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C:\Users\Acaps\Downloads\"/>
    </mc:Choice>
  </mc:AlternateContent>
  <xr:revisionPtr revIDLastSave="0" documentId="13_ncr:1_{A18FC394-577D-447E-9228-D7094068D9EB}" xr6:coauthVersionLast="47" xr6:coauthVersionMax="47" xr10:uidLastSave="{00000000-0000-0000-0000-000000000000}"/>
  <bookViews>
    <workbookView xWindow="28680" yWindow="-12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Lists!$A$1:$L$132</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B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B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BE192" i="21" s="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BE191" i="21" s="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E188" i="21" s="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BE187" i="21" s="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BE184" i="21" s="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BE183" i="21" s="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BE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E180" i="21" s="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BE179" i="21" s="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E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BE175" i="21" s="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E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E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E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BE163" i="21" s="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BE159" i="21" s="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BD155" i="21" s="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D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BD152" i="21" s="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D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BD149" i="21" s="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D147" i="21" s="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D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BD141" i="21" s="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D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D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BD136" i="21" s="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D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BD133" i="21" s="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BD131" i="21" s="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D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BD128" i="21" s="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BD125" i="21" s="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BD123" i="21" s="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BD120" i="21" s="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D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BD117" i="21" s="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BD115" i="21" s="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BD112" i="21" s="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BD109" i="21" s="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D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BD104" i="21" s="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BD101" i="21" s="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BD99" i="21" s="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D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BD96" i="21" s="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D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BE93" i="21" s="1"/>
  <c r="F93" i="21"/>
  <c r="E93" i="21"/>
  <c r="D93" i="21"/>
  <c r="C93" i="21"/>
  <c r="B93" i="21"/>
  <c r="BA93" i="21" s="1"/>
  <c r="BB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D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E91" i="21" s="1"/>
  <c r="F91" i="21"/>
  <c r="E91" i="21"/>
  <c r="D91" i="21"/>
  <c r="C91" i="21"/>
  <c r="B91" i="21"/>
  <c r="BA91" i="21" s="1"/>
  <c r="BB91" i="21" s="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BE90" i="21" s="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D89" i="21" s="1"/>
  <c r="H89" i="21"/>
  <c r="G89" i="21"/>
  <c r="F89" i="21"/>
  <c r="E89" i="21"/>
  <c r="D89" i="2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E87" i="21" s="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BC86" i="21" s="1"/>
  <c r="G86" i="21"/>
  <c r="BE86" i="21" s="1"/>
  <c r="F86" i="21"/>
  <c r="E86" i="21"/>
  <c r="D86" i="2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E83" i="21" s="1"/>
  <c r="F83" i="21"/>
  <c r="E83" i="21"/>
  <c r="D83" i="21"/>
  <c r="C83" i="21"/>
  <c r="B83" i="2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BE82" i="21" s="1"/>
  <c r="F82" i="21"/>
  <c r="E82" i="21"/>
  <c r="D82" i="2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E81" i="21" s="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E80" i="21" s="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D79" i="21" s="1"/>
  <c r="F79" i="21"/>
  <c r="E79" i="21"/>
  <c r="D79" i="21"/>
  <c r="C79" i="21"/>
  <c r="B79" i="21"/>
  <c r="BC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E78" i="21" s="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D77" i="21" s="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E75" i="21" s="1"/>
  <c r="F75" i="21"/>
  <c r="E75" i="21"/>
  <c r="D75" i="21"/>
  <c r="C75" i="21"/>
  <c r="B75" i="21"/>
  <c r="BA75" i="21" s="1"/>
  <c r="BB75" i="21" s="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D73" i="21" s="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E72" i="21" s="1"/>
  <c r="F72" i="21"/>
  <c r="E72" i="21"/>
  <c r="D72" i="21"/>
  <c r="C72" i="21"/>
  <c r="B72" i="21"/>
  <c r="BC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E71" i="21" s="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BC70" i="21" s="1"/>
  <c r="G70" i="21"/>
  <c r="BE70" i="21" s="1"/>
  <c r="F70" i="21"/>
  <c r="E70" i="21"/>
  <c r="D70" i="21"/>
  <c r="C70" i="21"/>
  <c r="B70" i="21"/>
  <c r="BD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E67" i="21" s="1"/>
  <c r="F67" i="21"/>
  <c r="E67" i="21"/>
  <c r="D67" i="21"/>
  <c r="C67" i="21"/>
  <c r="B67"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E66" i="21" s="1"/>
  <c r="F66" i="21"/>
  <c r="E66" i="21"/>
  <c r="D66" i="21"/>
  <c r="C66" i="21"/>
  <c r="B66" i="21"/>
  <c r="BD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E65" i="21" s="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D63" i="21" s="1"/>
  <c r="F63" i="21"/>
  <c r="E63" i="21"/>
  <c r="D63" i="21"/>
  <c r="C63" i="21"/>
  <c r="B63" i="21"/>
  <c r="BC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E62" i="21" s="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BD61" i="21" s="1"/>
  <c r="H61" i="21"/>
  <c r="G61" i="21"/>
  <c r="F61" i="21"/>
  <c r="E61" i="21"/>
  <c r="D61" i="21"/>
  <c r="C61" i="21"/>
  <c r="B61" i="21"/>
  <c r="BE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E59" i="21" s="1"/>
  <c r="F59" i="21"/>
  <c r="E59" i="21"/>
  <c r="D59" i="21"/>
  <c r="C59" i="21"/>
  <c r="B59" i="2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E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BD57" i="21" s="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E56" i="21" s="1"/>
  <c r="F56" i="21"/>
  <c r="E56" i="21"/>
  <c r="D56" i="21"/>
  <c r="C56" i="21"/>
  <c r="B56" i="21"/>
  <c r="BC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E55" i="21" s="1"/>
  <c r="F55" i="21"/>
  <c r="E55" i="21"/>
  <c r="D55" i="21"/>
  <c r="C55" i="2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E54" i="21" s="1"/>
  <c r="F54" i="21"/>
  <c r="E54" i="21"/>
  <c r="D54" i="21"/>
  <c r="C54" i="21"/>
  <c r="B54" i="21"/>
  <c r="BD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E51" i="21" s="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D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E48" i="21" s="1"/>
  <c r="F48" i="21"/>
  <c r="E48" i="21"/>
  <c r="D48" i="21"/>
  <c r="C48" i="21"/>
  <c r="BD48" i="21" s="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D47" i="21" s="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D45" i="21" s="1"/>
  <c r="H45" i="21"/>
  <c r="G45" i="21"/>
  <c r="F45" i="21"/>
  <c r="E45" i="21"/>
  <c r="D45" i="21"/>
  <c r="C45" i="21"/>
  <c r="B45" i="21"/>
  <c r="BE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D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D43" i="21"/>
  <c r="C43" i="21"/>
  <c r="B43" i="21"/>
  <c r="BC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C41" i="21" s="1"/>
  <c r="B41" i="21"/>
  <c r="BA41" i="21" s="1"/>
  <c r="BB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E40" i="21" s="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D39" i="21"/>
  <c r="C39" i="21"/>
  <c r="BD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A37" i="21" s="1"/>
  <c r="BB37" i="21" s="1"/>
  <c r="BC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E36" i="21" s="1"/>
  <c r="C36" i="21"/>
  <c r="BD36" i="21" s="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E35" i="21" s="1"/>
  <c r="B35" i="21"/>
  <c r="BC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C33" i="21" s="1"/>
  <c r="B33" i="21"/>
  <c r="BA33" i="21" s="1"/>
  <c r="BB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C32" i="21" s="1"/>
  <c r="F32" i="21"/>
  <c r="E32" i="21"/>
  <c r="D32" i="21"/>
  <c r="BE32" i="21" s="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E31" i="21" s="1"/>
  <c r="F31" i="21"/>
  <c r="E31" i="21"/>
  <c r="D31" i="21"/>
  <c r="C31" i="21"/>
  <c r="BD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BE29" i="21" s="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BC28" i="21" s="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BC25" i="21" s="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BC24" i="21" s="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E23" i="21" s="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C21" i="21" s="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D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BA19" i="21" s="1"/>
  <c r="BB19" i="21" s="1"/>
  <c r="D19" i="21"/>
  <c r="C19" i="21"/>
  <c r="BE19" i="21" s="1"/>
  <c r="B19" i="21"/>
  <c r="BE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C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BA17" i="21" s="1"/>
  <c r="BB17" i="21" s="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A15" i="21" s="1"/>
  <c r="BB15" i="21" s="1"/>
  <c r="D15" i="21"/>
  <c r="C15" i="21"/>
  <c r="BC15" i="21" s="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C13" i="21" s="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D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BA11" i="21" s="1"/>
  <c r="BB11" i="21" s="1"/>
  <c r="D11" i="21"/>
  <c r="C11" i="21"/>
  <c r="BE11" i="21" s="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C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BC9" i="21" s="1"/>
  <c r="F9" i="21"/>
  <c r="E9" i="21"/>
  <c r="BA9" i="21" s="1"/>
  <c r="BB9" i="21" s="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C7" i="21" s="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D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D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C3" i="21" s="1"/>
  <c r="F3" i="21"/>
  <c r="E3" i="21"/>
  <c r="BA3" i="21" s="1"/>
  <c r="BB3" i="21" s="1"/>
  <c r="D3" i="21"/>
  <c r="C3" i="21"/>
  <c r="BE3" i="21" s="1"/>
  <c r="B3" i="21"/>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3" i="14"/>
  <c r="AM203" i="14"/>
  <c r="AL203" i="14"/>
  <c r="AK203" i="14"/>
  <c r="AJ203" i="14"/>
  <c r="AI203" i="14"/>
  <c r="AJ178" i="14" s="1"/>
  <c r="AH203" i="14"/>
  <c r="AG203" i="14"/>
  <c r="AF203" i="14"/>
  <c r="AE203" i="14"/>
  <c r="AD203" i="14"/>
  <c r="AC203" i="14"/>
  <c r="AG178" i="14" s="1"/>
  <c r="AB203" i="14"/>
  <c r="AA203" i="14"/>
  <c r="Z178" i="14" s="1"/>
  <c r="S153" i="14" s="1"/>
  <c r="Z203" i="14"/>
  <c r="X203" i="14"/>
  <c r="W203" i="14"/>
  <c r="T203" i="14"/>
  <c r="S203" i="14"/>
  <c r="R203" i="14"/>
  <c r="Q203" i="14"/>
  <c r="P203" i="14"/>
  <c r="M178" i="14" s="1"/>
  <c r="O203" i="14"/>
  <c r="N203" i="14"/>
  <c r="M203" i="14"/>
  <c r="L203" i="14"/>
  <c r="K203" i="14"/>
  <c r="J203" i="14"/>
  <c r="K178" i="14" s="1"/>
  <c r="I203" i="14"/>
  <c r="H203" i="14"/>
  <c r="G203" i="14"/>
  <c r="F203" i="14"/>
  <c r="E203" i="14"/>
  <c r="D203" i="14"/>
  <c r="C203" i="14"/>
  <c r="B203" i="14"/>
  <c r="A203" i="14"/>
  <c r="AN202" i="14"/>
  <c r="AB177" i="14" s="1"/>
  <c r="Z152" i="14" s="1"/>
  <c r="AM202" i="14"/>
  <c r="AL202" i="14"/>
  <c r="AK202" i="14"/>
  <c r="AJ202" i="14"/>
  <c r="AI202" i="14"/>
  <c r="AH202" i="14"/>
  <c r="AJ177" i="14" s="1"/>
  <c r="AG202" i="14"/>
  <c r="AF202" i="14"/>
  <c r="AG177" i="14" s="1"/>
  <c r="AB152" i="14" s="1"/>
  <c r="AE202" i="14"/>
  <c r="AD202" i="14"/>
  <c r="AC202" i="14"/>
  <c r="AB202" i="14"/>
  <c r="AA202" i="14"/>
  <c r="Z202" i="14"/>
  <c r="S177" i="14" s="1"/>
  <c r="X202" i="14"/>
  <c r="W202" i="14"/>
  <c r="X177" i="14" s="1"/>
  <c r="T152" i="14" s="1"/>
  <c r="T202" i="14"/>
  <c r="S202" i="14"/>
  <c r="R202" i="14"/>
  <c r="Q202" i="14"/>
  <c r="P202" i="14"/>
  <c r="O202" i="14"/>
  <c r="M177" i="14" s="1"/>
  <c r="N202" i="14"/>
  <c r="M202" i="14"/>
  <c r="B177" i="14" s="1"/>
  <c r="L202" i="14"/>
  <c r="K202" i="14"/>
  <c r="J202" i="14"/>
  <c r="I202" i="14"/>
  <c r="H202" i="14"/>
  <c r="G202" i="14"/>
  <c r="D177" i="14" s="1"/>
  <c r="F202" i="14"/>
  <c r="E202" i="14"/>
  <c r="D202" i="14"/>
  <c r="C202" i="14"/>
  <c r="B202" i="14"/>
  <c r="A202" i="14"/>
  <c r="AN201" i="14"/>
  <c r="AM201" i="14"/>
  <c r="AL201" i="14"/>
  <c r="AK201" i="14"/>
  <c r="AN176" i="14" s="1"/>
  <c r="AJ201" i="14"/>
  <c r="AI201" i="14"/>
  <c r="AH201" i="14"/>
  <c r="AG201" i="14"/>
  <c r="AF201" i="14"/>
  <c r="AE201" i="14"/>
  <c r="AD201" i="14"/>
  <c r="AC201" i="14"/>
  <c r="AG176" i="14" s="1"/>
  <c r="AB201" i="14"/>
  <c r="AA201" i="14"/>
  <c r="Z201" i="14"/>
  <c r="X201" i="14"/>
  <c r="W201" i="14"/>
  <c r="T201" i="14"/>
  <c r="S176" i="14" s="1"/>
  <c r="S201" i="14"/>
  <c r="R201" i="14"/>
  <c r="M176" i="14" s="1"/>
  <c r="B151" i="14" s="1"/>
  <c r="Q201" i="14"/>
  <c r="P201" i="14"/>
  <c r="O201" i="14"/>
  <c r="N201" i="14"/>
  <c r="M201" i="14"/>
  <c r="L201" i="14"/>
  <c r="D176" i="14" s="1"/>
  <c r="K201" i="14"/>
  <c r="J201" i="14"/>
  <c r="I201" i="14"/>
  <c r="H201" i="14"/>
  <c r="G201" i="14"/>
  <c r="F201" i="14"/>
  <c r="E201" i="14"/>
  <c r="D201" i="14"/>
  <c r="B176" i="14" s="1"/>
  <c r="C201" i="14"/>
  <c r="B201" i="14"/>
  <c r="A201" i="14"/>
  <c r="AN200" i="14"/>
  <c r="AM200" i="14"/>
  <c r="AL200" i="14"/>
  <c r="AK200" i="14"/>
  <c r="AJ200" i="14"/>
  <c r="AB175" i="14" s="1"/>
  <c r="Z150" i="14" s="1"/>
  <c r="AI200" i="14"/>
  <c r="AH200" i="14"/>
  <c r="AJ175" i="14" s="1"/>
  <c r="AG200" i="14"/>
  <c r="AF200" i="14"/>
  <c r="AE200" i="14"/>
  <c r="AD200" i="14"/>
  <c r="AC200" i="14"/>
  <c r="AB200" i="14"/>
  <c r="Z175" i="14" s="1"/>
  <c r="AA200" i="14"/>
  <c r="Z200" i="14"/>
  <c r="S175" i="14" s="1"/>
  <c r="X200" i="14"/>
  <c r="W200" i="14"/>
  <c r="T200" i="14"/>
  <c r="S200" i="14"/>
  <c r="R200" i="14"/>
  <c r="Q200" i="14"/>
  <c r="P200" i="14"/>
  <c r="O200" i="14"/>
  <c r="M175" i="14" s="1"/>
  <c r="N200" i="14"/>
  <c r="M200" i="14"/>
  <c r="L200" i="14"/>
  <c r="K200" i="14"/>
  <c r="J200" i="14"/>
  <c r="I200" i="14"/>
  <c r="H200" i="14"/>
  <c r="G200" i="14"/>
  <c r="D175" i="14" s="1"/>
  <c r="F200" i="14"/>
  <c r="E200" i="14"/>
  <c r="D200" i="14"/>
  <c r="C200" i="14"/>
  <c r="B200" i="14"/>
  <c r="A200" i="14"/>
  <c r="AN199" i="14"/>
  <c r="AM199" i="14"/>
  <c r="AN174" i="14" s="1"/>
  <c r="AL199" i="14"/>
  <c r="AK199" i="14"/>
  <c r="AJ199" i="14"/>
  <c r="AI199" i="14"/>
  <c r="AH199" i="14"/>
  <c r="AG199" i="14"/>
  <c r="AF199" i="14"/>
  <c r="AE199" i="14"/>
  <c r="AG174" i="14" s="1"/>
  <c r="AD199" i="14"/>
  <c r="AC199" i="14"/>
  <c r="AB199" i="14"/>
  <c r="AA199" i="14"/>
  <c r="Z199" i="14"/>
  <c r="X199" i="14"/>
  <c r="T174" i="14" s="1"/>
  <c r="S149" i="14" s="1"/>
  <c r="W199" i="14"/>
  <c r="T199" i="14"/>
  <c r="S174" i="14" s="1"/>
  <c r="S199" i="14"/>
  <c r="R199" i="14"/>
  <c r="Q199" i="14"/>
  <c r="P199" i="14"/>
  <c r="O199" i="14"/>
  <c r="N199" i="14"/>
  <c r="M174" i="14" s="1"/>
  <c r="M199" i="14"/>
  <c r="L199" i="14"/>
  <c r="D174" i="14" s="1"/>
  <c r="K199" i="14"/>
  <c r="J199" i="14"/>
  <c r="I199" i="14"/>
  <c r="H199" i="14"/>
  <c r="G199" i="14"/>
  <c r="F199" i="14"/>
  <c r="G174" i="14" s="1"/>
  <c r="E199" i="14"/>
  <c r="D199" i="14"/>
  <c r="B174" i="14" s="1"/>
  <c r="C199" i="14"/>
  <c r="B199" i="14"/>
  <c r="A199" i="14"/>
  <c r="AN198" i="14"/>
  <c r="AM198" i="14"/>
  <c r="AL198" i="14"/>
  <c r="AN173" i="14" s="1"/>
  <c r="AK198" i="14"/>
  <c r="AJ198" i="14"/>
  <c r="AB173" i="14" s="1"/>
  <c r="AI198" i="14"/>
  <c r="AH198" i="14"/>
  <c r="AG198" i="14"/>
  <c r="AF198" i="14"/>
  <c r="AE198" i="14"/>
  <c r="AD198" i="14"/>
  <c r="AC198" i="14"/>
  <c r="AB198" i="14"/>
  <c r="Z173" i="14" s="1"/>
  <c r="S148" i="14" s="1"/>
  <c r="AA198" i="14"/>
  <c r="Z198" i="14"/>
  <c r="X198" i="14"/>
  <c r="W198" i="14"/>
  <c r="T198" i="14"/>
  <c r="S198" i="14"/>
  <c r="R198" i="14"/>
  <c r="Q198" i="14"/>
  <c r="M173" i="14" s="1"/>
  <c r="B148" i="14" s="1"/>
  <c r="P198" i="14"/>
  <c r="O198" i="14"/>
  <c r="N198" i="14"/>
  <c r="M198" i="14"/>
  <c r="L198" i="14"/>
  <c r="K198" i="14"/>
  <c r="L173" i="14" s="1"/>
  <c r="J198" i="14"/>
  <c r="I198" i="14"/>
  <c r="H198" i="14"/>
  <c r="G198" i="14"/>
  <c r="F198" i="14"/>
  <c r="E198" i="14"/>
  <c r="D198" i="14"/>
  <c r="C198" i="14"/>
  <c r="B198" i="14"/>
  <c r="A198" i="14"/>
  <c r="AN197" i="14"/>
  <c r="AM197" i="14"/>
  <c r="AL197" i="14"/>
  <c r="AK197" i="14"/>
  <c r="AJ197" i="14"/>
  <c r="AI197" i="14"/>
  <c r="AJ172" i="14" s="1"/>
  <c r="AH197" i="14"/>
  <c r="AG197" i="14"/>
  <c r="AB172" i="14" s="1"/>
  <c r="Z147" i="14" s="1"/>
  <c r="AF197" i="14"/>
  <c r="AE197" i="14"/>
  <c r="AD197" i="14"/>
  <c r="AC197" i="14"/>
  <c r="AB197" i="14"/>
  <c r="AA197" i="14"/>
  <c r="Z172" i="14" s="1"/>
  <c r="Z197" i="14"/>
  <c r="X197" i="14"/>
  <c r="T172" i="14" s="1"/>
  <c r="S147" i="14" s="1"/>
  <c r="W197" i="14"/>
  <c r="T197" i="14"/>
  <c r="S197" i="14"/>
  <c r="R197" i="14"/>
  <c r="Q197" i="14"/>
  <c r="P197" i="14"/>
  <c r="O197" i="14"/>
  <c r="N197" i="14"/>
  <c r="M172" i="14" s="1"/>
  <c r="B147" i="14" s="1"/>
  <c r="M197" i="14"/>
  <c r="L197" i="14"/>
  <c r="K197" i="14"/>
  <c r="J197" i="14"/>
  <c r="I197" i="14"/>
  <c r="H197" i="14"/>
  <c r="G197" i="14"/>
  <c r="F197" i="14"/>
  <c r="E197" i="14"/>
  <c r="D197" i="14"/>
  <c r="C197" i="14"/>
  <c r="B197" i="14"/>
  <c r="A197" i="14"/>
  <c r="AN196" i="14"/>
  <c r="AB171" i="14" s="1"/>
  <c r="Z146" i="14" s="1"/>
  <c r="AM196" i="14"/>
  <c r="AL196" i="14"/>
  <c r="AN171" i="14" s="1"/>
  <c r="AK196" i="14"/>
  <c r="AJ196" i="14"/>
  <c r="AI196" i="14"/>
  <c r="AH196" i="14"/>
  <c r="AG196" i="14"/>
  <c r="AF196" i="14"/>
  <c r="AE196" i="14"/>
  <c r="AD196" i="14"/>
  <c r="AG171" i="14" s="1"/>
  <c r="AC196" i="14"/>
  <c r="AB196" i="14"/>
  <c r="AA196" i="14"/>
  <c r="Z196" i="14"/>
  <c r="X196" i="14"/>
  <c r="W196" i="14"/>
  <c r="X171" i="14" s="1"/>
  <c r="T146" i="14" s="1"/>
  <c r="T196" i="14"/>
  <c r="S196" i="14"/>
  <c r="R196" i="14"/>
  <c r="Q196" i="14"/>
  <c r="P196" i="14"/>
  <c r="O196" i="14"/>
  <c r="N196" i="14"/>
  <c r="M196" i="14"/>
  <c r="L196" i="14"/>
  <c r="K196" i="14"/>
  <c r="L171" i="14" s="1"/>
  <c r="J196" i="14"/>
  <c r="I196" i="14"/>
  <c r="H196" i="14"/>
  <c r="G196" i="14"/>
  <c r="F196" i="14"/>
  <c r="E196" i="14"/>
  <c r="D196" i="14"/>
  <c r="C196" i="14"/>
  <c r="B196" i="14"/>
  <c r="A196" i="14"/>
  <c r="AN195" i="14"/>
  <c r="AM195" i="14"/>
  <c r="AL195" i="14"/>
  <c r="AK195" i="14"/>
  <c r="AJ195" i="14"/>
  <c r="AI195" i="14"/>
  <c r="AJ170" i="14" s="1"/>
  <c r="AB145" i="14" s="1"/>
  <c r="AH195" i="14"/>
  <c r="AG195" i="14"/>
  <c r="AF195" i="14"/>
  <c r="AE195" i="14"/>
  <c r="AD195" i="14"/>
  <c r="AC195" i="14"/>
  <c r="AB195" i="14"/>
  <c r="AA195" i="14"/>
  <c r="Z170" i="14" s="1"/>
  <c r="S145" i="14" s="1"/>
  <c r="Z195" i="14"/>
  <c r="X195" i="14"/>
  <c r="W195" i="14"/>
  <c r="T195" i="14"/>
  <c r="S195" i="14"/>
  <c r="R195" i="14"/>
  <c r="Q195" i="14"/>
  <c r="P195" i="14"/>
  <c r="M170" i="14" s="1"/>
  <c r="B145" i="14" s="1"/>
  <c r="O195" i="14"/>
  <c r="N195" i="14"/>
  <c r="M195" i="14"/>
  <c r="L195" i="14"/>
  <c r="K195" i="14"/>
  <c r="J195" i="14"/>
  <c r="K170" i="14" s="1"/>
  <c r="I195" i="14"/>
  <c r="H195" i="14"/>
  <c r="G195" i="14"/>
  <c r="F195" i="14"/>
  <c r="E195" i="14"/>
  <c r="D195" i="14"/>
  <c r="C195" i="14"/>
  <c r="B195" i="14"/>
  <c r="A195" i="14"/>
  <c r="AN194" i="14"/>
  <c r="AB169" i="14" s="1"/>
  <c r="Z144" i="14" s="1"/>
  <c r="AM194" i="14"/>
  <c r="AL194" i="14"/>
  <c r="AK194" i="14"/>
  <c r="AJ194" i="14"/>
  <c r="AI194" i="14"/>
  <c r="AH194" i="14"/>
  <c r="AJ169" i="14" s="1"/>
  <c r="AG194" i="14"/>
  <c r="AF194" i="14"/>
  <c r="AG169" i="14" s="1"/>
  <c r="AB144" i="14" s="1"/>
  <c r="AE194" i="14"/>
  <c r="AD194" i="14"/>
  <c r="AC194" i="14"/>
  <c r="AB194" i="14"/>
  <c r="AA194" i="14"/>
  <c r="Z194" i="14"/>
  <c r="X194" i="14"/>
  <c r="W194" i="14"/>
  <c r="X169" i="14" s="1"/>
  <c r="T144" i="14" s="1"/>
  <c r="T194" i="14"/>
  <c r="S194" i="14"/>
  <c r="R194" i="14"/>
  <c r="Q194" i="14"/>
  <c r="P194" i="14"/>
  <c r="O194" i="14"/>
  <c r="M169" i="14" s="1"/>
  <c r="N194" i="14"/>
  <c r="M194" i="14"/>
  <c r="B169" i="14" s="1"/>
  <c r="L194" i="14"/>
  <c r="K194" i="14"/>
  <c r="J194" i="14"/>
  <c r="I194" i="14"/>
  <c r="H194" i="14"/>
  <c r="G194" i="14"/>
  <c r="F194" i="14"/>
  <c r="E194" i="14"/>
  <c r="D194" i="14"/>
  <c r="C194" i="14"/>
  <c r="B194" i="14"/>
  <c r="A194" i="14"/>
  <c r="AN193" i="14"/>
  <c r="AM193" i="14"/>
  <c r="AL193" i="14"/>
  <c r="AK193" i="14"/>
  <c r="AN168" i="14" s="1"/>
  <c r="AJ193" i="14"/>
  <c r="AI193" i="14"/>
  <c r="AH193" i="14"/>
  <c r="AG193" i="14"/>
  <c r="AF193" i="14"/>
  <c r="AE193" i="14"/>
  <c r="AD193" i="14"/>
  <c r="AC193" i="14"/>
  <c r="AG168" i="14" s="1"/>
  <c r="AB193" i="14"/>
  <c r="AA193" i="14"/>
  <c r="Z193" i="14"/>
  <c r="X193" i="14"/>
  <c r="W193" i="14"/>
  <c r="T193" i="14"/>
  <c r="S168" i="14" s="1"/>
  <c r="S193" i="14"/>
  <c r="R193" i="14"/>
  <c r="M168" i="14" s="1"/>
  <c r="B143" i="14" s="1"/>
  <c r="Q193" i="14"/>
  <c r="P193" i="14"/>
  <c r="O193" i="14"/>
  <c r="N193" i="14"/>
  <c r="M193" i="14"/>
  <c r="L193" i="14"/>
  <c r="D168" i="14" s="1"/>
  <c r="K193" i="14"/>
  <c r="J193" i="14"/>
  <c r="I193" i="14"/>
  <c r="H193" i="14"/>
  <c r="G193" i="14"/>
  <c r="F193" i="14"/>
  <c r="E193" i="14"/>
  <c r="D193" i="14"/>
  <c r="B168" i="14" s="1"/>
  <c r="C193" i="14"/>
  <c r="B193" i="14"/>
  <c r="A193" i="14"/>
  <c r="AN192" i="14"/>
  <c r="AM192" i="14"/>
  <c r="AL192" i="14"/>
  <c r="AK192" i="14"/>
  <c r="AJ192" i="14"/>
  <c r="AB167" i="14" s="1"/>
  <c r="Z142" i="14" s="1"/>
  <c r="AI192" i="14"/>
  <c r="AH192" i="14"/>
  <c r="AJ167" i="14" s="1"/>
  <c r="AB142" i="14" s="1"/>
  <c r="AG192" i="14"/>
  <c r="AF192" i="14"/>
  <c r="AE192" i="14"/>
  <c r="AD192" i="14"/>
  <c r="AC192" i="14"/>
  <c r="AB192" i="14"/>
  <c r="Z167" i="14" s="1"/>
  <c r="AA192" i="14"/>
  <c r="Z192" i="14"/>
  <c r="S167" i="14" s="1"/>
  <c r="X192" i="14"/>
  <c r="W192" i="14"/>
  <c r="T192" i="14"/>
  <c r="S192" i="14"/>
  <c r="R192" i="14"/>
  <c r="Q192" i="14"/>
  <c r="P192" i="14"/>
  <c r="O192" i="14"/>
  <c r="N192" i="14"/>
  <c r="M192" i="14"/>
  <c r="L192" i="14"/>
  <c r="K192" i="14"/>
  <c r="J192" i="14"/>
  <c r="I192" i="14"/>
  <c r="K167" i="14" s="1"/>
  <c r="H192" i="14"/>
  <c r="C167" i="14" s="1"/>
  <c r="G192" i="14"/>
  <c r="F192" i="14"/>
  <c r="E192" i="14"/>
  <c r="D192" i="14"/>
  <c r="C192" i="14"/>
  <c r="B192" i="14"/>
  <c r="A192" i="14"/>
  <c r="AN191" i="14"/>
  <c r="AM191" i="14"/>
  <c r="AN166" i="14" s="1"/>
  <c r="AL191" i="14"/>
  <c r="AK191" i="14"/>
  <c r="AJ191" i="14"/>
  <c r="AI191" i="14"/>
  <c r="AH191" i="14"/>
  <c r="AG191" i="14"/>
  <c r="AB166" i="14" s="1"/>
  <c r="Z141" i="14" s="1"/>
  <c r="AF191" i="14"/>
  <c r="AE191" i="14"/>
  <c r="AG166" i="14" s="1"/>
  <c r="AD191" i="14"/>
  <c r="AC191" i="14"/>
  <c r="AB191" i="14"/>
  <c r="AA191" i="14"/>
  <c r="Z191" i="14"/>
  <c r="X191" i="14"/>
  <c r="T166" i="14" s="1"/>
  <c r="S141" i="14" s="1"/>
  <c r="W191" i="14"/>
  <c r="X166" i="14" s="1"/>
  <c r="T141" i="14" s="1"/>
  <c r="T191" i="14"/>
  <c r="S166" i="14" s="1"/>
  <c r="S191" i="14"/>
  <c r="R191" i="14"/>
  <c r="Q191" i="14"/>
  <c r="P191" i="14"/>
  <c r="O191" i="14"/>
  <c r="N191" i="14"/>
  <c r="M166" i="14" s="1"/>
  <c r="M191" i="14"/>
  <c r="L191" i="14"/>
  <c r="D166" i="14" s="1"/>
  <c r="K191" i="14"/>
  <c r="J191" i="14"/>
  <c r="I191" i="14"/>
  <c r="H191" i="14"/>
  <c r="G191" i="14"/>
  <c r="F191" i="14"/>
  <c r="G166" i="14" s="1"/>
  <c r="E191" i="14"/>
  <c r="D191" i="14"/>
  <c r="C191" i="14"/>
  <c r="B191" i="14"/>
  <c r="A191" i="14"/>
  <c r="AN190" i="14"/>
  <c r="AM190" i="14"/>
  <c r="AL190" i="14"/>
  <c r="AK190" i="14"/>
  <c r="AN165" i="14" s="1"/>
  <c r="AJ190" i="14"/>
  <c r="AB165" i="14" s="1"/>
  <c r="AI190" i="14"/>
  <c r="AH190" i="14"/>
  <c r="AG190" i="14"/>
  <c r="AF190" i="14"/>
  <c r="AE190" i="14"/>
  <c r="AD190" i="14"/>
  <c r="AC190" i="14"/>
  <c r="AB190" i="14"/>
  <c r="Z165" i="14" s="1"/>
  <c r="S140" i="14" s="1"/>
  <c r="AA190" i="14"/>
  <c r="Z190" i="14"/>
  <c r="X190" i="14"/>
  <c r="W190" i="14"/>
  <c r="T190" i="14"/>
  <c r="S190" i="14"/>
  <c r="R190" i="14"/>
  <c r="Q190" i="14"/>
  <c r="M165" i="14" s="1"/>
  <c r="B140" i="14" s="1"/>
  <c r="P190" i="14"/>
  <c r="O190" i="14"/>
  <c r="N190" i="14"/>
  <c r="M190" i="14"/>
  <c r="L190" i="14"/>
  <c r="K190" i="14"/>
  <c r="L165" i="14" s="1"/>
  <c r="D140" i="14" s="1"/>
  <c r="J190" i="14"/>
  <c r="K165" i="14" s="1"/>
  <c r="I190" i="14"/>
  <c r="C165" i="14" s="1"/>
  <c r="H190" i="14"/>
  <c r="G190" i="14"/>
  <c r="F190" i="14"/>
  <c r="E190" i="14"/>
  <c r="D190" i="14"/>
  <c r="C190" i="14"/>
  <c r="B190" i="14"/>
  <c r="A190" i="14"/>
  <c r="AN189" i="14"/>
  <c r="AM189" i="14"/>
  <c r="AL189" i="14"/>
  <c r="AK189" i="14"/>
  <c r="AJ189" i="14"/>
  <c r="AI189" i="14"/>
  <c r="AH189" i="14"/>
  <c r="AJ164" i="14" s="1"/>
  <c r="AG189" i="14"/>
  <c r="AB164" i="14" s="1"/>
  <c r="Z139" i="14" s="1"/>
  <c r="AF189" i="14"/>
  <c r="AE189" i="14"/>
  <c r="AD189" i="14"/>
  <c r="AC189" i="14"/>
  <c r="AB189" i="14"/>
  <c r="AA189" i="14"/>
  <c r="Z164" i="14" s="1"/>
  <c r="Z189" i="14"/>
  <c r="X189" i="14"/>
  <c r="W189" i="14"/>
  <c r="T189" i="14"/>
  <c r="S189" i="14"/>
  <c r="R189" i="14"/>
  <c r="Q189" i="14"/>
  <c r="P189" i="14"/>
  <c r="O189" i="14"/>
  <c r="N189" i="14"/>
  <c r="M164" i="14" s="1"/>
  <c r="B139" i="14" s="1"/>
  <c r="M189" i="14"/>
  <c r="L189" i="14"/>
  <c r="K189" i="14"/>
  <c r="J189" i="14"/>
  <c r="I189" i="14"/>
  <c r="H189" i="14"/>
  <c r="G189" i="14"/>
  <c r="F189" i="14"/>
  <c r="G164" i="14" s="1"/>
  <c r="E189" i="14"/>
  <c r="D189" i="14"/>
  <c r="C189" i="14"/>
  <c r="B189" i="14"/>
  <c r="A189" i="14"/>
  <c r="AN188" i="14"/>
  <c r="AB163" i="14" s="1"/>
  <c r="AM188" i="14"/>
  <c r="AL188" i="14"/>
  <c r="AN163" i="14" s="1"/>
  <c r="AK188" i="14"/>
  <c r="AJ188" i="14"/>
  <c r="AI188" i="14"/>
  <c r="AH188" i="14"/>
  <c r="AG188" i="14"/>
  <c r="AF188" i="14"/>
  <c r="AE188" i="14"/>
  <c r="AD188" i="14"/>
  <c r="AG163" i="14" s="1"/>
  <c r="AC188" i="14"/>
  <c r="AB188" i="14"/>
  <c r="AA188" i="14"/>
  <c r="Z188" i="14"/>
  <c r="X188" i="14"/>
  <c r="W188" i="14"/>
  <c r="X163" i="14" s="1"/>
  <c r="T138" i="14" s="1"/>
  <c r="T188" i="14"/>
  <c r="S188" i="14"/>
  <c r="R188" i="14"/>
  <c r="Q188" i="14"/>
  <c r="P188" i="14"/>
  <c r="O188" i="14"/>
  <c r="N188" i="14"/>
  <c r="M188" i="14"/>
  <c r="L188" i="14"/>
  <c r="D163" i="14" s="1"/>
  <c r="B138" i="14" s="1"/>
  <c r="K188" i="14"/>
  <c r="L163" i="14" s="1"/>
  <c r="D138" i="14" s="1"/>
  <c r="J188" i="14"/>
  <c r="I188" i="14"/>
  <c r="H188" i="14"/>
  <c r="G188" i="14"/>
  <c r="F188" i="14"/>
  <c r="E188" i="14"/>
  <c r="G163" i="14" s="1"/>
  <c r="D188" i="14"/>
  <c r="C188" i="14"/>
  <c r="B188" i="14"/>
  <c r="A188" i="14"/>
  <c r="AN187" i="14"/>
  <c r="AM187" i="14"/>
  <c r="AL187" i="14"/>
  <c r="AK187" i="14"/>
  <c r="AN162" i="14" s="1"/>
  <c r="AJ187" i="14"/>
  <c r="AB162" i="14" s="1"/>
  <c r="AI187" i="14"/>
  <c r="AJ162" i="14" s="1"/>
  <c r="AB137" i="14" s="1"/>
  <c r="AH187" i="14"/>
  <c r="AG187" i="14"/>
  <c r="AF187" i="14"/>
  <c r="AE187" i="14"/>
  <c r="AD187" i="14"/>
  <c r="AC187" i="14"/>
  <c r="AB187" i="14"/>
  <c r="AA187" i="14"/>
  <c r="Z162" i="14" s="1"/>
  <c r="S137" i="14" s="1"/>
  <c r="Z187" i="14"/>
  <c r="X187" i="14"/>
  <c r="W187" i="14"/>
  <c r="T187" i="14"/>
  <c r="S187" i="14"/>
  <c r="R187" i="14"/>
  <c r="Q187" i="14"/>
  <c r="P187" i="14"/>
  <c r="M162" i="14" s="1"/>
  <c r="B137" i="14" s="1"/>
  <c r="O187" i="14"/>
  <c r="N187" i="14"/>
  <c r="M187" i="14"/>
  <c r="L187" i="14"/>
  <c r="K187" i="14"/>
  <c r="J187" i="14"/>
  <c r="K162" i="14" s="1"/>
  <c r="I187" i="14"/>
  <c r="H187" i="14"/>
  <c r="G187" i="14"/>
  <c r="F187" i="14"/>
  <c r="E187" i="14"/>
  <c r="D187" i="14"/>
  <c r="C187" i="14"/>
  <c r="B187" i="14"/>
  <c r="A187" i="14"/>
  <c r="AN186" i="14"/>
  <c r="AB161" i="14" s="1"/>
  <c r="Z136" i="14" s="1"/>
  <c r="AM186" i="14"/>
  <c r="AL186" i="14"/>
  <c r="AK186" i="14"/>
  <c r="AJ186" i="14"/>
  <c r="AI186" i="14"/>
  <c r="AH186" i="14"/>
  <c r="AJ161" i="14" s="1"/>
  <c r="AG186" i="14"/>
  <c r="AF186" i="14"/>
  <c r="AG161" i="14" s="1"/>
  <c r="AB136" i="14" s="1"/>
  <c r="AE186" i="14"/>
  <c r="AD186" i="14"/>
  <c r="AC186" i="14"/>
  <c r="AB186" i="14"/>
  <c r="AA186" i="14"/>
  <c r="Z186" i="14"/>
  <c r="X186" i="14"/>
  <c r="W186" i="14"/>
  <c r="X161" i="14" s="1"/>
  <c r="T136" i="14" s="1"/>
  <c r="T186" i="14"/>
  <c r="S186" i="14"/>
  <c r="R186" i="14"/>
  <c r="Q186" i="14"/>
  <c r="P186" i="14"/>
  <c r="O186" i="14"/>
  <c r="N186" i="14"/>
  <c r="M186" i="14"/>
  <c r="B161" i="14" s="1"/>
  <c r="L186" i="14"/>
  <c r="K186" i="14"/>
  <c r="J186" i="14"/>
  <c r="I186" i="14"/>
  <c r="H186" i="14"/>
  <c r="G186" i="14"/>
  <c r="F186" i="14"/>
  <c r="G161" i="14" s="1"/>
  <c r="E186" i="14"/>
  <c r="D186" i="14"/>
  <c r="C186" i="14"/>
  <c r="B186" i="14"/>
  <c r="A186" i="14"/>
  <c r="AN185" i="14"/>
  <c r="AM185" i="14"/>
  <c r="AL185" i="14"/>
  <c r="AK185" i="14"/>
  <c r="AN160" i="14" s="1"/>
  <c r="AJ185" i="14"/>
  <c r="AI185" i="14"/>
  <c r="AH185" i="14"/>
  <c r="AG185" i="14"/>
  <c r="AF185" i="14"/>
  <c r="AE185" i="14"/>
  <c r="AD185" i="14"/>
  <c r="AC185" i="14"/>
  <c r="AG160" i="14" s="1"/>
  <c r="AB185" i="14"/>
  <c r="AA185" i="14"/>
  <c r="Z185" i="14"/>
  <c r="X185" i="14"/>
  <c r="W185" i="14"/>
  <c r="T185" i="14"/>
  <c r="S160" i="14" s="1"/>
  <c r="S185" i="14"/>
  <c r="R185" i="14"/>
  <c r="M160" i="14" s="1"/>
  <c r="B135" i="14" s="1"/>
  <c r="Q185" i="14"/>
  <c r="P185" i="14"/>
  <c r="O185" i="14"/>
  <c r="N185" i="14"/>
  <c r="M185" i="14"/>
  <c r="L185" i="14"/>
  <c r="D160" i="14" s="1"/>
  <c r="K185" i="14"/>
  <c r="L160" i="14" s="1"/>
  <c r="D135" i="14" s="1"/>
  <c r="J185" i="14"/>
  <c r="I185" i="14"/>
  <c r="H185" i="14"/>
  <c r="G185" i="14"/>
  <c r="F185" i="14"/>
  <c r="E185" i="14"/>
  <c r="D185" i="14"/>
  <c r="B160" i="14" s="1"/>
  <c r="C185" i="14"/>
  <c r="B185" i="14"/>
  <c r="A185" i="14"/>
  <c r="AN184" i="14"/>
  <c r="AM184" i="14"/>
  <c r="AL184" i="14"/>
  <c r="AK184" i="14"/>
  <c r="AJ184" i="14"/>
  <c r="AB159" i="14" s="1"/>
  <c r="AI184" i="14"/>
  <c r="AH184" i="14"/>
  <c r="AJ159" i="14" s="1"/>
  <c r="AG184" i="14"/>
  <c r="AF184" i="14"/>
  <c r="AE184" i="14"/>
  <c r="AD184" i="14"/>
  <c r="AC184" i="14"/>
  <c r="AB184" i="14"/>
  <c r="AA184" i="14"/>
  <c r="Z184" i="14"/>
  <c r="S159" i="14" s="1"/>
  <c r="X184" i="14"/>
  <c r="W184" i="14"/>
  <c r="T184" i="14"/>
  <c r="S184" i="14"/>
  <c r="R184" i="14"/>
  <c r="Q184" i="14"/>
  <c r="P184" i="14"/>
  <c r="O184" i="14"/>
  <c r="M159" i="14" s="1"/>
  <c r="N184" i="14"/>
  <c r="M184" i="14"/>
  <c r="L184" i="14"/>
  <c r="K184" i="14"/>
  <c r="J184" i="14"/>
  <c r="I184" i="14"/>
  <c r="K159" i="14" s="1"/>
  <c r="H184" i="14"/>
  <c r="C159" i="14" s="1"/>
  <c r="G184" i="14"/>
  <c r="D159" i="14" s="1"/>
  <c r="F184" i="14"/>
  <c r="E184" i="14"/>
  <c r="D184" i="14"/>
  <c r="C184" i="14"/>
  <c r="B184" i="14"/>
  <c r="A184" i="14"/>
  <c r="AN183" i="14"/>
  <c r="AM183" i="14"/>
  <c r="AN158" i="14" s="1"/>
  <c r="AL183" i="14"/>
  <c r="AK183" i="14"/>
  <c r="AJ183" i="14"/>
  <c r="AI183" i="14"/>
  <c r="AH183" i="14"/>
  <c r="AG183" i="14"/>
  <c r="AB158" i="14" s="1"/>
  <c r="AF183" i="14"/>
  <c r="AE183" i="14"/>
  <c r="AG158" i="14" s="1"/>
  <c r="AD183" i="14"/>
  <c r="AC183" i="14"/>
  <c r="AB183" i="14"/>
  <c r="AA183" i="14"/>
  <c r="Z183" i="14"/>
  <c r="X183" i="14"/>
  <c r="T158" i="14" s="1"/>
  <c r="W183" i="14"/>
  <c r="X158" i="14" s="1"/>
  <c r="T133" i="14" s="1"/>
  <c r="T183" i="14"/>
  <c r="S158" i="14" s="1"/>
  <c r="S183" i="14"/>
  <c r="R183" i="14"/>
  <c r="Q183" i="14"/>
  <c r="P183" i="14"/>
  <c r="O183" i="14"/>
  <c r="N183" i="14"/>
  <c r="M158" i="14" s="1"/>
  <c r="M183" i="14"/>
  <c r="L183" i="14"/>
  <c r="D158" i="14" s="1"/>
  <c r="K183" i="14"/>
  <c r="J183" i="14"/>
  <c r="I183" i="14"/>
  <c r="H183" i="14"/>
  <c r="G183" i="14"/>
  <c r="F183" i="14"/>
  <c r="G158" i="14" s="1"/>
  <c r="E183" i="14"/>
  <c r="D183" i="14"/>
  <c r="B158" i="14" s="1"/>
  <c r="C183" i="14"/>
  <c r="B183" i="14"/>
  <c r="A183" i="14"/>
  <c r="AN182" i="14"/>
  <c r="AM182" i="14"/>
  <c r="AL182" i="14"/>
  <c r="AK182" i="14"/>
  <c r="AN157" i="14" s="1"/>
  <c r="AJ182" i="14"/>
  <c r="AB157" i="14" s="1"/>
  <c r="AI182" i="14"/>
  <c r="AH182" i="14"/>
  <c r="AG182" i="14"/>
  <c r="AF182" i="14"/>
  <c r="AE182" i="14"/>
  <c r="AD182" i="14"/>
  <c r="AG157" i="14" s="1"/>
  <c r="AC182" i="14"/>
  <c r="AB182" i="14"/>
  <c r="Z157" i="14" s="1"/>
  <c r="AA182" i="14"/>
  <c r="Z182" i="14"/>
  <c r="X182" i="14"/>
  <c r="W182" i="14"/>
  <c r="T182" i="14"/>
  <c r="S182" i="14"/>
  <c r="R182" i="14"/>
  <c r="Q182" i="14"/>
  <c r="M157" i="14" s="1"/>
  <c r="P182" i="14"/>
  <c r="O182" i="14"/>
  <c r="N182" i="14"/>
  <c r="M182" i="14"/>
  <c r="L182" i="14"/>
  <c r="K182" i="14"/>
  <c r="L157" i="14" s="1"/>
  <c r="J182" i="14"/>
  <c r="K157" i="14" s="1"/>
  <c r="I182" i="14"/>
  <c r="C157" i="14" s="1"/>
  <c r="H182" i="14"/>
  <c r="G182" i="14"/>
  <c r="F182" i="14"/>
  <c r="E182" i="14"/>
  <c r="D182" i="14"/>
  <c r="C182" i="14"/>
  <c r="B182" i="14"/>
  <c r="A182" i="14"/>
  <c r="AN181" i="14"/>
  <c r="AM181" i="14"/>
  <c r="AL181" i="14"/>
  <c r="AK181" i="14"/>
  <c r="AJ181" i="14"/>
  <c r="AI181" i="14"/>
  <c r="AH181" i="14"/>
  <c r="AJ156" i="14" s="1"/>
  <c r="AG181" i="14"/>
  <c r="AB156" i="14" s="1"/>
  <c r="AF181" i="14"/>
  <c r="AE181" i="14"/>
  <c r="AD181" i="14"/>
  <c r="AC181" i="14"/>
  <c r="AB181" i="14"/>
  <c r="AA181" i="14"/>
  <c r="Z156" i="14" s="1"/>
  <c r="Z181" i="14"/>
  <c r="X181" i="14"/>
  <c r="T156" i="14" s="1"/>
  <c r="W181" i="14"/>
  <c r="T181" i="14"/>
  <c r="S181" i="14"/>
  <c r="R181" i="14"/>
  <c r="Q181" i="14"/>
  <c r="P181" i="14"/>
  <c r="O181" i="14"/>
  <c r="N181" i="14"/>
  <c r="M156" i="14" s="1"/>
  <c r="M181" i="14"/>
  <c r="L181" i="14"/>
  <c r="K181" i="14"/>
  <c r="J181" i="14"/>
  <c r="I181" i="14"/>
  <c r="H181" i="14"/>
  <c r="L156" i="14" s="1"/>
  <c r="G181" i="14"/>
  <c r="F181" i="14"/>
  <c r="E181" i="14"/>
  <c r="D181" i="14"/>
  <c r="C181" i="14"/>
  <c r="B181" i="14"/>
  <c r="A181" i="14"/>
  <c r="AN180" i="14"/>
  <c r="AB155" i="14" s="1"/>
  <c r="AM180" i="14"/>
  <c r="AL180" i="14"/>
  <c r="AN155" i="14" s="1"/>
  <c r="AK180" i="14"/>
  <c r="AJ180" i="14"/>
  <c r="AI180" i="14"/>
  <c r="AH180" i="14"/>
  <c r="AG180" i="14"/>
  <c r="AF180" i="14"/>
  <c r="AE180" i="14"/>
  <c r="AD180" i="14"/>
  <c r="AG155" i="14" s="1"/>
  <c r="AC180" i="14"/>
  <c r="AB180" i="14"/>
  <c r="AA180" i="14"/>
  <c r="Z180" i="14"/>
  <c r="X180" i="14"/>
  <c r="W180" i="14"/>
  <c r="X155" i="14" s="1"/>
  <c r="T180" i="14"/>
  <c r="S180" i="14"/>
  <c r="R180" i="14"/>
  <c r="Q180" i="14"/>
  <c r="P180" i="14"/>
  <c r="O180" i="14"/>
  <c r="N180" i="14"/>
  <c r="M180" i="14"/>
  <c r="B155" i="14" s="1"/>
  <c r="L180" i="14"/>
  <c r="D155" i="14" s="1"/>
  <c r="K180" i="14"/>
  <c r="L155" i="14" s="1"/>
  <c r="J180" i="14"/>
  <c r="I180" i="14"/>
  <c r="H180" i="14"/>
  <c r="G180" i="14"/>
  <c r="F180" i="14"/>
  <c r="E180" i="14"/>
  <c r="G155" i="14" s="1"/>
  <c r="D180" i="14"/>
  <c r="C180" i="14"/>
  <c r="B180" i="14"/>
  <c r="A180" i="14"/>
  <c r="AN179" i="14"/>
  <c r="AM179" i="14"/>
  <c r="AL179" i="14"/>
  <c r="AK179" i="14"/>
  <c r="AJ179" i="14"/>
  <c r="AB154" i="14" s="1"/>
  <c r="AI179" i="14"/>
  <c r="AJ154" i="14" s="1"/>
  <c r="AH179" i="14"/>
  <c r="AG179" i="14"/>
  <c r="AF179" i="14"/>
  <c r="AE179" i="14"/>
  <c r="AD179" i="14"/>
  <c r="AC179" i="14"/>
  <c r="AG154" i="14" s="1"/>
  <c r="AB179" i="14"/>
  <c r="AA179" i="14"/>
  <c r="Z154" i="14" s="1"/>
  <c r="Z179" i="14"/>
  <c r="X179" i="14"/>
  <c r="W179" i="14"/>
  <c r="T179" i="14"/>
  <c r="S179" i="14"/>
  <c r="R179" i="14"/>
  <c r="Q179" i="14"/>
  <c r="P179" i="14"/>
  <c r="M154" i="14" s="1"/>
  <c r="O179" i="14"/>
  <c r="N179" i="14"/>
  <c r="M179" i="14"/>
  <c r="L179" i="14"/>
  <c r="K179" i="14"/>
  <c r="J179" i="14"/>
  <c r="K154" i="14" s="1"/>
  <c r="I179" i="14"/>
  <c r="H179" i="14"/>
  <c r="G179" i="14"/>
  <c r="F179" i="14"/>
  <c r="E179" i="14"/>
  <c r="D179" i="14"/>
  <c r="C179" i="14"/>
  <c r="B179" i="14"/>
  <c r="A179" i="14"/>
  <c r="AN178" i="14"/>
  <c r="AM178" i="14"/>
  <c r="AL178" i="14"/>
  <c r="AK178" i="14"/>
  <c r="AI178" i="14"/>
  <c r="AH178" i="14"/>
  <c r="AJ153" i="14" s="1"/>
  <c r="AF178" i="14"/>
  <c r="AG153" i="14" s="1"/>
  <c r="AE178" i="14"/>
  <c r="AD178" i="14"/>
  <c r="AC178" i="14"/>
  <c r="AB178" i="14"/>
  <c r="AA178" i="14"/>
  <c r="X178" i="14"/>
  <c r="W178" i="14"/>
  <c r="X153" i="14" s="1"/>
  <c r="T178" i="14"/>
  <c r="S178" i="14"/>
  <c r="R178" i="14"/>
  <c r="Q178" i="14"/>
  <c r="P178" i="14"/>
  <c r="O178" i="14"/>
  <c r="N178" i="14"/>
  <c r="J178" i="14"/>
  <c r="I178" i="14"/>
  <c r="H178" i="14"/>
  <c r="G178" i="14"/>
  <c r="F178" i="14"/>
  <c r="G153" i="14" s="1"/>
  <c r="E178" i="14"/>
  <c r="D178" i="14"/>
  <c r="B178" i="14"/>
  <c r="A178" i="14"/>
  <c r="AN177" i="14"/>
  <c r="AM177" i="14"/>
  <c r="AL177" i="14"/>
  <c r="AK177" i="14"/>
  <c r="AN152" i="14" s="1"/>
  <c r="AI177" i="14"/>
  <c r="AH177" i="14"/>
  <c r="AF177" i="14"/>
  <c r="AE177" i="14"/>
  <c r="AD177" i="14"/>
  <c r="AC177" i="14"/>
  <c r="AA177" i="14"/>
  <c r="Z177" i="14"/>
  <c r="W177" i="14"/>
  <c r="X152" i="14" s="1"/>
  <c r="T177" i="14"/>
  <c r="S152" i="14" s="1"/>
  <c r="R177" i="14"/>
  <c r="M152" i="14" s="1"/>
  <c r="Q177" i="14"/>
  <c r="P177" i="14"/>
  <c r="O177" i="14"/>
  <c r="N177" i="14"/>
  <c r="L177" i="14"/>
  <c r="K177" i="14"/>
  <c r="L152" i="14" s="1"/>
  <c r="J177" i="14"/>
  <c r="K152" i="14" s="1"/>
  <c r="I177" i="14"/>
  <c r="H177" i="14"/>
  <c r="F177" i="14"/>
  <c r="E177" i="14"/>
  <c r="A177" i="14"/>
  <c r="AM176" i="14"/>
  <c r="AL176" i="14"/>
  <c r="AK176" i="14"/>
  <c r="AJ176" i="14"/>
  <c r="AB151" i="14" s="1"/>
  <c r="AI176" i="14"/>
  <c r="AH176" i="14"/>
  <c r="AJ151" i="14" s="1"/>
  <c r="AF176" i="14"/>
  <c r="AE176" i="14"/>
  <c r="AD176" i="14"/>
  <c r="AC176" i="14"/>
  <c r="AB176" i="14"/>
  <c r="Z151" i="14" s="1"/>
  <c r="AA176" i="14"/>
  <c r="Z176" i="14"/>
  <c r="S151" i="14" s="1"/>
  <c r="X176" i="14"/>
  <c r="W176" i="14"/>
  <c r="T176" i="14"/>
  <c r="R176" i="14"/>
  <c r="Q176" i="14"/>
  <c r="P176" i="14"/>
  <c r="O176" i="14"/>
  <c r="M151" i="14" s="1"/>
  <c r="N176" i="14"/>
  <c r="L176" i="14"/>
  <c r="J176" i="14"/>
  <c r="K151" i="14" s="1"/>
  <c r="I176" i="14"/>
  <c r="H176" i="14"/>
  <c r="G176" i="14"/>
  <c r="F176" i="14"/>
  <c r="E176" i="14"/>
  <c r="A176" i="14"/>
  <c r="AN175" i="14"/>
  <c r="AM175" i="14"/>
  <c r="AN150" i="14" s="1"/>
  <c r="AL175" i="14"/>
  <c r="AK175" i="14"/>
  <c r="AI175" i="14"/>
  <c r="AH175" i="14"/>
  <c r="AG175" i="14"/>
  <c r="AF175" i="14"/>
  <c r="AE175" i="14"/>
  <c r="AD175" i="14"/>
  <c r="AC175" i="14"/>
  <c r="AA175" i="14"/>
  <c r="X175" i="14"/>
  <c r="W175" i="14"/>
  <c r="X150" i="14" s="1"/>
  <c r="T175" i="14"/>
  <c r="S150" i="14" s="1"/>
  <c r="R175" i="14"/>
  <c r="Q175" i="14"/>
  <c r="P175" i="14"/>
  <c r="O175" i="14"/>
  <c r="N175" i="14"/>
  <c r="M150" i="14" s="1"/>
  <c r="L175" i="14"/>
  <c r="D150" i="14" s="1"/>
  <c r="J175" i="14"/>
  <c r="I175" i="14"/>
  <c r="H175" i="14"/>
  <c r="G175" i="14"/>
  <c r="F175" i="14"/>
  <c r="E175" i="14"/>
  <c r="B175" i="14"/>
  <c r="A175" i="14"/>
  <c r="AM174" i="14"/>
  <c r="AL174" i="14"/>
  <c r="AK174" i="14"/>
  <c r="AN149" i="14" s="1"/>
  <c r="AJ174" i="14"/>
  <c r="AI174" i="14"/>
  <c r="AH174" i="14"/>
  <c r="AF174" i="14"/>
  <c r="AE174" i="14"/>
  <c r="AD174" i="14"/>
  <c r="AC174" i="14"/>
  <c r="AB174" i="14"/>
  <c r="AA174" i="14"/>
  <c r="Z174" i="14"/>
  <c r="X174" i="14"/>
  <c r="W174" i="14"/>
  <c r="R174" i="14"/>
  <c r="Q174" i="14"/>
  <c r="P174" i="14"/>
  <c r="O174" i="14"/>
  <c r="N174" i="14"/>
  <c r="L174" i="14"/>
  <c r="D149" i="14" s="1"/>
  <c r="K174" i="14"/>
  <c r="L149" i="14" s="1"/>
  <c r="J174" i="14"/>
  <c r="K149" i="14" s="1"/>
  <c r="I174" i="14"/>
  <c r="H174" i="14"/>
  <c r="F174" i="14"/>
  <c r="E174" i="14"/>
  <c r="C174" i="14"/>
  <c r="A174" i="14"/>
  <c r="AM173" i="14"/>
  <c r="AL173" i="14"/>
  <c r="AK173" i="14"/>
  <c r="AJ173" i="14"/>
  <c r="AI173" i="14"/>
  <c r="AH173" i="14"/>
  <c r="AJ148" i="14" s="1"/>
  <c r="AG173" i="14"/>
  <c r="AF173" i="14"/>
  <c r="AE173" i="14"/>
  <c r="AD173" i="14"/>
  <c r="AC173" i="14"/>
  <c r="AA173" i="14"/>
  <c r="X173" i="14"/>
  <c r="W173" i="14"/>
  <c r="T173" i="14"/>
  <c r="S173" i="14"/>
  <c r="R173" i="14"/>
  <c r="Q173" i="14"/>
  <c r="P173" i="14"/>
  <c r="M148" i="14" s="1"/>
  <c r="O173" i="14"/>
  <c r="N173" i="14"/>
  <c r="J173" i="14"/>
  <c r="I173" i="14"/>
  <c r="H173" i="14"/>
  <c r="G173" i="14"/>
  <c r="F173" i="14"/>
  <c r="G148" i="14" s="1"/>
  <c r="E173" i="14"/>
  <c r="D173" i="14"/>
  <c r="B173" i="14"/>
  <c r="A173" i="14"/>
  <c r="AN172" i="14"/>
  <c r="AB147" i="14" s="1"/>
  <c r="AM172" i="14"/>
  <c r="AL172" i="14"/>
  <c r="AK172" i="14"/>
  <c r="AI172" i="14"/>
  <c r="AH172" i="14"/>
  <c r="AG172" i="14"/>
  <c r="AF172" i="14"/>
  <c r="AE172" i="14"/>
  <c r="AD172" i="14"/>
  <c r="AG147" i="14" s="1"/>
  <c r="AC172" i="14"/>
  <c r="AA172" i="14"/>
  <c r="X172" i="14"/>
  <c r="T147" i="14" s="1"/>
  <c r="W172" i="14"/>
  <c r="X147" i="14" s="1"/>
  <c r="S172" i="14"/>
  <c r="R172" i="14"/>
  <c r="Q172" i="14"/>
  <c r="P172" i="14"/>
  <c r="O172" i="14"/>
  <c r="N172" i="14"/>
  <c r="L172" i="14"/>
  <c r="K172" i="14"/>
  <c r="L147" i="14" s="1"/>
  <c r="J172" i="14"/>
  <c r="I172" i="14"/>
  <c r="H172" i="14"/>
  <c r="F172" i="14"/>
  <c r="E172" i="14"/>
  <c r="D172" i="14"/>
  <c r="B172" i="14"/>
  <c r="A172" i="14"/>
  <c r="AM171" i="14"/>
  <c r="AL171" i="14"/>
  <c r="AK171" i="14"/>
  <c r="AJ171" i="14"/>
  <c r="AI171" i="14"/>
  <c r="AJ146" i="14" s="1"/>
  <c r="AH171" i="14"/>
  <c r="AF171" i="14"/>
  <c r="AE171" i="14"/>
  <c r="AD171" i="14"/>
  <c r="AC171" i="14"/>
  <c r="AA171" i="14"/>
  <c r="Z171" i="14"/>
  <c r="W171" i="14"/>
  <c r="T171" i="14"/>
  <c r="S171" i="14"/>
  <c r="R171" i="14"/>
  <c r="M146" i="14" s="1"/>
  <c r="Q171" i="14"/>
  <c r="P171" i="14"/>
  <c r="O171" i="14"/>
  <c r="N171" i="14"/>
  <c r="M171" i="14"/>
  <c r="K171" i="14"/>
  <c r="J171" i="14"/>
  <c r="I171" i="14"/>
  <c r="H171" i="14"/>
  <c r="F171" i="14"/>
  <c r="E171" i="14"/>
  <c r="D171" i="14"/>
  <c r="B171" i="14"/>
  <c r="A171" i="14"/>
  <c r="AN170" i="14"/>
  <c r="AM170" i="14"/>
  <c r="AL170" i="14"/>
  <c r="AK170" i="14"/>
  <c r="AI170" i="14"/>
  <c r="AH170" i="14"/>
  <c r="AJ145" i="14" s="1"/>
  <c r="AG170" i="14"/>
  <c r="AF170" i="14"/>
  <c r="AG145" i="14" s="1"/>
  <c r="AE170" i="14"/>
  <c r="AD170" i="14"/>
  <c r="AC170" i="14"/>
  <c r="AB170" i="14"/>
  <c r="AA170" i="14"/>
  <c r="Z145" i="14" s="1"/>
  <c r="X170" i="14"/>
  <c r="W170" i="14"/>
  <c r="X145" i="14" s="1"/>
  <c r="T170" i="14"/>
  <c r="S170" i="14"/>
  <c r="R170" i="14"/>
  <c r="Q170" i="14"/>
  <c r="P170" i="14"/>
  <c r="O170" i="14"/>
  <c r="N170" i="14"/>
  <c r="J170" i="14"/>
  <c r="I170" i="14"/>
  <c r="H170" i="14"/>
  <c r="G170" i="14"/>
  <c r="F170" i="14"/>
  <c r="G145" i="14" s="1"/>
  <c r="E170" i="14"/>
  <c r="D170" i="14"/>
  <c r="B170" i="14"/>
  <c r="A170" i="14"/>
  <c r="AN169" i="14"/>
  <c r="AM169" i="14"/>
  <c r="AL169" i="14"/>
  <c r="AK169" i="14"/>
  <c r="AN144" i="14" s="1"/>
  <c r="AI169" i="14"/>
  <c r="AH169" i="14"/>
  <c r="AF169" i="14"/>
  <c r="AE169" i="14"/>
  <c r="AD169" i="14"/>
  <c r="AC169" i="14"/>
  <c r="AA169" i="14"/>
  <c r="Z169" i="14"/>
  <c r="W169" i="14"/>
  <c r="X144" i="14" s="1"/>
  <c r="T169" i="14"/>
  <c r="S144" i="14" s="1"/>
  <c r="S169" i="14"/>
  <c r="R169" i="14"/>
  <c r="M144" i="14" s="1"/>
  <c r="Q169" i="14"/>
  <c r="P169" i="14"/>
  <c r="O169" i="14"/>
  <c r="N169" i="14"/>
  <c r="L169" i="14"/>
  <c r="K169" i="14"/>
  <c r="L144" i="14" s="1"/>
  <c r="J169" i="14"/>
  <c r="K144" i="14" s="1"/>
  <c r="I169" i="14"/>
  <c r="H169" i="14"/>
  <c r="F169" i="14"/>
  <c r="E169" i="14"/>
  <c r="D169" i="14"/>
  <c r="A169" i="14"/>
  <c r="AM168" i="14"/>
  <c r="AL168" i="14"/>
  <c r="AK168" i="14"/>
  <c r="AJ168" i="14"/>
  <c r="AI168" i="14"/>
  <c r="AH168" i="14"/>
  <c r="AF168" i="14"/>
  <c r="AE168" i="14"/>
  <c r="AD168" i="14"/>
  <c r="AC168" i="14"/>
  <c r="AB168" i="14"/>
  <c r="AA168" i="14"/>
  <c r="Z168" i="14"/>
  <c r="S143" i="14" s="1"/>
  <c r="X168" i="14"/>
  <c r="W168" i="14"/>
  <c r="T168" i="14"/>
  <c r="R168" i="14"/>
  <c r="Q168" i="14"/>
  <c r="M143" i="14" s="1"/>
  <c r="P168" i="14"/>
  <c r="O168" i="14"/>
  <c r="N168" i="14"/>
  <c r="L168" i="14"/>
  <c r="J168" i="14"/>
  <c r="I168" i="14"/>
  <c r="H168" i="14"/>
  <c r="G168" i="14"/>
  <c r="D143" i="14" s="1"/>
  <c r="F168" i="14"/>
  <c r="E168" i="14"/>
  <c r="A168" i="14"/>
  <c r="AN167" i="14"/>
  <c r="AM167" i="14"/>
  <c r="AN142" i="14" s="1"/>
  <c r="AL167" i="14"/>
  <c r="AK167" i="14"/>
  <c r="AI167" i="14"/>
  <c r="AH167" i="14"/>
  <c r="AG167" i="14"/>
  <c r="AF167" i="14"/>
  <c r="AE167" i="14"/>
  <c r="AD167" i="14"/>
  <c r="AC167" i="14"/>
  <c r="AA167" i="14"/>
  <c r="X167" i="14"/>
  <c r="T142" i="14" s="1"/>
  <c r="W167" i="14"/>
  <c r="X142" i="14" s="1"/>
  <c r="T167" i="14"/>
  <c r="R167" i="14"/>
  <c r="Q167" i="14"/>
  <c r="P167" i="14"/>
  <c r="O167" i="14"/>
  <c r="N167" i="14"/>
  <c r="M142" i="14" s="1"/>
  <c r="M167" i="14"/>
  <c r="L167" i="14"/>
  <c r="J167" i="14"/>
  <c r="I167" i="14"/>
  <c r="H167" i="14"/>
  <c r="G167" i="14"/>
  <c r="F167" i="14"/>
  <c r="E167" i="14"/>
  <c r="D167" i="14"/>
  <c r="B167" i="14"/>
  <c r="A167" i="14"/>
  <c r="AM166" i="14"/>
  <c r="AL166" i="14"/>
  <c r="AK166" i="14"/>
  <c r="AN141" i="14" s="1"/>
  <c r="AJ166" i="14"/>
  <c r="AB141" i="14" s="1"/>
  <c r="AI166" i="14"/>
  <c r="AH166" i="14"/>
  <c r="AF166" i="14"/>
  <c r="AE166" i="14"/>
  <c r="AD166" i="14"/>
  <c r="AC166" i="14"/>
  <c r="AA166" i="14"/>
  <c r="Z166" i="14"/>
  <c r="W166" i="14"/>
  <c r="R166" i="14"/>
  <c r="Q166" i="14"/>
  <c r="M141" i="14" s="1"/>
  <c r="P166" i="14"/>
  <c r="O166" i="14"/>
  <c r="N166" i="14"/>
  <c r="L166" i="14"/>
  <c r="D141" i="14" s="1"/>
  <c r="K166" i="14"/>
  <c r="L141" i="14" s="1"/>
  <c r="J166" i="14"/>
  <c r="I166" i="14"/>
  <c r="H166" i="14"/>
  <c r="F166" i="14"/>
  <c r="E166" i="14"/>
  <c r="C166" i="14"/>
  <c r="B166" i="14"/>
  <c r="A166" i="14"/>
  <c r="AM165" i="14"/>
  <c r="AL165" i="14"/>
  <c r="AK165" i="14"/>
  <c r="AJ165" i="14"/>
  <c r="AI165" i="14"/>
  <c r="AH165" i="14"/>
  <c r="AJ140" i="14" s="1"/>
  <c r="AG165" i="14"/>
  <c r="AF165" i="14"/>
  <c r="AE165" i="14"/>
  <c r="AD165" i="14"/>
  <c r="AC165" i="14"/>
  <c r="AA165" i="14"/>
  <c r="X165" i="14"/>
  <c r="T140" i="14" s="1"/>
  <c r="W165" i="14"/>
  <c r="T165" i="14"/>
  <c r="S165" i="14"/>
  <c r="R165" i="14"/>
  <c r="Q165" i="14"/>
  <c r="P165" i="14"/>
  <c r="O165" i="14"/>
  <c r="N165" i="14"/>
  <c r="M140" i="14" s="1"/>
  <c r="J165" i="14"/>
  <c r="I165" i="14"/>
  <c r="H165" i="14"/>
  <c r="L140" i="14" s="1"/>
  <c r="G165" i="14"/>
  <c r="F165" i="14"/>
  <c r="G140" i="14" s="1"/>
  <c r="E165" i="14"/>
  <c r="D165" i="14"/>
  <c r="B165" i="14"/>
  <c r="A165" i="14"/>
  <c r="AN164" i="14"/>
  <c r="AM164" i="14"/>
  <c r="AL164" i="14"/>
  <c r="AK164" i="14"/>
  <c r="AI164" i="14"/>
  <c r="AJ139" i="14" s="1"/>
  <c r="AH164" i="14"/>
  <c r="AG164" i="14"/>
  <c r="AF164" i="14"/>
  <c r="AE164" i="14"/>
  <c r="AD164" i="14"/>
  <c r="AC164" i="14"/>
  <c r="AA164" i="14"/>
  <c r="X164" i="14"/>
  <c r="T139" i="14" s="1"/>
  <c r="W164" i="14"/>
  <c r="X139" i="14" s="1"/>
  <c r="T164" i="14"/>
  <c r="S164" i="14"/>
  <c r="R164" i="14"/>
  <c r="Q164" i="14"/>
  <c r="P164" i="14"/>
  <c r="O164" i="14"/>
  <c r="N164" i="14"/>
  <c r="M139" i="14" s="1"/>
  <c r="L164" i="14"/>
  <c r="D139" i="14" s="1"/>
  <c r="K164" i="14"/>
  <c r="J164" i="14"/>
  <c r="K139" i="14" s="1"/>
  <c r="I164" i="14"/>
  <c r="H164" i="14"/>
  <c r="F164" i="14"/>
  <c r="E164" i="14"/>
  <c r="D164" i="14"/>
  <c r="C164" i="14"/>
  <c r="B164" i="14"/>
  <c r="A164" i="14"/>
  <c r="AM163" i="14"/>
  <c r="AL163" i="14"/>
  <c r="AK163" i="14"/>
  <c r="AJ163" i="14"/>
  <c r="AI163" i="14"/>
  <c r="AJ138" i="14" s="1"/>
  <c r="AH163" i="14"/>
  <c r="AF163" i="14"/>
  <c r="AE163" i="14"/>
  <c r="AG138" i="14" s="1"/>
  <c r="AD163" i="14"/>
  <c r="AC163" i="14"/>
  <c r="AA163" i="14"/>
  <c r="Z163" i="14"/>
  <c r="W163" i="14"/>
  <c r="T163" i="14"/>
  <c r="S163" i="14"/>
  <c r="R163" i="14"/>
  <c r="Q163" i="14"/>
  <c r="P163" i="14"/>
  <c r="O163" i="14"/>
  <c r="N163" i="14"/>
  <c r="M163" i="14"/>
  <c r="K163" i="14"/>
  <c r="J163" i="14"/>
  <c r="I163" i="14"/>
  <c r="H163" i="14"/>
  <c r="F163" i="14"/>
  <c r="E163" i="14"/>
  <c r="C163" i="14"/>
  <c r="B163" i="14"/>
  <c r="A163" i="14"/>
  <c r="AM162" i="14"/>
  <c r="AL162" i="14"/>
  <c r="AK162" i="14"/>
  <c r="AI162" i="14"/>
  <c r="AH162" i="14"/>
  <c r="AG162" i="14"/>
  <c r="AF162" i="14"/>
  <c r="AG137" i="14" s="1"/>
  <c r="AE162" i="14"/>
  <c r="AD162" i="14"/>
  <c r="AC162" i="14"/>
  <c r="AA162" i="14"/>
  <c r="X162" i="14"/>
  <c r="T137" i="14" s="1"/>
  <c r="W162" i="14"/>
  <c r="X137" i="14" s="1"/>
  <c r="T162" i="14"/>
  <c r="S162" i="14"/>
  <c r="R162" i="14"/>
  <c r="Q162" i="14"/>
  <c r="P162" i="14"/>
  <c r="M137" i="14" s="1"/>
  <c r="O162" i="14"/>
  <c r="N162" i="14"/>
  <c r="J162" i="14"/>
  <c r="I162" i="14"/>
  <c r="H162" i="14"/>
  <c r="L137" i="14" s="1"/>
  <c r="G162" i="14"/>
  <c r="F162" i="14"/>
  <c r="E162" i="14"/>
  <c r="D162" i="14"/>
  <c r="B162" i="14"/>
  <c r="A162" i="14"/>
  <c r="AN161" i="14"/>
  <c r="AM161" i="14"/>
  <c r="AL161" i="14"/>
  <c r="AK161" i="14"/>
  <c r="AI161" i="14"/>
  <c r="AJ136" i="14" s="1"/>
  <c r="AH161" i="14"/>
  <c r="AF161" i="14"/>
  <c r="AE161" i="14"/>
  <c r="AD161" i="14"/>
  <c r="AC161" i="14"/>
  <c r="AA161" i="14"/>
  <c r="Z161" i="14"/>
  <c r="W161" i="14"/>
  <c r="X136" i="14" s="1"/>
  <c r="T161" i="14"/>
  <c r="S136" i="14" s="1"/>
  <c r="S161" i="14"/>
  <c r="R161" i="14"/>
  <c r="Q161" i="14"/>
  <c r="P161" i="14"/>
  <c r="O161" i="14"/>
  <c r="N161" i="14"/>
  <c r="M161" i="14"/>
  <c r="B136" i="14" s="1"/>
  <c r="L161" i="14"/>
  <c r="K161" i="14"/>
  <c r="J161" i="14"/>
  <c r="K136" i="14" s="1"/>
  <c r="I161" i="14"/>
  <c r="H161" i="14"/>
  <c r="F161" i="14"/>
  <c r="E161" i="14"/>
  <c r="D161" i="14"/>
  <c r="C161" i="14"/>
  <c r="A161" i="14"/>
  <c r="AM160" i="14"/>
  <c r="AL160" i="14"/>
  <c r="AK160" i="14"/>
  <c r="AN135" i="14" s="1"/>
  <c r="AJ160" i="14"/>
  <c r="AI160" i="14"/>
  <c r="AH160" i="14"/>
  <c r="AJ135" i="14" s="1"/>
  <c r="AF160" i="14"/>
  <c r="AE160" i="14"/>
  <c r="AD160" i="14"/>
  <c r="AG135" i="14" s="1"/>
  <c r="AC160" i="14"/>
  <c r="AB160" i="14"/>
  <c r="AA160" i="14"/>
  <c r="Z160" i="14"/>
  <c r="S135" i="14" s="1"/>
  <c r="X160" i="14"/>
  <c r="W160" i="14"/>
  <c r="T160" i="14"/>
  <c r="R160" i="14"/>
  <c r="Q160" i="14"/>
  <c r="P160" i="14"/>
  <c r="M135" i="14" s="1"/>
  <c r="O160" i="14"/>
  <c r="N160" i="14"/>
  <c r="J160" i="14"/>
  <c r="K135" i="14" s="1"/>
  <c r="I160" i="14"/>
  <c r="H160" i="14"/>
  <c r="G160" i="14"/>
  <c r="F160" i="14"/>
  <c r="E160" i="14"/>
  <c r="G135" i="14" s="1"/>
  <c r="A160" i="14"/>
  <c r="AN159" i="14"/>
  <c r="AM159" i="14"/>
  <c r="AN134" i="14" s="1"/>
  <c r="AL159" i="14"/>
  <c r="AK159" i="14"/>
  <c r="AI159" i="14"/>
  <c r="AJ134" i="14" s="1"/>
  <c r="AH159" i="14"/>
  <c r="AG159" i="14"/>
  <c r="AF159" i="14"/>
  <c r="AE159" i="14"/>
  <c r="AD159" i="14"/>
  <c r="AC159" i="14"/>
  <c r="AA159" i="14"/>
  <c r="Z159" i="14"/>
  <c r="X159" i="14"/>
  <c r="W159" i="14"/>
  <c r="X134" i="14" s="1"/>
  <c r="T159" i="14"/>
  <c r="R159" i="14"/>
  <c r="Q159" i="14"/>
  <c r="P159" i="14"/>
  <c r="O159" i="14"/>
  <c r="N159" i="14"/>
  <c r="L159" i="14"/>
  <c r="J159" i="14"/>
  <c r="K134" i="14" s="1"/>
  <c r="I159" i="14"/>
  <c r="H159" i="14"/>
  <c r="G159" i="14"/>
  <c r="F159" i="14"/>
  <c r="E159" i="14"/>
  <c r="B159" i="14"/>
  <c r="A159" i="14"/>
  <c r="AM158" i="14"/>
  <c r="AL158" i="14"/>
  <c r="AK158" i="14"/>
  <c r="AJ158" i="14"/>
  <c r="AI158" i="14"/>
  <c r="AH158" i="14"/>
  <c r="AF158" i="14"/>
  <c r="AE158" i="14"/>
  <c r="AD158" i="14"/>
  <c r="AC158" i="14"/>
  <c r="AA158" i="14"/>
  <c r="Z158" i="14"/>
  <c r="W158" i="14"/>
  <c r="R158" i="14"/>
  <c r="Q158" i="14"/>
  <c r="P158" i="14"/>
  <c r="O158" i="14"/>
  <c r="N158" i="14"/>
  <c r="L158" i="14"/>
  <c r="K158" i="14"/>
  <c r="L133" i="14" s="1"/>
  <c r="J158" i="14"/>
  <c r="I158" i="14"/>
  <c r="H158" i="14"/>
  <c r="F158" i="14"/>
  <c r="E158" i="14"/>
  <c r="G133" i="14" s="1"/>
  <c r="A158" i="14"/>
  <c r="AM157" i="14"/>
  <c r="AL157" i="14"/>
  <c r="AK157" i="14"/>
  <c r="AJ157" i="14"/>
  <c r="AI157" i="14"/>
  <c r="AH157" i="14"/>
  <c r="AF157" i="14"/>
  <c r="AE157" i="14"/>
  <c r="AD157" i="14"/>
  <c r="AC157" i="14"/>
  <c r="AA157" i="14"/>
  <c r="X157" i="14"/>
  <c r="W157" i="14"/>
  <c r="T157" i="14"/>
  <c r="S157" i="14"/>
  <c r="R157" i="14"/>
  <c r="Q157" i="14"/>
  <c r="P157" i="14"/>
  <c r="O157" i="14"/>
  <c r="N157" i="14"/>
  <c r="J157" i="14"/>
  <c r="I157" i="14"/>
  <c r="H157" i="14"/>
  <c r="G157" i="14"/>
  <c r="F157" i="14"/>
  <c r="E157" i="14"/>
  <c r="D157" i="14"/>
  <c r="B157" i="14"/>
  <c r="A157" i="14"/>
  <c r="AN156" i="14"/>
  <c r="AM156" i="14"/>
  <c r="AL156" i="14"/>
  <c r="AK156" i="14"/>
  <c r="AI156" i="14"/>
  <c r="AH156" i="14"/>
  <c r="AG156" i="14"/>
  <c r="AF156" i="14"/>
  <c r="AE156" i="14"/>
  <c r="AD156" i="14"/>
  <c r="AC156" i="14"/>
  <c r="AA156" i="14"/>
  <c r="X156" i="14"/>
  <c r="W156" i="14"/>
  <c r="S156" i="14"/>
  <c r="R156" i="14"/>
  <c r="Q156" i="14"/>
  <c r="P156" i="14"/>
  <c r="O156" i="14"/>
  <c r="N156" i="14"/>
  <c r="K156" i="14"/>
  <c r="J156" i="14"/>
  <c r="I156" i="14"/>
  <c r="H156" i="14"/>
  <c r="F156" i="14"/>
  <c r="E156" i="14"/>
  <c r="D156" i="14"/>
  <c r="B156" i="14"/>
  <c r="A156" i="14"/>
  <c r="AM155" i="14"/>
  <c r="AL155" i="14"/>
  <c r="AK155" i="14"/>
  <c r="AJ155" i="14"/>
  <c r="AI155" i="14"/>
  <c r="AH155" i="14"/>
  <c r="AF155" i="14"/>
  <c r="AE155" i="14"/>
  <c r="AD155" i="14"/>
  <c r="AC155" i="14"/>
  <c r="AA155" i="14"/>
  <c r="Z155" i="14"/>
  <c r="W155" i="14"/>
  <c r="T155" i="14"/>
  <c r="S155" i="14"/>
  <c r="R155" i="14"/>
  <c r="Q155" i="14"/>
  <c r="P155" i="14"/>
  <c r="O155" i="14"/>
  <c r="N155" i="14"/>
  <c r="M155" i="14"/>
  <c r="K155" i="14"/>
  <c r="J155" i="14"/>
  <c r="I155" i="14"/>
  <c r="H155" i="14"/>
  <c r="F155" i="14"/>
  <c r="E155" i="14"/>
  <c r="A155" i="14"/>
  <c r="AN154" i="14"/>
  <c r="AM154" i="14"/>
  <c r="AL154" i="14"/>
  <c r="AK154" i="14"/>
  <c r="AI154" i="14"/>
  <c r="AH154" i="14"/>
  <c r="AF154" i="14"/>
  <c r="AE154" i="14"/>
  <c r="AD154" i="14"/>
  <c r="AC154" i="14"/>
  <c r="AA154" i="14"/>
  <c r="X154" i="14"/>
  <c r="W154" i="14"/>
  <c r="T154" i="14"/>
  <c r="S154" i="14"/>
  <c r="R154" i="14"/>
  <c r="Q154" i="14"/>
  <c r="P154" i="14"/>
  <c r="O154" i="14"/>
  <c r="N154" i="14"/>
  <c r="J154" i="14"/>
  <c r="I154" i="14"/>
  <c r="H154" i="14"/>
  <c r="G154" i="14"/>
  <c r="F154" i="14"/>
  <c r="E154" i="14"/>
  <c r="D154" i="14"/>
  <c r="B154" i="14"/>
  <c r="A154" i="14"/>
  <c r="AN153" i="14"/>
  <c r="AM153" i="14"/>
  <c r="AL153" i="14"/>
  <c r="AK153" i="14"/>
  <c r="AI153" i="14"/>
  <c r="AH153" i="14"/>
  <c r="AF153" i="14"/>
  <c r="AE153" i="14"/>
  <c r="AD153" i="14"/>
  <c r="AC153" i="14"/>
  <c r="AA153" i="14"/>
  <c r="Z153" i="14"/>
  <c r="W153" i="14"/>
  <c r="T153" i="14"/>
  <c r="R153" i="14"/>
  <c r="Q153" i="14"/>
  <c r="P153" i="14"/>
  <c r="O153" i="14"/>
  <c r="N153" i="14"/>
  <c r="M153" i="14"/>
  <c r="L153" i="14"/>
  <c r="K153" i="14"/>
  <c r="J153" i="14"/>
  <c r="I153" i="14"/>
  <c r="H153" i="14"/>
  <c r="F153" i="14"/>
  <c r="E153" i="14"/>
  <c r="A153" i="14"/>
  <c r="AM152" i="14"/>
  <c r="AL152" i="14"/>
  <c r="AK152" i="14"/>
  <c r="AJ152" i="14"/>
  <c r="AI152" i="14"/>
  <c r="AH152" i="14"/>
  <c r="AF152" i="14"/>
  <c r="AE152" i="14"/>
  <c r="AD152" i="14"/>
  <c r="AC152" i="14"/>
  <c r="AA152" i="14"/>
  <c r="W152" i="14"/>
  <c r="R152" i="14"/>
  <c r="Q152" i="14"/>
  <c r="P152" i="14"/>
  <c r="O152" i="14"/>
  <c r="N152" i="14"/>
  <c r="J152" i="14"/>
  <c r="I152" i="14"/>
  <c r="H152" i="14"/>
  <c r="G152" i="14"/>
  <c r="F152" i="14"/>
  <c r="E152" i="14"/>
  <c r="B152" i="14"/>
  <c r="A152" i="14"/>
  <c r="AN151" i="14"/>
  <c r="AM151" i="14"/>
  <c r="AL151" i="14"/>
  <c r="AK151" i="14"/>
  <c r="AI151" i="14"/>
  <c r="AH151" i="14"/>
  <c r="AG151" i="14"/>
  <c r="AF151" i="14"/>
  <c r="AE151" i="14"/>
  <c r="AD151" i="14"/>
  <c r="AC151" i="14"/>
  <c r="AA151" i="14"/>
  <c r="X151" i="14"/>
  <c r="W151" i="14"/>
  <c r="T151" i="14"/>
  <c r="R151" i="14"/>
  <c r="Q151" i="14"/>
  <c r="P151" i="14"/>
  <c r="O151" i="14"/>
  <c r="N151" i="14"/>
  <c r="J151" i="14"/>
  <c r="I151" i="14"/>
  <c r="H151" i="14"/>
  <c r="G151" i="14"/>
  <c r="F151" i="14"/>
  <c r="E151" i="14"/>
  <c r="D151" i="14"/>
  <c r="A151" i="14"/>
  <c r="AM150" i="14"/>
  <c r="AL150" i="14"/>
  <c r="AK150" i="14"/>
  <c r="AJ150" i="14"/>
  <c r="AI150" i="14"/>
  <c r="AH150" i="14"/>
  <c r="AF150" i="14"/>
  <c r="AE150" i="14"/>
  <c r="AD150" i="14"/>
  <c r="AC150" i="14"/>
  <c r="AA150" i="14"/>
  <c r="W150" i="14"/>
  <c r="T150" i="14"/>
  <c r="R150" i="14"/>
  <c r="Q150" i="14"/>
  <c r="P150" i="14"/>
  <c r="O150" i="14"/>
  <c r="N150" i="14"/>
  <c r="K150" i="14"/>
  <c r="J150" i="14"/>
  <c r="I150" i="14"/>
  <c r="H150" i="14"/>
  <c r="F150" i="14"/>
  <c r="E150" i="14"/>
  <c r="A150" i="14"/>
  <c r="AM149" i="14"/>
  <c r="AL149" i="14"/>
  <c r="AK149" i="14"/>
  <c r="AJ149" i="14"/>
  <c r="AI149" i="14"/>
  <c r="AH149" i="14"/>
  <c r="AG149" i="14"/>
  <c r="AF149" i="14"/>
  <c r="AE149" i="14"/>
  <c r="AD149" i="14"/>
  <c r="AC149" i="14"/>
  <c r="AA149" i="14"/>
  <c r="Z149" i="14"/>
  <c r="X149" i="14"/>
  <c r="W149" i="14"/>
  <c r="T149" i="14"/>
  <c r="R149" i="14"/>
  <c r="Q149" i="14"/>
  <c r="P149" i="14"/>
  <c r="O149" i="14"/>
  <c r="N149" i="14"/>
  <c r="J149" i="14"/>
  <c r="I149" i="14"/>
  <c r="H149" i="14"/>
  <c r="G149" i="14"/>
  <c r="F149" i="14"/>
  <c r="E149" i="14"/>
  <c r="A149" i="14"/>
  <c r="AN148" i="14"/>
  <c r="AM148" i="14"/>
  <c r="AL148" i="14"/>
  <c r="AK148" i="14"/>
  <c r="AI148" i="14"/>
  <c r="AH148" i="14"/>
  <c r="AG148" i="14"/>
  <c r="AF148" i="14"/>
  <c r="AE148" i="14"/>
  <c r="AD148" i="14"/>
  <c r="AC148" i="14"/>
  <c r="AA148" i="14"/>
  <c r="X148" i="14"/>
  <c r="W148" i="14"/>
  <c r="T148" i="14"/>
  <c r="R148" i="14"/>
  <c r="Q148" i="14"/>
  <c r="P148" i="14"/>
  <c r="O148" i="14"/>
  <c r="N148" i="14"/>
  <c r="K148" i="14"/>
  <c r="J148" i="14"/>
  <c r="I148" i="14"/>
  <c r="H148" i="14"/>
  <c r="F148" i="14"/>
  <c r="E148" i="14"/>
  <c r="D148" i="14"/>
  <c r="A148" i="14"/>
  <c r="AM147" i="14"/>
  <c r="AL147" i="14"/>
  <c r="AK147" i="14"/>
  <c r="AJ147" i="14"/>
  <c r="AI147" i="14"/>
  <c r="AH147" i="14"/>
  <c r="AF147" i="14"/>
  <c r="AE147" i="14"/>
  <c r="AD147" i="14"/>
  <c r="AC147" i="14"/>
  <c r="AA147" i="14"/>
  <c r="W147" i="14"/>
  <c r="R147" i="14"/>
  <c r="Q147" i="14"/>
  <c r="P147" i="14"/>
  <c r="O147" i="14"/>
  <c r="N147" i="14"/>
  <c r="M147" i="14"/>
  <c r="K147" i="14"/>
  <c r="J147" i="14"/>
  <c r="I147" i="14"/>
  <c r="H147" i="14"/>
  <c r="F147" i="14"/>
  <c r="E147" i="14"/>
  <c r="C147" i="14"/>
  <c r="A147" i="14"/>
  <c r="AN146" i="14"/>
  <c r="AM146" i="14"/>
  <c r="AL146" i="14"/>
  <c r="AK146" i="14"/>
  <c r="AI146" i="14"/>
  <c r="AH146" i="14"/>
  <c r="AG146" i="14"/>
  <c r="AF146" i="14"/>
  <c r="AE146" i="14"/>
  <c r="AD146" i="14"/>
  <c r="AC146" i="14"/>
  <c r="AA146" i="14"/>
  <c r="X146" i="14"/>
  <c r="W146" i="14"/>
  <c r="S146" i="14"/>
  <c r="R146" i="14"/>
  <c r="Q146" i="14"/>
  <c r="P146" i="14"/>
  <c r="O146" i="14"/>
  <c r="N146" i="14"/>
  <c r="J146" i="14"/>
  <c r="I146" i="14"/>
  <c r="H146" i="14"/>
  <c r="G146" i="14"/>
  <c r="F146" i="14"/>
  <c r="E146" i="14"/>
  <c r="B146" i="14"/>
  <c r="A146" i="14"/>
  <c r="AN145" i="14"/>
  <c r="AM145" i="14"/>
  <c r="AL145" i="14"/>
  <c r="AK145" i="14"/>
  <c r="AI145" i="14"/>
  <c r="AH145" i="14"/>
  <c r="AF145" i="14"/>
  <c r="AE145" i="14"/>
  <c r="AD145" i="14"/>
  <c r="AC145" i="14"/>
  <c r="AA145" i="14"/>
  <c r="W145" i="14"/>
  <c r="T145" i="14"/>
  <c r="R145" i="14"/>
  <c r="Q145" i="14"/>
  <c r="P145" i="14"/>
  <c r="O145" i="14"/>
  <c r="N145" i="14"/>
  <c r="M145" i="14"/>
  <c r="L145" i="14"/>
  <c r="K145" i="14"/>
  <c r="J145" i="14"/>
  <c r="I145" i="14"/>
  <c r="H145" i="14"/>
  <c r="F145" i="14"/>
  <c r="E145" i="14"/>
  <c r="A145" i="14"/>
  <c r="AM144" i="14"/>
  <c r="AL144" i="14"/>
  <c r="AK144" i="14"/>
  <c r="AJ144" i="14"/>
  <c r="AI144" i="14"/>
  <c r="AH144" i="14"/>
  <c r="AF144" i="14"/>
  <c r="AE144" i="14"/>
  <c r="AD144" i="14"/>
  <c r="AC144" i="14"/>
  <c r="AA144" i="14"/>
  <c r="W144" i="14"/>
  <c r="R144" i="14"/>
  <c r="Q144" i="14"/>
  <c r="P144" i="14"/>
  <c r="O144" i="14"/>
  <c r="N144" i="14"/>
  <c r="J144" i="14"/>
  <c r="I144" i="14"/>
  <c r="H144" i="14"/>
  <c r="G144" i="14"/>
  <c r="F144" i="14"/>
  <c r="E144" i="14"/>
  <c r="B144" i="14"/>
  <c r="A144" i="14"/>
  <c r="AN143" i="14"/>
  <c r="AM143" i="14"/>
  <c r="AL143" i="14"/>
  <c r="AK143" i="14"/>
  <c r="AI143" i="14"/>
  <c r="AH143" i="14"/>
  <c r="AG143" i="14"/>
  <c r="AF143" i="14"/>
  <c r="AE143" i="14"/>
  <c r="AD143" i="14"/>
  <c r="AC143" i="14"/>
  <c r="AA143" i="14"/>
  <c r="Z143" i="14"/>
  <c r="X143" i="14"/>
  <c r="W143" i="14"/>
  <c r="T143" i="14"/>
  <c r="R143" i="14"/>
  <c r="Q143" i="14"/>
  <c r="P143" i="14"/>
  <c r="O143" i="14"/>
  <c r="N143" i="14"/>
  <c r="J143" i="14"/>
  <c r="I143" i="14"/>
  <c r="H143" i="14"/>
  <c r="G143" i="14"/>
  <c r="F143" i="14"/>
  <c r="E143" i="14"/>
  <c r="A143" i="14"/>
  <c r="AM142" i="14"/>
  <c r="AL142" i="14"/>
  <c r="AK142" i="14"/>
  <c r="AJ142" i="14"/>
  <c r="AI142" i="14"/>
  <c r="AH142" i="14"/>
  <c r="AF142" i="14"/>
  <c r="AE142" i="14"/>
  <c r="AD142" i="14"/>
  <c r="AC142" i="14"/>
  <c r="AA142" i="14"/>
  <c r="W142" i="14"/>
  <c r="S142" i="14"/>
  <c r="R142" i="14"/>
  <c r="Q142" i="14"/>
  <c r="P142" i="14"/>
  <c r="O142" i="14"/>
  <c r="N142" i="14"/>
  <c r="L142" i="14"/>
  <c r="K142" i="14"/>
  <c r="J142" i="14"/>
  <c r="I142" i="14"/>
  <c r="H142" i="14"/>
  <c r="F142" i="14"/>
  <c r="E142" i="14"/>
  <c r="D142" i="14"/>
  <c r="A142" i="14"/>
  <c r="AM141" i="14"/>
  <c r="AL141" i="14"/>
  <c r="AK141" i="14"/>
  <c r="AJ141" i="14"/>
  <c r="AI141" i="14"/>
  <c r="AH141" i="14"/>
  <c r="AG141" i="14"/>
  <c r="AF141" i="14"/>
  <c r="AE141" i="14"/>
  <c r="AD141" i="14"/>
  <c r="AC141" i="14"/>
  <c r="AA141" i="14"/>
  <c r="X141" i="14"/>
  <c r="W141" i="14"/>
  <c r="R141" i="14"/>
  <c r="Q141" i="14"/>
  <c r="P141" i="14"/>
  <c r="O141" i="14"/>
  <c r="N141" i="14"/>
  <c r="J141" i="14"/>
  <c r="I141" i="14"/>
  <c r="H141" i="14"/>
  <c r="G141" i="14"/>
  <c r="F141" i="14"/>
  <c r="E141" i="14"/>
  <c r="A141" i="14"/>
  <c r="AN140" i="14"/>
  <c r="AM140" i="14"/>
  <c r="AL140" i="14"/>
  <c r="AK140" i="14"/>
  <c r="AI140" i="14"/>
  <c r="AH140" i="14"/>
  <c r="AG140" i="14"/>
  <c r="AF140" i="14"/>
  <c r="AE140" i="14"/>
  <c r="AD140" i="14"/>
  <c r="AC140" i="14"/>
  <c r="AA140" i="14"/>
  <c r="X140" i="14"/>
  <c r="W140" i="14"/>
  <c r="R140" i="14"/>
  <c r="Q140" i="14"/>
  <c r="P140" i="14"/>
  <c r="O140" i="14"/>
  <c r="N140" i="14"/>
  <c r="K140" i="14"/>
  <c r="J140" i="14"/>
  <c r="I140" i="14"/>
  <c r="H140" i="14"/>
  <c r="F140" i="14"/>
  <c r="E140" i="14"/>
  <c r="A140" i="14"/>
  <c r="AM139" i="14"/>
  <c r="AL139" i="14"/>
  <c r="AK139" i="14"/>
  <c r="AI139" i="14"/>
  <c r="AH139" i="14"/>
  <c r="AF139" i="14"/>
  <c r="AE139" i="14"/>
  <c r="AD139" i="14"/>
  <c r="AC139" i="14"/>
  <c r="AA139" i="14"/>
  <c r="W139" i="14"/>
  <c r="R139" i="14"/>
  <c r="Q139" i="14"/>
  <c r="P139" i="14"/>
  <c r="O139" i="14"/>
  <c r="N139" i="14"/>
  <c r="J139" i="14"/>
  <c r="I139" i="14"/>
  <c r="H139" i="14"/>
  <c r="F139" i="14"/>
  <c r="E139" i="14"/>
  <c r="A139" i="14"/>
  <c r="AN138" i="14"/>
  <c r="AM138" i="14"/>
  <c r="AL138" i="14"/>
  <c r="AK138" i="14"/>
  <c r="AI138" i="14"/>
  <c r="AH138" i="14"/>
  <c r="AF138" i="14"/>
  <c r="AE138" i="14"/>
  <c r="AD138" i="14"/>
  <c r="AC138" i="14"/>
  <c r="AA138" i="14"/>
  <c r="X138" i="14"/>
  <c r="W138" i="14"/>
  <c r="S138" i="14"/>
  <c r="R138" i="14"/>
  <c r="Q138" i="14"/>
  <c r="P138" i="14"/>
  <c r="O138" i="14"/>
  <c r="N138" i="14"/>
  <c r="M138" i="14"/>
  <c r="J138" i="14"/>
  <c r="I138" i="14"/>
  <c r="H138" i="14"/>
  <c r="G138" i="14"/>
  <c r="F138" i="14"/>
  <c r="E138" i="14"/>
  <c r="A138" i="14"/>
  <c r="AN137" i="14"/>
  <c r="AM137" i="14"/>
  <c r="AL137" i="14"/>
  <c r="AK137" i="14"/>
  <c r="AI137" i="14"/>
  <c r="AH137" i="14"/>
  <c r="AF137" i="14"/>
  <c r="AE137" i="14"/>
  <c r="AD137" i="14"/>
  <c r="AC137" i="14"/>
  <c r="AA137" i="14"/>
  <c r="W137" i="14"/>
  <c r="R137" i="14"/>
  <c r="Q137" i="14"/>
  <c r="P137" i="14"/>
  <c r="O137" i="14"/>
  <c r="N137" i="14"/>
  <c r="K137" i="14"/>
  <c r="J137" i="14"/>
  <c r="I137" i="14"/>
  <c r="H137" i="14"/>
  <c r="F137" i="14"/>
  <c r="E137" i="14"/>
  <c r="A137" i="14"/>
  <c r="AM136" i="14"/>
  <c r="AL136" i="14"/>
  <c r="AK136" i="14"/>
  <c r="AI136" i="14"/>
  <c r="AH136" i="14"/>
  <c r="AF136" i="14"/>
  <c r="AE136" i="14"/>
  <c r="AD136" i="14"/>
  <c r="AC136" i="14"/>
  <c r="AA136" i="14"/>
  <c r="W136" i="14"/>
  <c r="R136" i="14"/>
  <c r="Q136" i="14"/>
  <c r="P136" i="14"/>
  <c r="O136" i="14"/>
  <c r="N136" i="14"/>
  <c r="J136" i="14"/>
  <c r="I136" i="14"/>
  <c r="H136" i="14"/>
  <c r="G136" i="14"/>
  <c r="F136" i="14"/>
  <c r="E136" i="14"/>
  <c r="A136" i="14"/>
  <c r="AM135" i="14"/>
  <c r="AL135" i="14"/>
  <c r="AK135" i="14"/>
  <c r="AI135" i="14"/>
  <c r="AH135" i="14"/>
  <c r="AF135" i="14"/>
  <c r="AE135" i="14"/>
  <c r="AD135" i="14"/>
  <c r="AC135" i="14"/>
  <c r="AA135" i="14"/>
  <c r="Z135" i="14"/>
  <c r="X135" i="14"/>
  <c r="W135" i="14"/>
  <c r="T135" i="14"/>
  <c r="R135" i="14"/>
  <c r="Q135" i="14"/>
  <c r="P135" i="14"/>
  <c r="O135" i="14"/>
  <c r="N135" i="14"/>
  <c r="J135" i="14"/>
  <c r="I135" i="14"/>
  <c r="H135" i="14"/>
  <c r="F135" i="14"/>
  <c r="E135" i="14"/>
  <c r="A135" i="14"/>
  <c r="AM134" i="14"/>
  <c r="AL134" i="14"/>
  <c r="AK134" i="14"/>
  <c r="AI134" i="14"/>
  <c r="AH134" i="14"/>
  <c r="AF134" i="14"/>
  <c r="AE134" i="14"/>
  <c r="AD134" i="14"/>
  <c r="AC134" i="14"/>
  <c r="AA134" i="14"/>
  <c r="W134" i="14"/>
  <c r="T134" i="14"/>
  <c r="S134" i="14"/>
  <c r="R134" i="14"/>
  <c r="Q134" i="14"/>
  <c r="P134" i="14"/>
  <c r="O134" i="14"/>
  <c r="N134" i="14"/>
  <c r="L134" i="14"/>
  <c r="J134" i="14"/>
  <c r="I134" i="14"/>
  <c r="H134" i="14"/>
  <c r="F134" i="14"/>
  <c r="E134" i="14"/>
  <c r="D134" i="14"/>
  <c r="A134" i="14"/>
  <c r="AM133" i="14"/>
  <c r="AL133" i="14"/>
  <c r="AK133" i="14"/>
  <c r="AJ133" i="14"/>
  <c r="AI133" i="14"/>
  <c r="AH133" i="14"/>
  <c r="AF133" i="14"/>
  <c r="AE133" i="14"/>
  <c r="AD133" i="14"/>
  <c r="AC133" i="14"/>
  <c r="AA133" i="14"/>
  <c r="X133" i="14"/>
  <c r="W133" i="14"/>
  <c r="S133" i="14"/>
  <c r="R133" i="14"/>
  <c r="Q133" i="14"/>
  <c r="P133" i="14"/>
  <c r="O133" i="14"/>
  <c r="N133" i="14"/>
  <c r="J133" i="14"/>
  <c r="I133" i="14"/>
  <c r="H133" i="14"/>
  <c r="F133" i="14"/>
  <c r="E133"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2" i="10"/>
  <c r="D132" i="10"/>
  <c r="B132" i="10"/>
  <c r="A132" i="10"/>
  <c r="N131" i="15"/>
  <c r="E131" i="15"/>
  <c r="I131" i="10"/>
  <c r="E131" i="10"/>
  <c r="D131" i="10"/>
  <c r="C131" i="10"/>
  <c r="B131" i="10"/>
  <c r="A131" i="10"/>
  <c r="AE130" i="14"/>
  <c r="Q130" i="14"/>
  <c r="J130" i="14"/>
  <c r="E130" i="10"/>
  <c r="D130" i="10"/>
  <c r="B130" i="10"/>
  <c r="A130" i="10"/>
  <c r="E129" i="10"/>
  <c r="D129" i="10"/>
  <c r="B129" i="10"/>
  <c r="A129" i="10"/>
  <c r="U128" i="15"/>
  <c r="AL128" i="14"/>
  <c r="R128" i="15"/>
  <c r="AI128" i="14"/>
  <c r="AE128" i="14"/>
  <c r="AC128" i="14"/>
  <c r="L128" i="15"/>
  <c r="AA128" i="14"/>
  <c r="J128" i="15"/>
  <c r="T128" i="10"/>
  <c r="O128" i="14"/>
  <c r="N128" i="14"/>
  <c r="N128" i="10"/>
  <c r="L128" i="10"/>
  <c r="I128" i="14"/>
  <c r="C128" i="15"/>
  <c r="F128" i="14"/>
  <c r="E128" i="14"/>
  <c r="F128" i="10"/>
  <c r="E128" i="10"/>
  <c r="D128" i="10"/>
  <c r="C128" i="10"/>
  <c r="B128" i="10"/>
  <c r="A128" i="10"/>
  <c r="E127" i="10"/>
  <c r="D127" i="10"/>
  <c r="B127" i="10"/>
  <c r="A127" i="10"/>
  <c r="T126" i="15"/>
  <c r="AF126" i="10"/>
  <c r="AL126" i="14"/>
  <c r="AE126" i="10"/>
  <c r="AK126" i="14"/>
  <c r="AI126" i="14"/>
  <c r="AD126" i="10"/>
  <c r="Q126" i="15"/>
  <c r="AB126" i="10"/>
  <c r="P126" i="15"/>
  <c r="O126" i="15"/>
  <c r="AA126" i="10"/>
  <c r="AC129" i="8" s="1"/>
  <c r="Z126" i="10"/>
  <c r="L126" i="15"/>
  <c r="V126" i="10"/>
  <c r="AA126" i="14"/>
  <c r="W126" i="14"/>
  <c r="X126" i="14" s="1"/>
  <c r="T126" i="14" s="1"/>
  <c r="U126" i="10"/>
  <c r="K126" i="15"/>
  <c r="J126" i="15"/>
  <c r="O126" i="14"/>
  <c r="H126" i="15"/>
  <c r="N126" i="14"/>
  <c r="O126" i="10"/>
  <c r="N126" i="10"/>
  <c r="M126" i="10"/>
  <c r="F126" i="15"/>
  <c r="J126" i="14"/>
  <c r="L126" i="10"/>
  <c r="K126" i="10"/>
  <c r="I126" i="14"/>
  <c r="C126" i="15"/>
  <c r="G126" i="10"/>
  <c r="F126" i="14"/>
  <c r="E126" i="10"/>
  <c r="D126" i="10"/>
  <c r="B126" i="10"/>
  <c r="A126" i="10"/>
  <c r="AM125" i="14"/>
  <c r="AI125" i="14"/>
  <c r="AH125" i="14"/>
  <c r="AJ125" i="14" s="1"/>
  <c r="P125" i="15"/>
  <c r="AF125" i="14"/>
  <c r="AB125" i="10"/>
  <c r="O125" i="15"/>
  <c r="AE125" i="14"/>
  <c r="AA125" i="10"/>
  <c r="AC125" i="14"/>
  <c r="AA125" i="14"/>
  <c r="V125" i="10"/>
  <c r="W125" i="14"/>
  <c r="X125" i="14" s="1"/>
  <c r="T125" i="14" s="1"/>
  <c r="Q125" i="14"/>
  <c r="P125" i="14"/>
  <c r="H125" i="15"/>
  <c r="O125" i="14"/>
  <c r="O125" i="10"/>
  <c r="N125" i="10"/>
  <c r="J125" i="14"/>
  <c r="E125" i="10"/>
  <c r="D125" i="10"/>
  <c r="C125" i="10"/>
  <c r="B125" i="10"/>
  <c r="A125" i="10"/>
  <c r="O124" i="15"/>
  <c r="AE124" i="14"/>
  <c r="K124" i="15"/>
  <c r="R124" i="14"/>
  <c r="U124" i="10"/>
  <c r="M124" i="10"/>
  <c r="H124" i="14"/>
  <c r="H124" i="10"/>
  <c r="E124" i="10"/>
  <c r="D124" i="10"/>
  <c r="B124" i="10"/>
  <c r="A124" i="10"/>
  <c r="E123" i="10"/>
  <c r="D123" i="10"/>
  <c r="B123" i="10"/>
  <c r="A123" i="10"/>
  <c r="E122" i="10"/>
  <c r="D122" i="10"/>
  <c r="B122" i="10"/>
  <c r="A122" i="10"/>
  <c r="E121" i="10"/>
  <c r="D121" i="10"/>
  <c r="B121" i="10"/>
  <c r="A121" i="10"/>
  <c r="AL120" i="14"/>
  <c r="AF120" i="10"/>
  <c r="AI120" i="14"/>
  <c r="AA120" i="10"/>
  <c r="AC120" i="14"/>
  <c r="Y120" i="10"/>
  <c r="X120" i="10"/>
  <c r="L120" i="15"/>
  <c r="H120" i="15"/>
  <c r="J120" i="10"/>
  <c r="D120" i="15"/>
  <c r="E120" i="10"/>
  <c r="D120" i="10"/>
  <c r="B120" i="10"/>
  <c r="A120" i="10"/>
  <c r="U119" i="15"/>
  <c r="AG119" i="10"/>
  <c r="S119" i="15"/>
  <c r="AE119" i="14"/>
  <c r="N119" i="15"/>
  <c r="AD119" i="14"/>
  <c r="O119" i="14"/>
  <c r="G119" i="15"/>
  <c r="N119" i="14"/>
  <c r="I119" i="14"/>
  <c r="E119" i="15"/>
  <c r="E119" i="10"/>
  <c r="D119" i="10"/>
  <c r="B119" i="10"/>
  <c r="A119" i="10"/>
  <c r="T118" i="15"/>
  <c r="AH118" i="14"/>
  <c r="AC118" i="10"/>
  <c r="AF118" i="14"/>
  <c r="AB118" i="10"/>
  <c r="AA118" i="10"/>
  <c r="O118" i="15"/>
  <c r="AD118" i="14"/>
  <c r="M118" i="15"/>
  <c r="W118" i="14"/>
  <c r="X118" i="14" s="1"/>
  <c r="T118" i="14" s="1"/>
  <c r="U118" i="10"/>
  <c r="J118" i="15"/>
  <c r="Q118" i="14"/>
  <c r="T118" i="10"/>
  <c r="H118" i="15"/>
  <c r="O118" i="10"/>
  <c r="N118" i="10"/>
  <c r="M118" i="10"/>
  <c r="F118" i="15"/>
  <c r="J118" i="14"/>
  <c r="K118" i="14" s="1"/>
  <c r="L118" i="10"/>
  <c r="K118" i="10"/>
  <c r="I118" i="14"/>
  <c r="C118" i="15"/>
  <c r="G118" i="10"/>
  <c r="F118" i="14"/>
  <c r="G118" i="14" s="1"/>
  <c r="E118" i="14"/>
  <c r="F118" i="10"/>
  <c r="E118" i="10"/>
  <c r="D118" i="10"/>
  <c r="C118" i="10"/>
  <c r="B118" i="10"/>
  <c r="A118" i="10"/>
  <c r="AF117" i="14"/>
  <c r="O117" i="15"/>
  <c r="N117" i="15"/>
  <c r="H117" i="15"/>
  <c r="M117" i="10"/>
  <c r="F117" i="15"/>
  <c r="G117" i="10"/>
  <c r="E117" i="10"/>
  <c r="D117" i="10"/>
  <c r="B117" i="10"/>
  <c r="A117" i="10"/>
  <c r="A120" i="8" s="1"/>
  <c r="T116" i="15"/>
  <c r="AL116" i="14"/>
  <c r="AK116" i="14"/>
  <c r="AE116" i="10"/>
  <c r="AF116" i="14"/>
  <c r="P116" i="15"/>
  <c r="AD116" i="14"/>
  <c r="Z116" i="10"/>
  <c r="M116" i="15"/>
  <c r="AC116" i="14"/>
  <c r="L116" i="15"/>
  <c r="K116" i="15"/>
  <c r="R116" i="14"/>
  <c r="H116" i="15"/>
  <c r="O116" i="14"/>
  <c r="K116" i="10"/>
  <c r="H116" i="14"/>
  <c r="C116" i="15"/>
  <c r="F116" i="14"/>
  <c r="E116" i="10"/>
  <c r="D116" i="10"/>
  <c r="B116" i="10"/>
  <c r="A116" i="10"/>
  <c r="E115" i="10"/>
  <c r="D115" i="10"/>
  <c r="B115" i="10"/>
  <c r="A115" i="10"/>
  <c r="C114" i="15"/>
  <c r="E114" i="10"/>
  <c r="D114" i="10"/>
  <c r="B114" i="10"/>
  <c r="A114" i="10"/>
  <c r="E113" i="10"/>
  <c r="D113" i="10"/>
  <c r="B113" i="10"/>
  <c r="A113" i="10"/>
  <c r="U112" i="15"/>
  <c r="AM112" i="14"/>
  <c r="AL112" i="14"/>
  <c r="R112" i="15"/>
  <c r="AD112" i="10"/>
  <c r="AI112" i="14"/>
  <c r="AH112" i="14"/>
  <c r="AC112" i="10"/>
  <c r="AF112" i="14"/>
  <c r="N112" i="15"/>
  <c r="AD112" i="14"/>
  <c r="Z112" i="10"/>
  <c r="AC112" i="14"/>
  <c r="L112" i="15"/>
  <c r="V112" i="10"/>
  <c r="AA112" i="14"/>
  <c r="J112" i="15"/>
  <c r="Q112" i="14"/>
  <c r="T112" i="10"/>
  <c r="N112" i="14"/>
  <c r="O112" i="10"/>
  <c r="N112" i="10"/>
  <c r="J112" i="14"/>
  <c r="K112" i="14" s="1"/>
  <c r="I112" i="14"/>
  <c r="C112" i="15"/>
  <c r="G112" i="10"/>
  <c r="F112" i="14"/>
  <c r="F112" i="10"/>
  <c r="E112" i="10"/>
  <c r="D112" i="10"/>
  <c r="C112" i="10"/>
  <c r="B112" i="10"/>
  <c r="A112" i="10"/>
  <c r="AH111" i="14"/>
  <c r="AC111" i="10"/>
  <c r="AF111" i="14"/>
  <c r="AA111" i="10"/>
  <c r="N111" i="15"/>
  <c r="AD111" i="14"/>
  <c r="M111" i="15"/>
  <c r="V111" i="10"/>
  <c r="R111" i="14"/>
  <c r="J111" i="15"/>
  <c r="Q111" i="14"/>
  <c r="T111" i="10"/>
  <c r="O111" i="14"/>
  <c r="N111" i="10"/>
  <c r="M111" i="10"/>
  <c r="F111" i="15"/>
  <c r="J111" i="14"/>
  <c r="F111" i="14"/>
  <c r="G111" i="10"/>
  <c r="E111" i="14"/>
  <c r="F111" i="10"/>
  <c r="E111" i="10"/>
  <c r="D111" i="10"/>
  <c r="C111" i="10"/>
  <c r="B111" i="10"/>
  <c r="A111" i="10"/>
  <c r="AB110" i="10"/>
  <c r="AD113" i="8" s="1"/>
  <c r="AD110" i="14"/>
  <c r="AA110" i="14"/>
  <c r="V110" i="10"/>
  <c r="K110" i="15"/>
  <c r="R110" i="14"/>
  <c r="F110" i="14"/>
  <c r="E110" i="10"/>
  <c r="D110" i="10"/>
  <c r="B110" i="10"/>
  <c r="A110" i="10"/>
  <c r="AG109" i="10"/>
  <c r="Q109" i="15"/>
  <c r="L109" i="15"/>
  <c r="J109" i="15"/>
  <c r="O109" i="10"/>
  <c r="F109" i="10"/>
  <c r="E109" i="10"/>
  <c r="D109" i="10"/>
  <c r="B109" i="10"/>
  <c r="A109" i="10"/>
  <c r="E108" i="10"/>
  <c r="D108" i="10"/>
  <c r="B108" i="10"/>
  <c r="A108" i="10"/>
  <c r="V107" i="10"/>
  <c r="R107" i="10"/>
  <c r="O107" i="10"/>
  <c r="J107" i="10"/>
  <c r="E107" i="10"/>
  <c r="D107" i="10"/>
  <c r="B107" i="10"/>
  <c r="A107" i="10"/>
  <c r="A110" i="8" s="1"/>
  <c r="AE106" i="10"/>
  <c r="W106" i="10"/>
  <c r="P106" i="10"/>
  <c r="K106" i="10"/>
  <c r="E106" i="10"/>
  <c r="D106" i="10"/>
  <c r="B106" i="10"/>
  <c r="A106" i="10"/>
  <c r="A109" i="8" s="1"/>
  <c r="U105" i="15"/>
  <c r="AM105" i="14"/>
  <c r="AF105" i="10"/>
  <c r="R105" i="15"/>
  <c r="AI105" i="14"/>
  <c r="AD105" i="10"/>
  <c r="AC105" i="10"/>
  <c r="AH105" i="14"/>
  <c r="AJ105" i="14" s="1"/>
  <c r="O105" i="15"/>
  <c r="AE105" i="14"/>
  <c r="AA105" i="10"/>
  <c r="AC105" i="14"/>
  <c r="M105" i="15"/>
  <c r="X105" i="10"/>
  <c r="L105" i="15"/>
  <c r="AA105" i="14"/>
  <c r="W105" i="14"/>
  <c r="X105" i="14" s="1"/>
  <c r="T105" i="14" s="1"/>
  <c r="R105" i="14"/>
  <c r="J105" i="15"/>
  <c r="Q105" i="14"/>
  <c r="T105" i="10"/>
  <c r="O105" i="14"/>
  <c r="G105" i="15"/>
  <c r="N105" i="14"/>
  <c r="Q105" i="10"/>
  <c r="N105" i="10"/>
  <c r="F105" i="15"/>
  <c r="J105" i="14"/>
  <c r="L105" i="10"/>
  <c r="K105" i="10"/>
  <c r="E105" i="15"/>
  <c r="I105" i="14"/>
  <c r="I105" i="10"/>
  <c r="F105" i="14"/>
  <c r="E105" i="14"/>
  <c r="F105" i="10"/>
  <c r="E105" i="10"/>
  <c r="D105" i="10"/>
  <c r="C105" i="10"/>
  <c r="B105" i="10"/>
  <c r="B108" i="8" s="1"/>
  <c r="A105" i="10"/>
  <c r="E104" i="10"/>
  <c r="D104" i="10"/>
  <c r="B104" i="10"/>
  <c r="A104" i="10"/>
  <c r="AC103" i="14"/>
  <c r="H103" i="14"/>
  <c r="E103" i="10"/>
  <c r="E106" i="8" s="1"/>
  <c r="D103" i="10"/>
  <c r="B103" i="10"/>
  <c r="A103" i="10"/>
  <c r="E102" i="10"/>
  <c r="D102" i="10"/>
  <c r="B102" i="10"/>
  <c r="A102" i="10"/>
  <c r="T101" i="15"/>
  <c r="W101" i="14"/>
  <c r="X101" i="14" s="1"/>
  <c r="T101" i="14" s="1"/>
  <c r="H101" i="14"/>
  <c r="E101" i="10"/>
  <c r="D101" i="10"/>
  <c r="B101" i="10"/>
  <c r="A101" i="10"/>
  <c r="U100" i="15"/>
  <c r="L100" i="15"/>
  <c r="AA100" i="14"/>
  <c r="E100" i="10"/>
  <c r="D100" i="10"/>
  <c r="B100" i="10"/>
  <c r="A100" i="10"/>
  <c r="AM99" i="14"/>
  <c r="AG99" i="10"/>
  <c r="U99" i="15"/>
  <c r="S99" i="15"/>
  <c r="AK99" i="14"/>
  <c r="AC99" i="14"/>
  <c r="W99" i="10"/>
  <c r="U99" i="10"/>
  <c r="R99" i="14"/>
  <c r="Q99" i="14"/>
  <c r="T99" i="10"/>
  <c r="J99" i="15"/>
  <c r="H99" i="15"/>
  <c r="P99" i="10"/>
  <c r="M99" i="10"/>
  <c r="J99" i="14"/>
  <c r="L99" i="10"/>
  <c r="F99" i="15"/>
  <c r="E99" i="10"/>
  <c r="D99" i="10"/>
  <c r="B99" i="10"/>
  <c r="A99" i="10"/>
  <c r="U98" i="15"/>
  <c r="AF98" i="10"/>
  <c r="R98" i="15"/>
  <c r="AC98" i="10"/>
  <c r="AH98" i="14"/>
  <c r="AF98" i="14"/>
  <c r="AB98" i="10"/>
  <c r="P98" i="15"/>
  <c r="O98" i="15"/>
  <c r="AE98" i="14"/>
  <c r="AA98" i="10"/>
  <c r="AD98" i="14"/>
  <c r="N98" i="15"/>
  <c r="M98" i="15"/>
  <c r="AC98" i="14"/>
  <c r="X98" i="10"/>
  <c r="L98" i="15"/>
  <c r="AA98" i="14"/>
  <c r="W98" i="14"/>
  <c r="X98" i="14" s="1"/>
  <c r="T98" i="14" s="1"/>
  <c r="R98" i="14"/>
  <c r="J98" i="15"/>
  <c r="O98" i="14"/>
  <c r="G98" i="15"/>
  <c r="N98" i="14"/>
  <c r="Q98" i="10"/>
  <c r="N98" i="10"/>
  <c r="F98" i="15"/>
  <c r="K98" i="10"/>
  <c r="E98" i="15"/>
  <c r="I98" i="14"/>
  <c r="I98" i="10"/>
  <c r="C98" i="15"/>
  <c r="F98" i="14"/>
  <c r="G98" i="10"/>
  <c r="E98" i="14"/>
  <c r="F98" i="10"/>
  <c r="E98" i="10"/>
  <c r="D98" i="10"/>
  <c r="C98" i="10"/>
  <c r="B98" i="10"/>
  <c r="A98" i="10"/>
  <c r="H97" i="15"/>
  <c r="H97" i="14"/>
  <c r="E97" i="10"/>
  <c r="D97" i="10"/>
  <c r="B97" i="10"/>
  <c r="A97" i="10"/>
  <c r="E96" i="10"/>
  <c r="D96" i="10"/>
  <c r="B96" i="10"/>
  <c r="A96" i="10"/>
  <c r="Q95" i="15"/>
  <c r="AC95" i="14"/>
  <c r="R95" i="10"/>
  <c r="J95" i="10"/>
  <c r="E95" i="10"/>
  <c r="E98" i="8" s="1"/>
  <c r="D95" i="10"/>
  <c r="B95" i="10"/>
  <c r="A95" i="10"/>
  <c r="T94" i="15"/>
  <c r="AF94" i="10"/>
  <c r="AI94" i="14"/>
  <c r="AA94" i="10"/>
  <c r="AE94" i="14"/>
  <c r="L94" i="15"/>
  <c r="H94" i="15"/>
  <c r="R94" i="10"/>
  <c r="O94" i="14"/>
  <c r="J94" i="10"/>
  <c r="C94" i="15"/>
  <c r="F94" i="14"/>
  <c r="E94" i="10"/>
  <c r="E97" i="8" s="1"/>
  <c r="D94" i="10"/>
  <c r="B94" i="10"/>
  <c r="A94" i="10"/>
  <c r="Z93" i="10"/>
  <c r="W93" i="14"/>
  <c r="X93" i="14" s="1"/>
  <c r="T93" i="14" s="1"/>
  <c r="N93" i="10"/>
  <c r="L93" i="10"/>
  <c r="I93" i="14"/>
  <c r="D93" i="15"/>
  <c r="E93" i="10"/>
  <c r="D93" i="10"/>
  <c r="B93" i="10"/>
  <c r="A93" i="10"/>
  <c r="A96" i="8" s="1"/>
  <c r="E92" i="10"/>
  <c r="D92" i="10"/>
  <c r="B92" i="10"/>
  <c r="A92" i="10"/>
  <c r="AL91" i="14"/>
  <c r="AK91" i="14"/>
  <c r="AA91" i="14"/>
  <c r="O91" i="14"/>
  <c r="E91" i="10"/>
  <c r="D91" i="10"/>
  <c r="B91" i="10"/>
  <c r="A91" i="10"/>
  <c r="E90" i="10"/>
  <c r="D90" i="10"/>
  <c r="B90" i="10"/>
  <c r="A90" i="10"/>
  <c r="U89" i="15"/>
  <c r="AM89" i="14"/>
  <c r="R89" i="15"/>
  <c r="AI89" i="14"/>
  <c r="P89" i="15"/>
  <c r="AF89" i="14"/>
  <c r="AB89" i="10"/>
  <c r="AE89" i="14"/>
  <c r="N89" i="15"/>
  <c r="M89" i="15"/>
  <c r="AC89" i="14"/>
  <c r="X89" i="10"/>
  <c r="AA89" i="14"/>
  <c r="V89" i="10"/>
  <c r="I89" i="15"/>
  <c r="P89" i="14"/>
  <c r="O89" i="14"/>
  <c r="Q89" i="10"/>
  <c r="G89" i="15"/>
  <c r="O89" i="10"/>
  <c r="K89" i="10"/>
  <c r="I89" i="10"/>
  <c r="E89" i="15"/>
  <c r="C89" i="15"/>
  <c r="E89" i="10"/>
  <c r="D89" i="10"/>
  <c r="C89" i="10"/>
  <c r="C92" i="8" s="1"/>
  <c r="B89" i="10"/>
  <c r="A89" i="10"/>
  <c r="E88" i="10"/>
  <c r="D88" i="10"/>
  <c r="B88" i="10"/>
  <c r="A88" i="10"/>
  <c r="U87" i="15"/>
  <c r="T87" i="15"/>
  <c r="AF87" i="10"/>
  <c r="R87" i="15"/>
  <c r="AC87" i="10"/>
  <c r="AH87" i="14"/>
  <c r="P87" i="15"/>
  <c r="AF87" i="14"/>
  <c r="AB87" i="10"/>
  <c r="O87" i="15"/>
  <c r="AE87" i="14"/>
  <c r="AA87" i="10"/>
  <c r="N87" i="15"/>
  <c r="X87" i="10"/>
  <c r="L87" i="15"/>
  <c r="W87" i="14"/>
  <c r="X87" i="14" s="1"/>
  <c r="T87" i="14" s="1"/>
  <c r="U87" i="10"/>
  <c r="J87" i="15"/>
  <c r="I87" i="15"/>
  <c r="H87" i="15"/>
  <c r="O87" i="14"/>
  <c r="G87" i="15"/>
  <c r="N87" i="14"/>
  <c r="Q87" i="10"/>
  <c r="N87" i="10"/>
  <c r="M87" i="10"/>
  <c r="F87" i="15"/>
  <c r="K87" i="10"/>
  <c r="E87" i="15"/>
  <c r="I87" i="14"/>
  <c r="I87" i="10"/>
  <c r="C87" i="15"/>
  <c r="F87" i="14"/>
  <c r="G87" i="10"/>
  <c r="E87" i="14"/>
  <c r="F87" i="10"/>
  <c r="E87" i="10"/>
  <c r="D87" i="10"/>
  <c r="C87" i="10"/>
  <c r="B87" i="10"/>
  <c r="A87" i="10"/>
  <c r="T86" i="10"/>
  <c r="E86" i="10"/>
  <c r="D86" i="10"/>
  <c r="B86" i="10"/>
  <c r="A86" i="10"/>
  <c r="R85" i="15"/>
  <c r="AI85" i="14"/>
  <c r="Q85" i="15"/>
  <c r="AB85" i="10"/>
  <c r="AD88" i="8" s="1"/>
  <c r="N85" i="15"/>
  <c r="AD85" i="14"/>
  <c r="Z85" i="10"/>
  <c r="L85" i="15"/>
  <c r="AA85" i="14"/>
  <c r="J85" i="15"/>
  <c r="Q85" i="14"/>
  <c r="O85" i="10"/>
  <c r="F85" i="15"/>
  <c r="J85" i="14"/>
  <c r="K85" i="10"/>
  <c r="I85" i="14"/>
  <c r="E85" i="10"/>
  <c r="E88" i="8" s="1"/>
  <c r="D85" i="10"/>
  <c r="B85" i="10"/>
  <c r="A85" i="10"/>
  <c r="A88" i="8" s="1"/>
  <c r="AB84" i="10"/>
  <c r="AD84" i="14"/>
  <c r="E84" i="10"/>
  <c r="D84" i="10"/>
  <c r="B84" i="10"/>
  <c r="A84" i="10"/>
  <c r="U83" i="15"/>
  <c r="AG83" i="10"/>
  <c r="AF83" i="10"/>
  <c r="Q83" i="15"/>
  <c r="AH83" i="14"/>
  <c r="P83" i="15"/>
  <c r="AF83" i="14"/>
  <c r="M83" i="15"/>
  <c r="N83" i="10"/>
  <c r="D83" i="15"/>
  <c r="H83" i="14"/>
  <c r="C83" i="15"/>
  <c r="F83" i="14"/>
  <c r="E83" i="10"/>
  <c r="D83" i="10"/>
  <c r="R83" i="15"/>
  <c r="B83" i="10"/>
  <c r="A83" i="10"/>
  <c r="A86" i="8" s="1"/>
  <c r="E82" i="10"/>
  <c r="D82" i="10"/>
  <c r="B82" i="10"/>
  <c r="A82" i="10"/>
  <c r="B81" i="15"/>
  <c r="E81" i="10"/>
  <c r="D81" i="10"/>
  <c r="B81" i="10"/>
  <c r="A81" i="10"/>
  <c r="M80" i="15"/>
  <c r="E80" i="10"/>
  <c r="D80" i="10"/>
  <c r="B80" i="10"/>
  <c r="B83" i="8" s="1"/>
  <c r="A80" i="10"/>
  <c r="U79" i="15"/>
  <c r="R79" i="15"/>
  <c r="AD79" i="10"/>
  <c r="AI79" i="14"/>
  <c r="AC79" i="10"/>
  <c r="AF79" i="14"/>
  <c r="O79" i="15"/>
  <c r="N79" i="15"/>
  <c r="Z79" i="10"/>
  <c r="AD79" i="14"/>
  <c r="M79" i="15"/>
  <c r="L79" i="15"/>
  <c r="V79" i="10"/>
  <c r="AA79" i="14"/>
  <c r="J79" i="15"/>
  <c r="Q79" i="14"/>
  <c r="H79" i="15"/>
  <c r="N79" i="14"/>
  <c r="O79" i="10"/>
  <c r="F79" i="15"/>
  <c r="J79" i="14"/>
  <c r="K79" i="10"/>
  <c r="I79" i="14"/>
  <c r="C79" i="15"/>
  <c r="G79" i="10"/>
  <c r="F79" i="14"/>
  <c r="E79" i="14"/>
  <c r="F79" i="10"/>
  <c r="E79" i="10"/>
  <c r="D79" i="10"/>
  <c r="C79" i="10"/>
  <c r="B79" i="10"/>
  <c r="A79" i="10"/>
  <c r="E78" i="10"/>
  <c r="D78" i="10"/>
  <c r="B78" i="10"/>
  <c r="A78" i="10"/>
  <c r="R77" i="15"/>
  <c r="L77" i="15"/>
  <c r="AA77" i="14"/>
  <c r="N77" i="14"/>
  <c r="I77" i="14"/>
  <c r="E77" i="10"/>
  <c r="D77" i="10"/>
  <c r="B77" i="10"/>
  <c r="A77" i="10"/>
  <c r="AL76" i="14"/>
  <c r="AC76" i="14"/>
  <c r="X76" i="10"/>
  <c r="R76" i="14"/>
  <c r="H76" i="14"/>
  <c r="C76" i="15"/>
  <c r="E76" i="10"/>
  <c r="D76" i="10"/>
  <c r="B76" i="10"/>
  <c r="A76" i="10"/>
  <c r="E75" i="10"/>
  <c r="D75" i="10"/>
  <c r="B75" i="10"/>
  <c r="A75" i="10"/>
  <c r="J74" i="14"/>
  <c r="E74" i="10"/>
  <c r="D74" i="10"/>
  <c r="B74" i="10"/>
  <c r="A74" i="10"/>
  <c r="U73" i="15"/>
  <c r="AM73" i="14"/>
  <c r="T73" i="15"/>
  <c r="AF73" i="10"/>
  <c r="AL73" i="14"/>
  <c r="S73" i="15"/>
  <c r="AK73" i="14"/>
  <c r="P73" i="15"/>
  <c r="AF73" i="14"/>
  <c r="AB73" i="10"/>
  <c r="AC73" i="14"/>
  <c r="X73" i="10"/>
  <c r="L73" i="15"/>
  <c r="AA73" i="14"/>
  <c r="R73" i="14"/>
  <c r="Q73" i="14"/>
  <c r="I73" i="15"/>
  <c r="P73" i="14"/>
  <c r="H73" i="15"/>
  <c r="O73" i="14"/>
  <c r="R73" i="10"/>
  <c r="J73" i="14"/>
  <c r="K73" i="10"/>
  <c r="J73" i="10"/>
  <c r="E73" i="10"/>
  <c r="D73" i="10"/>
  <c r="B73" i="10"/>
  <c r="A73" i="10"/>
  <c r="AL72" i="14"/>
  <c r="S72" i="15"/>
  <c r="AK72" i="14"/>
  <c r="AH72" i="14"/>
  <c r="AC72" i="10"/>
  <c r="AF75" i="8" s="1"/>
  <c r="AF72" i="14"/>
  <c r="P72" i="14"/>
  <c r="H72" i="15"/>
  <c r="O72" i="14"/>
  <c r="K72" i="10"/>
  <c r="E72" i="10"/>
  <c r="D72" i="10"/>
  <c r="B72" i="10"/>
  <c r="A72" i="10"/>
  <c r="AB71" i="10"/>
  <c r="AF71" i="14"/>
  <c r="AA71" i="10"/>
  <c r="N71" i="15"/>
  <c r="AD71" i="14"/>
  <c r="M71" i="15"/>
  <c r="AC71" i="14"/>
  <c r="X71" i="10"/>
  <c r="L71" i="15"/>
  <c r="V71" i="10"/>
  <c r="AA71" i="14"/>
  <c r="W71" i="14"/>
  <c r="X71" i="14" s="1"/>
  <c r="T71" i="14" s="1"/>
  <c r="K71" i="15"/>
  <c r="R71" i="14"/>
  <c r="U71" i="10"/>
  <c r="O71" i="14"/>
  <c r="O71" i="10"/>
  <c r="N71" i="10"/>
  <c r="M71" i="10"/>
  <c r="I71" i="14"/>
  <c r="C71" i="15"/>
  <c r="G71" i="10"/>
  <c r="F71" i="14"/>
  <c r="G71" i="14" s="1"/>
  <c r="E71" i="14"/>
  <c r="E71" i="10"/>
  <c r="D71" i="10"/>
  <c r="C71" i="10"/>
  <c r="B71" i="10"/>
  <c r="B74" i="8" s="1"/>
  <c r="A71" i="10"/>
  <c r="P70" i="15"/>
  <c r="W70" i="14"/>
  <c r="X70" i="14" s="1"/>
  <c r="T70" i="14" s="1"/>
  <c r="H70" i="15"/>
  <c r="E70" i="10"/>
  <c r="D70" i="10"/>
  <c r="B70" i="10"/>
  <c r="A70" i="10"/>
  <c r="A73" i="8" s="1"/>
  <c r="N69" i="15"/>
  <c r="E69" i="10"/>
  <c r="D69" i="10"/>
  <c r="D72" i="8" s="1"/>
  <c r="B69" i="10"/>
  <c r="A69" i="10"/>
  <c r="T68" i="15"/>
  <c r="AK68" i="14"/>
  <c r="G68" i="15"/>
  <c r="E68" i="15"/>
  <c r="H68" i="14"/>
  <c r="E68" i="10"/>
  <c r="E71" i="8" s="1"/>
  <c r="D68" i="10"/>
  <c r="B68" i="10"/>
  <c r="A68" i="10"/>
  <c r="U67" i="15"/>
  <c r="AM67" i="14"/>
  <c r="R67" i="15"/>
  <c r="AD67" i="10"/>
  <c r="AI67" i="14"/>
  <c r="AC67" i="10"/>
  <c r="AH67" i="14"/>
  <c r="AF67" i="14"/>
  <c r="N67" i="15"/>
  <c r="Z67" i="10"/>
  <c r="AD67" i="14"/>
  <c r="AC67" i="14"/>
  <c r="M67" i="15"/>
  <c r="L67" i="15"/>
  <c r="V67" i="10"/>
  <c r="AA67" i="14"/>
  <c r="W67" i="14"/>
  <c r="X67" i="14" s="1"/>
  <c r="T67" i="14" s="1"/>
  <c r="R67" i="14"/>
  <c r="Q67" i="14"/>
  <c r="T67" i="10"/>
  <c r="I67" i="15"/>
  <c r="P67" i="14"/>
  <c r="H67" i="15"/>
  <c r="N67" i="14"/>
  <c r="O67" i="10"/>
  <c r="N67" i="10"/>
  <c r="J67" i="14"/>
  <c r="L67" i="10"/>
  <c r="K67" i="10"/>
  <c r="I67" i="14"/>
  <c r="C67" i="15"/>
  <c r="G67" i="10"/>
  <c r="F67" i="14"/>
  <c r="F67" i="10"/>
  <c r="E67" i="14"/>
  <c r="E67" i="10"/>
  <c r="D67" i="10"/>
  <c r="D70" i="8" s="1"/>
  <c r="C67" i="10"/>
  <c r="B67" i="10"/>
  <c r="A67" i="10"/>
  <c r="Q66" i="15"/>
  <c r="AH66" i="14"/>
  <c r="P66" i="15"/>
  <c r="AA66" i="14"/>
  <c r="P66" i="14"/>
  <c r="D66" i="15"/>
  <c r="H66" i="14"/>
  <c r="G66" i="10"/>
  <c r="E66" i="14"/>
  <c r="E66" i="10"/>
  <c r="D66" i="10"/>
  <c r="B66" i="10"/>
  <c r="A66" i="10"/>
  <c r="A69" i="8" s="1"/>
  <c r="AF65" i="10"/>
  <c r="AL65" i="14"/>
  <c r="R65" i="15"/>
  <c r="AE65" i="14"/>
  <c r="L65" i="15"/>
  <c r="AA65" i="14"/>
  <c r="N65" i="14"/>
  <c r="I65" i="14"/>
  <c r="E65" i="10"/>
  <c r="D65" i="10"/>
  <c r="B65" i="10"/>
  <c r="A65" i="10"/>
  <c r="U64" i="15"/>
  <c r="AL64" i="14"/>
  <c r="AE64" i="14"/>
  <c r="X64" i="10"/>
  <c r="AA64" i="14"/>
  <c r="C64" i="15"/>
  <c r="E64" i="10"/>
  <c r="D64" i="10"/>
  <c r="B64" i="10"/>
  <c r="A64" i="10"/>
  <c r="AD63" i="14"/>
  <c r="W63" i="14"/>
  <c r="X63" i="14" s="1"/>
  <c r="T63" i="14" s="1"/>
  <c r="N63" i="14"/>
  <c r="K63" i="10"/>
  <c r="I63" i="14"/>
  <c r="E63" i="10"/>
  <c r="D63" i="10"/>
  <c r="D66" i="8" s="1"/>
  <c r="B63" i="10"/>
  <c r="A63" i="10"/>
  <c r="AM62" i="14"/>
  <c r="AL62" i="14"/>
  <c r="R62" i="15"/>
  <c r="AI62" i="14"/>
  <c r="AA62" i="10"/>
  <c r="AE62" i="14"/>
  <c r="Z62" i="10"/>
  <c r="AD62" i="14"/>
  <c r="AC62" i="14"/>
  <c r="AA62" i="14"/>
  <c r="J62" i="15"/>
  <c r="Q62" i="14"/>
  <c r="T62" i="10"/>
  <c r="H62" i="15"/>
  <c r="O62" i="14"/>
  <c r="G62" i="15"/>
  <c r="F62" i="15"/>
  <c r="J62" i="14"/>
  <c r="L62" i="10"/>
  <c r="K62" i="10"/>
  <c r="E62" i="15"/>
  <c r="C62" i="15"/>
  <c r="F62" i="14"/>
  <c r="E62" i="14"/>
  <c r="F62" i="10"/>
  <c r="E62" i="10"/>
  <c r="D62" i="10"/>
  <c r="C62" i="10"/>
  <c r="B62" i="10"/>
  <c r="A62" i="10"/>
  <c r="A65" i="8" s="1"/>
  <c r="AK61" i="14"/>
  <c r="AD61" i="10"/>
  <c r="AF61" i="14"/>
  <c r="AB61" i="10"/>
  <c r="AE61" i="14"/>
  <c r="AD61" i="14"/>
  <c r="AA61" i="14"/>
  <c r="V61" i="10"/>
  <c r="U61" i="10"/>
  <c r="Q61" i="14"/>
  <c r="P61" i="14"/>
  <c r="O61" i="14"/>
  <c r="R61" i="10"/>
  <c r="O61" i="10"/>
  <c r="M61" i="10"/>
  <c r="J61" i="14"/>
  <c r="J61" i="10"/>
  <c r="F61" i="14"/>
  <c r="E61" i="10"/>
  <c r="E64" i="8" s="1"/>
  <c r="D61" i="10"/>
  <c r="B61" i="10"/>
  <c r="A61" i="10"/>
  <c r="AL60" i="14"/>
  <c r="AK60" i="14"/>
  <c r="AE60" i="10"/>
  <c r="AC60" i="10"/>
  <c r="AF60" i="14"/>
  <c r="O60" i="15"/>
  <c r="AE60" i="14"/>
  <c r="AD60" i="14"/>
  <c r="Z60" i="10"/>
  <c r="R60" i="14"/>
  <c r="U60" i="10"/>
  <c r="J60" i="15"/>
  <c r="M60" i="10"/>
  <c r="F60" i="15"/>
  <c r="H60" i="14"/>
  <c r="H60" i="10"/>
  <c r="E60" i="14"/>
  <c r="E60" i="10"/>
  <c r="D60" i="10"/>
  <c r="B60" i="10"/>
  <c r="A60" i="10"/>
  <c r="A63" i="8" s="1"/>
  <c r="R59" i="15"/>
  <c r="AI59" i="14"/>
  <c r="AD59" i="10"/>
  <c r="AH59" i="14"/>
  <c r="AJ59" i="14" s="1"/>
  <c r="AC59" i="10"/>
  <c r="P59" i="15"/>
  <c r="N59" i="15"/>
  <c r="AD59" i="14"/>
  <c r="Z59" i="10"/>
  <c r="M59" i="15"/>
  <c r="V59" i="10"/>
  <c r="AA59" i="14"/>
  <c r="J59" i="15"/>
  <c r="Q59" i="14"/>
  <c r="P59" i="14"/>
  <c r="H59" i="15"/>
  <c r="O59" i="14"/>
  <c r="N59" i="14"/>
  <c r="Q59" i="10"/>
  <c r="O59" i="10"/>
  <c r="F59" i="15"/>
  <c r="J59" i="14"/>
  <c r="L59" i="10"/>
  <c r="K59" i="10"/>
  <c r="I59" i="14"/>
  <c r="I59" i="10"/>
  <c r="F59" i="14"/>
  <c r="C59" i="15"/>
  <c r="E59" i="14"/>
  <c r="E59" i="10"/>
  <c r="D59" i="10"/>
  <c r="C59" i="10"/>
  <c r="B59" i="10"/>
  <c r="A59" i="10"/>
  <c r="S58" i="15"/>
  <c r="AK58" i="14"/>
  <c r="AE58" i="10"/>
  <c r="AI58" i="14"/>
  <c r="AH58" i="14"/>
  <c r="N58" i="15"/>
  <c r="AC58" i="14"/>
  <c r="Y58" i="10"/>
  <c r="W58" i="10"/>
  <c r="V58" i="10"/>
  <c r="W58" i="14"/>
  <c r="X58" i="14" s="1"/>
  <c r="T58" i="14" s="1"/>
  <c r="U58" i="10"/>
  <c r="R58" i="14"/>
  <c r="P58" i="10"/>
  <c r="O58" i="10"/>
  <c r="M58" i="10"/>
  <c r="B58" i="15"/>
  <c r="E58" i="10"/>
  <c r="D58" i="10"/>
  <c r="B58" i="10"/>
  <c r="A58" i="10"/>
  <c r="T57" i="15"/>
  <c r="AL57" i="14"/>
  <c r="AF57" i="10"/>
  <c r="R57" i="15"/>
  <c r="AI57" i="14"/>
  <c r="Q57" i="15"/>
  <c r="O57" i="15"/>
  <c r="AE57" i="14"/>
  <c r="L57" i="15"/>
  <c r="AA57" i="14"/>
  <c r="Q57" i="14"/>
  <c r="J57" i="15"/>
  <c r="S57" i="10"/>
  <c r="G57" i="15"/>
  <c r="Q57" i="10"/>
  <c r="F57" i="15"/>
  <c r="J57" i="14"/>
  <c r="K57" i="10"/>
  <c r="E57" i="15"/>
  <c r="I57" i="10"/>
  <c r="H57" i="14"/>
  <c r="H57" i="10"/>
  <c r="F57" i="14"/>
  <c r="G57" i="14" s="1"/>
  <c r="E57" i="14"/>
  <c r="F57" i="10"/>
  <c r="E57" i="10"/>
  <c r="D57" i="10"/>
  <c r="B57" i="10"/>
  <c r="A57" i="10"/>
  <c r="AF56" i="10"/>
  <c r="AK56" i="14"/>
  <c r="S56" i="15"/>
  <c r="AI56" i="14"/>
  <c r="AD56" i="10"/>
  <c r="AC56" i="14"/>
  <c r="Y56" i="10"/>
  <c r="R56" i="14"/>
  <c r="J56" i="15"/>
  <c r="Q56" i="14"/>
  <c r="H56" i="15"/>
  <c r="O56" i="14"/>
  <c r="R56" i="10"/>
  <c r="N56" i="14"/>
  <c r="Q56" i="10"/>
  <c r="N56" i="10"/>
  <c r="F56" i="15"/>
  <c r="J56" i="14"/>
  <c r="D56" i="15"/>
  <c r="H56" i="14"/>
  <c r="H56" i="10"/>
  <c r="E56" i="10"/>
  <c r="D56" i="10"/>
  <c r="B56" i="10"/>
  <c r="A56" i="10"/>
  <c r="A59" i="8" s="1"/>
  <c r="S55" i="15"/>
  <c r="V55" i="10"/>
  <c r="W55" i="14"/>
  <c r="X55" i="14" s="1"/>
  <c r="T55" i="14" s="1"/>
  <c r="P55" i="14"/>
  <c r="O55" i="14"/>
  <c r="R55" i="10"/>
  <c r="N55" i="14"/>
  <c r="M55" i="14" s="1"/>
  <c r="Q55" i="10"/>
  <c r="O55" i="10"/>
  <c r="J55" i="10"/>
  <c r="H55" i="10"/>
  <c r="F55" i="14"/>
  <c r="G55" i="10"/>
  <c r="B55" i="15"/>
  <c r="E55" i="14"/>
  <c r="E55" i="10"/>
  <c r="D55" i="10"/>
  <c r="B55" i="10"/>
  <c r="A55" i="10"/>
  <c r="T54" i="15"/>
  <c r="AL54" i="14"/>
  <c r="AI54" i="14"/>
  <c r="R54" i="15"/>
  <c r="K54" i="10"/>
  <c r="E54" i="10"/>
  <c r="D54" i="10"/>
  <c r="B54" i="10"/>
  <c r="B57" i="8" s="1"/>
  <c r="A54" i="10"/>
  <c r="U53" i="15"/>
  <c r="AM53" i="14"/>
  <c r="AG53" i="10"/>
  <c r="AL53" i="14"/>
  <c r="AK53" i="14"/>
  <c r="R53" i="15"/>
  <c r="AD53" i="10"/>
  <c r="AE53" i="14"/>
  <c r="AA53" i="10"/>
  <c r="M53" i="15"/>
  <c r="AC53" i="14"/>
  <c r="Y53" i="10"/>
  <c r="X53" i="10"/>
  <c r="L53" i="15"/>
  <c r="K53" i="15"/>
  <c r="R53" i="14"/>
  <c r="Q53" i="14"/>
  <c r="T53" i="10"/>
  <c r="H53" i="15"/>
  <c r="N53" i="14"/>
  <c r="O53" i="10"/>
  <c r="J53" i="14"/>
  <c r="L53" i="10"/>
  <c r="I53" i="14"/>
  <c r="D53" i="15"/>
  <c r="H53" i="14"/>
  <c r="C53" i="15"/>
  <c r="F53" i="14"/>
  <c r="G53" i="10"/>
  <c r="E53" i="10"/>
  <c r="D53" i="10"/>
  <c r="B53" i="10"/>
  <c r="A53" i="10"/>
  <c r="T52" i="15"/>
  <c r="AL52" i="14"/>
  <c r="S52" i="15"/>
  <c r="AK52" i="14"/>
  <c r="AE52" i="10"/>
  <c r="N52" i="15"/>
  <c r="Z52" i="10"/>
  <c r="AC52" i="14"/>
  <c r="Y52" i="10"/>
  <c r="R52" i="14"/>
  <c r="I52" i="15"/>
  <c r="S52" i="10"/>
  <c r="P52" i="10"/>
  <c r="K52" i="10"/>
  <c r="E52" i="15"/>
  <c r="D52" i="15"/>
  <c r="H52" i="14"/>
  <c r="B52" i="15"/>
  <c r="E52" i="14"/>
  <c r="E52" i="10"/>
  <c r="D52" i="10"/>
  <c r="B52" i="10"/>
  <c r="B55" i="8" s="1"/>
  <c r="A52" i="10"/>
  <c r="T51" i="15"/>
  <c r="AL51" i="14"/>
  <c r="AF51" i="10"/>
  <c r="R51" i="15"/>
  <c r="AI51" i="14"/>
  <c r="AH51" i="14"/>
  <c r="AC51" i="10"/>
  <c r="P51" i="15"/>
  <c r="AF51" i="14"/>
  <c r="AB51" i="10"/>
  <c r="O51" i="15"/>
  <c r="AE51" i="14"/>
  <c r="AA51" i="10"/>
  <c r="Z51" i="10"/>
  <c r="M51" i="15"/>
  <c r="AC51" i="14"/>
  <c r="L51" i="15"/>
  <c r="AA51" i="14"/>
  <c r="K51" i="15"/>
  <c r="U51" i="10"/>
  <c r="R51" i="14"/>
  <c r="J51" i="15"/>
  <c r="T51" i="10"/>
  <c r="H51" i="15"/>
  <c r="O51" i="14"/>
  <c r="N51" i="14"/>
  <c r="M51" i="10"/>
  <c r="E51" i="15"/>
  <c r="I51" i="14"/>
  <c r="I51" i="10"/>
  <c r="E51" i="14"/>
  <c r="E51" i="10"/>
  <c r="D51" i="10"/>
  <c r="C51" i="10"/>
  <c r="B51" i="10"/>
  <c r="A51" i="10"/>
  <c r="A54" i="8" s="1"/>
  <c r="AB50" i="10"/>
  <c r="AA50" i="10"/>
  <c r="V50" i="10"/>
  <c r="R50" i="14"/>
  <c r="U50" i="10"/>
  <c r="K50" i="15"/>
  <c r="Q50" i="14"/>
  <c r="T50" i="10"/>
  <c r="I50" i="15"/>
  <c r="O50" i="14"/>
  <c r="R50" i="10"/>
  <c r="H50" i="15"/>
  <c r="M50" i="10"/>
  <c r="J50" i="10"/>
  <c r="D50" i="15"/>
  <c r="H50" i="14"/>
  <c r="E50" i="10"/>
  <c r="D50" i="10"/>
  <c r="F50" i="14"/>
  <c r="B50" i="10"/>
  <c r="A50" i="10"/>
  <c r="W49" i="14"/>
  <c r="X49" i="14" s="1"/>
  <c r="T49" i="14" s="1"/>
  <c r="F49" i="15"/>
  <c r="J49" i="14"/>
  <c r="E49" i="10"/>
  <c r="D49" i="10"/>
  <c r="B49" i="10"/>
  <c r="A49" i="10"/>
  <c r="U48" i="15"/>
  <c r="AM48" i="14"/>
  <c r="AL48" i="14"/>
  <c r="AF48" i="10"/>
  <c r="AD48" i="10"/>
  <c r="AH48" i="14"/>
  <c r="AC48" i="10"/>
  <c r="P48" i="15"/>
  <c r="AF48" i="14"/>
  <c r="N48" i="15"/>
  <c r="Z48" i="10"/>
  <c r="AD48" i="14"/>
  <c r="X48" i="10"/>
  <c r="L48" i="15"/>
  <c r="AA48" i="14"/>
  <c r="V48" i="10"/>
  <c r="W48" i="14"/>
  <c r="X48" i="14" s="1"/>
  <c r="T48" i="14" s="1"/>
  <c r="R48" i="14"/>
  <c r="J48" i="15"/>
  <c r="H48" i="15"/>
  <c r="N48" i="14"/>
  <c r="Q48" i="10"/>
  <c r="N48" i="10"/>
  <c r="F48" i="15"/>
  <c r="L48" i="10"/>
  <c r="J48" i="14"/>
  <c r="K48" i="10"/>
  <c r="I48" i="14"/>
  <c r="C48" i="15"/>
  <c r="F48" i="14"/>
  <c r="G48" i="10"/>
  <c r="E48" i="14"/>
  <c r="F48" i="10"/>
  <c r="E48" i="10"/>
  <c r="D48" i="10"/>
  <c r="C48" i="10"/>
  <c r="C51" i="8" s="1"/>
  <c r="B48" i="10"/>
  <c r="A48" i="10"/>
  <c r="AA47" i="14"/>
  <c r="O47" i="14"/>
  <c r="R47" i="10"/>
  <c r="D47" i="15"/>
  <c r="H47" i="14"/>
  <c r="H47" i="10"/>
  <c r="E47" i="10"/>
  <c r="D47" i="10"/>
  <c r="B47" i="10"/>
  <c r="A47" i="10"/>
  <c r="E46" i="10"/>
  <c r="D46" i="10"/>
  <c r="B46" i="10"/>
  <c r="A46" i="10"/>
  <c r="AM45" i="14"/>
  <c r="AD45" i="10"/>
  <c r="AI45" i="14"/>
  <c r="AF45" i="14"/>
  <c r="AE45" i="14"/>
  <c r="AA45" i="10"/>
  <c r="M45" i="15"/>
  <c r="L45" i="15"/>
  <c r="AA45" i="14"/>
  <c r="V45" i="10"/>
  <c r="Q45" i="14"/>
  <c r="R45" i="10"/>
  <c r="N45" i="10"/>
  <c r="I45" i="14"/>
  <c r="G45" i="10"/>
  <c r="E45" i="10"/>
  <c r="E48" i="8" s="1"/>
  <c r="D45" i="10"/>
  <c r="B45" i="10"/>
  <c r="A45" i="10"/>
  <c r="AL44" i="14"/>
  <c r="S44" i="15"/>
  <c r="AH44" i="14"/>
  <c r="AD44" i="14"/>
  <c r="O44" i="14"/>
  <c r="R44" i="10"/>
  <c r="Q44" i="10"/>
  <c r="G44" i="15"/>
  <c r="O44" i="10"/>
  <c r="M44" i="10"/>
  <c r="K44" i="10"/>
  <c r="J44" i="10"/>
  <c r="D44" i="15"/>
  <c r="H44" i="10"/>
  <c r="C44" i="15"/>
  <c r="F44" i="14"/>
  <c r="G44" i="10"/>
  <c r="E44" i="10"/>
  <c r="D44" i="10"/>
  <c r="B44" i="10"/>
  <c r="A44" i="10"/>
  <c r="Q43" i="15"/>
  <c r="AA43" i="14"/>
  <c r="L43" i="15"/>
  <c r="H43" i="15"/>
  <c r="R43" i="10"/>
  <c r="L43" i="10"/>
  <c r="E43" i="10"/>
  <c r="D43" i="10"/>
  <c r="B43" i="10"/>
  <c r="A43" i="10"/>
  <c r="AE42" i="14"/>
  <c r="AA42" i="10"/>
  <c r="N42" i="15"/>
  <c r="M42" i="15"/>
  <c r="T42" i="10"/>
  <c r="F42" i="15"/>
  <c r="J42" i="10"/>
  <c r="F42" i="14"/>
  <c r="G42" i="10"/>
  <c r="E42" i="10"/>
  <c r="D42" i="10"/>
  <c r="B42" i="10"/>
  <c r="A42" i="10"/>
  <c r="AA41" i="14"/>
  <c r="F41" i="14"/>
  <c r="E41" i="10"/>
  <c r="D41" i="10"/>
  <c r="B41" i="10"/>
  <c r="A41" i="10"/>
  <c r="R40" i="14"/>
  <c r="I40" i="14"/>
  <c r="F40" i="14"/>
  <c r="B40" i="15"/>
  <c r="E40" i="14"/>
  <c r="E40" i="10"/>
  <c r="D40" i="10"/>
  <c r="B40" i="10"/>
  <c r="A40" i="10"/>
  <c r="T39" i="15"/>
  <c r="AF39" i="10"/>
  <c r="S39" i="15"/>
  <c r="AK39" i="14"/>
  <c r="AE39" i="10"/>
  <c r="AI42" i="8" s="1"/>
  <c r="AC39" i="14"/>
  <c r="W39" i="10"/>
  <c r="K39" i="10"/>
  <c r="C39" i="15"/>
  <c r="F39" i="14"/>
  <c r="E39" i="10"/>
  <c r="D39" i="10"/>
  <c r="B39" i="10"/>
  <c r="B42" i="8" s="1"/>
  <c r="A39" i="10"/>
  <c r="X38" i="10"/>
  <c r="N38" i="10"/>
  <c r="K38" i="10"/>
  <c r="E38" i="10"/>
  <c r="E41" i="8" s="1"/>
  <c r="D38" i="10"/>
  <c r="B38" i="10"/>
  <c r="A38" i="10"/>
  <c r="L37" i="10"/>
  <c r="G37" i="10"/>
  <c r="E37" i="10"/>
  <c r="D37" i="10"/>
  <c r="B37" i="10"/>
  <c r="B40" i="8" s="1"/>
  <c r="A37" i="10"/>
  <c r="R36" i="15"/>
  <c r="AD36" i="10"/>
  <c r="Q36" i="15"/>
  <c r="E36" i="10"/>
  <c r="D36" i="10"/>
  <c r="B36" i="10"/>
  <c r="A36" i="10"/>
  <c r="A39" i="8" s="1"/>
  <c r="S35" i="15"/>
  <c r="AK35" i="14"/>
  <c r="AH35" i="14"/>
  <c r="W35" i="14"/>
  <c r="X35" i="14" s="1"/>
  <c r="T35" i="14" s="1"/>
  <c r="F35" i="15"/>
  <c r="F35" i="10"/>
  <c r="E35" i="10"/>
  <c r="D35" i="10"/>
  <c r="B35" i="10"/>
  <c r="A35" i="10"/>
  <c r="J34" i="14"/>
  <c r="F34" i="14"/>
  <c r="C34" i="15"/>
  <c r="E34" i="10"/>
  <c r="D34" i="10"/>
  <c r="B34" i="10"/>
  <c r="B37" i="8" s="1"/>
  <c r="A34" i="10"/>
  <c r="AD33" i="14"/>
  <c r="O33" i="14"/>
  <c r="G33" i="15"/>
  <c r="N33" i="14"/>
  <c r="K33" i="10"/>
  <c r="E33" i="15"/>
  <c r="I33" i="14"/>
  <c r="E33" i="10"/>
  <c r="D33" i="10"/>
  <c r="B33" i="10"/>
  <c r="A33" i="10"/>
  <c r="M32" i="15"/>
  <c r="AC32" i="14"/>
  <c r="H32" i="15"/>
  <c r="O32" i="14"/>
  <c r="R32" i="10"/>
  <c r="J32" i="14"/>
  <c r="J32" i="10"/>
  <c r="E32" i="10"/>
  <c r="D32" i="10"/>
  <c r="B32" i="10"/>
  <c r="A32" i="10"/>
  <c r="U31" i="15"/>
  <c r="T31" i="15"/>
  <c r="AL31" i="14"/>
  <c r="AC31" i="10"/>
  <c r="Q31" i="15"/>
  <c r="AF31" i="14"/>
  <c r="AB31" i="10"/>
  <c r="AA31" i="10"/>
  <c r="AD31" i="14"/>
  <c r="AC31" i="14"/>
  <c r="L31" i="15"/>
  <c r="V31" i="10"/>
  <c r="AA31" i="14"/>
  <c r="R31" i="14"/>
  <c r="U31" i="10"/>
  <c r="J31" i="15"/>
  <c r="Q31" i="14"/>
  <c r="T31" i="10"/>
  <c r="O31" i="14"/>
  <c r="N31" i="14"/>
  <c r="O31" i="10"/>
  <c r="K31" i="10"/>
  <c r="C31" i="15"/>
  <c r="G31" i="10"/>
  <c r="F31" i="14"/>
  <c r="G31" i="14" s="1"/>
  <c r="E31" i="14"/>
  <c r="E31" i="10"/>
  <c r="D31" i="10"/>
  <c r="C31" i="10"/>
  <c r="B31" i="10"/>
  <c r="A31" i="10"/>
  <c r="AM30" i="14"/>
  <c r="AI30" i="14"/>
  <c r="AD30" i="10"/>
  <c r="AH30" i="14"/>
  <c r="AC30" i="10"/>
  <c r="O30" i="15"/>
  <c r="AA30" i="10"/>
  <c r="N30" i="15"/>
  <c r="AD30" i="14"/>
  <c r="M30" i="15"/>
  <c r="AA30" i="14"/>
  <c r="W30" i="14"/>
  <c r="X30" i="14" s="1"/>
  <c r="T30" i="14" s="1"/>
  <c r="K30" i="15"/>
  <c r="R30" i="14"/>
  <c r="U30" i="10"/>
  <c r="J30" i="15"/>
  <c r="Q30" i="14"/>
  <c r="T30" i="10"/>
  <c r="M30" i="10"/>
  <c r="F30" i="15"/>
  <c r="J30" i="14"/>
  <c r="L30" i="10"/>
  <c r="F30" i="14"/>
  <c r="G30" i="10"/>
  <c r="E30" i="10"/>
  <c r="D30" i="10"/>
  <c r="C30" i="10"/>
  <c r="B30" i="10"/>
  <c r="A30" i="10"/>
  <c r="P29" i="15"/>
  <c r="AB29" i="10"/>
  <c r="N29" i="15"/>
  <c r="AD29" i="14"/>
  <c r="L29" i="15"/>
  <c r="AA29" i="14"/>
  <c r="V29" i="10"/>
  <c r="J29" i="15"/>
  <c r="Q29" i="14"/>
  <c r="P29" i="10"/>
  <c r="J29" i="14"/>
  <c r="I29" i="10"/>
  <c r="H29" i="14"/>
  <c r="E29" i="10"/>
  <c r="D29" i="10"/>
  <c r="B29" i="10"/>
  <c r="A29" i="10"/>
  <c r="AK28" i="14"/>
  <c r="AE28" i="10"/>
  <c r="T28" i="10"/>
  <c r="J28" i="15"/>
  <c r="O28" i="10"/>
  <c r="C28" i="15"/>
  <c r="E28" i="10"/>
  <c r="D28" i="10"/>
  <c r="B28" i="10"/>
  <c r="A28" i="10"/>
  <c r="AE27" i="10"/>
  <c r="E27" i="10"/>
  <c r="D27" i="10"/>
  <c r="B27" i="10"/>
  <c r="A27" i="10"/>
  <c r="S26" i="15"/>
  <c r="Y26" i="10"/>
  <c r="K26" i="15"/>
  <c r="M26" i="10"/>
  <c r="E26" i="10"/>
  <c r="E29" i="8" s="1"/>
  <c r="D26" i="10"/>
  <c r="B26" i="10"/>
  <c r="A26" i="10"/>
  <c r="AH25" i="14"/>
  <c r="AA25" i="10"/>
  <c r="Z25" i="10"/>
  <c r="AD25" i="14"/>
  <c r="M25" i="15"/>
  <c r="Y25" i="10"/>
  <c r="AC25" i="14"/>
  <c r="Q25" i="10"/>
  <c r="N25" i="10"/>
  <c r="I25" i="10"/>
  <c r="H25" i="10"/>
  <c r="H25" i="14"/>
  <c r="C25" i="15"/>
  <c r="F25" i="14"/>
  <c r="E25" i="10"/>
  <c r="D25" i="10"/>
  <c r="B25" i="10"/>
  <c r="A25" i="10"/>
  <c r="P24" i="15"/>
  <c r="AA24" i="10"/>
  <c r="V24" i="10"/>
  <c r="J24" i="10"/>
  <c r="I24" i="14"/>
  <c r="I24" i="10"/>
  <c r="E24" i="10"/>
  <c r="D24" i="10"/>
  <c r="B24" i="10"/>
  <c r="A24" i="10"/>
  <c r="AK23" i="14"/>
  <c r="G23" i="15"/>
  <c r="N23" i="10"/>
  <c r="E23" i="10"/>
  <c r="E26" i="8" s="1"/>
  <c r="V26" i="8" s="1"/>
  <c r="D23" i="10"/>
  <c r="B23" i="10"/>
  <c r="A23" i="10"/>
  <c r="T22" i="15"/>
  <c r="AL22" i="14"/>
  <c r="AF22" i="10"/>
  <c r="R22" i="15"/>
  <c r="AI22" i="14"/>
  <c r="AD22" i="10"/>
  <c r="AH22" i="14"/>
  <c r="P22" i="15"/>
  <c r="AF22" i="14"/>
  <c r="AB22" i="10"/>
  <c r="AE22" i="14"/>
  <c r="V22" i="10"/>
  <c r="W22" i="14"/>
  <c r="X22" i="14" s="1"/>
  <c r="T22" i="14" s="1"/>
  <c r="U22" i="10"/>
  <c r="R22" i="14"/>
  <c r="T22" i="10"/>
  <c r="H22" i="15"/>
  <c r="O22" i="14"/>
  <c r="G22" i="15"/>
  <c r="O22" i="10"/>
  <c r="M22" i="10"/>
  <c r="F22" i="15"/>
  <c r="K22" i="10"/>
  <c r="I22" i="14"/>
  <c r="C22" i="15"/>
  <c r="F22" i="14"/>
  <c r="G22" i="10"/>
  <c r="E22" i="14"/>
  <c r="F22" i="10"/>
  <c r="E22" i="10"/>
  <c r="D22" i="10"/>
  <c r="C22" i="10"/>
  <c r="B22" i="10"/>
  <c r="A22" i="10"/>
  <c r="AE21" i="10"/>
  <c r="AD21" i="10"/>
  <c r="AH21" i="14"/>
  <c r="N21" i="15"/>
  <c r="W21" i="14"/>
  <c r="X21" i="14" s="1"/>
  <c r="T21" i="14" s="1"/>
  <c r="R21" i="14"/>
  <c r="U21" i="10"/>
  <c r="I21" i="15"/>
  <c r="R21" i="10"/>
  <c r="P21" i="10"/>
  <c r="N21" i="10"/>
  <c r="M21" i="10"/>
  <c r="F21" i="15"/>
  <c r="J21" i="14"/>
  <c r="F21" i="14"/>
  <c r="G21" i="10"/>
  <c r="E21" i="10"/>
  <c r="D21" i="10"/>
  <c r="B21" i="10"/>
  <c r="A21" i="10"/>
  <c r="E20" i="10"/>
  <c r="D20" i="10"/>
  <c r="B20" i="10"/>
  <c r="A20" i="10"/>
  <c r="AI19" i="14"/>
  <c r="AD19" i="10"/>
  <c r="AD19" i="14"/>
  <c r="Z19" i="10"/>
  <c r="AC19" i="14"/>
  <c r="AA19" i="14"/>
  <c r="V19" i="10"/>
  <c r="J19" i="15"/>
  <c r="Q19" i="14"/>
  <c r="N19" i="14"/>
  <c r="P19" i="10"/>
  <c r="F19" i="15"/>
  <c r="J19" i="14"/>
  <c r="I19" i="14"/>
  <c r="H19" i="14"/>
  <c r="E19" i="10"/>
  <c r="D19" i="10"/>
  <c r="B19" i="10"/>
  <c r="A19" i="10"/>
  <c r="E18" i="10"/>
  <c r="D18" i="10"/>
  <c r="B18" i="10"/>
  <c r="A18" i="10"/>
  <c r="AL17" i="14"/>
  <c r="AE17" i="10"/>
  <c r="Q17" i="15"/>
  <c r="N17" i="15"/>
  <c r="AD17" i="14"/>
  <c r="Z17" i="10"/>
  <c r="M17" i="15"/>
  <c r="AC17" i="14"/>
  <c r="R17" i="14"/>
  <c r="J17" i="15"/>
  <c r="Q17" i="14"/>
  <c r="T17" i="10"/>
  <c r="O17" i="14"/>
  <c r="N17" i="10"/>
  <c r="J17" i="14"/>
  <c r="D17" i="15"/>
  <c r="H17" i="14"/>
  <c r="H17" i="10"/>
  <c r="E17" i="10"/>
  <c r="D17" i="10"/>
  <c r="B17" i="10"/>
  <c r="A17" i="10"/>
  <c r="AF16" i="10"/>
  <c r="N16" i="15"/>
  <c r="AD16" i="14"/>
  <c r="O16" i="10"/>
  <c r="J16" i="10"/>
  <c r="F16" i="10"/>
  <c r="E16" i="10"/>
  <c r="D16" i="10"/>
  <c r="B16" i="10"/>
  <c r="A16" i="10"/>
  <c r="T15" i="15"/>
  <c r="O15" i="15"/>
  <c r="V15" i="10"/>
  <c r="J15" i="15"/>
  <c r="E15" i="10"/>
  <c r="D15" i="10"/>
  <c r="B15" i="10"/>
  <c r="A15" i="10"/>
  <c r="AL14" i="14"/>
  <c r="P14" i="15"/>
  <c r="AF14" i="14"/>
  <c r="O14" i="15"/>
  <c r="AA14" i="10"/>
  <c r="W14" i="10"/>
  <c r="K14" i="15"/>
  <c r="B14" i="15"/>
  <c r="E14" i="14"/>
  <c r="E14" i="10"/>
  <c r="D14" i="10"/>
  <c r="B14" i="10"/>
  <c r="B17" i="8" s="1"/>
  <c r="U17" i="8" s="1"/>
  <c r="A14" i="10"/>
  <c r="AL13" i="14"/>
  <c r="I13" i="14"/>
  <c r="E13" i="10"/>
  <c r="D13" i="10"/>
  <c r="B13" i="10"/>
  <c r="A13" i="10"/>
  <c r="AI12" i="14"/>
  <c r="AD12" i="10"/>
  <c r="R12" i="15"/>
  <c r="N12" i="15"/>
  <c r="AD12" i="14"/>
  <c r="Z12" i="10"/>
  <c r="AC12" i="14"/>
  <c r="X12" i="10"/>
  <c r="L12" i="15"/>
  <c r="W12" i="14"/>
  <c r="X12" i="14" s="1"/>
  <c r="T12" i="14" s="1"/>
  <c r="K12" i="15"/>
  <c r="R12" i="14"/>
  <c r="U12" i="10"/>
  <c r="G12" i="15"/>
  <c r="N12" i="14"/>
  <c r="Q12" i="10"/>
  <c r="M12" i="10"/>
  <c r="E12" i="15"/>
  <c r="I12" i="14"/>
  <c r="I12" i="10"/>
  <c r="C12" i="15"/>
  <c r="F12" i="14"/>
  <c r="E12" i="14"/>
  <c r="E12" i="10"/>
  <c r="D12" i="10"/>
  <c r="C12" i="10"/>
  <c r="B12" i="10"/>
  <c r="A12" i="10"/>
  <c r="AK11" i="14"/>
  <c r="AE11" i="10"/>
  <c r="AI11" i="14"/>
  <c r="AH11" i="14"/>
  <c r="AA11" i="10"/>
  <c r="AC14" i="8" s="1"/>
  <c r="AD11" i="14"/>
  <c r="Q11" i="14"/>
  <c r="T11" i="10"/>
  <c r="J11" i="15"/>
  <c r="P11" i="10"/>
  <c r="N11" i="10"/>
  <c r="K11" i="10"/>
  <c r="I11" i="14"/>
  <c r="H11" i="14"/>
  <c r="H11" i="10"/>
  <c r="C11" i="15"/>
  <c r="F11" i="14"/>
  <c r="E11" i="10"/>
  <c r="D11" i="10"/>
  <c r="B11" i="10"/>
  <c r="A11" i="10"/>
  <c r="AG10" i="10"/>
  <c r="R10" i="15"/>
  <c r="AI10" i="14"/>
  <c r="AH10" i="14"/>
  <c r="O10" i="15"/>
  <c r="AE10" i="14"/>
  <c r="AA10" i="10"/>
  <c r="Z10" i="10"/>
  <c r="M10" i="15"/>
  <c r="AC10" i="14"/>
  <c r="L10" i="15"/>
  <c r="AA10" i="14"/>
  <c r="W10" i="14"/>
  <c r="X10" i="14" s="1"/>
  <c r="T10" i="14" s="1"/>
  <c r="O10" i="14"/>
  <c r="H10" i="15"/>
  <c r="N10" i="14"/>
  <c r="N10" i="10"/>
  <c r="J10" i="14"/>
  <c r="I10" i="14"/>
  <c r="I10" i="10"/>
  <c r="F10" i="10"/>
  <c r="E10" i="10"/>
  <c r="D10" i="10"/>
  <c r="C10" i="10"/>
  <c r="C13" i="8" s="1"/>
  <c r="B10" i="10"/>
  <c r="A10" i="10"/>
  <c r="S9" i="15"/>
  <c r="AA9" i="10"/>
  <c r="D9" i="15"/>
  <c r="E9" i="10"/>
  <c r="D9" i="10"/>
  <c r="B9" i="10"/>
  <c r="B12" i="8" s="1"/>
  <c r="A9" i="10"/>
  <c r="AE8" i="10"/>
  <c r="W8" i="14"/>
  <c r="X8" i="14" s="1"/>
  <c r="T8" i="14" s="1"/>
  <c r="H8" i="15"/>
  <c r="O8" i="14"/>
  <c r="R8" i="10"/>
  <c r="N8" i="14"/>
  <c r="M8" i="10"/>
  <c r="J8" i="10"/>
  <c r="E8" i="15"/>
  <c r="B8" i="15"/>
  <c r="E8" i="10"/>
  <c r="D8" i="10"/>
  <c r="B8" i="10"/>
  <c r="A8" i="10"/>
  <c r="U7" i="15"/>
  <c r="AM7" i="14"/>
  <c r="T7" i="15"/>
  <c r="AL7" i="14"/>
  <c r="AF7" i="10"/>
  <c r="R7" i="15"/>
  <c r="AI7" i="14"/>
  <c r="AD7" i="10"/>
  <c r="AC7" i="10"/>
  <c r="P7" i="15"/>
  <c r="AA7" i="10"/>
  <c r="N7" i="15"/>
  <c r="Z7" i="10"/>
  <c r="M7" i="15"/>
  <c r="AC7" i="14"/>
  <c r="W7" i="14"/>
  <c r="X7" i="14" s="1"/>
  <c r="T7" i="14" s="1"/>
  <c r="K7" i="15"/>
  <c r="R7" i="14"/>
  <c r="U7" i="10"/>
  <c r="J7" i="15"/>
  <c r="Q7" i="14"/>
  <c r="T7" i="10"/>
  <c r="P7" i="14"/>
  <c r="H7" i="15"/>
  <c r="O7" i="14"/>
  <c r="G7" i="15"/>
  <c r="N7" i="10"/>
  <c r="M7" i="10"/>
  <c r="F7" i="15"/>
  <c r="J7" i="14"/>
  <c r="L7" i="10"/>
  <c r="K7" i="10"/>
  <c r="E7" i="15"/>
  <c r="F7" i="10"/>
  <c r="E7" i="10"/>
  <c r="D7" i="10"/>
  <c r="C7" i="10"/>
  <c r="B7" i="10"/>
  <c r="A7" i="10"/>
  <c r="E6" i="10"/>
  <c r="D6" i="10"/>
  <c r="B6" i="10"/>
  <c r="A6" i="10"/>
  <c r="A9" i="7" s="1"/>
  <c r="P5" i="15"/>
  <c r="E5" i="15"/>
  <c r="C5" i="15"/>
  <c r="F5" i="14"/>
  <c r="E5" i="10"/>
  <c r="D5" i="10"/>
  <c r="B5" i="10"/>
  <c r="A5" i="10"/>
  <c r="O4" i="15"/>
  <c r="AE4" i="14"/>
  <c r="E4" i="10"/>
  <c r="E7" i="7" s="1"/>
  <c r="D4" i="10"/>
  <c r="B4" i="10"/>
  <c r="A4" i="10"/>
  <c r="A7" i="8" s="1"/>
  <c r="AL3" i="14"/>
  <c r="AD3" i="10"/>
  <c r="P3" i="15"/>
  <c r="Y3" i="10"/>
  <c r="AA6" i="8" s="1"/>
  <c r="D3" i="15"/>
  <c r="D3" i="10"/>
  <c r="B3" i="10"/>
  <c r="B6" i="7" s="1"/>
  <c r="A3" i="10"/>
  <c r="A2" i="10"/>
  <c r="A1" i="10"/>
  <c r="E135" i="8"/>
  <c r="U135" i="8" s="1"/>
  <c r="D135" i="8"/>
  <c r="B135" i="8"/>
  <c r="L135" i="8" s="1"/>
  <c r="A135" i="8"/>
  <c r="T134" i="8"/>
  <c r="L134" i="8"/>
  <c r="G134" i="8"/>
  <c r="F134" i="8"/>
  <c r="E134" i="8"/>
  <c r="D134" i="8"/>
  <c r="C134" i="8"/>
  <c r="B134" i="8"/>
  <c r="P134" i="8" s="1"/>
  <c r="A134" i="8"/>
  <c r="E133" i="8"/>
  <c r="D133" i="8"/>
  <c r="B133" i="8"/>
  <c r="A133" i="8"/>
  <c r="E132" i="8"/>
  <c r="D132" i="8"/>
  <c r="B132" i="8"/>
  <c r="A132" i="8"/>
  <c r="E131" i="8"/>
  <c r="D131" i="8"/>
  <c r="C131" i="8"/>
  <c r="B131" i="8"/>
  <c r="A131" i="8"/>
  <c r="U130" i="8"/>
  <c r="L130" i="8"/>
  <c r="J130" i="8"/>
  <c r="I130" i="8"/>
  <c r="G130" i="8"/>
  <c r="F130" i="8"/>
  <c r="E130" i="8"/>
  <c r="P130" i="8" s="1"/>
  <c r="D130" i="8"/>
  <c r="B130" i="8"/>
  <c r="V130" i="8" s="1"/>
  <c r="A130" i="8"/>
  <c r="AJ129" i="8"/>
  <c r="AI129" i="8"/>
  <c r="AG129" i="8"/>
  <c r="AD129" i="8"/>
  <c r="AB129" i="8"/>
  <c r="Y129" i="8"/>
  <c r="Z129" i="8" s="1"/>
  <c r="T129" i="8"/>
  <c r="J129" i="8"/>
  <c r="I129" i="8"/>
  <c r="F129" i="8"/>
  <c r="E129" i="8"/>
  <c r="U129" i="8" s="1"/>
  <c r="D129" i="8"/>
  <c r="B129" i="8"/>
  <c r="A129" i="8"/>
  <c r="AD128" i="8"/>
  <c r="AC128" i="8"/>
  <c r="Z128" i="8"/>
  <c r="Y128" i="8"/>
  <c r="E128" i="8"/>
  <c r="D128" i="8"/>
  <c r="C128" i="8"/>
  <c r="B128" i="8"/>
  <c r="A128" i="8"/>
  <c r="T127" i="8"/>
  <c r="E127" i="8"/>
  <c r="M127" i="8" s="1"/>
  <c r="D127" i="8"/>
  <c r="B127" i="8"/>
  <c r="A127" i="8"/>
  <c r="I126" i="8"/>
  <c r="G126" i="8"/>
  <c r="E126" i="8"/>
  <c r="D126" i="8"/>
  <c r="B126" i="8"/>
  <c r="U126" i="8" s="1"/>
  <c r="A126" i="8"/>
  <c r="E125" i="8"/>
  <c r="D125" i="8"/>
  <c r="B125" i="8"/>
  <c r="A125" i="8"/>
  <c r="E124" i="8"/>
  <c r="D124" i="8"/>
  <c r="B124" i="8"/>
  <c r="A124" i="8"/>
  <c r="AJ123" i="8"/>
  <c r="AC123" i="8"/>
  <c r="AA123" i="8"/>
  <c r="E123" i="8"/>
  <c r="D123" i="8"/>
  <c r="B123" i="8"/>
  <c r="A123" i="8"/>
  <c r="AK122" i="8"/>
  <c r="E122" i="8"/>
  <c r="T122" i="8" s="1"/>
  <c r="D122" i="8"/>
  <c r="B122" i="8"/>
  <c r="A122" i="8"/>
  <c r="AF121" i="8"/>
  <c r="AD121" i="8"/>
  <c r="AC121" i="8"/>
  <c r="P121" i="8"/>
  <c r="E121" i="8"/>
  <c r="T121" i="8" s="1"/>
  <c r="D121" i="8"/>
  <c r="C121" i="8"/>
  <c r="B121" i="8"/>
  <c r="A121" i="8"/>
  <c r="M120" i="8"/>
  <c r="I120" i="8"/>
  <c r="E120" i="8"/>
  <c r="G120" i="8" s="1"/>
  <c r="D120" i="8"/>
  <c r="B120" i="8"/>
  <c r="L120" i="8" s="1"/>
  <c r="AI119" i="8"/>
  <c r="AB119" i="8"/>
  <c r="E119" i="8"/>
  <c r="T119" i="8" s="1"/>
  <c r="D119" i="8"/>
  <c r="B119" i="8"/>
  <c r="A119" i="8"/>
  <c r="J118" i="8"/>
  <c r="E118" i="8"/>
  <c r="D118" i="8"/>
  <c r="B118" i="8"/>
  <c r="A118" i="8"/>
  <c r="E117" i="8"/>
  <c r="D117" i="8"/>
  <c r="B117" i="8"/>
  <c r="A117" i="8"/>
  <c r="E116" i="8"/>
  <c r="D116" i="8"/>
  <c r="B116" i="8"/>
  <c r="A116" i="8"/>
  <c r="AG115" i="8"/>
  <c r="AF115" i="8"/>
  <c r="AH115" i="8" s="1"/>
  <c r="AB115" i="8"/>
  <c r="Y115" i="8"/>
  <c r="Z115" i="8" s="1"/>
  <c r="E115" i="8"/>
  <c r="U115" i="8" s="1"/>
  <c r="D115" i="8"/>
  <c r="C115" i="8"/>
  <c r="B115" i="8"/>
  <c r="A115" i="8"/>
  <c r="AF114" i="8"/>
  <c r="AC114" i="8"/>
  <c r="Y114" i="8"/>
  <c r="Z114" i="8" s="1"/>
  <c r="U114" i="8"/>
  <c r="G114" i="8"/>
  <c r="E114" i="8"/>
  <c r="D114" i="8"/>
  <c r="C114" i="8"/>
  <c r="B114" i="8"/>
  <c r="A114" i="8"/>
  <c r="Y113" i="8"/>
  <c r="Z113" i="8" s="1"/>
  <c r="P113" i="8"/>
  <c r="E113" i="8"/>
  <c r="D113" i="8"/>
  <c r="B113" i="8"/>
  <c r="A113" i="8"/>
  <c r="AK112" i="8"/>
  <c r="E112" i="8"/>
  <c r="D112" i="8"/>
  <c r="B112" i="8"/>
  <c r="M112" i="8" s="1"/>
  <c r="A112" i="8"/>
  <c r="E111" i="8"/>
  <c r="D111" i="8"/>
  <c r="B111" i="8"/>
  <c r="A111" i="8"/>
  <c r="Y110" i="8"/>
  <c r="Z110" i="8" s="1"/>
  <c r="F110" i="8"/>
  <c r="E110" i="8"/>
  <c r="D110" i="8"/>
  <c r="B110" i="8"/>
  <c r="T110" i="8" s="1"/>
  <c r="AI109" i="8"/>
  <c r="F109" i="8"/>
  <c r="E109" i="8"/>
  <c r="D109" i="8"/>
  <c r="B109" i="8"/>
  <c r="AJ108" i="8"/>
  <c r="AG108" i="8"/>
  <c r="AF108" i="8"/>
  <c r="AC108" i="8"/>
  <c r="U108" i="8"/>
  <c r="G108" i="8"/>
  <c r="F108" i="8"/>
  <c r="H108" i="8" s="1"/>
  <c r="E108" i="8"/>
  <c r="D108" i="8"/>
  <c r="C108" i="8"/>
  <c r="A108" i="8"/>
  <c r="E107" i="8"/>
  <c r="G107" i="8" s="1"/>
  <c r="D107" i="8"/>
  <c r="B107" i="8"/>
  <c r="A107" i="8"/>
  <c r="D106" i="8"/>
  <c r="B106" i="8"/>
  <c r="A106" i="8"/>
  <c r="U105" i="8"/>
  <c r="L105" i="8"/>
  <c r="E105" i="8"/>
  <c r="D105" i="8"/>
  <c r="B105" i="8"/>
  <c r="J105" i="8" s="1"/>
  <c r="A105" i="8"/>
  <c r="E104" i="8"/>
  <c r="D104" i="8"/>
  <c r="B104" i="8"/>
  <c r="A104" i="8"/>
  <c r="E103" i="8"/>
  <c r="D103" i="8"/>
  <c r="B103" i="8"/>
  <c r="A103" i="8"/>
  <c r="AK102" i="8"/>
  <c r="E102" i="8"/>
  <c r="P102" i="8" s="1"/>
  <c r="D102" i="8"/>
  <c r="B102" i="8"/>
  <c r="A102" i="8"/>
  <c r="AJ101" i="8"/>
  <c r="AF101" i="8"/>
  <c r="AD101" i="8"/>
  <c r="AC101" i="8"/>
  <c r="E101" i="8"/>
  <c r="D101" i="8"/>
  <c r="C101" i="8"/>
  <c r="B101" i="8"/>
  <c r="A101" i="8"/>
  <c r="E100" i="8"/>
  <c r="D100" i="8"/>
  <c r="B100" i="8"/>
  <c r="A100" i="8"/>
  <c r="E99" i="8"/>
  <c r="D99" i="8"/>
  <c r="B99" i="8"/>
  <c r="A99" i="8"/>
  <c r="D98" i="8"/>
  <c r="B98" i="8"/>
  <c r="A98" i="8"/>
  <c r="AJ97" i="8"/>
  <c r="AC97" i="8"/>
  <c r="D97" i="8"/>
  <c r="B97" i="8"/>
  <c r="A97" i="8"/>
  <c r="AB96" i="8"/>
  <c r="E96" i="8"/>
  <c r="D96" i="8"/>
  <c r="B96" i="8"/>
  <c r="E95" i="8"/>
  <c r="D95" i="8"/>
  <c r="B95" i="8"/>
  <c r="A95" i="8"/>
  <c r="E94" i="8"/>
  <c r="D94" i="8"/>
  <c r="B94" i="8"/>
  <c r="A94" i="8"/>
  <c r="E93" i="8"/>
  <c r="D93" i="8"/>
  <c r="B93" i="8"/>
  <c r="A93" i="8"/>
  <c r="AD92" i="8"/>
  <c r="Z92" i="8"/>
  <c r="Y92" i="8"/>
  <c r="E92" i="8"/>
  <c r="D92" i="8"/>
  <c r="B92" i="8"/>
  <c r="A92" i="8"/>
  <c r="E91" i="8"/>
  <c r="D91" i="8"/>
  <c r="B91" i="8"/>
  <c r="A91" i="8"/>
  <c r="AJ90" i="8"/>
  <c r="AF90" i="8"/>
  <c r="AD90" i="8"/>
  <c r="AC90" i="8"/>
  <c r="E90" i="8"/>
  <c r="D90" i="8"/>
  <c r="C90" i="8"/>
  <c r="B90" i="8"/>
  <c r="A90" i="8"/>
  <c r="E89" i="8"/>
  <c r="T89" i="8" s="1"/>
  <c r="D89" i="8"/>
  <c r="B89" i="8"/>
  <c r="A89" i="8"/>
  <c r="AB88" i="8"/>
  <c r="T88" i="8"/>
  <c r="D88" i="8"/>
  <c r="B88" i="8"/>
  <c r="AD87" i="8"/>
  <c r="G87" i="8"/>
  <c r="E87" i="8"/>
  <c r="D87" i="8"/>
  <c r="B87" i="8"/>
  <c r="T87" i="8" s="1"/>
  <c r="A87" i="8"/>
  <c r="AK86" i="8"/>
  <c r="AJ86" i="8"/>
  <c r="S86" i="8"/>
  <c r="E86" i="8"/>
  <c r="D86" i="8"/>
  <c r="B86" i="8"/>
  <c r="T86" i="8" s="1"/>
  <c r="I85" i="8"/>
  <c r="E85" i="8"/>
  <c r="D85" i="8"/>
  <c r="B85" i="8"/>
  <c r="A85" i="8"/>
  <c r="E84" i="8"/>
  <c r="D84" i="8"/>
  <c r="B84" i="8"/>
  <c r="A84" i="8"/>
  <c r="E83" i="8"/>
  <c r="D83" i="8"/>
  <c r="A83" i="8"/>
  <c r="AG82" i="8"/>
  <c r="AF82" i="8"/>
  <c r="AB82" i="8"/>
  <c r="Y82" i="8"/>
  <c r="Z82" i="8" s="1"/>
  <c r="E82" i="8"/>
  <c r="D82" i="8"/>
  <c r="C82" i="8"/>
  <c r="B82" i="8"/>
  <c r="T82" i="8" s="1"/>
  <c r="A82" i="8"/>
  <c r="E81" i="8"/>
  <c r="G81" i="8" s="1"/>
  <c r="D81" i="8"/>
  <c r="B81" i="8"/>
  <c r="A81" i="8"/>
  <c r="E80" i="8"/>
  <c r="D80" i="8"/>
  <c r="B80" i="8"/>
  <c r="T80" i="8" s="1"/>
  <c r="A80" i="8"/>
  <c r="M79" i="8"/>
  <c r="E79" i="8"/>
  <c r="D79" i="8"/>
  <c r="B79" i="8"/>
  <c r="A79" i="8"/>
  <c r="E78" i="8"/>
  <c r="S78" i="8" s="1"/>
  <c r="D78" i="8"/>
  <c r="B78" i="8"/>
  <c r="A78" i="8"/>
  <c r="U77" i="8"/>
  <c r="E77" i="8"/>
  <c r="D77" i="8"/>
  <c r="B77" i="8"/>
  <c r="A77" i="8"/>
  <c r="AJ76" i="8"/>
  <c r="AD76" i="8"/>
  <c r="E76" i="8"/>
  <c r="D76" i="8"/>
  <c r="B76" i="8"/>
  <c r="A76" i="8"/>
  <c r="E75" i="8"/>
  <c r="D75" i="8"/>
  <c r="B75" i="8"/>
  <c r="T75" i="8" s="1"/>
  <c r="A75" i="8"/>
  <c r="AD74" i="8"/>
  <c r="AC74" i="8"/>
  <c r="Y74" i="8"/>
  <c r="Z74" i="8" s="1"/>
  <c r="U74" i="8"/>
  <c r="T74" i="8"/>
  <c r="L74" i="8"/>
  <c r="E74" i="8"/>
  <c r="D74" i="8"/>
  <c r="C74" i="8"/>
  <c r="A74" i="8"/>
  <c r="E73" i="8"/>
  <c r="D73" i="8"/>
  <c r="B73" i="8"/>
  <c r="E72" i="8"/>
  <c r="U72" i="8" s="1"/>
  <c r="B72" i="8"/>
  <c r="A72" i="8"/>
  <c r="D71" i="8"/>
  <c r="B71" i="8"/>
  <c r="U71" i="8" s="1"/>
  <c r="A71" i="8"/>
  <c r="AG70" i="8"/>
  <c r="AF70" i="8"/>
  <c r="AH70" i="8" s="1"/>
  <c r="AB70" i="8"/>
  <c r="Y70" i="8"/>
  <c r="Z70" i="8" s="1"/>
  <c r="G70" i="8"/>
  <c r="E70" i="8"/>
  <c r="C70" i="8"/>
  <c r="B70" i="8"/>
  <c r="A70" i="8"/>
  <c r="G69" i="8"/>
  <c r="E69" i="8"/>
  <c r="I69" i="8" s="1"/>
  <c r="D69" i="8"/>
  <c r="B69" i="8"/>
  <c r="AJ68" i="8"/>
  <c r="S68" i="8"/>
  <c r="E68" i="8"/>
  <c r="D68" i="8"/>
  <c r="B68" i="8"/>
  <c r="U68" i="8" s="1"/>
  <c r="A68" i="8"/>
  <c r="I67" i="8"/>
  <c r="E67" i="8"/>
  <c r="D67" i="8"/>
  <c r="B67" i="8"/>
  <c r="G67" i="8" s="1"/>
  <c r="A67" i="8"/>
  <c r="E66" i="8"/>
  <c r="B66" i="8"/>
  <c r="A66" i="8"/>
  <c r="AC65" i="8"/>
  <c r="AB65" i="8"/>
  <c r="E65" i="8"/>
  <c r="D65" i="8"/>
  <c r="C65" i="8"/>
  <c r="B65" i="8"/>
  <c r="V65" i="8" s="1"/>
  <c r="AG64" i="8"/>
  <c r="AD64" i="8"/>
  <c r="Y64" i="8"/>
  <c r="Z64" i="8" s="1"/>
  <c r="D64" i="8"/>
  <c r="B64" i="8"/>
  <c r="A64" i="8"/>
  <c r="AI63" i="8"/>
  <c r="AF63" i="8"/>
  <c r="AB63" i="8"/>
  <c r="S63" i="8"/>
  <c r="E63" i="8"/>
  <c r="D63" i="8"/>
  <c r="B63" i="8"/>
  <c r="AG62" i="8"/>
  <c r="AF62" i="8"/>
  <c r="AB62" i="8"/>
  <c r="Y62" i="8"/>
  <c r="Z62" i="8" s="1"/>
  <c r="U62" i="8"/>
  <c r="L62" i="8"/>
  <c r="E62" i="8"/>
  <c r="D62" i="8"/>
  <c r="C62" i="8"/>
  <c r="B62" i="8"/>
  <c r="J62" i="8" s="1"/>
  <c r="A62" i="8"/>
  <c r="AI61" i="8"/>
  <c r="AA61" i="8"/>
  <c r="Y61" i="8"/>
  <c r="Z61" i="8" s="1"/>
  <c r="E61" i="8"/>
  <c r="D61" i="8"/>
  <c r="B61" i="8"/>
  <c r="A61" i="8"/>
  <c r="AJ60" i="8"/>
  <c r="E60" i="8"/>
  <c r="D60" i="8"/>
  <c r="B60" i="8"/>
  <c r="A60" i="8"/>
  <c r="AJ59" i="8"/>
  <c r="AG59" i="8"/>
  <c r="AA59" i="8"/>
  <c r="V59" i="8"/>
  <c r="I59" i="8"/>
  <c r="E59" i="8"/>
  <c r="G59" i="8" s="1"/>
  <c r="D59" i="8"/>
  <c r="B59" i="8"/>
  <c r="Y58" i="8"/>
  <c r="Z58" i="8" s="1"/>
  <c r="E58" i="8"/>
  <c r="D58" i="8"/>
  <c r="B58" i="8"/>
  <c r="P58" i="8" s="1"/>
  <c r="A58" i="8"/>
  <c r="E57" i="8"/>
  <c r="D57" i="8"/>
  <c r="A57" i="8"/>
  <c r="AK56" i="8"/>
  <c r="AG56" i="8"/>
  <c r="AC56" i="8"/>
  <c r="AA56" i="8"/>
  <c r="E56" i="8"/>
  <c r="F56" i="8" s="1"/>
  <c r="D56" i="8"/>
  <c r="B56" i="8"/>
  <c r="U56" i="8" s="1"/>
  <c r="A56" i="8"/>
  <c r="AI55" i="8"/>
  <c r="AB55" i="8"/>
  <c r="AA55" i="8"/>
  <c r="U55" i="8"/>
  <c r="T55" i="8"/>
  <c r="F55" i="8"/>
  <c r="E55" i="8"/>
  <c r="S55" i="8" s="1"/>
  <c r="D55" i="8"/>
  <c r="A55" i="8"/>
  <c r="AJ54" i="8"/>
  <c r="AF54" i="8"/>
  <c r="AD54" i="8"/>
  <c r="AC54" i="8"/>
  <c r="AB54" i="8"/>
  <c r="F54" i="8"/>
  <c r="E54" i="8"/>
  <c r="P54" i="8" s="1"/>
  <c r="D54" i="8"/>
  <c r="C54" i="8"/>
  <c r="B54" i="8"/>
  <c r="S54" i="8" s="1"/>
  <c r="AD53" i="8"/>
  <c r="AC53" i="8"/>
  <c r="Y53" i="8"/>
  <c r="Z53" i="8" s="1"/>
  <c r="U53" i="8"/>
  <c r="T53" i="8"/>
  <c r="M53" i="8"/>
  <c r="E53" i="8"/>
  <c r="D53" i="8"/>
  <c r="B53" i="8"/>
  <c r="A53" i="8"/>
  <c r="G52" i="8"/>
  <c r="H52" i="8" s="1"/>
  <c r="E52" i="8"/>
  <c r="D52" i="8"/>
  <c r="B52" i="8"/>
  <c r="F52" i="8" s="1"/>
  <c r="A52" i="8"/>
  <c r="AJ51" i="8"/>
  <c r="AG51" i="8"/>
  <c r="AF51" i="8"/>
  <c r="AB51" i="8"/>
  <c r="Y51" i="8"/>
  <c r="Z51" i="8" s="1"/>
  <c r="S51" i="8"/>
  <c r="G51" i="8"/>
  <c r="E51" i="8"/>
  <c r="F51" i="8" s="1"/>
  <c r="D51" i="8"/>
  <c r="B51" i="8"/>
  <c r="U51" i="8" s="1"/>
  <c r="A51" i="8"/>
  <c r="P50" i="8"/>
  <c r="E50" i="8"/>
  <c r="D50" i="8"/>
  <c r="B50" i="8"/>
  <c r="U50" i="8" s="1"/>
  <c r="A50" i="8"/>
  <c r="U49" i="8"/>
  <c r="T49" i="8"/>
  <c r="S49" i="8"/>
  <c r="E49" i="8"/>
  <c r="D49" i="8"/>
  <c r="B49" i="8"/>
  <c r="A49" i="8"/>
  <c r="AG48" i="8"/>
  <c r="AC48" i="8"/>
  <c r="Y48" i="8"/>
  <c r="Z48" i="8" s="1"/>
  <c r="D48" i="8"/>
  <c r="B48" i="8"/>
  <c r="A48" i="8"/>
  <c r="E47" i="8"/>
  <c r="D47" i="8"/>
  <c r="B47" i="8"/>
  <c r="A47" i="8"/>
  <c r="E46" i="8"/>
  <c r="D46" i="8"/>
  <c r="B46" i="8"/>
  <c r="A46" i="8"/>
  <c r="AC45" i="8"/>
  <c r="J45" i="8"/>
  <c r="I45" i="8"/>
  <c r="E45" i="8"/>
  <c r="D45" i="8"/>
  <c r="B45" i="8"/>
  <c r="A45" i="8"/>
  <c r="M44" i="8"/>
  <c r="E44" i="8"/>
  <c r="F44" i="8" s="1"/>
  <c r="D44" i="8"/>
  <c r="B44" i="8"/>
  <c r="A44" i="8"/>
  <c r="E43" i="8"/>
  <c r="D43" i="8"/>
  <c r="B43" i="8"/>
  <c r="A43" i="8"/>
  <c r="AJ42" i="8"/>
  <c r="M42" i="8"/>
  <c r="F42" i="8"/>
  <c r="E42" i="8"/>
  <c r="J42" i="8" s="1"/>
  <c r="D42" i="8"/>
  <c r="A42" i="8"/>
  <c r="P41" i="8"/>
  <c r="J41" i="8"/>
  <c r="I41" i="8"/>
  <c r="K41" i="8" s="1"/>
  <c r="G41" i="8"/>
  <c r="F41" i="8"/>
  <c r="H41" i="8" s="1"/>
  <c r="D41" i="8"/>
  <c r="B41" i="8"/>
  <c r="T41" i="8" s="1"/>
  <c r="A41" i="8"/>
  <c r="U40" i="8"/>
  <c r="P40" i="8"/>
  <c r="I40" i="8"/>
  <c r="G40" i="8"/>
  <c r="E40" i="8"/>
  <c r="D40" i="8"/>
  <c r="A40" i="8"/>
  <c r="AG39" i="8"/>
  <c r="E39" i="8"/>
  <c r="D39" i="8"/>
  <c r="B39" i="8"/>
  <c r="E38" i="8"/>
  <c r="D38" i="8"/>
  <c r="B38" i="8"/>
  <c r="F38" i="8" s="1"/>
  <c r="A38" i="8"/>
  <c r="J37" i="8"/>
  <c r="E37" i="8"/>
  <c r="L37" i="8" s="1"/>
  <c r="D37" i="8"/>
  <c r="A37" i="8"/>
  <c r="E36" i="8"/>
  <c r="D36" i="8"/>
  <c r="B36" i="8"/>
  <c r="U36" i="8" s="1"/>
  <c r="A36" i="8"/>
  <c r="E35" i="8"/>
  <c r="D35" i="8"/>
  <c r="B35" i="8"/>
  <c r="A35" i="8"/>
  <c r="AF34" i="8"/>
  <c r="AD34" i="8"/>
  <c r="AC34" i="8"/>
  <c r="Y34" i="8"/>
  <c r="Z34" i="8" s="1"/>
  <c r="E34" i="8"/>
  <c r="T34" i="8" s="1"/>
  <c r="D34" i="8"/>
  <c r="C34" i="8"/>
  <c r="B34" i="8"/>
  <c r="A34" i="8"/>
  <c r="AG33" i="8"/>
  <c r="AF33" i="8"/>
  <c r="AH33" i="8" s="1"/>
  <c r="AC33" i="8"/>
  <c r="U33" i="8"/>
  <c r="J33" i="8"/>
  <c r="E33" i="8"/>
  <c r="D33" i="8"/>
  <c r="C33" i="8"/>
  <c r="B33" i="8"/>
  <c r="A33" i="8"/>
  <c r="AD32" i="8"/>
  <c r="Y32" i="8"/>
  <c r="Z32" i="8" s="1"/>
  <c r="T32" i="8"/>
  <c r="M32" i="8"/>
  <c r="L32" i="8"/>
  <c r="J32" i="8"/>
  <c r="I32" i="8"/>
  <c r="E32" i="8"/>
  <c r="D32" i="8"/>
  <c r="B32" i="8"/>
  <c r="A32" i="8"/>
  <c r="AI31" i="8"/>
  <c r="U31" i="8"/>
  <c r="E31" i="8"/>
  <c r="D31" i="8"/>
  <c r="B31" i="8"/>
  <c r="A31" i="8"/>
  <c r="AI30" i="8"/>
  <c r="E30" i="8"/>
  <c r="D30" i="8"/>
  <c r="B30" i="8"/>
  <c r="A30" i="8"/>
  <c r="AA29" i="8"/>
  <c r="D29" i="8"/>
  <c r="B29" i="8"/>
  <c r="A29" i="8"/>
  <c r="AC28" i="8"/>
  <c r="AB28" i="8"/>
  <c r="AA28" i="8"/>
  <c r="E28" i="8"/>
  <c r="D28" i="8"/>
  <c r="B28" i="8"/>
  <c r="A28" i="8"/>
  <c r="AC27" i="8"/>
  <c r="Z27" i="8"/>
  <c r="Y27" i="8"/>
  <c r="M27" i="8"/>
  <c r="E27" i="8"/>
  <c r="D27" i="8"/>
  <c r="B27" i="8"/>
  <c r="V27" i="8" s="1"/>
  <c r="A27" i="8"/>
  <c r="T26" i="8"/>
  <c r="D26" i="8"/>
  <c r="B26" i="8"/>
  <c r="A26" i="8"/>
  <c r="AJ25" i="8"/>
  <c r="AG25" i="8"/>
  <c r="AD25" i="8"/>
  <c r="Z25" i="8"/>
  <c r="Y25" i="8"/>
  <c r="E25" i="8"/>
  <c r="P25" i="8" s="1"/>
  <c r="D25" i="8"/>
  <c r="C25" i="8"/>
  <c r="B25" i="8"/>
  <c r="A25" i="8"/>
  <c r="AI24" i="8"/>
  <c r="AG24" i="8"/>
  <c r="E24" i="8"/>
  <c r="D24" i="8"/>
  <c r="B24" i="8"/>
  <c r="A24" i="8"/>
  <c r="E23" i="8"/>
  <c r="V23" i="8" s="1"/>
  <c r="D23" i="8"/>
  <c r="B23" i="8"/>
  <c r="A23" i="8"/>
  <c r="AG22" i="8"/>
  <c r="AB22" i="8"/>
  <c r="Y22" i="8"/>
  <c r="Z22" i="8" s="1"/>
  <c r="U22" i="8"/>
  <c r="E22" i="8"/>
  <c r="D22" i="8"/>
  <c r="B22" i="8"/>
  <c r="A22" i="8"/>
  <c r="E21" i="8"/>
  <c r="U21" i="8" s="1"/>
  <c r="D21" i="8"/>
  <c r="B21" i="8"/>
  <c r="A21" i="8"/>
  <c r="AI20" i="8"/>
  <c r="AB20" i="8"/>
  <c r="M20" i="8"/>
  <c r="E20" i="8"/>
  <c r="D20" i="8"/>
  <c r="B20" i="8"/>
  <c r="A20" i="8"/>
  <c r="AJ19" i="8"/>
  <c r="E19" i="8"/>
  <c r="D19" i="8"/>
  <c r="B19" i="8"/>
  <c r="P19" i="8" s="1"/>
  <c r="A19" i="8"/>
  <c r="Z18" i="8"/>
  <c r="Y18" i="8"/>
  <c r="E18" i="8"/>
  <c r="D18" i="8"/>
  <c r="B18" i="8"/>
  <c r="A18" i="8"/>
  <c r="AC17" i="8"/>
  <c r="T17" i="8"/>
  <c r="L17" i="8"/>
  <c r="J17" i="8"/>
  <c r="I17" i="8"/>
  <c r="F17" i="8"/>
  <c r="E17" i="8"/>
  <c r="D17" i="8"/>
  <c r="A17" i="8"/>
  <c r="L16" i="8"/>
  <c r="E16" i="8"/>
  <c r="M16" i="8" s="1"/>
  <c r="D16" i="8"/>
  <c r="B16" i="8"/>
  <c r="A16" i="8"/>
  <c r="AG15" i="8"/>
  <c r="AB15" i="8"/>
  <c r="M15" i="8"/>
  <c r="I15" i="8"/>
  <c r="E15" i="8"/>
  <c r="D15" i="8"/>
  <c r="C15" i="8"/>
  <c r="B15" i="8"/>
  <c r="P15" i="8" s="1"/>
  <c r="A15" i="8"/>
  <c r="AI14" i="8"/>
  <c r="E14" i="8"/>
  <c r="D14" i="8"/>
  <c r="B14" i="8"/>
  <c r="A14" i="8"/>
  <c r="AK13" i="8"/>
  <c r="AC13" i="8"/>
  <c r="AB13" i="8"/>
  <c r="U13" i="8"/>
  <c r="M13" i="8"/>
  <c r="L13" i="8"/>
  <c r="I13" i="8"/>
  <c r="G13" i="8"/>
  <c r="E13" i="8"/>
  <c r="D13" i="8"/>
  <c r="B13" i="8"/>
  <c r="V13" i="8" s="1"/>
  <c r="A13" i="8"/>
  <c r="AC12" i="8"/>
  <c r="V12" i="8"/>
  <c r="T12" i="8"/>
  <c r="E12" i="8"/>
  <c r="D12" i="8"/>
  <c r="A12" i="8"/>
  <c r="AI11" i="8"/>
  <c r="E11" i="8"/>
  <c r="V11" i="8" s="1"/>
  <c r="D11" i="8"/>
  <c r="B11" i="8"/>
  <c r="M11" i="8" s="1"/>
  <c r="A11" i="8"/>
  <c r="AJ10" i="8"/>
  <c r="AG10" i="8"/>
  <c r="AF10" i="8"/>
  <c r="AC10" i="8"/>
  <c r="AB10" i="8"/>
  <c r="E10" i="8"/>
  <c r="D10" i="8"/>
  <c r="C10" i="8"/>
  <c r="B10" i="8"/>
  <c r="L10" i="8" s="1"/>
  <c r="A10" i="8"/>
  <c r="E9" i="8"/>
  <c r="B9" i="8"/>
  <c r="J9" i="8" s="1"/>
  <c r="A9" i="8"/>
  <c r="E8" i="8"/>
  <c r="D8" i="8"/>
  <c r="B8" i="8"/>
  <c r="A8" i="8"/>
  <c r="T7" i="8"/>
  <c r="L7" i="8"/>
  <c r="E7" i="8"/>
  <c r="V7" i="8" s="1"/>
  <c r="D7" i="8"/>
  <c r="B7" i="8"/>
  <c r="AG6" i="8"/>
  <c r="D6" i="8"/>
  <c r="B6" i="8"/>
  <c r="A6" i="8"/>
  <c r="E135" i="7"/>
  <c r="D135" i="7"/>
  <c r="B135" i="7"/>
  <c r="A135" i="7"/>
  <c r="E134" i="7"/>
  <c r="D134" i="7"/>
  <c r="C134" i="7"/>
  <c r="B134" i="7"/>
  <c r="A134" i="7"/>
  <c r="E133" i="7"/>
  <c r="D133" i="7"/>
  <c r="B133" i="7"/>
  <c r="A133" i="7"/>
  <c r="E132" i="7"/>
  <c r="D132" i="7"/>
  <c r="B132" i="7"/>
  <c r="A132" i="7"/>
  <c r="I131" i="7"/>
  <c r="E131" i="7"/>
  <c r="D131" i="7"/>
  <c r="C131" i="7"/>
  <c r="B131" i="7"/>
  <c r="A131" i="7"/>
  <c r="E130" i="7"/>
  <c r="D130" i="7"/>
  <c r="B130" i="7"/>
  <c r="A130" i="7"/>
  <c r="J129" i="7"/>
  <c r="E129" i="7"/>
  <c r="D129" i="7"/>
  <c r="B129" i="7"/>
  <c r="A129" i="7"/>
  <c r="E128" i="7"/>
  <c r="D128" i="7"/>
  <c r="C128" i="7"/>
  <c r="B128" i="7"/>
  <c r="A128" i="7"/>
  <c r="J127" i="7"/>
  <c r="P127" i="7" s="1"/>
  <c r="E127" i="7"/>
  <c r="D127" i="7"/>
  <c r="B127" i="7"/>
  <c r="A127" i="7"/>
  <c r="E126" i="7"/>
  <c r="D126" i="7"/>
  <c r="B126" i="7"/>
  <c r="A126" i="7"/>
  <c r="E125" i="7"/>
  <c r="D125" i="7"/>
  <c r="B125" i="7"/>
  <c r="A125" i="7"/>
  <c r="E124" i="7"/>
  <c r="D124" i="7"/>
  <c r="B124" i="7"/>
  <c r="A124" i="7"/>
  <c r="E123" i="7"/>
  <c r="D123" i="7"/>
  <c r="B123" i="7"/>
  <c r="A123" i="7"/>
  <c r="E122" i="7"/>
  <c r="D122" i="7"/>
  <c r="B122" i="7"/>
  <c r="A122" i="7"/>
  <c r="J121" i="7"/>
  <c r="I121" i="7"/>
  <c r="E121" i="7"/>
  <c r="D121" i="7"/>
  <c r="C121" i="7"/>
  <c r="B121" i="7"/>
  <c r="A121" i="7"/>
  <c r="E120" i="7"/>
  <c r="D120" i="7"/>
  <c r="B120" i="7"/>
  <c r="A120" i="7"/>
  <c r="E119" i="7"/>
  <c r="D119" i="7"/>
  <c r="B119" i="7"/>
  <c r="A119" i="7"/>
  <c r="E118" i="7"/>
  <c r="D118" i="7"/>
  <c r="B118" i="7"/>
  <c r="A118" i="7"/>
  <c r="E117" i="7"/>
  <c r="D117" i="7"/>
  <c r="B117" i="7"/>
  <c r="A117" i="7"/>
  <c r="E116" i="7"/>
  <c r="D116" i="7"/>
  <c r="B116" i="7"/>
  <c r="A116" i="7"/>
  <c r="I115" i="7"/>
  <c r="E115" i="7"/>
  <c r="D115" i="7"/>
  <c r="C115" i="7"/>
  <c r="B115" i="7"/>
  <c r="A115" i="7"/>
  <c r="I114" i="7"/>
  <c r="E114" i="7"/>
  <c r="D114" i="7"/>
  <c r="C114" i="7"/>
  <c r="B114" i="7"/>
  <c r="A114" i="7"/>
  <c r="E113" i="7"/>
  <c r="D113" i="7"/>
  <c r="B113" i="7"/>
  <c r="A113" i="7"/>
  <c r="E112" i="7"/>
  <c r="D112" i="7"/>
  <c r="B112" i="7"/>
  <c r="A112" i="7"/>
  <c r="E111" i="7"/>
  <c r="D111" i="7"/>
  <c r="B111" i="7"/>
  <c r="A111" i="7"/>
  <c r="G110" i="7"/>
  <c r="E110" i="7"/>
  <c r="D110" i="7"/>
  <c r="B110" i="7"/>
  <c r="A110" i="7"/>
  <c r="E109" i="7"/>
  <c r="D109" i="7"/>
  <c r="B109" i="7"/>
  <c r="A109" i="7"/>
  <c r="I108" i="7"/>
  <c r="F108" i="7"/>
  <c r="E108" i="7"/>
  <c r="D108" i="7"/>
  <c r="C108" i="7"/>
  <c r="B108" i="7"/>
  <c r="A108" i="7"/>
  <c r="E107" i="7"/>
  <c r="D107" i="7"/>
  <c r="B107" i="7"/>
  <c r="A107" i="7"/>
  <c r="E106" i="7"/>
  <c r="D106" i="7"/>
  <c r="B106" i="7"/>
  <c r="A106" i="7"/>
  <c r="E105" i="7"/>
  <c r="D105" i="7"/>
  <c r="B105" i="7"/>
  <c r="A105" i="7"/>
  <c r="E104" i="7"/>
  <c r="D104" i="7"/>
  <c r="B104" i="7"/>
  <c r="A104" i="7"/>
  <c r="E103" i="7"/>
  <c r="D103" i="7"/>
  <c r="B103" i="7"/>
  <c r="A103" i="7"/>
  <c r="J102" i="7"/>
  <c r="I102" i="7"/>
  <c r="E102" i="7"/>
  <c r="D102" i="7"/>
  <c r="B102" i="7"/>
  <c r="A102" i="7"/>
  <c r="F101" i="7"/>
  <c r="E101" i="7"/>
  <c r="D101" i="7"/>
  <c r="C101" i="7"/>
  <c r="B101" i="7"/>
  <c r="A101" i="7"/>
  <c r="E100" i="7"/>
  <c r="D100" i="7"/>
  <c r="B100" i="7"/>
  <c r="A100" i="7"/>
  <c r="E99" i="7"/>
  <c r="D99" i="7"/>
  <c r="B99" i="7"/>
  <c r="A99" i="7"/>
  <c r="G98" i="7"/>
  <c r="E98" i="7"/>
  <c r="D98" i="7"/>
  <c r="B98" i="7"/>
  <c r="A98" i="7"/>
  <c r="G97" i="7"/>
  <c r="E97" i="7"/>
  <c r="D97" i="7"/>
  <c r="B97" i="7"/>
  <c r="A97" i="7"/>
  <c r="E96" i="7"/>
  <c r="D96" i="7"/>
  <c r="B96" i="7"/>
  <c r="A96" i="7"/>
  <c r="E95" i="7"/>
  <c r="D95" i="7"/>
  <c r="B95" i="7"/>
  <c r="A95" i="7"/>
  <c r="E94" i="7"/>
  <c r="D94" i="7"/>
  <c r="B94" i="7"/>
  <c r="A94" i="7"/>
  <c r="E93" i="7"/>
  <c r="D93" i="7"/>
  <c r="B93" i="7"/>
  <c r="A93" i="7"/>
  <c r="F92" i="7"/>
  <c r="L92" i="7" s="1"/>
  <c r="E92" i="7"/>
  <c r="D92" i="7"/>
  <c r="C92" i="7"/>
  <c r="B92" i="7"/>
  <c r="A92" i="7"/>
  <c r="E91" i="7"/>
  <c r="D91" i="7"/>
  <c r="B91" i="7"/>
  <c r="A91" i="7"/>
  <c r="J90" i="7"/>
  <c r="F90" i="7"/>
  <c r="E90" i="7"/>
  <c r="D90" i="7"/>
  <c r="C90" i="7"/>
  <c r="B90" i="7"/>
  <c r="A90" i="7"/>
  <c r="I89" i="7"/>
  <c r="E89" i="7"/>
  <c r="D89" i="7"/>
  <c r="B89" i="7"/>
  <c r="A89" i="7"/>
  <c r="E88" i="7"/>
  <c r="D88" i="7"/>
  <c r="B88" i="7"/>
  <c r="A88" i="7"/>
  <c r="E87" i="7"/>
  <c r="D87" i="7"/>
  <c r="B87" i="7"/>
  <c r="A87" i="7"/>
  <c r="E86" i="7"/>
  <c r="D86" i="7"/>
  <c r="B86" i="7"/>
  <c r="A86" i="7"/>
  <c r="E85" i="7"/>
  <c r="D85" i="7"/>
  <c r="B85" i="7"/>
  <c r="A85" i="7"/>
  <c r="E84" i="7"/>
  <c r="D84" i="7"/>
  <c r="B84" i="7"/>
  <c r="A84" i="7"/>
  <c r="E83" i="7"/>
  <c r="D83" i="7"/>
  <c r="B83" i="7"/>
  <c r="A83" i="7"/>
  <c r="E82" i="7"/>
  <c r="D82" i="7"/>
  <c r="C82" i="7"/>
  <c r="B82" i="7"/>
  <c r="A82" i="7"/>
  <c r="E81" i="7"/>
  <c r="D81" i="7"/>
  <c r="B81" i="7"/>
  <c r="A81" i="7"/>
  <c r="E80" i="7"/>
  <c r="D80" i="7"/>
  <c r="B80" i="7"/>
  <c r="A80" i="7"/>
  <c r="E79" i="7"/>
  <c r="D79" i="7"/>
  <c r="B79" i="7"/>
  <c r="A79" i="7"/>
  <c r="E78" i="7"/>
  <c r="D78" i="7"/>
  <c r="B78" i="7"/>
  <c r="A78" i="7"/>
  <c r="E77" i="7"/>
  <c r="D77" i="7"/>
  <c r="B77" i="7"/>
  <c r="A77" i="7"/>
  <c r="G76" i="7"/>
  <c r="E76" i="7"/>
  <c r="D76" i="7"/>
  <c r="B76" i="7"/>
  <c r="A76" i="7"/>
  <c r="E75" i="7"/>
  <c r="D75" i="7"/>
  <c r="B75" i="7"/>
  <c r="A75" i="7"/>
  <c r="J74" i="7"/>
  <c r="E74" i="7"/>
  <c r="D74" i="7"/>
  <c r="C74" i="7"/>
  <c r="B74" i="7"/>
  <c r="A74" i="7"/>
  <c r="E73" i="7"/>
  <c r="D73" i="7"/>
  <c r="B73" i="7"/>
  <c r="A73" i="7"/>
  <c r="E72" i="7"/>
  <c r="D72" i="7"/>
  <c r="B72" i="7"/>
  <c r="A72" i="7"/>
  <c r="E71" i="7"/>
  <c r="D71" i="7"/>
  <c r="B71" i="7"/>
  <c r="A71" i="7"/>
  <c r="I70" i="7"/>
  <c r="E70" i="7"/>
  <c r="D70" i="7"/>
  <c r="C70" i="7"/>
  <c r="B70" i="7"/>
  <c r="A70" i="7"/>
  <c r="E69" i="7"/>
  <c r="D69" i="7"/>
  <c r="B69" i="7"/>
  <c r="A69" i="7"/>
  <c r="E68" i="7"/>
  <c r="D68" i="7"/>
  <c r="B68" i="7"/>
  <c r="A68" i="7"/>
  <c r="E67" i="7"/>
  <c r="D67" i="7"/>
  <c r="B67" i="7"/>
  <c r="A67" i="7"/>
  <c r="E66" i="7"/>
  <c r="D66" i="7"/>
  <c r="B66" i="7"/>
  <c r="A66" i="7"/>
  <c r="I65" i="7"/>
  <c r="E65" i="7"/>
  <c r="D65" i="7"/>
  <c r="C65" i="7"/>
  <c r="B65" i="7"/>
  <c r="A65" i="7"/>
  <c r="J64" i="7"/>
  <c r="G64" i="7"/>
  <c r="E64" i="7"/>
  <c r="D64" i="7"/>
  <c r="B64" i="7"/>
  <c r="A64" i="7"/>
  <c r="J63" i="7"/>
  <c r="E63" i="7"/>
  <c r="D63" i="7"/>
  <c r="B63" i="7"/>
  <c r="A63" i="7"/>
  <c r="F62" i="7"/>
  <c r="E62" i="7"/>
  <c r="D62" i="7"/>
  <c r="C62" i="7"/>
  <c r="B62" i="7"/>
  <c r="A62" i="7"/>
  <c r="J61" i="7"/>
  <c r="P61" i="7" s="1"/>
  <c r="E61" i="7"/>
  <c r="D61" i="7"/>
  <c r="B61" i="7"/>
  <c r="A61" i="7"/>
  <c r="H60" i="7"/>
  <c r="F60" i="7"/>
  <c r="E60" i="7"/>
  <c r="D60" i="7"/>
  <c r="B60" i="7"/>
  <c r="A60" i="7"/>
  <c r="G59" i="7"/>
  <c r="F59" i="7"/>
  <c r="E59" i="7"/>
  <c r="D59" i="7"/>
  <c r="B59" i="7"/>
  <c r="A59" i="7"/>
  <c r="G58" i="7"/>
  <c r="M58" i="7" s="1"/>
  <c r="F58" i="7"/>
  <c r="L58" i="7" s="1"/>
  <c r="E58" i="7"/>
  <c r="D58" i="7"/>
  <c r="B58" i="7"/>
  <c r="A58" i="7"/>
  <c r="E57" i="7"/>
  <c r="D57" i="7"/>
  <c r="B57" i="7"/>
  <c r="A57" i="7"/>
  <c r="I56" i="7"/>
  <c r="E56" i="7"/>
  <c r="D56" i="7"/>
  <c r="B56" i="7"/>
  <c r="A56" i="7"/>
  <c r="H55" i="7"/>
  <c r="E55" i="7"/>
  <c r="D55" i="7"/>
  <c r="B55" i="7"/>
  <c r="A55" i="7"/>
  <c r="J54" i="7"/>
  <c r="I54" i="7"/>
  <c r="E54" i="7"/>
  <c r="D54" i="7"/>
  <c r="C54" i="7"/>
  <c r="B54" i="7"/>
  <c r="A54" i="7"/>
  <c r="J53" i="7"/>
  <c r="I53" i="7"/>
  <c r="G53" i="7"/>
  <c r="E53" i="7"/>
  <c r="D53" i="7"/>
  <c r="B53" i="7"/>
  <c r="A53" i="7"/>
  <c r="E52" i="7"/>
  <c r="D52" i="7"/>
  <c r="B52" i="7"/>
  <c r="A52" i="7"/>
  <c r="F51" i="7"/>
  <c r="E51" i="7"/>
  <c r="D51" i="7"/>
  <c r="C51" i="7"/>
  <c r="B51" i="7"/>
  <c r="A51" i="7"/>
  <c r="G50" i="7"/>
  <c r="E50" i="7"/>
  <c r="D50" i="7"/>
  <c r="B50" i="7"/>
  <c r="A50" i="7"/>
  <c r="E49" i="7"/>
  <c r="D49" i="7"/>
  <c r="B49" i="7"/>
  <c r="A49" i="7"/>
  <c r="G48" i="7"/>
  <c r="E48" i="7"/>
  <c r="D48" i="7"/>
  <c r="B48" i="7"/>
  <c r="A48" i="7"/>
  <c r="G47" i="7"/>
  <c r="F47" i="7"/>
  <c r="E47" i="7"/>
  <c r="D47" i="7"/>
  <c r="B47" i="7"/>
  <c r="A47" i="7"/>
  <c r="G46" i="7"/>
  <c r="E46" i="7"/>
  <c r="D46" i="7"/>
  <c r="B46" i="7"/>
  <c r="A46" i="7"/>
  <c r="I45" i="7"/>
  <c r="E45" i="7"/>
  <c r="D45" i="7"/>
  <c r="B45" i="7"/>
  <c r="A45" i="7"/>
  <c r="E44" i="7"/>
  <c r="D44" i="7"/>
  <c r="B44" i="7"/>
  <c r="A44" i="7"/>
  <c r="E43" i="7"/>
  <c r="D43" i="7"/>
  <c r="B43" i="7"/>
  <c r="A43" i="7"/>
  <c r="E42" i="7"/>
  <c r="D42" i="7"/>
  <c r="B42" i="7"/>
  <c r="A42" i="7"/>
  <c r="E41" i="7"/>
  <c r="D41" i="7"/>
  <c r="B41" i="7"/>
  <c r="A41" i="7"/>
  <c r="E40" i="7"/>
  <c r="D40" i="7"/>
  <c r="B40" i="7"/>
  <c r="A40" i="7"/>
  <c r="E39" i="7"/>
  <c r="D39" i="7"/>
  <c r="B39" i="7"/>
  <c r="A39" i="7"/>
  <c r="E38" i="7"/>
  <c r="D38" i="7"/>
  <c r="B38" i="7"/>
  <c r="A38" i="7"/>
  <c r="E37" i="7"/>
  <c r="D37" i="7"/>
  <c r="B37" i="7"/>
  <c r="A37" i="7"/>
  <c r="E36" i="7"/>
  <c r="D36" i="7"/>
  <c r="B36" i="7"/>
  <c r="A36" i="7"/>
  <c r="G35" i="7"/>
  <c r="E35" i="7"/>
  <c r="D35" i="7"/>
  <c r="B35" i="7"/>
  <c r="A35" i="7"/>
  <c r="J34" i="7"/>
  <c r="I34" i="7"/>
  <c r="E34" i="7"/>
  <c r="D34" i="7"/>
  <c r="C34" i="7"/>
  <c r="B34" i="7"/>
  <c r="A34" i="7"/>
  <c r="J33" i="7"/>
  <c r="I33" i="7"/>
  <c r="E33" i="7"/>
  <c r="D33" i="7"/>
  <c r="C33" i="7"/>
  <c r="B33" i="7"/>
  <c r="A33" i="7"/>
  <c r="E32" i="7"/>
  <c r="D32" i="7"/>
  <c r="B32" i="7"/>
  <c r="A32" i="7"/>
  <c r="I31" i="7"/>
  <c r="E31" i="7"/>
  <c r="D31" i="7"/>
  <c r="B31" i="7"/>
  <c r="A31" i="7"/>
  <c r="E30" i="7"/>
  <c r="D30" i="7"/>
  <c r="B30" i="7"/>
  <c r="A30" i="7"/>
  <c r="E29" i="7"/>
  <c r="D29" i="7"/>
  <c r="B29" i="7"/>
  <c r="A29" i="7"/>
  <c r="F28" i="7"/>
  <c r="L28" i="7" s="1"/>
  <c r="E28" i="7"/>
  <c r="D28" i="7"/>
  <c r="B28" i="7"/>
  <c r="A28" i="7"/>
  <c r="E27" i="7"/>
  <c r="D27" i="7"/>
  <c r="B27" i="7"/>
  <c r="A27" i="7"/>
  <c r="E26" i="7"/>
  <c r="D26" i="7"/>
  <c r="B26" i="7"/>
  <c r="A26" i="7"/>
  <c r="J25" i="7"/>
  <c r="I25" i="7"/>
  <c r="E25" i="7"/>
  <c r="D25" i="7"/>
  <c r="C25" i="7"/>
  <c r="B25" i="7"/>
  <c r="A25" i="7"/>
  <c r="J24" i="7"/>
  <c r="G24" i="7"/>
  <c r="E24" i="7"/>
  <c r="D24" i="7"/>
  <c r="B24" i="7"/>
  <c r="A24" i="7"/>
  <c r="E23" i="7"/>
  <c r="D23" i="7"/>
  <c r="B23" i="7"/>
  <c r="A23" i="7"/>
  <c r="E22" i="7"/>
  <c r="D22" i="7"/>
  <c r="B22" i="7"/>
  <c r="A22" i="7"/>
  <c r="E21" i="7"/>
  <c r="D21" i="7"/>
  <c r="B21" i="7"/>
  <c r="A21" i="7"/>
  <c r="I20" i="7"/>
  <c r="E20" i="7"/>
  <c r="D20" i="7"/>
  <c r="B20" i="7"/>
  <c r="A20" i="7"/>
  <c r="E19" i="7"/>
  <c r="D19" i="7"/>
  <c r="B19" i="7"/>
  <c r="A19" i="7"/>
  <c r="E18" i="7"/>
  <c r="D18" i="7"/>
  <c r="B18" i="7"/>
  <c r="A18" i="7"/>
  <c r="E17" i="7"/>
  <c r="D17" i="7"/>
  <c r="B17" i="7"/>
  <c r="A17" i="7"/>
  <c r="E16" i="7"/>
  <c r="D16" i="7"/>
  <c r="B16" i="7"/>
  <c r="A16" i="7"/>
  <c r="J15" i="7"/>
  <c r="F15" i="7"/>
  <c r="E15" i="7"/>
  <c r="D15" i="7"/>
  <c r="C15" i="7"/>
  <c r="B15" i="7"/>
  <c r="A15" i="7"/>
  <c r="I14" i="7"/>
  <c r="E14" i="7"/>
  <c r="D14" i="7"/>
  <c r="B14" i="7"/>
  <c r="A14" i="7"/>
  <c r="E13" i="7"/>
  <c r="D13" i="7"/>
  <c r="C13" i="7"/>
  <c r="B13" i="7"/>
  <c r="A13" i="7"/>
  <c r="E12" i="7"/>
  <c r="D12" i="7"/>
  <c r="B12" i="7"/>
  <c r="A12" i="7"/>
  <c r="G11" i="7"/>
  <c r="E11" i="7"/>
  <c r="D11" i="7"/>
  <c r="B11" i="7"/>
  <c r="A11" i="7"/>
  <c r="J10" i="7"/>
  <c r="I10" i="7"/>
  <c r="E10" i="7"/>
  <c r="D10" i="7"/>
  <c r="C10" i="7"/>
  <c r="B10" i="7"/>
  <c r="A10" i="7"/>
  <c r="E9" i="7"/>
  <c r="D9" i="7"/>
  <c r="B9" i="7"/>
  <c r="E8" i="7"/>
  <c r="D8" i="7"/>
  <c r="B8" i="7"/>
  <c r="A8" i="7"/>
  <c r="D7" i="7"/>
  <c r="B7" i="7"/>
  <c r="A7" i="7"/>
  <c r="D6" i="7"/>
  <c r="A6" i="7"/>
  <c r="E135" i="6"/>
  <c r="D135" i="6"/>
  <c r="B135" i="6"/>
  <c r="A135" i="6"/>
  <c r="S134" i="6"/>
  <c r="E134" i="6"/>
  <c r="D134" i="6"/>
  <c r="C134" i="6"/>
  <c r="B134" i="6"/>
  <c r="A134" i="6"/>
  <c r="E133" i="6"/>
  <c r="D133" i="6"/>
  <c r="B133" i="6"/>
  <c r="A133" i="6"/>
  <c r="E132" i="6"/>
  <c r="D132" i="6"/>
  <c r="B132" i="6"/>
  <c r="A132" i="6"/>
  <c r="W131" i="6"/>
  <c r="F131" i="6"/>
  <c r="E131" i="6"/>
  <c r="D131" i="6"/>
  <c r="C131" i="6"/>
  <c r="B131" i="6"/>
  <c r="G131" i="6" s="1"/>
  <c r="H131" i="6" s="1"/>
  <c r="I131" i="6" s="1"/>
  <c r="A131" i="6"/>
  <c r="E130" i="6"/>
  <c r="D130" i="6"/>
  <c r="B130" i="6"/>
  <c r="A130" i="6"/>
  <c r="W129" i="6"/>
  <c r="J129" i="6"/>
  <c r="E129" i="6"/>
  <c r="D129" i="6"/>
  <c r="B129" i="6"/>
  <c r="A129" i="6"/>
  <c r="E128" i="6"/>
  <c r="D128" i="6"/>
  <c r="C128" i="6"/>
  <c r="B128" i="6"/>
  <c r="A128" i="6"/>
  <c r="T127" i="6"/>
  <c r="U127" i="6" s="1"/>
  <c r="P127" i="6"/>
  <c r="Q127" i="6" s="1"/>
  <c r="R127" i="6" s="1"/>
  <c r="O127" i="6"/>
  <c r="E127" i="6"/>
  <c r="D127" i="6"/>
  <c r="B127" i="6"/>
  <c r="A127" i="6"/>
  <c r="E126" i="6"/>
  <c r="D126" i="6"/>
  <c r="B126" i="6"/>
  <c r="A126" i="6"/>
  <c r="E125" i="6"/>
  <c r="D125" i="6"/>
  <c r="B125" i="6"/>
  <c r="A125" i="6"/>
  <c r="E124" i="6"/>
  <c r="D124" i="6"/>
  <c r="B124" i="6"/>
  <c r="A124" i="6"/>
  <c r="E123" i="6"/>
  <c r="D123" i="6"/>
  <c r="B123" i="6"/>
  <c r="A123" i="6"/>
  <c r="E122" i="6"/>
  <c r="D122" i="6"/>
  <c r="B122" i="6"/>
  <c r="A122" i="6"/>
  <c r="W121" i="6"/>
  <c r="J121" i="6"/>
  <c r="F121" i="6"/>
  <c r="E121" i="6"/>
  <c r="G121" i="6" s="1"/>
  <c r="H121" i="6" s="1"/>
  <c r="I121" i="6" s="1"/>
  <c r="D121" i="6"/>
  <c r="C121" i="6"/>
  <c r="B121" i="6"/>
  <c r="A121" i="6"/>
  <c r="J120" i="6"/>
  <c r="E120" i="6"/>
  <c r="D120" i="6"/>
  <c r="B120" i="6"/>
  <c r="A120" i="6"/>
  <c r="E119" i="6"/>
  <c r="D119" i="6"/>
  <c r="B119" i="6"/>
  <c r="A119" i="6"/>
  <c r="E118" i="6"/>
  <c r="D118" i="6"/>
  <c r="B118" i="6"/>
  <c r="A118" i="6"/>
  <c r="E117" i="6"/>
  <c r="D117" i="6"/>
  <c r="B117" i="6"/>
  <c r="A117" i="6"/>
  <c r="E116" i="6"/>
  <c r="D116" i="6"/>
  <c r="B116" i="6"/>
  <c r="A116" i="6"/>
  <c r="J115" i="6"/>
  <c r="F115" i="6"/>
  <c r="E115" i="6"/>
  <c r="D115" i="6"/>
  <c r="C115" i="6"/>
  <c r="B115" i="6"/>
  <c r="G115" i="6" s="1"/>
  <c r="H115" i="6" s="1"/>
  <c r="I115" i="6" s="1"/>
  <c r="A115" i="6"/>
  <c r="J114" i="6"/>
  <c r="F114" i="6"/>
  <c r="E114" i="6"/>
  <c r="D114" i="6"/>
  <c r="C114" i="6"/>
  <c r="B114" i="6"/>
  <c r="G114" i="6" s="1"/>
  <c r="H114" i="6" s="1"/>
  <c r="I114" i="6" s="1"/>
  <c r="A114" i="6"/>
  <c r="E113" i="6"/>
  <c r="D113" i="6"/>
  <c r="B113" i="6"/>
  <c r="A113" i="6"/>
  <c r="F112" i="6"/>
  <c r="E112" i="6"/>
  <c r="D112" i="6"/>
  <c r="B112" i="6"/>
  <c r="A112" i="6"/>
  <c r="E111" i="6"/>
  <c r="D111" i="6"/>
  <c r="B111" i="6"/>
  <c r="A111" i="6"/>
  <c r="E110" i="6"/>
  <c r="D110" i="6"/>
  <c r="B110" i="6"/>
  <c r="A110" i="6"/>
  <c r="E109" i="6"/>
  <c r="D109" i="6"/>
  <c r="B109" i="6"/>
  <c r="A109" i="6"/>
  <c r="W108" i="6"/>
  <c r="S108" i="6"/>
  <c r="F108" i="6"/>
  <c r="E108" i="6"/>
  <c r="D108" i="6"/>
  <c r="C108" i="6"/>
  <c r="B108" i="6"/>
  <c r="A108" i="6"/>
  <c r="E107" i="6"/>
  <c r="D107" i="6"/>
  <c r="B107" i="6"/>
  <c r="A107" i="6"/>
  <c r="E106" i="6"/>
  <c r="D106" i="6"/>
  <c r="B106" i="6"/>
  <c r="A106" i="6"/>
  <c r="E105" i="6"/>
  <c r="D105" i="6"/>
  <c r="B105" i="6"/>
  <c r="A105" i="6"/>
  <c r="E104" i="6"/>
  <c r="D104" i="6"/>
  <c r="B104" i="6"/>
  <c r="A104" i="6"/>
  <c r="E103" i="6"/>
  <c r="D103" i="6"/>
  <c r="B103" i="6"/>
  <c r="A103" i="6"/>
  <c r="W102" i="6"/>
  <c r="E102" i="6"/>
  <c r="D102" i="6"/>
  <c r="B102" i="6"/>
  <c r="A102" i="6"/>
  <c r="S101" i="6"/>
  <c r="J101" i="6"/>
  <c r="F101" i="6"/>
  <c r="E101" i="6"/>
  <c r="D101" i="6"/>
  <c r="C101" i="6"/>
  <c r="B101" i="6"/>
  <c r="A101" i="6"/>
  <c r="E100" i="6"/>
  <c r="D100" i="6"/>
  <c r="B100" i="6"/>
  <c r="A100" i="6"/>
  <c r="E99" i="6"/>
  <c r="D99" i="6"/>
  <c r="B99" i="6"/>
  <c r="A99" i="6"/>
  <c r="E98" i="6"/>
  <c r="D98" i="6"/>
  <c r="B98" i="6"/>
  <c r="A98" i="6"/>
  <c r="E97" i="6"/>
  <c r="D97" i="6"/>
  <c r="B97" i="6"/>
  <c r="A97" i="6"/>
  <c r="W96" i="6"/>
  <c r="E96" i="6"/>
  <c r="D96" i="6"/>
  <c r="B96" i="6"/>
  <c r="A96" i="6"/>
  <c r="E95" i="6"/>
  <c r="D95" i="6"/>
  <c r="B95" i="6"/>
  <c r="A95" i="6"/>
  <c r="E94" i="6"/>
  <c r="D94" i="6"/>
  <c r="B94" i="6"/>
  <c r="A94" i="6"/>
  <c r="E93" i="6"/>
  <c r="D93" i="6"/>
  <c r="B93" i="6"/>
  <c r="A93" i="6"/>
  <c r="S92" i="6"/>
  <c r="E92" i="6"/>
  <c r="D92" i="6"/>
  <c r="C92" i="6"/>
  <c r="B92" i="6"/>
  <c r="A92" i="6"/>
  <c r="E91" i="6"/>
  <c r="D91" i="6"/>
  <c r="B91" i="6"/>
  <c r="A91" i="6"/>
  <c r="S90" i="6"/>
  <c r="J90" i="6"/>
  <c r="F90" i="6"/>
  <c r="E90" i="6"/>
  <c r="D90" i="6"/>
  <c r="C90" i="6"/>
  <c r="B90" i="6"/>
  <c r="A90" i="6"/>
  <c r="E89" i="6"/>
  <c r="D89" i="6"/>
  <c r="B89" i="6"/>
  <c r="A89" i="6"/>
  <c r="E88" i="6"/>
  <c r="D88" i="6"/>
  <c r="B88" i="6"/>
  <c r="A88" i="6"/>
  <c r="E87" i="6"/>
  <c r="D87" i="6"/>
  <c r="B87" i="6"/>
  <c r="A87" i="6"/>
  <c r="E86" i="6"/>
  <c r="D86" i="6"/>
  <c r="B86" i="6"/>
  <c r="A86" i="6"/>
  <c r="E85" i="6"/>
  <c r="D85" i="6"/>
  <c r="B85" i="6"/>
  <c r="A85" i="6"/>
  <c r="E84" i="6"/>
  <c r="D84" i="6"/>
  <c r="B84" i="6"/>
  <c r="A84" i="6"/>
  <c r="E83" i="6"/>
  <c r="D83" i="6"/>
  <c r="B83" i="6"/>
  <c r="A83" i="6"/>
  <c r="J82" i="6"/>
  <c r="F82" i="6"/>
  <c r="E82" i="6"/>
  <c r="D82" i="6"/>
  <c r="C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J74" i="6"/>
  <c r="E74" i="6"/>
  <c r="D74" i="6"/>
  <c r="C74" i="6"/>
  <c r="B74" i="6"/>
  <c r="A74" i="6"/>
  <c r="E73" i="6"/>
  <c r="D73" i="6"/>
  <c r="B73" i="6"/>
  <c r="A73" i="6"/>
  <c r="E72" i="6"/>
  <c r="D72" i="6"/>
  <c r="B72" i="6"/>
  <c r="A72" i="6"/>
  <c r="E71" i="6"/>
  <c r="D71" i="6"/>
  <c r="B71" i="6"/>
  <c r="A71" i="6"/>
  <c r="W70" i="6"/>
  <c r="J70" i="6"/>
  <c r="F70" i="6"/>
  <c r="E70" i="6"/>
  <c r="D70" i="6"/>
  <c r="C70" i="6"/>
  <c r="B70" i="6"/>
  <c r="G70" i="6" s="1"/>
  <c r="H70" i="6" s="1"/>
  <c r="I70" i="6" s="1"/>
  <c r="A70" i="6"/>
  <c r="J69" i="6"/>
  <c r="E69" i="6"/>
  <c r="D69" i="6"/>
  <c r="B69" i="6"/>
  <c r="A69" i="6"/>
  <c r="E68" i="6"/>
  <c r="D68" i="6"/>
  <c r="B68" i="6"/>
  <c r="A68" i="6"/>
  <c r="E67" i="6"/>
  <c r="D67" i="6"/>
  <c r="B67" i="6"/>
  <c r="A67" i="6"/>
  <c r="E66" i="6"/>
  <c r="D66" i="6"/>
  <c r="B66" i="6"/>
  <c r="A66" i="6"/>
  <c r="W65" i="6"/>
  <c r="F65" i="6"/>
  <c r="E65" i="6"/>
  <c r="D65" i="6"/>
  <c r="C65" i="6"/>
  <c r="B65" i="6"/>
  <c r="A65" i="6"/>
  <c r="E64" i="6"/>
  <c r="D64" i="6"/>
  <c r="B64" i="6"/>
  <c r="A64" i="6"/>
  <c r="O63" i="6"/>
  <c r="E63" i="6"/>
  <c r="D63" i="6"/>
  <c r="B63" i="6"/>
  <c r="A63" i="6"/>
  <c r="W62" i="6"/>
  <c r="S62" i="6"/>
  <c r="E62" i="6"/>
  <c r="D62" i="6"/>
  <c r="C62" i="6"/>
  <c r="B62" i="6"/>
  <c r="A62" i="6"/>
  <c r="E61" i="6"/>
  <c r="D61" i="6"/>
  <c r="B61" i="6"/>
  <c r="A61" i="6"/>
  <c r="T60" i="6"/>
  <c r="U60" i="6" s="1"/>
  <c r="S60" i="6"/>
  <c r="O60" i="6"/>
  <c r="F60" i="6"/>
  <c r="E60" i="6"/>
  <c r="D60" i="6"/>
  <c r="B60" i="6"/>
  <c r="A60" i="6"/>
  <c r="O59" i="6"/>
  <c r="E59" i="6"/>
  <c r="D59" i="6"/>
  <c r="B59" i="6"/>
  <c r="A59" i="6"/>
  <c r="T58" i="6"/>
  <c r="U58" i="6" s="1"/>
  <c r="P58" i="6"/>
  <c r="Q58" i="6" s="1"/>
  <c r="O58" i="6"/>
  <c r="J58" i="6"/>
  <c r="E58" i="6"/>
  <c r="D58" i="6"/>
  <c r="B58" i="6"/>
  <c r="A58" i="6"/>
  <c r="E57" i="6"/>
  <c r="D57" i="6"/>
  <c r="B57" i="6"/>
  <c r="A57" i="6"/>
  <c r="W56" i="6"/>
  <c r="J56" i="6"/>
  <c r="E56" i="6"/>
  <c r="D56" i="6"/>
  <c r="B56" i="6"/>
  <c r="A56" i="6"/>
  <c r="E55" i="6"/>
  <c r="D55" i="6"/>
  <c r="B55" i="6"/>
  <c r="A55" i="6"/>
  <c r="S54" i="6"/>
  <c r="E54" i="6"/>
  <c r="D54" i="6"/>
  <c r="C54" i="6"/>
  <c r="B54" i="6"/>
  <c r="A54" i="6"/>
  <c r="E53" i="6"/>
  <c r="D53" i="6"/>
  <c r="B53" i="6"/>
  <c r="A53" i="6"/>
  <c r="E52" i="6"/>
  <c r="D52" i="6"/>
  <c r="B52" i="6"/>
  <c r="A52" i="6"/>
  <c r="W51" i="6"/>
  <c r="J51" i="6"/>
  <c r="F51" i="6"/>
  <c r="E51" i="6"/>
  <c r="D51" i="6"/>
  <c r="C51" i="6"/>
  <c r="B51" i="6"/>
  <c r="A51" i="6"/>
  <c r="O50" i="6"/>
  <c r="E50" i="6"/>
  <c r="D50" i="6"/>
  <c r="B50" i="6"/>
  <c r="A50" i="6"/>
  <c r="E49" i="6"/>
  <c r="D49" i="6"/>
  <c r="B49" i="6"/>
  <c r="A49" i="6"/>
  <c r="J48" i="6"/>
  <c r="E48" i="6"/>
  <c r="D48" i="6"/>
  <c r="B48" i="6"/>
  <c r="A48" i="6"/>
  <c r="R47" i="6"/>
  <c r="Q47" i="6"/>
  <c r="P47" i="6"/>
  <c r="O47" i="6"/>
  <c r="J47" i="6"/>
  <c r="E47" i="6"/>
  <c r="D47" i="6"/>
  <c r="B47" i="6"/>
  <c r="A47" i="6"/>
  <c r="W46" i="6"/>
  <c r="E46" i="6"/>
  <c r="D46" i="6"/>
  <c r="B46" i="6"/>
  <c r="A46" i="6"/>
  <c r="J45" i="6"/>
  <c r="E45" i="6"/>
  <c r="D45" i="6"/>
  <c r="B45" i="6"/>
  <c r="A45" i="6"/>
  <c r="E44" i="6"/>
  <c r="D44" i="6"/>
  <c r="B44" i="6"/>
  <c r="A44" i="6"/>
  <c r="E43" i="6"/>
  <c r="D43" i="6"/>
  <c r="B43" i="6"/>
  <c r="A43" i="6"/>
  <c r="E42" i="6"/>
  <c r="D42" i="6"/>
  <c r="B42" i="6"/>
  <c r="A42" i="6"/>
  <c r="E41" i="6"/>
  <c r="D41" i="6"/>
  <c r="B41" i="6"/>
  <c r="A41" i="6"/>
  <c r="W40" i="6"/>
  <c r="J40" i="6"/>
  <c r="E40" i="6"/>
  <c r="D40" i="6"/>
  <c r="B40" i="6"/>
  <c r="A40" i="6"/>
  <c r="E39" i="6"/>
  <c r="D39" i="6"/>
  <c r="B39" i="6"/>
  <c r="A39" i="6"/>
  <c r="F38" i="6"/>
  <c r="E38" i="6"/>
  <c r="D38" i="6"/>
  <c r="B38" i="6"/>
  <c r="A38" i="6"/>
  <c r="E37" i="6"/>
  <c r="D37" i="6"/>
  <c r="B37" i="6"/>
  <c r="A37" i="6"/>
  <c r="E36" i="6"/>
  <c r="D36" i="6"/>
  <c r="B36" i="6"/>
  <c r="A36" i="6"/>
  <c r="E35" i="6"/>
  <c r="D35" i="6"/>
  <c r="B35" i="6"/>
  <c r="A35" i="6"/>
  <c r="J34" i="6"/>
  <c r="E34" i="6"/>
  <c r="D34" i="6"/>
  <c r="C34" i="6"/>
  <c r="B34" i="6"/>
  <c r="A34" i="6"/>
  <c r="W33" i="6"/>
  <c r="J33" i="6"/>
  <c r="E33" i="6"/>
  <c r="D33" i="6"/>
  <c r="C33" i="6"/>
  <c r="B33" i="6"/>
  <c r="A33" i="6"/>
  <c r="S32" i="6"/>
  <c r="E32" i="6"/>
  <c r="D32" i="6"/>
  <c r="B32" i="6"/>
  <c r="A32" i="6"/>
  <c r="E31" i="6"/>
  <c r="D31" i="6"/>
  <c r="B31" i="6"/>
  <c r="A31" i="6"/>
  <c r="E30" i="6"/>
  <c r="D30" i="6"/>
  <c r="B30" i="6"/>
  <c r="A30" i="6"/>
  <c r="E29" i="6"/>
  <c r="D29" i="6"/>
  <c r="B29" i="6"/>
  <c r="A29" i="6"/>
  <c r="V28" i="6"/>
  <c r="T28" i="6"/>
  <c r="U28" i="6" s="1"/>
  <c r="S28" i="6"/>
  <c r="P28" i="6"/>
  <c r="Q28" i="6" s="1"/>
  <c r="O28" i="6"/>
  <c r="E28" i="6"/>
  <c r="D28" i="6"/>
  <c r="B28" i="6"/>
  <c r="A28" i="6"/>
  <c r="S27" i="6"/>
  <c r="E27" i="6"/>
  <c r="D27" i="6"/>
  <c r="B27" i="6"/>
  <c r="A27" i="6"/>
  <c r="E26" i="6"/>
  <c r="D26" i="6"/>
  <c r="B26" i="6"/>
  <c r="A26" i="6"/>
  <c r="J25" i="6"/>
  <c r="F25" i="6"/>
  <c r="E25" i="6"/>
  <c r="D25" i="6"/>
  <c r="C25" i="6"/>
  <c r="B25" i="6"/>
  <c r="A25" i="6"/>
  <c r="J24" i="6"/>
  <c r="E24" i="6"/>
  <c r="D24" i="6"/>
  <c r="B24" i="6"/>
  <c r="A24" i="6"/>
  <c r="E23" i="6"/>
  <c r="D23" i="6"/>
  <c r="B23" i="6"/>
  <c r="A23" i="6"/>
  <c r="E22" i="6"/>
  <c r="D22" i="6"/>
  <c r="B22" i="6"/>
  <c r="A22" i="6"/>
  <c r="E21" i="6"/>
  <c r="D21" i="6"/>
  <c r="B21" i="6"/>
  <c r="A21" i="6"/>
  <c r="O20" i="6"/>
  <c r="E20" i="6"/>
  <c r="D20" i="6"/>
  <c r="B20" i="6"/>
  <c r="A20" i="6"/>
  <c r="F19" i="6"/>
  <c r="E19" i="6"/>
  <c r="G19" i="6" s="1"/>
  <c r="H19" i="6" s="1"/>
  <c r="D19" i="6"/>
  <c r="B19" i="6"/>
  <c r="A19" i="6"/>
  <c r="E18" i="6"/>
  <c r="D18" i="6"/>
  <c r="B18" i="6"/>
  <c r="A18" i="6"/>
  <c r="E17" i="6"/>
  <c r="D17" i="6"/>
  <c r="B17" i="6"/>
  <c r="A17" i="6"/>
  <c r="E16" i="6"/>
  <c r="D16" i="6"/>
  <c r="B16" i="6"/>
  <c r="A16" i="6"/>
  <c r="S15" i="6"/>
  <c r="E15" i="6"/>
  <c r="D15" i="6"/>
  <c r="C15" i="6"/>
  <c r="B15" i="6"/>
  <c r="A15" i="6"/>
  <c r="O14" i="6"/>
  <c r="E14" i="6"/>
  <c r="D14" i="6"/>
  <c r="B14" i="6"/>
  <c r="A14" i="6"/>
  <c r="S13" i="6"/>
  <c r="G13" i="6"/>
  <c r="H13" i="6" s="1"/>
  <c r="I13" i="6" s="1"/>
  <c r="F13" i="6"/>
  <c r="E13" i="6"/>
  <c r="D13" i="6"/>
  <c r="C13" i="6"/>
  <c r="B13" i="6"/>
  <c r="A13" i="6"/>
  <c r="E12" i="6"/>
  <c r="D12" i="6"/>
  <c r="B12" i="6"/>
  <c r="A12" i="6"/>
  <c r="E11" i="6"/>
  <c r="D11" i="6"/>
  <c r="B11" i="6"/>
  <c r="A11" i="6"/>
  <c r="W10" i="6"/>
  <c r="F10" i="6"/>
  <c r="E10" i="6"/>
  <c r="D10" i="6"/>
  <c r="C10" i="6"/>
  <c r="B10" i="6"/>
  <c r="A10" i="6"/>
  <c r="E9" i="6"/>
  <c r="B9" i="6"/>
  <c r="A9" i="6"/>
  <c r="E8" i="6"/>
  <c r="D8" i="6"/>
  <c r="B8" i="6"/>
  <c r="A8" i="6"/>
  <c r="E7" i="6"/>
  <c r="D7" i="6"/>
  <c r="B7" i="6"/>
  <c r="A7" i="6"/>
  <c r="D6" i="6"/>
  <c r="B6" i="6"/>
  <c r="A6" i="6"/>
  <c r="A76" i="5" a="1"/>
  <c r="A76" i="5" s="1"/>
  <c r="E76" i="5" s="1"/>
  <c r="A75" i="5" a="1"/>
  <c r="A75" i="5" s="1"/>
  <c r="A74" i="5" a="1"/>
  <c r="A74" i="5" s="1"/>
  <c r="B74" i="5" s="1"/>
  <c r="T74" i="5" s="1"/>
  <c r="A73" i="5" a="1"/>
  <c r="A73" i="5" s="1"/>
  <c r="A72" i="5" a="1"/>
  <c r="A72" i="5" s="1"/>
  <c r="A71" i="5" a="1"/>
  <c r="A71" i="5" s="1"/>
  <c r="A70" i="5" a="1"/>
  <c r="A70" i="5" s="1"/>
  <c r="E70" i="5" s="1"/>
  <c r="A69" i="5" a="1"/>
  <c r="A69" i="5"/>
  <c r="A68" i="5" a="1"/>
  <c r="A68" i="5" s="1"/>
  <c r="A67" i="5" a="1"/>
  <c r="A67" i="5" s="1"/>
  <c r="D67" i="5" s="1"/>
  <c r="A66" i="5" a="1"/>
  <c r="A66" i="5" s="1"/>
  <c r="D66" i="5" s="1"/>
  <c r="A65" i="5" a="1"/>
  <c r="A65" i="5" s="1"/>
  <c r="A64" i="5" a="1"/>
  <c r="A64" i="5" s="1"/>
  <c r="A63" i="5" a="1"/>
  <c r="A63" i="5" s="1"/>
  <c r="A62" i="5" a="1"/>
  <c r="A62" i="5" s="1"/>
  <c r="A61" i="5" a="1"/>
  <c r="A61" i="5" s="1"/>
  <c r="E61" i="5" s="1"/>
  <c r="A60" i="5" a="1"/>
  <c r="A60" i="5" s="1"/>
  <c r="D60" i="5" s="1"/>
  <c r="A59" i="5" a="1"/>
  <c r="A59" i="5" s="1"/>
  <c r="A58" i="5" a="1"/>
  <c r="A58" i="5" s="1"/>
  <c r="A57" i="5" a="1"/>
  <c r="A57" i="5" s="1"/>
  <c r="B57" i="5" s="1"/>
  <c r="A56" i="5" a="1"/>
  <c r="A56" i="5" s="1"/>
  <c r="A55" i="5" a="1"/>
  <c r="A55" i="5" s="1"/>
  <c r="B55" i="5" s="1"/>
  <c r="A54" i="5" a="1"/>
  <c r="A54" i="5" s="1"/>
  <c r="A53" i="5" a="1"/>
  <c r="A53" i="5" s="1"/>
  <c r="D53" i="5" s="1"/>
  <c r="A52" i="5" a="1"/>
  <c r="A52" i="5" s="1"/>
  <c r="A51" i="5" a="1"/>
  <c r="A51" i="5" s="1"/>
  <c r="E51" i="5" s="1"/>
  <c r="A50" i="5" a="1"/>
  <c r="A50" i="5" s="1"/>
  <c r="A49" i="5" a="1"/>
  <c r="A49" i="5" s="1"/>
  <c r="E49" i="5" s="1"/>
  <c r="A48" i="5" a="1"/>
  <c r="A48" i="5" s="1"/>
  <c r="D48" i="5" s="1"/>
  <c r="A47" i="5" a="1"/>
  <c r="A47" i="5" s="1"/>
  <c r="E47" i="5" s="1"/>
  <c r="A46" i="5" a="1"/>
  <c r="A46" i="5"/>
  <c r="B46" i="5" s="1"/>
  <c r="D45" i="5"/>
  <c r="A45" i="5" a="1"/>
  <c r="A45" i="5" s="1"/>
  <c r="E45" i="5" s="1"/>
  <c r="A44" i="5" a="1"/>
  <c r="A44" i="5" s="1"/>
  <c r="A43" i="5" a="1"/>
  <c r="A43" i="5" s="1"/>
  <c r="A42" i="5" a="1"/>
  <c r="A42" i="5" s="1"/>
  <c r="A41" i="5" a="1"/>
  <c r="A41" i="5" s="1"/>
  <c r="B41" i="5" s="1"/>
  <c r="A40" i="5" a="1"/>
  <c r="A40" i="5" s="1"/>
  <c r="D40" i="5" s="1"/>
  <c r="A39" i="5" a="1"/>
  <c r="A39" i="5" s="1"/>
  <c r="A38" i="5" a="1"/>
  <c r="A38" i="5" s="1"/>
  <c r="A37" i="5" a="1"/>
  <c r="A37" i="5" s="1"/>
  <c r="D37" i="5" s="1"/>
  <c r="A36" i="5" a="1"/>
  <c r="A36" i="5" s="1"/>
  <c r="A35" i="5" a="1"/>
  <c r="A35" i="5" s="1"/>
  <c r="E35" i="5" s="1"/>
  <c r="A34" i="5" a="1"/>
  <c r="A34" i="5" s="1"/>
  <c r="E33" i="5"/>
  <c r="B33" i="5"/>
  <c r="A33" i="5" a="1"/>
  <c r="A33" i="5" s="1"/>
  <c r="D33" i="5" s="1"/>
  <c r="E32" i="5"/>
  <c r="A32" i="5" a="1"/>
  <c r="A32" i="5" s="1"/>
  <c r="D32" i="5" s="1"/>
  <c r="A31" i="5" a="1"/>
  <c r="A31" i="5" s="1"/>
  <c r="A30" i="5" a="1"/>
  <c r="A30" i="5"/>
  <c r="B30" i="5" s="1"/>
  <c r="E29" i="5"/>
  <c r="A29" i="5" a="1"/>
  <c r="A29" i="5" s="1"/>
  <c r="B29" i="5" s="1"/>
  <c r="A28" i="5" a="1"/>
  <c r="A28" i="5" s="1"/>
  <c r="B28" i="5" s="1"/>
  <c r="A27" i="5" a="1"/>
  <c r="A27" i="5" s="1"/>
  <c r="A26" i="5" a="1"/>
  <c r="A26" i="5" s="1"/>
  <c r="A25" i="5" a="1"/>
  <c r="A25" i="5" s="1"/>
  <c r="B25" i="5" s="1"/>
  <c r="A24" i="5" a="1"/>
  <c r="A24" i="5"/>
  <c r="D24" i="5" s="1"/>
  <c r="A23" i="5" a="1"/>
  <c r="A23" i="5" s="1"/>
  <c r="A22" i="5" a="1"/>
  <c r="A22" i="5" s="1"/>
  <c r="A21" i="5" a="1"/>
  <c r="A21" i="5" s="1"/>
  <c r="D21" i="5" s="1"/>
  <c r="A20" i="5" a="1"/>
  <c r="A20" i="5" s="1"/>
  <c r="A19" i="5" a="1"/>
  <c r="A19" i="5" s="1"/>
  <c r="E19" i="5" s="1"/>
  <c r="A18" i="5" a="1"/>
  <c r="A18" i="5" s="1"/>
  <c r="D18" i="5" s="1"/>
  <c r="A17" i="5" a="1"/>
  <c r="A17" i="5" s="1"/>
  <c r="E17" i="5" s="1"/>
  <c r="E16" i="5"/>
  <c r="A16" i="5" a="1"/>
  <c r="A16" i="5" s="1"/>
  <c r="D16" i="5" s="1"/>
  <c r="A15" i="5" a="1"/>
  <c r="A15" i="5" s="1"/>
  <c r="A14" i="5" a="1"/>
  <c r="A14" i="5" s="1"/>
  <c r="B14" i="5" s="1"/>
  <c r="E13" i="5"/>
  <c r="A13" i="5" a="1"/>
  <c r="A13" i="5" s="1"/>
  <c r="B13" i="5" s="1"/>
  <c r="A12" i="5" a="1"/>
  <c r="A12" i="5" s="1"/>
  <c r="B12" i="5" s="1"/>
  <c r="A11" i="5" a="1"/>
  <c r="A11" i="5" s="1"/>
  <c r="A10" i="5" a="1"/>
  <c r="A10" i="5" s="1"/>
  <c r="A9" i="5" a="1"/>
  <c r="A9" i="5" s="1"/>
  <c r="B9" i="5" s="1"/>
  <c r="D8" i="5"/>
  <c r="A8" i="5" a="1"/>
  <c r="A8" i="5"/>
  <c r="A7" i="5" a="1"/>
  <c r="A7" i="5" s="1"/>
  <c r="A6" i="5" a="1"/>
  <c r="A6" i="5" s="1"/>
  <c r="E5" i="5"/>
  <c r="A5" i="5" a="1"/>
  <c r="A5" i="5" s="1"/>
  <c r="D5" i="5" s="1"/>
  <c r="A1" i="5"/>
  <c r="A121" i="4" a="1"/>
  <c r="A121" i="4" s="1"/>
  <c r="D121" i="4" s="1"/>
  <c r="A120" i="4" a="1"/>
  <c r="A120" i="4" s="1"/>
  <c r="A119" i="4" a="1"/>
  <c r="A119" i="4" s="1"/>
  <c r="A118" i="4" a="1"/>
  <c r="A118" i="4"/>
  <c r="D118" i="4" s="1"/>
  <c r="A117" i="4" a="1"/>
  <c r="A117" i="4"/>
  <c r="B116" i="4"/>
  <c r="A116" i="4" a="1"/>
  <c r="A116" i="4" s="1"/>
  <c r="A115" i="4" a="1"/>
  <c r="A115" i="4" s="1"/>
  <c r="A114" i="4" a="1"/>
  <c r="A114" i="4" s="1"/>
  <c r="B114" i="4" s="1"/>
  <c r="E113" i="4"/>
  <c r="A113" i="4" a="1"/>
  <c r="A113" i="4" s="1"/>
  <c r="D113" i="4" s="1"/>
  <c r="A112" i="4" a="1"/>
  <c r="A112" i="4" s="1"/>
  <c r="A111" i="4" a="1"/>
  <c r="A111" i="4" s="1"/>
  <c r="B111" i="4" s="1"/>
  <c r="A110" i="4" a="1"/>
  <c r="A110" i="4" s="1"/>
  <c r="D110" i="4" s="1"/>
  <c r="A109" i="4" a="1"/>
  <c r="A109" i="4"/>
  <c r="D109" i="4" s="1"/>
  <c r="A108" i="4" a="1"/>
  <c r="A108" i="4" s="1"/>
  <c r="A107" i="4" a="1"/>
  <c r="A107" i="4" s="1"/>
  <c r="B107" i="4" s="1"/>
  <c r="T107" i="4" s="1"/>
  <c r="A106" i="4" a="1"/>
  <c r="A106" i="4" s="1"/>
  <c r="A105" i="4" a="1"/>
  <c r="A105" i="4" s="1"/>
  <c r="D105" i="4" s="1"/>
  <c r="A104" i="4" a="1"/>
  <c r="A104" i="4" s="1"/>
  <c r="A103" i="4" a="1"/>
  <c r="A103" i="4" s="1"/>
  <c r="A102" i="4" a="1"/>
  <c r="A102" i="4"/>
  <c r="D102" i="4" s="1"/>
  <c r="A101" i="4" a="1"/>
  <c r="A101" i="4" s="1"/>
  <c r="A100" i="4" a="1"/>
  <c r="A100" i="4" s="1"/>
  <c r="B100" i="4" s="1"/>
  <c r="A99" i="4" a="1"/>
  <c r="A99" i="4" s="1"/>
  <c r="A98" i="4" a="1"/>
  <c r="A98" i="4" s="1"/>
  <c r="A97" i="4" a="1"/>
  <c r="A97" i="4" s="1"/>
  <c r="D97" i="4" s="1"/>
  <c r="A96" i="4" a="1"/>
  <c r="A96" i="4" s="1"/>
  <c r="D96" i="4" s="1"/>
  <c r="A95" i="4" a="1"/>
  <c r="A95" i="4" s="1"/>
  <c r="A94" i="4" a="1"/>
  <c r="A94" i="4" s="1"/>
  <c r="E94" i="4" s="1"/>
  <c r="A93" i="4" a="1"/>
  <c r="A93" i="4" s="1"/>
  <c r="D93" i="4" s="1"/>
  <c r="A92" i="4" a="1"/>
  <c r="A92" i="4" s="1"/>
  <c r="B92" i="4" s="1"/>
  <c r="A91" i="4" a="1"/>
  <c r="A91" i="4" s="1"/>
  <c r="D91" i="4" s="1"/>
  <c r="A90" i="4" a="1"/>
  <c r="A90" i="4" s="1"/>
  <c r="A89" i="4" a="1"/>
  <c r="A89" i="4" s="1"/>
  <c r="E89" i="4" s="1"/>
  <c r="A88" i="4" a="1"/>
  <c r="A88" i="4" s="1"/>
  <c r="A87" i="4" a="1"/>
  <c r="A87" i="4" s="1"/>
  <c r="E86" i="4"/>
  <c r="A86" i="4" a="1"/>
  <c r="A86" i="4" s="1"/>
  <c r="D86" i="4" s="1"/>
  <c r="A85" i="4" a="1"/>
  <c r="A85" i="4" s="1"/>
  <c r="A84" i="4" a="1"/>
  <c r="A84" i="4" s="1"/>
  <c r="A83" i="4" a="1"/>
  <c r="A83" i="4" s="1"/>
  <c r="E82" i="4"/>
  <c r="A82" i="4" a="1"/>
  <c r="A82" i="4" s="1"/>
  <c r="D82" i="4" s="1"/>
  <c r="A81" i="4" a="1"/>
  <c r="A81" i="4" s="1"/>
  <c r="A80" i="4" a="1"/>
  <c r="A80" i="4" s="1"/>
  <c r="A79" i="4" a="1"/>
  <c r="A79" i="4" s="1"/>
  <c r="A78" i="4" a="1"/>
  <c r="A78" i="4" s="1"/>
  <c r="D78" i="4" s="1"/>
  <c r="A77" i="4" a="1"/>
  <c r="A77" i="4" s="1"/>
  <c r="A76" i="4" a="1"/>
  <c r="A76" i="4" s="1"/>
  <c r="A75" i="4" a="1"/>
  <c r="A75" i="4" s="1"/>
  <c r="A74" i="4" a="1"/>
  <c r="A74" i="4" s="1"/>
  <c r="D74" i="4" s="1"/>
  <c r="A73" i="4" a="1"/>
  <c r="A73" i="4" s="1"/>
  <c r="A72" i="4" a="1"/>
  <c r="A72" i="4" s="1"/>
  <c r="A71" i="4" a="1"/>
  <c r="A71" i="4" s="1"/>
  <c r="A70" i="4" a="1"/>
  <c r="A70" i="4" s="1"/>
  <c r="D70" i="4" s="1"/>
  <c r="A69" i="4" a="1"/>
  <c r="A69" i="4" s="1"/>
  <c r="A68" i="4" a="1"/>
  <c r="A68" i="4" s="1"/>
  <c r="A67" i="4" a="1"/>
  <c r="A67" i="4" s="1"/>
  <c r="A66" i="4" a="1"/>
  <c r="A66" i="4" s="1"/>
  <c r="D66" i="4" s="1"/>
  <c r="A65" i="4" a="1"/>
  <c r="A65" i="4" s="1"/>
  <c r="A64" i="4" a="1"/>
  <c r="A64" i="4" s="1"/>
  <c r="A63" i="4" a="1"/>
  <c r="A63" i="4" s="1"/>
  <c r="A62" i="4" a="1"/>
  <c r="A62" i="4" s="1"/>
  <c r="D62" i="4" s="1"/>
  <c r="A61" i="4" a="1"/>
  <c r="A61" i="4" s="1"/>
  <c r="A60" i="4" a="1"/>
  <c r="A60" i="4" s="1"/>
  <c r="A59" i="4" a="1"/>
  <c r="A59" i="4" s="1"/>
  <c r="A58" i="4" a="1"/>
  <c r="A58" i="4" s="1"/>
  <c r="D58" i="4" s="1"/>
  <c r="A57" i="4" a="1"/>
  <c r="A57" i="4" s="1"/>
  <c r="A56" i="4" a="1"/>
  <c r="A56" i="4" s="1"/>
  <c r="A55" i="4" a="1"/>
  <c r="A55" i="4" s="1"/>
  <c r="E54" i="4"/>
  <c r="A54" i="4" a="1"/>
  <c r="A54" i="4" s="1"/>
  <c r="D54" i="4" s="1"/>
  <c r="A53" i="4" a="1"/>
  <c r="A53" i="4" s="1"/>
  <c r="A52" i="4" a="1"/>
  <c r="A52" i="4" s="1"/>
  <c r="A51" i="4" a="1"/>
  <c r="A51" i="4" s="1"/>
  <c r="E50" i="4"/>
  <c r="A50" i="4" a="1"/>
  <c r="A50" i="4" s="1"/>
  <c r="D50" i="4" s="1"/>
  <c r="A49" i="4" a="1"/>
  <c r="A49" i="4" s="1"/>
  <c r="A48" i="4" a="1"/>
  <c r="A48" i="4" s="1"/>
  <c r="A47" i="4" a="1"/>
  <c r="A47" i="4" s="1"/>
  <c r="A46" i="4" a="1"/>
  <c r="A46" i="4" s="1"/>
  <c r="D46" i="4" s="1"/>
  <c r="A45" i="4" a="1"/>
  <c r="A45" i="4" s="1"/>
  <c r="A44" i="4" a="1"/>
  <c r="A44" i="4" s="1"/>
  <c r="A43" i="4" a="1"/>
  <c r="A43" i="4" s="1"/>
  <c r="A42" i="4" a="1"/>
  <c r="A42" i="4" s="1"/>
  <c r="D42" i="4" s="1"/>
  <c r="A41" i="4" a="1"/>
  <c r="A41" i="4" s="1"/>
  <c r="A40" i="4" a="1"/>
  <c r="A40" i="4" s="1"/>
  <c r="A39" i="4" a="1"/>
  <c r="A39" i="4" s="1"/>
  <c r="A38" i="4" a="1"/>
  <c r="A38" i="4" s="1"/>
  <c r="D38" i="4" s="1"/>
  <c r="A37" i="4" a="1"/>
  <c r="A37" i="4" s="1"/>
  <c r="A36" i="4" a="1"/>
  <c r="A36" i="4" s="1"/>
  <c r="A35" i="4" a="1"/>
  <c r="A35" i="4" s="1"/>
  <c r="A34" i="4" a="1"/>
  <c r="A34" i="4" s="1"/>
  <c r="D34" i="4" s="1"/>
  <c r="A33" i="4" a="1"/>
  <c r="A33" i="4" s="1"/>
  <c r="A32" i="4" a="1"/>
  <c r="A32" i="4" s="1"/>
  <c r="A31" i="4" a="1"/>
  <c r="A31" i="4" s="1"/>
  <c r="A30" i="4" a="1"/>
  <c r="A30" i="4" s="1"/>
  <c r="D30" i="4" s="1"/>
  <c r="A29" i="4" a="1"/>
  <c r="A29" i="4" s="1"/>
  <c r="A28" i="4" a="1"/>
  <c r="A28" i="4" s="1"/>
  <c r="A27" i="4" a="1"/>
  <c r="A27" i="4" s="1"/>
  <c r="A26" i="4" a="1"/>
  <c r="A26" i="4" s="1"/>
  <c r="D26" i="4" s="1"/>
  <c r="A25" i="4" a="1"/>
  <c r="A25" i="4" s="1"/>
  <c r="A24" i="4" a="1"/>
  <c r="A24" i="4" s="1"/>
  <c r="A23" i="4" a="1"/>
  <c r="A23" i="4" s="1"/>
  <c r="A22" i="4" a="1"/>
  <c r="A22" i="4" s="1"/>
  <c r="D22" i="4" s="1"/>
  <c r="A21" i="4" a="1"/>
  <c r="A21" i="4" s="1"/>
  <c r="A20" i="4" a="1"/>
  <c r="A20" i="4" s="1"/>
  <c r="A19" i="4" a="1"/>
  <c r="A19" i="4" s="1"/>
  <c r="A18" i="4" a="1"/>
  <c r="A18" i="4" s="1"/>
  <c r="D18" i="4" s="1"/>
  <c r="A17" i="4" a="1"/>
  <c r="A17" i="4" s="1"/>
  <c r="A16" i="4" a="1"/>
  <c r="A16" i="4" s="1"/>
  <c r="A15" i="4" a="1"/>
  <c r="A15" i="4" s="1"/>
  <c r="A14" i="4" a="1"/>
  <c r="A14" i="4" s="1"/>
  <c r="D14" i="4" s="1"/>
  <c r="A13" i="4" a="1"/>
  <c r="A13" i="4" s="1"/>
  <c r="A12" i="4" a="1"/>
  <c r="A12" i="4" s="1"/>
  <c r="A11" i="4" a="1"/>
  <c r="A11" i="4" s="1"/>
  <c r="A10" i="4" a="1"/>
  <c r="A10" i="4" s="1"/>
  <c r="D10" i="4" s="1"/>
  <c r="A9" i="4" a="1"/>
  <c r="A9" i="4" s="1"/>
  <c r="A8" i="4" a="1"/>
  <c r="A8" i="4" s="1"/>
  <c r="A7" i="4" a="1"/>
  <c r="A7" i="4" s="1"/>
  <c r="E6" i="4"/>
  <c r="A6" i="4" a="1"/>
  <c r="A6" i="4" s="1"/>
  <c r="D6" i="4" s="1"/>
  <c r="A5" i="4" a="1"/>
  <c r="A5" i="4" s="1"/>
  <c r="A1" i="4"/>
  <c r="F134" i="3"/>
  <c r="E134" i="3"/>
  <c r="D134" i="3"/>
  <c r="B134" i="3"/>
  <c r="A134" i="3"/>
  <c r="F133" i="3"/>
  <c r="E133" i="3"/>
  <c r="D133" i="3"/>
  <c r="C133" i="3"/>
  <c r="B133" i="3"/>
  <c r="A133" i="3"/>
  <c r="F132" i="3"/>
  <c r="E132" i="3"/>
  <c r="D132" i="3"/>
  <c r="B132" i="3"/>
  <c r="A132" i="3"/>
  <c r="F131" i="3"/>
  <c r="E131" i="3"/>
  <c r="D131" i="3"/>
  <c r="B131" i="3"/>
  <c r="A131" i="3"/>
  <c r="F130" i="3"/>
  <c r="E130" i="3"/>
  <c r="D130" i="3"/>
  <c r="C130" i="3"/>
  <c r="B130" i="3"/>
  <c r="A130" i="3"/>
  <c r="F129" i="3"/>
  <c r="E129" i="3"/>
  <c r="D129" i="3"/>
  <c r="B129" i="3"/>
  <c r="A129" i="3"/>
  <c r="F128" i="3"/>
  <c r="E128" i="3"/>
  <c r="D128" i="3"/>
  <c r="B128" i="3"/>
  <c r="A128" i="3"/>
  <c r="U127" i="3"/>
  <c r="F127" i="3"/>
  <c r="E127" i="3"/>
  <c r="D127" i="3"/>
  <c r="C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C114" i="3"/>
  <c r="B114" i="3"/>
  <c r="A114" i="3"/>
  <c r="F113" i="3"/>
  <c r="E113" i="3"/>
  <c r="D113" i="3"/>
  <c r="C113" i="3"/>
  <c r="U113" i="3" s="1"/>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C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C91" i="3"/>
  <c r="B91" i="3"/>
  <c r="A91" i="3"/>
  <c r="F90" i="3"/>
  <c r="E90" i="3"/>
  <c r="D90" i="3"/>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C73" i="3"/>
  <c r="U73" i="3" s="1"/>
  <c r="B73" i="3"/>
  <c r="A73" i="3"/>
  <c r="F72" i="3"/>
  <c r="E72" i="3"/>
  <c r="D72" i="3"/>
  <c r="B72" i="3"/>
  <c r="A72" i="3"/>
  <c r="F71" i="3"/>
  <c r="E71" i="3"/>
  <c r="D71" i="3"/>
  <c r="B71" i="3"/>
  <c r="A71" i="3"/>
  <c r="F70" i="3"/>
  <c r="E70" i="3"/>
  <c r="D70" i="3"/>
  <c r="B70" i="3"/>
  <c r="A70" i="3"/>
  <c r="F69" i="3"/>
  <c r="E69" i="3"/>
  <c r="D69" i="3"/>
  <c r="C69" i="3"/>
  <c r="B69" i="3"/>
  <c r="A69" i="3"/>
  <c r="F68" i="3"/>
  <c r="E68" i="3"/>
  <c r="D68" i="3"/>
  <c r="B68" i="3"/>
  <c r="A68" i="3"/>
  <c r="F67" i="3"/>
  <c r="E67" i="3"/>
  <c r="D67" i="3"/>
  <c r="B67" i="3"/>
  <c r="A67" i="3"/>
  <c r="F66" i="3"/>
  <c r="E66" i="3"/>
  <c r="D66" i="3"/>
  <c r="B66" i="3"/>
  <c r="A66" i="3"/>
  <c r="F65" i="3"/>
  <c r="E65" i="3"/>
  <c r="D65" i="3"/>
  <c r="B65" i="3"/>
  <c r="A65" i="3"/>
  <c r="U64" i="3"/>
  <c r="F64" i="3"/>
  <c r="E64" i="3"/>
  <c r="D64" i="3"/>
  <c r="C64" i="3"/>
  <c r="B64" i="3"/>
  <c r="A64" i="3"/>
  <c r="F63" i="3"/>
  <c r="E63" i="3"/>
  <c r="D63" i="3"/>
  <c r="B63" i="3"/>
  <c r="A63" i="3"/>
  <c r="F62" i="3"/>
  <c r="E62" i="3"/>
  <c r="D62" i="3"/>
  <c r="B62" i="3"/>
  <c r="A62" i="3"/>
  <c r="F61" i="3"/>
  <c r="E61" i="3"/>
  <c r="D61" i="3"/>
  <c r="C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C53" i="3"/>
  <c r="B53" i="3"/>
  <c r="A53" i="3"/>
  <c r="F52" i="3"/>
  <c r="E52" i="3"/>
  <c r="D52" i="3"/>
  <c r="B52" i="3"/>
  <c r="A52" i="3"/>
  <c r="F51" i="3"/>
  <c r="E51" i="3"/>
  <c r="D51" i="3"/>
  <c r="B51" i="3"/>
  <c r="A51" i="3"/>
  <c r="F50" i="3"/>
  <c r="E50" i="3"/>
  <c r="D50" i="3"/>
  <c r="C50" i="3"/>
  <c r="U50" i="3" s="1"/>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C33" i="3"/>
  <c r="U33" i="3" s="1"/>
  <c r="B33" i="3"/>
  <c r="A33" i="3"/>
  <c r="F32" i="3"/>
  <c r="E32" i="3"/>
  <c r="D32" i="3"/>
  <c r="C32" i="3"/>
  <c r="U32" i="3" s="1"/>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U24" i="3"/>
  <c r="F24" i="3"/>
  <c r="E24" i="3"/>
  <c r="D24" i="3"/>
  <c r="C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C14" i="3"/>
  <c r="B14" i="3"/>
  <c r="A14" i="3"/>
  <c r="F13" i="3"/>
  <c r="E13" i="3"/>
  <c r="D13" i="3"/>
  <c r="B13" i="3"/>
  <c r="A13" i="3"/>
  <c r="F12" i="3"/>
  <c r="E12" i="3"/>
  <c r="D12" i="3"/>
  <c r="C12" i="3"/>
  <c r="B12" i="3"/>
  <c r="A12" i="3"/>
  <c r="F11" i="3"/>
  <c r="E11" i="3"/>
  <c r="D11" i="3"/>
  <c r="B11" i="3"/>
  <c r="A11" i="3"/>
  <c r="F10" i="3"/>
  <c r="E10" i="3"/>
  <c r="D10" i="3"/>
  <c r="B10" i="3"/>
  <c r="A10" i="3"/>
  <c r="F9" i="3"/>
  <c r="E9" i="3"/>
  <c r="D9" i="3"/>
  <c r="C9" i="3"/>
  <c r="U9" i="3" s="1"/>
  <c r="B9" i="3"/>
  <c r="A9" i="3"/>
  <c r="F8" i="3"/>
  <c r="E8" i="3"/>
  <c r="D8" i="3"/>
  <c r="B8" i="3"/>
  <c r="A8" i="3"/>
  <c r="F7" i="3"/>
  <c r="E7" i="3"/>
  <c r="D7" i="3"/>
  <c r="B7" i="3"/>
  <c r="A7" i="3"/>
  <c r="F6" i="3"/>
  <c r="E6" i="3"/>
  <c r="D6" i="3"/>
  <c r="B6" i="3"/>
  <c r="A6" i="3"/>
  <c r="F5" i="3"/>
  <c r="D5" i="3"/>
  <c r="B5" i="3"/>
  <c r="A5" i="3"/>
  <c r="B119" i="4" l="1"/>
  <c r="D119" i="4"/>
  <c r="E119" i="4"/>
  <c r="D98" i="4"/>
  <c r="B98" i="4"/>
  <c r="T98" i="4" s="1"/>
  <c r="B36" i="5"/>
  <c r="E36" i="5"/>
  <c r="E10" i="4"/>
  <c r="D13" i="5"/>
  <c r="B45" i="5"/>
  <c r="E18" i="4"/>
  <c r="E42" i="4"/>
  <c r="D9" i="5"/>
  <c r="B49" i="5"/>
  <c r="E9" i="5"/>
  <c r="E66" i="5"/>
  <c r="E22" i="4"/>
  <c r="E74" i="4"/>
  <c r="D29" i="5"/>
  <c r="D90" i="4"/>
  <c r="B90" i="4"/>
  <c r="E90" i="4"/>
  <c r="B95" i="4"/>
  <c r="E95" i="4"/>
  <c r="D95" i="4"/>
  <c r="D68" i="5"/>
  <c r="E68" i="5"/>
  <c r="B68" i="5"/>
  <c r="B63" i="5"/>
  <c r="D63" i="5"/>
  <c r="E63" i="5"/>
  <c r="B103" i="4"/>
  <c r="T103" i="4" s="1"/>
  <c r="D103" i="4"/>
  <c r="D106" i="4"/>
  <c r="E106" i="4"/>
  <c r="B106" i="4"/>
  <c r="B59" i="5"/>
  <c r="D59" i="5"/>
  <c r="E59" i="5"/>
  <c r="B73" i="5"/>
  <c r="T73" i="5" s="1"/>
  <c r="E73" i="5"/>
  <c r="D73" i="5"/>
  <c r="E38" i="4"/>
  <c r="E70" i="4"/>
  <c r="E58" i="4"/>
  <c r="B105" i="4"/>
  <c r="E34" i="4"/>
  <c r="E66" i="4"/>
  <c r="B97" i="4"/>
  <c r="T97" i="4" s="1"/>
  <c r="D114" i="4"/>
  <c r="E121" i="4"/>
  <c r="E53" i="5"/>
  <c r="E57" i="5"/>
  <c r="B60" i="5"/>
  <c r="D74" i="5"/>
  <c r="L28" i="8"/>
  <c r="V28" i="8"/>
  <c r="M28" i="8"/>
  <c r="I28" i="8"/>
  <c r="T47" i="8"/>
  <c r="P47" i="8"/>
  <c r="G47" i="8"/>
  <c r="J64" i="8"/>
  <c r="T64" i="8"/>
  <c r="I64" i="8"/>
  <c r="K64" i="8" s="1"/>
  <c r="J66" i="8"/>
  <c r="U66" i="8"/>
  <c r="L66" i="8"/>
  <c r="I66" i="8"/>
  <c r="T84" i="8"/>
  <c r="L84" i="8"/>
  <c r="I84" i="8"/>
  <c r="T90" i="8"/>
  <c r="I90" i="8"/>
  <c r="K90" i="8" s="1"/>
  <c r="L124" i="8"/>
  <c r="J124" i="8"/>
  <c r="E98" i="4"/>
  <c r="B17" i="5"/>
  <c r="D41" i="5"/>
  <c r="E97" i="4"/>
  <c r="E114" i="4"/>
  <c r="D46" i="5"/>
  <c r="E60" i="5"/>
  <c r="E74" i="5"/>
  <c r="I11" i="8"/>
  <c r="F23" i="8"/>
  <c r="P27" i="8"/>
  <c r="I34" i="8"/>
  <c r="K34" i="8" s="1"/>
  <c r="T50" i="8"/>
  <c r="G63" i="8"/>
  <c r="U63" i="8"/>
  <c r="G72" i="8"/>
  <c r="S76" i="8"/>
  <c r="J77" i="8"/>
  <c r="M77" i="8"/>
  <c r="I77" i="8"/>
  <c r="K77" i="8" s="1"/>
  <c r="L78" i="8"/>
  <c r="U104" i="8"/>
  <c r="P107" i="8"/>
  <c r="L118" i="8"/>
  <c r="G118" i="8"/>
  <c r="F118" i="8"/>
  <c r="V118" i="8"/>
  <c r="D9" i="6"/>
  <c r="D9" i="8"/>
  <c r="V42" i="8"/>
  <c r="P42" i="8"/>
  <c r="J7" i="8"/>
  <c r="F15" i="8"/>
  <c r="G23" i="8"/>
  <c r="T27" i="8"/>
  <c r="J28" i="8"/>
  <c r="I33" i="8"/>
  <c r="K33" i="8" s="1"/>
  <c r="G33" i="8"/>
  <c r="J34" i="8"/>
  <c r="T51" i="8"/>
  <c r="L63" i="8"/>
  <c r="G66" i="8"/>
  <c r="T67" i="8"/>
  <c r="T72" i="8"/>
  <c r="P100" i="8"/>
  <c r="L100" i="8"/>
  <c r="N100" i="8" s="1"/>
  <c r="F127" i="8"/>
  <c r="E30" i="4"/>
  <c r="E62" i="4"/>
  <c r="B113" i="4"/>
  <c r="B16" i="5"/>
  <c r="E25" i="5"/>
  <c r="B61" i="5"/>
  <c r="G25" i="6"/>
  <c r="H25" i="6" s="1"/>
  <c r="I25" i="6" s="1"/>
  <c r="U11" i="8"/>
  <c r="G19" i="8"/>
  <c r="I22" i="8"/>
  <c r="F22" i="8"/>
  <c r="G28" i="8"/>
  <c r="I43" i="8"/>
  <c r="G43" i="8"/>
  <c r="F47" i="8"/>
  <c r="L64" i="8"/>
  <c r="S65" i="8"/>
  <c r="S66" i="8"/>
  <c r="I70" i="8"/>
  <c r="U70" i="8"/>
  <c r="G76" i="8"/>
  <c r="T76" i="8"/>
  <c r="G84" i="8"/>
  <c r="F104" i="8"/>
  <c r="T104" i="8"/>
  <c r="F112" i="8"/>
  <c r="P124" i="8"/>
  <c r="F10" i="8"/>
  <c r="I19" i="8"/>
  <c r="L23" i="8"/>
  <c r="N23" i="8" s="1"/>
  <c r="I27" i="8"/>
  <c r="G27" i="8"/>
  <c r="F27" i="8"/>
  <c r="J46" i="8"/>
  <c r="P46" i="8"/>
  <c r="I46" i="8"/>
  <c r="K46" i="8" s="1"/>
  <c r="U47" i="8"/>
  <c r="J50" i="8"/>
  <c r="I50" i="8"/>
  <c r="U64" i="8"/>
  <c r="T65" i="8"/>
  <c r="T66" i="8"/>
  <c r="J68" i="8"/>
  <c r="T68" i="8"/>
  <c r="I68" i="8"/>
  <c r="K68" i="8" s="1"/>
  <c r="G68" i="8"/>
  <c r="J73" i="8"/>
  <c r="T73" i="8"/>
  <c r="I73" i="8"/>
  <c r="I76" i="8"/>
  <c r="U79" i="8"/>
  <c r="G79" i="8"/>
  <c r="J90" i="8"/>
  <c r="I104" i="8"/>
  <c r="P117" i="8"/>
  <c r="U117" i="8"/>
  <c r="G117" i="8"/>
  <c r="F117" i="8"/>
  <c r="J74" i="8"/>
  <c r="S74" i="8"/>
  <c r="I74" i="8"/>
  <c r="G74" i="8"/>
  <c r="S83" i="8"/>
  <c r="M83" i="8"/>
  <c r="I83" i="8"/>
  <c r="V108" i="8"/>
  <c r="M108" i="8"/>
  <c r="L108" i="8"/>
  <c r="I108" i="8"/>
  <c r="R28" i="6"/>
  <c r="R58" i="6"/>
  <c r="F9" i="8"/>
  <c r="I10" i="8"/>
  <c r="U23" i="8"/>
  <c r="M34" i="8"/>
  <c r="U43" i="8"/>
  <c r="M45" i="8"/>
  <c r="V45" i="8"/>
  <c r="U45" i="8"/>
  <c r="T45" i="8"/>
  <c r="V47" i="8"/>
  <c r="I49" i="8"/>
  <c r="F49" i="8"/>
  <c r="H49" i="8" s="1"/>
  <c r="AH51" i="8"/>
  <c r="T52" i="8"/>
  <c r="G54" i="8"/>
  <c r="H54" i="8" s="1"/>
  <c r="L70" i="8"/>
  <c r="L76" i="8"/>
  <c r="U85" i="8"/>
  <c r="M85" i="8"/>
  <c r="I87" i="8"/>
  <c r="P90" i="8"/>
  <c r="J104" i="8"/>
  <c r="K104" i="8" s="1"/>
  <c r="M118" i="8"/>
  <c r="V125" i="8"/>
  <c r="T125" i="8"/>
  <c r="G65" i="6"/>
  <c r="H65" i="6" s="1"/>
  <c r="I65" i="6" s="1"/>
  <c r="P10" i="8"/>
  <c r="L11" i="8"/>
  <c r="G11" i="8"/>
  <c r="L15" i="8"/>
  <c r="N15" i="8" s="1"/>
  <c r="G15" i="8"/>
  <c r="U15" i="8"/>
  <c r="I21" i="8"/>
  <c r="M21" i="8"/>
  <c r="G22" i="8"/>
  <c r="T23" i="8"/>
  <c r="U25" i="8"/>
  <c r="L25" i="8"/>
  <c r="I36" i="8"/>
  <c r="J56" i="8"/>
  <c r="S56" i="8"/>
  <c r="L56" i="8"/>
  <c r="G56" i="8"/>
  <c r="I61" i="8"/>
  <c r="S70" i="8"/>
  <c r="I78" i="8"/>
  <c r="K78" i="8" s="1"/>
  <c r="U81" i="8"/>
  <c r="T81" i="8"/>
  <c r="S82" i="8"/>
  <c r="T101" i="8"/>
  <c r="V104" i="8"/>
  <c r="T106" i="8"/>
  <c r="L106" i="8"/>
  <c r="M115" i="8"/>
  <c r="I115" i="8"/>
  <c r="G115" i="8"/>
  <c r="F115" i="8"/>
  <c r="T118" i="8"/>
  <c r="B89" i="4"/>
  <c r="T89" i="4" s="1"/>
  <c r="E26" i="4"/>
  <c r="D89" i="4"/>
  <c r="B91" i="4"/>
  <c r="T91" i="4" s="1"/>
  <c r="D111" i="4"/>
  <c r="D14" i="5"/>
  <c r="D30" i="5"/>
  <c r="B37" i="5"/>
  <c r="B48" i="5"/>
  <c r="E14" i="4"/>
  <c r="E46" i="4"/>
  <c r="E78" i="4"/>
  <c r="E91" i="4"/>
  <c r="D94" i="4"/>
  <c r="E105" i="4"/>
  <c r="E111" i="4"/>
  <c r="E14" i="5"/>
  <c r="E30" i="5"/>
  <c r="E37" i="5"/>
  <c r="E41" i="5"/>
  <c r="E48" i="5"/>
  <c r="D57" i="5"/>
  <c r="I19" i="6"/>
  <c r="U7" i="8"/>
  <c r="M7" i="8"/>
  <c r="U10" i="8"/>
  <c r="V15" i="8"/>
  <c r="P22" i="8"/>
  <c r="J27" i="8"/>
  <c r="G32" i="8"/>
  <c r="V32" i="8"/>
  <c r="U32" i="8"/>
  <c r="T33" i="8"/>
  <c r="U44" i="8"/>
  <c r="P44" i="8"/>
  <c r="J48" i="8"/>
  <c r="P48" i="8"/>
  <c r="I53" i="8"/>
  <c r="G53" i="8"/>
  <c r="I55" i="8"/>
  <c r="J59" i="8"/>
  <c r="K59" i="8" s="1"/>
  <c r="T59" i="8"/>
  <c r="M59" i="8"/>
  <c r="L59" i="8"/>
  <c r="N59" i="8" s="1"/>
  <c r="V63" i="8"/>
  <c r="L68" i="8"/>
  <c r="S69" i="8"/>
  <c r="J72" i="8"/>
  <c r="S72" i="8"/>
  <c r="L72" i="8"/>
  <c r="I72" i="8"/>
  <c r="U73" i="8"/>
  <c r="I79" i="8"/>
  <c r="L102" i="8"/>
  <c r="I117" i="8"/>
  <c r="V127" i="8"/>
  <c r="J127" i="8"/>
  <c r="I127" i="8"/>
  <c r="K127" i="8" s="1"/>
  <c r="G127" i="8"/>
  <c r="M133" i="8"/>
  <c r="H134" i="8"/>
  <c r="J23" i="8"/>
  <c r="T35" i="8"/>
  <c r="J38" i="8"/>
  <c r="L54" i="8"/>
  <c r="T63" i="8"/>
  <c r="J70" i="8"/>
  <c r="K70" i="8" s="1"/>
  <c r="T70" i="8"/>
  <c r="G78" i="8"/>
  <c r="I102" i="8"/>
  <c r="L104" i="8"/>
  <c r="G105" i="8"/>
  <c r="AH108" i="8"/>
  <c r="I111" i="8"/>
  <c r="M126" i="8"/>
  <c r="T130" i="8"/>
  <c r="AJ10" i="14"/>
  <c r="C137" i="14"/>
  <c r="I62" i="8"/>
  <c r="K62" i="8" s="1"/>
  <c r="J102" i="8"/>
  <c r="I105" i="8"/>
  <c r="K105" i="8" s="1"/>
  <c r="T126" i="8"/>
  <c r="G59" i="14"/>
  <c r="K79" i="14"/>
  <c r="AG134" i="14"/>
  <c r="L139" i="14"/>
  <c r="AH10" i="8"/>
  <c r="J12" i="8"/>
  <c r="U16" i="8"/>
  <c r="G34" i="8"/>
  <c r="V34" i="8"/>
  <c r="J40" i="8"/>
  <c r="K40" i="8" s="1"/>
  <c r="J76" i="8"/>
  <c r="U76" i="8"/>
  <c r="M119" i="8"/>
  <c r="K10" i="14"/>
  <c r="AJ22" i="14"/>
  <c r="K85" i="14"/>
  <c r="H130" i="8"/>
  <c r="K105" i="14"/>
  <c r="J78" i="8"/>
  <c r="T78" i="8"/>
  <c r="P108" i="8"/>
  <c r="K130" i="8"/>
  <c r="I134" i="8"/>
  <c r="AJ11" i="14"/>
  <c r="AJ30" i="14"/>
  <c r="AJ51" i="14"/>
  <c r="K53" i="14"/>
  <c r="AG98" i="14"/>
  <c r="G105" i="14"/>
  <c r="M133" i="14"/>
  <c r="M134" i="14"/>
  <c r="M136" i="14"/>
  <c r="AJ137" i="14"/>
  <c r="Z133" i="14"/>
  <c r="Z134" i="14"/>
  <c r="AN53" i="14"/>
  <c r="K59" i="14"/>
  <c r="L136" i="14"/>
  <c r="AG139" i="14"/>
  <c r="B17" i="4"/>
  <c r="E17" i="4"/>
  <c r="D17" i="4"/>
  <c r="B87" i="4"/>
  <c r="E87" i="4"/>
  <c r="D87" i="4"/>
  <c r="B13" i="4"/>
  <c r="E13" i="4"/>
  <c r="D13" i="4"/>
  <c r="B19" i="4"/>
  <c r="E19" i="4"/>
  <c r="D19" i="4"/>
  <c r="B45" i="4"/>
  <c r="E45" i="4"/>
  <c r="D45" i="4"/>
  <c r="B51" i="4"/>
  <c r="E51" i="4"/>
  <c r="D51" i="4"/>
  <c r="B77" i="4"/>
  <c r="E77" i="4"/>
  <c r="D77" i="4"/>
  <c r="B83" i="4"/>
  <c r="E83" i="4"/>
  <c r="D83" i="4"/>
  <c r="B9" i="4"/>
  <c r="E9" i="4"/>
  <c r="D9" i="4"/>
  <c r="B15" i="4"/>
  <c r="E15" i="4"/>
  <c r="D15" i="4"/>
  <c r="B41" i="4"/>
  <c r="E41" i="4"/>
  <c r="D41" i="4"/>
  <c r="B47" i="4"/>
  <c r="E47" i="4"/>
  <c r="D47" i="4"/>
  <c r="B73" i="4"/>
  <c r="E73" i="4"/>
  <c r="D73" i="4"/>
  <c r="B79" i="4"/>
  <c r="E79" i="4"/>
  <c r="D79" i="4"/>
  <c r="D31" i="5"/>
  <c r="B31" i="5"/>
  <c r="E31" i="5"/>
  <c r="B42" i="5"/>
  <c r="D42" i="5"/>
  <c r="E42" i="5"/>
  <c r="B29" i="4"/>
  <c r="E29" i="4"/>
  <c r="D29" i="4"/>
  <c r="B35" i="4"/>
  <c r="E35" i="4"/>
  <c r="D35" i="4"/>
  <c r="B61" i="4"/>
  <c r="E61" i="4"/>
  <c r="D61" i="4"/>
  <c r="B67" i="4"/>
  <c r="E67" i="4"/>
  <c r="D67" i="4"/>
  <c r="B5" i="4"/>
  <c r="E5" i="4"/>
  <c r="D5" i="4"/>
  <c r="B11" i="4"/>
  <c r="E11" i="4"/>
  <c r="D11" i="4"/>
  <c r="B37" i="4"/>
  <c r="E37" i="4"/>
  <c r="D37" i="4"/>
  <c r="B43" i="4"/>
  <c r="E43" i="4"/>
  <c r="D43" i="4"/>
  <c r="B69" i="4"/>
  <c r="E69" i="4"/>
  <c r="D69" i="4"/>
  <c r="B75" i="4"/>
  <c r="E75" i="4"/>
  <c r="D75" i="4"/>
  <c r="B25" i="4"/>
  <c r="E25" i="4"/>
  <c r="D25" i="4"/>
  <c r="B31" i="4"/>
  <c r="E31" i="4"/>
  <c r="D31" i="4"/>
  <c r="B57" i="4"/>
  <c r="E57" i="4"/>
  <c r="D57" i="4"/>
  <c r="B63" i="4"/>
  <c r="E63" i="4"/>
  <c r="D63" i="4"/>
  <c r="B10" i="5"/>
  <c r="D10" i="5"/>
  <c r="E10" i="5"/>
  <c r="B20" i="5"/>
  <c r="E20" i="5"/>
  <c r="D20" i="5"/>
  <c r="B26" i="5"/>
  <c r="D26" i="5"/>
  <c r="E26" i="5"/>
  <c r="B23" i="4"/>
  <c r="E23" i="4"/>
  <c r="D23" i="4"/>
  <c r="B49" i="4"/>
  <c r="E49" i="4"/>
  <c r="D49" i="4"/>
  <c r="B55" i="4"/>
  <c r="E55" i="4"/>
  <c r="D55" i="4"/>
  <c r="B81" i="4"/>
  <c r="E81" i="4"/>
  <c r="D81" i="4"/>
  <c r="B7" i="4"/>
  <c r="E7" i="4"/>
  <c r="D7" i="4"/>
  <c r="B33" i="4"/>
  <c r="E33" i="4"/>
  <c r="D33" i="4"/>
  <c r="B39" i="4"/>
  <c r="E39" i="4"/>
  <c r="D39" i="4"/>
  <c r="B65" i="4"/>
  <c r="E65" i="4"/>
  <c r="D65" i="4"/>
  <c r="B71" i="4"/>
  <c r="E71" i="4"/>
  <c r="D71" i="4"/>
  <c r="E120" i="4"/>
  <c r="B120" i="4"/>
  <c r="D120" i="4"/>
  <c r="B52" i="5"/>
  <c r="E52" i="5"/>
  <c r="D52" i="5"/>
  <c r="B21" i="4"/>
  <c r="E21" i="4"/>
  <c r="D21" i="4"/>
  <c r="B27" i="4"/>
  <c r="E27" i="4"/>
  <c r="D27" i="4"/>
  <c r="B53" i="4"/>
  <c r="E53" i="4"/>
  <c r="D53" i="4"/>
  <c r="B59" i="4"/>
  <c r="E59" i="4"/>
  <c r="D59" i="4"/>
  <c r="B85" i="4"/>
  <c r="E85" i="4"/>
  <c r="D85" i="4"/>
  <c r="T100" i="4"/>
  <c r="E107" i="4"/>
  <c r="D107" i="4"/>
  <c r="B117" i="4"/>
  <c r="E117" i="4"/>
  <c r="T28" i="5"/>
  <c r="B34" i="5"/>
  <c r="E34" i="5"/>
  <c r="B38" i="5"/>
  <c r="E38" i="5"/>
  <c r="D38" i="5"/>
  <c r="T48" i="5"/>
  <c r="B56" i="5"/>
  <c r="E56" i="5"/>
  <c r="T60" i="5"/>
  <c r="N7" i="8"/>
  <c r="S24" i="8"/>
  <c r="F24" i="8"/>
  <c r="P24" i="8"/>
  <c r="V24" i="8"/>
  <c r="J24" i="8"/>
  <c r="T24" i="8"/>
  <c r="M24" i="8"/>
  <c r="L24" i="8"/>
  <c r="U24" i="8"/>
  <c r="S61" i="8"/>
  <c r="G61" i="8"/>
  <c r="V61" i="8"/>
  <c r="F61" i="8"/>
  <c r="H61" i="8" s="1"/>
  <c r="T61" i="8"/>
  <c r="M61" i="8"/>
  <c r="L61" i="8"/>
  <c r="S128" i="8"/>
  <c r="P128" i="8"/>
  <c r="G128" i="8"/>
  <c r="M128" i="8"/>
  <c r="U128" i="8"/>
  <c r="I128" i="8"/>
  <c r="L128" i="8"/>
  <c r="T128" i="8"/>
  <c r="U14" i="3"/>
  <c r="E8" i="4"/>
  <c r="D8" i="4"/>
  <c r="E12" i="4"/>
  <c r="D12" i="4"/>
  <c r="E16" i="4"/>
  <c r="D16" i="4"/>
  <c r="E20" i="4"/>
  <c r="D20" i="4"/>
  <c r="E24" i="4"/>
  <c r="D24" i="4"/>
  <c r="E28" i="4"/>
  <c r="D28" i="4"/>
  <c r="E32" i="4"/>
  <c r="D32" i="4"/>
  <c r="E36" i="4"/>
  <c r="D36" i="4"/>
  <c r="E40" i="4"/>
  <c r="D40" i="4"/>
  <c r="E44" i="4"/>
  <c r="D44" i="4"/>
  <c r="E48" i="4"/>
  <c r="D48" i="4"/>
  <c r="E52" i="4"/>
  <c r="D52" i="4"/>
  <c r="E56" i="4"/>
  <c r="D56" i="4"/>
  <c r="E60" i="4"/>
  <c r="D60" i="4"/>
  <c r="E64" i="4"/>
  <c r="D64" i="4"/>
  <c r="E68" i="4"/>
  <c r="D68" i="4"/>
  <c r="E72" i="4"/>
  <c r="D72" i="4"/>
  <c r="E76" i="4"/>
  <c r="D76" i="4"/>
  <c r="E80" i="4"/>
  <c r="D80" i="4"/>
  <c r="E84" i="4"/>
  <c r="D84" i="4"/>
  <c r="E88" i="4"/>
  <c r="D88" i="4"/>
  <c r="B101" i="4"/>
  <c r="E101" i="4"/>
  <c r="E104" i="4"/>
  <c r="B104" i="4"/>
  <c r="D7" i="5"/>
  <c r="E7" i="5"/>
  <c r="D11" i="5"/>
  <c r="E11" i="5"/>
  <c r="T17" i="5"/>
  <c r="T61" i="5"/>
  <c r="E62" i="5"/>
  <c r="D62" i="5"/>
  <c r="S18" i="8"/>
  <c r="I18" i="8"/>
  <c r="T18" i="8"/>
  <c r="M18" i="8"/>
  <c r="V18" i="8"/>
  <c r="J18" i="8"/>
  <c r="F18" i="8"/>
  <c r="U18" i="8"/>
  <c r="S29" i="8"/>
  <c r="V29" i="8"/>
  <c r="M29" i="8"/>
  <c r="P29" i="8"/>
  <c r="F29" i="8"/>
  <c r="G29" i="8"/>
  <c r="L29" i="8"/>
  <c r="N29" i="8" s="1"/>
  <c r="U29" i="8"/>
  <c r="V30" i="8"/>
  <c r="M30" i="8"/>
  <c r="L30" i="8"/>
  <c r="U57" i="8"/>
  <c r="V57" i="8"/>
  <c r="I57" i="8"/>
  <c r="T57" i="8"/>
  <c r="G57" i="8"/>
  <c r="M57" i="8"/>
  <c r="P57" i="8"/>
  <c r="L57" i="8"/>
  <c r="N57" i="8" s="1"/>
  <c r="F57" i="8"/>
  <c r="S57" i="8"/>
  <c r="I103" i="8"/>
  <c r="U103" i="8"/>
  <c r="V103" i="8"/>
  <c r="L103" i="8"/>
  <c r="F103" i="8"/>
  <c r="U116" i="8"/>
  <c r="I116" i="8"/>
  <c r="K116" i="8" s="1"/>
  <c r="J116" i="8"/>
  <c r="F116" i="8"/>
  <c r="T116" i="8"/>
  <c r="S123" i="8"/>
  <c r="T123" i="8"/>
  <c r="I123" i="8"/>
  <c r="P123" i="8"/>
  <c r="L123" i="8"/>
  <c r="U123" i="8"/>
  <c r="M123" i="8"/>
  <c r="F123" i="8"/>
  <c r="H123" i="8" s="1"/>
  <c r="V123" i="8"/>
  <c r="G123" i="8"/>
  <c r="U133" i="3"/>
  <c r="B8" i="4"/>
  <c r="B12" i="4"/>
  <c r="B16" i="4"/>
  <c r="B20" i="4"/>
  <c r="B24" i="4"/>
  <c r="B28" i="4"/>
  <c r="B32" i="4"/>
  <c r="B36" i="4"/>
  <c r="B40" i="4"/>
  <c r="B44" i="4"/>
  <c r="B48" i="4"/>
  <c r="B52" i="4"/>
  <c r="B56" i="4"/>
  <c r="B60" i="4"/>
  <c r="B64" i="4"/>
  <c r="B68" i="4"/>
  <c r="B72" i="4"/>
  <c r="B76" i="4"/>
  <c r="B80" i="4"/>
  <c r="B84" i="4"/>
  <c r="B88" i="4"/>
  <c r="T95" i="4"/>
  <c r="E103" i="4"/>
  <c r="E108" i="4"/>
  <c r="D108" i="4"/>
  <c r="T111" i="4"/>
  <c r="B7" i="5"/>
  <c r="B11" i="5"/>
  <c r="T14" i="5"/>
  <c r="B21" i="5"/>
  <c r="T25" i="5"/>
  <c r="D34" i="5"/>
  <c r="D35" i="5"/>
  <c r="B35" i="5"/>
  <c r="D39" i="5"/>
  <c r="E39" i="5"/>
  <c r="D43" i="5"/>
  <c r="E43" i="5"/>
  <c r="T49" i="5"/>
  <c r="B62" i="5"/>
  <c r="T63" i="5"/>
  <c r="T68" i="5"/>
  <c r="B69" i="5"/>
  <c r="E69" i="5"/>
  <c r="B71" i="5"/>
  <c r="E71" i="5"/>
  <c r="D71" i="5"/>
  <c r="D72" i="5"/>
  <c r="E72" i="5"/>
  <c r="S8" i="8"/>
  <c r="V8" i="8"/>
  <c r="M8" i="8"/>
  <c r="P8" i="8"/>
  <c r="F8" i="8"/>
  <c r="L8" i="8"/>
  <c r="U8" i="8"/>
  <c r="I8" i="8"/>
  <c r="G8" i="8"/>
  <c r="T8" i="8"/>
  <c r="P12" i="8"/>
  <c r="S14" i="8"/>
  <c r="P14" i="8"/>
  <c r="G14" i="8"/>
  <c r="F14" i="8"/>
  <c r="L14" i="8"/>
  <c r="U14" i="8"/>
  <c r="I14" i="8"/>
  <c r="M14" i="8"/>
  <c r="V14" i="8"/>
  <c r="T14" i="8"/>
  <c r="M26" i="8"/>
  <c r="I30" i="8"/>
  <c r="S31" i="8"/>
  <c r="V31" i="8"/>
  <c r="M31" i="8"/>
  <c r="P31" i="8"/>
  <c r="F31" i="8"/>
  <c r="H31" i="8" s="1"/>
  <c r="T31" i="8"/>
  <c r="G31" i="8"/>
  <c r="L31" i="8"/>
  <c r="J31" i="8"/>
  <c r="P38" i="8"/>
  <c r="P61" i="8"/>
  <c r="J71" i="8"/>
  <c r="V88" i="8"/>
  <c r="M88" i="8"/>
  <c r="P88" i="8"/>
  <c r="F88" i="8"/>
  <c r="U88" i="8"/>
  <c r="I88" i="8"/>
  <c r="L88" i="8"/>
  <c r="S88" i="8"/>
  <c r="G88" i="8"/>
  <c r="L116" i="8"/>
  <c r="G122" i="8"/>
  <c r="V122" i="8"/>
  <c r="I122" i="8"/>
  <c r="M122" i="8"/>
  <c r="F122" i="8"/>
  <c r="J122" i="8"/>
  <c r="U69" i="3"/>
  <c r="U12" i="3"/>
  <c r="U91" i="3"/>
  <c r="U107" i="3"/>
  <c r="E92" i="4"/>
  <c r="D92" i="4"/>
  <c r="D104" i="4"/>
  <c r="B108" i="4"/>
  <c r="T114" i="4"/>
  <c r="D117" i="4"/>
  <c r="E118" i="4"/>
  <c r="B118" i="4"/>
  <c r="B121" i="4"/>
  <c r="E8" i="5"/>
  <c r="B8" i="5"/>
  <c r="E12" i="5"/>
  <c r="D12" i="5"/>
  <c r="B18" i="5"/>
  <c r="E18" i="5"/>
  <c r="E21" i="5"/>
  <c r="B22" i="5"/>
  <c r="E22" i="5"/>
  <c r="D22" i="5"/>
  <c r="D25" i="5"/>
  <c r="B32" i="5"/>
  <c r="B39" i="5"/>
  <c r="B43" i="5"/>
  <c r="T46" i="5"/>
  <c r="B53" i="5"/>
  <c r="D56" i="5"/>
  <c r="T57" i="5"/>
  <c r="D70" i="5"/>
  <c r="B70" i="5"/>
  <c r="B72" i="5"/>
  <c r="D76" i="5"/>
  <c r="B76" i="5"/>
  <c r="T21" i="8"/>
  <c r="J21" i="8"/>
  <c r="K21" i="8" s="1"/>
  <c r="G24" i="8"/>
  <c r="K32" i="8"/>
  <c r="L35" i="8"/>
  <c r="N35" i="8" s="1"/>
  <c r="G39" i="8"/>
  <c r="F39" i="8"/>
  <c r="H39" i="8" s="1"/>
  <c r="T39" i="8"/>
  <c r="V58" i="8"/>
  <c r="M58" i="8"/>
  <c r="T58" i="8"/>
  <c r="I58" i="8"/>
  <c r="L58" i="8"/>
  <c r="F58" i="8"/>
  <c r="G58" i="8"/>
  <c r="U58" i="8"/>
  <c r="S58" i="8"/>
  <c r="U61" i="8"/>
  <c r="W63" i="8"/>
  <c r="S92" i="8"/>
  <c r="V92" i="8"/>
  <c r="M92" i="8"/>
  <c r="P92" i="8"/>
  <c r="U92" i="8"/>
  <c r="I92" i="8"/>
  <c r="G92" i="8"/>
  <c r="T92" i="8"/>
  <c r="F92" i="8"/>
  <c r="L92" i="8"/>
  <c r="J92" i="8"/>
  <c r="P103" i="8"/>
  <c r="V110" i="8"/>
  <c r="I110" i="8"/>
  <c r="K110" i="8" s="1"/>
  <c r="P110" i="8"/>
  <c r="M110" i="8"/>
  <c r="J110" i="8"/>
  <c r="G110" i="8"/>
  <c r="H110" i="8" s="1"/>
  <c r="T114" i="8"/>
  <c r="P114" i="8"/>
  <c r="M114" i="8"/>
  <c r="J114" i="8"/>
  <c r="I114" i="8"/>
  <c r="V116" i="8"/>
  <c r="P122" i="8"/>
  <c r="G133" i="8"/>
  <c r="J133" i="8"/>
  <c r="F133" i="8"/>
  <c r="P133" i="8"/>
  <c r="T133" i="8"/>
  <c r="U61" i="3"/>
  <c r="U114" i="3"/>
  <c r="U130" i="3"/>
  <c r="D101" i="4"/>
  <c r="E102" i="4"/>
  <c r="B102" i="4"/>
  <c r="T105" i="4"/>
  <c r="E109" i="4"/>
  <c r="B109" i="4"/>
  <c r="E112" i="4"/>
  <c r="B112" i="4"/>
  <c r="E115" i="4"/>
  <c r="D115" i="4"/>
  <c r="T12" i="5"/>
  <c r="D15" i="5"/>
  <c r="B15" i="5"/>
  <c r="T36" i="5"/>
  <c r="E40" i="5"/>
  <c r="B40" i="5"/>
  <c r="E44" i="5"/>
  <c r="D44" i="5"/>
  <c r="B50" i="5"/>
  <c r="E50" i="5"/>
  <c r="B54" i="5"/>
  <c r="E54" i="5"/>
  <c r="D54" i="5"/>
  <c r="B58" i="5"/>
  <c r="D58" i="5"/>
  <c r="D64" i="5"/>
  <c r="E64" i="5"/>
  <c r="B75" i="5"/>
  <c r="E75" i="5"/>
  <c r="D75" i="5"/>
  <c r="S16" i="8"/>
  <c r="P16" i="8"/>
  <c r="G16" i="8"/>
  <c r="F16" i="8"/>
  <c r="V16" i="8"/>
  <c r="J16" i="8"/>
  <c r="T16" i="8"/>
  <c r="I16" i="8"/>
  <c r="G18" i="8"/>
  <c r="I24" i="8"/>
  <c r="I29" i="8"/>
  <c r="U30" i="8"/>
  <c r="P71" i="8"/>
  <c r="F71" i="8"/>
  <c r="L71" i="8"/>
  <c r="V71" i="8"/>
  <c r="G71" i="8"/>
  <c r="M71" i="8"/>
  <c r="S71" i="8"/>
  <c r="J123" i="8"/>
  <c r="F128" i="8"/>
  <c r="H128" i="8" s="1"/>
  <c r="P131" i="8"/>
  <c r="G131" i="8"/>
  <c r="F131" i="8"/>
  <c r="J132" i="8"/>
  <c r="G132" i="8"/>
  <c r="M132" i="8"/>
  <c r="F132" i="8"/>
  <c r="U53" i="3"/>
  <c r="E96" i="4"/>
  <c r="B96" i="4"/>
  <c r="E99" i="4"/>
  <c r="D99" i="4"/>
  <c r="B115" i="4"/>
  <c r="D19" i="5"/>
  <c r="B19" i="5"/>
  <c r="D23" i="5"/>
  <c r="E23" i="5"/>
  <c r="D27" i="5"/>
  <c r="E27" i="5"/>
  <c r="B44" i="5"/>
  <c r="D47" i="5"/>
  <c r="B47" i="5"/>
  <c r="T59" i="5"/>
  <c r="B64" i="5"/>
  <c r="E65" i="5"/>
  <c r="D65" i="5"/>
  <c r="D69" i="5"/>
  <c r="M12" i="8"/>
  <c r="L18" i="8"/>
  <c r="N18" i="8" s="1"/>
  <c r="S19" i="8"/>
  <c r="F19" i="8"/>
  <c r="H19" i="8" s="1"/>
  <c r="U19" i="8"/>
  <c r="J19" i="8"/>
  <c r="K19" i="8" s="1"/>
  <c r="T19" i="8"/>
  <c r="M19" i="8"/>
  <c r="L19" i="8"/>
  <c r="V19" i="8"/>
  <c r="I26" i="8"/>
  <c r="J29" i="8"/>
  <c r="W55" i="8"/>
  <c r="I71" i="8"/>
  <c r="K71" i="8" s="1"/>
  <c r="P75" i="8"/>
  <c r="F75" i="8"/>
  <c r="L75" i="8"/>
  <c r="V75" i="8"/>
  <c r="S75" i="8"/>
  <c r="G75" i="8"/>
  <c r="U75" i="8"/>
  <c r="M75" i="8"/>
  <c r="V86" i="8"/>
  <c r="M86" i="8"/>
  <c r="P86" i="8"/>
  <c r="F86" i="8"/>
  <c r="U86" i="8"/>
  <c r="G86" i="8"/>
  <c r="L86" i="8"/>
  <c r="N86" i="8" s="1"/>
  <c r="S113" i="8"/>
  <c r="T113" i="8"/>
  <c r="J113" i="8"/>
  <c r="V113" i="8"/>
  <c r="L113" i="8"/>
  <c r="U113" i="8"/>
  <c r="M113" i="8"/>
  <c r="I113" i="8"/>
  <c r="K113" i="8" s="1"/>
  <c r="F113" i="8"/>
  <c r="G113" i="8"/>
  <c r="J128" i="8"/>
  <c r="V132" i="8"/>
  <c r="B6" i="4"/>
  <c r="B10" i="4"/>
  <c r="B14" i="4"/>
  <c r="B18" i="4"/>
  <c r="B22" i="4"/>
  <c r="B26" i="4"/>
  <c r="B30" i="4"/>
  <c r="B34" i="4"/>
  <c r="B38" i="4"/>
  <c r="B42" i="4"/>
  <c r="B46" i="4"/>
  <c r="B50" i="4"/>
  <c r="B54" i="4"/>
  <c r="B58" i="4"/>
  <c r="B62" i="4"/>
  <c r="B66" i="4"/>
  <c r="B70" i="4"/>
  <c r="B74" i="4"/>
  <c r="B78" i="4"/>
  <c r="B82" i="4"/>
  <c r="B86" i="4"/>
  <c r="T90" i="4"/>
  <c r="T92" i="4"/>
  <c r="B94" i="4"/>
  <c r="B99" i="4"/>
  <c r="D112" i="4"/>
  <c r="E116" i="4"/>
  <c r="D116" i="4"/>
  <c r="T119" i="4"/>
  <c r="B5" i="5"/>
  <c r="T9" i="5"/>
  <c r="E15" i="5"/>
  <c r="B23" i="5"/>
  <c r="B27" i="5"/>
  <c r="T30" i="5"/>
  <c r="T33" i="5"/>
  <c r="D36" i="5"/>
  <c r="E46" i="5"/>
  <c r="D50" i="5"/>
  <c r="D51" i="5"/>
  <c r="B51" i="5"/>
  <c r="D55" i="5"/>
  <c r="E55" i="5"/>
  <c r="E58" i="5"/>
  <c r="B65" i="5"/>
  <c r="B66" i="5"/>
  <c r="B67" i="5"/>
  <c r="E67" i="5"/>
  <c r="J8" i="8"/>
  <c r="S9" i="8"/>
  <c r="I9" i="8"/>
  <c r="K9" i="8" s="1"/>
  <c r="G9" i="8"/>
  <c r="H9" i="8" s="1"/>
  <c r="U9" i="8"/>
  <c r="P9" i="8"/>
  <c r="V9" i="8"/>
  <c r="T9" i="8"/>
  <c r="M9" i="8"/>
  <c r="L9" i="8"/>
  <c r="J14" i="8"/>
  <c r="H15" i="8"/>
  <c r="P18" i="8"/>
  <c r="V20" i="8"/>
  <c r="J20" i="8"/>
  <c r="I20" i="8"/>
  <c r="P20" i="8"/>
  <c r="G20" i="8"/>
  <c r="T20" i="8"/>
  <c r="F20" i="8"/>
  <c r="H20" i="8" s="1"/>
  <c r="J26" i="8"/>
  <c r="I31" i="8"/>
  <c r="K31" i="8" s="1"/>
  <c r="V60" i="8"/>
  <c r="M60" i="8"/>
  <c r="G60" i="8"/>
  <c r="U60" i="8"/>
  <c r="I60" i="8"/>
  <c r="T60" i="8"/>
  <c r="P60" i="8"/>
  <c r="F60" i="8"/>
  <c r="S60" i="8"/>
  <c r="L60" i="8"/>
  <c r="T71" i="8"/>
  <c r="I75" i="8"/>
  <c r="I86" i="8"/>
  <c r="V128" i="8"/>
  <c r="U131" i="8"/>
  <c r="E93" i="4"/>
  <c r="B93" i="4"/>
  <c r="E100" i="4"/>
  <c r="D100" i="4"/>
  <c r="T106" i="4"/>
  <c r="B110" i="4"/>
  <c r="E110" i="4"/>
  <c r="T113" i="4"/>
  <c r="T116" i="4"/>
  <c r="B6" i="5"/>
  <c r="E6" i="5"/>
  <c r="D6" i="5"/>
  <c r="T16" i="5"/>
  <c r="B24" i="5"/>
  <c r="E24" i="5"/>
  <c r="E28" i="5"/>
  <c r="D28" i="5"/>
  <c r="T37" i="5"/>
  <c r="T41" i="5"/>
  <c r="T55" i="5"/>
  <c r="N16" i="8"/>
  <c r="T29" i="8"/>
  <c r="S35" i="8"/>
  <c r="G35" i="8"/>
  <c r="P35" i="8"/>
  <c r="F35" i="8"/>
  <c r="H35" i="8" s="1"/>
  <c r="J35" i="8"/>
  <c r="I35" i="8"/>
  <c r="K35" i="8" s="1"/>
  <c r="U35" i="8"/>
  <c r="M35" i="8"/>
  <c r="V35" i="8"/>
  <c r="H51" i="8"/>
  <c r="H115" i="8"/>
  <c r="D17" i="5"/>
  <c r="D49" i="5"/>
  <c r="D61" i="5"/>
  <c r="S7" i="8"/>
  <c r="W7" i="8" s="1"/>
  <c r="P7" i="8"/>
  <c r="G7" i="8"/>
  <c r="F7" i="8"/>
  <c r="H7" i="8" s="1"/>
  <c r="K17" i="8"/>
  <c r="S25" i="8"/>
  <c r="I25" i="8"/>
  <c r="M25" i="8"/>
  <c r="N25" i="8" s="1"/>
  <c r="V25" i="8"/>
  <c r="J25" i="8"/>
  <c r="T25" i="8"/>
  <c r="G25" i="8"/>
  <c r="T28" i="8"/>
  <c r="N32" i="8"/>
  <c r="S36" i="8"/>
  <c r="T36" i="8"/>
  <c r="J36" i="8"/>
  <c r="K36" i="8" s="1"/>
  <c r="G36" i="8"/>
  <c r="P36" i="8"/>
  <c r="F36" i="8"/>
  <c r="L36" i="8"/>
  <c r="M36" i="8"/>
  <c r="V36" i="8"/>
  <c r="S37" i="8"/>
  <c r="P37" i="8"/>
  <c r="G37" i="8"/>
  <c r="T37" i="8"/>
  <c r="I37" i="8"/>
  <c r="K37" i="8" s="1"/>
  <c r="M37" i="8"/>
  <c r="N37" i="8" s="1"/>
  <c r="F37" i="8"/>
  <c r="U37" i="8"/>
  <c r="V37" i="8"/>
  <c r="S38" i="8"/>
  <c r="V38" i="8"/>
  <c r="M38" i="8"/>
  <c r="T38" i="8"/>
  <c r="I38" i="8"/>
  <c r="K38" i="8" s="1"/>
  <c r="L38" i="8"/>
  <c r="N38" i="8" s="1"/>
  <c r="G38" i="8"/>
  <c r="H38" i="8" s="1"/>
  <c r="U38" i="8"/>
  <c r="S42" i="8"/>
  <c r="U42" i="8"/>
  <c r="G42" i="8"/>
  <c r="H42" i="8" s="1"/>
  <c r="L42" i="8"/>
  <c r="N42" i="8" s="1"/>
  <c r="I42" i="8"/>
  <c r="K42" i="8" s="1"/>
  <c r="T42" i="8"/>
  <c r="J43" i="8"/>
  <c r="V46" i="8"/>
  <c r="M46" i="8"/>
  <c r="L46" i="8"/>
  <c r="T46" i="8"/>
  <c r="S46" i="8"/>
  <c r="G46" i="8"/>
  <c r="F46" i="8"/>
  <c r="H46" i="8" s="1"/>
  <c r="U46" i="8"/>
  <c r="M47" i="8"/>
  <c r="S47" i="8"/>
  <c r="L47" i="8"/>
  <c r="I47" i="8"/>
  <c r="V48" i="8"/>
  <c r="M48" i="8"/>
  <c r="L48" i="8"/>
  <c r="N48" i="8" s="1"/>
  <c r="T48" i="8"/>
  <c r="S48" i="8"/>
  <c r="W48" i="8" s="1"/>
  <c r="G48" i="8"/>
  <c r="F48" i="8"/>
  <c r="H48" i="8" s="1"/>
  <c r="I48" i="8"/>
  <c r="U48" i="8"/>
  <c r="M49" i="8"/>
  <c r="L49" i="8"/>
  <c r="V49" i="8"/>
  <c r="W49" i="8" s="1"/>
  <c r="G49" i="8"/>
  <c r="P49" i="8"/>
  <c r="P55" i="8"/>
  <c r="P63" i="8"/>
  <c r="F63" i="8"/>
  <c r="M63" i="8"/>
  <c r="N63" i="8" s="1"/>
  <c r="I63" i="8"/>
  <c r="P77" i="8"/>
  <c r="F77" i="8"/>
  <c r="L77" i="8"/>
  <c r="N77" i="8" s="1"/>
  <c r="V77" i="8"/>
  <c r="G77" i="8"/>
  <c r="T77" i="8"/>
  <c r="S89" i="8"/>
  <c r="G111" i="8"/>
  <c r="I119" i="8"/>
  <c r="K119" i="8" s="1"/>
  <c r="S121" i="8"/>
  <c r="F121" i="8"/>
  <c r="G121" i="8"/>
  <c r="U121" i="8"/>
  <c r="I121" i="8"/>
  <c r="L121" i="8"/>
  <c r="J121" i="8"/>
  <c r="M121" i="8"/>
  <c r="V121" i="8"/>
  <c r="T13" i="5"/>
  <c r="T45" i="5"/>
  <c r="S10" i="8"/>
  <c r="G10" i="8"/>
  <c r="M10" i="8"/>
  <c r="N10" i="8" s="1"/>
  <c r="V10" i="8"/>
  <c r="J10" i="8"/>
  <c r="K10" i="8" s="1"/>
  <c r="N11" i="8"/>
  <c r="S12" i="8"/>
  <c r="F12" i="8"/>
  <c r="H12" i="8" s="1"/>
  <c r="G12" i="8"/>
  <c r="L12" i="8"/>
  <c r="U12" i="8"/>
  <c r="I12" i="8"/>
  <c r="K12" i="8" s="1"/>
  <c r="S26" i="8"/>
  <c r="F26" i="8"/>
  <c r="P26" i="8"/>
  <c r="L26" i="8"/>
  <c r="N26" i="8" s="1"/>
  <c r="U28" i="8"/>
  <c r="M39" i="8"/>
  <c r="P43" i="8"/>
  <c r="K45" i="8"/>
  <c r="H47" i="8"/>
  <c r="M51" i="8"/>
  <c r="L51" i="8"/>
  <c r="V51" i="8"/>
  <c r="W51" i="8" s="1"/>
  <c r="P51" i="8"/>
  <c r="I51" i="8"/>
  <c r="H56" i="8"/>
  <c r="P67" i="8"/>
  <c r="F67" i="8"/>
  <c r="H67" i="8" s="1"/>
  <c r="L67" i="8"/>
  <c r="V67" i="8"/>
  <c r="U67" i="8"/>
  <c r="S67" i="8"/>
  <c r="P69" i="8"/>
  <c r="F69" i="8"/>
  <c r="H69" i="8" s="1"/>
  <c r="L69" i="8"/>
  <c r="N69" i="8" s="1"/>
  <c r="V69" i="8"/>
  <c r="T69" i="8"/>
  <c r="U69" i="8"/>
  <c r="P73" i="8"/>
  <c r="F73" i="8"/>
  <c r="L73" i="8"/>
  <c r="V73" i="8"/>
  <c r="M73" i="8"/>
  <c r="G73" i="8"/>
  <c r="P79" i="8"/>
  <c r="F79" i="8"/>
  <c r="H79" i="8" s="1"/>
  <c r="V79" i="8"/>
  <c r="L79" i="8"/>
  <c r="N79" i="8" s="1"/>
  <c r="T79" i="8"/>
  <c r="S79" i="8"/>
  <c r="W79" i="8" s="1"/>
  <c r="V80" i="8"/>
  <c r="M80" i="8"/>
  <c r="P80" i="8"/>
  <c r="F80" i="8"/>
  <c r="U80" i="8"/>
  <c r="L80" i="8"/>
  <c r="N80" i="8" s="1"/>
  <c r="G80" i="8"/>
  <c r="I80" i="8"/>
  <c r="P87" i="8"/>
  <c r="F87" i="8"/>
  <c r="H87" i="8" s="1"/>
  <c r="V87" i="8"/>
  <c r="L87" i="8"/>
  <c r="M87" i="8"/>
  <c r="S87" i="8"/>
  <c r="W87" i="8" s="1"/>
  <c r="U87" i="8"/>
  <c r="S100" i="8"/>
  <c r="V100" i="8"/>
  <c r="M100" i="8"/>
  <c r="F100" i="8"/>
  <c r="J100" i="8"/>
  <c r="U100" i="8"/>
  <c r="G100" i="8"/>
  <c r="T100" i="8"/>
  <c r="I100" i="8"/>
  <c r="I101" i="8"/>
  <c r="K102" i="8"/>
  <c r="S106" i="8"/>
  <c r="I106" i="8"/>
  <c r="G106" i="8"/>
  <c r="V106" i="8"/>
  <c r="J106" i="8"/>
  <c r="F106" i="8"/>
  <c r="H106" i="8" s="1"/>
  <c r="U106" i="8"/>
  <c r="P106" i="8"/>
  <c r="M106" i="8"/>
  <c r="N106" i="8" s="1"/>
  <c r="H118" i="8"/>
  <c r="S125" i="8"/>
  <c r="I125" i="8"/>
  <c r="U125" i="8"/>
  <c r="J125" i="8"/>
  <c r="P125" i="8"/>
  <c r="L125" i="8"/>
  <c r="N125" i="8" s="1"/>
  <c r="M125" i="8"/>
  <c r="F125" i="8"/>
  <c r="AE3" i="10"/>
  <c r="AI6" i="8" s="1"/>
  <c r="S3" i="15"/>
  <c r="AK3" i="14"/>
  <c r="J4" i="10"/>
  <c r="AF3" i="10"/>
  <c r="AJ6" i="8" s="1"/>
  <c r="T3" i="15"/>
  <c r="G51" i="6"/>
  <c r="H51" i="6" s="1"/>
  <c r="I51" i="6" s="1"/>
  <c r="G108" i="6"/>
  <c r="H108" i="6" s="1"/>
  <c r="I108" i="6" s="1"/>
  <c r="I7" i="8"/>
  <c r="K7" i="8" s="1"/>
  <c r="T10" i="8"/>
  <c r="S21" i="8"/>
  <c r="P21" i="8"/>
  <c r="G21" i="8"/>
  <c r="V21" i="8"/>
  <c r="L21" i="8"/>
  <c r="N21" i="8" s="1"/>
  <c r="F21" i="8"/>
  <c r="J22" i="8"/>
  <c r="K22" i="8" s="1"/>
  <c r="T22" i="8"/>
  <c r="F25" i="8"/>
  <c r="H25" i="8" s="1"/>
  <c r="G26" i="8"/>
  <c r="U26" i="8"/>
  <c r="K27" i="8"/>
  <c r="S34" i="8"/>
  <c r="P34" i="8"/>
  <c r="F34" i="8"/>
  <c r="L34" i="8"/>
  <c r="N34" i="8" s="1"/>
  <c r="U34" i="8"/>
  <c r="S44" i="8"/>
  <c r="I44" i="8"/>
  <c r="L44" i="8"/>
  <c r="N44" i="8" s="1"/>
  <c r="J44" i="8"/>
  <c r="V44" i="8"/>
  <c r="G44" i="8"/>
  <c r="H44" i="8" s="1"/>
  <c r="T44" i="8"/>
  <c r="V52" i="8"/>
  <c r="M52" i="8"/>
  <c r="U52" i="8"/>
  <c r="L52" i="8"/>
  <c r="I52" i="8"/>
  <c r="S52" i="8"/>
  <c r="P52" i="8"/>
  <c r="P65" i="8"/>
  <c r="F65" i="8"/>
  <c r="H65" i="8" s="1"/>
  <c r="M65" i="8"/>
  <c r="L65" i="8"/>
  <c r="I65" i="8"/>
  <c r="G65" i="8"/>
  <c r="U65" i="8"/>
  <c r="W65" i="8" s="1"/>
  <c r="M67" i="8"/>
  <c r="M69" i="8"/>
  <c r="S73" i="8"/>
  <c r="J75" i="8"/>
  <c r="S77" i="8"/>
  <c r="S80" i="8"/>
  <c r="P85" i="8"/>
  <c r="F85" i="8"/>
  <c r="H85" i="8" s="1"/>
  <c r="V85" i="8"/>
  <c r="L85" i="8"/>
  <c r="N85" i="8" s="1"/>
  <c r="S85" i="8"/>
  <c r="T85" i="8"/>
  <c r="G85" i="8"/>
  <c r="G125" i="8"/>
  <c r="K129" i="8"/>
  <c r="T29" i="5"/>
  <c r="V60" i="6"/>
  <c r="G112" i="6"/>
  <c r="H112" i="6" s="1"/>
  <c r="I112" i="6" s="1"/>
  <c r="N13" i="8"/>
  <c r="H22" i="8"/>
  <c r="T43" i="8"/>
  <c r="F43" i="8"/>
  <c r="H43" i="8" s="1"/>
  <c r="V55" i="8"/>
  <c r="L55" i="8"/>
  <c r="M55" i="8"/>
  <c r="G55" i="8"/>
  <c r="H55" i="8" s="1"/>
  <c r="J60" i="8"/>
  <c r="V82" i="8"/>
  <c r="M82" i="8"/>
  <c r="P82" i="8"/>
  <c r="F82" i="8"/>
  <c r="U82" i="8"/>
  <c r="I82" i="8"/>
  <c r="L82" i="8"/>
  <c r="G82" i="8"/>
  <c r="P89" i="8"/>
  <c r="F89" i="8"/>
  <c r="V89" i="8"/>
  <c r="L89" i="8"/>
  <c r="I89" i="8"/>
  <c r="K89" i="8" s="1"/>
  <c r="U89" i="8"/>
  <c r="G89" i="8"/>
  <c r="M89" i="8"/>
  <c r="S101" i="8"/>
  <c r="V101" i="8"/>
  <c r="J101" i="8"/>
  <c r="P101" i="8"/>
  <c r="G101" i="8"/>
  <c r="U101" i="8"/>
  <c r="F101" i="8"/>
  <c r="L101" i="8"/>
  <c r="N101" i="8" s="1"/>
  <c r="M101" i="8"/>
  <c r="S111" i="8"/>
  <c r="U111" i="8"/>
  <c r="J111" i="8"/>
  <c r="L111" i="8"/>
  <c r="P111" i="8"/>
  <c r="V111" i="8"/>
  <c r="F111" i="8"/>
  <c r="T111" i="8"/>
  <c r="M111" i="8"/>
  <c r="S119" i="8"/>
  <c r="F119" i="8"/>
  <c r="G119" i="8"/>
  <c r="P119" i="8"/>
  <c r="V119" i="8"/>
  <c r="J119" i="8"/>
  <c r="U119" i="8"/>
  <c r="L119" i="8"/>
  <c r="N119" i="8" s="1"/>
  <c r="H3" i="14"/>
  <c r="H3" i="10"/>
  <c r="P3" i="10"/>
  <c r="K60" i="7"/>
  <c r="P59" i="3" s="1"/>
  <c r="N60" i="7"/>
  <c r="Q60" i="7" s="1"/>
  <c r="S11" i="8"/>
  <c r="T11" i="8"/>
  <c r="J11" i="8"/>
  <c r="K11" i="8" s="1"/>
  <c r="P11" i="8"/>
  <c r="F11" i="8"/>
  <c r="H11" i="8" s="1"/>
  <c r="S17" i="8"/>
  <c r="V17" i="8"/>
  <c r="M17" i="8"/>
  <c r="N17" i="8" s="1"/>
  <c r="G17" i="8"/>
  <c r="H17" i="8" s="1"/>
  <c r="S23" i="8"/>
  <c r="I23" i="8"/>
  <c r="K23" i="8" s="1"/>
  <c r="M23" i="8"/>
  <c r="S32" i="8"/>
  <c r="W32" i="8" s="1"/>
  <c r="P32" i="8"/>
  <c r="F32" i="8"/>
  <c r="H32" i="8" s="1"/>
  <c r="V40" i="8"/>
  <c r="M41" i="8"/>
  <c r="V41" i="8"/>
  <c r="V50" i="8"/>
  <c r="M50" i="8"/>
  <c r="L50" i="8"/>
  <c r="S50" i="8"/>
  <c r="W50" i="8" s="1"/>
  <c r="G50" i="8"/>
  <c r="F50" i="8"/>
  <c r="H50" i="8" s="1"/>
  <c r="V54" i="8"/>
  <c r="M54" i="8"/>
  <c r="N54" i="8" s="1"/>
  <c r="U54" i="8"/>
  <c r="I54" i="8"/>
  <c r="T54" i="8"/>
  <c r="J57" i="8"/>
  <c r="J67" i="8"/>
  <c r="K67" i="8" s="1"/>
  <c r="J69" i="8"/>
  <c r="K69" i="8" s="1"/>
  <c r="P81" i="8"/>
  <c r="F81" i="8"/>
  <c r="H81" i="8" s="1"/>
  <c r="V81" i="8"/>
  <c r="L81" i="8"/>
  <c r="M81" i="8"/>
  <c r="S81" i="8"/>
  <c r="S102" i="8"/>
  <c r="M102" i="8"/>
  <c r="N102" i="8" s="1"/>
  <c r="T102" i="8"/>
  <c r="V102" i="8"/>
  <c r="G102" i="8"/>
  <c r="U102" i="8"/>
  <c r="F102" i="8"/>
  <c r="S112" i="8"/>
  <c r="U112" i="8"/>
  <c r="J112" i="8"/>
  <c r="P112" i="8"/>
  <c r="V112" i="8"/>
  <c r="I112" i="8"/>
  <c r="G112" i="8"/>
  <c r="H112" i="8" s="1"/>
  <c r="L112" i="8"/>
  <c r="N112" i="8" s="1"/>
  <c r="T112" i="8"/>
  <c r="S124" i="8"/>
  <c r="V124" i="8"/>
  <c r="M124" i="8"/>
  <c r="N124" i="8" s="1"/>
  <c r="U124" i="8"/>
  <c r="I124" i="8"/>
  <c r="K124" i="8" s="1"/>
  <c r="F124" i="8"/>
  <c r="T124" i="8"/>
  <c r="G124" i="8"/>
  <c r="G60" i="6"/>
  <c r="H60" i="6" s="1"/>
  <c r="I60" i="6" s="1"/>
  <c r="G90" i="6"/>
  <c r="H90" i="6" s="1"/>
  <c r="I90" i="6" s="1"/>
  <c r="P13" i="8"/>
  <c r="F13" i="8"/>
  <c r="H13" i="8" s="1"/>
  <c r="P17" i="8"/>
  <c r="P23" i="8"/>
  <c r="S28" i="8"/>
  <c r="P28" i="8"/>
  <c r="F28" i="8"/>
  <c r="H28" i="8" s="1"/>
  <c r="S30" i="8"/>
  <c r="W30" i="8" s="1"/>
  <c r="G30" i="8"/>
  <c r="P30" i="8"/>
  <c r="F30" i="8"/>
  <c r="J30" i="8"/>
  <c r="T30" i="8"/>
  <c r="S39" i="8"/>
  <c r="I39" i="8"/>
  <c r="V39" i="8"/>
  <c r="L39" i="8"/>
  <c r="U39" i="8"/>
  <c r="J39" i="8"/>
  <c r="P39" i="8"/>
  <c r="T40" i="8"/>
  <c r="S45" i="8"/>
  <c r="W45" i="8" s="1"/>
  <c r="F45" i="8"/>
  <c r="G45" i="8"/>
  <c r="P45" i="8"/>
  <c r="L45" i="8"/>
  <c r="N45" i="8" s="1"/>
  <c r="J61" i="8"/>
  <c r="K61" i="8" s="1"/>
  <c r="I81" i="8"/>
  <c r="S107" i="8"/>
  <c r="F107" i="8"/>
  <c r="H107" i="8" s="1"/>
  <c r="T107" i="8"/>
  <c r="I107" i="8"/>
  <c r="L107" i="8"/>
  <c r="M107" i="8"/>
  <c r="J107" i="8"/>
  <c r="V107" i="8"/>
  <c r="U107" i="8"/>
  <c r="S117" i="8"/>
  <c r="W117" i="8" s="1"/>
  <c r="V117" i="8"/>
  <c r="M117" i="8"/>
  <c r="T117" i="8"/>
  <c r="L117" i="8"/>
  <c r="J117" i="8"/>
  <c r="K117" i="8" s="1"/>
  <c r="N120" i="8"/>
  <c r="G129" i="8"/>
  <c r="H129" i="8" s="1"/>
  <c r="P129" i="8"/>
  <c r="M3" i="15"/>
  <c r="AC3" i="14"/>
  <c r="AB3" i="10"/>
  <c r="AD6" i="8" s="1"/>
  <c r="AF3" i="14"/>
  <c r="R5" i="15"/>
  <c r="AD5" i="10"/>
  <c r="AG8" i="8" s="1"/>
  <c r="AI5" i="14"/>
  <c r="AA4" i="14"/>
  <c r="L4" i="15"/>
  <c r="H3" i="15"/>
  <c r="R3" i="10"/>
  <c r="G6" i="7" s="1"/>
  <c r="O3" i="14"/>
  <c r="AI3" i="14"/>
  <c r="R3" i="15"/>
  <c r="G101" i="6"/>
  <c r="H101" i="6" s="1"/>
  <c r="I101" i="6" s="1"/>
  <c r="S22" i="8"/>
  <c r="V22" i="8"/>
  <c r="M22" i="8"/>
  <c r="L22" i="8"/>
  <c r="S33" i="8"/>
  <c r="V33" i="8"/>
  <c r="M33" i="8"/>
  <c r="P33" i="8"/>
  <c r="F33" i="8"/>
  <c r="L33" i="8"/>
  <c r="V62" i="8"/>
  <c r="M62" i="8"/>
  <c r="N62" i="8" s="1"/>
  <c r="P62" i="8"/>
  <c r="F62" i="8"/>
  <c r="H62" i="8" s="1"/>
  <c r="T62" i="8"/>
  <c r="S62" i="8"/>
  <c r="G62" i="8"/>
  <c r="S90" i="8"/>
  <c r="U90" i="8"/>
  <c r="L90" i="8"/>
  <c r="G90" i="8"/>
  <c r="M90" i="8"/>
  <c r="V90" i="8"/>
  <c r="F90" i="8"/>
  <c r="S109" i="8"/>
  <c r="P109" i="8"/>
  <c r="G109" i="8"/>
  <c r="H109" i="8" s="1"/>
  <c r="T109" i="8"/>
  <c r="I109" i="8"/>
  <c r="V109" i="8"/>
  <c r="J109" i="8"/>
  <c r="M109" i="8"/>
  <c r="L109" i="8"/>
  <c r="N109" i="8" s="1"/>
  <c r="U109" i="8"/>
  <c r="S131" i="8"/>
  <c r="V131" i="8"/>
  <c r="M131" i="8"/>
  <c r="L131" i="8"/>
  <c r="T131" i="8"/>
  <c r="J131" i="8"/>
  <c r="I131" i="8"/>
  <c r="K131" i="8" s="1"/>
  <c r="N3" i="10"/>
  <c r="N3" i="14"/>
  <c r="Q3" i="10"/>
  <c r="F6" i="7" s="1"/>
  <c r="AD4" i="10"/>
  <c r="AG7" i="8" s="1"/>
  <c r="R4" i="15"/>
  <c r="AI4" i="14"/>
  <c r="W6" i="10"/>
  <c r="G10" i="6"/>
  <c r="H10" i="6" s="1"/>
  <c r="I10" i="6" s="1"/>
  <c r="K5" i="10"/>
  <c r="AF5" i="14"/>
  <c r="AB5" i="10"/>
  <c r="AD8" i="8" s="1"/>
  <c r="W4" i="10"/>
  <c r="AA4" i="10"/>
  <c r="AC7" i="8" s="1"/>
  <c r="AE4" i="10"/>
  <c r="AI7" i="8" s="1"/>
  <c r="AK4" i="14"/>
  <c r="S4" i="15"/>
  <c r="AA5" i="14"/>
  <c r="L5" i="15"/>
  <c r="L40" i="8"/>
  <c r="S43" i="8"/>
  <c r="W43" i="8" s="1"/>
  <c r="V43" i="8"/>
  <c r="M43" i="8"/>
  <c r="L43" i="8"/>
  <c r="J47" i="8"/>
  <c r="V53" i="8"/>
  <c r="L53" i="8"/>
  <c r="N53" i="8" s="1"/>
  <c r="P53" i="8"/>
  <c r="J58" i="8"/>
  <c r="U59" i="8"/>
  <c r="P59" i="8"/>
  <c r="J63" i="8"/>
  <c r="V64" i="8"/>
  <c r="M64" i="8"/>
  <c r="N64" i="8" s="1"/>
  <c r="P64" i="8"/>
  <c r="F64" i="8"/>
  <c r="P83" i="8"/>
  <c r="F83" i="8"/>
  <c r="H83" i="8" s="1"/>
  <c r="V83" i="8"/>
  <c r="L83" i="8"/>
  <c r="N83" i="8" s="1"/>
  <c r="T83" i="8"/>
  <c r="S118" i="8"/>
  <c r="I118" i="8"/>
  <c r="K118" i="8" s="1"/>
  <c r="U118" i="8"/>
  <c r="P118" i="8"/>
  <c r="V120" i="8"/>
  <c r="N134" i="8"/>
  <c r="T135" i="8"/>
  <c r="G135" i="8"/>
  <c r="J135" i="8"/>
  <c r="P135" i="8"/>
  <c r="V135" i="8"/>
  <c r="G5" i="10"/>
  <c r="AA5" i="10"/>
  <c r="AC8" i="8" s="1"/>
  <c r="O5" i="15"/>
  <c r="AE5" i="14"/>
  <c r="C6" i="10"/>
  <c r="S40" i="8"/>
  <c r="W40" i="8" s="1"/>
  <c r="F40" i="8"/>
  <c r="H40" i="8" s="1"/>
  <c r="M40" i="8"/>
  <c r="J49" i="8"/>
  <c r="K49" i="8" s="1"/>
  <c r="J51" i="8"/>
  <c r="F53" i="8"/>
  <c r="H53" i="8" s="1"/>
  <c r="S53" i="8"/>
  <c r="V56" i="8"/>
  <c r="M56" i="8"/>
  <c r="N56" i="8" s="1"/>
  <c r="T56" i="8"/>
  <c r="I56" i="8"/>
  <c r="K56" i="8" s="1"/>
  <c r="P56" i="8"/>
  <c r="F59" i="8"/>
  <c r="H59" i="8" s="1"/>
  <c r="S59" i="8"/>
  <c r="W59" i="8" s="1"/>
  <c r="AH62" i="8"/>
  <c r="G64" i="8"/>
  <c r="S64" i="8"/>
  <c r="J65" i="8"/>
  <c r="V66" i="8"/>
  <c r="W66" i="8" s="1"/>
  <c r="M66" i="8"/>
  <c r="N66" i="8" s="1"/>
  <c r="P66" i="8"/>
  <c r="F66" i="8"/>
  <c r="H66" i="8" s="1"/>
  <c r="V68" i="8"/>
  <c r="W68" i="8" s="1"/>
  <c r="M68" i="8"/>
  <c r="N68" i="8" s="1"/>
  <c r="P68" i="8"/>
  <c r="F68" i="8"/>
  <c r="H68" i="8" s="1"/>
  <c r="V70" i="8"/>
  <c r="M70" i="8"/>
  <c r="N70" i="8" s="1"/>
  <c r="P70" i="8"/>
  <c r="F70" i="8"/>
  <c r="H70" i="8" s="1"/>
  <c r="O70" i="8" s="1"/>
  <c r="V72" i="8"/>
  <c r="M72" i="8"/>
  <c r="P72" i="8"/>
  <c r="F72" i="8"/>
  <c r="H72" i="8" s="1"/>
  <c r="V74" i="8"/>
  <c r="W74" i="8" s="1"/>
  <c r="M74" i="8"/>
  <c r="N74" i="8" s="1"/>
  <c r="P74" i="8"/>
  <c r="F74" i="8"/>
  <c r="H74" i="8" s="1"/>
  <c r="V76" i="8"/>
  <c r="M76" i="8"/>
  <c r="N76" i="8" s="1"/>
  <c r="P76" i="8"/>
  <c r="F76" i="8"/>
  <c r="H76" i="8" s="1"/>
  <c r="V78" i="8"/>
  <c r="W78" i="8" s="1"/>
  <c r="M78" i="8"/>
  <c r="N78" i="8" s="1"/>
  <c r="P78" i="8"/>
  <c r="F78" i="8"/>
  <c r="H78" i="8" s="1"/>
  <c r="U78" i="8"/>
  <c r="G83" i="8"/>
  <c r="U83" i="8"/>
  <c r="V84" i="8"/>
  <c r="M84" i="8"/>
  <c r="N84" i="8" s="1"/>
  <c r="P84" i="8"/>
  <c r="F84" i="8"/>
  <c r="H84" i="8" s="1"/>
  <c r="U84" i="8"/>
  <c r="S84" i="8"/>
  <c r="S126" i="8"/>
  <c r="F126" i="8"/>
  <c r="H126" i="8" s="1"/>
  <c r="V126" i="8"/>
  <c r="L126" i="8"/>
  <c r="N126" i="8" s="1"/>
  <c r="J126" i="8"/>
  <c r="K126" i="8" s="1"/>
  <c r="P126" i="8"/>
  <c r="S132" i="8"/>
  <c r="U132" i="8"/>
  <c r="L132" i="8"/>
  <c r="N132" i="8" s="1"/>
  <c r="T132" i="8"/>
  <c r="I132" i="8"/>
  <c r="K132" i="8" s="1"/>
  <c r="P132" i="8"/>
  <c r="F135" i="8"/>
  <c r="G7" i="10"/>
  <c r="F7" i="14"/>
  <c r="C7" i="15"/>
  <c r="J79" i="8"/>
  <c r="K79" i="8" s="1"/>
  <c r="J80" i="8"/>
  <c r="J81" i="8"/>
  <c r="J82" i="8"/>
  <c r="AH82" i="8"/>
  <c r="J83" i="8"/>
  <c r="K83" i="8" s="1"/>
  <c r="J84" i="8"/>
  <c r="K84" i="8" s="1"/>
  <c r="J85" i="8"/>
  <c r="K85" i="8" s="1"/>
  <c r="J86" i="8"/>
  <c r="J87" i="8"/>
  <c r="J88" i="8"/>
  <c r="J89" i="8"/>
  <c r="S103" i="8"/>
  <c r="W103" i="8" s="1"/>
  <c r="T103" i="8"/>
  <c r="J103" i="8"/>
  <c r="M103" i="8"/>
  <c r="S105" i="8"/>
  <c r="V105" i="8"/>
  <c r="M105" i="8"/>
  <c r="N105" i="8" s="1"/>
  <c r="P105" i="8"/>
  <c r="F105" i="8"/>
  <c r="H105" i="8" s="1"/>
  <c r="S120" i="8"/>
  <c r="T120" i="8"/>
  <c r="J120" i="8"/>
  <c r="K120" i="8" s="1"/>
  <c r="P120" i="8"/>
  <c r="F120" i="8"/>
  <c r="H120" i="8" s="1"/>
  <c r="I5" i="10"/>
  <c r="S8" i="6" s="1"/>
  <c r="I5" i="14"/>
  <c r="W5" i="14"/>
  <c r="X5" i="14" s="1"/>
  <c r="T5" i="14" s="1"/>
  <c r="AA7" i="14"/>
  <c r="L7" i="15"/>
  <c r="C4" i="10"/>
  <c r="M5" i="10"/>
  <c r="I7" i="14"/>
  <c r="K7" i="14" s="1"/>
  <c r="I7" i="10"/>
  <c r="S10" i="6" s="1"/>
  <c r="S7" i="10"/>
  <c r="H10" i="7" s="1"/>
  <c r="X7" i="10"/>
  <c r="G38" i="6"/>
  <c r="H38" i="6" s="1"/>
  <c r="I38" i="6" s="1"/>
  <c r="G82" i="6"/>
  <c r="H82" i="6" s="1"/>
  <c r="I82" i="6" s="1"/>
  <c r="S13" i="8"/>
  <c r="W13" i="8" s="1"/>
  <c r="J13" i="8"/>
  <c r="K13" i="8" s="1"/>
  <c r="T13" i="8"/>
  <c r="S15" i="8"/>
  <c r="J15" i="8"/>
  <c r="K15" i="8" s="1"/>
  <c r="T15" i="8"/>
  <c r="S20" i="8"/>
  <c r="L20" i="8"/>
  <c r="N20" i="8" s="1"/>
  <c r="U20" i="8"/>
  <c r="S27" i="8"/>
  <c r="L27" i="8"/>
  <c r="N27" i="8" s="1"/>
  <c r="U27" i="8"/>
  <c r="S41" i="8"/>
  <c r="L41" i="8"/>
  <c r="N41" i="8" s="1"/>
  <c r="O41" i="8" s="1"/>
  <c r="U41" i="8"/>
  <c r="J52" i="8"/>
  <c r="J53" i="8"/>
  <c r="K53" i="8" s="1"/>
  <c r="J54" i="8"/>
  <c r="J55" i="8"/>
  <c r="K55" i="8" s="1"/>
  <c r="G103" i="8"/>
  <c r="S104" i="8"/>
  <c r="W104" i="8" s="1"/>
  <c r="P104" i="8"/>
  <c r="G104" i="8"/>
  <c r="H104" i="8" s="1"/>
  <c r="M104" i="8"/>
  <c r="N104" i="8" s="1"/>
  <c r="T105" i="8"/>
  <c r="V115" i="8"/>
  <c r="L115" i="8"/>
  <c r="P115" i="8"/>
  <c r="U120" i="8"/>
  <c r="P127" i="8"/>
  <c r="S133" i="8"/>
  <c r="V133" i="8"/>
  <c r="L133" i="8"/>
  <c r="U133" i="8"/>
  <c r="I133" i="8"/>
  <c r="K133" i="8" s="1"/>
  <c r="C5" i="10"/>
  <c r="O7" i="10"/>
  <c r="N7" i="14"/>
  <c r="M7" i="14" s="1"/>
  <c r="I7" i="15"/>
  <c r="I8" i="10"/>
  <c r="S11" i="6" s="1"/>
  <c r="I8" i="14"/>
  <c r="L8" i="10"/>
  <c r="F8" i="15"/>
  <c r="S114" i="8"/>
  <c r="F114" i="8"/>
  <c r="H114" i="8" s="1"/>
  <c r="L114" i="8"/>
  <c r="V114" i="8"/>
  <c r="S116" i="8"/>
  <c r="P116" i="8"/>
  <c r="G116" i="8"/>
  <c r="M116" i="8"/>
  <c r="S129" i="8"/>
  <c r="V129" i="8"/>
  <c r="M129" i="8"/>
  <c r="L129" i="8"/>
  <c r="S130" i="8"/>
  <c r="M130" i="8"/>
  <c r="N130" i="8" s="1"/>
  <c r="O130" i="8" s="1"/>
  <c r="J7" i="10"/>
  <c r="Q7" i="10"/>
  <c r="F10" i="7" s="1"/>
  <c r="Q7" i="15"/>
  <c r="AH7" i="14"/>
  <c r="AJ7" i="14" s="1"/>
  <c r="J8" i="14"/>
  <c r="AA8" i="10"/>
  <c r="AC11" i="8" s="1"/>
  <c r="AE8" i="14"/>
  <c r="O8" i="15"/>
  <c r="AB7" i="10"/>
  <c r="AD10" i="8" s="1"/>
  <c r="AF7" i="14"/>
  <c r="X8" i="10"/>
  <c r="R9" i="15"/>
  <c r="AI9" i="14"/>
  <c r="AD9" i="10"/>
  <c r="AG12" i="8" s="1"/>
  <c r="Q8" i="10"/>
  <c r="F11" i="7" s="1"/>
  <c r="G8" i="15"/>
  <c r="K9" i="10"/>
  <c r="AE9" i="10"/>
  <c r="AI12" i="8" s="1"/>
  <c r="AK9" i="14"/>
  <c r="P8" i="10"/>
  <c r="H9" i="10"/>
  <c r="O9" i="14"/>
  <c r="Z9" i="10"/>
  <c r="AB12" i="8" s="1"/>
  <c r="O9" i="15"/>
  <c r="AE9" i="14"/>
  <c r="G10" i="10"/>
  <c r="C10" i="15"/>
  <c r="T10" i="15"/>
  <c r="AF10" i="10"/>
  <c r="AJ13" i="8" s="1"/>
  <c r="P12" i="14"/>
  <c r="AE7" i="14"/>
  <c r="R9" i="10"/>
  <c r="G12" i="7" s="1"/>
  <c r="H9" i="15"/>
  <c r="E10" i="15"/>
  <c r="P10" i="14"/>
  <c r="Q10" i="14"/>
  <c r="X10" i="10"/>
  <c r="W11" i="14"/>
  <c r="X11" i="14" s="1"/>
  <c r="T11" i="14" s="1"/>
  <c r="W11" i="10"/>
  <c r="Y7" i="10"/>
  <c r="AA10" i="8" s="1"/>
  <c r="E8" i="14"/>
  <c r="L10" i="10"/>
  <c r="F10" i="15"/>
  <c r="G10" i="15"/>
  <c r="N10" i="15"/>
  <c r="AL10" i="14"/>
  <c r="Y11" i="10"/>
  <c r="AA14" i="8" s="1"/>
  <c r="U11" i="15"/>
  <c r="G12" i="14"/>
  <c r="S108" i="8"/>
  <c r="J108" i="8"/>
  <c r="T108" i="8"/>
  <c r="S110" i="8"/>
  <c r="L110" i="8"/>
  <c r="N110" i="8" s="1"/>
  <c r="U110" i="8"/>
  <c r="S115" i="8"/>
  <c r="J115" i="8"/>
  <c r="K115" i="8" s="1"/>
  <c r="T115" i="8"/>
  <c r="S122" i="8"/>
  <c r="L122" i="8"/>
  <c r="N122" i="8" s="1"/>
  <c r="U122" i="8"/>
  <c r="S127" i="8"/>
  <c r="W127" i="8" s="1"/>
  <c r="L127" i="8"/>
  <c r="N127" i="8" s="1"/>
  <c r="U127" i="8"/>
  <c r="S134" i="8"/>
  <c r="V134" i="8"/>
  <c r="M134" i="8"/>
  <c r="J134" i="8"/>
  <c r="K134" i="8" s="1"/>
  <c r="U134" i="8"/>
  <c r="S135" i="8"/>
  <c r="I135" i="8"/>
  <c r="K135" i="8" s="1"/>
  <c r="M135" i="8"/>
  <c r="N135" i="8" s="1"/>
  <c r="B7" i="15"/>
  <c r="E7" i="14"/>
  <c r="AD7" i="14"/>
  <c r="AG7" i="14" s="1"/>
  <c r="O7" i="15"/>
  <c r="E10" i="14"/>
  <c r="F10" i="14"/>
  <c r="K10" i="10"/>
  <c r="Q10" i="10"/>
  <c r="F13" i="7" s="1"/>
  <c r="J11" i="10"/>
  <c r="O11" i="10"/>
  <c r="AG11" i="10"/>
  <c r="AK14" i="8" s="1"/>
  <c r="H9" i="14"/>
  <c r="AD9" i="14"/>
  <c r="S10" i="10"/>
  <c r="H13" i="7" s="1"/>
  <c r="T10" i="10"/>
  <c r="I13" i="7" s="1"/>
  <c r="J10" i="15"/>
  <c r="E11" i="15"/>
  <c r="I11" i="10"/>
  <c r="AC11" i="14"/>
  <c r="AM11" i="14"/>
  <c r="H13" i="15"/>
  <c r="O13" i="14"/>
  <c r="R13" i="10"/>
  <c r="G16" i="7" s="1"/>
  <c r="R7" i="10"/>
  <c r="G10" i="7" s="1"/>
  <c r="C8" i="10"/>
  <c r="F8" i="10"/>
  <c r="Q10" i="15"/>
  <c r="AC10" i="10"/>
  <c r="AF13" i="8" s="1"/>
  <c r="R11" i="10"/>
  <c r="G14" i="7" s="1"/>
  <c r="O11" i="14"/>
  <c r="H11" i="15"/>
  <c r="L11" i="15"/>
  <c r="AA11" i="14"/>
  <c r="S8" i="15"/>
  <c r="AK8" i="14"/>
  <c r="C9" i="10"/>
  <c r="N9" i="15"/>
  <c r="B10" i="15"/>
  <c r="AD10" i="14"/>
  <c r="D11" i="15"/>
  <c r="L11" i="10"/>
  <c r="J11" i="14"/>
  <c r="K11" i="14" s="1"/>
  <c r="L11" i="14" s="1"/>
  <c r="F11" i="15"/>
  <c r="M11" i="15"/>
  <c r="Q11" i="15"/>
  <c r="AD11" i="10"/>
  <c r="AG14" i="8" s="1"/>
  <c r="R11" i="15"/>
  <c r="U12" i="15"/>
  <c r="AG12" i="10"/>
  <c r="AK15" i="8" s="1"/>
  <c r="AM12" i="14"/>
  <c r="E13" i="15"/>
  <c r="I13" i="10"/>
  <c r="S16" i="6" s="1"/>
  <c r="AD13" i="14"/>
  <c r="AG7" i="10"/>
  <c r="AK10" i="8" s="1"/>
  <c r="Y10" i="10"/>
  <c r="AA13" i="8" s="1"/>
  <c r="AD10" i="10"/>
  <c r="AG13" i="8" s="1"/>
  <c r="AM10" i="14"/>
  <c r="U10" i="15"/>
  <c r="AC11" i="10"/>
  <c r="AF14" i="8" s="1"/>
  <c r="S11" i="15"/>
  <c r="G12" i="10"/>
  <c r="P14" i="10"/>
  <c r="W15" i="14"/>
  <c r="X15" i="14" s="1"/>
  <c r="T15" i="14" s="1"/>
  <c r="J12" i="10"/>
  <c r="K12" i="10"/>
  <c r="O12" i="10"/>
  <c r="P12" i="15"/>
  <c r="AB12" i="10"/>
  <c r="AD15" i="8" s="1"/>
  <c r="AF12" i="14"/>
  <c r="AF12" i="10"/>
  <c r="AJ15" i="8" s="1"/>
  <c r="N13" i="10"/>
  <c r="AF13" i="10"/>
  <c r="AJ16" i="8" s="1"/>
  <c r="T13" i="15"/>
  <c r="AE14" i="10"/>
  <c r="AI17" i="8" s="1"/>
  <c r="S14" i="15"/>
  <c r="AK14" i="14"/>
  <c r="AA12" i="14"/>
  <c r="AL12" i="14"/>
  <c r="W13" i="14"/>
  <c r="X13" i="14" s="1"/>
  <c r="T13" i="14" s="1"/>
  <c r="E14" i="15"/>
  <c r="I14" i="14"/>
  <c r="I14" i="10"/>
  <c r="S17" i="6" s="1"/>
  <c r="M14" i="10"/>
  <c r="H12" i="15"/>
  <c r="R12" i="10"/>
  <c r="G15" i="7" s="1"/>
  <c r="O12" i="14"/>
  <c r="J13" i="10"/>
  <c r="N13" i="15"/>
  <c r="Z13" i="10"/>
  <c r="AB16" i="8" s="1"/>
  <c r="F14" i="14"/>
  <c r="G14" i="14" s="1"/>
  <c r="C14" i="15"/>
  <c r="G14" i="10"/>
  <c r="O15" i="10"/>
  <c r="J10" i="10"/>
  <c r="O10" i="10"/>
  <c r="R10" i="10"/>
  <c r="G13" i="7" s="1"/>
  <c r="N11" i="15"/>
  <c r="Z11" i="10"/>
  <c r="AB14" i="8" s="1"/>
  <c r="AE11" i="14"/>
  <c r="O11" i="15"/>
  <c r="F12" i="10"/>
  <c r="B12" i="15"/>
  <c r="AC12" i="10"/>
  <c r="AF15" i="8" s="1"/>
  <c r="AH15" i="8" s="1"/>
  <c r="Q12" i="15"/>
  <c r="AH12" i="14"/>
  <c r="AJ12" i="14" s="1"/>
  <c r="T12" i="15"/>
  <c r="C13" i="10"/>
  <c r="G14" i="15"/>
  <c r="N14" i="14"/>
  <c r="Q14" i="10"/>
  <c r="F17" i="7" s="1"/>
  <c r="U14" i="10"/>
  <c r="J17" i="7" s="1"/>
  <c r="R14" i="14"/>
  <c r="AD15" i="10"/>
  <c r="AG18" i="8" s="1"/>
  <c r="AI15" i="14"/>
  <c r="R15" i="15"/>
  <c r="G11" i="10"/>
  <c r="M12" i="15"/>
  <c r="Y12" i="10"/>
  <c r="AA15" i="8" s="1"/>
  <c r="F14" i="10"/>
  <c r="N14" i="10"/>
  <c r="T14" i="10"/>
  <c r="I17" i="7" s="1"/>
  <c r="J14" i="15"/>
  <c r="X14" i="10"/>
  <c r="AB14" i="10"/>
  <c r="AD17" i="8" s="1"/>
  <c r="AF14" i="10"/>
  <c r="AJ17" i="8" s="1"/>
  <c r="P15" i="10"/>
  <c r="AA15" i="14"/>
  <c r="L15" i="15"/>
  <c r="AG16" i="10"/>
  <c r="AK19" i="8" s="1"/>
  <c r="AM16" i="14"/>
  <c r="AE15" i="14"/>
  <c r="P17" i="14"/>
  <c r="M14" i="15"/>
  <c r="T15" i="10"/>
  <c r="I18" i="7" s="1"/>
  <c r="J17" i="10"/>
  <c r="C11" i="10"/>
  <c r="N12" i="10"/>
  <c r="C14" i="10"/>
  <c r="Y14" i="10"/>
  <c r="AA17" i="8" s="1"/>
  <c r="AE14" i="14"/>
  <c r="N15" i="10"/>
  <c r="AF15" i="10"/>
  <c r="AJ18" i="8" s="1"/>
  <c r="U16" i="15"/>
  <c r="C15" i="10"/>
  <c r="K16" i="10"/>
  <c r="AA15" i="10"/>
  <c r="AC18" i="8" s="1"/>
  <c r="C16" i="15"/>
  <c r="G16" i="10"/>
  <c r="F16" i="14"/>
  <c r="G16" i="14" s="1"/>
  <c r="P16" i="14"/>
  <c r="K17" i="10"/>
  <c r="Q15" i="14"/>
  <c r="AD15" i="14"/>
  <c r="N15" i="15"/>
  <c r="Z15" i="10"/>
  <c r="AB18" i="8" s="1"/>
  <c r="AL15" i="14"/>
  <c r="P16" i="10"/>
  <c r="W16" i="14"/>
  <c r="X16" i="14" s="1"/>
  <c r="T16" i="14" s="1"/>
  <c r="J14" i="10"/>
  <c r="Q14" i="14"/>
  <c r="AC14" i="14"/>
  <c r="T14" i="15"/>
  <c r="F15" i="10"/>
  <c r="B15" i="15"/>
  <c r="E15" i="14"/>
  <c r="W15" i="10"/>
  <c r="X15" i="10"/>
  <c r="C16" i="10"/>
  <c r="AC19" i="10"/>
  <c r="AF22" i="8" s="1"/>
  <c r="AH22" i="8" s="1"/>
  <c r="AH19" i="14"/>
  <c r="AJ19" i="14" s="1"/>
  <c r="Q19" i="15"/>
  <c r="P17" i="15"/>
  <c r="AF17" i="14"/>
  <c r="C18" i="10"/>
  <c r="K19" i="10"/>
  <c r="X17" i="10"/>
  <c r="AB17" i="10"/>
  <c r="AD20" i="8" s="1"/>
  <c r="G19" i="10"/>
  <c r="F19" i="14"/>
  <c r="C19" i="15"/>
  <c r="S19" i="10"/>
  <c r="H22" i="7" s="1"/>
  <c r="AB20" i="10"/>
  <c r="AD23" i="8" s="1"/>
  <c r="P20" i="15"/>
  <c r="AF20" i="14"/>
  <c r="AE16" i="14"/>
  <c r="O16" i="15"/>
  <c r="AL16" i="14"/>
  <c r="F17" i="15"/>
  <c r="H17" i="15"/>
  <c r="U17" i="15"/>
  <c r="AG17" i="10"/>
  <c r="AK20" i="8" s="1"/>
  <c r="E16" i="14"/>
  <c r="B16" i="15"/>
  <c r="Z16" i="10"/>
  <c r="AB19" i="8" s="1"/>
  <c r="AA16" i="10"/>
  <c r="AC19" i="8" s="1"/>
  <c r="L17" i="10"/>
  <c r="W17" i="14"/>
  <c r="X17" i="14" s="1"/>
  <c r="T17" i="14" s="1"/>
  <c r="W17" i="10"/>
  <c r="N16" i="10"/>
  <c r="M17" i="10"/>
  <c r="R17" i="10"/>
  <c r="G20" i="7" s="1"/>
  <c r="AM17" i="14"/>
  <c r="O19" i="10"/>
  <c r="T16" i="15"/>
  <c r="P17" i="10"/>
  <c r="K17" i="15"/>
  <c r="U17" i="10"/>
  <c r="J20" i="7" s="1"/>
  <c r="H19" i="10"/>
  <c r="D19" i="15"/>
  <c r="AC17" i="10"/>
  <c r="AF20" i="8" s="1"/>
  <c r="S17" i="15"/>
  <c r="I19" i="10"/>
  <c r="S22" i="6" s="1"/>
  <c r="E19" i="15"/>
  <c r="T19" i="10"/>
  <c r="I22" i="7" s="1"/>
  <c r="Y17" i="10"/>
  <c r="AA20" i="8" s="1"/>
  <c r="AF17" i="10"/>
  <c r="AJ20" i="8" s="1"/>
  <c r="AL20" i="8" s="1"/>
  <c r="K19" i="14"/>
  <c r="L19" i="14" s="1"/>
  <c r="N19" i="10"/>
  <c r="R19" i="15"/>
  <c r="AK19" i="14"/>
  <c r="AE19" i="10"/>
  <c r="AI22" i="8" s="1"/>
  <c r="AL22" i="8" s="1"/>
  <c r="S19" i="15"/>
  <c r="Z21" i="10"/>
  <c r="AB24" i="8" s="1"/>
  <c r="AD21" i="14"/>
  <c r="AF19" i="10"/>
  <c r="AJ22" i="8" s="1"/>
  <c r="T19" i="15"/>
  <c r="AL19" i="14"/>
  <c r="U19" i="15"/>
  <c r="U20" i="10"/>
  <c r="J23" i="7" s="1"/>
  <c r="R20" i="14"/>
  <c r="X20" i="10"/>
  <c r="H21" i="14"/>
  <c r="D21" i="15"/>
  <c r="H21" i="10"/>
  <c r="AH17" i="14"/>
  <c r="AK17" i="14"/>
  <c r="T17" i="15"/>
  <c r="L19" i="10"/>
  <c r="Q19" i="10"/>
  <c r="F22" i="7" s="1"/>
  <c r="G19" i="15"/>
  <c r="L19" i="15"/>
  <c r="AG19" i="10"/>
  <c r="AK22" i="8" s="1"/>
  <c r="X19" i="10"/>
  <c r="M19" i="15"/>
  <c r="C20" i="10"/>
  <c r="K20" i="15"/>
  <c r="T21" i="10"/>
  <c r="I24" i="7" s="1"/>
  <c r="J21" i="15"/>
  <c r="Q21" i="14"/>
  <c r="N19" i="15"/>
  <c r="Y19" i="10"/>
  <c r="AA22" i="8" s="1"/>
  <c r="AM19" i="14"/>
  <c r="AC21" i="14"/>
  <c r="U21" i="15"/>
  <c r="Y22" i="10"/>
  <c r="AA25" i="8" s="1"/>
  <c r="AC22" i="14"/>
  <c r="M22" i="15"/>
  <c r="W23" i="14"/>
  <c r="X23" i="14" s="1"/>
  <c r="T23" i="14" s="1"/>
  <c r="C17" i="10"/>
  <c r="W21" i="10"/>
  <c r="Y21" i="10"/>
  <c r="AA24" i="8" s="1"/>
  <c r="AG21" i="10"/>
  <c r="AK24" i="8" s="1"/>
  <c r="J22" i="15"/>
  <c r="Q22" i="14"/>
  <c r="K21" i="10"/>
  <c r="L21" i="15"/>
  <c r="N22" i="10"/>
  <c r="N22" i="14"/>
  <c r="Q22" i="10"/>
  <c r="F25" i="7" s="1"/>
  <c r="E23" i="14"/>
  <c r="F23" i="10"/>
  <c r="B23" i="15"/>
  <c r="I23" i="10"/>
  <c r="S26" i="6" s="1"/>
  <c r="I23" i="14"/>
  <c r="E23" i="15"/>
  <c r="AE24" i="10"/>
  <c r="AI27" i="8" s="1"/>
  <c r="S24" i="15"/>
  <c r="AK24" i="14"/>
  <c r="J21" i="10"/>
  <c r="L21" i="10"/>
  <c r="J23" i="10"/>
  <c r="AM21" i="14"/>
  <c r="O24" i="10"/>
  <c r="AG24" i="10"/>
  <c r="AK27" i="8" s="1"/>
  <c r="AM24" i="14"/>
  <c r="U24" i="15"/>
  <c r="C19" i="10"/>
  <c r="H21" i="15"/>
  <c r="O21" i="14"/>
  <c r="AA21" i="14"/>
  <c r="AF21" i="14"/>
  <c r="AB21" i="10"/>
  <c r="AD24" i="8" s="1"/>
  <c r="P21" i="15"/>
  <c r="L22" i="10"/>
  <c r="J22" i="14"/>
  <c r="K22" i="14" s="1"/>
  <c r="M21" i="15"/>
  <c r="E22" i="15"/>
  <c r="I22" i="10"/>
  <c r="S25" i="6" s="1"/>
  <c r="K22" i="15"/>
  <c r="Z22" i="10"/>
  <c r="AB25" i="8" s="1"/>
  <c r="N22" i="15"/>
  <c r="AD22" i="14"/>
  <c r="Q22" i="15"/>
  <c r="AC22" i="10"/>
  <c r="AF25" i="8" s="1"/>
  <c r="AH25" i="8" s="1"/>
  <c r="P23" i="15"/>
  <c r="AB23" i="10"/>
  <c r="AD26" i="8" s="1"/>
  <c r="AF23" i="14"/>
  <c r="H24" i="10"/>
  <c r="D24" i="15"/>
  <c r="F24" i="15"/>
  <c r="L24" i="10"/>
  <c r="J24" i="14"/>
  <c r="K24" i="14" s="1"/>
  <c r="D26" i="15"/>
  <c r="H26" i="14"/>
  <c r="H26" i="10"/>
  <c r="AG22" i="10"/>
  <c r="AK25" i="8" s="1"/>
  <c r="AM22" i="14"/>
  <c r="N24" i="15"/>
  <c r="AF24" i="14"/>
  <c r="R21" i="15"/>
  <c r="AI21" i="14"/>
  <c r="AJ21" i="14" s="1"/>
  <c r="X22" i="10"/>
  <c r="C23" i="10"/>
  <c r="H24" i="14"/>
  <c r="L24" i="14" s="1"/>
  <c r="Z24" i="10"/>
  <c r="AB27" i="8" s="1"/>
  <c r="AB24" i="10"/>
  <c r="AD27" i="8" s="1"/>
  <c r="AD24" i="10"/>
  <c r="AG27" i="8" s="1"/>
  <c r="R24" i="15"/>
  <c r="AI24" i="14"/>
  <c r="AL24" i="14"/>
  <c r="T24" i="15"/>
  <c r="AF24" i="10"/>
  <c r="AJ27" i="8" s="1"/>
  <c r="I26" i="14"/>
  <c r="E26" i="15"/>
  <c r="I26" i="10"/>
  <c r="S29" i="6" s="1"/>
  <c r="I29" i="15"/>
  <c r="C21" i="15"/>
  <c r="O21" i="10"/>
  <c r="K21" i="15"/>
  <c r="Q21" i="15"/>
  <c r="AC21" i="10"/>
  <c r="AF24" i="8" s="1"/>
  <c r="AH24" i="8" s="1"/>
  <c r="AK21" i="14"/>
  <c r="S21" i="15"/>
  <c r="G22" i="14"/>
  <c r="AA22" i="14"/>
  <c r="L22" i="15"/>
  <c r="Q23" i="10"/>
  <c r="F26" i="7" s="1"/>
  <c r="L26" i="7" s="1"/>
  <c r="N23" i="14"/>
  <c r="M23" i="14" s="1"/>
  <c r="AE23" i="14"/>
  <c r="AA23" i="10"/>
  <c r="AC26" i="8" s="1"/>
  <c r="O23" i="15"/>
  <c r="H24" i="15"/>
  <c r="O24" i="14"/>
  <c r="R24" i="10"/>
  <c r="G27" i="7" s="1"/>
  <c r="J24" i="15"/>
  <c r="T24" i="10"/>
  <c r="I27" i="7" s="1"/>
  <c r="Q24" i="14"/>
  <c r="AD24" i="14"/>
  <c r="W25" i="14"/>
  <c r="X25" i="14" s="1"/>
  <c r="T25" i="14" s="1"/>
  <c r="E24" i="15"/>
  <c r="K24" i="10"/>
  <c r="F26" i="10"/>
  <c r="B26" i="15"/>
  <c r="E26" i="14"/>
  <c r="J26" i="10"/>
  <c r="AB26" i="10"/>
  <c r="AD29" i="8" s="1"/>
  <c r="P26" i="15"/>
  <c r="AF26" i="14"/>
  <c r="O24" i="15"/>
  <c r="AG25" i="10"/>
  <c r="AK28" i="8" s="1"/>
  <c r="U25" i="15"/>
  <c r="AM25" i="14"/>
  <c r="C26" i="15"/>
  <c r="G26" i="10"/>
  <c r="F26" i="14"/>
  <c r="O22" i="15"/>
  <c r="AA22" i="10"/>
  <c r="AC25" i="8" s="1"/>
  <c r="U22" i="15"/>
  <c r="S23" i="15"/>
  <c r="AE23" i="10"/>
  <c r="AI26" i="8" s="1"/>
  <c r="G24" i="15"/>
  <c r="Q24" i="10"/>
  <c r="F27" i="7" s="1"/>
  <c r="N24" i="14"/>
  <c r="AE24" i="14"/>
  <c r="N26" i="14"/>
  <c r="G26" i="15"/>
  <c r="Q26" i="10"/>
  <c r="F29" i="7" s="1"/>
  <c r="C21" i="10"/>
  <c r="B22" i="15"/>
  <c r="C27" i="10"/>
  <c r="G28" i="10"/>
  <c r="F28" i="14"/>
  <c r="AF28" i="10"/>
  <c r="AJ31" i="8" s="1"/>
  <c r="C24" i="10"/>
  <c r="C26" i="10"/>
  <c r="P27" i="10"/>
  <c r="W27" i="10"/>
  <c r="AK27" i="14"/>
  <c r="F29" i="14"/>
  <c r="G29" i="10"/>
  <c r="C29" i="15"/>
  <c r="G29" i="15"/>
  <c r="Q29" i="10"/>
  <c r="F32" i="7" s="1"/>
  <c r="R26" i="14"/>
  <c r="AE26" i="10"/>
  <c r="AI29" i="8" s="1"/>
  <c r="AK26" i="14"/>
  <c r="O29" i="10"/>
  <c r="G25" i="15"/>
  <c r="N25" i="14"/>
  <c r="M25" i="14" s="1"/>
  <c r="O25" i="14"/>
  <c r="H25" i="15"/>
  <c r="R25" i="10"/>
  <c r="G28" i="7" s="1"/>
  <c r="M28" i="7" s="1"/>
  <c r="U26" i="10"/>
  <c r="J29" i="7" s="1"/>
  <c r="M26" i="15"/>
  <c r="J27" i="14"/>
  <c r="F27" i="15"/>
  <c r="L27" i="10"/>
  <c r="Q27" i="14"/>
  <c r="J27" i="15"/>
  <c r="T27" i="10"/>
  <c r="I30" i="7" s="1"/>
  <c r="AH27" i="14"/>
  <c r="Q27" i="15"/>
  <c r="AC27" i="10"/>
  <c r="AF30" i="8" s="1"/>
  <c r="M28" i="10"/>
  <c r="W28" i="14"/>
  <c r="X28" i="14" s="1"/>
  <c r="T28" i="14" s="1"/>
  <c r="AB28" i="10"/>
  <c r="AD31" i="8" s="1"/>
  <c r="P28" i="15"/>
  <c r="AF28" i="14"/>
  <c r="E29" i="15"/>
  <c r="I29" i="14"/>
  <c r="N29" i="14"/>
  <c r="AI26" i="14"/>
  <c r="R26" i="15"/>
  <c r="AD26" i="10"/>
  <c r="AG29" i="8" s="1"/>
  <c r="M28" i="15"/>
  <c r="AA24" i="14"/>
  <c r="L24" i="15"/>
  <c r="G25" i="10"/>
  <c r="D25" i="15"/>
  <c r="E25" i="15"/>
  <c r="I25" i="14"/>
  <c r="J25" i="10"/>
  <c r="K25" i="10"/>
  <c r="N25" i="15"/>
  <c r="AE25" i="14"/>
  <c r="O25" i="15"/>
  <c r="X26" i="10"/>
  <c r="AB27" i="10"/>
  <c r="AD30" i="8" s="1"/>
  <c r="P27" i="15"/>
  <c r="AF27" i="14"/>
  <c r="L28" i="10"/>
  <c r="F28" i="15"/>
  <c r="J28" i="14"/>
  <c r="Y28" i="10"/>
  <c r="AA31" i="8" s="1"/>
  <c r="AI28" i="14"/>
  <c r="AD28" i="10"/>
  <c r="AG31" i="8" s="1"/>
  <c r="R28" i="15"/>
  <c r="AC25" i="10"/>
  <c r="AF28" i="8" s="1"/>
  <c r="Q25" i="15"/>
  <c r="AD25" i="10"/>
  <c r="AG28" i="8" s="1"/>
  <c r="R25" i="15"/>
  <c r="AI25" i="14"/>
  <c r="AJ25" i="14" s="1"/>
  <c r="AK25" i="14"/>
  <c r="S25" i="15"/>
  <c r="AE25" i="10"/>
  <c r="AI28" i="8" s="1"/>
  <c r="AF25" i="10"/>
  <c r="AJ28" i="8" s="1"/>
  <c r="AL25" i="14"/>
  <c r="T25" i="15"/>
  <c r="H26" i="15"/>
  <c r="R26" i="10"/>
  <c r="G29" i="7" s="1"/>
  <c r="O26" i="14"/>
  <c r="AC26" i="14"/>
  <c r="S27" i="15"/>
  <c r="D28" i="15"/>
  <c r="H28" i="10"/>
  <c r="H28" i="14"/>
  <c r="Q28" i="14"/>
  <c r="AC28" i="14"/>
  <c r="K29" i="10"/>
  <c r="K29" i="14"/>
  <c r="L29" i="14" s="1"/>
  <c r="N29" i="10"/>
  <c r="X27" i="10"/>
  <c r="X28" i="10"/>
  <c r="T28" i="15"/>
  <c r="AL28" i="14"/>
  <c r="AC29" i="10"/>
  <c r="AF32" i="8" s="1"/>
  <c r="F31" i="15"/>
  <c r="L31" i="10"/>
  <c r="AG32" i="10"/>
  <c r="AK35" i="8" s="1"/>
  <c r="AM32" i="14"/>
  <c r="U32" i="15"/>
  <c r="W29" i="14"/>
  <c r="X29" i="14" s="1"/>
  <c r="T29" i="14" s="1"/>
  <c r="Q29" i="15"/>
  <c r="B30" i="15"/>
  <c r="K30" i="10"/>
  <c r="R30" i="10"/>
  <c r="G33" i="7" s="1"/>
  <c r="O30" i="14"/>
  <c r="AF30" i="14"/>
  <c r="P30" i="15"/>
  <c r="AB30" i="10"/>
  <c r="AD33" i="8" s="1"/>
  <c r="J31" i="14"/>
  <c r="N31" i="10"/>
  <c r="P31" i="14"/>
  <c r="M31" i="14" s="1"/>
  <c r="P28" i="10"/>
  <c r="D29" i="15"/>
  <c r="H29" i="10"/>
  <c r="L29" i="10"/>
  <c r="R29" i="15"/>
  <c r="S29" i="15"/>
  <c r="AE29" i="10"/>
  <c r="AI32" i="8" s="1"/>
  <c r="AK29" i="14"/>
  <c r="AG30" i="10"/>
  <c r="AK33" i="8" s="1"/>
  <c r="U30" i="15"/>
  <c r="C25" i="10"/>
  <c r="C28" i="10"/>
  <c r="K28" i="10"/>
  <c r="S28" i="15"/>
  <c r="F29" i="15"/>
  <c r="Z29" i="10"/>
  <c r="AB32" i="8" s="1"/>
  <c r="AD29" i="10"/>
  <c r="AG32" i="8" s="1"/>
  <c r="F30" i="10"/>
  <c r="J30" i="10"/>
  <c r="AE30" i="14"/>
  <c r="I31" i="10"/>
  <c r="S34" i="6" s="1"/>
  <c r="I31" i="14"/>
  <c r="E31" i="15"/>
  <c r="Y30" i="10"/>
  <c r="AA33" i="8" s="1"/>
  <c r="AH29" i="14"/>
  <c r="J22" i="10"/>
  <c r="R22" i="10"/>
  <c r="G25" i="7" s="1"/>
  <c r="T29" i="10"/>
  <c r="I32" i="7" s="1"/>
  <c r="W29" i="10"/>
  <c r="AF29" i="14"/>
  <c r="AI29" i="14"/>
  <c r="E30" i="14"/>
  <c r="H30" i="15"/>
  <c r="N30" i="10"/>
  <c r="AC30" i="14"/>
  <c r="AG30" i="14" s="1"/>
  <c r="H32" i="10"/>
  <c r="Q33" i="15"/>
  <c r="AC33" i="10"/>
  <c r="AF36" i="8" s="1"/>
  <c r="AH33" i="14"/>
  <c r="W34" i="10"/>
  <c r="Q31" i="10"/>
  <c r="F34" i="7" s="1"/>
  <c r="O32" i="15"/>
  <c r="P33" i="14"/>
  <c r="J34" i="10"/>
  <c r="O34" i="15"/>
  <c r="AA34" i="10"/>
  <c r="AC37" i="8" s="1"/>
  <c r="AE34" i="14"/>
  <c r="C29" i="10"/>
  <c r="C30" i="15"/>
  <c r="Z30" i="10"/>
  <c r="AB33" i="8" s="1"/>
  <c r="X31" i="10"/>
  <c r="AE31" i="14"/>
  <c r="J33" i="10"/>
  <c r="R33" i="10"/>
  <c r="G36" i="7" s="1"/>
  <c r="H33" i="15"/>
  <c r="AF33" i="10"/>
  <c r="AJ36" i="8" s="1"/>
  <c r="T33" i="15"/>
  <c r="AL33" i="14"/>
  <c r="Q30" i="15"/>
  <c r="J31" i="10"/>
  <c r="G31" i="15"/>
  <c r="Y31" i="10"/>
  <c r="AA34" i="8" s="1"/>
  <c r="M31" i="15"/>
  <c r="AA32" i="10"/>
  <c r="AC35" i="8" s="1"/>
  <c r="J33" i="15"/>
  <c r="Q33" i="14"/>
  <c r="Y33" i="10"/>
  <c r="AA36" i="8" s="1"/>
  <c r="M33" i="15"/>
  <c r="L30" i="15"/>
  <c r="B31" i="15"/>
  <c r="R31" i="10"/>
  <c r="G34" i="7" s="1"/>
  <c r="N31" i="15"/>
  <c r="AF31" i="10"/>
  <c r="AJ34" i="8" s="1"/>
  <c r="H32" i="14"/>
  <c r="AE32" i="14"/>
  <c r="T33" i="10"/>
  <c r="I36" i="7" s="1"/>
  <c r="AG34" i="10"/>
  <c r="AK37" i="8" s="1"/>
  <c r="U34" i="15"/>
  <c r="AM34" i="14"/>
  <c r="K31" i="15"/>
  <c r="O31" i="15"/>
  <c r="F32" i="15"/>
  <c r="I33" i="10"/>
  <c r="S36" i="6" s="1"/>
  <c r="Q33" i="10"/>
  <c r="F36" i="7" s="1"/>
  <c r="AC33" i="14"/>
  <c r="O30" i="10"/>
  <c r="R30" i="15"/>
  <c r="F31" i="10"/>
  <c r="M31" i="10"/>
  <c r="H31" i="15"/>
  <c r="W31" i="14"/>
  <c r="X31" i="14" s="1"/>
  <c r="T31" i="14" s="1"/>
  <c r="Z31" i="10"/>
  <c r="AB34" i="8" s="1"/>
  <c r="P31" i="15"/>
  <c r="C32" i="10"/>
  <c r="N33" i="15"/>
  <c r="Z33" i="10"/>
  <c r="AB36" i="8" s="1"/>
  <c r="J34" i="15"/>
  <c r="Q34" i="14"/>
  <c r="T34" i="10"/>
  <c r="I37" i="7" s="1"/>
  <c r="AG31" i="14"/>
  <c r="D32" i="15"/>
  <c r="L32" i="10"/>
  <c r="Y32" i="10"/>
  <c r="AA35" i="8" s="1"/>
  <c r="AH31" i="14"/>
  <c r="C35" i="10"/>
  <c r="AC36" i="10"/>
  <c r="AF39" i="8" s="1"/>
  <c r="AH39" i="8" s="1"/>
  <c r="AH36" i="14"/>
  <c r="AJ36" i="14" s="1"/>
  <c r="W35" i="10"/>
  <c r="H38" i="10"/>
  <c r="D38" i="15"/>
  <c r="H38" i="14"/>
  <c r="N38" i="14"/>
  <c r="Q38" i="10"/>
  <c r="F41" i="7" s="1"/>
  <c r="G38" i="15"/>
  <c r="R37" i="15"/>
  <c r="AD37" i="10"/>
  <c r="AG40" i="8" s="1"/>
  <c r="AI37" i="14"/>
  <c r="F34" i="15"/>
  <c r="N35" i="10"/>
  <c r="T35" i="15"/>
  <c r="AL35" i="14"/>
  <c r="G36" i="10"/>
  <c r="U37" i="15"/>
  <c r="AM37" i="14"/>
  <c r="AG37" i="10"/>
  <c r="AK40" i="8" s="1"/>
  <c r="I37" i="10"/>
  <c r="S40" i="6" s="1"/>
  <c r="E37" i="15"/>
  <c r="I37" i="14"/>
  <c r="I38" i="14"/>
  <c r="I38" i="10"/>
  <c r="S41" i="6" s="1"/>
  <c r="W38" i="14"/>
  <c r="X38" i="14" s="1"/>
  <c r="T38" i="14" s="1"/>
  <c r="AM31" i="14"/>
  <c r="C33" i="10"/>
  <c r="G34" i="10"/>
  <c r="E35" i="14"/>
  <c r="B35" i="15"/>
  <c r="J35" i="14"/>
  <c r="AF35" i="10"/>
  <c r="AJ38" i="8" s="1"/>
  <c r="F36" i="14"/>
  <c r="AI36" i="14"/>
  <c r="C37" i="15"/>
  <c r="F37" i="14"/>
  <c r="F37" i="15"/>
  <c r="J37" i="14"/>
  <c r="K37" i="14" s="1"/>
  <c r="X33" i="10"/>
  <c r="C34" i="10"/>
  <c r="L34" i="10"/>
  <c r="L35" i="10"/>
  <c r="AC35" i="10"/>
  <c r="AF38" i="8" s="1"/>
  <c r="Q35" i="15"/>
  <c r="J37" i="10"/>
  <c r="P37" i="15"/>
  <c r="AF37" i="14"/>
  <c r="AB37" i="10"/>
  <c r="AD40" i="8" s="1"/>
  <c r="E38" i="15"/>
  <c r="AG31" i="10"/>
  <c r="AK34" i="8" s="1"/>
  <c r="G35" i="10"/>
  <c r="F35" i="14"/>
  <c r="AE35" i="10"/>
  <c r="AI38" i="8" s="1"/>
  <c r="C36" i="15"/>
  <c r="X36" i="10"/>
  <c r="S38" i="10"/>
  <c r="H41" i="7" s="1"/>
  <c r="I39" i="15"/>
  <c r="C35" i="15"/>
  <c r="W36" i="14"/>
  <c r="X36" i="14" s="1"/>
  <c r="T36" i="14" s="1"/>
  <c r="N39" i="15"/>
  <c r="Z39" i="10"/>
  <c r="AB42" i="8" s="1"/>
  <c r="AD39" i="14"/>
  <c r="O38" i="15"/>
  <c r="AA38" i="10"/>
  <c r="AC41" i="8" s="1"/>
  <c r="E36" i="15"/>
  <c r="N36" i="10"/>
  <c r="G36" i="15"/>
  <c r="C37" i="10"/>
  <c r="AD38" i="10"/>
  <c r="AG41" i="8" s="1"/>
  <c r="AI38" i="14"/>
  <c r="C36" i="10"/>
  <c r="AE38" i="14"/>
  <c r="I36" i="10"/>
  <c r="S39" i="6" s="1"/>
  <c r="Q36" i="10"/>
  <c r="F39" i="7" s="1"/>
  <c r="L38" i="15"/>
  <c r="AA38" i="14"/>
  <c r="G40" i="14"/>
  <c r="P38" i="10"/>
  <c r="Q38" i="15"/>
  <c r="AC38" i="10"/>
  <c r="AF41" i="8" s="1"/>
  <c r="P39" i="15"/>
  <c r="AB39" i="10"/>
  <c r="AD42" i="8" s="1"/>
  <c r="AF39" i="14"/>
  <c r="H39" i="10"/>
  <c r="H39" i="14"/>
  <c r="D39" i="15"/>
  <c r="J39" i="10"/>
  <c r="P39" i="10"/>
  <c r="W39" i="14"/>
  <c r="X39" i="14" s="1"/>
  <c r="T39" i="14" s="1"/>
  <c r="AD40" i="14"/>
  <c r="Z40" i="10"/>
  <c r="AB43" i="8" s="1"/>
  <c r="N40" i="15"/>
  <c r="I36" i="14"/>
  <c r="N36" i="14"/>
  <c r="AH38" i="14"/>
  <c r="AJ38" i="14" s="1"/>
  <c r="R38" i="15"/>
  <c r="C39" i="10"/>
  <c r="M39" i="10"/>
  <c r="AL39" i="14"/>
  <c r="C40" i="15"/>
  <c r="C41" i="10"/>
  <c r="H42" i="14"/>
  <c r="D42" i="15"/>
  <c r="H42" i="10"/>
  <c r="L42" i="10"/>
  <c r="J42" i="14"/>
  <c r="C38" i="10"/>
  <c r="G39" i="10"/>
  <c r="N39" i="10"/>
  <c r="U39" i="10"/>
  <c r="J42" i="7" s="1"/>
  <c r="P42" i="7" s="1"/>
  <c r="M39" i="15"/>
  <c r="Y39" i="10"/>
  <c r="AA42" i="8" s="1"/>
  <c r="F40" i="10"/>
  <c r="M40" i="10"/>
  <c r="K39" i="15"/>
  <c r="C40" i="10"/>
  <c r="O82" i="12"/>
  <c r="N41" i="10"/>
  <c r="W41" i="10"/>
  <c r="E42" i="15"/>
  <c r="I42" i="10"/>
  <c r="S45" i="6" s="1"/>
  <c r="I42" i="14"/>
  <c r="E40" i="15"/>
  <c r="U40" i="10"/>
  <c r="J43" i="7" s="1"/>
  <c r="P43" i="7" s="1"/>
  <c r="L41" i="15"/>
  <c r="I40" i="10"/>
  <c r="S43" i="6" s="1"/>
  <c r="P40" i="10"/>
  <c r="M41" i="10"/>
  <c r="R39" i="14"/>
  <c r="G40" i="10"/>
  <c r="K40" i="15"/>
  <c r="C41" i="15"/>
  <c r="G41" i="10"/>
  <c r="P42" i="10"/>
  <c r="AD42" i="10"/>
  <c r="AG45" i="8" s="1"/>
  <c r="AI42" i="14"/>
  <c r="R42" i="15"/>
  <c r="O42" i="14"/>
  <c r="H42" i="15"/>
  <c r="R42" i="10"/>
  <c r="G45" i="7" s="1"/>
  <c r="K42" i="15"/>
  <c r="U42" i="10"/>
  <c r="J45" i="7" s="1"/>
  <c r="R42" i="14"/>
  <c r="AH43" i="14"/>
  <c r="AE43" i="10"/>
  <c r="AI46" i="8" s="1"/>
  <c r="M42" i="10"/>
  <c r="Q42" i="14"/>
  <c r="J42" i="15"/>
  <c r="AC42" i="14"/>
  <c r="Z42" i="10"/>
  <c r="AB45" i="8" s="1"/>
  <c r="AD42" i="14"/>
  <c r="W43" i="14"/>
  <c r="X43" i="14" s="1"/>
  <c r="T43" i="14" s="1"/>
  <c r="R43" i="15"/>
  <c r="AI43" i="14"/>
  <c r="Y42" i="10"/>
  <c r="AA45" i="8" s="1"/>
  <c r="K43" i="10"/>
  <c r="F43" i="15"/>
  <c r="J43" i="14"/>
  <c r="O43" i="14"/>
  <c r="AC43" i="10"/>
  <c r="AF46" i="8" s="1"/>
  <c r="C42" i="15"/>
  <c r="AL42" i="14"/>
  <c r="AF42" i="10"/>
  <c r="AJ45" i="8" s="1"/>
  <c r="T42" i="15"/>
  <c r="AK43" i="14"/>
  <c r="S43" i="15"/>
  <c r="P44" i="14"/>
  <c r="H44" i="14"/>
  <c r="E44" i="15"/>
  <c r="I44" i="10"/>
  <c r="X45" i="10"/>
  <c r="W44" i="10"/>
  <c r="S44" i="10"/>
  <c r="H47" i="7" s="1"/>
  <c r="U44" i="10"/>
  <c r="J47" i="7" s="1"/>
  <c r="R44" i="14"/>
  <c r="K44" i="15"/>
  <c r="I44" i="14"/>
  <c r="X44" i="10"/>
  <c r="P44" i="10"/>
  <c r="N44" i="14"/>
  <c r="C45" i="15"/>
  <c r="F45" i="14"/>
  <c r="P45" i="10"/>
  <c r="H45" i="15"/>
  <c r="O45" i="14"/>
  <c r="S45" i="15"/>
  <c r="F47" i="14"/>
  <c r="G47" i="10"/>
  <c r="I47" i="15"/>
  <c r="L45" i="10"/>
  <c r="J45" i="14"/>
  <c r="K45" i="14" s="1"/>
  <c r="O45" i="10"/>
  <c r="Q45" i="10"/>
  <c r="F48" i="7" s="1"/>
  <c r="AK45" i="14"/>
  <c r="N44" i="15"/>
  <c r="R45" i="14"/>
  <c r="K45" i="15"/>
  <c r="J46" i="14"/>
  <c r="AC45" i="14"/>
  <c r="Y45" i="10"/>
  <c r="AA48" i="8" s="1"/>
  <c r="O46" i="10"/>
  <c r="Z44" i="10"/>
  <c r="AB47" i="8" s="1"/>
  <c r="N45" i="14"/>
  <c r="Q44" i="15"/>
  <c r="T44" i="15"/>
  <c r="AF44" i="10"/>
  <c r="AJ47" i="8" s="1"/>
  <c r="I45" i="10"/>
  <c r="S48" i="6" s="1"/>
  <c r="AG45" i="10"/>
  <c r="AK48" i="8" s="1"/>
  <c r="U45" i="15"/>
  <c r="F46" i="15"/>
  <c r="AE44" i="10"/>
  <c r="AI47" i="8" s="1"/>
  <c r="AK44" i="14"/>
  <c r="H45" i="14"/>
  <c r="L45" i="14" s="1"/>
  <c r="D45" i="15"/>
  <c r="H45" i="10"/>
  <c r="F45" i="15"/>
  <c r="AE46" i="14"/>
  <c r="O46" i="15"/>
  <c r="AM47" i="14"/>
  <c r="E47" i="14"/>
  <c r="AE47" i="10"/>
  <c r="AI50" i="8" s="1"/>
  <c r="AK47" i="14"/>
  <c r="AG47" i="10"/>
  <c r="AK50" i="8" s="1"/>
  <c r="Q47" i="15"/>
  <c r="AH47" i="14"/>
  <c r="O47" i="10"/>
  <c r="P47" i="10"/>
  <c r="P45" i="15"/>
  <c r="R45" i="15"/>
  <c r="J47" i="10"/>
  <c r="S47" i="15"/>
  <c r="I48" i="15"/>
  <c r="J45" i="10"/>
  <c r="T45" i="10"/>
  <c r="I48" i="7" s="1"/>
  <c r="AF47" i="14"/>
  <c r="AB47" i="10"/>
  <c r="AD50" i="8" s="1"/>
  <c r="P47" i="15"/>
  <c r="O48" i="10"/>
  <c r="B47" i="15"/>
  <c r="M48" i="15"/>
  <c r="AC48" i="14"/>
  <c r="P50" i="14"/>
  <c r="G48" i="14"/>
  <c r="P48" i="14"/>
  <c r="Q48" i="14"/>
  <c r="T48" i="10"/>
  <c r="I51" i="7" s="1"/>
  <c r="K48" i="14"/>
  <c r="AJ48" i="14"/>
  <c r="O50" i="10"/>
  <c r="O48" i="15"/>
  <c r="H49" i="14"/>
  <c r="H49" i="10"/>
  <c r="R48" i="15"/>
  <c r="AI48" i="14"/>
  <c r="I48" i="10"/>
  <c r="S51" i="6" s="1"/>
  <c r="K48" i="15"/>
  <c r="AA48" i="10"/>
  <c r="AC51" i="8" s="1"/>
  <c r="P49" i="10"/>
  <c r="AF49" i="14"/>
  <c r="O48" i="14"/>
  <c r="AE48" i="14"/>
  <c r="G50" i="10"/>
  <c r="AB49" i="10"/>
  <c r="AD52" i="8" s="1"/>
  <c r="F51" i="15"/>
  <c r="L51" i="10"/>
  <c r="AA50" i="14"/>
  <c r="F51" i="10"/>
  <c r="K51" i="10"/>
  <c r="N51" i="10"/>
  <c r="G51" i="15"/>
  <c r="Q51" i="10"/>
  <c r="F54" i="7" s="1"/>
  <c r="AE50" i="14"/>
  <c r="F51" i="14"/>
  <c r="G51" i="14" s="1"/>
  <c r="AF50" i="14"/>
  <c r="J51" i="14"/>
  <c r="K51" i="14" s="1"/>
  <c r="P50" i="15"/>
  <c r="C51" i="15"/>
  <c r="N52" i="14"/>
  <c r="W52" i="14"/>
  <c r="X52" i="14" s="1"/>
  <c r="T52" i="14" s="1"/>
  <c r="Q52" i="15"/>
  <c r="AH52" i="14"/>
  <c r="L53" i="14"/>
  <c r="J53" i="10"/>
  <c r="Q51" i="14"/>
  <c r="W51" i="14"/>
  <c r="X51" i="14" s="1"/>
  <c r="T51" i="14" s="1"/>
  <c r="U51" i="15"/>
  <c r="AM51" i="14"/>
  <c r="P52" i="14"/>
  <c r="X51" i="10"/>
  <c r="AF52" i="14"/>
  <c r="AB52" i="10"/>
  <c r="AD55" i="8" s="1"/>
  <c r="I53" i="10"/>
  <c r="S56" i="6" s="1"/>
  <c r="O54" i="15"/>
  <c r="AE54" i="14"/>
  <c r="C54" i="15"/>
  <c r="F54" i="14"/>
  <c r="J52" i="10"/>
  <c r="G52" i="15"/>
  <c r="W52" i="10"/>
  <c r="AD51" i="14"/>
  <c r="AG51" i="14" s="1"/>
  <c r="I52" i="14"/>
  <c r="R52" i="10"/>
  <c r="G55" i="7" s="1"/>
  <c r="O52" i="14"/>
  <c r="AM52" i="14"/>
  <c r="AN52" i="14" s="1"/>
  <c r="AG52" i="10"/>
  <c r="AK55" i="8" s="1"/>
  <c r="O53" i="14"/>
  <c r="R53" i="10"/>
  <c r="G56" i="7" s="1"/>
  <c r="H52" i="10"/>
  <c r="M52" i="10"/>
  <c r="U52" i="10"/>
  <c r="J55" i="7" s="1"/>
  <c r="AD52" i="14"/>
  <c r="Q53" i="10"/>
  <c r="F56" i="7" s="1"/>
  <c r="AA53" i="14"/>
  <c r="S53" i="15"/>
  <c r="F54" i="15"/>
  <c r="W54" i="14"/>
  <c r="X54" i="14" s="1"/>
  <c r="T54" i="14" s="1"/>
  <c r="G55" i="14"/>
  <c r="AE54" i="10"/>
  <c r="AI57" i="8" s="1"/>
  <c r="H55" i="14"/>
  <c r="P53" i="15"/>
  <c r="Q54" i="14"/>
  <c r="J54" i="15"/>
  <c r="M55" i="10"/>
  <c r="AI53" i="14"/>
  <c r="AF53" i="10"/>
  <c r="AJ56" i="8" s="1"/>
  <c r="J54" i="14"/>
  <c r="N54" i="10"/>
  <c r="AF54" i="10"/>
  <c r="AJ57" i="8" s="1"/>
  <c r="U55" i="10"/>
  <c r="J58" i="7" s="1"/>
  <c r="P58" i="7" s="1"/>
  <c r="R55" i="14"/>
  <c r="J105" i="12"/>
  <c r="Q57" i="8" s="1"/>
  <c r="D55" i="15"/>
  <c r="I55" i="15"/>
  <c r="W54" i="10"/>
  <c r="X54" i="10"/>
  <c r="AK54" i="14"/>
  <c r="K55" i="15"/>
  <c r="AF53" i="14"/>
  <c r="AK55" i="14"/>
  <c r="AN55" i="14" s="1"/>
  <c r="AE55" i="10"/>
  <c r="AI58" i="8" s="1"/>
  <c r="J56" i="10"/>
  <c r="AG55" i="10"/>
  <c r="AK58" i="8" s="1"/>
  <c r="G55" i="15"/>
  <c r="AL55" i="14"/>
  <c r="AF55" i="10"/>
  <c r="AJ58" i="8" s="1"/>
  <c r="I56" i="10"/>
  <c r="I56" i="14"/>
  <c r="K56" i="14" s="1"/>
  <c r="L56" i="14" s="1"/>
  <c r="AG56" i="10"/>
  <c r="AK59" i="8" s="1"/>
  <c r="AD58" i="14"/>
  <c r="AJ58" i="14"/>
  <c r="F5" i="13"/>
  <c r="N3" i="13"/>
  <c r="Q90" i="8" s="1"/>
  <c r="R90" i="8" s="1"/>
  <c r="F7" i="13"/>
  <c r="C3" i="10"/>
  <c r="P34" i="7" s="1"/>
  <c r="J191" i="12"/>
  <c r="J187" i="12"/>
  <c r="J175" i="12"/>
  <c r="J171" i="12"/>
  <c r="J163" i="12"/>
  <c r="J159" i="12"/>
  <c r="Q108" i="8" s="1"/>
  <c r="R108" i="8" s="1"/>
  <c r="J155" i="12"/>
  <c r="J147" i="12"/>
  <c r="J135" i="12"/>
  <c r="J131" i="12"/>
  <c r="J127" i="12"/>
  <c r="Q77" i="8" s="1"/>
  <c r="J123" i="12"/>
  <c r="J119" i="12"/>
  <c r="J115" i="12"/>
  <c r="J111" i="12"/>
  <c r="Q59" i="8" s="1"/>
  <c r="J107" i="12"/>
  <c r="J103" i="12"/>
  <c r="J95" i="12"/>
  <c r="J87" i="12"/>
  <c r="J79" i="12"/>
  <c r="Q42" i="8" s="1"/>
  <c r="R42" i="8" s="1"/>
  <c r="J75" i="12"/>
  <c r="Q39" i="8" s="1"/>
  <c r="J67" i="12"/>
  <c r="J63" i="12"/>
  <c r="J59" i="12"/>
  <c r="J55" i="12"/>
  <c r="Q31" i="8" s="1"/>
  <c r="J51" i="12"/>
  <c r="J47" i="12"/>
  <c r="J39" i="12"/>
  <c r="Q19" i="8" s="1"/>
  <c r="R19" i="8" s="1"/>
  <c r="J35" i="12"/>
  <c r="J31" i="12"/>
  <c r="Q13" i="8" s="1"/>
  <c r="J27" i="12"/>
  <c r="J23" i="12"/>
  <c r="J19" i="12"/>
  <c r="J15" i="12"/>
  <c r="J11" i="12"/>
  <c r="J7" i="12"/>
  <c r="O194" i="12"/>
  <c r="O190" i="12"/>
  <c r="O186" i="12"/>
  <c r="O182" i="12"/>
  <c r="K129" i="6" s="1"/>
  <c r="L129" i="6" s="1"/>
  <c r="M129" i="6" s="1"/>
  <c r="O174" i="12"/>
  <c r="O170" i="12"/>
  <c r="K114" i="6" s="1"/>
  <c r="L114" i="6" s="1"/>
  <c r="M114" i="6" s="1"/>
  <c r="N114" i="6" s="1"/>
  <c r="M113" i="3" s="1"/>
  <c r="O166" i="12"/>
  <c r="O162" i="12"/>
  <c r="O150" i="12"/>
  <c r="O142" i="12"/>
  <c r="O138" i="12"/>
  <c r="O134" i="12"/>
  <c r="O130" i="12"/>
  <c r="O114" i="12"/>
  <c r="O110" i="12"/>
  <c r="O106" i="12"/>
  <c r="O102" i="12"/>
  <c r="O98" i="12"/>
  <c r="O94" i="12"/>
  <c r="O90" i="12"/>
  <c r="O78" i="12"/>
  <c r="O74" i="12"/>
  <c r="O70" i="12"/>
  <c r="O66" i="12"/>
  <c r="O62" i="12"/>
  <c r="O58" i="12"/>
  <c r="K33" i="6" s="1"/>
  <c r="L33" i="6" s="1"/>
  <c r="M33" i="6" s="1"/>
  <c r="O54" i="12"/>
  <c r="O50" i="12"/>
  <c r="J190" i="12"/>
  <c r="J186" i="12"/>
  <c r="J174" i="12"/>
  <c r="J170" i="12"/>
  <c r="Q116" i="8" s="1"/>
  <c r="J166" i="12"/>
  <c r="J162" i="12"/>
  <c r="J150" i="12"/>
  <c r="J142" i="12"/>
  <c r="J134" i="12"/>
  <c r="J130" i="12"/>
  <c r="J114" i="12"/>
  <c r="J110" i="12"/>
  <c r="J106" i="12"/>
  <c r="J102" i="12"/>
  <c r="J98" i="12"/>
  <c r="J94" i="12"/>
  <c r="J90" i="12"/>
  <c r="J78" i="12"/>
  <c r="J74" i="12"/>
  <c r="J70" i="12"/>
  <c r="J66" i="12"/>
  <c r="J62" i="12"/>
  <c r="J58" i="12"/>
  <c r="Q33" i="8" s="1"/>
  <c r="J50" i="12"/>
  <c r="J46" i="12"/>
  <c r="J42" i="12"/>
  <c r="J38" i="12"/>
  <c r="Q18" i="8" s="1"/>
  <c r="J34" i="12"/>
  <c r="J30" i="12"/>
  <c r="J22" i="12"/>
  <c r="J18" i="12"/>
  <c r="Q11" i="8" s="1"/>
  <c r="J10" i="12"/>
  <c r="J6" i="12"/>
  <c r="O193" i="12"/>
  <c r="O189" i="12"/>
  <c r="O185" i="12"/>
  <c r="O181" i="12"/>
  <c r="O173" i="12"/>
  <c r="O165" i="12"/>
  <c r="O157" i="12"/>
  <c r="O149" i="12"/>
  <c r="O145" i="12"/>
  <c r="O141" i="12"/>
  <c r="O137" i="12"/>
  <c r="O133" i="12"/>
  <c r="O117" i="12"/>
  <c r="O109" i="12"/>
  <c r="K58" i="6" s="1"/>
  <c r="L58" i="6" s="1"/>
  <c r="M58" i="6" s="1"/>
  <c r="O101" i="12"/>
  <c r="K56" i="6" s="1"/>
  <c r="L56" i="6" s="1"/>
  <c r="M56" i="6" s="1"/>
  <c r="O97" i="12"/>
  <c r="O93" i="12"/>
  <c r="O89" i="12"/>
  <c r="O85" i="12"/>
  <c r="O81" i="12"/>
  <c r="O69" i="12"/>
  <c r="O65" i="12"/>
  <c r="O61" i="12"/>
  <c r="O57" i="12"/>
  <c r="O49" i="12"/>
  <c r="O45" i="12"/>
  <c r="O41" i="12"/>
  <c r="O33" i="12"/>
  <c r="O29" i="12"/>
  <c r="O25" i="12"/>
  <c r="O21" i="12"/>
  <c r="O17" i="12"/>
  <c r="O9" i="12"/>
  <c r="O5" i="12"/>
  <c r="J193" i="12"/>
  <c r="J189" i="12"/>
  <c r="J185" i="12"/>
  <c r="J181" i="12"/>
  <c r="Q128" i="8" s="1"/>
  <c r="J173" i="12"/>
  <c r="J165" i="12"/>
  <c r="J157" i="12"/>
  <c r="J153" i="12"/>
  <c r="Q103" i="8" s="1"/>
  <c r="J149" i="12"/>
  <c r="J145" i="12"/>
  <c r="J141" i="12"/>
  <c r="J137" i="12"/>
  <c r="J133" i="12"/>
  <c r="J117" i="12"/>
  <c r="J97" i="12"/>
  <c r="J93" i="12"/>
  <c r="J89" i="12"/>
  <c r="J85" i="12"/>
  <c r="J81" i="12"/>
  <c r="J184" i="12"/>
  <c r="J180" i="12"/>
  <c r="J176" i="12"/>
  <c r="J168" i="12"/>
  <c r="J164" i="12"/>
  <c r="J160" i="12"/>
  <c r="J156" i="12"/>
  <c r="J152" i="12"/>
  <c r="J148" i="12"/>
  <c r="J144" i="12"/>
  <c r="J140" i="12"/>
  <c r="J132" i="12"/>
  <c r="J120" i="12"/>
  <c r="O156" i="12"/>
  <c r="O140" i="12"/>
  <c r="J100" i="12"/>
  <c r="O79" i="12"/>
  <c r="J69" i="12"/>
  <c r="J61" i="12"/>
  <c r="O46" i="12"/>
  <c r="J40" i="12"/>
  <c r="Q20" i="8" s="1"/>
  <c r="J33" i="12"/>
  <c r="O27" i="12"/>
  <c r="O20" i="12"/>
  <c r="J8" i="12"/>
  <c r="O187" i="12"/>
  <c r="O171" i="12"/>
  <c r="O155" i="12"/>
  <c r="O123" i="12"/>
  <c r="O108" i="12"/>
  <c r="O99" i="12"/>
  <c r="O76" i="12"/>
  <c r="O68" i="12"/>
  <c r="O60" i="12"/>
  <c r="O52" i="12"/>
  <c r="J45" i="12"/>
  <c r="O39" i="12"/>
  <c r="O32" i="12"/>
  <c r="O26" i="12"/>
  <c r="J20" i="12"/>
  <c r="J13" i="12"/>
  <c r="Q8" i="8" s="1"/>
  <c r="O7" i="12"/>
  <c r="O184" i="12"/>
  <c r="O135" i="12"/>
  <c r="O119" i="12"/>
  <c r="O107" i="12"/>
  <c r="J96" i="12"/>
  <c r="O84" i="12"/>
  <c r="O75" i="12"/>
  <c r="O67" i="12"/>
  <c r="O59" i="12"/>
  <c r="O51" i="12"/>
  <c r="J44" i="12"/>
  <c r="J37" i="12"/>
  <c r="Q15" i="8" s="1"/>
  <c r="R15" i="8" s="1"/>
  <c r="O24" i="12"/>
  <c r="J12" i="12"/>
  <c r="J5" i="12"/>
  <c r="O180" i="12"/>
  <c r="O164" i="12"/>
  <c r="O148" i="12"/>
  <c r="O132" i="12"/>
  <c r="O116" i="12"/>
  <c r="O104" i="12"/>
  <c r="O95" i="12"/>
  <c r="J84" i="12"/>
  <c r="J73" i="12"/>
  <c r="Q38" i="8" s="1"/>
  <c r="J65" i="12"/>
  <c r="J57" i="12"/>
  <c r="J49" i="12"/>
  <c r="O36" i="12"/>
  <c r="O30" i="12"/>
  <c r="J24" i="12"/>
  <c r="J17" i="12"/>
  <c r="Q10" i="8" s="1"/>
  <c r="R10" i="8" s="1"/>
  <c r="O11" i="12"/>
  <c r="O176" i="12"/>
  <c r="O160" i="12"/>
  <c r="O144" i="12"/>
  <c r="O112" i="12"/>
  <c r="O103" i="12"/>
  <c r="J92" i="12"/>
  <c r="J72" i="12"/>
  <c r="J64" i="12"/>
  <c r="J56" i="12"/>
  <c r="Q32" i="8" s="1"/>
  <c r="J41" i="12"/>
  <c r="O35" i="12"/>
  <c r="O28" i="12"/>
  <c r="O22" i="12"/>
  <c r="J16" i="12"/>
  <c r="O191" i="12"/>
  <c r="J104" i="12"/>
  <c r="J76" i="12"/>
  <c r="J36" i="12"/>
  <c r="O19" i="12"/>
  <c r="O100" i="12"/>
  <c r="O72" i="12"/>
  <c r="J52" i="12"/>
  <c r="Q27" i="8" s="1"/>
  <c r="R27" i="8" s="1"/>
  <c r="O34" i="12"/>
  <c r="O16" i="12"/>
  <c r="O175" i="12"/>
  <c r="O131" i="12"/>
  <c r="O96" i="12"/>
  <c r="J32" i="12"/>
  <c r="O15" i="12"/>
  <c r="O168" i="12"/>
  <c r="O92" i="12"/>
  <c r="J68" i="12"/>
  <c r="O47" i="12"/>
  <c r="J29" i="12"/>
  <c r="O12" i="12"/>
  <c r="O163" i="12"/>
  <c r="O120" i="12"/>
  <c r="O91" i="12"/>
  <c r="K51" i="6" s="1"/>
  <c r="L51" i="6" s="1"/>
  <c r="M51" i="6" s="1"/>
  <c r="N51" i="6" s="1"/>
  <c r="M50" i="3" s="1"/>
  <c r="O64" i="12"/>
  <c r="O44" i="12"/>
  <c r="J28" i="12"/>
  <c r="O10" i="12"/>
  <c r="O152" i="12"/>
  <c r="J112" i="12"/>
  <c r="O83" i="12"/>
  <c r="K47" i="6" s="1"/>
  <c r="L47" i="6" s="1"/>
  <c r="M47" i="6" s="1"/>
  <c r="J60" i="12"/>
  <c r="O40" i="12"/>
  <c r="O23" i="12"/>
  <c r="O6" i="12"/>
  <c r="O87" i="12"/>
  <c r="O8" i="12"/>
  <c r="O63" i="12"/>
  <c r="O56" i="12"/>
  <c r="O42" i="12"/>
  <c r="O115" i="12"/>
  <c r="J25" i="12"/>
  <c r="O147" i="12"/>
  <c r="J108" i="12"/>
  <c r="J21" i="12"/>
  <c r="E3" i="10"/>
  <c r="C42" i="10"/>
  <c r="W42" i="10"/>
  <c r="O42" i="15"/>
  <c r="AE42" i="10"/>
  <c r="AI45" i="8" s="1"/>
  <c r="C43" i="10"/>
  <c r="O43" i="10"/>
  <c r="P43" i="14"/>
  <c r="AD43" i="10"/>
  <c r="AG46" i="8" s="1"/>
  <c r="C44" i="10"/>
  <c r="F44" i="10"/>
  <c r="N44" i="10"/>
  <c r="H44" i="15"/>
  <c r="M44" i="15"/>
  <c r="AC44" i="10"/>
  <c r="AF47" i="8" s="1"/>
  <c r="C45" i="10"/>
  <c r="O86" i="12"/>
  <c r="K48" i="6" s="1"/>
  <c r="L48" i="6" s="1"/>
  <c r="M48" i="6" s="1"/>
  <c r="E45" i="15"/>
  <c r="M45" i="10"/>
  <c r="G45" i="15"/>
  <c r="J45" i="15"/>
  <c r="U45" i="10"/>
  <c r="J48" i="7" s="1"/>
  <c r="W45" i="10"/>
  <c r="O45" i="15"/>
  <c r="AB45" i="10"/>
  <c r="AD48" i="8" s="1"/>
  <c r="AE45" i="10"/>
  <c r="AI48" i="8" s="1"/>
  <c r="T45" i="15"/>
  <c r="C46" i="10"/>
  <c r="D46" i="15"/>
  <c r="L46" i="10"/>
  <c r="I46" i="15"/>
  <c r="N46" i="15"/>
  <c r="AA46" i="10"/>
  <c r="AC49" i="8" s="1"/>
  <c r="S46" i="15"/>
  <c r="C47" i="10"/>
  <c r="F47" i="10"/>
  <c r="C47" i="15"/>
  <c r="K47" i="10"/>
  <c r="N47" i="10"/>
  <c r="H47" i="15"/>
  <c r="L47" i="15"/>
  <c r="M47" i="15"/>
  <c r="Z47" i="10"/>
  <c r="AB50" i="8" s="1"/>
  <c r="AC47" i="10"/>
  <c r="AF50" i="8" s="1"/>
  <c r="R47" i="15"/>
  <c r="U47" i="15"/>
  <c r="B48" i="15"/>
  <c r="E48" i="15"/>
  <c r="J48" i="10"/>
  <c r="M48" i="10"/>
  <c r="G48" i="15"/>
  <c r="R48" i="10"/>
  <c r="G51" i="7" s="1"/>
  <c r="S48" i="10"/>
  <c r="H51" i="7" s="1"/>
  <c r="U48" i="10"/>
  <c r="J51" i="7" s="1"/>
  <c r="Y48" i="10"/>
  <c r="AA51" i="8" s="1"/>
  <c r="AB48" i="10"/>
  <c r="AD51" i="8" s="1"/>
  <c r="Q48" i="15"/>
  <c r="T48" i="15"/>
  <c r="AG48" i="10"/>
  <c r="AK51" i="8" s="1"/>
  <c r="C49" i="10"/>
  <c r="D49" i="15"/>
  <c r="L49" i="10"/>
  <c r="T49" i="10"/>
  <c r="I52" i="7" s="1"/>
  <c r="X49" i="10"/>
  <c r="AA49" i="10"/>
  <c r="AC52" i="8" s="1"/>
  <c r="P49" i="15"/>
  <c r="AF49" i="10"/>
  <c r="AJ52" i="8" s="1"/>
  <c r="C50" i="10"/>
  <c r="C50" i="15"/>
  <c r="H50" i="10"/>
  <c r="K50" i="10"/>
  <c r="P50" i="10"/>
  <c r="J50" i="15"/>
  <c r="L50" i="15"/>
  <c r="W50" i="10"/>
  <c r="Z50" i="10"/>
  <c r="AB53" i="8" s="1"/>
  <c r="O50" i="15"/>
  <c r="R50" i="15"/>
  <c r="AE50" i="10"/>
  <c r="AI53" i="8" s="1"/>
  <c r="B51" i="15"/>
  <c r="G51" i="10"/>
  <c r="J51" i="10"/>
  <c r="O51" i="10"/>
  <c r="R51" i="10"/>
  <c r="G54" i="7" s="1"/>
  <c r="S51" i="10"/>
  <c r="H54" i="7" s="1"/>
  <c r="P51" i="14"/>
  <c r="M51" i="14" s="1"/>
  <c r="Y51" i="10"/>
  <c r="AA54" i="8" s="1"/>
  <c r="N51" i="15"/>
  <c r="Q51" i="15"/>
  <c r="AD51" i="10"/>
  <c r="AG54" i="8" s="1"/>
  <c r="AH54" i="8" s="1"/>
  <c r="AG51" i="10"/>
  <c r="AK54" i="8" s="1"/>
  <c r="C52" i="10"/>
  <c r="F52" i="10"/>
  <c r="I52" i="10"/>
  <c r="S55" i="6" s="1"/>
  <c r="N52" i="10"/>
  <c r="Q52" i="10"/>
  <c r="F55" i="7" s="1"/>
  <c r="H52" i="15"/>
  <c r="K52" i="15"/>
  <c r="J101" i="12"/>
  <c r="X52" i="10"/>
  <c r="M52" i="15"/>
  <c r="P52" i="15"/>
  <c r="AC52" i="10"/>
  <c r="AF55" i="8" s="1"/>
  <c r="AF52" i="10"/>
  <c r="AJ55" i="8" s="1"/>
  <c r="U52" i="15"/>
  <c r="C53" i="10"/>
  <c r="H53" i="10"/>
  <c r="E53" i="15"/>
  <c r="F53" i="15"/>
  <c r="M53" i="10"/>
  <c r="P53" i="10"/>
  <c r="G53" i="15"/>
  <c r="J53" i="15"/>
  <c r="U53" i="10"/>
  <c r="J56" i="7" s="1"/>
  <c r="W53" i="10"/>
  <c r="O53" i="15"/>
  <c r="AB53" i="10"/>
  <c r="AD56" i="8" s="1"/>
  <c r="AE53" i="10"/>
  <c r="AI56" i="8" s="1"/>
  <c r="T53" i="15"/>
  <c r="C54" i="10"/>
  <c r="G54" i="10"/>
  <c r="D54" i="15"/>
  <c r="L54" i="10"/>
  <c r="O54" i="10"/>
  <c r="P54" i="14"/>
  <c r="T54" i="10"/>
  <c r="I57" i="7" s="1"/>
  <c r="N54" i="15"/>
  <c r="AA54" i="10"/>
  <c r="AC57" i="8" s="1"/>
  <c r="AD54" i="10"/>
  <c r="AG57" i="8" s="1"/>
  <c r="S54" i="15"/>
  <c r="C55" i="10"/>
  <c r="F55" i="10"/>
  <c r="C55" i="15"/>
  <c r="K55" i="10"/>
  <c r="N55" i="10"/>
  <c r="P55" i="10"/>
  <c r="H55" i="15"/>
  <c r="J109" i="12"/>
  <c r="Q58" i="8" s="1"/>
  <c r="R58" i="8" s="1"/>
  <c r="AA55" i="14"/>
  <c r="L55" i="15"/>
  <c r="W55" i="10"/>
  <c r="X55" i="10"/>
  <c r="T55" i="15"/>
  <c r="U55" i="15"/>
  <c r="AM55" i="14"/>
  <c r="M56" i="15"/>
  <c r="O111" i="12"/>
  <c r="E56" i="15"/>
  <c r="L56" i="10"/>
  <c r="M56" i="10"/>
  <c r="O56" i="10"/>
  <c r="P56" i="10"/>
  <c r="G56" i="15"/>
  <c r="T56" i="10"/>
  <c r="I59" i="7" s="1"/>
  <c r="U56" i="10"/>
  <c r="J59" i="7" s="1"/>
  <c r="K56" i="15"/>
  <c r="W56" i="14"/>
  <c r="X56" i="14" s="1"/>
  <c r="T56" i="14" s="1"/>
  <c r="L56" i="15"/>
  <c r="AA56" i="14"/>
  <c r="W56" i="10"/>
  <c r="O56" i="15"/>
  <c r="AE56" i="14"/>
  <c r="AA56" i="10"/>
  <c r="AC59" i="8" s="1"/>
  <c r="AB56" i="10"/>
  <c r="AD59" i="8" s="1"/>
  <c r="P56" i="15"/>
  <c r="AF56" i="14"/>
  <c r="R56" i="15"/>
  <c r="AE56" i="10"/>
  <c r="AI59" i="8" s="1"/>
  <c r="AL59" i="8" s="1"/>
  <c r="T56" i="15"/>
  <c r="AL56" i="14"/>
  <c r="U56" i="15"/>
  <c r="AM56" i="14"/>
  <c r="AN56" i="14" s="1"/>
  <c r="B57" i="15"/>
  <c r="G57" i="10"/>
  <c r="C57" i="15"/>
  <c r="D57" i="15"/>
  <c r="I57" i="14"/>
  <c r="K57" i="14" s="1"/>
  <c r="L57" i="14" s="1"/>
  <c r="D57" i="14" s="1"/>
  <c r="L57" i="10"/>
  <c r="P57" i="10"/>
  <c r="N57" i="14"/>
  <c r="P57" i="14"/>
  <c r="T57" i="10"/>
  <c r="I60" i="7" s="1"/>
  <c r="O60" i="7" s="1"/>
  <c r="W57" i="10"/>
  <c r="X57" i="10"/>
  <c r="AC57" i="10"/>
  <c r="AF60" i="8" s="1"/>
  <c r="AH57" i="14"/>
  <c r="AJ57" i="14" s="1"/>
  <c r="C58" i="10"/>
  <c r="F58" i="10"/>
  <c r="E58" i="14"/>
  <c r="J58" i="10"/>
  <c r="K58" i="10"/>
  <c r="N58" i="10"/>
  <c r="H58" i="15"/>
  <c r="O58" i="14"/>
  <c r="R58" i="10"/>
  <c r="G61" i="7" s="1"/>
  <c r="K58" i="15"/>
  <c r="L58" i="15"/>
  <c r="AA58" i="14"/>
  <c r="M58" i="15"/>
  <c r="Z58" i="10"/>
  <c r="AB61" i="8" s="1"/>
  <c r="AC58" i="10"/>
  <c r="AF61" i="8" s="1"/>
  <c r="Q58" i="15"/>
  <c r="R58" i="15"/>
  <c r="AD58" i="10"/>
  <c r="AG61" i="8" s="1"/>
  <c r="B59" i="15"/>
  <c r="F59" i="10"/>
  <c r="G59" i="10"/>
  <c r="M59" i="10"/>
  <c r="R59" i="10"/>
  <c r="G62" i="7" s="1"/>
  <c r="S59" i="10"/>
  <c r="H62" i="7" s="1"/>
  <c r="I59" i="15"/>
  <c r="T59" i="10"/>
  <c r="I62" i="7" s="1"/>
  <c r="O62" i="7" s="1"/>
  <c r="U59" i="10"/>
  <c r="J62" i="7" s="1"/>
  <c r="P62" i="7" s="1"/>
  <c r="R59" i="14"/>
  <c r="M59" i="14" s="1"/>
  <c r="K59" i="15"/>
  <c r="W59" i="14"/>
  <c r="X59" i="14" s="1"/>
  <c r="T59" i="14" s="1"/>
  <c r="X59" i="10"/>
  <c r="Y59" i="10"/>
  <c r="AA62" i="8" s="1"/>
  <c r="AC59" i="14"/>
  <c r="AG59" i="14" s="1"/>
  <c r="AE59" i="14"/>
  <c r="O59" i="15"/>
  <c r="AA59" i="10"/>
  <c r="AC62" i="8" s="1"/>
  <c r="AB59" i="10"/>
  <c r="AD62" i="8" s="1"/>
  <c r="AF59" i="14"/>
  <c r="T59" i="15"/>
  <c r="AL59" i="14"/>
  <c r="AF59" i="10"/>
  <c r="AJ62" i="8" s="1"/>
  <c r="AG59" i="10"/>
  <c r="AK62" i="8" s="1"/>
  <c r="U59" i="15"/>
  <c r="AM59" i="14"/>
  <c r="B60" i="15"/>
  <c r="F60" i="10"/>
  <c r="K60" i="10"/>
  <c r="L60" i="10"/>
  <c r="J60" i="14"/>
  <c r="K60" i="14" s="1"/>
  <c r="L60" i="14" s="1"/>
  <c r="P60" i="10"/>
  <c r="T60" i="10"/>
  <c r="I63" i="7" s="1"/>
  <c r="Q60" i="14"/>
  <c r="W60" i="10"/>
  <c r="X60" i="10"/>
  <c r="AA60" i="10"/>
  <c r="AC63" i="8" s="1"/>
  <c r="Q60" i="15"/>
  <c r="AH60" i="14"/>
  <c r="AF60" i="10"/>
  <c r="AJ63" i="8" s="1"/>
  <c r="T60" i="15"/>
  <c r="R61" i="15"/>
  <c r="AI61" i="14"/>
  <c r="H61" i="10"/>
  <c r="D61" i="15"/>
  <c r="H61" i="14"/>
  <c r="K61" i="10"/>
  <c r="P61" i="10"/>
  <c r="I61" i="15"/>
  <c r="K61" i="15"/>
  <c r="R61" i="14"/>
  <c r="W61" i="10"/>
  <c r="Z61" i="10"/>
  <c r="AB64" i="8" s="1"/>
  <c r="N61" i="15"/>
  <c r="P61" i="15"/>
  <c r="AE61" i="10"/>
  <c r="AI64" i="8" s="1"/>
  <c r="S61" i="15"/>
  <c r="S62" i="10"/>
  <c r="H65" i="7" s="1"/>
  <c r="P62" i="14"/>
  <c r="X62" i="10"/>
  <c r="Q62" i="15"/>
  <c r="AC62" i="10"/>
  <c r="AF65" i="8" s="1"/>
  <c r="AH62" i="14"/>
  <c r="AJ62" i="14" s="1"/>
  <c r="AF62" i="10"/>
  <c r="AJ65" i="8" s="1"/>
  <c r="T62" i="15"/>
  <c r="C63" i="10"/>
  <c r="H63" i="10"/>
  <c r="AH63" i="14"/>
  <c r="F63" i="10"/>
  <c r="B63" i="15"/>
  <c r="E63" i="14"/>
  <c r="I63" i="10"/>
  <c r="S66" i="6" s="1"/>
  <c r="E63" i="15"/>
  <c r="N63" i="10"/>
  <c r="Q63" i="10"/>
  <c r="F66" i="7" s="1"/>
  <c r="G63" i="15"/>
  <c r="I63" i="15"/>
  <c r="S63" i="10"/>
  <c r="H66" i="7" s="1"/>
  <c r="N63" i="15"/>
  <c r="Z63" i="10"/>
  <c r="AB66" i="8" s="1"/>
  <c r="AM64" i="14"/>
  <c r="AG64" i="10"/>
  <c r="AK67" i="8" s="1"/>
  <c r="G64" i="10"/>
  <c r="F64" i="14"/>
  <c r="F64" i="15"/>
  <c r="L64" i="10"/>
  <c r="J64" i="14"/>
  <c r="O64" i="10"/>
  <c r="J64" i="15"/>
  <c r="T64" i="10"/>
  <c r="I67" i="7" s="1"/>
  <c r="Q64" i="14"/>
  <c r="L64" i="15"/>
  <c r="O64" i="15"/>
  <c r="AA64" i="10"/>
  <c r="AC67" i="8" s="1"/>
  <c r="T64" i="15"/>
  <c r="AF64" i="10"/>
  <c r="AJ67" i="8" s="1"/>
  <c r="W65" i="10"/>
  <c r="E65" i="15"/>
  <c r="I65" i="10"/>
  <c r="S68" i="6" s="1"/>
  <c r="G65" i="15"/>
  <c r="Q65" i="10"/>
  <c r="F68" i="7" s="1"/>
  <c r="AD65" i="10"/>
  <c r="AG68" i="8" s="1"/>
  <c r="AI65" i="14"/>
  <c r="R66" i="15"/>
  <c r="AI66" i="14"/>
  <c r="AJ66" i="14" s="1"/>
  <c r="AD66" i="10"/>
  <c r="AG69" i="8" s="1"/>
  <c r="O122" i="12"/>
  <c r="C66" i="15"/>
  <c r="F66" i="14"/>
  <c r="G66" i="14" s="1"/>
  <c r="J66" i="10"/>
  <c r="I66" i="15"/>
  <c r="W68" i="10"/>
  <c r="AD69" i="10"/>
  <c r="AG72" i="8" s="1"/>
  <c r="R69" i="15"/>
  <c r="AI69" i="14"/>
  <c r="C70" i="15"/>
  <c r="F70" i="14"/>
  <c r="G70" i="10"/>
  <c r="C57" i="10"/>
  <c r="E59" i="15"/>
  <c r="L59" i="15"/>
  <c r="C60" i="10"/>
  <c r="I60" i="14"/>
  <c r="N60" i="14"/>
  <c r="G61" i="10"/>
  <c r="B62" i="15"/>
  <c r="I62" i="14"/>
  <c r="N62" i="14"/>
  <c r="W62" i="14"/>
  <c r="X62" i="14" s="1"/>
  <c r="T62" i="14" s="1"/>
  <c r="L62" i="15"/>
  <c r="O62" i="15"/>
  <c r="J65" i="14"/>
  <c r="K65" i="14" s="1"/>
  <c r="Q65" i="14"/>
  <c r="O66" i="10"/>
  <c r="AF66" i="14"/>
  <c r="AM66" i="14"/>
  <c r="F67" i="15"/>
  <c r="AE67" i="14"/>
  <c r="AG67" i="14" s="1"/>
  <c r="AL67" i="14"/>
  <c r="J68" i="14"/>
  <c r="Q68" i="14"/>
  <c r="F71" i="10"/>
  <c r="Q71" i="14"/>
  <c r="J71" i="15"/>
  <c r="T71" i="10"/>
  <c r="I74" i="7" s="1"/>
  <c r="AG71" i="10"/>
  <c r="AK74" i="8" s="1"/>
  <c r="AM71" i="14"/>
  <c r="U71" i="15"/>
  <c r="AM72" i="14"/>
  <c r="U72" i="15"/>
  <c r="AG72" i="10"/>
  <c r="AK75" i="8" s="1"/>
  <c r="S73" i="10"/>
  <c r="H76" i="7" s="1"/>
  <c r="W77" i="10"/>
  <c r="G59" i="15"/>
  <c r="AB60" i="10"/>
  <c r="AD63" i="8" s="1"/>
  <c r="S60" i="15"/>
  <c r="L61" i="10"/>
  <c r="T61" i="10"/>
  <c r="I64" i="7" s="1"/>
  <c r="L61" i="15"/>
  <c r="O61" i="15"/>
  <c r="G62" i="14"/>
  <c r="K62" i="14"/>
  <c r="M62" i="15"/>
  <c r="AG62" i="10"/>
  <c r="AK65" i="8" s="1"/>
  <c r="F66" i="10"/>
  <c r="H66" i="10"/>
  <c r="K66" i="10"/>
  <c r="I67" i="10"/>
  <c r="S70" i="6" s="1"/>
  <c r="E67" i="15"/>
  <c r="M67" i="10"/>
  <c r="R67" i="10"/>
  <c r="G70" i="7" s="1"/>
  <c r="C70" i="10"/>
  <c r="O127" i="12"/>
  <c r="K74" i="6" s="1"/>
  <c r="L74" i="6" s="1"/>
  <c r="M74" i="6" s="1"/>
  <c r="G71" i="15"/>
  <c r="Q71" i="10"/>
  <c r="F74" i="7" s="1"/>
  <c r="O71" i="15"/>
  <c r="AI71" i="14"/>
  <c r="R71" i="15"/>
  <c r="AD71" i="10"/>
  <c r="AG74" i="8" s="1"/>
  <c r="X72" i="10"/>
  <c r="AN72" i="14"/>
  <c r="H73" i="10"/>
  <c r="H73" i="14"/>
  <c r="D73" i="15"/>
  <c r="M73" i="10"/>
  <c r="G74" i="10"/>
  <c r="F74" i="14"/>
  <c r="C74" i="15"/>
  <c r="AM76" i="14"/>
  <c r="U76" i="15"/>
  <c r="AG76" i="10"/>
  <c r="AK79" i="8" s="1"/>
  <c r="N62" i="15"/>
  <c r="C64" i="10"/>
  <c r="N64" i="10"/>
  <c r="I64" i="10"/>
  <c r="S67" i="6" s="1"/>
  <c r="Q64" i="10"/>
  <c r="F67" i="7" s="1"/>
  <c r="O65" i="10"/>
  <c r="AA65" i="10"/>
  <c r="AC68" i="8" s="1"/>
  <c r="U66" i="15"/>
  <c r="J67" i="10"/>
  <c r="Q67" i="10"/>
  <c r="F70" i="7" s="1"/>
  <c r="G67" i="15"/>
  <c r="S67" i="10"/>
  <c r="H70" i="7" s="1"/>
  <c r="K67" i="15"/>
  <c r="U67" i="10"/>
  <c r="J70" i="7" s="1"/>
  <c r="Y67" i="10"/>
  <c r="AA70" i="8" s="1"/>
  <c r="I68" i="14"/>
  <c r="N68" i="14"/>
  <c r="X68" i="10"/>
  <c r="AL68" i="14"/>
  <c r="AD69" i="14"/>
  <c r="B70" i="15"/>
  <c r="F70" i="10"/>
  <c r="E70" i="14"/>
  <c r="J71" i="14"/>
  <c r="K71" i="14" s="1"/>
  <c r="F71" i="15"/>
  <c r="L71" i="10"/>
  <c r="P72" i="10"/>
  <c r="W72" i="14"/>
  <c r="X72" i="14" s="1"/>
  <c r="T72" i="14" s="1"/>
  <c r="C56" i="10"/>
  <c r="O57" i="10"/>
  <c r="AA57" i="10"/>
  <c r="AC60" i="8" s="1"/>
  <c r="J59" i="10"/>
  <c r="N59" i="10"/>
  <c r="N60" i="15"/>
  <c r="H61" i="15"/>
  <c r="AA61" i="10"/>
  <c r="AC64" i="8" s="1"/>
  <c r="G62" i="10"/>
  <c r="I62" i="10"/>
  <c r="S65" i="6" s="1"/>
  <c r="N62" i="10"/>
  <c r="Q62" i="10"/>
  <c r="F65" i="7" s="1"/>
  <c r="U62" i="15"/>
  <c r="C66" i="10"/>
  <c r="B66" i="15"/>
  <c r="P66" i="10"/>
  <c r="W66" i="10"/>
  <c r="AB66" i="10"/>
  <c r="AD69" i="8" s="1"/>
  <c r="AG66" i="10"/>
  <c r="AK69" i="8" s="1"/>
  <c r="B67" i="15"/>
  <c r="J67" i="15"/>
  <c r="X67" i="10"/>
  <c r="P67" i="15"/>
  <c r="AB67" i="10"/>
  <c r="AD70" i="8" s="1"/>
  <c r="AJ67" i="14"/>
  <c r="AG67" i="10"/>
  <c r="AK70" i="8" s="1"/>
  <c r="Z69" i="10"/>
  <c r="AB72" i="8" s="1"/>
  <c r="E71" i="15"/>
  <c r="I71" i="10"/>
  <c r="S74" i="6" s="1"/>
  <c r="N71" i="14"/>
  <c r="AE71" i="14"/>
  <c r="AG71" i="14" s="1"/>
  <c r="M72" i="10"/>
  <c r="Q72" i="15"/>
  <c r="AF72" i="10"/>
  <c r="AJ75" i="8" s="1"/>
  <c r="T72" i="15"/>
  <c r="O74" i="15"/>
  <c r="AA74" i="10"/>
  <c r="AC77" i="8" s="1"/>
  <c r="AE74" i="14"/>
  <c r="O66" i="14"/>
  <c r="K67" i="14"/>
  <c r="O67" i="15"/>
  <c r="AF67" i="10"/>
  <c r="AJ70" i="8" s="1"/>
  <c r="T67" i="15"/>
  <c r="F68" i="15"/>
  <c r="L68" i="10"/>
  <c r="J68" i="15"/>
  <c r="T68" i="10"/>
  <c r="I71" i="7" s="1"/>
  <c r="O70" i="14"/>
  <c r="AF70" i="14"/>
  <c r="AB70" i="10"/>
  <c r="AD73" i="8" s="1"/>
  <c r="T71" i="15"/>
  <c r="AF71" i="10"/>
  <c r="AJ74" i="8" s="1"/>
  <c r="AL71" i="14"/>
  <c r="AD57" i="10"/>
  <c r="AG60" i="8" s="1"/>
  <c r="Q59" i="15"/>
  <c r="D60" i="15"/>
  <c r="K60" i="15"/>
  <c r="C61" i="10"/>
  <c r="B61" i="15"/>
  <c r="J62" i="10"/>
  <c r="O62" i="10"/>
  <c r="R62" i="10"/>
  <c r="G65" i="7" s="1"/>
  <c r="O65" i="15"/>
  <c r="T65" i="15"/>
  <c r="AC66" i="10"/>
  <c r="AF69" i="8" s="1"/>
  <c r="G67" i="14"/>
  <c r="O67" i="14"/>
  <c r="M67" i="14" s="1"/>
  <c r="AA67" i="10"/>
  <c r="AC70" i="8" s="1"/>
  <c r="C68" i="10"/>
  <c r="J70" i="10"/>
  <c r="R70" i="10"/>
  <c r="G73" i="7" s="1"/>
  <c r="Q71" i="15"/>
  <c r="AC71" i="10"/>
  <c r="AF74" i="8" s="1"/>
  <c r="AH71" i="14"/>
  <c r="W72" i="10"/>
  <c r="C73" i="15"/>
  <c r="G73" i="10"/>
  <c r="F73" i="14"/>
  <c r="P73" i="10"/>
  <c r="AD73" i="14"/>
  <c r="N73" i="15"/>
  <c r="Z73" i="10"/>
  <c r="AB76" i="8" s="1"/>
  <c r="U75" i="15"/>
  <c r="AG75" i="10"/>
  <c r="AK78" i="8" s="1"/>
  <c r="AM75" i="14"/>
  <c r="H66" i="15"/>
  <c r="L66" i="15"/>
  <c r="I68" i="10"/>
  <c r="S71" i="6" s="1"/>
  <c r="Q68" i="10"/>
  <c r="F71" i="7" s="1"/>
  <c r="AF68" i="10"/>
  <c r="AJ71" i="8" s="1"/>
  <c r="P69" i="10"/>
  <c r="W69" i="10"/>
  <c r="O70" i="15"/>
  <c r="AA70" i="10"/>
  <c r="AC73" i="8" s="1"/>
  <c r="AE70" i="14"/>
  <c r="K71" i="10"/>
  <c r="K72" i="15"/>
  <c r="U72" i="10"/>
  <c r="J75" i="7" s="1"/>
  <c r="R72" i="14"/>
  <c r="P79" i="14"/>
  <c r="P60" i="15"/>
  <c r="C61" i="15"/>
  <c r="F61" i="15"/>
  <c r="J61" i="15"/>
  <c r="Y62" i="10"/>
  <c r="AA65" i="8" s="1"/>
  <c r="AD62" i="10"/>
  <c r="AG65" i="8" s="1"/>
  <c r="C65" i="10"/>
  <c r="M65" i="15"/>
  <c r="R66" i="10"/>
  <c r="G69" i="7" s="1"/>
  <c r="H68" i="10"/>
  <c r="D68" i="15"/>
  <c r="AE68" i="10"/>
  <c r="AI71" i="8" s="1"/>
  <c r="S68" i="15"/>
  <c r="C69" i="10"/>
  <c r="N70" i="10"/>
  <c r="J126" i="12"/>
  <c r="Q73" i="8" s="1"/>
  <c r="B71" i="15"/>
  <c r="N72" i="10"/>
  <c r="AN73" i="14"/>
  <c r="K75" i="15"/>
  <c r="M75" i="15"/>
  <c r="AE76" i="10"/>
  <c r="AI79" i="8" s="1"/>
  <c r="D77" i="15"/>
  <c r="C78" i="10"/>
  <c r="I79" i="15"/>
  <c r="X79" i="10"/>
  <c r="J81" i="10"/>
  <c r="R81" i="10"/>
  <c r="G84" i="7" s="1"/>
  <c r="AA82" i="14"/>
  <c r="L82" i="15"/>
  <c r="F84" i="14"/>
  <c r="C84" i="15"/>
  <c r="G84" i="10"/>
  <c r="S84" i="15"/>
  <c r="AE84" i="10"/>
  <c r="AI87" i="8" s="1"/>
  <c r="R86" i="15"/>
  <c r="AI86" i="14"/>
  <c r="AD86" i="10"/>
  <c r="AG89" i="8" s="1"/>
  <c r="S87" i="10"/>
  <c r="H90" i="7" s="1"/>
  <c r="W73" i="10"/>
  <c r="O74" i="10"/>
  <c r="Q74" i="15"/>
  <c r="F75" i="10"/>
  <c r="H75" i="10"/>
  <c r="M75" i="10"/>
  <c r="U75" i="10"/>
  <c r="J78" i="7" s="1"/>
  <c r="F76" i="15"/>
  <c r="J76" i="15"/>
  <c r="AA76" i="14"/>
  <c r="AE76" i="14"/>
  <c r="AD77" i="10"/>
  <c r="AG80" i="8" s="1"/>
  <c r="S79" i="10"/>
  <c r="H82" i="7" s="1"/>
  <c r="K79" i="15"/>
  <c r="U79" i="10"/>
  <c r="J82" i="7" s="1"/>
  <c r="Q79" i="15"/>
  <c r="AF79" i="10"/>
  <c r="AJ82" i="8" s="1"/>
  <c r="T79" i="15"/>
  <c r="O129" i="12"/>
  <c r="X80" i="10"/>
  <c r="P81" i="10"/>
  <c r="W81" i="10"/>
  <c r="C82" i="10"/>
  <c r="P83" i="10"/>
  <c r="W83" i="14"/>
  <c r="X83" i="14" s="1"/>
  <c r="T83" i="14" s="1"/>
  <c r="P84" i="10"/>
  <c r="W84" i="10"/>
  <c r="AK84" i="14"/>
  <c r="AE62" i="10"/>
  <c r="AI65" i="8" s="1"/>
  <c r="H71" i="15"/>
  <c r="P71" i="15"/>
  <c r="AE73" i="10"/>
  <c r="AI76" i="8" s="1"/>
  <c r="T74" i="10"/>
  <c r="I77" i="7" s="1"/>
  <c r="X74" i="10"/>
  <c r="AC74" i="10"/>
  <c r="AF77" i="8" s="1"/>
  <c r="D75" i="15"/>
  <c r="Y75" i="10"/>
  <c r="AA78" i="8" s="1"/>
  <c r="G76" i="10"/>
  <c r="L76" i="10"/>
  <c r="T76" i="10"/>
  <c r="I79" i="7" s="1"/>
  <c r="S76" i="15"/>
  <c r="H77" i="10"/>
  <c r="B79" i="15"/>
  <c r="G79" i="14"/>
  <c r="I79" i="10"/>
  <c r="S82" i="6" s="1"/>
  <c r="E79" i="15"/>
  <c r="T79" i="10"/>
  <c r="I82" i="7" s="1"/>
  <c r="P79" i="15"/>
  <c r="AB79" i="10"/>
  <c r="AD82" i="8" s="1"/>
  <c r="H80" i="14"/>
  <c r="J138" i="12"/>
  <c r="Q86" i="8" s="1"/>
  <c r="O139" i="12"/>
  <c r="N84" i="15"/>
  <c r="Z84" i="10"/>
  <c r="AB87" i="8" s="1"/>
  <c r="W88" i="10"/>
  <c r="Q90" i="10"/>
  <c r="F93" i="7" s="1"/>
  <c r="N90" i="14"/>
  <c r="G90" i="15"/>
  <c r="U73" i="10"/>
  <c r="J76" i="7" s="1"/>
  <c r="C74" i="10"/>
  <c r="L74" i="10"/>
  <c r="J74" i="15"/>
  <c r="C75" i="10"/>
  <c r="K75" i="10"/>
  <c r="O76" i="15"/>
  <c r="T76" i="15"/>
  <c r="AA79" i="10"/>
  <c r="AC82" i="8" s="1"/>
  <c r="O81" i="14"/>
  <c r="P82" i="10"/>
  <c r="W83" i="10"/>
  <c r="T83" i="15"/>
  <c r="AL83" i="14"/>
  <c r="K84" i="10"/>
  <c r="P72" i="15"/>
  <c r="F73" i="15"/>
  <c r="J73" i="15"/>
  <c r="B75" i="15"/>
  <c r="H76" i="10"/>
  <c r="M76" i="10"/>
  <c r="O76" i="10"/>
  <c r="U76" i="10"/>
  <c r="J79" i="7" s="1"/>
  <c r="AA76" i="10"/>
  <c r="AC79" i="8" s="1"/>
  <c r="C77" i="10"/>
  <c r="M79" i="10"/>
  <c r="W79" i="14"/>
  <c r="X79" i="14" s="1"/>
  <c r="T79" i="14" s="1"/>
  <c r="C80" i="10"/>
  <c r="C81" i="10"/>
  <c r="O83" i="10"/>
  <c r="C85" i="15"/>
  <c r="F85" i="14"/>
  <c r="G85" i="10"/>
  <c r="Q67" i="15"/>
  <c r="AE72" i="10"/>
  <c r="AI75" i="8" s="1"/>
  <c r="C73" i="10"/>
  <c r="O73" i="10"/>
  <c r="Y73" i="10"/>
  <c r="AA76" i="8" s="1"/>
  <c r="L76" i="15"/>
  <c r="AF76" i="10"/>
  <c r="AJ79" i="8" s="1"/>
  <c r="I77" i="10"/>
  <c r="S80" i="6" s="1"/>
  <c r="Q77" i="10"/>
  <c r="F80" i="7" s="1"/>
  <c r="L79" i="10"/>
  <c r="N79" i="10"/>
  <c r="R79" i="14"/>
  <c r="AH79" i="14"/>
  <c r="AJ79" i="14" s="1"/>
  <c r="AL79" i="14"/>
  <c r="M80" i="10"/>
  <c r="AI83" i="14"/>
  <c r="AJ83" i="14" s="1"/>
  <c r="AD83" i="10"/>
  <c r="AG86" i="8" s="1"/>
  <c r="J71" i="10"/>
  <c r="R71" i="10"/>
  <c r="G74" i="7" s="1"/>
  <c r="Z71" i="10"/>
  <c r="AB74" i="8" s="1"/>
  <c r="J72" i="10"/>
  <c r="R72" i="10"/>
  <c r="G75" i="7" s="1"/>
  <c r="AB72" i="10"/>
  <c r="AD75" i="8" s="1"/>
  <c r="L73" i="10"/>
  <c r="T73" i="10"/>
  <c r="I76" i="7" s="1"/>
  <c r="K73" i="15"/>
  <c r="AG73" i="10"/>
  <c r="AK76" i="8" s="1"/>
  <c r="F74" i="15"/>
  <c r="Q74" i="14"/>
  <c r="H75" i="14"/>
  <c r="R75" i="14"/>
  <c r="AC75" i="14"/>
  <c r="D76" i="15"/>
  <c r="Y76" i="10"/>
  <c r="AA79" i="8" s="1"/>
  <c r="AK76" i="14"/>
  <c r="H77" i="14"/>
  <c r="E77" i="15"/>
  <c r="G77" i="15"/>
  <c r="H80" i="10"/>
  <c r="D80" i="15"/>
  <c r="Y80" i="10"/>
  <c r="AA83" i="8" s="1"/>
  <c r="AC80" i="14"/>
  <c r="F81" i="10"/>
  <c r="E81" i="14"/>
  <c r="H81" i="15"/>
  <c r="X81" i="10"/>
  <c r="U82" i="15"/>
  <c r="AM82" i="14"/>
  <c r="AA83" i="14"/>
  <c r="L83" i="15"/>
  <c r="Q84" i="15"/>
  <c r="AC84" i="10"/>
  <c r="AF87" i="8" s="1"/>
  <c r="AH84" i="14"/>
  <c r="I84" i="15"/>
  <c r="Y71" i="10"/>
  <c r="AA74" i="8" s="1"/>
  <c r="C72" i="10"/>
  <c r="M73" i="15"/>
  <c r="AH74" i="14"/>
  <c r="E75" i="14"/>
  <c r="C76" i="10"/>
  <c r="F76" i="14"/>
  <c r="J76" i="14"/>
  <c r="Q76" i="14"/>
  <c r="K76" i="15"/>
  <c r="M76" i="15"/>
  <c r="O77" i="10"/>
  <c r="AI77" i="14"/>
  <c r="Q79" i="10"/>
  <c r="F82" i="7" s="1"/>
  <c r="G79" i="15"/>
  <c r="AE79" i="14"/>
  <c r="O82" i="10"/>
  <c r="AG82" i="10"/>
  <c r="AK85" i="8" s="1"/>
  <c r="P84" i="15"/>
  <c r="AF84" i="14"/>
  <c r="P85" i="10"/>
  <c r="Q85" i="10"/>
  <c r="F88" i="7" s="1"/>
  <c r="G85" i="15"/>
  <c r="X85" i="10"/>
  <c r="AH85" i="14"/>
  <c r="AJ85" i="14" s="1"/>
  <c r="AC85" i="10"/>
  <c r="AF88" i="8" s="1"/>
  <c r="F3" i="13"/>
  <c r="K90" i="6" s="1"/>
  <c r="L90" i="6" s="1"/>
  <c r="M90" i="6" s="1"/>
  <c r="N90" i="6" s="1"/>
  <c r="M89" i="3" s="1"/>
  <c r="K87" i="15"/>
  <c r="U91" i="15"/>
  <c r="AG91" i="10"/>
  <c r="AK94" i="8" s="1"/>
  <c r="AM91" i="14"/>
  <c r="G96" i="15"/>
  <c r="Q96" i="10"/>
  <c r="F99" i="7" s="1"/>
  <c r="L99" i="7" s="1"/>
  <c r="N96" i="14"/>
  <c r="M96" i="14" s="1"/>
  <c r="R86" i="14"/>
  <c r="U86" i="10"/>
  <c r="J89" i="7" s="1"/>
  <c r="U86" i="15"/>
  <c r="AM86" i="14"/>
  <c r="N88" i="10"/>
  <c r="H83" i="10"/>
  <c r="AC83" i="14"/>
  <c r="AC83" i="10"/>
  <c r="AF86" i="8" s="1"/>
  <c r="O143" i="12"/>
  <c r="D85" i="15"/>
  <c r="H85" i="14"/>
  <c r="L85" i="14" s="1"/>
  <c r="H85" i="10"/>
  <c r="L85" i="10"/>
  <c r="AD85" i="10"/>
  <c r="AG88" i="8" s="1"/>
  <c r="K86" i="15"/>
  <c r="AG86" i="10"/>
  <c r="AK89" i="8" s="1"/>
  <c r="J87" i="14"/>
  <c r="K87" i="14" s="1"/>
  <c r="T87" i="10"/>
  <c r="I90" i="7" s="1"/>
  <c r="AI87" i="14"/>
  <c r="AJ87" i="14" s="1"/>
  <c r="M89" i="10"/>
  <c r="S89" i="10"/>
  <c r="H92" i="7" s="1"/>
  <c r="R89" i="14"/>
  <c r="K89" i="15"/>
  <c r="U89" i="10"/>
  <c r="J92" i="7" s="1"/>
  <c r="P92" i="7" s="1"/>
  <c r="O79" i="14"/>
  <c r="AC79" i="14"/>
  <c r="AM79" i="14"/>
  <c r="AB83" i="10"/>
  <c r="AD86" i="8" s="1"/>
  <c r="AM83" i="14"/>
  <c r="G87" i="14"/>
  <c r="R87" i="14"/>
  <c r="Z87" i="10"/>
  <c r="AB90" i="8" s="1"/>
  <c r="AD87" i="14"/>
  <c r="J89" i="10"/>
  <c r="N90" i="10"/>
  <c r="C84" i="10"/>
  <c r="I85" i="10"/>
  <c r="S88" i="6" s="1"/>
  <c r="E85" i="15"/>
  <c r="C86" i="10"/>
  <c r="AG87" i="10"/>
  <c r="AK90" i="8" s="1"/>
  <c r="C88" i="10"/>
  <c r="AL89" i="14"/>
  <c r="T89" i="15"/>
  <c r="AF89" i="10"/>
  <c r="AJ92" i="8" s="1"/>
  <c r="C90" i="10"/>
  <c r="J79" i="10"/>
  <c r="R79" i="10"/>
  <c r="G82" i="7" s="1"/>
  <c r="Y79" i="10"/>
  <c r="AA82" i="8" s="1"/>
  <c r="AG79" i="10"/>
  <c r="AK82" i="8" s="1"/>
  <c r="G83" i="10"/>
  <c r="Y83" i="10"/>
  <c r="AA86" i="8" s="1"/>
  <c r="C85" i="10"/>
  <c r="N85" i="14"/>
  <c r="Q87" i="14"/>
  <c r="Y87" i="10"/>
  <c r="AA90" i="8" s="1"/>
  <c r="AC87" i="14"/>
  <c r="M87" i="15"/>
  <c r="G89" i="10"/>
  <c r="F89" i="14"/>
  <c r="AN91" i="14"/>
  <c r="C83" i="10"/>
  <c r="T85" i="10"/>
  <c r="I88" i="7" s="1"/>
  <c r="P85" i="15"/>
  <c r="AF85" i="14"/>
  <c r="L87" i="10"/>
  <c r="N86" i="10"/>
  <c r="J86" i="15"/>
  <c r="Q86" i="14"/>
  <c r="O87" i="10"/>
  <c r="AA87" i="14"/>
  <c r="AD87" i="10"/>
  <c r="AG90" i="8" s="1"/>
  <c r="AH90" i="8" s="1"/>
  <c r="AM87" i="14"/>
  <c r="F89" i="15"/>
  <c r="J89" i="14"/>
  <c r="L89" i="10"/>
  <c r="J89" i="15"/>
  <c r="Q89" i="14"/>
  <c r="T89" i="10"/>
  <c r="I92" i="7" s="1"/>
  <c r="O92" i="7" s="1"/>
  <c r="R89" i="10"/>
  <c r="G92" i="7" s="1"/>
  <c r="M92" i="7" s="1"/>
  <c r="O89" i="15"/>
  <c r="H91" i="15"/>
  <c r="S91" i="15"/>
  <c r="AE93" i="10"/>
  <c r="AI96" i="8" s="1"/>
  <c r="S93" i="15"/>
  <c r="AK93" i="14"/>
  <c r="H94" i="10"/>
  <c r="D94" i="15"/>
  <c r="H94" i="14"/>
  <c r="AD94" i="10"/>
  <c r="AG97" i="8" s="1"/>
  <c r="R94" i="15"/>
  <c r="P97" i="10"/>
  <c r="C92" i="10"/>
  <c r="B93" i="15"/>
  <c r="M94" i="15"/>
  <c r="Y94" i="10"/>
  <c r="AA97" i="8" s="1"/>
  <c r="AC94" i="14"/>
  <c r="F95" i="10"/>
  <c r="B95" i="15"/>
  <c r="E95" i="14"/>
  <c r="C96" i="10"/>
  <c r="B87" i="15"/>
  <c r="H89" i="15"/>
  <c r="Y89" i="10"/>
  <c r="AA92" i="8" s="1"/>
  <c r="AA89" i="10"/>
  <c r="AC92" i="8" s="1"/>
  <c r="J91" i="10"/>
  <c r="O91" i="10"/>
  <c r="R91" i="10"/>
  <c r="G94" i="7" s="1"/>
  <c r="F9" i="13"/>
  <c r="I93" i="10"/>
  <c r="S96" i="6" s="1"/>
  <c r="E93" i="15"/>
  <c r="J93" i="14"/>
  <c r="K93" i="14" s="1"/>
  <c r="Q93" i="10"/>
  <c r="F96" i="7" s="1"/>
  <c r="L96" i="7" s="1"/>
  <c r="G93" i="15"/>
  <c r="N93" i="14"/>
  <c r="M93" i="14" s="1"/>
  <c r="AD93" i="14"/>
  <c r="U95" i="15"/>
  <c r="AM95" i="14"/>
  <c r="AG95" i="10"/>
  <c r="AK98" i="8" s="1"/>
  <c r="K95" i="10"/>
  <c r="P97" i="14"/>
  <c r="AL87" i="14"/>
  <c r="I89" i="14"/>
  <c r="N89" i="14"/>
  <c r="M89" i="14" s="1"/>
  <c r="L89" i="15"/>
  <c r="AD89" i="14"/>
  <c r="AG89" i="14" s="1"/>
  <c r="AD89" i="10"/>
  <c r="AG92" i="8" s="1"/>
  <c r="L91" i="15"/>
  <c r="AF91" i="10"/>
  <c r="AJ94" i="8" s="1"/>
  <c r="T91" i="15"/>
  <c r="F93" i="10"/>
  <c r="H93" i="10"/>
  <c r="K93" i="10"/>
  <c r="F93" i="15"/>
  <c r="AC95" i="10"/>
  <c r="AF98" i="8" s="1"/>
  <c r="AH95" i="14"/>
  <c r="Q87" i="15"/>
  <c r="AG89" i="10"/>
  <c r="AK92" i="8" s="1"/>
  <c r="AA94" i="14"/>
  <c r="C91" i="10"/>
  <c r="E93" i="14"/>
  <c r="N9" i="13"/>
  <c r="W95" i="10"/>
  <c r="E97" i="14"/>
  <c r="B97" i="15"/>
  <c r="F97" i="10"/>
  <c r="AE91" i="10"/>
  <c r="AI94" i="8" s="1"/>
  <c r="K94" i="10"/>
  <c r="O94" i="10"/>
  <c r="J87" i="10"/>
  <c r="R87" i="10"/>
  <c r="G90" i="7" s="1"/>
  <c r="Z89" i="10"/>
  <c r="AB92" i="8" s="1"/>
  <c r="C93" i="10"/>
  <c r="H93" i="14"/>
  <c r="N93" i="15"/>
  <c r="AL94" i="14"/>
  <c r="P95" i="10"/>
  <c r="X95" i="10"/>
  <c r="C94" i="10"/>
  <c r="O95" i="14"/>
  <c r="Y95" i="10"/>
  <c r="AA98" i="8" s="1"/>
  <c r="AA97" i="10"/>
  <c r="AC100" i="8" s="1"/>
  <c r="O153" i="12"/>
  <c r="K101" i="6" s="1"/>
  <c r="L101" i="6" s="1"/>
  <c r="M101" i="6" s="1"/>
  <c r="N101" i="6" s="1"/>
  <c r="M100" i="3" s="1"/>
  <c r="N99" i="10"/>
  <c r="W97" i="14"/>
  <c r="X97" i="14" s="1"/>
  <c r="T97" i="14" s="1"/>
  <c r="AJ98" i="14"/>
  <c r="J99" i="10"/>
  <c r="X99" i="10"/>
  <c r="G101" i="10"/>
  <c r="F101" i="14"/>
  <c r="C101" i="15"/>
  <c r="G94" i="10"/>
  <c r="C95" i="10"/>
  <c r="Z98" i="10"/>
  <c r="AB101" i="8" s="1"/>
  <c r="Z100" i="10"/>
  <c r="AB103" i="8" s="1"/>
  <c r="AD100" i="14"/>
  <c r="N100" i="15"/>
  <c r="S105" i="10"/>
  <c r="H108" i="7" s="1"/>
  <c r="O94" i="15"/>
  <c r="H95" i="15"/>
  <c r="C97" i="10"/>
  <c r="AD101" i="10"/>
  <c r="AG104" i="8" s="1"/>
  <c r="AI101" i="14"/>
  <c r="R101" i="15"/>
  <c r="U102" i="15"/>
  <c r="AG102" i="10"/>
  <c r="AK105" i="8" s="1"/>
  <c r="AM102" i="14"/>
  <c r="J98" i="10"/>
  <c r="L98" i="10"/>
  <c r="J98" i="14"/>
  <c r="K98" i="14" s="1"/>
  <c r="M98" i="10"/>
  <c r="R97" i="10"/>
  <c r="G100" i="7" s="1"/>
  <c r="O97" i="14"/>
  <c r="G98" i="14"/>
  <c r="W99" i="14"/>
  <c r="X99" i="14" s="1"/>
  <c r="T99" i="14" s="1"/>
  <c r="M95" i="15"/>
  <c r="C97" i="15"/>
  <c r="G97" i="10"/>
  <c r="F97" i="14"/>
  <c r="D97" i="15"/>
  <c r="H97" i="10"/>
  <c r="AE97" i="14"/>
  <c r="O97" i="15"/>
  <c r="H100" i="10"/>
  <c r="H100" i="14"/>
  <c r="D100" i="15"/>
  <c r="O151" i="12"/>
  <c r="J151" i="12"/>
  <c r="Q100" i="8" s="1"/>
  <c r="R100" i="8" s="1"/>
  <c r="W97" i="10"/>
  <c r="R98" i="10"/>
  <c r="G101" i="7" s="1"/>
  <c r="H98" i="15"/>
  <c r="T98" i="10"/>
  <c r="I101" i="7" s="1"/>
  <c r="Q98" i="14"/>
  <c r="K98" i="15"/>
  <c r="U98" i="10"/>
  <c r="J101" i="7" s="1"/>
  <c r="AD98" i="10"/>
  <c r="AG101" i="8" s="1"/>
  <c r="AH101" i="8" s="1"/>
  <c r="AI98" i="14"/>
  <c r="AG98" i="10"/>
  <c r="AK101" i="8" s="1"/>
  <c r="AM98" i="14"/>
  <c r="O99" i="14"/>
  <c r="R99" i="10"/>
  <c r="G102" i="7" s="1"/>
  <c r="R104" i="15"/>
  <c r="AI104" i="14"/>
  <c r="AD104" i="10"/>
  <c r="AG107" i="8" s="1"/>
  <c r="P99" i="15"/>
  <c r="F100" i="15"/>
  <c r="J100" i="15"/>
  <c r="M101" i="15"/>
  <c r="C103" i="10"/>
  <c r="C105" i="15"/>
  <c r="Q106" i="10"/>
  <c r="F109" i="7" s="1"/>
  <c r="G106" i="15"/>
  <c r="N106" i="14"/>
  <c r="C108" i="10"/>
  <c r="AE99" i="10"/>
  <c r="AI102" i="8" s="1"/>
  <c r="C100" i="10"/>
  <c r="O100" i="10"/>
  <c r="N101" i="10"/>
  <c r="N105" i="15"/>
  <c r="AD105" i="14"/>
  <c r="AG105" i="14" s="1"/>
  <c r="AB105" i="10"/>
  <c r="AD108" i="8" s="1"/>
  <c r="P105" i="15"/>
  <c r="I106" i="15"/>
  <c r="AD107" i="10"/>
  <c r="AG110" i="8" s="1"/>
  <c r="R107" i="15"/>
  <c r="AI107" i="14"/>
  <c r="AB99" i="10"/>
  <c r="AD102" i="8" s="1"/>
  <c r="L100" i="10"/>
  <c r="T100" i="10"/>
  <c r="I103" i="7" s="1"/>
  <c r="AG100" i="10"/>
  <c r="AK103" i="8" s="1"/>
  <c r="K101" i="10"/>
  <c r="AF101" i="10"/>
  <c r="AJ104" i="8" s="1"/>
  <c r="Y98" i="10"/>
  <c r="AA101" i="8" s="1"/>
  <c r="T98" i="15"/>
  <c r="C99" i="10"/>
  <c r="Y99" i="10"/>
  <c r="AA102" i="8" s="1"/>
  <c r="H101" i="10"/>
  <c r="AC101" i="14"/>
  <c r="O159" i="12"/>
  <c r="Z105" i="10"/>
  <c r="AB108" i="8" s="1"/>
  <c r="AF105" i="14"/>
  <c r="C102" i="10"/>
  <c r="M103" i="15"/>
  <c r="C104" i="10"/>
  <c r="I105" i="15"/>
  <c r="N106" i="15"/>
  <c r="Z106" i="10"/>
  <c r="AB109" i="8" s="1"/>
  <c r="AD106" i="14"/>
  <c r="AF106" i="10"/>
  <c r="AJ109" i="8" s="1"/>
  <c r="T106" i="15"/>
  <c r="AL106" i="14"/>
  <c r="K107" i="10"/>
  <c r="B98" i="15"/>
  <c r="O98" i="10"/>
  <c r="M99" i="15"/>
  <c r="D101" i="15"/>
  <c r="U105" i="10"/>
  <c r="J108" i="7" s="1"/>
  <c r="K105" i="15"/>
  <c r="N106" i="10"/>
  <c r="H109" i="14"/>
  <c r="D109" i="15"/>
  <c r="H109" i="10"/>
  <c r="AL98" i="14"/>
  <c r="Y101" i="10"/>
  <c r="AA104" i="8" s="1"/>
  <c r="H103" i="10"/>
  <c r="D103" i="15"/>
  <c r="Y103" i="10"/>
  <c r="AA106" i="8" s="1"/>
  <c r="M105" i="10"/>
  <c r="O105" i="10"/>
  <c r="I106" i="10"/>
  <c r="S109" i="6" s="1"/>
  <c r="E106" i="15"/>
  <c r="I106" i="14"/>
  <c r="Q98" i="15"/>
  <c r="K99" i="15"/>
  <c r="AF99" i="14"/>
  <c r="J100" i="14"/>
  <c r="Q100" i="14"/>
  <c r="AM100" i="14"/>
  <c r="C101" i="10"/>
  <c r="AL101" i="14"/>
  <c r="G105" i="10"/>
  <c r="J105" i="10"/>
  <c r="R105" i="10"/>
  <c r="G108" i="7" s="1"/>
  <c r="H105" i="15"/>
  <c r="AH106" i="14"/>
  <c r="Q106" i="15"/>
  <c r="AC106" i="10"/>
  <c r="AF109" i="8" s="1"/>
  <c r="S106" i="10"/>
  <c r="H109" i="7" s="1"/>
  <c r="W106" i="14"/>
  <c r="X106" i="14" s="1"/>
  <c r="T106" i="14" s="1"/>
  <c r="B105" i="15"/>
  <c r="AA107" i="14"/>
  <c r="AF110" i="14"/>
  <c r="P110" i="15"/>
  <c r="AE114" i="10"/>
  <c r="AI117" i="8" s="1"/>
  <c r="AK114" i="14"/>
  <c r="S114" i="15"/>
  <c r="AL105" i="14"/>
  <c r="AK106" i="14"/>
  <c r="O107" i="14"/>
  <c r="AL109" i="14"/>
  <c r="C110" i="15"/>
  <c r="G110" i="10"/>
  <c r="U110" i="10"/>
  <c r="J113" i="7" s="1"/>
  <c r="R111" i="10"/>
  <c r="G114" i="7" s="1"/>
  <c r="H111" i="15"/>
  <c r="U113" i="15"/>
  <c r="AG113" i="10"/>
  <c r="AK116" i="8" s="1"/>
  <c r="AM113" i="14"/>
  <c r="Q105" i="15"/>
  <c r="C107" i="10"/>
  <c r="C109" i="10"/>
  <c r="L110" i="15"/>
  <c r="L107" i="15"/>
  <c r="E109" i="14"/>
  <c r="B109" i="15"/>
  <c r="T109" i="10"/>
  <c r="I112" i="7" s="1"/>
  <c r="Q109" i="14"/>
  <c r="AM109" i="14"/>
  <c r="U109" i="15"/>
  <c r="N110" i="10"/>
  <c r="AA110" i="10"/>
  <c r="AC113" i="8" s="1"/>
  <c r="O110" i="15"/>
  <c r="AE110" i="14"/>
  <c r="M112" i="10"/>
  <c r="S106" i="15"/>
  <c r="P107" i="10"/>
  <c r="H107" i="15"/>
  <c r="W107" i="10"/>
  <c r="W110" i="14"/>
  <c r="X110" i="14" s="1"/>
  <c r="T110" i="14" s="1"/>
  <c r="T110" i="10"/>
  <c r="I113" i="7" s="1"/>
  <c r="J110" i="15"/>
  <c r="AG111" i="10"/>
  <c r="AK114" i="8" s="1"/>
  <c r="U111" i="15"/>
  <c r="AM111" i="14"/>
  <c r="K112" i="10"/>
  <c r="S112" i="10"/>
  <c r="H115" i="7" s="1"/>
  <c r="O167" i="12"/>
  <c r="AC109" i="10"/>
  <c r="AF112" i="8" s="1"/>
  <c r="AH109" i="14"/>
  <c r="K110" i="10"/>
  <c r="AC110" i="10"/>
  <c r="AF113" i="8" s="1"/>
  <c r="Q110" i="15"/>
  <c r="P112" i="14"/>
  <c r="M112" i="14" s="1"/>
  <c r="Y105" i="10"/>
  <c r="AA108" i="8" s="1"/>
  <c r="T105" i="15"/>
  <c r="C106" i="10"/>
  <c r="N109" i="10"/>
  <c r="T109" i="15"/>
  <c r="AF109" i="10"/>
  <c r="AJ112" i="8" s="1"/>
  <c r="Q110" i="14"/>
  <c r="J169" i="12"/>
  <c r="Q113" i="8" s="1"/>
  <c r="R113" i="8" s="1"/>
  <c r="Z110" i="10"/>
  <c r="AB113" i="8" s="1"/>
  <c r="N110" i="15"/>
  <c r="S110" i="15"/>
  <c r="AK110" i="14"/>
  <c r="AG105" i="10"/>
  <c r="AK108" i="8" s="1"/>
  <c r="AA109" i="14"/>
  <c r="O169" i="12"/>
  <c r="AH110" i="14"/>
  <c r="AE110" i="10"/>
  <c r="AI113" i="8" s="1"/>
  <c r="U111" i="10"/>
  <c r="J114" i="7" s="1"/>
  <c r="K111" i="15"/>
  <c r="L111" i="15"/>
  <c r="AA111" i="14"/>
  <c r="L111" i="10"/>
  <c r="AI111" i="14"/>
  <c r="AJ111" i="14" s="1"/>
  <c r="I112" i="10"/>
  <c r="S115" i="6" s="1"/>
  <c r="E112" i="15"/>
  <c r="U112" i="10"/>
  <c r="J115" i="7" s="1"/>
  <c r="C115" i="10"/>
  <c r="AB113" i="10"/>
  <c r="AD116" i="8" s="1"/>
  <c r="E115" i="15"/>
  <c r="I115" i="10"/>
  <c r="S118" i="6" s="1"/>
  <c r="W115" i="14"/>
  <c r="X115" i="14" s="1"/>
  <c r="T115" i="14" s="1"/>
  <c r="O172" i="12"/>
  <c r="I117" i="15"/>
  <c r="B111" i="15"/>
  <c r="G111" i="14"/>
  <c r="AE111" i="14"/>
  <c r="O111" i="15"/>
  <c r="B112" i="15"/>
  <c r="E112" i="14"/>
  <c r="F112" i="15"/>
  <c r="L112" i="10"/>
  <c r="X112" i="10"/>
  <c r="F114" i="14"/>
  <c r="C110" i="10"/>
  <c r="J111" i="10"/>
  <c r="W111" i="14"/>
  <c r="X111" i="14" s="1"/>
  <c r="T111" i="14" s="1"/>
  <c r="AC111" i="14"/>
  <c r="P111" i="15"/>
  <c r="AB111" i="10"/>
  <c r="AD114" i="8" s="1"/>
  <c r="W112" i="14"/>
  <c r="X112" i="14" s="1"/>
  <c r="T112" i="14" s="1"/>
  <c r="Y112" i="10"/>
  <c r="AA115" i="8" s="1"/>
  <c r="M112" i="15"/>
  <c r="AJ112" i="14"/>
  <c r="AF112" i="10"/>
  <c r="AJ115" i="8" s="1"/>
  <c r="T112" i="15"/>
  <c r="AD113" i="14"/>
  <c r="AF113" i="14"/>
  <c r="I115" i="14"/>
  <c r="R111" i="15"/>
  <c r="G112" i="14"/>
  <c r="R112" i="10"/>
  <c r="G115" i="7" s="1"/>
  <c r="O112" i="14"/>
  <c r="H112" i="15"/>
  <c r="AE112" i="14"/>
  <c r="AG112" i="14" s="1"/>
  <c r="O112" i="15"/>
  <c r="K115" i="15"/>
  <c r="U115" i="10"/>
  <c r="J118" i="7" s="1"/>
  <c r="R115" i="14"/>
  <c r="K111" i="10"/>
  <c r="O111" i="10"/>
  <c r="Q112" i="10"/>
  <c r="F115" i="7" s="1"/>
  <c r="G112" i="15"/>
  <c r="P112" i="15"/>
  <c r="AB112" i="10"/>
  <c r="AD115" i="8" s="1"/>
  <c r="Y111" i="10"/>
  <c r="AA114" i="8" s="1"/>
  <c r="AD111" i="10"/>
  <c r="AG114" i="8" s="1"/>
  <c r="AH114" i="8" s="1"/>
  <c r="K112" i="15"/>
  <c r="R112" i="14"/>
  <c r="AA112" i="10"/>
  <c r="AC115" i="8" s="1"/>
  <c r="C113" i="10"/>
  <c r="C114" i="10"/>
  <c r="N115" i="10"/>
  <c r="N113" i="15"/>
  <c r="Z113" i="10"/>
  <c r="AB116" i="8" s="1"/>
  <c r="P113" i="15"/>
  <c r="G114" i="10"/>
  <c r="X115" i="10"/>
  <c r="C111" i="15"/>
  <c r="Z111" i="10"/>
  <c r="AB114" i="8" s="1"/>
  <c r="AG112" i="10"/>
  <c r="AK115" i="8" s="1"/>
  <c r="AA116" i="14"/>
  <c r="J116" i="10"/>
  <c r="M116" i="10"/>
  <c r="X116" i="10"/>
  <c r="N116" i="15"/>
  <c r="S116" i="15"/>
  <c r="Y117" i="10"/>
  <c r="AA120" i="8" s="1"/>
  <c r="M117" i="15"/>
  <c r="AC117" i="14"/>
  <c r="Q111" i="15"/>
  <c r="J112" i="10"/>
  <c r="Q112" i="15"/>
  <c r="P116" i="10"/>
  <c r="AB116" i="10"/>
  <c r="AD119" i="8" s="1"/>
  <c r="AD117" i="10"/>
  <c r="AG120" i="8" s="1"/>
  <c r="AK121" i="14"/>
  <c r="AE121" i="10"/>
  <c r="AI124" i="8" s="1"/>
  <c r="S121" i="15"/>
  <c r="Q117" i="15"/>
  <c r="AH117" i="14"/>
  <c r="J117" i="10"/>
  <c r="AC117" i="10"/>
  <c r="AF120" i="8" s="1"/>
  <c r="AH120" i="8" s="1"/>
  <c r="C117" i="15"/>
  <c r="F117" i="14"/>
  <c r="Q117" i="14"/>
  <c r="T117" i="10"/>
  <c r="I120" i="7" s="1"/>
  <c r="O120" i="7" s="1"/>
  <c r="J117" i="15"/>
  <c r="Q118" i="10"/>
  <c r="F121" i="7" s="1"/>
  <c r="G118" i="15"/>
  <c r="N118" i="14"/>
  <c r="S118" i="10"/>
  <c r="H121" i="7" s="1"/>
  <c r="J117" i="14"/>
  <c r="L117" i="15"/>
  <c r="AA117" i="14"/>
  <c r="AA117" i="10"/>
  <c r="AC120" i="8" s="1"/>
  <c r="R116" i="10"/>
  <c r="G119" i="7" s="1"/>
  <c r="U116" i="10"/>
  <c r="J119" i="7" s="1"/>
  <c r="Z117" i="10"/>
  <c r="AB120" i="8" s="1"/>
  <c r="AD117" i="14"/>
  <c r="I118" i="15"/>
  <c r="S122" i="15"/>
  <c r="AE122" i="10"/>
  <c r="AI125" i="8" s="1"/>
  <c r="AK122" i="14"/>
  <c r="H116" i="10"/>
  <c r="D116" i="15"/>
  <c r="W116" i="10"/>
  <c r="L117" i="10"/>
  <c r="R117" i="10"/>
  <c r="G120" i="7" s="1"/>
  <c r="M120" i="7" s="1"/>
  <c r="O117" i="14"/>
  <c r="AE117" i="14"/>
  <c r="R117" i="15"/>
  <c r="AI117" i="14"/>
  <c r="J118" i="10"/>
  <c r="E123" i="15"/>
  <c r="I123" i="10"/>
  <c r="S126" i="6" s="1"/>
  <c r="I123" i="14"/>
  <c r="G123" i="15"/>
  <c r="Q123" i="10"/>
  <c r="F126" i="7" s="1"/>
  <c r="N123" i="14"/>
  <c r="L124" i="10"/>
  <c r="F124" i="15"/>
  <c r="J124" i="14"/>
  <c r="AG118" i="10"/>
  <c r="AK121" i="8" s="1"/>
  <c r="U118" i="15"/>
  <c r="F119" i="15"/>
  <c r="L119" i="10"/>
  <c r="AC121" i="10"/>
  <c r="AF124" i="8" s="1"/>
  <c r="Q121" i="15"/>
  <c r="AH121" i="14"/>
  <c r="C123" i="10"/>
  <c r="P117" i="15"/>
  <c r="AC118" i="14"/>
  <c r="AF118" i="10"/>
  <c r="AJ121" i="8" s="1"/>
  <c r="AL118" i="14"/>
  <c r="Q119" i="14"/>
  <c r="O119" i="15"/>
  <c r="AA119" i="10"/>
  <c r="AC122" i="8" s="1"/>
  <c r="K120" i="10"/>
  <c r="O120" i="14"/>
  <c r="X121" i="10"/>
  <c r="G116" i="10"/>
  <c r="AB117" i="10"/>
  <c r="AD120" i="8" s="1"/>
  <c r="H119" i="15"/>
  <c r="R119" i="10"/>
  <c r="G122" i="7" s="1"/>
  <c r="Z119" i="10"/>
  <c r="AB122" i="8" s="1"/>
  <c r="AE119" i="10"/>
  <c r="AI122" i="8" s="1"/>
  <c r="AK119" i="14"/>
  <c r="AA120" i="14"/>
  <c r="E124" i="14"/>
  <c r="B124" i="15"/>
  <c r="F124" i="10"/>
  <c r="C116" i="10"/>
  <c r="Y116" i="10"/>
  <c r="AA119" i="8" s="1"/>
  <c r="AF116" i="10"/>
  <c r="AJ119" i="8" s="1"/>
  <c r="C117" i="10"/>
  <c r="O117" i="10"/>
  <c r="B118" i="15"/>
  <c r="I118" i="10"/>
  <c r="S121" i="6" s="1"/>
  <c r="E118" i="15"/>
  <c r="AE118" i="14"/>
  <c r="P118" i="15"/>
  <c r="AM118" i="14"/>
  <c r="K119" i="10"/>
  <c r="J119" i="14"/>
  <c r="K119" i="14" s="1"/>
  <c r="Q119" i="10"/>
  <c r="F122" i="7" s="1"/>
  <c r="O120" i="10"/>
  <c r="R120" i="10"/>
  <c r="G123" i="7" s="1"/>
  <c r="M123" i="7" s="1"/>
  <c r="J119" i="10"/>
  <c r="U120" i="15"/>
  <c r="AG120" i="10"/>
  <c r="AK123" i="8" s="1"/>
  <c r="AM120" i="14"/>
  <c r="C121" i="10"/>
  <c r="R118" i="10"/>
  <c r="G121" i="7" s="1"/>
  <c r="O118" i="14"/>
  <c r="K118" i="15"/>
  <c r="R118" i="14"/>
  <c r="Y118" i="10"/>
  <c r="AA121" i="8" s="1"/>
  <c r="N118" i="15"/>
  <c r="Z118" i="10"/>
  <c r="AB121" i="8" s="1"/>
  <c r="I119" i="10"/>
  <c r="S122" i="6" s="1"/>
  <c r="J121" i="10"/>
  <c r="O121" i="10"/>
  <c r="U121" i="15"/>
  <c r="AM121" i="14"/>
  <c r="C122" i="10"/>
  <c r="D123" i="15"/>
  <c r="H123" i="10"/>
  <c r="H123" i="14"/>
  <c r="R124" i="15"/>
  <c r="AI124" i="14"/>
  <c r="AD124" i="10"/>
  <c r="AG127" i="8" s="1"/>
  <c r="J119" i="15"/>
  <c r="T119" i="10"/>
  <c r="I122" i="7" s="1"/>
  <c r="X119" i="10"/>
  <c r="P119" i="15"/>
  <c r="AF119" i="14"/>
  <c r="AB119" i="10"/>
  <c r="AD122" i="8" s="1"/>
  <c r="AM119" i="14"/>
  <c r="H120" i="10"/>
  <c r="H120" i="14"/>
  <c r="AG121" i="10"/>
  <c r="AK124" i="8" s="1"/>
  <c r="O177" i="12"/>
  <c r="G120" i="10"/>
  <c r="F120" i="14"/>
  <c r="C120" i="15"/>
  <c r="AD120" i="10"/>
  <c r="AG123" i="8" s="1"/>
  <c r="R120" i="15"/>
  <c r="T120" i="15"/>
  <c r="O124" i="10"/>
  <c r="I125" i="15"/>
  <c r="K124" i="10"/>
  <c r="L124" i="15"/>
  <c r="AA124" i="14"/>
  <c r="Q124" i="15"/>
  <c r="AC124" i="10"/>
  <c r="AF127" i="8" s="1"/>
  <c r="AH124" i="14"/>
  <c r="B125" i="15"/>
  <c r="E125" i="14"/>
  <c r="F125" i="10"/>
  <c r="M125" i="10"/>
  <c r="P124" i="15"/>
  <c r="AB124" i="10"/>
  <c r="AD127" i="8" s="1"/>
  <c r="AF124" i="14"/>
  <c r="C119" i="10"/>
  <c r="P120" i="10"/>
  <c r="W120" i="10"/>
  <c r="M120" i="15"/>
  <c r="O120" i="15"/>
  <c r="AE120" i="14"/>
  <c r="P124" i="10"/>
  <c r="K125" i="15"/>
  <c r="U125" i="10"/>
  <c r="J128" i="7" s="1"/>
  <c r="R125" i="14"/>
  <c r="W124" i="10"/>
  <c r="Z125" i="10"/>
  <c r="AB128" i="8" s="1"/>
  <c r="AD125" i="14"/>
  <c r="AG125" i="14" s="1"/>
  <c r="N125" i="15"/>
  <c r="S126" i="10"/>
  <c r="H129" i="7" s="1"/>
  <c r="T124" i="10"/>
  <c r="I127" i="7" s="1"/>
  <c r="O127" i="7" s="1"/>
  <c r="J124" i="15"/>
  <c r="Q124" i="14"/>
  <c r="C125" i="15"/>
  <c r="F125" i="14"/>
  <c r="G125" i="10"/>
  <c r="M125" i="15"/>
  <c r="Q125" i="15"/>
  <c r="E126" i="14"/>
  <c r="Q118" i="15"/>
  <c r="C120" i="10"/>
  <c r="C124" i="10"/>
  <c r="L125" i="15"/>
  <c r="R126" i="10"/>
  <c r="G129" i="7" s="1"/>
  <c r="Q126" i="14"/>
  <c r="C127" i="10"/>
  <c r="S128" i="10"/>
  <c r="H131" i="7" s="1"/>
  <c r="X118" i="10"/>
  <c r="J125" i="10"/>
  <c r="L125" i="10"/>
  <c r="F125" i="15"/>
  <c r="R125" i="10"/>
  <c r="G128" i="7" s="1"/>
  <c r="T125" i="10"/>
  <c r="I128" i="7" s="1"/>
  <c r="J125" i="15"/>
  <c r="AC125" i="10"/>
  <c r="AF128" i="8" s="1"/>
  <c r="Q126" i="10"/>
  <c r="F129" i="7" s="1"/>
  <c r="G126" i="15"/>
  <c r="T126" i="10"/>
  <c r="I129" i="7" s="1"/>
  <c r="J182" i="12"/>
  <c r="Q129" i="8" s="1"/>
  <c r="R125" i="15"/>
  <c r="AG125" i="10"/>
  <c r="AK128" i="8" s="1"/>
  <c r="U125" i="15"/>
  <c r="B126" i="15"/>
  <c r="I126" i="10"/>
  <c r="S129" i="6" s="1"/>
  <c r="E126" i="15"/>
  <c r="K126" i="14"/>
  <c r="Y126" i="10"/>
  <c r="AA129" i="8" s="1"/>
  <c r="M126" i="15"/>
  <c r="Y125" i="10"/>
  <c r="AA128" i="8" s="1"/>
  <c r="F126" i="10"/>
  <c r="J126" i="10"/>
  <c r="D124" i="15"/>
  <c r="AA124" i="10"/>
  <c r="AC127" i="8" s="1"/>
  <c r="K125" i="10"/>
  <c r="AD125" i="10"/>
  <c r="AG128" i="8" s="1"/>
  <c r="G126" i="14"/>
  <c r="AC126" i="14"/>
  <c r="Q128" i="15"/>
  <c r="Q129" i="10"/>
  <c r="F132" i="7" s="1"/>
  <c r="G129" i="15"/>
  <c r="AE130" i="10"/>
  <c r="AI133" i="8" s="1"/>
  <c r="S130" i="15"/>
  <c r="X132" i="10"/>
  <c r="R126" i="14"/>
  <c r="N126" i="15"/>
  <c r="AF126" i="14"/>
  <c r="R126" i="15"/>
  <c r="G128" i="14"/>
  <c r="K128" i="10"/>
  <c r="F128" i="15"/>
  <c r="W128" i="14"/>
  <c r="X128" i="14" s="1"/>
  <c r="T128" i="14" s="1"/>
  <c r="AD128" i="14"/>
  <c r="AC128" i="10"/>
  <c r="AF131" i="8" s="1"/>
  <c r="AH131" i="8" s="1"/>
  <c r="O192" i="12"/>
  <c r="O130" i="15"/>
  <c r="AA130" i="10"/>
  <c r="AC133" i="8" s="1"/>
  <c r="AE126" i="14"/>
  <c r="AC126" i="10"/>
  <c r="AF129" i="8" s="1"/>
  <c r="AH129" i="8" s="1"/>
  <c r="S126" i="15"/>
  <c r="X128" i="10"/>
  <c r="N129" i="14"/>
  <c r="P130" i="10"/>
  <c r="W130" i="10"/>
  <c r="AK130" i="14"/>
  <c r="I131" i="15"/>
  <c r="AD126" i="14"/>
  <c r="Y128" i="10"/>
  <c r="AA131" i="8" s="1"/>
  <c r="M128" i="15"/>
  <c r="AG128" i="10"/>
  <c r="AK131" i="8" s="1"/>
  <c r="F130" i="15"/>
  <c r="L130" i="10"/>
  <c r="J130" i="15"/>
  <c r="T130" i="10"/>
  <c r="I133" i="7" s="1"/>
  <c r="N128" i="15"/>
  <c r="AF128" i="10"/>
  <c r="AJ131" i="8" s="1"/>
  <c r="T128" i="15"/>
  <c r="AF129" i="10"/>
  <c r="AJ132" i="8" s="1"/>
  <c r="T129" i="15"/>
  <c r="H130" i="10"/>
  <c r="D130" i="15"/>
  <c r="I128" i="10"/>
  <c r="S131" i="6" s="1"/>
  <c r="E128" i="15"/>
  <c r="J128" i="14"/>
  <c r="K128" i="14" s="1"/>
  <c r="J188" i="12"/>
  <c r="Q131" i="8" s="1"/>
  <c r="AH128" i="14"/>
  <c r="AJ128" i="14" s="1"/>
  <c r="C129" i="10"/>
  <c r="C126" i="10"/>
  <c r="J128" i="10"/>
  <c r="Q128" i="10"/>
  <c r="F131" i="7" s="1"/>
  <c r="G128" i="15"/>
  <c r="Q128" i="14"/>
  <c r="Z128" i="10"/>
  <c r="AB131" i="8" s="1"/>
  <c r="O128" i="15"/>
  <c r="AL129" i="14"/>
  <c r="C130" i="10"/>
  <c r="H130" i="14"/>
  <c r="K131" i="10"/>
  <c r="X126" i="10"/>
  <c r="AH126" i="14"/>
  <c r="AJ126" i="14" s="1"/>
  <c r="B128" i="15"/>
  <c r="R128" i="10"/>
  <c r="G131" i="7" s="1"/>
  <c r="H128" i="15"/>
  <c r="AA128" i="10"/>
  <c r="AC131" i="8" s="1"/>
  <c r="AM128" i="14"/>
  <c r="AD131" i="14"/>
  <c r="G128" i="10"/>
  <c r="O128" i="10"/>
  <c r="AD128" i="10"/>
  <c r="AG131" i="8" s="1"/>
  <c r="C131" i="15"/>
  <c r="I131" i="14"/>
  <c r="Z131" i="10"/>
  <c r="AB134" i="8" s="1"/>
  <c r="C132" i="10"/>
  <c r="B132" i="15"/>
  <c r="J132" i="10"/>
  <c r="B131" i="15"/>
  <c r="Q131" i="15"/>
  <c r="K132" i="15"/>
  <c r="P132" i="15"/>
  <c r="F131" i="14"/>
  <c r="E132" i="14"/>
  <c r="E131" i="14"/>
  <c r="W131" i="14"/>
  <c r="X131" i="14" s="1"/>
  <c r="T131" i="14" s="1"/>
  <c r="AH131" i="14"/>
  <c r="R132" i="14"/>
  <c r="AF132" i="14"/>
  <c r="G131" i="10"/>
  <c r="O131" i="10"/>
  <c r="F132" i="10"/>
  <c r="F131" i="10"/>
  <c r="N131" i="10"/>
  <c r="J194" i="12"/>
  <c r="Q134" i="8" s="1"/>
  <c r="R134" i="8" s="1"/>
  <c r="AC131" i="10"/>
  <c r="AF134" i="8" s="1"/>
  <c r="O195" i="12"/>
  <c r="M132" i="10"/>
  <c r="U132" i="10"/>
  <c r="J135" i="7" s="1"/>
  <c r="AB132" i="10"/>
  <c r="AD135" i="8" s="1"/>
  <c r="L154" i="14"/>
  <c r="C154" i="14"/>
  <c r="G156" i="14"/>
  <c r="C156" i="14"/>
  <c r="AB133" i="14"/>
  <c r="B142" i="14"/>
  <c r="L148" i="14"/>
  <c r="C148" i="14"/>
  <c r="AB139" i="14"/>
  <c r="C142" i="14"/>
  <c r="C143" i="14"/>
  <c r="L143" i="14"/>
  <c r="D136" i="14"/>
  <c r="AG133" i="14"/>
  <c r="AB135" i="14"/>
  <c r="S139" i="14"/>
  <c r="K146" i="14"/>
  <c r="C133" i="14"/>
  <c r="K133" i="14"/>
  <c r="C139" i="14"/>
  <c r="Z138" i="14"/>
  <c r="C134" i="14"/>
  <c r="B134" i="14"/>
  <c r="AB134" i="14"/>
  <c r="K160" i="14"/>
  <c r="L135" i="14" s="1"/>
  <c r="C160" i="14"/>
  <c r="L162" i="14"/>
  <c r="D137" i="14" s="1"/>
  <c r="C162" i="14"/>
  <c r="K168" i="14"/>
  <c r="C168" i="14"/>
  <c r="G169" i="14"/>
  <c r="D144" i="14" s="1"/>
  <c r="C169" i="14"/>
  <c r="L170" i="14"/>
  <c r="D145" i="14" s="1"/>
  <c r="C170" i="14"/>
  <c r="D146" i="14"/>
  <c r="G172" i="14"/>
  <c r="C172" i="14"/>
  <c r="K173" i="14"/>
  <c r="C173" i="14"/>
  <c r="AB149" i="14"/>
  <c r="C150" i="14"/>
  <c r="B150" i="14"/>
  <c r="AB150" i="14"/>
  <c r="K176" i="14"/>
  <c r="L151" i="14" s="1"/>
  <c r="C176" i="14"/>
  <c r="G177" i="14"/>
  <c r="C177" i="14"/>
  <c r="L178" i="14"/>
  <c r="D153" i="14" s="1"/>
  <c r="C178" i="14"/>
  <c r="C153" i="14"/>
  <c r="B153" i="14"/>
  <c r="AB153" i="14"/>
  <c r="AB138" i="14"/>
  <c r="Z140" i="14"/>
  <c r="G142" i="14"/>
  <c r="B133" i="14"/>
  <c r="B141" i="14"/>
  <c r="G171" i="14"/>
  <c r="C171" i="14"/>
  <c r="B149" i="14"/>
  <c r="K175" i="14"/>
  <c r="L150" i="14" s="1"/>
  <c r="C175" i="14"/>
  <c r="C136" i="14"/>
  <c r="AN136" i="14"/>
  <c r="G137" i="14"/>
  <c r="Z137" i="14"/>
  <c r="G139" i="14"/>
  <c r="AB140" i="14"/>
  <c r="K143" i="14"/>
  <c r="D147" i="14"/>
  <c r="C151" i="14"/>
  <c r="C145" i="14"/>
  <c r="C155" i="14"/>
  <c r="C158" i="14"/>
  <c r="D133" i="14"/>
  <c r="L138" i="14"/>
  <c r="C138" i="14"/>
  <c r="AN139" i="14"/>
  <c r="AG142" i="14"/>
  <c r="AJ143" i="14"/>
  <c r="G150" i="14"/>
  <c r="AG136" i="14"/>
  <c r="AB146" i="14"/>
  <c r="Z148" i="14"/>
  <c r="AB148" i="14"/>
  <c r="D152" i="14"/>
  <c r="C140" i="14"/>
  <c r="G134" i="14"/>
  <c r="K138" i="14"/>
  <c r="C141" i="14"/>
  <c r="AB143" i="14"/>
  <c r="C144" i="14"/>
  <c r="G147" i="14"/>
  <c r="M149" i="14"/>
  <c r="AG150" i="14"/>
  <c r="AN133" i="14"/>
  <c r="C135" i="14"/>
  <c r="K141" i="14"/>
  <c r="AG144" i="14"/>
  <c r="L146" i="14"/>
  <c r="C146" i="14"/>
  <c r="AN147" i="14"/>
  <c r="C149" i="14"/>
  <c r="C152" i="14"/>
  <c r="AG152" i="14"/>
  <c r="BE4" i="21"/>
  <c r="BE12" i="21"/>
  <c r="BE20" i="21"/>
  <c r="BD27" i="21"/>
  <c r="BA27" i="21"/>
  <c r="BB27" i="21" s="1"/>
  <c r="BC31" i="21"/>
  <c r="BC39" i="21"/>
  <c r="BE46" i="21"/>
  <c r="BD46" i="21"/>
  <c r="BE47" i="21"/>
  <c r="BC51" i="21"/>
  <c r="BC52" i="21"/>
  <c r="BE53" i="21"/>
  <c r="BC53" i="21"/>
  <c r="BE61" i="21"/>
  <c r="BE63" i="21"/>
  <c r="BC67" i="21"/>
  <c r="BD68" i="21"/>
  <c r="BC68" i="21"/>
  <c r="BE77" i="21"/>
  <c r="BE79" i="21"/>
  <c r="BC83" i="21"/>
  <c r="BD84" i="21"/>
  <c r="BC84" i="21"/>
  <c r="BE97" i="21"/>
  <c r="BC97" i="21"/>
  <c r="BA97" i="21"/>
  <c r="BB97" i="21" s="1"/>
  <c r="BD97" i="21"/>
  <c r="BE129" i="21"/>
  <c r="BC129" i="21"/>
  <c r="BA129" i="21"/>
  <c r="BB129" i="21" s="1"/>
  <c r="BD129" i="21"/>
  <c r="BD185" i="21"/>
  <c r="BE185" i="21"/>
  <c r="BC185" i="21"/>
  <c r="BA185" i="21"/>
  <c r="BB185" i="21" s="1"/>
  <c r="BD5" i="21"/>
  <c r="BA8" i="21"/>
  <c r="BB8" i="21" s="1"/>
  <c r="BD13" i="21"/>
  <c r="BA16" i="21"/>
  <c r="BB16" i="21" s="1"/>
  <c r="BD21" i="21"/>
  <c r="BA35" i="21"/>
  <c r="BB35" i="21" s="1"/>
  <c r="BA43" i="21"/>
  <c r="BB43" i="21" s="1"/>
  <c r="BD51" i="21"/>
  <c r="BA57" i="21"/>
  <c r="BB57" i="21" s="1"/>
  <c r="BA59" i="21"/>
  <c r="BB59" i="21" s="1"/>
  <c r="BD67" i="21"/>
  <c r="BA73" i="21"/>
  <c r="BB73" i="21" s="1"/>
  <c r="BD83" i="21"/>
  <c r="BA89" i="21"/>
  <c r="BB89" i="21" s="1"/>
  <c r="BE95" i="21"/>
  <c r="BC95" i="21"/>
  <c r="BA95" i="21"/>
  <c r="BB95" i="21" s="1"/>
  <c r="BD95" i="21"/>
  <c r="BE100" i="21"/>
  <c r="BC100" i="21"/>
  <c r="BA100" i="21"/>
  <c r="BB100" i="21" s="1"/>
  <c r="BD100" i="21"/>
  <c r="BE127" i="21"/>
  <c r="BC127" i="21"/>
  <c r="BA127" i="21"/>
  <c r="BB127" i="21" s="1"/>
  <c r="BD127" i="21"/>
  <c r="BE132" i="21"/>
  <c r="BC132" i="21"/>
  <c r="BA132" i="21"/>
  <c r="BB132" i="21" s="1"/>
  <c r="BD132" i="21"/>
  <c r="BD26" i="21"/>
  <c r="BA26" i="21"/>
  <c r="BB26" i="21" s="1"/>
  <c r="BE30" i="21"/>
  <c r="BD30" i="21"/>
  <c r="BE38" i="21"/>
  <c r="BD38" i="21"/>
  <c r="BC46" i="21"/>
  <c r="BE50" i="21"/>
  <c r="BD50" i="21"/>
  <c r="BD56" i="21"/>
  <c r="BC56" i="21"/>
  <c r="BD72" i="21"/>
  <c r="BC72" i="21"/>
  <c r="BD88" i="21"/>
  <c r="BC88" i="21"/>
  <c r="BD169" i="21"/>
  <c r="BE169" i="21"/>
  <c r="BC169" i="21"/>
  <c r="BA169" i="21"/>
  <c r="BB169" i="21" s="1"/>
  <c r="BE171" i="21"/>
  <c r="BC171" i="21"/>
  <c r="BD3" i="21"/>
  <c r="BA6" i="21"/>
  <c r="BB6" i="21" s="1"/>
  <c r="BC8" i="21"/>
  <c r="BD11" i="21"/>
  <c r="BA14" i="21"/>
  <c r="BB14" i="21" s="1"/>
  <c r="BC16" i="21"/>
  <c r="BD19" i="21"/>
  <c r="BA22" i="21"/>
  <c r="BB22" i="21" s="1"/>
  <c r="BD33" i="21"/>
  <c r="BD41" i="21"/>
  <c r="BA45" i="21"/>
  <c r="BB45" i="21" s="1"/>
  <c r="BA47" i="21"/>
  <c r="BB47" i="21" s="1"/>
  <c r="BD55" i="21"/>
  <c r="BA61" i="21"/>
  <c r="BB61" i="21" s="1"/>
  <c r="BA63" i="21"/>
  <c r="BB63" i="21" s="1"/>
  <c r="BD71" i="21"/>
  <c r="BA77" i="21"/>
  <c r="BB77" i="21" s="1"/>
  <c r="BA79" i="21"/>
  <c r="BB79" i="21" s="1"/>
  <c r="BD87" i="21"/>
  <c r="BA5" i="21"/>
  <c r="BB5" i="21" s="1"/>
  <c r="BD10" i="21"/>
  <c r="BA13" i="21"/>
  <c r="BB13" i="21" s="1"/>
  <c r="BD18" i="21"/>
  <c r="BA21" i="21"/>
  <c r="BB21" i="21" s="1"/>
  <c r="BC23" i="21"/>
  <c r="BD25" i="21"/>
  <c r="BA25" i="21"/>
  <c r="BB25" i="21" s="1"/>
  <c r="BC27" i="21"/>
  <c r="BA29" i="21"/>
  <c r="BB29" i="21" s="1"/>
  <c r="BC29" i="21"/>
  <c r="BC30" i="21"/>
  <c r="BD32" i="21"/>
  <c r="BC35" i="21"/>
  <c r="BC38" i="21"/>
  <c r="BD40" i="21"/>
  <c r="BC43" i="21"/>
  <c r="BC44" i="21"/>
  <c r="BE45" i="21"/>
  <c r="BC45" i="21"/>
  <c r="BC50" i="21"/>
  <c r="BD52" i="21"/>
  <c r="BC59" i="21"/>
  <c r="BD60" i="21"/>
  <c r="BC60" i="21"/>
  <c r="BE69" i="21"/>
  <c r="BC75" i="21"/>
  <c r="BD76" i="21"/>
  <c r="BC76" i="21"/>
  <c r="BE85" i="21"/>
  <c r="BC91" i="21"/>
  <c r="BE92" i="21"/>
  <c r="BD92" i="21"/>
  <c r="BC92" i="21"/>
  <c r="BA4" i="21"/>
  <c r="BB4" i="21" s="1"/>
  <c r="BC6" i="21"/>
  <c r="BD9" i="21"/>
  <c r="BA12" i="21"/>
  <c r="BB12" i="21" s="1"/>
  <c r="BC14" i="21"/>
  <c r="BD17" i="21"/>
  <c r="BA20" i="21"/>
  <c r="BB20" i="21" s="1"/>
  <c r="BC22" i="21"/>
  <c r="BE27" i="21"/>
  <c r="BA31" i="21"/>
  <c r="BB31" i="21" s="1"/>
  <c r="BD35" i="21"/>
  <c r="BC37" i="21"/>
  <c r="BA39" i="21"/>
  <c r="BB39" i="21" s="1"/>
  <c r="BD43" i="21"/>
  <c r="BA49" i="21"/>
  <c r="BB49" i="21" s="1"/>
  <c r="BA51" i="21"/>
  <c r="BB51" i="21" s="1"/>
  <c r="BD59" i="21"/>
  <c r="BA65" i="21"/>
  <c r="BB65" i="21" s="1"/>
  <c r="BA67" i="21"/>
  <c r="BB67" i="21" s="1"/>
  <c r="BD75" i="21"/>
  <c r="BA81" i="21"/>
  <c r="BB81" i="21" s="1"/>
  <c r="BA83" i="21"/>
  <c r="BB83" i="21" s="1"/>
  <c r="BE116" i="21"/>
  <c r="BC116" i="21"/>
  <c r="BA116" i="21"/>
  <c r="BB116" i="21" s="1"/>
  <c r="BD116" i="21"/>
  <c r="BE148" i="21"/>
  <c r="BC148" i="21"/>
  <c r="BA148" i="21"/>
  <c r="BB148" i="21" s="1"/>
  <c r="BD148" i="21"/>
  <c r="BD158" i="21"/>
  <c r="BE158" i="21"/>
  <c r="BC158" i="21"/>
  <c r="BA158" i="21"/>
  <c r="BB158" i="21" s="1"/>
  <c r="BD165" i="21"/>
  <c r="BE165" i="21"/>
  <c r="BC165" i="21"/>
  <c r="BA165" i="21"/>
  <c r="BB165" i="21" s="1"/>
  <c r="BE167" i="21"/>
  <c r="BC167" i="21"/>
  <c r="BE6" i="21"/>
  <c r="BD8" i="21"/>
  <c r="BE14" i="21"/>
  <c r="BD16" i="21"/>
  <c r="BE22" i="21"/>
  <c r="BD24" i="21"/>
  <c r="BA24" i="21"/>
  <c r="BB24" i="21" s="1"/>
  <c r="BC26" i="21"/>
  <c r="BD28" i="21"/>
  <c r="BA28" i="21"/>
  <c r="BB28" i="21" s="1"/>
  <c r="BE34" i="21"/>
  <c r="BD34" i="21"/>
  <c r="BC40" i="21"/>
  <c r="BE42" i="21"/>
  <c r="BD42" i="21"/>
  <c r="BC47" i="21"/>
  <c r="BC48" i="21"/>
  <c r="BE49" i="21"/>
  <c r="BC49" i="21"/>
  <c r="BE52" i="21"/>
  <c r="BE57" i="21"/>
  <c r="BC63" i="21"/>
  <c r="BD64" i="21"/>
  <c r="BC64" i="21"/>
  <c r="BE68" i="21"/>
  <c r="BE73" i="21"/>
  <c r="BC79" i="21"/>
  <c r="BD80" i="21"/>
  <c r="BC80" i="21"/>
  <c r="BE84" i="21"/>
  <c r="BE89" i="21"/>
  <c r="BC4" i="21"/>
  <c r="BE5" i="21"/>
  <c r="BD7" i="21"/>
  <c r="BA10" i="21"/>
  <c r="BB10" i="21" s="1"/>
  <c r="BC12" i="21"/>
  <c r="BE13" i="21"/>
  <c r="BD15" i="21"/>
  <c r="BA18" i="21"/>
  <c r="BB18" i="21" s="1"/>
  <c r="BC20" i="21"/>
  <c r="BE21" i="21"/>
  <c r="BD23" i="21"/>
  <c r="BE26" i="21"/>
  <c r="BD29" i="21"/>
  <c r="BD37" i="21"/>
  <c r="BA53" i="21"/>
  <c r="BB53" i="21" s="1"/>
  <c r="BA55" i="21"/>
  <c r="BB55" i="21" s="1"/>
  <c r="BA69" i="21"/>
  <c r="BB69" i="21" s="1"/>
  <c r="BA71" i="21"/>
  <c r="BB71" i="21" s="1"/>
  <c r="BA85" i="21"/>
  <c r="BB85" i="21" s="1"/>
  <c r="BA87" i="21"/>
  <c r="BB87" i="21" s="1"/>
  <c r="BD114" i="21"/>
  <c r="BD146" i="21"/>
  <c r="BA32" i="21"/>
  <c r="BB32" i="21" s="1"/>
  <c r="BA36" i="21"/>
  <c r="BB36" i="21" s="1"/>
  <c r="BA40" i="21"/>
  <c r="BB40" i="21" s="1"/>
  <c r="BA44" i="21"/>
  <c r="BB44" i="21" s="1"/>
  <c r="BA48" i="21"/>
  <c r="BB48" i="21" s="1"/>
  <c r="BA52" i="21"/>
  <c r="BB52" i="21" s="1"/>
  <c r="BD54" i="21"/>
  <c r="BA56" i="21"/>
  <c r="BB56" i="21" s="1"/>
  <c r="BD58" i="21"/>
  <c r="BA60" i="21"/>
  <c r="BB60" i="21" s="1"/>
  <c r="BD62" i="21"/>
  <c r="BA64" i="21"/>
  <c r="BB64" i="21" s="1"/>
  <c r="BD66" i="21"/>
  <c r="BA68" i="21"/>
  <c r="BB68" i="21" s="1"/>
  <c r="BD70" i="21"/>
  <c r="BA72" i="21"/>
  <c r="BB72" i="21" s="1"/>
  <c r="BD74" i="21"/>
  <c r="BA76" i="21"/>
  <c r="BB76" i="21" s="1"/>
  <c r="BD78" i="21"/>
  <c r="BA80" i="21"/>
  <c r="BB80" i="21" s="1"/>
  <c r="BD82" i="21"/>
  <c r="BA84" i="21"/>
  <c r="BB84" i="21" s="1"/>
  <c r="BD86" i="21"/>
  <c r="BA88" i="21"/>
  <c r="BB88" i="21" s="1"/>
  <c r="BD90" i="21"/>
  <c r="BA92" i="21"/>
  <c r="BB92" i="21" s="1"/>
  <c r="BE108" i="21"/>
  <c r="BC108" i="21"/>
  <c r="BA108" i="21"/>
  <c r="BB108" i="21" s="1"/>
  <c r="BD108" i="21"/>
  <c r="BE140" i="21"/>
  <c r="BC140" i="21"/>
  <c r="BA140" i="21"/>
  <c r="BB140" i="21" s="1"/>
  <c r="BD140" i="21"/>
  <c r="BD174" i="21"/>
  <c r="BE174" i="21"/>
  <c r="BC174" i="21"/>
  <c r="BA174" i="21"/>
  <c r="BB174" i="21" s="1"/>
  <c r="BD181" i="21"/>
  <c r="BE181" i="21"/>
  <c r="BC181" i="21"/>
  <c r="BA181" i="21"/>
  <c r="BB181" i="21" s="1"/>
  <c r="BC57" i="21"/>
  <c r="BC61" i="21"/>
  <c r="BC65" i="21"/>
  <c r="BC69" i="21"/>
  <c r="BC73" i="21"/>
  <c r="BC77" i="21"/>
  <c r="BC81" i="21"/>
  <c r="BC85" i="21"/>
  <c r="BC89" i="21"/>
  <c r="BC93" i="21"/>
  <c r="BE119" i="21"/>
  <c r="BC119" i="21"/>
  <c r="BA119" i="21"/>
  <c r="BB119" i="21" s="1"/>
  <c r="BD119" i="21"/>
  <c r="BE121" i="21"/>
  <c r="BC121" i="21"/>
  <c r="BA121" i="21"/>
  <c r="BB121" i="21" s="1"/>
  <c r="BD121" i="21"/>
  <c r="BD142" i="21"/>
  <c r="BE151" i="21"/>
  <c r="BC151" i="21"/>
  <c r="BA151" i="21"/>
  <c r="BB151" i="21" s="1"/>
  <c r="BD151" i="21"/>
  <c r="BE153" i="21"/>
  <c r="BC153" i="21"/>
  <c r="BA153" i="21"/>
  <c r="BB153" i="21" s="1"/>
  <c r="BD153" i="21"/>
  <c r="BE111" i="21"/>
  <c r="BC111" i="21"/>
  <c r="BA111" i="21"/>
  <c r="BB111" i="21" s="1"/>
  <c r="BD111" i="21"/>
  <c r="BE113" i="21"/>
  <c r="BC113" i="21"/>
  <c r="BA113" i="21"/>
  <c r="BB113" i="21" s="1"/>
  <c r="BD113" i="21"/>
  <c r="BE143" i="21"/>
  <c r="BC143" i="21"/>
  <c r="BA143" i="21"/>
  <c r="BB143" i="21" s="1"/>
  <c r="BD143" i="21"/>
  <c r="BE145" i="21"/>
  <c r="BC145" i="21"/>
  <c r="BA145" i="21"/>
  <c r="BB145" i="21" s="1"/>
  <c r="BD145" i="21"/>
  <c r="BA30" i="21"/>
  <c r="BB30" i="21" s="1"/>
  <c r="BA34" i="21"/>
  <c r="BB34" i="21" s="1"/>
  <c r="BA38" i="21"/>
  <c r="BB38" i="21" s="1"/>
  <c r="BA42" i="21"/>
  <c r="BB42" i="21" s="1"/>
  <c r="BA46" i="21"/>
  <c r="BB46" i="21" s="1"/>
  <c r="BA50" i="21"/>
  <c r="BB50" i="21" s="1"/>
  <c r="BA54" i="21"/>
  <c r="BB54" i="21" s="1"/>
  <c r="BA58" i="21"/>
  <c r="BB58" i="21" s="1"/>
  <c r="BA62" i="21"/>
  <c r="BB62" i="21" s="1"/>
  <c r="BA66" i="21"/>
  <c r="BB66" i="21" s="1"/>
  <c r="BA70" i="21"/>
  <c r="BB70" i="21" s="1"/>
  <c r="BA74" i="21"/>
  <c r="BB74" i="21" s="1"/>
  <c r="BA78" i="21"/>
  <c r="BB78" i="21" s="1"/>
  <c r="BA82" i="21"/>
  <c r="BB82" i="21" s="1"/>
  <c r="BA86" i="21"/>
  <c r="BB86" i="21" s="1"/>
  <c r="BA90" i="21"/>
  <c r="BB90" i="21" s="1"/>
  <c r="BD122" i="21"/>
  <c r="BE124" i="21"/>
  <c r="BC124" i="21"/>
  <c r="BA124" i="21"/>
  <c r="BB124" i="21" s="1"/>
  <c r="BD124" i="21"/>
  <c r="BD156" i="21"/>
  <c r="BC156" i="21"/>
  <c r="BA156" i="21"/>
  <c r="BB156" i="21" s="1"/>
  <c r="BE156" i="21"/>
  <c r="BE103" i="21"/>
  <c r="BC103" i="21"/>
  <c r="BA103" i="21"/>
  <c r="BB103" i="21" s="1"/>
  <c r="BD103" i="21"/>
  <c r="BE105" i="21"/>
  <c r="BC105" i="21"/>
  <c r="BA105" i="21"/>
  <c r="BB105" i="21" s="1"/>
  <c r="BD105" i="21"/>
  <c r="BD126" i="21"/>
  <c r="BE135" i="21"/>
  <c r="BC135" i="21"/>
  <c r="BA135" i="21"/>
  <c r="BB135" i="21" s="1"/>
  <c r="BD135" i="21"/>
  <c r="BE137" i="21"/>
  <c r="BC137" i="21"/>
  <c r="BA137" i="21"/>
  <c r="BB137" i="21" s="1"/>
  <c r="BD137" i="21"/>
  <c r="BE94" i="21"/>
  <c r="BC94" i="21"/>
  <c r="BA94" i="21"/>
  <c r="BB94" i="21" s="1"/>
  <c r="BE102" i="21"/>
  <c r="BC102" i="21"/>
  <c r="BA102" i="21"/>
  <c r="BB102" i="21" s="1"/>
  <c r="BE110" i="21"/>
  <c r="BC110" i="21"/>
  <c r="BA110" i="21"/>
  <c r="BB110" i="21" s="1"/>
  <c r="BE118" i="21"/>
  <c r="BC118" i="21"/>
  <c r="BA118" i="21"/>
  <c r="BB118" i="21" s="1"/>
  <c r="BE126" i="21"/>
  <c r="BC126" i="21"/>
  <c r="BA126" i="21"/>
  <c r="BB126" i="21" s="1"/>
  <c r="BE134" i="21"/>
  <c r="BC134" i="21"/>
  <c r="BA134" i="21"/>
  <c r="BB134" i="21" s="1"/>
  <c r="BE142" i="21"/>
  <c r="BC142" i="21"/>
  <c r="BA142" i="21"/>
  <c r="BB142" i="21" s="1"/>
  <c r="BE150" i="21"/>
  <c r="BC150" i="21"/>
  <c r="BA150" i="21"/>
  <c r="BB150" i="21" s="1"/>
  <c r="BD170" i="21"/>
  <c r="BE170" i="21"/>
  <c r="BC170" i="21"/>
  <c r="BA170" i="21"/>
  <c r="BB170" i="21" s="1"/>
  <c r="BE186" i="21"/>
  <c r="BE99" i="21"/>
  <c r="BC99" i="21"/>
  <c r="BA99" i="21"/>
  <c r="BB99" i="21" s="1"/>
  <c r="BE107" i="21"/>
  <c r="BC107" i="21"/>
  <c r="BA107" i="21"/>
  <c r="BB107" i="21" s="1"/>
  <c r="BE115" i="21"/>
  <c r="BC115" i="21"/>
  <c r="BA115" i="21"/>
  <c r="BB115" i="21" s="1"/>
  <c r="BE123" i="21"/>
  <c r="BC123" i="21"/>
  <c r="BA123" i="21"/>
  <c r="BB123" i="21" s="1"/>
  <c r="BE131" i="21"/>
  <c r="BC131" i="21"/>
  <c r="BA131" i="21"/>
  <c r="BB131" i="21" s="1"/>
  <c r="BE139" i="21"/>
  <c r="BC139" i="21"/>
  <c r="BA139" i="21"/>
  <c r="BB139" i="21" s="1"/>
  <c r="BE147" i="21"/>
  <c r="BC147" i="21"/>
  <c r="BA147" i="21"/>
  <c r="BB147" i="21" s="1"/>
  <c r="BE155" i="21"/>
  <c r="BC155" i="21"/>
  <c r="BA155" i="21"/>
  <c r="BB155" i="21" s="1"/>
  <c r="BD161" i="21"/>
  <c r="BE161" i="21"/>
  <c r="BC161" i="21"/>
  <c r="BA161" i="21"/>
  <c r="BB161" i="21" s="1"/>
  <c r="BD177" i="21"/>
  <c r="BE177" i="21"/>
  <c r="BC177" i="21"/>
  <c r="BA177" i="21"/>
  <c r="BB177" i="21" s="1"/>
  <c r="BE96" i="21"/>
  <c r="BC96" i="21"/>
  <c r="BA96" i="21"/>
  <c r="BB96" i="21" s="1"/>
  <c r="BE104" i="21"/>
  <c r="BC104" i="21"/>
  <c r="BA104" i="21"/>
  <c r="BB104" i="21" s="1"/>
  <c r="BE112" i="21"/>
  <c r="BC112" i="21"/>
  <c r="BA112" i="21"/>
  <c r="BB112" i="21" s="1"/>
  <c r="BE120" i="21"/>
  <c r="BC120" i="21"/>
  <c r="BA120" i="21"/>
  <c r="BB120" i="21" s="1"/>
  <c r="BE128" i="21"/>
  <c r="BC128" i="21"/>
  <c r="BA128" i="21"/>
  <c r="BB128" i="21" s="1"/>
  <c r="BE136" i="21"/>
  <c r="BC136" i="21"/>
  <c r="BA136" i="21"/>
  <c r="BB136" i="21" s="1"/>
  <c r="BE144" i="21"/>
  <c r="BC144" i="21"/>
  <c r="BA144" i="21"/>
  <c r="BB144" i="21" s="1"/>
  <c r="BE152" i="21"/>
  <c r="BC152" i="21"/>
  <c r="BA152" i="21"/>
  <c r="BB152" i="21" s="1"/>
  <c r="BC163" i="21"/>
  <c r="BD166" i="21"/>
  <c r="BE166" i="21"/>
  <c r="BC166" i="21"/>
  <c r="BA166" i="21"/>
  <c r="BB166" i="21" s="1"/>
  <c r="BE101" i="21"/>
  <c r="BC101" i="21"/>
  <c r="BA101" i="21"/>
  <c r="BB101" i="21" s="1"/>
  <c r="BE109" i="21"/>
  <c r="BC109" i="21"/>
  <c r="BA109" i="21"/>
  <c r="BB109" i="21" s="1"/>
  <c r="BE117" i="21"/>
  <c r="BC117" i="21"/>
  <c r="BA117" i="21"/>
  <c r="BB117" i="21" s="1"/>
  <c r="BE125" i="21"/>
  <c r="BC125" i="21"/>
  <c r="BA125" i="21"/>
  <c r="BB125" i="21" s="1"/>
  <c r="BE133" i="21"/>
  <c r="BC133" i="21"/>
  <c r="BA133" i="21"/>
  <c r="BB133" i="21" s="1"/>
  <c r="BE141" i="21"/>
  <c r="BC141" i="21"/>
  <c r="BA141" i="21"/>
  <c r="BB141" i="21" s="1"/>
  <c r="BE149" i="21"/>
  <c r="BC149" i="21"/>
  <c r="BA149" i="21"/>
  <c r="BB149" i="21" s="1"/>
  <c r="BE157" i="21"/>
  <c r="BD173" i="21"/>
  <c r="BE173" i="21"/>
  <c r="BC173" i="21"/>
  <c r="BA173" i="21"/>
  <c r="BB173" i="21" s="1"/>
  <c r="BD189" i="21"/>
  <c r="BE189" i="21"/>
  <c r="BC189" i="21"/>
  <c r="BA189" i="21"/>
  <c r="BB189" i="21" s="1"/>
  <c r="BD94" i="21"/>
  <c r="BE98" i="21"/>
  <c r="BC98" i="21"/>
  <c r="BA98" i="21"/>
  <c r="BB98" i="21" s="1"/>
  <c r="BD102" i="21"/>
  <c r="BE106" i="21"/>
  <c r="BC106" i="21"/>
  <c r="BA106" i="21"/>
  <c r="BB106" i="21" s="1"/>
  <c r="BD110" i="21"/>
  <c r="BE114" i="21"/>
  <c r="BC114" i="21"/>
  <c r="BA114" i="21"/>
  <c r="BB114" i="21" s="1"/>
  <c r="BE122" i="21"/>
  <c r="BC122" i="21"/>
  <c r="BA122" i="21"/>
  <c r="BB122" i="21" s="1"/>
  <c r="BE130" i="21"/>
  <c r="BC130" i="21"/>
  <c r="BA130" i="21"/>
  <c r="BB130" i="21" s="1"/>
  <c r="BE138" i="21"/>
  <c r="BC138" i="21"/>
  <c r="BA138" i="21"/>
  <c r="BB138" i="21" s="1"/>
  <c r="BE146" i="21"/>
  <c r="BC146" i="21"/>
  <c r="BA146" i="21"/>
  <c r="BB146" i="21" s="1"/>
  <c r="BE154" i="21"/>
  <c r="BC154" i="21"/>
  <c r="BA154" i="21"/>
  <c r="BB154" i="21" s="1"/>
  <c r="BD162" i="21"/>
  <c r="BE162" i="21"/>
  <c r="BC162" i="21"/>
  <c r="BA162" i="21"/>
  <c r="BB162" i="21" s="1"/>
  <c r="BC175" i="21"/>
  <c r="BE178" i="21"/>
  <c r="BE193" i="21"/>
  <c r="BD193" i="21"/>
  <c r="BC193" i="21"/>
  <c r="BA178" i="21"/>
  <c r="BB178" i="21" s="1"/>
  <c r="BA182" i="21"/>
  <c r="BB182" i="21" s="1"/>
  <c r="BA186" i="21"/>
  <c r="BB186" i="21" s="1"/>
  <c r="BA190" i="21"/>
  <c r="BB190" i="21" s="1"/>
  <c r="BA157" i="21"/>
  <c r="BB157" i="21" s="1"/>
  <c r="BD160" i="21"/>
  <c r="BD164" i="21"/>
  <c r="BD168" i="21"/>
  <c r="BD172" i="21"/>
  <c r="BD176" i="21"/>
  <c r="BC178" i="21"/>
  <c r="BD180" i="21"/>
  <c r="BC182" i="21"/>
  <c r="BD184" i="21"/>
  <c r="BC186" i="21"/>
  <c r="BD188" i="21"/>
  <c r="BC190" i="21"/>
  <c r="BD192" i="21"/>
  <c r="BA193" i="21"/>
  <c r="BB193" i="21" s="1"/>
  <c r="BD159" i="21"/>
  <c r="BD163" i="21"/>
  <c r="BD167" i="21"/>
  <c r="BD171" i="21"/>
  <c r="BD175" i="21"/>
  <c r="BD179" i="21"/>
  <c r="BD183" i="21"/>
  <c r="BD187" i="21"/>
  <c r="BD191" i="21"/>
  <c r="BA160" i="21"/>
  <c r="BB160" i="21" s="1"/>
  <c r="BA164" i="21"/>
  <c r="BB164" i="21" s="1"/>
  <c r="BA168" i="21"/>
  <c r="BB168" i="21" s="1"/>
  <c r="BA172" i="21"/>
  <c r="BB172" i="21" s="1"/>
  <c r="BA176" i="21"/>
  <c r="BB176" i="21" s="1"/>
  <c r="BA180" i="21"/>
  <c r="BB180" i="21" s="1"/>
  <c r="BA184" i="21"/>
  <c r="BB184" i="21" s="1"/>
  <c r="BA188" i="21"/>
  <c r="BB188" i="21" s="1"/>
  <c r="BA192" i="21"/>
  <c r="BB192" i="21" s="1"/>
  <c r="BD178" i="21"/>
  <c r="BD182" i="21"/>
  <c r="BD186" i="21"/>
  <c r="BD190" i="21"/>
  <c r="BD157" i="21"/>
  <c r="BA159" i="21"/>
  <c r="BB159" i="21" s="1"/>
  <c r="BA163" i="21"/>
  <c r="BB163" i="21" s="1"/>
  <c r="BA167" i="21"/>
  <c r="BB167" i="21" s="1"/>
  <c r="BA171" i="21"/>
  <c r="BB171" i="21" s="1"/>
  <c r="BA175" i="21"/>
  <c r="BB175" i="21" s="1"/>
  <c r="BA179" i="21"/>
  <c r="BB179" i="21" s="1"/>
  <c r="BA183" i="21"/>
  <c r="BB183" i="21" s="1"/>
  <c r="BA187" i="21"/>
  <c r="BB187" i="21" s="1"/>
  <c r="BA191" i="21"/>
  <c r="BB191" i="21" s="1"/>
  <c r="H26" i="8" l="1"/>
  <c r="W121" i="8"/>
  <c r="W35" i="8"/>
  <c r="W123" i="8"/>
  <c r="K74" i="8"/>
  <c r="K28" i="8"/>
  <c r="O28" i="8" s="1"/>
  <c r="M121" i="7"/>
  <c r="K42" i="14"/>
  <c r="O59" i="8"/>
  <c r="N131" i="8"/>
  <c r="N81" i="8"/>
  <c r="K111" i="8"/>
  <c r="W73" i="8"/>
  <c r="K43" i="8"/>
  <c r="O38" i="8"/>
  <c r="W88" i="8"/>
  <c r="N108" i="8"/>
  <c r="O134" i="8"/>
  <c r="K60" i="8"/>
  <c r="M128" i="7"/>
  <c r="K109" i="8"/>
  <c r="AN76" i="14"/>
  <c r="M74" i="7"/>
  <c r="AH46" i="8"/>
  <c r="AJ43" i="14"/>
  <c r="AH41" i="8"/>
  <c r="AH28" i="8"/>
  <c r="AH14" i="8"/>
  <c r="K108" i="8"/>
  <c r="O108" i="8" s="1"/>
  <c r="W114" i="8"/>
  <c r="W15" i="8"/>
  <c r="W70" i="8"/>
  <c r="N90" i="8"/>
  <c r="N107" i="8"/>
  <c r="H34" i="8"/>
  <c r="N121" i="8"/>
  <c r="H16" i="8"/>
  <c r="O16" i="8" s="1"/>
  <c r="W8" i="8"/>
  <c r="H29" i="8"/>
  <c r="H117" i="8"/>
  <c r="K76" i="8"/>
  <c r="N28" i="8"/>
  <c r="N115" i="8"/>
  <c r="O109" i="8"/>
  <c r="W23" i="8"/>
  <c r="N87" i="8"/>
  <c r="H10" i="8"/>
  <c r="H63" i="8"/>
  <c r="W86" i="8"/>
  <c r="W71" i="8"/>
  <c r="W58" i="8"/>
  <c r="N14" i="8"/>
  <c r="H57" i="8"/>
  <c r="K72" i="8"/>
  <c r="K73" i="8"/>
  <c r="H23" i="8"/>
  <c r="O23" i="8" s="1"/>
  <c r="K31" i="14"/>
  <c r="W41" i="8"/>
  <c r="L131" i="7"/>
  <c r="AJ71" i="14"/>
  <c r="M62" i="7"/>
  <c r="AH60" i="8"/>
  <c r="AG111" i="14"/>
  <c r="L93" i="14"/>
  <c r="M79" i="14"/>
  <c r="AL65" i="8"/>
  <c r="AH69" i="8"/>
  <c r="AL55" i="8"/>
  <c r="K87" i="8"/>
  <c r="O126" i="8"/>
  <c r="W64" i="8"/>
  <c r="H45" i="8"/>
  <c r="O45" i="8" s="1"/>
  <c r="K39" i="8"/>
  <c r="W124" i="8"/>
  <c r="W102" i="8"/>
  <c r="W54" i="8"/>
  <c r="W11" i="8"/>
  <c r="H111" i="8"/>
  <c r="K52" i="8"/>
  <c r="W106" i="8"/>
  <c r="H100" i="8"/>
  <c r="N51" i="8"/>
  <c r="K48" i="8"/>
  <c r="O48" i="8" s="1"/>
  <c r="X48" i="8" s="1"/>
  <c r="S47" i="3" s="1"/>
  <c r="O42" i="8"/>
  <c r="X42" i="8" s="1"/>
  <c r="S41" i="3" s="1"/>
  <c r="O35" i="8"/>
  <c r="K24" i="8"/>
  <c r="H88" i="8"/>
  <c r="H14" i="8"/>
  <c r="N30" i="8"/>
  <c r="H27" i="8"/>
  <c r="O27" i="8" s="1"/>
  <c r="K66" i="8"/>
  <c r="O66" i="8" s="1"/>
  <c r="M108" i="7"/>
  <c r="AG79" i="14"/>
  <c r="AL75" i="8"/>
  <c r="G131" i="14"/>
  <c r="AH128" i="8"/>
  <c r="AJ117" i="14"/>
  <c r="AG87" i="14"/>
  <c r="AH86" i="8"/>
  <c r="AH88" i="8"/>
  <c r="N133" i="8"/>
  <c r="W126" i="8"/>
  <c r="N72" i="8"/>
  <c r="W109" i="8"/>
  <c r="H33" i="8"/>
  <c r="W82" i="8"/>
  <c r="K65" i="8"/>
  <c r="O65" i="8" s="1"/>
  <c r="N52" i="8"/>
  <c r="N67" i="8"/>
  <c r="O7" i="8"/>
  <c r="W60" i="8"/>
  <c r="O110" i="8"/>
  <c r="N8" i="8"/>
  <c r="K18" i="8"/>
  <c r="N118" i="8"/>
  <c r="O118" i="8" s="1"/>
  <c r="AL58" i="8"/>
  <c r="M48" i="14"/>
  <c r="AH32" i="8"/>
  <c r="W130" i="8"/>
  <c r="W116" i="8"/>
  <c r="W76" i="8"/>
  <c r="W72" i="8"/>
  <c r="O32" i="8"/>
  <c r="K44" i="8"/>
  <c r="O44" i="8" s="1"/>
  <c r="W69" i="8"/>
  <c r="W12" i="8"/>
  <c r="H121" i="8"/>
  <c r="W47" i="8"/>
  <c r="W42" i="8"/>
  <c r="H131" i="8"/>
  <c r="O131" i="8" s="1"/>
  <c r="K16" i="8"/>
  <c r="N61" i="8"/>
  <c r="K50" i="8"/>
  <c r="H127" i="8"/>
  <c r="O127" i="8" s="1"/>
  <c r="K120" i="6"/>
  <c r="L120" i="6" s="1"/>
  <c r="M120" i="6" s="1"/>
  <c r="K121" i="6"/>
  <c r="L121" i="6" s="1"/>
  <c r="M121" i="6" s="1"/>
  <c r="N121" i="6" s="1"/>
  <c r="M120" i="3" s="1"/>
  <c r="K69" i="6"/>
  <c r="L69" i="6" s="1"/>
  <c r="M69" i="6" s="1"/>
  <c r="K70" i="6"/>
  <c r="L70" i="6" s="1"/>
  <c r="M70" i="6" s="1"/>
  <c r="N70" i="6" s="1"/>
  <c r="M69" i="3" s="1"/>
  <c r="Q56" i="8"/>
  <c r="Q55" i="8"/>
  <c r="C133" i="8"/>
  <c r="C133" i="6"/>
  <c r="C133" i="7"/>
  <c r="C132" i="3"/>
  <c r="L121" i="7"/>
  <c r="AE120" i="8"/>
  <c r="V116" i="10"/>
  <c r="Y119" i="8"/>
  <c r="Z119" i="8" s="1"/>
  <c r="P114" i="7"/>
  <c r="K115" i="7"/>
  <c r="P114" i="3" s="1"/>
  <c r="N115" i="7"/>
  <c r="M114" i="7"/>
  <c r="K113" i="6"/>
  <c r="L113" i="6" s="1"/>
  <c r="J113" i="6"/>
  <c r="V105" i="10"/>
  <c r="Y108" i="8"/>
  <c r="Z108" i="8" s="1"/>
  <c r="W101" i="6"/>
  <c r="J97" i="6"/>
  <c r="V87" i="10"/>
  <c r="Y90" i="8"/>
  <c r="Z90" i="8" s="1"/>
  <c r="O90" i="7"/>
  <c r="O88" i="6"/>
  <c r="T88" i="6"/>
  <c r="U88" i="6" s="1"/>
  <c r="V88" i="6" s="1"/>
  <c r="P88" i="6"/>
  <c r="Q88" i="6" s="1"/>
  <c r="O83" i="6"/>
  <c r="V76" i="10"/>
  <c r="Y79" i="8"/>
  <c r="Z79" i="8" s="1"/>
  <c r="P79" i="6"/>
  <c r="Q79" i="6" s="1"/>
  <c r="O79" i="6"/>
  <c r="O80" i="6"/>
  <c r="T80" i="6"/>
  <c r="U80" i="6" s="1"/>
  <c r="V80" i="6" s="1"/>
  <c r="W79" i="6"/>
  <c r="X79" i="6"/>
  <c r="Y79" i="6" s="1"/>
  <c r="V82" i="10"/>
  <c r="Y85" i="8"/>
  <c r="Z85" i="8" s="1"/>
  <c r="V62" i="10"/>
  <c r="Y65" i="8"/>
  <c r="Z65" i="8" s="1"/>
  <c r="C69" i="6"/>
  <c r="C69" i="7"/>
  <c r="C69" i="8"/>
  <c r="C68" i="3"/>
  <c r="Y61" i="10"/>
  <c r="AA64" i="8" s="1"/>
  <c r="W48" i="10"/>
  <c r="K68" i="14"/>
  <c r="L68" i="14" s="1"/>
  <c r="C63" i="6"/>
  <c r="C63" i="8"/>
  <c r="C62" i="3"/>
  <c r="C63" i="7"/>
  <c r="AK57" i="14"/>
  <c r="AE57" i="10"/>
  <c r="AI60" i="8" s="1"/>
  <c r="P57" i="15"/>
  <c r="W51" i="10"/>
  <c r="W63" i="10"/>
  <c r="P60" i="14"/>
  <c r="I58" i="15"/>
  <c r="AA58" i="10"/>
  <c r="AC61" i="8" s="1"/>
  <c r="O58" i="15"/>
  <c r="AD55" i="14"/>
  <c r="Z55" i="10"/>
  <c r="AB58" i="8" s="1"/>
  <c r="C58" i="6"/>
  <c r="C58" i="8"/>
  <c r="C58" i="7"/>
  <c r="C57" i="3"/>
  <c r="I54" i="15"/>
  <c r="AM54" i="14"/>
  <c r="AG54" i="10"/>
  <c r="AK57" i="8" s="1"/>
  <c r="U54" i="15"/>
  <c r="E53" i="14"/>
  <c r="B53" i="15"/>
  <c r="F53" i="10"/>
  <c r="AA52" i="14"/>
  <c r="L52" i="15"/>
  <c r="N50" i="10"/>
  <c r="AA49" i="14"/>
  <c r="L49" i="15"/>
  <c r="AL47" i="14"/>
  <c r="AF47" i="10"/>
  <c r="AJ50" i="8" s="1"/>
  <c r="AL50" i="8" s="1"/>
  <c r="T47" i="15"/>
  <c r="AC46" i="14"/>
  <c r="Y46" i="10"/>
  <c r="AA49" i="8" s="1"/>
  <c r="M46" i="15"/>
  <c r="AH45" i="14"/>
  <c r="AJ45" i="14" s="1"/>
  <c r="AC45" i="10"/>
  <c r="AF48" i="8" s="1"/>
  <c r="AH48" i="8" s="1"/>
  <c r="Q45" i="15"/>
  <c r="C47" i="6"/>
  <c r="C47" i="8"/>
  <c r="C47" i="7"/>
  <c r="C46" i="3"/>
  <c r="AH42" i="14"/>
  <c r="AJ42" i="14" s="1"/>
  <c r="Q42" i="15"/>
  <c r="AC42" i="10"/>
  <c r="AF45" i="8" s="1"/>
  <c r="AH45" i="8" s="1"/>
  <c r="H54" i="10"/>
  <c r="H54" i="14"/>
  <c r="G54" i="15"/>
  <c r="N54" i="14"/>
  <c r="Q54" i="10"/>
  <c r="F57" i="7" s="1"/>
  <c r="L50" i="10"/>
  <c r="J50" i="14"/>
  <c r="L54" i="7"/>
  <c r="AH49" i="14"/>
  <c r="AC49" i="10"/>
  <c r="AF52" i="8" s="1"/>
  <c r="Q49" i="15"/>
  <c r="N49" i="15"/>
  <c r="Z49" i="10"/>
  <c r="AB52" i="8" s="1"/>
  <c r="AD49" i="14"/>
  <c r="AG48" i="14"/>
  <c r="W47" i="10"/>
  <c r="AM44" i="14"/>
  <c r="AG44" i="10"/>
  <c r="AK47" i="8" s="1"/>
  <c r="AL47" i="8" s="1"/>
  <c r="AE46" i="10"/>
  <c r="AI49" i="8" s="1"/>
  <c r="AK46" i="14"/>
  <c r="L46" i="15"/>
  <c r="AA46" i="14"/>
  <c r="X46" i="10"/>
  <c r="K42" i="10"/>
  <c r="E43" i="14"/>
  <c r="B43" i="15"/>
  <c r="F43" i="10"/>
  <c r="AM43" i="14"/>
  <c r="AG43" i="10"/>
  <c r="AK46" i="8" s="1"/>
  <c r="U43" i="15"/>
  <c r="J40" i="14"/>
  <c r="K40" i="14" s="1"/>
  <c r="F40" i="15"/>
  <c r="L40" i="10"/>
  <c r="V41" i="10"/>
  <c r="Y44" i="8"/>
  <c r="Z44" i="8" s="1"/>
  <c r="P40" i="15"/>
  <c r="AF40" i="14"/>
  <c r="AB40" i="10"/>
  <c r="AD43" i="8" s="1"/>
  <c r="K42" i="6"/>
  <c r="L42" i="6" s="1"/>
  <c r="J42" i="6"/>
  <c r="J41" i="10"/>
  <c r="AE41" i="10"/>
  <c r="AI44" i="8" s="1"/>
  <c r="AK41" i="14"/>
  <c r="S41" i="15"/>
  <c r="AC41" i="14"/>
  <c r="M41" i="15"/>
  <c r="Y41" i="10"/>
  <c r="AA44" i="8" s="1"/>
  <c r="W38" i="10"/>
  <c r="S36" i="15"/>
  <c r="AK36" i="14"/>
  <c r="AE36" i="10"/>
  <c r="AI39" i="8" s="1"/>
  <c r="O42" i="6"/>
  <c r="P42" i="6"/>
  <c r="Q42" i="6" s="1"/>
  <c r="AB36" i="10"/>
  <c r="AD39" i="8" s="1"/>
  <c r="P36" i="15"/>
  <c r="AF36" i="14"/>
  <c r="M36" i="15"/>
  <c r="AC36" i="14"/>
  <c r="Y36" i="10"/>
  <c r="AA39" i="8" s="1"/>
  <c r="C39" i="8"/>
  <c r="C39" i="6"/>
  <c r="C39" i="7"/>
  <c r="C38" i="3"/>
  <c r="P37" i="10"/>
  <c r="H37" i="10"/>
  <c r="H37" i="14"/>
  <c r="L37" i="14" s="1"/>
  <c r="D37" i="15"/>
  <c r="AG36" i="10"/>
  <c r="AK39" i="8" s="1"/>
  <c r="U36" i="15"/>
  <c r="AM36" i="14"/>
  <c r="M34" i="10"/>
  <c r="AI31" i="14"/>
  <c r="R31" i="15"/>
  <c r="AD31" i="10"/>
  <c r="AG34" i="8" s="1"/>
  <c r="AH34" i="8" s="1"/>
  <c r="W31" i="10"/>
  <c r="I34" i="10"/>
  <c r="S37" i="6" s="1"/>
  <c r="I34" i="14"/>
  <c r="K34" i="14" s="1"/>
  <c r="E34" i="15"/>
  <c r="N34" i="10"/>
  <c r="G33" i="10"/>
  <c r="F33" i="14"/>
  <c r="C33" i="15"/>
  <c r="P33" i="10"/>
  <c r="H35" i="10"/>
  <c r="H35" i="14"/>
  <c r="D35" i="15"/>
  <c r="I35" i="14"/>
  <c r="E35" i="15"/>
  <c r="I35" i="10"/>
  <c r="S38" i="6" s="1"/>
  <c r="Q35" i="14"/>
  <c r="T35" i="10"/>
  <c r="I38" i="7" s="1"/>
  <c r="J35" i="15"/>
  <c r="F33" i="15"/>
  <c r="J33" i="14"/>
  <c r="K33" i="14" s="1"/>
  <c r="L33" i="10"/>
  <c r="M32" i="10"/>
  <c r="W32" i="10"/>
  <c r="W32" i="14"/>
  <c r="X32" i="14" s="1"/>
  <c r="T32" i="14" s="1"/>
  <c r="AE34" i="8"/>
  <c r="B29" i="15"/>
  <c r="E29" i="14"/>
  <c r="F29" i="10"/>
  <c r="P25" i="10"/>
  <c r="G28" i="15"/>
  <c r="N28" i="14"/>
  <c r="Q28" i="10"/>
  <c r="F31" i="7" s="1"/>
  <c r="AM28" i="14"/>
  <c r="AN28" i="14" s="1"/>
  <c r="AG28" i="10"/>
  <c r="AK31" i="8" s="1"/>
  <c r="U28" i="15"/>
  <c r="F25" i="10"/>
  <c r="E25" i="14"/>
  <c r="B25" i="15"/>
  <c r="F25" i="15"/>
  <c r="L25" i="10"/>
  <c r="J25" i="14"/>
  <c r="K25" i="14" s="1"/>
  <c r="L25" i="14" s="1"/>
  <c r="J53" i="12"/>
  <c r="Q29" i="8" s="1"/>
  <c r="W26" i="14"/>
  <c r="X26" i="14" s="1"/>
  <c r="T26" i="14" s="1"/>
  <c r="L26" i="15"/>
  <c r="AA26" i="14"/>
  <c r="P24" i="10"/>
  <c r="N24" i="10"/>
  <c r="F27" i="10"/>
  <c r="E27" i="14"/>
  <c r="B27" i="15"/>
  <c r="M27" i="15"/>
  <c r="AC27" i="14"/>
  <c r="Y27" i="10"/>
  <c r="AA30" i="8" s="1"/>
  <c r="AI27" i="14"/>
  <c r="R27" i="15"/>
  <c r="AD27" i="10"/>
  <c r="AG30" i="8" s="1"/>
  <c r="AH30" i="8" s="1"/>
  <c r="I21" i="14"/>
  <c r="K21" i="14" s="1"/>
  <c r="I21" i="10"/>
  <c r="S24" i="6" s="1"/>
  <c r="E21" i="15"/>
  <c r="S24" i="10"/>
  <c r="H27" i="7" s="1"/>
  <c r="M23" i="10"/>
  <c r="AF23" i="10"/>
  <c r="AJ26" i="8" s="1"/>
  <c r="T23" i="15"/>
  <c r="AL23" i="14"/>
  <c r="C26" i="8"/>
  <c r="C26" i="7"/>
  <c r="C26" i="6"/>
  <c r="C25" i="3"/>
  <c r="P29" i="6"/>
  <c r="Q29" i="6" s="1"/>
  <c r="T29" i="6"/>
  <c r="U29" i="6" s="1"/>
  <c r="V29" i="6" s="1"/>
  <c r="O29" i="6"/>
  <c r="I22" i="15"/>
  <c r="B19" i="15"/>
  <c r="E19" i="14"/>
  <c r="F19" i="10"/>
  <c r="L25" i="7"/>
  <c r="O17" i="10"/>
  <c r="N20" i="14"/>
  <c r="Q20" i="10"/>
  <c r="F23" i="7" s="1"/>
  <c r="G20" i="15"/>
  <c r="I20" i="14"/>
  <c r="I20" i="10"/>
  <c r="S23" i="6" s="1"/>
  <c r="E20" i="15"/>
  <c r="O20" i="14"/>
  <c r="R20" i="10"/>
  <c r="G23" i="7" s="1"/>
  <c r="H20" i="15"/>
  <c r="J12" i="14"/>
  <c r="K12" i="14" s="1"/>
  <c r="L12" i="10"/>
  <c r="F12" i="15"/>
  <c r="H18" i="10"/>
  <c r="H18" i="14"/>
  <c r="D18" i="15"/>
  <c r="AM18" i="14"/>
  <c r="U18" i="15"/>
  <c r="AG18" i="10"/>
  <c r="AK21" i="8" s="1"/>
  <c r="AE18" i="10"/>
  <c r="AI21" i="8" s="1"/>
  <c r="S18" i="15"/>
  <c r="AK18" i="14"/>
  <c r="E18" i="14"/>
  <c r="F18" i="10"/>
  <c r="B18" i="15"/>
  <c r="J16" i="14"/>
  <c r="F16" i="15"/>
  <c r="L16" i="10"/>
  <c r="AK16" i="14"/>
  <c r="AN16" i="14" s="1"/>
  <c r="AE16" i="10"/>
  <c r="AI19" i="8" s="1"/>
  <c r="AL19" i="8" s="1"/>
  <c r="S16" i="15"/>
  <c r="M15" i="10"/>
  <c r="AC15" i="10"/>
  <c r="AF18" i="8" s="1"/>
  <c r="AH18" i="8" s="1"/>
  <c r="Q15" i="15"/>
  <c r="AH15" i="14"/>
  <c r="AJ15" i="14" s="1"/>
  <c r="L15" i="10"/>
  <c r="J15" i="14"/>
  <c r="F15" i="15"/>
  <c r="O14" i="10"/>
  <c r="C17" i="8"/>
  <c r="C17" i="6"/>
  <c r="C17" i="7"/>
  <c r="C16" i="3"/>
  <c r="N11" i="14"/>
  <c r="Q11" i="10"/>
  <c r="F14" i="7" s="1"/>
  <c r="G11" i="15"/>
  <c r="AF10" i="14"/>
  <c r="AG10" i="14" s="1"/>
  <c r="AB10" i="10"/>
  <c r="AD13" i="8" s="1"/>
  <c r="P10" i="15"/>
  <c r="F17" i="6"/>
  <c r="G17" i="6"/>
  <c r="H17" i="6" s="1"/>
  <c r="P14" i="6"/>
  <c r="Q14" i="6" s="1"/>
  <c r="R14" i="6" s="1"/>
  <c r="J14" i="6"/>
  <c r="AC13" i="10"/>
  <c r="AF16" i="8" s="1"/>
  <c r="AH13" i="14"/>
  <c r="Q13" i="15"/>
  <c r="F13" i="14"/>
  <c r="C13" i="15"/>
  <c r="G13" i="10"/>
  <c r="C16" i="8"/>
  <c r="C16" i="7"/>
  <c r="C16" i="6"/>
  <c r="C15" i="3"/>
  <c r="I9" i="14"/>
  <c r="I9" i="10"/>
  <c r="S12" i="6" s="1"/>
  <c r="E9" i="15"/>
  <c r="AH9" i="14"/>
  <c r="AJ9" i="14" s="1"/>
  <c r="Q9" i="15"/>
  <c r="AC9" i="10"/>
  <c r="AF12" i="8" s="1"/>
  <c r="AH12" i="8" s="1"/>
  <c r="AI8" i="14"/>
  <c r="AD8" i="10"/>
  <c r="AG11" i="8" s="1"/>
  <c r="R8" i="15"/>
  <c r="S14" i="6"/>
  <c r="T14" i="6"/>
  <c r="U14" i="6" s="1"/>
  <c r="V14" i="6" s="1"/>
  <c r="I10" i="15"/>
  <c r="W115" i="8"/>
  <c r="W9" i="10"/>
  <c r="P11" i="14"/>
  <c r="T8" i="10"/>
  <c r="I11" i="7" s="1"/>
  <c r="Q8" i="14"/>
  <c r="J8" i="15"/>
  <c r="W129" i="8"/>
  <c r="N5" i="10"/>
  <c r="P5" i="10"/>
  <c r="B4" i="15"/>
  <c r="F4" i="10"/>
  <c r="E4" i="14"/>
  <c r="F4" i="15"/>
  <c r="J4" i="14"/>
  <c r="L4" i="10"/>
  <c r="T4" i="10"/>
  <c r="I7" i="7" s="1"/>
  <c r="Q4" i="14"/>
  <c r="J4" i="15"/>
  <c r="K4" i="10"/>
  <c r="M4" i="10"/>
  <c r="J10" i="6"/>
  <c r="K10" i="6"/>
  <c r="L10" i="6" s="1"/>
  <c r="O84" i="8"/>
  <c r="O78" i="8"/>
  <c r="O53" i="8"/>
  <c r="AG6" i="10"/>
  <c r="AK9" i="8" s="1"/>
  <c r="U6" i="15"/>
  <c r="AM6" i="14"/>
  <c r="K6" i="10"/>
  <c r="N6" i="14"/>
  <c r="Q6" i="10"/>
  <c r="F9" i="7" s="1"/>
  <c r="G6" i="15"/>
  <c r="E3" i="15"/>
  <c r="I3" i="14"/>
  <c r="I3" i="10"/>
  <c r="S6" i="6" s="1"/>
  <c r="O4" i="12"/>
  <c r="W62" i="8"/>
  <c r="W22" i="8"/>
  <c r="R129" i="8"/>
  <c r="K107" i="8"/>
  <c r="H30" i="8"/>
  <c r="W28" i="8"/>
  <c r="O17" i="8"/>
  <c r="H82" i="8"/>
  <c r="N55" i="8"/>
  <c r="O55" i="8" s="1"/>
  <c r="W85" i="8"/>
  <c r="W52" i="8"/>
  <c r="K106" i="8"/>
  <c r="K80" i="8"/>
  <c r="W10" i="8"/>
  <c r="K63" i="8"/>
  <c r="N46" i="8"/>
  <c r="T6" i="5"/>
  <c r="T93" i="4"/>
  <c r="N9" i="8"/>
  <c r="O9" i="8" s="1"/>
  <c r="T23" i="5"/>
  <c r="T82" i="4"/>
  <c r="T50" i="4"/>
  <c r="T18" i="4"/>
  <c r="H113" i="8"/>
  <c r="W113" i="8"/>
  <c r="K26" i="8"/>
  <c r="T44" i="5"/>
  <c r="T19" i="5"/>
  <c r="T40" i="5"/>
  <c r="T102" i="4"/>
  <c r="K114" i="8"/>
  <c r="K92" i="8"/>
  <c r="T72" i="5"/>
  <c r="H122" i="8"/>
  <c r="R38" i="8"/>
  <c r="T60" i="4"/>
  <c r="T28" i="4"/>
  <c r="N123" i="8"/>
  <c r="H116" i="8"/>
  <c r="R29" i="8"/>
  <c r="R128" i="8"/>
  <c r="O61" i="8"/>
  <c r="T59" i="4"/>
  <c r="T120" i="4"/>
  <c r="T65" i="4"/>
  <c r="T57" i="4"/>
  <c r="T11" i="4"/>
  <c r="T45" i="4"/>
  <c r="J134" i="6"/>
  <c r="K134" i="6"/>
  <c r="L134" i="6" s="1"/>
  <c r="O103" i="6"/>
  <c r="C100" i="8"/>
  <c r="C100" i="7"/>
  <c r="M100" i="7" s="1"/>
  <c r="C100" i="6"/>
  <c r="C99" i="3"/>
  <c r="C94" i="8"/>
  <c r="C94" i="7"/>
  <c r="C94" i="6"/>
  <c r="C93" i="3"/>
  <c r="V94" i="10"/>
  <c r="Y97" i="8"/>
  <c r="Z97" i="8" s="1"/>
  <c r="O96" i="6"/>
  <c r="T96" i="6"/>
  <c r="U96" i="6" s="1"/>
  <c r="V96" i="6" s="1"/>
  <c r="X96" i="6"/>
  <c r="Y96" i="6" s="1"/>
  <c r="Z96" i="6" s="1"/>
  <c r="P96" i="6"/>
  <c r="Q96" i="6" s="1"/>
  <c r="V91" i="10"/>
  <c r="Y94" i="8"/>
  <c r="Z94" i="8" s="1"/>
  <c r="P97" i="6"/>
  <c r="Q97" i="6" s="1"/>
  <c r="O97" i="6"/>
  <c r="K92" i="6"/>
  <c r="L92" i="6" s="1"/>
  <c r="M92" i="6" s="1"/>
  <c r="J92" i="6"/>
  <c r="AE82" i="8"/>
  <c r="C93" i="8"/>
  <c r="C93" i="6"/>
  <c r="C93" i="7"/>
  <c r="C92" i="3"/>
  <c r="C75" i="6"/>
  <c r="C75" i="8"/>
  <c r="C75" i="7"/>
  <c r="C74" i="3"/>
  <c r="S59" i="15"/>
  <c r="C84" i="7"/>
  <c r="C84" i="6"/>
  <c r="C84" i="8"/>
  <c r="C83" i="3"/>
  <c r="C83" i="6"/>
  <c r="C83" i="8"/>
  <c r="C83" i="7"/>
  <c r="C82" i="3"/>
  <c r="K65" i="15"/>
  <c r="T61" i="15"/>
  <c r="E56" i="14"/>
  <c r="B56" i="15"/>
  <c r="P48" i="10"/>
  <c r="AE70" i="8"/>
  <c r="J116" i="12"/>
  <c r="Q63" i="8" s="1"/>
  <c r="W60" i="14"/>
  <c r="X60" i="14" s="1"/>
  <c r="T60" i="14" s="1"/>
  <c r="H60" i="15"/>
  <c r="J57" i="10"/>
  <c r="P51" i="10"/>
  <c r="AB63" i="10"/>
  <c r="AD66" i="8" s="1"/>
  <c r="O64" i="6"/>
  <c r="P64" i="6"/>
  <c r="Q64" i="6" s="1"/>
  <c r="P58" i="14"/>
  <c r="E58" i="15"/>
  <c r="V56" i="10"/>
  <c r="Y59" i="8"/>
  <c r="Z59" i="8" s="1"/>
  <c r="AH55" i="14"/>
  <c r="Q55" i="15"/>
  <c r="V54" i="10"/>
  <c r="Y57" i="8"/>
  <c r="Z57" i="8" s="1"/>
  <c r="O105" i="12"/>
  <c r="C57" i="6"/>
  <c r="C57" i="7"/>
  <c r="C57" i="8"/>
  <c r="C56" i="3"/>
  <c r="N53" i="10"/>
  <c r="AI52" i="14"/>
  <c r="AJ52" i="14" s="1"/>
  <c r="R52" i="15"/>
  <c r="AD52" i="10"/>
  <c r="AG55" i="8" s="1"/>
  <c r="I51" i="15"/>
  <c r="W50" i="14"/>
  <c r="X50" i="14" s="1"/>
  <c r="T50" i="14" s="1"/>
  <c r="J99" i="12"/>
  <c r="AI49" i="14"/>
  <c r="R49" i="15"/>
  <c r="AD49" i="10"/>
  <c r="AG52" i="8" s="1"/>
  <c r="S47" i="10"/>
  <c r="H50" i="7" s="1"/>
  <c r="J47" i="14"/>
  <c r="F47" i="15"/>
  <c r="L47" i="10"/>
  <c r="C50" i="8"/>
  <c r="C50" i="7"/>
  <c r="M50" i="7" s="1"/>
  <c r="C50" i="6"/>
  <c r="C49" i="3"/>
  <c r="AM46" i="14"/>
  <c r="U46" i="15"/>
  <c r="AG46" i="10"/>
  <c r="AK49" i="8" s="1"/>
  <c r="K45" i="10"/>
  <c r="V43" i="10"/>
  <c r="Y46" i="8"/>
  <c r="Z46" i="8" s="1"/>
  <c r="C45" i="8"/>
  <c r="C45" i="6"/>
  <c r="C45" i="7"/>
  <c r="O45" i="7" s="1"/>
  <c r="C44" i="3"/>
  <c r="AN54" i="14"/>
  <c r="E54" i="14"/>
  <c r="B54" i="15"/>
  <c r="F54" i="10"/>
  <c r="AG50" i="10"/>
  <c r="AK53" i="8" s="1"/>
  <c r="AM50" i="14"/>
  <c r="U50" i="15"/>
  <c r="M50" i="15"/>
  <c r="AC50" i="14"/>
  <c r="Y50" i="10"/>
  <c r="AA53" i="8" s="1"/>
  <c r="R49" i="14"/>
  <c r="U49" i="10"/>
  <c r="J52" i="7" s="1"/>
  <c r="E49" i="15"/>
  <c r="I49" i="14"/>
  <c r="K49" i="14" s="1"/>
  <c r="O52" i="6"/>
  <c r="W47" i="14"/>
  <c r="X47" i="14" s="1"/>
  <c r="T47" i="14" s="1"/>
  <c r="Y44" i="10"/>
  <c r="AA47" i="8" s="1"/>
  <c r="AC44" i="14"/>
  <c r="I44" i="15"/>
  <c r="F46" i="14"/>
  <c r="C46" i="15"/>
  <c r="F46" i="10"/>
  <c r="B46" i="15"/>
  <c r="E46" i="14"/>
  <c r="N47" i="7"/>
  <c r="X43" i="10"/>
  <c r="J40" i="10"/>
  <c r="P39" i="14"/>
  <c r="P41" i="10"/>
  <c r="K40" i="10"/>
  <c r="M38" i="10"/>
  <c r="O40" i="10"/>
  <c r="T41" i="15"/>
  <c r="AL41" i="14"/>
  <c r="AF41" i="10"/>
  <c r="AJ44" i="8" s="1"/>
  <c r="O41" i="14"/>
  <c r="R41" i="10"/>
  <c r="G44" i="7" s="1"/>
  <c r="H41" i="15"/>
  <c r="I41" i="14"/>
  <c r="I41" i="10"/>
  <c r="S44" i="6" s="1"/>
  <c r="E41" i="15"/>
  <c r="I39" i="14"/>
  <c r="E39" i="15"/>
  <c r="I39" i="10"/>
  <c r="S42" i="6" s="1"/>
  <c r="Q38" i="14"/>
  <c r="J38" i="15"/>
  <c r="W36" i="10"/>
  <c r="O37" i="14"/>
  <c r="H37" i="15"/>
  <c r="R37" i="10"/>
  <c r="G40" i="7" s="1"/>
  <c r="AF36" i="10"/>
  <c r="AJ39" i="8" s="1"/>
  <c r="AL36" i="14"/>
  <c r="T36" i="15"/>
  <c r="R37" i="14"/>
  <c r="U37" i="10"/>
  <c r="J40" i="7" s="1"/>
  <c r="K37" i="15"/>
  <c r="AD37" i="14"/>
  <c r="Z37" i="10"/>
  <c r="AB40" i="8" s="1"/>
  <c r="N37" i="15"/>
  <c r="U36" i="10"/>
  <c r="J39" i="7" s="1"/>
  <c r="P39" i="7" s="1"/>
  <c r="K36" i="15"/>
  <c r="R36" i="14"/>
  <c r="AK30" i="14"/>
  <c r="AE30" i="10"/>
  <c r="AI33" i="8" s="1"/>
  <c r="S30" i="15"/>
  <c r="AM33" i="14"/>
  <c r="AG33" i="10"/>
  <c r="AK36" i="8" s="1"/>
  <c r="U33" i="15"/>
  <c r="P31" i="10"/>
  <c r="W34" i="14"/>
  <c r="X34" i="14" s="1"/>
  <c r="T34" i="14" s="1"/>
  <c r="J71" i="12"/>
  <c r="Q37" i="8" s="1"/>
  <c r="X34" i="10"/>
  <c r="H33" i="10"/>
  <c r="H33" i="14"/>
  <c r="L33" i="14" s="1"/>
  <c r="D33" i="15"/>
  <c r="T41" i="6"/>
  <c r="U41" i="6" s="1"/>
  <c r="V41" i="6" s="1"/>
  <c r="O41" i="6"/>
  <c r="K35" i="10"/>
  <c r="U35" i="15"/>
  <c r="AM35" i="14"/>
  <c r="AN35" i="14" s="1"/>
  <c r="AG35" i="10"/>
  <c r="AK38" i="8" s="1"/>
  <c r="AE35" i="14"/>
  <c r="O35" i="15"/>
  <c r="AA35" i="10"/>
  <c r="AC38" i="8" s="1"/>
  <c r="K32" i="15"/>
  <c r="R32" i="14"/>
  <c r="U32" i="10"/>
  <c r="J35" i="7" s="1"/>
  <c r="AE32" i="10"/>
  <c r="AI35" i="8" s="1"/>
  <c r="AK32" i="14"/>
  <c r="S32" i="15"/>
  <c r="AH32" i="14"/>
  <c r="Q32" i="15"/>
  <c r="AC32" i="10"/>
  <c r="AF35" i="8" s="1"/>
  <c r="G34" i="6"/>
  <c r="H34" i="6" s="1"/>
  <c r="F34" i="6"/>
  <c r="K29" i="15"/>
  <c r="R29" i="14"/>
  <c r="U29" i="10"/>
  <c r="J32" i="7" s="1"/>
  <c r="M34" i="7"/>
  <c r="J29" i="10"/>
  <c r="M25" i="7"/>
  <c r="J28" i="10"/>
  <c r="P28" i="14"/>
  <c r="J28" i="6"/>
  <c r="K28" i="6"/>
  <c r="L28" i="6" s="1"/>
  <c r="S29" i="10"/>
  <c r="H32" i="7" s="1"/>
  <c r="AF26" i="10"/>
  <c r="AJ29" i="8" s="1"/>
  <c r="T26" i="15"/>
  <c r="AL26" i="14"/>
  <c r="AN26" i="14" s="1"/>
  <c r="U26" i="15"/>
  <c r="AM26" i="14"/>
  <c r="AG26" i="10"/>
  <c r="AK29" i="8" s="1"/>
  <c r="K24" i="15"/>
  <c r="U24" i="10"/>
  <c r="J27" i="7" s="1"/>
  <c r="R24" i="14"/>
  <c r="W24" i="14"/>
  <c r="X24" i="14" s="1"/>
  <c r="T24" i="14" s="1"/>
  <c r="J27" i="10"/>
  <c r="E27" i="15"/>
  <c r="I27" i="10"/>
  <c r="S30" i="6" s="1"/>
  <c r="I27" i="14"/>
  <c r="K27" i="10"/>
  <c r="J23" i="14"/>
  <c r="K23" i="14" s="1"/>
  <c r="L23" i="10"/>
  <c r="F23" i="15"/>
  <c r="P22" i="14"/>
  <c r="M22" i="14" s="1"/>
  <c r="W25" i="6"/>
  <c r="O43" i="12"/>
  <c r="H19" i="15"/>
  <c r="R19" i="10"/>
  <c r="G22" i="7" s="1"/>
  <c r="O19" i="14"/>
  <c r="AA17" i="14"/>
  <c r="L17" i="15"/>
  <c r="P19" i="14"/>
  <c r="L20" i="10"/>
  <c r="J20" i="14"/>
  <c r="K20" i="14" s="1"/>
  <c r="F20" i="15"/>
  <c r="K20" i="10"/>
  <c r="AC20" i="14"/>
  <c r="Y20" i="10"/>
  <c r="AA23" i="8" s="1"/>
  <c r="M20" i="15"/>
  <c r="L21" i="14"/>
  <c r="AN19" i="14"/>
  <c r="J22" i="6"/>
  <c r="K22" i="6"/>
  <c r="L22" i="6" s="1"/>
  <c r="I18" i="10"/>
  <c r="S21" i="6" s="1"/>
  <c r="E18" i="15"/>
  <c r="I18" i="14"/>
  <c r="J18" i="10"/>
  <c r="N18" i="10"/>
  <c r="J16" i="15"/>
  <c r="T16" i="10"/>
  <c r="I19" i="7" s="1"/>
  <c r="Q16" i="14"/>
  <c r="C19" i="8"/>
  <c r="C19" i="6"/>
  <c r="C19" i="7"/>
  <c r="C18" i="3"/>
  <c r="S15" i="15"/>
  <c r="AK15" i="14"/>
  <c r="AE15" i="10"/>
  <c r="AI18" i="8" s="1"/>
  <c r="G15" i="10"/>
  <c r="F15" i="14"/>
  <c r="G15" i="14" s="1"/>
  <c r="C15" i="15"/>
  <c r="AI14" i="14"/>
  <c r="R14" i="15"/>
  <c r="AD14" i="10"/>
  <c r="AG17" i="8" s="1"/>
  <c r="L14" i="15"/>
  <c r="AA14" i="14"/>
  <c r="X11" i="10"/>
  <c r="R10" i="14"/>
  <c r="M10" i="14" s="1"/>
  <c r="K10" i="15"/>
  <c r="P17" i="7"/>
  <c r="M13" i="10"/>
  <c r="P13" i="10"/>
  <c r="J13" i="14"/>
  <c r="K13" i="14" s="1"/>
  <c r="F13" i="15"/>
  <c r="L13" i="10"/>
  <c r="AE13" i="8"/>
  <c r="R13" i="14"/>
  <c r="K13" i="15"/>
  <c r="U13" i="10"/>
  <c r="J16" i="7" s="1"/>
  <c r="P16" i="7" s="1"/>
  <c r="C12" i="8"/>
  <c r="C12" i="7"/>
  <c r="C12" i="6"/>
  <c r="C11" i="3"/>
  <c r="AD8" i="14"/>
  <c r="N8" i="15"/>
  <c r="Z8" i="10"/>
  <c r="AB11" i="8" s="1"/>
  <c r="W8" i="10"/>
  <c r="C11" i="8"/>
  <c r="C11" i="6"/>
  <c r="C11" i="7"/>
  <c r="C10" i="3"/>
  <c r="L13" i="7"/>
  <c r="S11" i="10"/>
  <c r="H14" i="7" s="1"/>
  <c r="L10" i="7"/>
  <c r="W11" i="6"/>
  <c r="Q5" i="15"/>
  <c r="AH5" i="14"/>
  <c r="AJ5" i="14" s="1"/>
  <c r="AC5" i="10"/>
  <c r="AF8" i="8" s="1"/>
  <c r="AH8" i="8" s="1"/>
  <c r="G5" i="15"/>
  <c r="N5" i="14"/>
  <c r="M5" i="14" s="1"/>
  <c r="Q5" i="10"/>
  <c r="F8" i="7" s="1"/>
  <c r="L8" i="7" s="1"/>
  <c r="W5" i="10"/>
  <c r="C4" i="15"/>
  <c r="G4" i="10"/>
  <c r="F4" i="14"/>
  <c r="G4" i="14" s="1"/>
  <c r="U4" i="15"/>
  <c r="AG4" i="10"/>
  <c r="AK7" i="8" s="1"/>
  <c r="AM4" i="14"/>
  <c r="O105" i="8"/>
  <c r="T6" i="10"/>
  <c r="I9" i="7" s="1"/>
  <c r="Q6" i="14"/>
  <c r="J6" i="15"/>
  <c r="Q74" i="8"/>
  <c r="O68" i="8"/>
  <c r="O14" i="12"/>
  <c r="F6" i="15"/>
  <c r="J6" i="14"/>
  <c r="L6" i="10"/>
  <c r="AC6" i="14"/>
  <c r="M6" i="15"/>
  <c r="Y6" i="10"/>
  <c r="AA9" i="8" s="1"/>
  <c r="X6" i="10"/>
  <c r="O3" i="10"/>
  <c r="M3" i="10"/>
  <c r="W83" i="8"/>
  <c r="R33" i="8"/>
  <c r="P15" i="7"/>
  <c r="Q17" i="8"/>
  <c r="R17" i="8" s="1"/>
  <c r="W44" i="8"/>
  <c r="K51" i="8"/>
  <c r="O26" i="8"/>
  <c r="O121" i="7"/>
  <c r="R20" i="8"/>
  <c r="W9" i="8"/>
  <c r="T99" i="4"/>
  <c r="T78" i="4"/>
  <c r="T46" i="4"/>
  <c r="T14" i="4"/>
  <c r="Q75" i="8"/>
  <c r="R75" i="8" s="1"/>
  <c r="W19" i="8"/>
  <c r="T75" i="5"/>
  <c r="T112" i="4"/>
  <c r="Q110" i="8"/>
  <c r="T70" i="5"/>
  <c r="T8" i="5"/>
  <c r="T108" i="4"/>
  <c r="W31" i="8"/>
  <c r="T21" i="5"/>
  <c r="T88" i="4"/>
  <c r="T56" i="4"/>
  <c r="T24" i="4"/>
  <c r="H18" i="8"/>
  <c r="O18" i="8" s="1"/>
  <c r="L62" i="7"/>
  <c r="T104" i="4"/>
  <c r="W128" i="8"/>
  <c r="T21" i="4"/>
  <c r="T7" i="4"/>
  <c r="T81" i="4"/>
  <c r="T10" i="5"/>
  <c r="T61" i="4"/>
  <c r="T47" i="4"/>
  <c r="AE115" i="8"/>
  <c r="C112" i="8"/>
  <c r="C112" i="7"/>
  <c r="C112" i="6"/>
  <c r="C111" i="3"/>
  <c r="J108" i="6"/>
  <c r="K108" i="6"/>
  <c r="L108" i="6" s="1"/>
  <c r="P108" i="7"/>
  <c r="C122" i="8"/>
  <c r="C122" i="6"/>
  <c r="C122" i="7"/>
  <c r="C121" i="3"/>
  <c r="AJ124" i="14"/>
  <c r="O126" i="6"/>
  <c r="T126" i="6"/>
  <c r="U126" i="6" s="1"/>
  <c r="V126" i="6" s="1"/>
  <c r="W127" i="6"/>
  <c r="X127" i="6"/>
  <c r="Y127" i="6" s="1"/>
  <c r="C113" i="8"/>
  <c r="C113" i="6"/>
  <c r="C113" i="7"/>
  <c r="C112" i="3"/>
  <c r="P115" i="7"/>
  <c r="C109" i="8"/>
  <c r="C109" i="6"/>
  <c r="C109" i="7"/>
  <c r="C108" i="3"/>
  <c r="O106" i="6"/>
  <c r="V98" i="10"/>
  <c r="Y101" i="8"/>
  <c r="Z101" i="8" s="1"/>
  <c r="C102" i="8"/>
  <c r="C102" i="6"/>
  <c r="C102" i="7"/>
  <c r="C101" i="3"/>
  <c r="M101" i="7"/>
  <c r="G97" i="14"/>
  <c r="K108" i="7"/>
  <c r="P107" i="3" s="1"/>
  <c r="N108" i="7"/>
  <c r="C97" i="8"/>
  <c r="C97" i="6"/>
  <c r="C97" i="7"/>
  <c r="M97" i="7" s="1"/>
  <c r="C96" i="3"/>
  <c r="G100" i="6"/>
  <c r="H100" i="6" s="1"/>
  <c r="I100" i="6" s="1"/>
  <c r="F100" i="6"/>
  <c r="G96" i="6"/>
  <c r="H96" i="6" s="1"/>
  <c r="F96" i="6"/>
  <c r="W92" i="6"/>
  <c r="W90" i="6"/>
  <c r="AE90" i="8"/>
  <c r="V85" i="10"/>
  <c r="Y88" i="8"/>
  <c r="Z88" i="8" s="1"/>
  <c r="O86" i="6"/>
  <c r="P86" i="6"/>
  <c r="Q86" i="6" s="1"/>
  <c r="AE74" i="8"/>
  <c r="W76" i="6"/>
  <c r="X76" i="6"/>
  <c r="Y76" i="6" s="1"/>
  <c r="W82" i="6"/>
  <c r="C76" i="7"/>
  <c r="M76" i="7" s="1"/>
  <c r="C76" i="8"/>
  <c r="C76" i="6"/>
  <c r="C75" i="3"/>
  <c r="W59" i="10"/>
  <c r="J79" i="6"/>
  <c r="C72" i="7"/>
  <c r="C72" i="6"/>
  <c r="C71" i="3"/>
  <c r="C72" i="8"/>
  <c r="AH74" i="8"/>
  <c r="C71" i="6"/>
  <c r="C71" i="8"/>
  <c r="C71" i="7"/>
  <c r="C70" i="3"/>
  <c r="AG61" i="10"/>
  <c r="AK64" i="8" s="1"/>
  <c r="AC56" i="10"/>
  <c r="AF59" i="8" s="1"/>
  <c r="AH59" i="8" s="1"/>
  <c r="H48" i="14"/>
  <c r="D48" i="15"/>
  <c r="V48" i="15" s="1"/>
  <c r="G48" i="11" s="1"/>
  <c r="D48" i="11" s="1"/>
  <c r="H48" i="10"/>
  <c r="N70" i="7"/>
  <c r="K70" i="7"/>
  <c r="P69" i="3" s="1"/>
  <c r="V65" i="10"/>
  <c r="Y68" i="8"/>
  <c r="Z68" i="8" s="1"/>
  <c r="C73" i="6"/>
  <c r="C73" i="7"/>
  <c r="M73" i="7" s="1"/>
  <c r="C73" i="8"/>
  <c r="C72" i="3"/>
  <c r="P64" i="15"/>
  <c r="K76" i="7"/>
  <c r="P75" i="3" s="1"/>
  <c r="N76" i="7"/>
  <c r="Y60" i="10"/>
  <c r="AA63" i="8" s="1"/>
  <c r="AD57" i="14"/>
  <c r="Z57" i="10"/>
  <c r="AB60" i="8" s="1"/>
  <c r="R57" i="10"/>
  <c r="G60" i="7" s="1"/>
  <c r="H51" i="14"/>
  <c r="L51" i="14" s="1"/>
  <c r="D51" i="14" s="1"/>
  <c r="H51" i="10"/>
  <c r="D51" i="15"/>
  <c r="V51" i="15" s="1"/>
  <c r="G51" i="11" s="1"/>
  <c r="D51" i="11" s="1"/>
  <c r="W67" i="6"/>
  <c r="J67" i="6"/>
  <c r="G66" i="6"/>
  <c r="H66" i="6" s="1"/>
  <c r="F66" i="6"/>
  <c r="T63" i="15"/>
  <c r="O63" i="15"/>
  <c r="N65" i="7"/>
  <c r="J62" i="6"/>
  <c r="H58" i="10"/>
  <c r="H58" i="14"/>
  <c r="X59" i="6"/>
  <c r="Y59" i="6" s="1"/>
  <c r="W59" i="6"/>
  <c r="I55" i="14"/>
  <c r="I55" i="10"/>
  <c r="S58" i="6" s="1"/>
  <c r="V58" i="6" s="1"/>
  <c r="E55" i="15"/>
  <c r="M54" i="10"/>
  <c r="O56" i="6"/>
  <c r="X56" i="6"/>
  <c r="Y56" i="6" s="1"/>
  <c r="Z56" i="6" s="1"/>
  <c r="T56" i="6"/>
  <c r="U56" i="6" s="1"/>
  <c r="V56" i="6" s="1"/>
  <c r="P56" i="6"/>
  <c r="Q56" i="6" s="1"/>
  <c r="W53" i="14"/>
  <c r="X53" i="14" s="1"/>
  <c r="T53" i="14" s="1"/>
  <c r="F55" i="6"/>
  <c r="G55" i="6"/>
  <c r="H55" i="6" s="1"/>
  <c r="J52" i="14"/>
  <c r="K52" i="14" s="1"/>
  <c r="L52" i="14" s="1"/>
  <c r="F52" i="15"/>
  <c r="L52" i="10"/>
  <c r="AE54" i="8"/>
  <c r="M54" i="7"/>
  <c r="K54" i="6"/>
  <c r="L54" i="6" s="1"/>
  <c r="M54" i="6" s="1"/>
  <c r="J54" i="6"/>
  <c r="I50" i="14"/>
  <c r="I50" i="10"/>
  <c r="S53" i="6" s="1"/>
  <c r="E50" i="15"/>
  <c r="AH50" i="14"/>
  <c r="AJ50" i="14" s="1"/>
  <c r="AC50" i="10"/>
  <c r="AF53" i="8" s="1"/>
  <c r="Q50" i="15"/>
  <c r="I49" i="10"/>
  <c r="S52" i="6" s="1"/>
  <c r="J49" i="10"/>
  <c r="C52" i="7"/>
  <c r="C52" i="8"/>
  <c r="C52" i="6"/>
  <c r="C51" i="3"/>
  <c r="Q47" i="14"/>
  <c r="T47" i="10"/>
  <c r="I50" i="7" s="1"/>
  <c r="O50" i="7" s="1"/>
  <c r="J47" i="15"/>
  <c r="O88" i="12"/>
  <c r="C49" i="6"/>
  <c r="C49" i="8"/>
  <c r="C49" i="7"/>
  <c r="C48" i="3"/>
  <c r="M43" i="10"/>
  <c r="E6" i="6"/>
  <c r="E6" i="7"/>
  <c r="E6" i="8"/>
  <c r="E5" i="3"/>
  <c r="L54" i="15"/>
  <c r="AA54" i="14"/>
  <c r="AL57" i="8"/>
  <c r="I54" i="14"/>
  <c r="K54" i="14" s="1"/>
  <c r="E54" i="15"/>
  <c r="I54" i="10"/>
  <c r="S57" i="6" s="1"/>
  <c r="AI50" i="14"/>
  <c r="AD50" i="10"/>
  <c r="AG53" i="8" s="1"/>
  <c r="G49" i="15"/>
  <c r="N49" i="14"/>
  <c r="N47" i="15"/>
  <c r="AD47" i="14"/>
  <c r="M47" i="10"/>
  <c r="V47" i="10"/>
  <c r="Y50" i="8"/>
  <c r="Z50" i="8" s="1"/>
  <c r="AB44" i="10"/>
  <c r="AD47" i="8" s="1"/>
  <c r="P44" i="15"/>
  <c r="AF44" i="14"/>
  <c r="AN44" i="14"/>
  <c r="H46" i="14"/>
  <c r="H46" i="10"/>
  <c r="N46" i="10"/>
  <c r="W48" i="6"/>
  <c r="X48" i="6"/>
  <c r="Y48" i="6" s="1"/>
  <c r="X42" i="10"/>
  <c r="T43" i="15"/>
  <c r="AF43" i="10"/>
  <c r="AJ46" i="8" s="1"/>
  <c r="AL43" i="14"/>
  <c r="AN43" i="14" s="1"/>
  <c r="O80" i="12"/>
  <c r="F39" i="10"/>
  <c r="E39" i="14"/>
  <c r="B39" i="15"/>
  <c r="S40" i="15"/>
  <c r="AE40" i="10"/>
  <c r="AI43" i="8" s="1"/>
  <c r="AK40" i="14"/>
  <c r="R38" i="14"/>
  <c r="U38" i="10"/>
  <c r="J41" i="7" s="1"/>
  <c r="K38" i="15"/>
  <c r="O45" i="6"/>
  <c r="T45" i="6"/>
  <c r="U45" i="6" s="1"/>
  <c r="V45" i="6" s="1"/>
  <c r="P45" i="6"/>
  <c r="Q45" i="6" s="1"/>
  <c r="R45" i="6" s="1"/>
  <c r="O41" i="10"/>
  <c r="F41" i="15"/>
  <c r="J41" i="14"/>
  <c r="K41" i="14" s="1"/>
  <c r="L41" i="10"/>
  <c r="N39" i="14"/>
  <c r="M39" i="14" s="1"/>
  <c r="Q39" i="10"/>
  <c r="F42" i="7" s="1"/>
  <c r="L42" i="7" s="1"/>
  <c r="G39" i="15"/>
  <c r="O38" i="10"/>
  <c r="L39" i="7"/>
  <c r="L36" i="15"/>
  <c r="AA36" i="14"/>
  <c r="J36" i="14"/>
  <c r="K36" i="14" s="1"/>
  <c r="L36" i="10"/>
  <c r="F36" i="15"/>
  <c r="W37" i="10"/>
  <c r="E37" i="14"/>
  <c r="F37" i="10"/>
  <c r="B37" i="15"/>
  <c r="M36" i="10"/>
  <c r="X35" i="10"/>
  <c r="K34" i="10"/>
  <c r="W30" i="10"/>
  <c r="W33" i="14"/>
  <c r="X33" i="14" s="1"/>
  <c r="T33" i="14" s="1"/>
  <c r="H31" i="14"/>
  <c r="H31" i="10"/>
  <c r="X34" i="6" s="1"/>
  <c r="Y34" i="6" s="1"/>
  <c r="D31" i="15"/>
  <c r="AH34" i="14"/>
  <c r="Q34" i="15"/>
  <c r="AC34" i="10"/>
  <c r="AF37" i="8" s="1"/>
  <c r="K34" i="15"/>
  <c r="U34" i="10"/>
  <c r="J37" i="7" s="1"/>
  <c r="R34" i="14"/>
  <c r="AI33" i="14"/>
  <c r="AJ33" i="14" s="1"/>
  <c r="R33" i="15"/>
  <c r="AD33" i="10"/>
  <c r="AG36" i="8" s="1"/>
  <c r="AH36" i="8" s="1"/>
  <c r="O35" i="10"/>
  <c r="C38" i="8"/>
  <c r="C38" i="7"/>
  <c r="C38" i="6"/>
  <c r="C37" i="3"/>
  <c r="I33" i="15"/>
  <c r="P32" i="15"/>
  <c r="AF32" i="14"/>
  <c r="AB32" i="10"/>
  <c r="AD35" i="8" s="1"/>
  <c r="F32" i="14"/>
  <c r="C32" i="15"/>
  <c r="G32" i="10"/>
  <c r="C35" i="8"/>
  <c r="C35" i="6"/>
  <c r="C35" i="7"/>
  <c r="C34" i="3"/>
  <c r="M29" i="10"/>
  <c r="O29" i="14"/>
  <c r="H29" i="15"/>
  <c r="R29" i="10"/>
  <c r="G32" i="7" s="1"/>
  <c r="AJ29" i="14"/>
  <c r="O28" i="14"/>
  <c r="H28" i="15"/>
  <c r="R28" i="10"/>
  <c r="G31" i="7" s="1"/>
  <c r="M25" i="10"/>
  <c r="O32" i="6"/>
  <c r="P32" i="6"/>
  <c r="Q32" i="6" s="1"/>
  <c r="T32" i="6"/>
  <c r="U32" i="6" s="1"/>
  <c r="V32" i="6" s="1"/>
  <c r="M33" i="7"/>
  <c r="AM31" i="8"/>
  <c r="P25" i="14"/>
  <c r="AM27" i="14"/>
  <c r="U27" i="15"/>
  <c r="AG27" i="10"/>
  <c r="AK30" i="8" s="1"/>
  <c r="AD26" i="14"/>
  <c r="Z26" i="10"/>
  <c r="AB29" i="8" s="1"/>
  <c r="N26" i="15"/>
  <c r="J26" i="14"/>
  <c r="K26" i="14" s="1"/>
  <c r="L26" i="14" s="1"/>
  <c r="F26" i="15"/>
  <c r="L26" i="10"/>
  <c r="W24" i="10"/>
  <c r="AH24" i="14"/>
  <c r="AJ24" i="14" s="1"/>
  <c r="AC24" i="10"/>
  <c r="AF27" i="8" s="1"/>
  <c r="AH27" i="8" s="1"/>
  <c r="Q24" i="15"/>
  <c r="R27" i="10"/>
  <c r="G30" i="7" s="1"/>
  <c r="H27" i="15"/>
  <c r="O27" i="14"/>
  <c r="N27" i="10"/>
  <c r="N21" i="14"/>
  <c r="Q21" i="10"/>
  <c r="F24" i="7" s="1"/>
  <c r="G21" i="15"/>
  <c r="I24" i="15"/>
  <c r="W23" i="10"/>
  <c r="T23" i="10"/>
  <c r="I26" i="7" s="1"/>
  <c r="O26" i="7" s="1"/>
  <c r="Q23" i="14"/>
  <c r="J23" i="15"/>
  <c r="M19" i="10"/>
  <c r="J19" i="10"/>
  <c r="AI17" i="14"/>
  <c r="R17" i="15"/>
  <c r="AD17" i="10"/>
  <c r="AG20" i="8" s="1"/>
  <c r="AH20" i="8" s="1"/>
  <c r="P20" i="10"/>
  <c r="N20" i="15"/>
  <c r="Z20" i="10"/>
  <c r="AB23" i="8" s="1"/>
  <c r="AD20" i="14"/>
  <c r="AM20" i="14"/>
  <c r="U20" i="15"/>
  <c r="AG20" i="10"/>
  <c r="AK23" i="8" s="1"/>
  <c r="Q20" i="15"/>
  <c r="AH20" i="14"/>
  <c r="AC20" i="10"/>
  <c r="AF23" i="8" s="1"/>
  <c r="W20" i="6"/>
  <c r="X20" i="6"/>
  <c r="Y20" i="6" s="1"/>
  <c r="P18" i="15"/>
  <c r="AB18" i="10"/>
  <c r="AD21" i="8" s="1"/>
  <c r="AF18" i="14"/>
  <c r="P18" i="10"/>
  <c r="J18" i="15"/>
  <c r="Q18" i="14"/>
  <c r="T18" i="10"/>
  <c r="I21" i="7" s="1"/>
  <c r="W18" i="14"/>
  <c r="X18" i="14" s="1"/>
  <c r="T18" i="14" s="1"/>
  <c r="O16" i="14"/>
  <c r="H16" i="15"/>
  <c r="R16" i="10"/>
  <c r="G19" i="7" s="1"/>
  <c r="M19" i="7" s="1"/>
  <c r="I16" i="14"/>
  <c r="E16" i="15"/>
  <c r="I16" i="10"/>
  <c r="S19" i="6" s="1"/>
  <c r="AK12" i="14"/>
  <c r="AN12" i="14" s="1"/>
  <c r="S12" i="15"/>
  <c r="AE12" i="10"/>
  <c r="AI15" i="8" s="1"/>
  <c r="AL15" i="8" s="1"/>
  <c r="K19" i="6"/>
  <c r="L19" i="6" s="1"/>
  <c r="J19" i="6"/>
  <c r="I16" i="15"/>
  <c r="N15" i="14"/>
  <c r="G15" i="15"/>
  <c r="Q15" i="10"/>
  <c r="F18" i="7" s="1"/>
  <c r="P15" i="15"/>
  <c r="AB15" i="10"/>
  <c r="AD18" i="8" s="1"/>
  <c r="AF15" i="14"/>
  <c r="AG14" i="10"/>
  <c r="AK17" i="8" s="1"/>
  <c r="AL17" i="8" s="1"/>
  <c r="U14" i="15"/>
  <c r="AM14" i="14"/>
  <c r="AL11" i="14"/>
  <c r="AN11" i="14" s="1"/>
  <c r="T11" i="15"/>
  <c r="AF11" i="10"/>
  <c r="AJ14" i="8" s="1"/>
  <c r="AL14" i="8" s="1"/>
  <c r="M10" i="10"/>
  <c r="AK10" i="14"/>
  <c r="AN10" i="14" s="1"/>
  <c r="AB10" i="14" s="1"/>
  <c r="Z10" i="14" s="1"/>
  <c r="S10" i="14" s="1"/>
  <c r="S10" i="15"/>
  <c r="AE10" i="10"/>
  <c r="AI13" i="8" s="1"/>
  <c r="AL13" i="8" s="1"/>
  <c r="W13" i="10"/>
  <c r="M15" i="7"/>
  <c r="O13" i="10"/>
  <c r="M9" i="15"/>
  <c r="AC9" i="14"/>
  <c r="Y9" i="10"/>
  <c r="AA12" i="8" s="1"/>
  <c r="N9" i="14"/>
  <c r="Q9" i="10"/>
  <c r="F12" i="7" s="1"/>
  <c r="G9" i="15"/>
  <c r="K8" i="10"/>
  <c r="P8" i="15"/>
  <c r="AF8" i="14"/>
  <c r="AB8" i="10"/>
  <c r="AD11" i="8" s="1"/>
  <c r="J9" i="10"/>
  <c r="W135" i="8"/>
  <c r="W13" i="6"/>
  <c r="Q8" i="15"/>
  <c r="AC8" i="10"/>
  <c r="AF11" i="8" s="1"/>
  <c r="AH11" i="8" s="1"/>
  <c r="AH8" i="14"/>
  <c r="AJ8" i="14" s="1"/>
  <c r="P9" i="15"/>
  <c r="AF9" i="14"/>
  <c r="AB9" i="10"/>
  <c r="AD12" i="8" s="1"/>
  <c r="J13" i="6"/>
  <c r="I9" i="15"/>
  <c r="K8" i="14"/>
  <c r="AD5" i="14"/>
  <c r="Z5" i="10"/>
  <c r="AB8" i="8" s="1"/>
  <c r="N5" i="15"/>
  <c r="N10" i="7"/>
  <c r="K10" i="7"/>
  <c r="P9" i="3" s="1"/>
  <c r="H4" i="14"/>
  <c r="D4" i="15"/>
  <c r="H4" i="10"/>
  <c r="E4" i="15"/>
  <c r="I4" i="10"/>
  <c r="S7" i="6" s="1"/>
  <c r="I4" i="14"/>
  <c r="AD4" i="14"/>
  <c r="N4" i="15"/>
  <c r="Z4" i="10"/>
  <c r="AB7" i="8" s="1"/>
  <c r="O74" i="8"/>
  <c r="R56" i="8"/>
  <c r="O6" i="10"/>
  <c r="Q6" i="15"/>
  <c r="AC6" i="10"/>
  <c r="AF9" i="8" s="1"/>
  <c r="AH6" i="14"/>
  <c r="C6" i="15"/>
  <c r="G6" i="10"/>
  <c r="F6" i="14"/>
  <c r="AL6" i="14"/>
  <c r="T6" i="15"/>
  <c r="AF6" i="10"/>
  <c r="AJ9" i="8" s="1"/>
  <c r="AC3" i="10"/>
  <c r="AF6" i="8" s="1"/>
  <c r="AH6" i="8" s="1"/>
  <c r="Q3" i="15"/>
  <c r="AH3" i="14"/>
  <c r="AJ3" i="14" s="1"/>
  <c r="W3" i="10"/>
  <c r="Q3" i="14"/>
  <c r="T3" i="10"/>
  <c r="I6" i="7" s="1"/>
  <c r="J3" i="15"/>
  <c r="O83" i="8"/>
  <c r="N40" i="8"/>
  <c r="O62" i="8"/>
  <c r="V4" i="10"/>
  <c r="Y7" i="8"/>
  <c r="Z7" i="8" s="1"/>
  <c r="O107" i="8"/>
  <c r="N39" i="8"/>
  <c r="K54" i="8"/>
  <c r="O54" i="8" s="1"/>
  <c r="N50" i="8"/>
  <c r="R32" i="8"/>
  <c r="X32" i="8" s="1"/>
  <c r="S31" i="3" s="1"/>
  <c r="W111" i="8"/>
  <c r="N65" i="8"/>
  <c r="W26" i="8"/>
  <c r="L90" i="7"/>
  <c r="O63" i="8"/>
  <c r="N49" i="8"/>
  <c r="W38" i="8"/>
  <c r="X38" i="8" s="1"/>
  <c r="S37" i="3" s="1"/>
  <c r="R37" i="8"/>
  <c r="Q36" i="8"/>
  <c r="R36" i="8" s="1"/>
  <c r="N60" i="8"/>
  <c r="K20" i="8"/>
  <c r="T5" i="5"/>
  <c r="T74" i="4"/>
  <c r="T42" i="4"/>
  <c r="T10" i="4"/>
  <c r="N19" i="8"/>
  <c r="O19" i="8" s="1"/>
  <c r="X19" i="8" s="1"/>
  <c r="S18" i="3" s="1"/>
  <c r="T64" i="5"/>
  <c r="W16" i="8"/>
  <c r="T54" i="5"/>
  <c r="Q114" i="8"/>
  <c r="T43" i="5"/>
  <c r="T22" i="5"/>
  <c r="K122" i="8"/>
  <c r="N88" i="8"/>
  <c r="N31" i="8"/>
  <c r="K30" i="8"/>
  <c r="T84" i="4"/>
  <c r="T52" i="4"/>
  <c r="T20" i="4"/>
  <c r="K123" i="8"/>
  <c r="K57" i="8"/>
  <c r="N128" i="8"/>
  <c r="T38" i="5"/>
  <c r="T23" i="4"/>
  <c r="T43" i="4"/>
  <c r="T9" i="4"/>
  <c r="T77" i="4"/>
  <c r="C132" i="8"/>
  <c r="C132" i="7"/>
  <c r="C132" i="6"/>
  <c r="C131" i="3"/>
  <c r="AE128" i="8"/>
  <c r="C130" i="8"/>
  <c r="C130" i="7"/>
  <c r="C130" i="6"/>
  <c r="C129" i="3"/>
  <c r="C123" i="8"/>
  <c r="C123" i="6"/>
  <c r="C123" i="7"/>
  <c r="C122" i="3"/>
  <c r="AH127" i="8"/>
  <c r="V120" i="10"/>
  <c r="Y123" i="8"/>
  <c r="Z123" i="8" s="1"/>
  <c r="C126" i="8"/>
  <c r="C126" i="7"/>
  <c r="C126" i="6"/>
  <c r="C125" i="3"/>
  <c r="N121" i="7"/>
  <c r="K121" i="7"/>
  <c r="P120" i="3" s="1"/>
  <c r="C117" i="8"/>
  <c r="C117" i="6"/>
  <c r="C117" i="7"/>
  <c r="C116" i="3"/>
  <c r="P113" i="7"/>
  <c r="V100" i="10"/>
  <c r="Y103" i="8"/>
  <c r="Z103" i="8" s="1"/>
  <c r="C96" i="8"/>
  <c r="C96" i="7"/>
  <c r="C96" i="6"/>
  <c r="C95" i="3"/>
  <c r="AE92" i="8"/>
  <c r="F98" i="6"/>
  <c r="K89" i="14"/>
  <c r="C86" i="8"/>
  <c r="C86" i="7"/>
  <c r="C86" i="6"/>
  <c r="C85" i="3"/>
  <c r="C88" i="7"/>
  <c r="C88" i="8"/>
  <c r="C88" i="6"/>
  <c r="C87" i="3"/>
  <c r="M82" i="7"/>
  <c r="O82" i="7"/>
  <c r="AL76" i="8"/>
  <c r="O78" i="6"/>
  <c r="AL79" i="8"/>
  <c r="O71" i="6"/>
  <c r="T71" i="6"/>
  <c r="U71" i="6" s="1"/>
  <c r="V71" i="6" s="1"/>
  <c r="K76" i="6"/>
  <c r="L76" i="6" s="1"/>
  <c r="J76" i="6"/>
  <c r="M65" i="7"/>
  <c r="W71" i="6"/>
  <c r="X71" i="6"/>
  <c r="Y71" i="6" s="1"/>
  <c r="V57" i="10"/>
  <c r="Y60" i="8"/>
  <c r="Z60" i="8" s="1"/>
  <c r="K56" i="10"/>
  <c r="W74" i="6"/>
  <c r="G73" i="6"/>
  <c r="H73" i="6" s="1"/>
  <c r="F73" i="6"/>
  <c r="AC64" i="10"/>
  <c r="AF67" i="8" s="1"/>
  <c r="M70" i="7"/>
  <c r="V66" i="10"/>
  <c r="Y69" i="8"/>
  <c r="Z69" i="8" s="1"/>
  <c r="U60" i="15"/>
  <c r="J113" i="12"/>
  <c r="W57" i="14"/>
  <c r="X57" i="14" s="1"/>
  <c r="T57" i="14" s="1"/>
  <c r="Y57" i="10"/>
  <c r="AA60" i="8" s="1"/>
  <c r="M57" i="15"/>
  <c r="O66" i="6"/>
  <c r="T66" i="6"/>
  <c r="U66" i="6" s="1"/>
  <c r="V66" i="6" s="1"/>
  <c r="C66" i="6"/>
  <c r="C66" i="7"/>
  <c r="C66" i="8"/>
  <c r="C65" i="3"/>
  <c r="F61" i="6"/>
  <c r="G61" i="6"/>
  <c r="H61" i="6" s="1"/>
  <c r="I61" i="6" s="1"/>
  <c r="AB58" i="10"/>
  <c r="AD61" i="8" s="1"/>
  <c r="AE61" i="8" s="1"/>
  <c r="AF58" i="14"/>
  <c r="G58" i="15"/>
  <c r="J60" i="6"/>
  <c r="P60" i="6"/>
  <c r="Q60" i="6" s="1"/>
  <c r="R60" i="6" s="1"/>
  <c r="G58" i="6"/>
  <c r="H58" i="6" s="1"/>
  <c r="I58" i="6" s="1"/>
  <c r="N58" i="6" s="1"/>
  <c r="M57" i="3" s="1"/>
  <c r="F58" i="6"/>
  <c r="AC55" i="14"/>
  <c r="R54" i="14"/>
  <c r="U54" i="10"/>
  <c r="J57" i="7" s="1"/>
  <c r="P57" i="7" s="1"/>
  <c r="K54" i="15"/>
  <c r="AH53" i="14"/>
  <c r="AJ53" i="14" s="1"/>
  <c r="Q53" i="15"/>
  <c r="AC53" i="10"/>
  <c r="AF56" i="8" s="1"/>
  <c r="AH56" i="8" s="1"/>
  <c r="Q52" i="14"/>
  <c r="J52" i="15"/>
  <c r="C53" i="6"/>
  <c r="C53" i="7"/>
  <c r="C52" i="3"/>
  <c r="C53" i="8"/>
  <c r="O49" i="14"/>
  <c r="H49" i="15"/>
  <c r="R49" i="10"/>
  <c r="G52" i="7" s="1"/>
  <c r="AE47" i="14"/>
  <c r="AA47" i="10"/>
  <c r="AC50" i="8" s="1"/>
  <c r="O47" i="15"/>
  <c r="M46" i="10"/>
  <c r="AD45" i="14"/>
  <c r="N45" i="15"/>
  <c r="Z45" i="10"/>
  <c r="AB48" i="8" s="1"/>
  <c r="AE48" i="8" s="1"/>
  <c r="G47" i="6"/>
  <c r="H47" i="6" s="1"/>
  <c r="F47" i="6"/>
  <c r="R43" i="14"/>
  <c r="U43" i="10"/>
  <c r="J46" i="7" s="1"/>
  <c r="K43" i="15"/>
  <c r="Q102" i="8"/>
  <c r="R102" i="8" s="1"/>
  <c r="Q104" i="8"/>
  <c r="C6" i="8"/>
  <c r="O115" i="7"/>
  <c r="L108" i="7"/>
  <c r="O65" i="7"/>
  <c r="P54" i="7"/>
  <c r="C6" i="7"/>
  <c r="C6" i="6"/>
  <c r="P90" i="7"/>
  <c r="P10" i="7"/>
  <c r="L15" i="7"/>
  <c r="C5" i="3"/>
  <c r="S55" i="10"/>
  <c r="H58" i="7" s="1"/>
  <c r="Z54" i="10"/>
  <c r="AB57" i="8" s="1"/>
  <c r="AD54" i="14"/>
  <c r="N50" i="15"/>
  <c r="AD50" i="14"/>
  <c r="O49" i="15"/>
  <c r="AE49" i="14"/>
  <c r="L49" i="14"/>
  <c r="B45" i="15"/>
  <c r="F45" i="10"/>
  <c r="E45" i="14"/>
  <c r="R47" i="14"/>
  <c r="K47" i="15"/>
  <c r="U47" i="10"/>
  <c r="J50" i="7" s="1"/>
  <c r="P50" i="7" s="1"/>
  <c r="AN47" i="14"/>
  <c r="AI46" i="14"/>
  <c r="R46" i="15"/>
  <c r="Q46" i="14"/>
  <c r="J46" i="15"/>
  <c r="AG45" i="14"/>
  <c r="O42" i="10"/>
  <c r="AD43" i="14"/>
  <c r="Z43" i="10"/>
  <c r="AB46" i="8" s="1"/>
  <c r="D43" i="15"/>
  <c r="H43" i="14"/>
  <c r="H43" i="10"/>
  <c r="P43" i="10"/>
  <c r="AH40" i="14"/>
  <c r="AC40" i="10"/>
  <c r="AF43" i="8" s="1"/>
  <c r="Q40" i="15"/>
  <c r="K43" i="6"/>
  <c r="L43" i="6" s="1"/>
  <c r="J43" i="6"/>
  <c r="W40" i="10"/>
  <c r="U39" i="15"/>
  <c r="AG39" i="10"/>
  <c r="AK42" i="8" s="1"/>
  <c r="AL42" i="8" s="1"/>
  <c r="AM39" i="14"/>
  <c r="AN39" i="14" s="1"/>
  <c r="L40" i="15"/>
  <c r="AA40" i="14"/>
  <c r="X40" i="10"/>
  <c r="AM38" i="14"/>
  <c r="AG38" i="10"/>
  <c r="AK41" i="8" s="1"/>
  <c r="U38" i="15"/>
  <c r="AF38" i="14"/>
  <c r="AB38" i="10"/>
  <c r="AD41" i="8" s="1"/>
  <c r="P38" i="15"/>
  <c r="K41" i="15"/>
  <c r="R41" i="14"/>
  <c r="U41" i="10"/>
  <c r="J44" i="7" s="1"/>
  <c r="T41" i="10"/>
  <c r="I44" i="7" s="1"/>
  <c r="J41" i="15"/>
  <c r="Q41" i="14"/>
  <c r="N41" i="14"/>
  <c r="G41" i="15"/>
  <c r="Q41" i="10"/>
  <c r="F44" i="7" s="1"/>
  <c r="R39" i="15"/>
  <c r="AI39" i="14"/>
  <c r="AD39" i="10"/>
  <c r="AG42" i="8" s="1"/>
  <c r="J38" i="14"/>
  <c r="K38" i="14" s="1"/>
  <c r="L38" i="10"/>
  <c r="F38" i="15"/>
  <c r="V38" i="10"/>
  <c r="Y41" i="8"/>
  <c r="Z41" i="8" s="1"/>
  <c r="P36" i="10"/>
  <c r="I38" i="15"/>
  <c r="Q36" i="14"/>
  <c r="T36" i="10"/>
  <c r="I39" i="7" s="1"/>
  <c r="O39" i="7" s="1"/>
  <c r="J36" i="15"/>
  <c r="M37" i="15"/>
  <c r="AC37" i="14"/>
  <c r="Y37" i="10"/>
  <c r="AA40" i="8" s="1"/>
  <c r="N37" i="10"/>
  <c r="D36" i="15"/>
  <c r="H36" i="10"/>
  <c r="H36" i="14"/>
  <c r="L36" i="14" s="1"/>
  <c r="P35" i="10"/>
  <c r="AE33" i="14"/>
  <c r="O33" i="15"/>
  <c r="AA33" i="10"/>
  <c r="AC36" i="8" s="1"/>
  <c r="P30" i="10"/>
  <c r="AL38" i="8"/>
  <c r="G35" i="14"/>
  <c r="N33" i="10"/>
  <c r="AL30" i="14"/>
  <c r="AF30" i="10"/>
  <c r="AJ33" i="8" s="1"/>
  <c r="T30" i="15"/>
  <c r="W38" i="6"/>
  <c r="X38" i="6"/>
  <c r="Y38" i="6" s="1"/>
  <c r="Z38" i="6" s="1"/>
  <c r="AF34" i="10"/>
  <c r="AJ37" i="8" s="1"/>
  <c r="T34" i="15"/>
  <c r="AL34" i="14"/>
  <c r="C37" i="8"/>
  <c r="C37" i="6"/>
  <c r="C37" i="7"/>
  <c r="O37" i="7" s="1"/>
  <c r="C36" i="3"/>
  <c r="O34" i="10"/>
  <c r="C36" i="8"/>
  <c r="C36" i="7"/>
  <c r="L36" i="7" s="1"/>
  <c r="C36" i="6"/>
  <c r="C35" i="3"/>
  <c r="H35" i="15"/>
  <c r="R35" i="10"/>
  <c r="G38" i="7" s="1"/>
  <c r="M38" i="7" s="1"/>
  <c r="O35" i="14"/>
  <c r="N35" i="15"/>
  <c r="AD35" i="14"/>
  <c r="Z35" i="10"/>
  <c r="AB38" i="8" s="1"/>
  <c r="AA34" i="14"/>
  <c r="L34" i="15"/>
  <c r="AJ31" i="14"/>
  <c r="I32" i="10"/>
  <c r="S35" i="6" s="1"/>
  <c r="I32" i="14"/>
  <c r="K32" i="14" s="1"/>
  <c r="L32" i="14" s="1"/>
  <c r="E32" i="15"/>
  <c r="O32" i="10"/>
  <c r="AK22" i="14"/>
  <c r="AN22" i="14" s="1"/>
  <c r="S22" i="15"/>
  <c r="AE22" i="10"/>
  <c r="AI25" i="8" s="1"/>
  <c r="AL25" i="8" s="1"/>
  <c r="AC29" i="14"/>
  <c r="M29" i="15"/>
  <c r="V29" i="15" s="1"/>
  <c r="G29" i="11" s="1"/>
  <c r="D29" i="11" s="1"/>
  <c r="Y29" i="10"/>
  <c r="AA32" i="8" s="1"/>
  <c r="Q28" i="15"/>
  <c r="AH28" i="14"/>
  <c r="AJ28" i="14" s="1"/>
  <c r="AC28" i="10"/>
  <c r="AF31" i="8" s="1"/>
  <c r="AH31" i="8" s="1"/>
  <c r="R25" i="14"/>
  <c r="K25" i="15"/>
  <c r="U25" i="10"/>
  <c r="J28" i="7" s="1"/>
  <c r="P28" i="7" s="1"/>
  <c r="AL28" i="8"/>
  <c r="W30" i="6"/>
  <c r="S25" i="10"/>
  <c r="H28" i="7" s="1"/>
  <c r="AC26" i="10"/>
  <c r="AF29" i="8" s="1"/>
  <c r="AH29" i="8" s="1"/>
  <c r="Q26" i="15"/>
  <c r="AH26" i="14"/>
  <c r="AJ26" i="14" s="1"/>
  <c r="Q26" i="14"/>
  <c r="J26" i="15"/>
  <c r="T26" i="10"/>
  <c r="I29" i="7" s="1"/>
  <c r="C24" i="15"/>
  <c r="G24" i="10"/>
  <c r="F24" i="14"/>
  <c r="C27" i="8"/>
  <c r="C27" i="6"/>
  <c r="C27" i="7"/>
  <c r="C26" i="3"/>
  <c r="AL31" i="8"/>
  <c r="AA27" i="10"/>
  <c r="AC30" i="8" s="1"/>
  <c r="O27" i="15"/>
  <c r="AE27" i="14"/>
  <c r="G27" i="15"/>
  <c r="Q27" i="10"/>
  <c r="F30" i="7" s="1"/>
  <c r="N27" i="14"/>
  <c r="AD27" i="14"/>
  <c r="N27" i="15"/>
  <c r="Z27" i="10"/>
  <c r="AB30" i="8" s="1"/>
  <c r="X21" i="10"/>
  <c r="P24" i="14"/>
  <c r="M23" i="15"/>
  <c r="Y23" i="10"/>
  <c r="AA26" i="8" s="1"/>
  <c r="AC23" i="14"/>
  <c r="K23" i="15"/>
  <c r="R23" i="14"/>
  <c r="U23" i="10"/>
  <c r="J26" i="7" s="1"/>
  <c r="P26" i="7" s="1"/>
  <c r="AM23" i="14"/>
  <c r="AG23" i="10"/>
  <c r="AK26" i="8" s="1"/>
  <c r="AL26" i="8" s="1"/>
  <c r="U23" i="15"/>
  <c r="W27" i="6"/>
  <c r="X27" i="6"/>
  <c r="Y27" i="6" s="1"/>
  <c r="Z27" i="6" s="1"/>
  <c r="R19" i="14"/>
  <c r="K19" i="15"/>
  <c r="U19" i="10"/>
  <c r="J22" i="7" s="1"/>
  <c r="V21" i="10"/>
  <c r="Y24" i="8"/>
  <c r="Z24" i="8" s="1"/>
  <c r="AA17" i="10"/>
  <c r="AC20" i="8" s="1"/>
  <c r="AE17" i="14"/>
  <c r="AG17" i="14" s="1"/>
  <c r="O17" i="15"/>
  <c r="C20" i="8"/>
  <c r="C20" i="7"/>
  <c r="C20" i="6"/>
  <c r="C19" i="3"/>
  <c r="W20" i="10"/>
  <c r="J48" i="12"/>
  <c r="W20" i="14"/>
  <c r="X20" i="14" s="1"/>
  <c r="T20" i="14" s="1"/>
  <c r="I19" i="15"/>
  <c r="AA20" i="10"/>
  <c r="AC23" i="8" s="1"/>
  <c r="AE20" i="14"/>
  <c r="O20" i="15"/>
  <c r="O20" i="10"/>
  <c r="C23" i="8"/>
  <c r="C23" i="6"/>
  <c r="C23" i="7"/>
  <c r="C22" i="3"/>
  <c r="W22" i="6"/>
  <c r="X22" i="6"/>
  <c r="Y22" i="6" s="1"/>
  <c r="B20" i="15"/>
  <c r="E20" i="14"/>
  <c r="F20" i="10"/>
  <c r="S17" i="10"/>
  <c r="H20" i="7" s="1"/>
  <c r="AI16" i="14"/>
  <c r="R16" i="15"/>
  <c r="AD16" i="10"/>
  <c r="AG19" i="8" s="1"/>
  <c r="AA18" i="14"/>
  <c r="L18" i="15"/>
  <c r="M18" i="10"/>
  <c r="AD18" i="14"/>
  <c r="Z18" i="10"/>
  <c r="AB21" i="8" s="1"/>
  <c r="N18" i="15"/>
  <c r="W18" i="10"/>
  <c r="AH18" i="14"/>
  <c r="AC18" i="10"/>
  <c r="AF21" i="8" s="1"/>
  <c r="Q18" i="15"/>
  <c r="W12" i="10"/>
  <c r="U15" i="10"/>
  <c r="J18" i="7" s="1"/>
  <c r="K15" i="15"/>
  <c r="R15" i="14"/>
  <c r="J15" i="10"/>
  <c r="D14" i="15"/>
  <c r="H14" i="14"/>
  <c r="H14" i="10"/>
  <c r="O37" i="12"/>
  <c r="K14" i="6" s="1"/>
  <c r="L14" i="6" s="1"/>
  <c r="M14" i="6" s="1"/>
  <c r="O31" i="12"/>
  <c r="K13" i="6" s="1"/>
  <c r="L13" i="6" s="1"/>
  <c r="W10" i="10"/>
  <c r="L13" i="15"/>
  <c r="AA13" i="14"/>
  <c r="K13" i="10"/>
  <c r="K17" i="6"/>
  <c r="L17" i="6" s="1"/>
  <c r="J17" i="6"/>
  <c r="K15" i="6"/>
  <c r="L15" i="6" s="1"/>
  <c r="M15" i="6" s="1"/>
  <c r="J15" i="6"/>
  <c r="P9" i="10"/>
  <c r="X9" i="10"/>
  <c r="AC8" i="14"/>
  <c r="AG8" i="14" s="1"/>
  <c r="Y8" i="10"/>
  <c r="AA11" i="8" s="1"/>
  <c r="M8" i="15"/>
  <c r="N13" i="7"/>
  <c r="W110" i="8"/>
  <c r="X110" i="8" s="1"/>
  <c r="S109" i="3" s="1"/>
  <c r="K8" i="15"/>
  <c r="U8" i="10"/>
  <c r="J11" i="7" s="1"/>
  <c r="R8" i="14"/>
  <c r="L9" i="15"/>
  <c r="AA9" i="14"/>
  <c r="R116" i="8"/>
  <c r="AF5" i="10"/>
  <c r="AJ8" i="8" s="1"/>
  <c r="T5" i="15"/>
  <c r="AL5" i="14"/>
  <c r="J5" i="10"/>
  <c r="W27" i="8"/>
  <c r="G4" i="15"/>
  <c r="Q4" i="10"/>
  <c r="F7" i="7" s="1"/>
  <c r="N4" i="14"/>
  <c r="P4" i="10"/>
  <c r="C7" i="8"/>
  <c r="C7" i="6"/>
  <c r="C7" i="7"/>
  <c r="C6" i="3"/>
  <c r="S5" i="15"/>
  <c r="AK5" i="14"/>
  <c r="AE5" i="10"/>
  <c r="AI8" i="8" s="1"/>
  <c r="O120" i="8"/>
  <c r="R74" i="8"/>
  <c r="AE6" i="14"/>
  <c r="AA6" i="10"/>
  <c r="AC9" i="8" s="1"/>
  <c r="O6" i="15"/>
  <c r="R6" i="15"/>
  <c r="AI6" i="14"/>
  <c r="AD6" i="10"/>
  <c r="AG9" i="8" s="1"/>
  <c r="J6" i="10"/>
  <c r="C9" i="8"/>
  <c r="C9" i="6"/>
  <c r="C8" i="3"/>
  <c r="C9" i="7"/>
  <c r="V5" i="10"/>
  <c r="Y8" i="8"/>
  <c r="Z8" i="8" s="1"/>
  <c r="J3" i="10"/>
  <c r="X3" i="10"/>
  <c r="AE3" i="14"/>
  <c r="O3" i="15"/>
  <c r="AA3" i="10"/>
  <c r="AC6" i="8" s="1"/>
  <c r="W107" i="8"/>
  <c r="K45" i="6"/>
  <c r="L45" i="6" s="1"/>
  <c r="M45" i="6" s="1"/>
  <c r="R60" i="7"/>
  <c r="O59" i="3" s="1"/>
  <c r="Q59" i="3"/>
  <c r="O6" i="6"/>
  <c r="T6" i="6"/>
  <c r="U6" i="6" s="1"/>
  <c r="V6" i="6" s="1"/>
  <c r="Q109" i="8"/>
  <c r="R109" i="8" s="1"/>
  <c r="X109" i="8" s="1"/>
  <c r="S108" i="3" s="1"/>
  <c r="P33" i="7"/>
  <c r="O85" i="8"/>
  <c r="O106" i="8"/>
  <c r="O67" i="8"/>
  <c r="R63" i="8"/>
  <c r="W37" i="8"/>
  <c r="T24" i="5"/>
  <c r="T110" i="4"/>
  <c r="P121" i="7"/>
  <c r="T67" i="5"/>
  <c r="T94" i="4"/>
  <c r="T70" i="4"/>
  <c r="T38" i="4"/>
  <c r="T6" i="4"/>
  <c r="C6" i="4"/>
  <c r="T15" i="5"/>
  <c r="T109" i="4"/>
  <c r="R110" i="8"/>
  <c r="T121" i="4"/>
  <c r="K88" i="8"/>
  <c r="O88" i="8" s="1"/>
  <c r="Q14" i="8"/>
  <c r="K8" i="8"/>
  <c r="T80" i="4"/>
  <c r="T48" i="4"/>
  <c r="T16" i="4"/>
  <c r="K103" i="8"/>
  <c r="W57" i="8"/>
  <c r="W29" i="8"/>
  <c r="L51" i="7"/>
  <c r="W61" i="8"/>
  <c r="O33" i="7"/>
  <c r="T53" i="4"/>
  <c r="T39" i="4"/>
  <c r="T26" i="5"/>
  <c r="T31" i="4"/>
  <c r="T5" i="4"/>
  <c r="C5" i="4"/>
  <c r="T79" i="4"/>
  <c r="T19" i="4"/>
  <c r="C124" i="8"/>
  <c r="C124" i="7"/>
  <c r="C124" i="6"/>
  <c r="C123" i="3"/>
  <c r="C119" i="8"/>
  <c r="C119" i="6"/>
  <c r="C118" i="3"/>
  <c r="C119" i="7"/>
  <c r="P119" i="7" s="1"/>
  <c r="J131" i="6"/>
  <c r="V109" i="10"/>
  <c r="Y112" i="8"/>
  <c r="Z112" i="8" s="1"/>
  <c r="J100" i="6"/>
  <c r="K100" i="6"/>
  <c r="L100" i="6" s="1"/>
  <c r="M100" i="6" s="1"/>
  <c r="N100" i="6" s="1"/>
  <c r="M99" i="3" s="1"/>
  <c r="W88" i="6"/>
  <c r="X88" i="6"/>
  <c r="Y88" i="6" s="1"/>
  <c r="H59" i="10"/>
  <c r="D59" i="15"/>
  <c r="V59" i="15" s="1"/>
  <c r="G59" i="11" s="1"/>
  <c r="D59" i="11" s="1"/>
  <c r="K82" i="7"/>
  <c r="P81" i="3" s="1"/>
  <c r="N82" i="7"/>
  <c r="G78" i="6"/>
  <c r="H78" i="6" s="1"/>
  <c r="F78" i="6"/>
  <c r="M69" i="7"/>
  <c r="H65" i="15"/>
  <c r="O76" i="6"/>
  <c r="P76" i="6"/>
  <c r="Q76" i="6" s="1"/>
  <c r="W64" i="6"/>
  <c r="X64" i="6"/>
  <c r="Y64" i="6" s="1"/>
  <c r="G74" i="6"/>
  <c r="H74" i="6" s="1"/>
  <c r="F74" i="6"/>
  <c r="F65" i="14"/>
  <c r="N60" i="10"/>
  <c r="C60" i="15"/>
  <c r="N57" i="10"/>
  <c r="U57" i="15"/>
  <c r="M63" i="10"/>
  <c r="AH65" i="8"/>
  <c r="AE62" i="8"/>
  <c r="AM58" i="14"/>
  <c r="AG58" i="10"/>
  <c r="AK61" i="8" s="1"/>
  <c r="X58" i="10"/>
  <c r="AF55" i="14"/>
  <c r="AB55" i="10"/>
  <c r="AD58" i="8" s="1"/>
  <c r="P55" i="15"/>
  <c r="AF54" i="14"/>
  <c r="AB54" i="10"/>
  <c r="AD57" i="8" s="1"/>
  <c r="P54" i="15"/>
  <c r="K53" i="10"/>
  <c r="AE52" i="14"/>
  <c r="AG52" i="14" s="1"/>
  <c r="AA52" i="10"/>
  <c r="AC55" i="8" s="1"/>
  <c r="AE55" i="8" s="1"/>
  <c r="O52" i="15"/>
  <c r="S50" i="10"/>
  <c r="H53" i="7" s="1"/>
  <c r="P53" i="6"/>
  <c r="Q53" i="6" s="1"/>
  <c r="O53" i="6"/>
  <c r="T53" i="6"/>
  <c r="U53" i="6" s="1"/>
  <c r="V53" i="6" s="1"/>
  <c r="N50" i="14"/>
  <c r="M50" i="14" s="1"/>
  <c r="Q50" i="10"/>
  <c r="F53" i="7" s="1"/>
  <c r="L53" i="7" s="1"/>
  <c r="G50" i="15"/>
  <c r="AC49" i="14"/>
  <c r="AG49" i="14" s="1"/>
  <c r="Y49" i="10"/>
  <c r="AA52" i="8" s="1"/>
  <c r="M49" i="15"/>
  <c r="K51" i="7"/>
  <c r="P50" i="3" s="1"/>
  <c r="N51" i="7"/>
  <c r="I47" i="14"/>
  <c r="I47" i="10"/>
  <c r="E47" i="15"/>
  <c r="R46" i="14"/>
  <c r="K46" i="15"/>
  <c r="U46" i="10"/>
  <c r="J49" i="7" s="1"/>
  <c r="C48" i="7"/>
  <c r="M48" i="7" s="1"/>
  <c r="C48" i="8"/>
  <c r="C48" i="6"/>
  <c r="C47" i="3"/>
  <c r="AF43" i="14"/>
  <c r="AB43" i="10"/>
  <c r="AD46" i="8" s="1"/>
  <c r="P43" i="15"/>
  <c r="S59" i="6"/>
  <c r="T59" i="6"/>
  <c r="U59" i="6" s="1"/>
  <c r="V59" i="6" s="1"/>
  <c r="AH54" i="14"/>
  <c r="AJ54" i="14" s="1"/>
  <c r="AC54" i="10"/>
  <c r="AF57" i="8" s="1"/>
  <c r="AH57" i="8" s="1"/>
  <c r="Q54" i="15"/>
  <c r="AK50" i="14"/>
  <c r="S50" i="15"/>
  <c r="W54" i="6"/>
  <c r="X54" i="6"/>
  <c r="Y54" i="6" s="1"/>
  <c r="K49" i="10"/>
  <c r="AE49" i="10"/>
  <c r="AI52" i="8" s="1"/>
  <c r="AK49" i="14"/>
  <c r="O51" i="7"/>
  <c r="Y47" i="10"/>
  <c r="AA50" i="8" s="1"/>
  <c r="AC47" i="14"/>
  <c r="AG47" i="14" s="1"/>
  <c r="P47" i="14"/>
  <c r="AI44" i="14"/>
  <c r="AJ44" i="14" s="1"/>
  <c r="AD44" i="10"/>
  <c r="AG47" i="8" s="1"/>
  <c r="AH47" i="8" s="1"/>
  <c r="R44" i="15"/>
  <c r="AH46" i="14"/>
  <c r="AJ46" i="14" s="1"/>
  <c r="AC46" i="10"/>
  <c r="AF49" i="8" s="1"/>
  <c r="Q46" i="15"/>
  <c r="W46" i="10"/>
  <c r="J83" i="12"/>
  <c r="W42" i="14"/>
  <c r="X42" i="14" s="1"/>
  <c r="T42" i="14" s="1"/>
  <c r="AA42" i="14"/>
  <c r="L42" i="15"/>
  <c r="Y43" i="10"/>
  <c r="AA46" i="8" s="1"/>
  <c r="AC43" i="14"/>
  <c r="M43" i="15"/>
  <c r="F43" i="14"/>
  <c r="G43" i="14" s="1"/>
  <c r="C43" i="15"/>
  <c r="W43" i="10"/>
  <c r="M45" i="7"/>
  <c r="J82" i="12"/>
  <c r="Q44" i="8" s="1"/>
  <c r="R44" i="8" s="1"/>
  <c r="W41" i="14"/>
  <c r="X41" i="14" s="1"/>
  <c r="T41" i="14" s="1"/>
  <c r="G40" i="15"/>
  <c r="N40" i="14"/>
  <c r="Q40" i="10"/>
  <c r="F43" i="7" s="1"/>
  <c r="AC38" i="14"/>
  <c r="Y38" i="10"/>
  <c r="AA41" i="8" s="1"/>
  <c r="M38" i="15"/>
  <c r="AA40" i="10"/>
  <c r="AC43" i="8" s="1"/>
  <c r="O40" i="15"/>
  <c r="AE40" i="14"/>
  <c r="G43" i="6"/>
  <c r="H43" i="6" s="1"/>
  <c r="F43" i="6"/>
  <c r="N38" i="15"/>
  <c r="Z38" i="10"/>
  <c r="AB41" i="8" s="1"/>
  <c r="AD38" i="14"/>
  <c r="C41" i="8"/>
  <c r="C41" i="6"/>
  <c r="C41" i="7"/>
  <c r="C40" i="3"/>
  <c r="Z41" i="10"/>
  <c r="AB44" i="8" s="1"/>
  <c r="N41" i="15"/>
  <c r="AD41" i="14"/>
  <c r="Q41" i="15"/>
  <c r="AH41" i="14"/>
  <c r="AC41" i="10"/>
  <c r="AF44" i="8" s="1"/>
  <c r="X41" i="10"/>
  <c r="AC39" i="10"/>
  <c r="AF42" i="8" s="1"/>
  <c r="AH42" i="8" s="1"/>
  <c r="AH39" i="14"/>
  <c r="AJ39" i="14" s="1"/>
  <c r="Q39" i="15"/>
  <c r="J39" i="14"/>
  <c r="K39" i="14" s="1"/>
  <c r="F39" i="15"/>
  <c r="V39" i="15" s="1"/>
  <c r="G39" i="11" s="1"/>
  <c r="D39" i="11" s="1"/>
  <c r="L39" i="10"/>
  <c r="F36" i="10"/>
  <c r="B36" i="15"/>
  <c r="E36" i="14"/>
  <c r="O36" i="10"/>
  <c r="AE36" i="14"/>
  <c r="AA36" i="10"/>
  <c r="AC39" i="8" s="1"/>
  <c r="O36" i="15"/>
  <c r="K37" i="10"/>
  <c r="W37" i="14"/>
  <c r="X37" i="14" s="1"/>
  <c r="T37" i="14" s="1"/>
  <c r="J77" i="12"/>
  <c r="H30" i="14"/>
  <c r="D30" i="15"/>
  <c r="H30" i="10"/>
  <c r="E33" i="14"/>
  <c r="B33" i="15"/>
  <c r="F33" i="10"/>
  <c r="X30" i="10"/>
  <c r="AC34" i="14"/>
  <c r="M34" i="15"/>
  <c r="Y34" i="10"/>
  <c r="AA37" i="8" s="1"/>
  <c r="O34" i="14"/>
  <c r="H34" i="15"/>
  <c r="R34" i="10"/>
  <c r="G37" i="7" s="1"/>
  <c r="M37" i="7" s="1"/>
  <c r="J37" i="6"/>
  <c r="L35" i="15"/>
  <c r="AA35" i="14"/>
  <c r="O73" i="12"/>
  <c r="AA32" i="14"/>
  <c r="L32" i="15"/>
  <c r="W22" i="10"/>
  <c r="AM29" i="14"/>
  <c r="AN29" i="14" s="1"/>
  <c r="U29" i="15"/>
  <c r="AG29" i="10"/>
  <c r="AK32" i="8" s="1"/>
  <c r="I31" i="15"/>
  <c r="I30" i="15"/>
  <c r="U28" i="10"/>
  <c r="J31" i="7" s="1"/>
  <c r="R28" i="14"/>
  <c r="K28" i="15"/>
  <c r="AE33" i="8"/>
  <c r="E28" i="15"/>
  <c r="I28" i="14"/>
  <c r="K28" i="14" s="1"/>
  <c r="L28" i="14" s="1"/>
  <c r="I28" i="10"/>
  <c r="S31" i="6" s="1"/>
  <c r="AD28" i="14"/>
  <c r="N28" i="15"/>
  <c r="Z28" i="10"/>
  <c r="AB31" i="8" s="1"/>
  <c r="AF25" i="14"/>
  <c r="AG25" i="14" s="1"/>
  <c r="AB25" i="10"/>
  <c r="AD28" i="8" s="1"/>
  <c r="AE28" i="8" s="1"/>
  <c r="AM28" i="8" s="1"/>
  <c r="P25" i="15"/>
  <c r="W34" i="6"/>
  <c r="O53" i="12"/>
  <c r="AE26" i="14"/>
  <c r="AA26" i="10"/>
  <c r="AC29" i="8" s="1"/>
  <c r="O26" i="15"/>
  <c r="M24" i="15"/>
  <c r="AC24" i="14"/>
  <c r="AG24" i="14" s="1"/>
  <c r="Y24" i="10"/>
  <c r="AA27" i="8" s="1"/>
  <c r="T27" i="15"/>
  <c r="AF27" i="10"/>
  <c r="AJ30" i="8" s="1"/>
  <c r="AL30" i="8" s="1"/>
  <c r="AL27" i="14"/>
  <c r="AN27" i="14" s="1"/>
  <c r="J54" i="12"/>
  <c r="Q30" i="8" s="1"/>
  <c r="R30" i="8" s="1"/>
  <c r="W27" i="14"/>
  <c r="X27" i="14" s="1"/>
  <c r="T27" i="14" s="1"/>
  <c r="C30" i="8"/>
  <c r="C30" i="7"/>
  <c r="C30" i="6"/>
  <c r="C29" i="3"/>
  <c r="AL21" i="14"/>
  <c r="AN21" i="14" s="1"/>
  <c r="AF21" i="10"/>
  <c r="AJ24" i="8" s="1"/>
  <c r="AL24" i="8" s="1"/>
  <c r="T21" i="15"/>
  <c r="M24" i="14"/>
  <c r="F29" i="6"/>
  <c r="G29" i="6"/>
  <c r="H29" i="6" s="1"/>
  <c r="O27" i="7"/>
  <c r="P23" i="10"/>
  <c r="X23" i="10"/>
  <c r="F23" i="14"/>
  <c r="G23" i="14" s="1"/>
  <c r="G23" i="10"/>
  <c r="C23" i="15"/>
  <c r="P21" i="14"/>
  <c r="W19" i="10"/>
  <c r="G26" i="6"/>
  <c r="H26" i="6" s="1"/>
  <c r="I26" i="6" s="1"/>
  <c r="F26" i="6"/>
  <c r="Q17" i="10"/>
  <c r="F20" i="7" s="1"/>
  <c r="G17" i="15"/>
  <c r="N17" i="14"/>
  <c r="M17" i="14" s="1"/>
  <c r="N20" i="10"/>
  <c r="M20" i="10"/>
  <c r="AA20" i="14"/>
  <c r="L20" i="15"/>
  <c r="O24" i="6"/>
  <c r="P24" i="6"/>
  <c r="Q24" i="6" s="1"/>
  <c r="T24" i="6"/>
  <c r="U24" i="6" s="1"/>
  <c r="V24" i="6" s="1"/>
  <c r="AE20" i="8"/>
  <c r="O48" i="12"/>
  <c r="V19" i="15"/>
  <c r="G19" i="11" s="1"/>
  <c r="D19" i="11" s="1"/>
  <c r="I17" i="15"/>
  <c r="Q16" i="15"/>
  <c r="AC16" i="10"/>
  <c r="AF19" i="8" s="1"/>
  <c r="AH16" i="14"/>
  <c r="AJ16" i="14" s="1"/>
  <c r="K22" i="7"/>
  <c r="P21" i="3" s="1"/>
  <c r="O18" i="10"/>
  <c r="AI18" i="14"/>
  <c r="R18" i="15"/>
  <c r="AD18" i="10"/>
  <c r="AG21" i="8" s="1"/>
  <c r="K18" i="10"/>
  <c r="C21" i="8"/>
  <c r="C21" i="6"/>
  <c r="C21" i="7"/>
  <c r="C20" i="3"/>
  <c r="D16" i="15"/>
  <c r="H16" i="10"/>
  <c r="H16" i="14"/>
  <c r="N16" i="14"/>
  <c r="G16" i="15"/>
  <c r="Q16" i="10"/>
  <c r="F19" i="7" s="1"/>
  <c r="L19" i="7" s="1"/>
  <c r="P12" i="10"/>
  <c r="O38" i="12"/>
  <c r="O15" i="14"/>
  <c r="H15" i="15"/>
  <c r="R15" i="10"/>
  <c r="G18" i="7" s="1"/>
  <c r="Q14" i="15"/>
  <c r="AH14" i="14"/>
  <c r="AJ14" i="14" s="1"/>
  <c r="AC14" i="10"/>
  <c r="AF17" i="8" s="1"/>
  <c r="M11" i="10"/>
  <c r="AK7" i="14"/>
  <c r="AN7" i="14" s="1"/>
  <c r="S7" i="15"/>
  <c r="AE7" i="10"/>
  <c r="AI10" i="8" s="1"/>
  <c r="AL10" i="8" s="1"/>
  <c r="P10" i="10"/>
  <c r="L17" i="7"/>
  <c r="AK13" i="14"/>
  <c r="S13" i="15"/>
  <c r="AE13" i="10"/>
  <c r="AI16" i="8" s="1"/>
  <c r="G13" i="15"/>
  <c r="N13" i="14"/>
  <c r="Q13" i="10"/>
  <c r="F16" i="7" s="1"/>
  <c r="L16" i="7" s="1"/>
  <c r="V10" i="10"/>
  <c r="Y13" i="8"/>
  <c r="Z13" i="8" s="1"/>
  <c r="V12" i="10"/>
  <c r="Y15" i="8"/>
  <c r="Z15" i="8" s="1"/>
  <c r="C9" i="15"/>
  <c r="G9" i="10"/>
  <c r="F9" i="14"/>
  <c r="AL9" i="14"/>
  <c r="AF9" i="10"/>
  <c r="AJ12" i="8" s="1"/>
  <c r="T9" i="15"/>
  <c r="V11" i="10"/>
  <c r="Y14" i="8"/>
  <c r="Z14" i="8" s="1"/>
  <c r="AM8" i="14"/>
  <c r="U8" i="15"/>
  <c r="AG8" i="10"/>
  <c r="AK11" i="8" s="1"/>
  <c r="M10" i="7"/>
  <c r="I11" i="15"/>
  <c r="O18" i="12"/>
  <c r="P9" i="14"/>
  <c r="L5" i="10"/>
  <c r="F5" i="15"/>
  <c r="J5" i="14"/>
  <c r="K5" i="14" s="1"/>
  <c r="D5" i="15"/>
  <c r="H5" i="14"/>
  <c r="H5" i="10"/>
  <c r="O5" i="14"/>
  <c r="H5" i="15"/>
  <c r="R5" i="10"/>
  <c r="G8" i="7" s="1"/>
  <c r="M8" i="7" s="1"/>
  <c r="AB4" i="10"/>
  <c r="AD7" i="8" s="1"/>
  <c r="P4" i="15"/>
  <c r="AF4" i="14"/>
  <c r="U4" i="10"/>
  <c r="J7" i="7" s="1"/>
  <c r="K4" i="15"/>
  <c r="R4" i="14"/>
  <c r="AD3" i="14"/>
  <c r="AG3" i="14" s="1"/>
  <c r="N3" i="15"/>
  <c r="Z3" i="10"/>
  <c r="AB6" i="8" s="1"/>
  <c r="AE6" i="8" s="1"/>
  <c r="Q76" i="8"/>
  <c r="O40" i="8"/>
  <c r="W6" i="14"/>
  <c r="X6" i="14" s="1"/>
  <c r="T6" i="14" s="1"/>
  <c r="J14" i="12"/>
  <c r="Q9" i="8" s="1"/>
  <c r="R9" i="8" s="1"/>
  <c r="M6" i="10"/>
  <c r="R6" i="10"/>
  <c r="G9" i="7" s="1"/>
  <c r="O6" i="14"/>
  <c r="H6" i="15"/>
  <c r="K3" i="10"/>
  <c r="J4" i="12"/>
  <c r="W3" i="14"/>
  <c r="X3" i="14" s="1"/>
  <c r="T3" i="14" s="1"/>
  <c r="R59" i="8"/>
  <c r="Q105" i="8"/>
  <c r="R105" i="8" s="1"/>
  <c r="W33" i="8"/>
  <c r="O13" i="8"/>
  <c r="W112" i="8"/>
  <c r="W17" i="8"/>
  <c r="O104" i="8"/>
  <c r="O34" i="8"/>
  <c r="W21" i="8"/>
  <c r="N73" i="8"/>
  <c r="O69" i="8"/>
  <c r="K121" i="8"/>
  <c r="O121" i="8" s="1"/>
  <c r="O46" i="8"/>
  <c r="H60" i="8"/>
  <c r="O60" i="8" s="1"/>
  <c r="L101" i="7"/>
  <c r="T66" i="5"/>
  <c r="T66" i="4"/>
  <c r="T34" i="4"/>
  <c r="N113" i="8"/>
  <c r="W75" i="8"/>
  <c r="O114" i="7"/>
  <c r="O54" i="7"/>
  <c r="T50" i="5"/>
  <c r="R114" i="8"/>
  <c r="N92" i="8"/>
  <c r="O131" i="7"/>
  <c r="T39" i="5"/>
  <c r="T118" i="4"/>
  <c r="O70" i="7"/>
  <c r="T71" i="5"/>
  <c r="T76" i="4"/>
  <c r="T44" i="4"/>
  <c r="T12" i="4"/>
  <c r="O57" i="8"/>
  <c r="T101" i="4"/>
  <c r="K128" i="8"/>
  <c r="T34" i="5"/>
  <c r="T55" i="4"/>
  <c r="T75" i="4"/>
  <c r="T35" i="4"/>
  <c r="T42" i="5"/>
  <c r="T41" i="4"/>
  <c r="T87" i="4"/>
  <c r="F135" i="6"/>
  <c r="G135" i="6"/>
  <c r="H135" i="6" s="1"/>
  <c r="P123" i="6"/>
  <c r="Q123" i="6" s="1"/>
  <c r="T123" i="6"/>
  <c r="U123" i="6" s="1"/>
  <c r="O123" i="6"/>
  <c r="N131" i="7"/>
  <c r="W122" i="6"/>
  <c r="P119" i="6"/>
  <c r="Q119" i="6" s="1"/>
  <c r="O119" i="6"/>
  <c r="AE108" i="8"/>
  <c r="C107" i="8"/>
  <c r="C107" i="6"/>
  <c r="C107" i="7"/>
  <c r="C106" i="3"/>
  <c r="C105" i="8"/>
  <c r="C105" i="6"/>
  <c r="C105" i="7"/>
  <c r="C104" i="3"/>
  <c r="AG126" i="14"/>
  <c r="W128" i="6"/>
  <c r="K128" i="6"/>
  <c r="L128" i="6" s="1"/>
  <c r="J128" i="6"/>
  <c r="C125" i="8"/>
  <c r="C125" i="6"/>
  <c r="C125" i="7"/>
  <c r="C124" i="3"/>
  <c r="M119" i="7"/>
  <c r="C103" i="8"/>
  <c r="C103" i="6"/>
  <c r="C103" i="7"/>
  <c r="C102" i="3"/>
  <c r="C106" i="8"/>
  <c r="C106" i="6"/>
  <c r="C106" i="7"/>
  <c r="C105" i="3"/>
  <c r="O101" i="7"/>
  <c r="C98" i="8"/>
  <c r="C98" i="6"/>
  <c r="G98" i="6" s="1"/>
  <c r="H98" i="6" s="1"/>
  <c r="I98" i="6" s="1"/>
  <c r="C98" i="7"/>
  <c r="C97" i="3"/>
  <c r="AL94" i="8"/>
  <c r="O88" i="7"/>
  <c r="C89" i="6"/>
  <c r="C89" i="7"/>
  <c r="C88" i="3"/>
  <c r="C89" i="8"/>
  <c r="K88" i="6"/>
  <c r="L88" i="6" s="1"/>
  <c r="M88" i="6" s="1"/>
  <c r="J88" i="6"/>
  <c r="W77" i="6"/>
  <c r="C77" i="6"/>
  <c r="C77" i="8"/>
  <c r="C77" i="7"/>
  <c r="C76" i="3"/>
  <c r="K87" i="6"/>
  <c r="L87" i="6" s="1"/>
  <c r="J87" i="6"/>
  <c r="Q61" i="15"/>
  <c r="J65" i="6"/>
  <c r="N56" i="15"/>
  <c r="P70" i="7"/>
  <c r="L70" i="7"/>
  <c r="L74" i="7"/>
  <c r="AI64" i="14"/>
  <c r="O113" i="12"/>
  <c r="K60" i="6" s="1"/>
  <c r="L60" i="6" s="1"/>
  <c r="M60" i="6" s="1"/>
  <c r="N60" i="6" s="1"/>
  <c r="M59" i="3" s="1"/>
  <c r="C60" i="7"/>
  <c r="L60" i="7" s="1"/>
  <c r="C60" i="8"/>
  <c r="C60" i="6"/>
  <c r="C59" i="3"/>
  <c r="U63" i="10"/>
  <c r="J66" i="7" s="1"/>
  <c r="G62" i="6"/>
  <c r="H62" i="6" s="1"/>
  <c r="F62" i="6"/>
  <c r="S58" i="10"/>
  <c r="H61" i="7" s="1"/>
  <c r="G58" i="10"/>
  <c r="AF58" i="10"/>
  <c r="AJ61" i="8" s="1"/>
  <c r="AL61" i="8" s="1"/>
  <c r="T58" i="15"/>
  <c r="AD55" i="10"/>
  <c r="AG58" i="8" s="1"/>
  <c r="R55" i="15"/>
  <c r="AI55" i="14"/>
  <c r="O57" i="7"/>
  <c r="W57" i="6"/>
  <c r="X57" i="6"/>
  <c r="Y57" i="6" s="1"/>
  <c r="K57" i="6"/>
  <c r="L57" i="6" s="1"/>
  <c r="J57" i="6"/>
  <c r="J54" i="10"/>
  <c r="C55" i="6"/>
  <c r="C55" i="8"/>
  <c r="C54" i="3"/>
  <c r="C55" i="7"/>
  <c r="X50" i="10"/>
  <c r="AM49" i="14"/>
  <c r="AG49" i="10"/>
  <c r="AK52" i="8" s="1"/>
  <c r="U49" i="15"/>
  <c r="M51" i="7"/>
  <c r="J91" i="12"/>
  <c r="G50" i="6"/>
  <c r="H50" i="6" s="1"/>
  <c r="F50" i="6"/>
  <c r="AF46" i="14"/>
  <c r="P46" i="15"/>
  <c r="AB46" i="10"/>
  <c r="AD49" i="8" s="1"/>
  <c r="J44" i="14"/>
  <c r="K44" i="14" s="1"/>
  <c r="L44" i="14" s="1"/>
  <c r="F44" i="15"/>
  <c r="L44" i="10"/>
  <c r="C46" i="8"/>
  <c r="C46" i="7"/>
  <c r="C45" i="3"/>
  <c r="C46" i="6"/>
  <c r="O55" i="6"/>
  <c r="T55" i="6"/>
  <c r="U55" i="6" s="1"/>
  <c r="V55" i="6" s="1"/>
  <c r="M52" i="14"/>
  <c r="G54" i="6"/>
  <c r="H54" i="6" s="1"/>
  <c r="F54" i="6"/>
  <c r="E49" i="14"/>
  <c r="F49" i="10"/>
  <c r="B49" i="15"/>
  <c r="N49" i="10"/>
  <c r="AI47" i="14"/>
  <c r="AJ47" i="14" s="1"/>
  <c r="AB47" i="14" s="1"/>
  <c r="Z47" i="14" s="1"/>
  <c r="S47" i="14" s="1"/>
  <c r="AD47" i="10"/>
  <c r="AG50" i="8" s="1"/>
  <c r="AH50" i="8" s="1"/>
  <c r="W44" i="14"/>
  <c r="X44" i="14" s="1"/>
  <c r="T44" i="14" s="1"/>
  <c r="O48" i="6"/>
  <c r="P48" i="6"/>
  <c r="Q48" i="6" s="1"/>
  <c r="T48" i="6"/>
  <c r="U48" i="6" s="1"/>
  <c r="V48" i="6" s="1"/>
  <c r="K46" i="10"/>
  <c r="E46" i="15"/>
  <c r="I46" i="10"/>
  <c r="S49" i="6" s="1"/>
  <c r="I46" i="14"/>
  <c r="K46" i="14" s="1"/>
  <c r="K50" i="6"/>
  <c r="L50" i="6" s="1"/>
  <c r="M50" i="6" s="1"/>
  <c r="P50" i="6"/>
  <c r="Q50" i="6" s="1"/>
  <c r="R50" i="6" s="1"/>
  <c r="J50" i="6"/>
  <c r="G45" i="14"/>
  <c r="D45" i="14" s="1"/>
  <c r="Q42" i="10"/>
  <c r="F45" i="7" s="1"/>
  <c r="L45" i="7" s="1"/>
  <c r="G42" i="15"/>
  <c r="N42" i="14"/>
  <c r="P42" i="15"/>
  <c r="AB42" i="10"/>
  <c r="AD45" i="8" s="1"/>
  <c r="AE45" i="8" s="1"/>
  <c r="AF42" i="14"/>
  <c r="J43" i="10"/>
  <c r="E43" i="15"/>
  <c r="I43" i="10"/>
  <c r="S46" i="6" s="1"/>
  <c r="I43" i="14"/>
  <c r="K43" i="14" s="1"/>
  <c r="AF38" i="10"/>
  <c r="AJ41" i="8" s="1"/>
  <c r="T38" i="15"/>
  <c r="AL38" i="14"/>
  <c r="X39" i="10"/>
  <c r="H38" i="15"/>
  <c r="R38" i="10"/>
  <c r="G41" i="7" s="1"/>
  <c r="O38" i="14"/>
  <c r="H40" i="14"/>
  <c r="D40" i="15"/>
  <c r="H40" i="10"/>
  <c r="AC40" i="14"/>
  <c r="AG40" i="14" s="1"/>
  <c r="Y40" i="10"/>
  <c r="AA43" i="8" s="1"/>
  <c r="M40" i="15"/>
  <c r="AA41" i="10"/>
  <c r="AC44" i="8" s="1"/>
  <c r="AE41" i="14"/>
  <c r="O41" i="15"/>
  <c r="D41" i="15"/>
  <c r="H41" i="14"/>
  <c r="L41" i="14" s="1"/>
  <c r="H41" i="10"/>
  <c r="U41" i="15"/>
  <c r="AM41" i="14"/>
  <c r="AG41" i="10"/>
  <c r="AK44" i="8" s="1"/>
  <c r="AA39" i="14"/>
  <c r="L39" i="15"/>
  <c r="Q39" i="14"/>
  <c r="T39" i="10"/>
  <c r="I42" i="7" s="1"/>
  <c r="O42" i="7" s="1"/>
  <c r="J39" i="15"/>
  <c r="AE37" i="10"/>
  <c r="AI40" i="8" s="1"/>
  <c r="AK37" i="14"/>
  <c r="S37" i="15"/>
  <c r="K36" i="10"/>
  <c r="AH37" i="14"/>
  <c r="AJ37" i="14" s="1"/>
  <c r="AC37" i="10"/>
  <c r="AF40" i="8" s="1"/>
  <c r="AH40" i="8" s="1"/>
  <c r="Q37" i="15"/>
  <c r="R33" i="14"/>
  <c r="M33" i="14" s="1"/>
  <c r="K33" i="15"/>
  <c r="U33" i="10"/>
  <c r="J36" i="7" s="1"/>
  <c r="P36" i="7" s="1"/>
  <c r="K38" i="6"/>
  <c r="L38" i="6" s="1"/>
  <c r="J38" i="6"/>
  <c r="N30" i="14"/>
  <c r="G30" i="15"/>
  <c r="Q30" i="10"/>
  <c r="F33" i="7" s="1"/>
  <c r="L33" i="7" s="1"/>
  <c r="Q34" i="10"/>
  <c r="F37" i="7" s="1"/>
  <c r="G34" i="15"/>
  <c r="N34" i="14"/>
  <c r="P34" i="15"/>
  <c r="AB34" i="10"/>
  <c r="AD37" i="8" s="1"/>
  <c r="AF34" i="14"/>
  <c r="K35" i="14"/>
  <c r="AE33" i="10"/>
  <c r="AI36" i="8" s="1"/>
  <c r="AL36" i="8" s="1"/>
  <c r="AK33" i="14"/>
  <c r="AN33" i="14" s="1"/>
  <c r="S33" i="15"/>
  <c r="J35" i="10"/>
  <c r="M35" i="10"/>
  <c r="H34" i="10"/>
  <c r="H34" i="14"/>
  <c r="L34" i="14" s="1"/>
  <c r="D34" i="15"/>
  <c r="S33" i="10"/>
  <c r="H36" i="7" s="1"/>
  <c r="X35" i="6"/>
  <c r="Y35" i="6" s="1"/>
  <c r="Z35" i="6" s="1"/>
  <c r="W35" i="6"/>
  <c r="Q32" i="10"/>
  <c r="F35" i="7" s="1"/>
  <c r="L35" i="7" s="1"/>
  <c r="N32" i="14"/>
  <c r="G32" i="15"/>
  <c r="AI32" i="14"/>
  <c r="R32" i="15"/>
  <c r="AD32" i="10"/>
  <c r="AG35" i="8" s="1"/>
  <c r="P22" i="10"/>
  <c r="Z32" i="10"/>
  <c r="AB35" i="8" s="1"/>
  <c r="N32" i="15"/>
  <c r="AD32" i="14"/>
  <c r="AG32" i="14" s="1"/>
  <c r="AA29" i="10"/>
  <c r="AC32" i="8" s="1"/>
  <c r="O29" i="15"/>
  <c r="AE29" i="14"/>
  <c r="AL29" i="14"/>
  <c r="T29" i="15"/>
  <c r="AF29" i="10"/>
  <c r="AJ32" i="8" s="1"/>
  <c r="AL32" i="8" s="1"/>
  <c r="S31" i="10"/>
  <c r="H34" i="7" s="1"/>
  <c r="P35" i="6"/>
  <c r="Q35" i="6" s="1"/>
  <c r="R35" i="6" s="1"/>
  <c r="O35" i="6"/>
  <c r="G30" i="14"/>
  <c r="G33" i="6"/>
  <c r="H33" i="6" s="1"/>
  <c r="I33" i="6" s="1"/>
  <c r="N33" i="6" s="1"/>
  <c r="M32" i="3" s="1"/>
  <c r="F33" i="6"/>
  <c r="AA28" i="10"/>
  <c r="AC31" i="8" s="1"/>
  <c r="O28" i="15"/>
  <c r="AE28" i="14"/>
  <c r="E28" i="14"/>
  <c r="G28" i="14" s="1"/>
  <c r="F28" i="10"/>
  <c r="B28" i="15"/>
  <c r="C31" i="8"/>
  <c r="C31" i="6"/>
  <c r="C31" i="7"/>
  <c r="O31" i="7" s="1"/>
  <c r="C30" i="3"/>
  <c r="C28" i="8"/>
  <c r="C28" i="7"/>
  <c r="C28" i="6"/>
  <c r="C27" i="3"/>
  <c r="AA25" i="14"/>
  <c r="L25" i="15"/>
  <c r="P31" i="6"/>
  <c r="Q31" i="6" s="1"/>
  <c r="O31" i="6"/>
  <c r="T31" i="6"/>
  <c r="U31" i="6" s="1"/>
  <c r="V31" i="6" s="1"/>
  <c r="AJ27" i="14"/>
  <c r="I25" i="15"/>
  <c r="K32" i="6"/>
  <c r="L32" i="6" s="1"/>
  <c r="J32" i="6"/>
  <c r="K26" i="10"/>
  <c r="P26" i="10"/>
  <c r="C29" i="8"/>
  <c r="C29" i="6"/>
  <c r="C29" i="7"/>
  <c r="P29" i="7" s="1"/>
  <c r="C28" i="3"/>
  <c r="H27" i="14"/>
  <c r="H27" i="10"/>
  <c r="X30" i="6" s="1"/>
  <c r="Y30" i="6" s="1"/>
  <c r="Z30" i="6" s="1"/>
  <c r="D27" i="15"/>
  <c r="F27" i="14"/>
  <c r="G27" i="14" s="1"/>
  <c r="C27" i="15"/>
  <c r="G27" i="10"/>
  <c r="O30" i="7" s="1"/>
  <c r="C24" i="8"/>
  <c r="C24" i="7"/>
  <c r="O24" i="7" s="1"/>
  <c r="C24" i="6"/>
  <c r="C23" i="3"/>
  <c r="L27" i="7"/>
  <c r="G26" i="14"/>
  <c r="D23" i="15"/>
  <c r="H23" i="14"/>
  <c r="L23" i="14" s="1"/>
  <c r="D23" i="14" s="1"/>
  <c r="B23" i="14" s="1"/>
  <c r="F23" i="11" s="1"/>
  <c r="C23" i="11" s="1"/>
  <c r="H23" i="10"/>
  <c r="K23" i="10"/>
  <c r="O23" i="10"/>
  <c r="V24" i="15"/>
  <c r="G24" i="11" s="1"/>
  <c r="D24" i="11" s="1"/>
  <c r="S21" i="10"/>
  <c r="H24" i="7" s="1"/>
  <c r="AF19" i="14"/>
  <c r="P19" i="15"/>
  <c r="AB19" i="10"/>
  <c r="AD22" i="8" s="1"/>
  <c r="AE19" i="14"/>
  <c r="O19" i="15"/>
  <c r="AA19" i="10"/>
  <c r="AC22" i="8" s="1"/>
  <c r="AN24" i="14"/>
  <c r="I17" i="10"/>
  <c r="I17" i="14"/>
  <c r="K17" i="14" s="1"/>
  <c r="L17" i="14" s="1"/>
  <c r="E17" i="15"/>
  <c r="V17" i="15" s="1"/>
  <c r="G17" i="11" s="1"/>
  <c r="D17" i="11" s="1"/>
  <c r="AG22" i="14"/>
  <c r="T20" i="10"/>
  <c r="I23" i="7" s="1"/>
  <c r="Q20" i="14"/>
  <c r="J20" i="15"/>
  <c r="V21" i="15"/>
  <c r="G21" i="11" s="1"/>
  <c r="D21" i="11" s="1"/>
  <c r="P16" i="15"/>
  <c r="AB16" i="10"/>
  <c r="AD19" i="8" s="1"/>
  <c r="AF16" i="14"/>
  <c r="O18" i="14"/>
  <c r="H18" i="15"/>
  <c r="R18" i="10"/>
  <c r="G21" i="7" s="1"/>
  <c r="F18" i="15"/>
  <c r="J18" i="14"/>
  <c r="K18" i="14" s="1"/>
  <c r="L18" i="10"/>
  <c r="M16" i="10"/>
  <c r="AA16" i="14"/>
  <c r="L16" i="15"/>
  <c r="H12" i="14"/>
  <c r="H12" i="10"/>
  <c r="D12" i="15"/>
  <c r="G18" i="6"/>
  <c r="H18" i="6" s="1"/>
  <c r="I18" i="6" s="1"/>
  <c r="F18" i="6"/>
  <c r="D15" i="15"/>
  <c r="H15" i="14"/>
  <c r="H15" i="10"/>
  <c r="AC15" i="14"/>
  <c r="AG15" i="14" s="1"/>
  <c r="M15" i="15"/>
  <c r="Y15" i="10"/>
  <c r="AA18" i="8" s="1"/>
  <c r="W14" i="14"/>
  <c r="X14" i="14" s="1"/>
  <c r="T14" i="14" s="1"/>
  <c r="K14" i="10"/>
  <c r="R11" i="14"/>
  <c r="K11" i="15"/>
  <c r="U11" i="10"/>
  <c r="J14" i="7" s="1"/>
  <c r="W7" i="10"/>
  <c r="O17" i="7"/>
  <c r="H10" i="14"/>
  <c r="L10" i="14" s="1"/>
  <c r="H10" i="10"/>
  <c r="X13" i="6" s="1"/>
  <c r="Y13" i="6" s="1"/>
  <c r="Z13" i="6" s="1"/>
  <c r="D10" i="15"/>
  <c r="V10" i="15" s="1"/>
  <c r="G10" i="11" s="1"/>
  <c r="D10" i="11" s="1"/>
  <c r="D13" i="15"/>
  <c r="H13" i="14"/>
  <c r="L13" i="14" s="1"/>
  <c r="H13" i="10"/>
  <c r="R13" i="15"/>
  <c r="AD13" i="10"/>
  <c r="AG16" i="8" s="1"/>
  <c r="AI13" i="14"/>
  <c r="F15" i="6"/>
  <c r="G15" i="6"/>
  <c r="H15" i="6" s="1"/>
  <c r="S12" i="10"/>
  <c r="H15" i="7" s="1"/>
  <c r="W14" i="6"/>
  <c r="X14" i="6"/>
  <c r="Y14" i="6" s="1"/>
  <c r="F9" i="15"/>
  <c r="J9" i="14"/>
  <c r="K9" i="14" s="1"/>
  <c r="L9" i="14" s="1"/>
  <c r="L9" i="10"/>
  <c r="E9" i="14"/>
  <c r="B9" i="15"/>
  <c r="F9" i="10"/>
  <c r="AH13" i="8"/>
  <c r="F11" i="6"/>
  <c r="G11" i="6"/>
  <c r="H11" i="6" s="1"/>
  <c r="F8" i="14"/>
  <c r="G8" i="14" s="1"/>
  <c r="C8" i="15"/>
  <c r="G8" i="10"/>
  <c r="H8" i="10"/>
  <c r="X11" i="6" s="1"/>
  <c r="Y11" i="6" s="1"/>
  <c r="Z11" i="6" s="1"/>
  <c r="D8" i="15"/>
  <c r="H8" i="14"/>
  <c r="L8" i="14" s="1"/>
  <c r="W122" i="8"/>
  <c r="M12" i="7"/>
  <c r="N129" i="8"/>
  <c r="O129" i="8" s="1"/>
  <c r="X129" i="8" s="1"/>
  <c r="S128" i="3" s="1"/>
  <c r="R5" i="14"/>
  <c r="U5" i="10"/>
  <c r="J8" i="7" s="1"/>
  <c r="P8" i="7" s="1"/>
  <c r="K5" i="15"/>
  <c r="O5" i="10"/>
  <c r="AC5" i="14"/>
  <c r="AG5" i="14" s="1"/>
  <c r="M5" i="15"/>
  <c r="Y5" i="10"/>
  <c r="AA8" i="8" s="1"/>
  <c r="O34" i="7"/>
  <c r="AH4" i="14"/>
  <c r="AJ4" i="14" s="1"/>
  <c r="Q4" i="15"/>
  <c r="AC4" i="10"/>
  <c r="AF7" i="8" s="1"/>
  <c r="AH7" i="8" s="1"/>
  <c r="N4" i="10"/>
  <c r="V7" i="10"/>
  <c r="Y10" i="8"/>
  <c r="Z10" i="8" s="1"/>
  <c r="W105" i="8"/>
  <c r="B3" i="15"/>
  <c r="F3" i="10"/>
  <c r="E3" i="14"/>
  <c r="W132" i="8"/>
  <c r="Q118" i="8"/>
  <c r="R118" i="8" s="1"/>
  <c r="O76" i="8"/>
  <c r="Z6" i="10"/>
  <c r="AB9" i="8" s="1"/>
  <c r="N6" i="15"/>
  <c r="AD6" i="14"/>
  <c r="L6" i="15"/>
  <c r="AA6" i="14"/>
  <c r="P6" i="15"/>
  <c r="AF6" i="14"/>
  <c r="AB6" i="10"/>
  <c r="AD9" i="8" s="1"/>
  <c r="J8" i="6"/>
  <c r="J3" i="14"/>
  <c r="K3" i="14" s="1"/>
  <c r="L3" i="14" s="1"/>
  <c r="F3" i="15"/>
  <c r="L3" i="10"/>
  <c r="G3" i="10"/>
  <c r="P6" i="6" s="1"/>
  <c r="Q6" i="6" s="1"/>
  <c r="R6" i="6" s="1"/>
  <c r="C3" i="15"/>
  <c r="F3" i="14"/>
  <c r="W90" i="8"/>
  <c r="N22" i="8"/>
  <c r="O22" i="8" s="1"/>
  <c r="X22" i="8" s="1"/>
  <c r="S21" i="3" s="1"/>
  <c r="N117" i="8"/>
  <c r="O117" i="8" s="1"/>
  <c r="K81" i="8"/>
  <c r="O81" i="8" s="1"/>
  <c r="W39" i="8"/>
  <c r="R13" i="8"/>
  <c r="H102" i="8"/>
  <c r="O102" i="8" s="1"/>
  <c r="W81" i="8"/>
  <c r="O11" i="8"/>
  <c r="O25" i="7"/>
  <c r="H119" i="8"/>
  <c r="O119" i="8" s="1"/>
  <c r="Q101" i="8"/>
  <c r="R101" i="8" s="1"/>
  <c r="N89" i="8"/>
  <c r="N82" i="8"/>
  <c r="K115" i="6"/>
  <c r="L115" i="6" s="1"/>
  <c r="M115" i="6" s="1"/>
  <c r="N115" i="6" s="1"/>
  <c r="M114" i="3" s="1"/>
  <c r="K125" i="8"/>
  <c r="K101" i="8"/>
  <c r="O87" i="8"/>
  <c r="H80" i="8"/>
  <c r="O79" i="8"/>
  <c r="H73" i="8"/>
  <c r="O73" i="8" s="1"/>
  <c r="N12" i="8"/>
  <c r="O12" i="8" s="1"/>
  <c r="H77" i="8"/>
  <c r="O77" i="8" s="1"/>
  <c r="R55" i="8"/>
  <c r="H37" i="8"/>
  <c r="O37" i="8" s="1"/>
  <c r="X37" i="8" s="1"/>
  <c r="S36" i="3" s="1"/>
  <c r="W36" i="8"/>
  <c r="K25" i="8"/>
  <c r="O25" i="8" s="1"/>
  <c r="O51" i="8"/>
  <c r="R18" i="8"/>
  <c r="T65" i="5"/>
  <c r="T51" i="5"/>
  <c r="T62" i="4"/>
  <c r="T30" i="4"/>
  <c r="H86" i="8"/>
  <c r="O108" i="7"/>
  <c r="T115" i="4"/>
  <c r="R131" i="8"/>
  <c r="N71" i="8"/>
  <c r="K29" i="8"/>
  <c r="H92" i="8"/>
  <c r="O92" i="8" s="1"/>
  <c r="W92" i="8"/>
  <c r="H58" i="8"/>
  <c r="K34" i="6"/>
  <c r="L34" i="6" s="1"/>
  <c r="M34" i="6" s="1"/>
  <c r="T32" i="5"/>
  <c r="T18" i="5"/>
  <c r="O31" i="8"/>
  <c r="R14" i="8"/>
  <c r="T11" i="5"/>
  <c r="T72" i="4"/>
  <c r="T40" i="4"/>
  <c r="T8" i="4"/>
  <c r="O123" i="8"/>
  <c r="H24" i="8"/>
  <c r="T85" i="4"/>
  <c r="T52" i="5"/>
  <c r="T71" i="4"/>
  <c r="T63" i="4"/>
  <c r="T37" i="4"/>
  <c r="T51" i="4"/>
  <c r="G129" i="6"/>
  <c r="H129" i="6" s="1"/>
  <c r="F129" i="6"/>
  <c r="C129" i="8"/>
  <c r="C129" i="6"/>
  <c r="C129" i="7"/>
  <c r="P129" i="7" s="1"/>
  <c r="C128" i="3"/>
  <c r="AG118" i="14"/>
  <c r="W120" i="6"/>
  <c r="L115" i="7"/>
  <c r="W114" i="6"/>
  <c r="V128" i="10"/>
  <c r="Y131" i="8"/>
  <c r="Z131" i="8" s="1"/>
  <c r="O129" i="7"/>
  <c r="P128" i="7"/>
  <c r="C116" i="8"/>
  <c r="C116" i="7"/>
  <c r="C116" i="6"/>
  <c r="C115" i="3"/>
  <c r="AE114" i="8"/>
  <c r="O113" i="7"/>
  <c r="AE101" i="8"/>
  <c r="M90" i="7"/>
  <c r="C99" i="8"/>
  <c r="C99" i="6"/>
  <c r="C99" i="7"/>
  <c r="C98" i="3"/>
  <c r="C95" i="8"/>
  <c r="C95" i="6"/>
  <c r="C95" i="7"/>
  <c r="C94" i="3"/>
  <c r="J86" i="6"/>
  <c r="K86" i="6"/>
  <c r="L86" i="6" s="1"/>
  <c r="C87" i="6"/>
  <c r="C87" i="8"/>
  <c r="C87" i="7"/>
  <c r="C86" i="3"/>
  <c r="K92" i="7"/>
  <c r="P91" i="3" s="1"/>
  <c r="N92" i="7"/>
  <c r="Q92" i="7" s="1"/>
  <c r="L88" i="7"/>
  <c r="L82" i="7"/>
  <c r="V77" i="10"/>
  <c r="Y80" i="8"/>
  <c r="Z80" i="8" s="1"/>
  <c r="G84" i="6"/>
  <c r="H84" i="6" s="1"/>
  <c r="F84" i="6"/>
  <c r="O77" i="7"/>
  <c r="K65" i="10"/>
  <c r="C64" i="7"/>
  <c r="C64" i="6"/>
  <c r="C64" i="8"/>
  <c r="C63" i="3"/>
  <c r="L65" i="7"/>
  <c r="C59" i="6"/>
  <c r="C59" i="7"/>
  <c r="C58" i="3"/>
  <c r="C59" i="8"/>
  <c r="Z64" i="10"/>
  <c r="AB67" i="8" s="1"/>
  <c r="P69" i="6"/>
  <c r="Q69" i="6" s="1"/>
  <c r="R69" i="6" s="1"/>
  <c r="O69" i="6"/>
  <c r="O74" i="7"/>
  <c r="J64" i="6"/>
  <c r="L60" i="15"/>
  <c r="M57" i="10"/>
  <c r="G56" i="10"/>
  <c r="C56" i="15"/>
  <c r="F56" i="14"/>
  <c r="G56" i="14" s="1"/>
  <c r="D56" i="14" s="1"/>
  <c r="J73" i="6"/>
  <c r="V64" i="10"/>
  <c r="Y67" i="8"/>
  <c r="Z67" i="8" s="1"/>
  <c r="L63" i="15"/>
  <c r="K62" i="7"/>
  <c r="P61" i="3" s="1"/>
  <c r="N62" i="7"/>
  <c r="Q62" i="7" s="1"/>
  <c r="AH61" i="8"/>
  <c r="L58" i="10"/>
  <c r="C61" i="6"/>
  <c r="C61" i="8"/>
  <c r="C61" i="7"/>
  <c r="C60" i="3"/>
  <c r="W60" i="6"/>
  <c r="X60" i="6"/>
  <c r="Y60" i="6" s="1"/>
  <c r="J55" i="15"/>
  <c r="T55" i="10"/>
  <c r="I58" i="7" s="1"/>
  <c r="O58" i="7" s="1"/>
  <c r="O54" i="14"/>
  <c r="H54" i="15"/>
  <c r="R54" i="10"/>
  <c r="G57" i="7" s="1"/>
  <c r="M57" i="7" s="1"/>
  <c r="AL56" i="8"/>
  <c r="AD53" i="14"/>
  <c r="AG53" i="14" s="1"/>
  <c r="Z53" i="10"/>
  <c r="AB56" i="8" s="1"/>
  <c r="AE56" i="8" s="1"/>
  <c r="N53" i="15"/>
  <c r="AH55" i="8"/>
  <c r="F52" i="14"/>
  <c r="C52" i="15"/>
  <c r="G52" i="10"/>
  <c r="V51" i="10"/>
  <c r="Y54" i="8"/>
  <c r="Z54" i="8" s="1"/>
  <c r="AL50" i="14"/>
  <c r="AF50" i="10"/>
  <c r="AJ53" i="8" s="1"/>
  <c r="T50" i="15"/>
  <c r="Q49" i="10"/>
  <c r="F52" i="7" s="1"/>
  <c r="W52" i="6"/>
  <c r="X52" i="6"/>
  <c r="Y52" i="6" s="1"/>
  <c r="F49" i="14"/>
  <c r="G49" i="14" s="1"/>
  <c r="G49" i="10"/>
  <c r="P52" i="6" s="1"/>
  <c r="Q52" i="6" s="1"/>
  <c r="R52" i="6" s="1"/>
  <c r="C49" i="15"/>
  <c r="N47" i="14"/>
  <c r="M47" i="14" s="1"/>
  <c r="G47" i="15"/>
  <c r="Q47" i="10"/>
  <c r="F50" i="7" s="1"/>
  <c r="L50" i="7" s="1"/>
  <c r="AD46" i="10"/>
  <c r="AG49" i="8" s="1"/>
  <c r="T46" i="10"/>
  <c r="I49" i="7" s="1"/>
  <c r="W49" i="6"/>
  <c r="X49" i="6"/>
  <c r="Y49" i="6" s="1"/>
  <c r="Z49" i="6" s="1"/>
  <c r="G46" i="10"/>
  <c r="J46" i="10"/>
  <c r="U44" i="15"/>
  <c r="Q44" i="14"/>
  <c r="M44" i="14" s="1"/>
  <c r="J44" i="15"/>
  <c r="N43" i="15"/>
  <c r="I43" i="15"/>
  <c r="P54" i="10"/>
  <c r="V53" i="10"/>
  <c r="Y56" i="8"/>
  <c r="Z56" i="8" s="1"/>
  <c r="S54" i="10"/>
  <c r="H57" i="7" s="1"/>
  <c r="K53" i="6"/>
  <c r="L53" i="6" s="1"/>
  <c r="M53" i="6" s="1"/>
  <c r="J53" i="6"/>
  <c r="M49" i="10"/>
  <c r="W49" i="10"/>
  <c r="AF45" i="10"/>
  <c r="AJ48" i="8" s="1"/>
  <c r="AL48" i="8" s="1"/>
  <c r="AL45" i="14"/>
  <c r="AN45" i="14" s="1"/>
  <c r="E44" i="14"/>
  <c r="B44" i="15"/>
  <c r="P46" i="10"/>
  <c r="N46" i="14"/>
  <c r="Q46" i="10"/>
  <c r="F49" i="7" s="1"/>
  <c r="G46" i="15"/>
  <c r="AG42" i="10"/>
  <c r="AK45" i="8" s="1"/>
  <c r="AL45" i="8" s="1"/>
  <c r="U42" i="15"/>
  <c r="AM42" i="14"/>
  <c r="N42" i="10"/>
  <c r="S42" i="15"/>
  <c r="AK42" i="14"/>
  <c r="S47" i="6"/>
  <c r="T47" i="6"/>
  <c r="U47" i="6" s="1"/>
  <c r="N43" i="10"/>
  <c r="G43" i="15"/>
  <c r="N43" i="14"/>
  <c r="Q43" i="10"/>
  <c r="F46" i="7" s="1"/>
  <c r="S43" i="10"/>
  <c r="H46" i="7" s="1"/>
  <c r="AG42" i="14"/>
  <c r="G38" i="10"/>
  <c r="P41" i="6" s="1"/>
  <c r="Q41" i="6" s="1"/>
  <c r="F38" i="14"/>
  <c r="G38" i="14" s="1"/>
  <c r="C38" i="15"/>
  <c r="H39" i="15"/>
  <c r="R39" i="10"/>
  <c r="G42" i="7" s="1"/>
  <c r="M42" i="7" s="1"/>
  <c r="O39" i="14"/>
  <c r="J38" i="10"/>
  <c r="AD40" i="10"/>
  <c r="AG43" i="8" s="1"/>
  <c r="R40" i="15"/>
  <c r="AI40" i="14"/>
  <c r="AM40" i="14"/>
  <c r="AG40" i="10"/>
  <c r="AK43" i="8" s="1"/>
  <c r="U40" i="15"/>
  <c r="B38" i="15"/>
  <c r="F38" i="10"/>
  <c r="E38" i="14"/>
  <c r="Q40" i="14"/>
  <c r="J40" i="15"/>
  <c r="T40" i="10"/>
  <c r="I43" i="7" s="1"/>
  <c r="O43" i="7" s="1"/>
  <c r="L42" i="14"/>
  <c r="AF41" i="14"/>
  <c r="P41" i="15"/>
  <c r="AB41" i="10"/>
  <c r="AD44" i="8" s="1"/>
  <c r="K41" i="10"/>
  <c r="C44" i="8"/>
  <c r="C44" i="7"/>
  <c r="C44" i="6"/>
  <c r="C43" i="3"/>
  <c r="AE39" i="14"/>
  <c r="AG39" i="14" s="1"/>
  <c r="O39" i="15"/>
  <c r="AA39" i="10"/>
  <c r="AC42" i="8" s="1"/>
  <c r="AE42" i="8" s="1"/>
  <c r="AM42" i="8" s="1"/>
  <c r="X37" i="10"/>
  <c r="J37" i="15"/>
  <c r="T37" i="10"/>
  <c r="I40" i="7" s="1"/>
  <c r="Q37" i="14"/>
  <c r="J36" i="10"/>
  <c r="O37" i="15"/>
  <c r="AA37" i="10"/>
  <c r="AC40" i="8" s="1"/>
  <c r="AE37" i="14"/>
  <c r="T37" i="15"/>
  <c r="AF37" i="10"/>
  <c r="AJ40" i="8" s="1"/>
  <c r="AL37" i="14"/>
  <c r="C40" i="8"/>
  <c r="C40" i="7"/>
  <c r="C40" i="6"/>
  <c r="C39" i="3"/>
  <c r="AI34" i="14"/>
  <c r="R34" i="15"/>
  <c r="AD34" i="10"/>
  <c r="AG37" i="8" s="1"/>
  <c r="M33" i="10"/>
  <c r="AK31" i="14"/>
  <c r="AN31" i="14" s="1"/>
  <c r="S31" i="15"/>
  <c r="AE31" i="10"/>
  <c r="AI34" i="8" s="1"/>
  <c r="AL34" i="8" s="1"/>
  <c r="AE34" i="10"/>
  <c r="AI37" i="8" s="1"/>
  <c r="AL37" i="8" s="1"/>
  <c r="AK34" i="14"/>
  <c r="AN34" i="14" s="1"/>
  <c r="S34" i="15"/>
  <c r="AA33" i="14"/>
  <c r="L33" i="15"/>
  <c r="P33" i="15"/>
  <c r="AB33" i="10"/>
  <c r="AD36" i="8" s="1"/>
  <c r="AF33" i="14"/>
  <c r="M35" i="15"/>
  <c r="AC35" i="14"/>
  <c r="Y35" i="10"/>
  <c r="AA38" i="8" s="1"/>
  <c r="R35" i="14"/>
  <c r="U35" i="10"/>
  <c r="J38" i="7" s="1"/>
  <c r="P38" i="7" s="1"/>
  <c r="K35" i="15"/>
  <c r="K32" i="10"/>
  <c r="X32" i="10"/>
  <c r="E32" i="14"/>
  <c r="F32" i="10"/>
  <c r="B32" i="15"/>
  <c r="H22" i="14"/>
  <c r="D22" i="15"/>
  <c r="V22" i="15" s="1"/>
  <c r="G22" i="11" s="1"/>
  <c r="D22" i="11" s="1"/>
  <c r="H22" i="10"/>
  <c r="X25" i="6" s="1"/>
  <c r="Y25" i="6" s="1"/>
  <c r="Z25" i="6" s="1"/>
  <c r="J32" i="15"/>
  <c r="Q32" i="14"/>
  <c r="T32" i="10"/>
  <c r="I35" i="7" s="1"/>
  <c r="O35" i="7" s="1"/>
  <c r="X29" i="10"/>
  <c r="C32" i="8"/>
  <c r="C32" i="7"/>
  <c r="O32" i="7" s="1"/>
  <c r="C32" i="6"/>
  <c r="C31" i="3"/>
  <c r="P30" i="14"/>
  <c r="O55" i="12"/>
  <c r="K31" i="6" s="1"/>
  <c r="L31" i="6" s="1"/>
  <c r="W28" i="10"/>
  <c r="N28" i="10"/>
  <c r="X25" i="10"/>
  <c r="J25" i="15"/>
  <c r="V25" i="15" s="1"/>
  <c r="G25" i="11" s="1"/>
  <c r="D25" i="11" s="1"/>
  <c r="T25" i="10"/>
  <c r="I28" i="7" s="1"/>
  <c r="O28" i="7" s="1"/>
  <c r="Q25" i="14"/>
  <c r="AN25" i="14"/>
  <c r="AB25" i="14" s="1"/>
  <c r="N26" i="10"/>
  <c r="W26" i="10"/>
  <c r="X24" i="10"/>
  <c r="J31" i="6"/>
  <c r="M27" i="10"/>
  <c r="O27" i="10"/>
  <c r="AA21" i="10"/>
  <c r="AC24" i="8" s="1"/>
  <c r="AE24" i="8" s="1"/>
  <c r="AM24" i="8" s="1"/>
  <c r="O21" i="15"/>
  <c r="AE21" i="14"/>
  <c r="AG21" i="14" s="1"/>
  <c r="R23" i="10"/>
  <c r="G26" i="7" s="1"/>
  <c r="M26" i="7" s="1"/>
  <c r="O23" i="14"/>
  <c r="H23" i="15"/>
  <c r="AA23" i="14"/>
  <c r="L23" i="15"/>
  <c r="J43" i="12"/>
  <c r="Q22" i="8" s="1"/>
  <c r="R22" i="8" s="1"/>
  <c r="W19" i="14"/>
  <c r="X19" i="14" s="1"/>
  <c r="T19" i="14" s="1"/>
  <c r="C22" i="8"/>
  <c r="C22" i="6"/>
  <c r="C22" i="7"/>
  <c r="N22" i="7" s="1"/>
  <c r="C21" i="3"/>
  <c r="E17" i="14"/>
  <c r="F17" i="10"/>
  <c r="B17" i="15"/>
  <c r="AE25" i="8"/>
  <c r="AM25" i="8" s="1"/>
  <c r="AN25" i="8" s="1"/>
  <c r="S20" i="15"/>
  <c r="AE20" i="10"/>
  <c r="AI23" i="8" s="1"/>
  <c r="AK20" i="14"/>
  <c r="AI20" i="14"/>
  <c r="R20" i="15"/>
  <c r="AD20" i="10"/>
  <c r="AG23" i="8" s="1"/>
  <c r="AN17" i="14"/>
  <c r="F20" i="14"/>
  <c r="G20" i="14" s="1"/>
  <c r="G20" i="10"/>
  <c r="C20" i="15"/>
  <c r="O22" i="6"/>
  <c r="P22" i="6"/>
  <c r="Q22" i="6" s="1"/>
  <c r="T22" i="6"/>
  <c r="U22" i="6" s="1"/>
  <c r="V22" i="6" s="1"/>
  <c r="AE12" i="14"/>
  <c r="AG12" i="14" s="1"/>
  <c r="AB12" i="14" s="1"/>
  <c r="Z12" i="14" s="1"/>
  <c r="S12" i="14" s="1"/>
  <c r="AA12" i="10"/>
  <c r="AC15" i="8" s="1"/>
  <c r="AE15" i="8" s="1"/>
  <c r="AM15" i="8" s="1"/>
  <c r="O12" i="15"/>
  <c r="U18" i="10"/>
  <c r="J21" i="7" s="1"/>
  <c r="R18" i="14"/>
  <c r="K18" i="15"/>
  <c r="Q18" i="10"/>
  <c r="F21" i="7" s="1"/>
  <c r="N18" i="14"/>
  <c r="G18" i="15"/>
  <c r="T18" i="15"/>
  <c r="AF18" i="10"/>
  <c r="AJ21" i="8" s="1"/>
  <c r="AL18" i="14"/>
  <c r="K16" i="15"/>
  <c r="R16" i="14"/>
  <c r="U16" i="10"/>
  <c r="J19" i="7" s="1"/>
  <c r="P19" i="7" s="1"/>
  <c r="Y16" i="10"/>
  <c r="AA19" i="8" s="1"/>
  <c r="M16" i="15"/>
  <c r="AC16" i="14"/>
  <c r="AG16" i="14" s="1"/>
  <c r="S16" i="10"/>
  <c r="H19" i="7" s="1"/>
  <c r="K15" i="10"/>
  <c r="AM15" i="14"/>
  <c r="AG15" i="10"/>
  <c r="AK18" i="8" s="1"/>
  <c r="U15" i="15"/>
  <c r="R14" i="10"/>
  <c r="G17" i="7" s="1"/>
  <c r="M17" i="7" s="1"/>
  <c r="O14" i="14"/>
  <c r="H14" i="15"/>
  <c r="E11" i="14"/>
  <c r="B11" i="15"/>
  <c r="F11" i="10"/>
  <c r="AF11" i="14"/>
  <c r="AG11" i="14" s="1"/>
  <c r="P11" i="15"/>
  <c r="AB11" i="10"/>
  <c r="AD14" i="8" s="1"/>
  <c r="AE14" i="8" s="1"/>
  <c r="AM14" i="8" s="1"/>
  <c r="P7" i="10"/>
  <c r="E13" i="14"/>
  <c r="B13" i="15"/>
  <c r="F13" i="10"/>
  <c r="X13" i="10"/>
  <c r="Q13" i="14"/>
  <c r="J13" i="15"/>
  <c r="T13" i="10"/>
  <c r="I16" i="7" s="1"/>
  <c r="O16" i="7" s="1"/>
  <c r="M13" i="7"/>
  <c r="V11" i="15"/>
  <c r="G11" i="11" s="1"/>
  <c r="D11" i="11" s="1"/>
  <c r="J9" i="15"/>
  <c r="T9" i="10"/>
  <c r="I12" i="7" s="1"/>
  <c r="O12" i="7" s="1"/>
  <c r="Q9" i="14"/>
  <c r="N9" i="10"/>
  <c r="N8" i="10"/>
  <c r="O8" i="10"/>
  <c r="K9" i="15"/>
  <c r="U9" i="10"/>
  <c r="J12" i="7" s="1"/>
  <c r="P12" i="7" s="1"/>
  <c r="R9" i="14"/>
  <c r="W108" i="8"/>
  <c r="X108" i="8" s="1"/>
  <c r="S107" i="3" s="1"/>
  <c r="M9" i="10"/>
  <c r="S9" i="10"/>
  <c r="H12" i="7" s="1"/>
  <c r="AB7" i="14"/>
  <c r="Z7" i="14" s="1"/>
  <c r="S7" i="14" s="1"/>
  <c r="N114" i="8"/>
  <c r="B5" i="15"/>
  <c r="E5" i="14"/>
  <c r="F5" i="10"/>
  <c r="T5" i="10"/>
  <c r="I8" i="7" s="1"/>
  <c r="O8" i="7" s="1"/>
  <c r="J5" i="15"/>
  <c r="Q5" i="14"/>
  <c r="AM5" i="14"/>
  <c r="U5" i="15"/>
  <c r="AG5" i="10"/>
  <c r="AK8" i="8" s="1"/>
  <c r="W133" i="8"/>
  <c r="W20" i="8"/>
  <c r="O10" i="7"/>
  <c r="O4" i="10"/>
  <c r="J9" i="12"/>
  <c r="Q7" i="8" s="1"/>
  <c r="R7" i="8" s="1"/>
  <c r="X7" i="8" s="1"/>
  <c r="W4" i="14"/>
  <c r="X4" i="14" s="1"/>
  <c r="T4" i="14" s="1"/>
  <c r="G7" i="14"/>
  <c r="H135" i="8"/>
  <c r="O135" i="8" s="1"/>
  <c r="W84" i="8"/>
  <c r="R76" i="8"/>
  <c r="W56" i="8"/>
  <c r="F6" i="10"/>
  <c r="E6" i="14"/>
  <c r="B6" i="15"/>
  <c r="U6" i="10"/>
  <c r="J9" i="7" s="1"/>
  <c r="R6" i="14"/>
  <c r="K6" i="15"/>
  <c r="S6" i="15"/>
  <c r="AK6" i="14"/>
  <c r="AN6" i="14" s="1"/>
  <c r="AE6" i="10"/>
  <c r="AI9" i="8" s="1"/>
  <c r="AL9" i="8" s="1"/>
  <c r="I6" i="14"/>
  <c r="I6" i="10"/>
  <c r="S9" i="6" s="1"/>
  <c r="E6" i="15"/>
  <c r="L3" i="15"/>
  <c r="AA3" i="14"/>
  <c r="W118" i="8"/>
  <c r="H64" i="8"/>
  <c r="O64" i="8" s="1"/>
  <c r="N43" i="8"/>
  <c r="O43" i="8" s="1"/>
  <c r="L6" i="7"/>
  <c r="H124" i="8"/>
  <c r="O124" i="8" s="1"/>
  <c r="O50" i="8"/>
  <c r="R11" i="8"/>
  <c r="W119" i="8"/>
  <c r="N111" i="8"/>
  <c r="O111" i="8" s="1"/>
  <c r="W101" i="8"/>
  <c r="K82" i="8"/>
  <c r="W80" i="8"/>
  <c r="Q34" i="8"/>
  <c r="R34" i="8" s="1"/>
  <c r="Q21" i="8"/>
  <c r="R21" i="8" s="1"/>
  <c r="W125" i="8"/>
  <c r="K100" i="8"/>
  <c r="O100" i="8" s="1"/>
  <c r="R73" i="8"/>
  <c r="Q26" i="8"/>
  <c r="R26" i="8" s="1"/>
  <c r="O10" i="8"/>
  <c r="X10" i="8" s="1"/>
  <c r="S9" i="3" s="1"/>
  <c r="R77" i="8"/>
  <c r="K47" i="8"/>
  <c r="W46" i="8"/>
  <c r="N36" i="8"/>
  <c r="W25" i="8"/>
  <c r="O115" i="8"/>
  <c r="Q35" i="8"/>
  <c r="R35" i="8" s="1"/>
  <c r="X35" i="8" s="1"/>
  <c r="S34" i="3" s="1"/>
  <c r="K86" i="8"/>
  <c r="O20" i="8"/>
  <c r="O15" i="8"/>
  <c r="X15" i="8" s="1"/>
  <c r="S14" i="3" s="1"/>
  <c r="T27" i="5"/>
  <c r="T58" i="4"/>
  <c r="T26" i="4"/>
  <c r="R86" i="8"/>
  <c r="N75" i="8"/>
  <c r="T47" i="5"/>
  <c r="T96" i="4"/>
  <c r="O128" i="8"/>
  <c r="X128" i="8" s="1"/>
  <c r="S127" i="3" s="1"/>
  <c r="H71" i="8"/>
  <c r="O71" i="8" s="1"/>
  <c r="T58" i="5"/>
  <c r="N58" i="8"/>
  <c r="T76" i="5"/>
  <c r="T53" i="5"/>
  <c r="R31" i="8"/>
  <c r="W14" i="8"/>
  <c r="H8" i="8"/>
  <c r="O8" i="8" s="1"/>
  <c r="T69" i="5"/>
  <c r="T62" i="5"/>
  <c r="T7" i="5"/>
  <c r="T68" i="4"/>
  <c r="T36" i="4"/>
  <c r="H103" i="8"/>
  <c r="R57" i="8"/>
  <c r="W24" i="8"/>
  <c r="T56" i="5"/>
  <c r="T117" i="4"/>
  <c r="T27" i="4"/>
  <c r="T33" i="4"/>
  <c r="P74" i="7"/>
  <c r="T20" i="5"/>
  <c r="T25" i="4"/>
  <c r="T67" i="4"/>
  <c r="T31" i="5"/>
  <c r="T73" i="4"/>
  <c r="T13" i="4"/>
  <c r="K129" i="7"/>
  <c r="P128" i="3" s="1"/>
  <c r="N129" i="7"/>
  <c r="AE121" i="8"/>
  <c r="G134" i="6"/>
  <c r="H134" i="6" s="1"/>
  <c r="F134" i="6"/>
  <c r="O133" i="6"/>
  <c r="J123" i="6"/>
  <c r="C120" i="8"/>
  <c r="C120" i="7"/>
  <c r="C120" i="6"/>
  <c r="C119" i="3"/>
  <c r="K119" i="6"/>
  <c r="L119" i="6" s="1"/>
  <c r="J119" i="6"/>
  <c r="AG117" i="14"/>
  <c r="K117" i="6"/>
  <c r="L117" i="6" s="1"/>
  <c r="J117" i="6"/>
  <c r="W115" i="6"/>
  <c r="C135" i="8"/>
  <c r="C135" i="6"/>
  <c r="C135" i="7"/>
  <c r="C134" i="3"/>
  <c r="C118" i="8"/>
  <c r="C118" i="6"/>
  <c r="C117" i="3"/>
  <c r="C118" i="7"/>
  <c r="M131" i="7"/>
  <c r="X133" i="6"/>
  <c r="Y133" i="6" s="1"/>
  <c r="W133" i="6"/>
  <c r="AE129" i="8"/>
  <c r="O128" i="7"/>
  <c r="C127" i="8"/>
  <c r="C127" i="6"/>
  <c r="C127" i="7"/>
  <c r="C126" i="3"/>
  <c r="G125" i="14"/>
  <c r="G128" i="6"/>
  <c r="H128" i="6" s="1"/>
  <c r="F128" i="6"/>
  <c r="V124" i="10"/>
  <c r="Y127" i="8"/>
  <c r="Z127" i="8" s="1"/>
  <c r="G127" i="6"/>
  <c r="H127" i="6" s="1"/>
  <c r="F127" i="6"/>
  <c r="V117" i="10"/>
  <c r="Y120" i="8"/>
  <c r="Z120" i="8" s="1"/>
  <c r="M115" i="7"/>
  <c r="C110" i="8"/>
  <c r="C110" i="7"/>
  <c r="C109" i="3"/>
  <c r="C110" i="6"/>
  <c r="C104" i="8"/>
  <c r="C104" i="7"/>
  <c r="C104" i="6"/>
  <c r="C103" i="3"/>
  <c r="O112" i="6"/>
  <c r="O104" i="6"/>
  <c r="P104" i="6"/>
  <c r="Q104" i="6" s="1"/>
  <c r="W103" i="6"/>
  <c r="X103" i="6"/>
  <c r="Y103" i="6" s="1"/>
  <c r="C111" i="8"/>
  <c r="C111" i="6"/>
  <c r="C110" i="3"/>
  <c r="C111" i="7"/>
  <c r="P101" i="7"/>
  <c r="O100" i="6"/>
  <c r="P100" i="6"/>
  <c r="Q100" i="6" s="1"/>
  <c r="J104" i="6"/>
  <c r="K104" i="6"/>
  <c r="L104" i="6" s="1"/>
  <c r="C91" i="8"/>
  <c r="C91" i="6"/>
  <c r="C91" i="7"/>
  <c r="C90" i="3"/>
  <c r="C79" i="6"/>
  <c r="C79" i="8"/>
  <c r="C79" i="7"/>
  <c r="P79" i="7" s="1"/>
  <c r="C78" i="3"/>
  <c r="V83" i="10"/>
  <c r="Y86" i="8"/>
  <c r="Z86" i="8" s="1"/>
  <c r="V73" i="10"/>
  <c r="Y76" i="8"/>
  <c r="Z76" i="8" s="1"/>
  <c r="C80" i="7"/>
  <c r="C80" i="6"/>
  <c r="C79" i="3"/>
  <c r="C80" i="8"/>
  <c r="C78" i="8"/>
  <c r="C78" i="6"/>
  <c r="C78" i="7"/>
  <c r="C77" i="3"/>
  <c r="C85" i="6"/>
  <c r="C85" i="8"/>
  <c r="C84" i="3"/>
  <c r="C85" i="7"/>
  <c r="P82" i="7"/>
  <c r="N90" i="7"/>
  <c r="K90" i="7"/>
  <c r="P89" i="3" s="1"/>
  <c r="C81" i="6"/>
  <c r="C81" i="7"/>
  <c r="C81" i="8"/>
  <c r="C80" i="3"/>
  <c r="C68" i="7"/>
  <c r="C68" i="8"/>
  <c r="C68" i="6"/>
  <c r="C67" i="3"/>
  <c r="F65" i="10"/>
  <c r="AK48" i="14"/>
  <c r="AN48" i="14" s="1"/>
  <c r="AB48" i="14" s="1"/>
  <c r="Z48" i="14" s="1"/>
  <c r="S48" i="14" s="1"/>
  <c r="AE48" i="10"/>
  <c r="AI51" i="8" s="1"/>
  <c r="AL51" i="8" s="1"/>
  <c r="S48" i="15"/>
  <c r="C67" i="6"/>
  <c r="C67" i="7"/>
  <c r="O67" i="7" s="1"/>
  <c r="C67" i="8"/>
  <c r="C66" i="3"/>
  <c r="K77" i="6"/>
  <c r="L77" i="6" s="1"/>
  <c r="J77" i="6"/>
  <c r="F69" i="6"/>
  <c r="G69" i="6"/>
  <c r="H69" i="6" s="1"/>
  <c r="I69" i="6" s="1"/>
  <c r="O64" i="7"/>
  <c r="O118" i="12"/>
  <c r="K67" i="6" s="1"/>
  <c r="L67" i="6" s="1"/>
  <c r="M67" i="6" s="1"/>
  <c r="U57" i="10"/>
  <c r="J60" i="7" s="1"/>
  <c r="P60" i="7" s="1"/>
  <c r="K57" i="15"/>
  <c r="AK51" i="14"/>
  <c r="AN51" i="14" s="1"/>
  <c r="AB51" i="14" s="1"/>
  <c r="Z51" i="14" s="1"/>
  <c r="S51" i="14" s="1"/>
  <c r="AE51" i="10"/>
  <c r="AI54" i="8" s="1"/>
  <c r="AL54" i="8" s="1"/>
  <c r="AM54" i="8" s="1"/>
  <c r="S51" i="15"/>
  <c r="G70" i="14"/>
  <c r="P63" i="10"/>
  <c r="R63" i="15"/>
  <c r="X63" i="6"/>
  <c r="Y63" i="6" s="1"/>
  <c r="Z63" i="6" s="1"/>
  <c r="W63" i="6"/>
  <c r="F63" i="6"/>
  <c r="G63" i="6"/>
  <c r="H63" i="6" s="1"/>
  <c r="M61" i="7"/>
  <c r="T58" i="10"/>
  <c r="I61" i="7" s="1"/>
  <c r="O61" i="7" s="1"/>
  <c r="J55" i="14"/>
  <c r="K55" i="14" s="1"/>
  <c r="L55" i="10"/>
  <c r="F55" i="15"/>
  <c r="AA55" i="10"/>
  <c r="AC58" i="8" s="1"/>
  <c r="O55" i="15"/>
  <c r="AC54" i="14"/>
  <c r="AG54" i="14" s="1"/>
  <c r="Y54" i="10"/>
  <c r="AA57" i="8" s="1"/>
  <c r="M54" i="15"/>
  <c r="C56" i="7"/>
  <c r="O56" i="7" s="1"/>
  <c r="C56" i="6"/>
  <c r="C55" i="3"/>
  <c r="C56" i="8"/>
  <c r="O52" i="10"/>
  <c r="N54" i="7"/>
  <c r="K54" i="7"/>
  <c r="P53" i="3" s="1"/>
  <c r="F50" i="15"/>
  <c r="E50" i="14"/>
  <c r="B50" i="15"/>
  <c r="F50" i="10"/>
  <c r="S49" i="15"/>
  <c r="K49" i="15"/>
  <c r="O49" i="10"/>
  <c r="AE51" i="8"/>
  <c r="AM51" i="8" s="1"/>
  <c r="AN51" i="8" s="1"/>
  <c r="T50" i="3" s="1"/>
  <c r="P51" i="7"/>
  <c r="X47" i="10"/>
  <c r="O46" i="14"/>
  <c r="R46" i="10"/>
  <c r="G49" i="7" s="1"/>
  <c r="H46" i="15"/>
  <c r="W45" i="14"/>
  <c r="X45" i="14" s="1"/>
  <c r="T45" i="14" s="1"/>
  <c r="J86" i="12"/>
  <c r="Q48" i="8" s="1"/>
  <c r="R48" i="8" s="1"/>
  <c r="AE44" i="14"/>
  <c r="O44" i="15"/>
  <c r="AA44" i="10"/>
  <c r="AC47" i="8" s="1"/>
  <c r="G43" i="10"/>
  <c r="Q115" i="8"/>
  <c r="R115" i="8" s="1"/>
  <c r="Q117" i="8"/>
  <c r="R117" i="8" s="1"/>
  <c r="L55" i="14"/>
  <c r="D55" i="14" s="1"/>
  <c r="B55" i="14" s="1"/>
  <c r="F55" i="11" s="1"/>
  <c r="C55" i="11" s="1"/>
  <c r="L56" i="7"/>
  <c r="M56" i="7"/>
  <c r="M55" i="7"/>
  <c r="G54" i="14"/>
  <c r="Q49" i="14"/>
  <c r="J49" i="15"/>
  <c r="AL49" i="14"/>
  <c r="T49" i="15"/>
  <c r="AA44" i="14"/>
  <c r="L44" i="15"/>
  <c r="Z46" i="10"/>
  <c r="AB49" i="8" s="1"/>
  <c r="AD46" i="14"/>
  <c r="W46" i="14"/>
  <c r="X46" i="14" s="1"/>
  <c r="T46" i="14" s="1"/>
  <c r="J88" i="12"/>
  <c r="Q49" i="8" s="1"/>
  <c r="AL46" i="14"/>
  <c r="T46" i="15"/>
  <c r="AF46" i="10"/>
  <c r="AJ49" i="8" s="1"/>
  <c r="G47" i="14"/>
  <c r="P47" i="7"/>
  <c r="F42" i="10"/>
  <c r="E42" i="14"/>
  <c r="B42" i="15"/>
  <c r="J43" i="15"/>
  <c r="T43" i="10"/>
  <c r="I46" i="7" s="1"/>
  <c r="O46" i="7" s="1"/>
  <c r="Q43" i="14"/>
  <c r="O43" i="15"/>
  <c r="AA43" i="10"/>
  <c r="AC46" i="8" s="1"/>
  <c r="AE43" i="14"/>
  <c r="AL46" i="8"/>
  <c r="K44" i="6"/>
  <c r="L44" i="6" s="1"/>
  <c r="J44" i="6"/>
  <c r="N40" i="10"/>
  <c r="O39" i="10"/>
  <c r="AL40" i="14"/>
  <c r="T40" i="15"/>
  <c r="AF40" i="10"/>
  <c r="AJ43" i="8" s="1"/>
  <c r="C43" i="8"/>
  <c r="C43" i="6"/>
  <c r="C43" i="7"/>
  <c r="C42" i="3"/>
  <c r="S39" i="10"/>
  <c r="H42" i="7" s="1"/>
  <c r="S38" i="15"/>
  <c r="AK38" i="14"/>
  <c r="AN38" i="14" s="1"/>
  <c r="AE38" i="10"/>
  <c r="AI41" i="8" s="1"/>
  <c r="AL41" i="8" s="1"/>
  <c r="O40" i="14"/>
  <c r="H40" i="15"/>
  <c r="R40" i="10"/>
  <c r="G43" i="7" s="1"/>
  <c r="M43" i="7" s="1"/>
  <c r="X45" i="6"/>
  <c r="Y45" i="6" s="1"/>
  <c r="W45" i="6"/>
  <c r="F41" i="10"/>
  <c r="E41" i="14"/>
  <c r="B41" i="15"/>
  <c r="AI41" i="14"/>
  <c r="R41" i="15"/>
  <c r="AD41" i="10"/>
  <c r="AG44" i="8" s="1"/>
  <c r="W40" i="14"/>
  <c r="X40" i="14" s="1"/>
  <c r="T40" i="14" s="1"/>
  <c r="J80" i="12"/>
  <c r="Q43" i="8" s="1"/>
  <c r="R43" i="8" s="1"/>
  <c r="C42" i="8"/>
  <c r="C42" i="6"/>
  <c r="C42" i="7"/>
  <c r="C41" i="3"/>
  <c r="O37" i="10"/>
  <c r="L39" i="14"/>
  <c r="Q37" i="10"/>
  <c r="F40" i="7" s="1"/>
  <c r="L40" i="7" s="1"/>
  <c r="G37" i="15"/>
  <c r="N37" i="14"/>
  <c r="P38" i="14"/>
  <c r="H36" i="15"/>
  <c r="O36" i="14"/>
  <c r="R36" i="10"/>
  <c r="G39" i="7" s="1"/>
  <c r="M39" i="7" s="1"/>
  <c r="AD36" i="14"/>
  <c r="N36" i="15"/>
  <c r="Z36" i="10"/>
  <c r="AB39" i="8" s="1"/>
  <c r="M37" i="10"/>
  <c r="O77" i="12"/>
  <c r="K40" i="6" s="1"/>
  <c r="L40" i="6" s="1"/>
  <c r="M40" i="6" s="1"/>
  <c r="L37" i="15"/>
  <c r="AA37" i="14"/>
  <c r="Z34" i="10"/>
  <c r="AB37" i="8" s="1"/>
  <c r="AD34" i="14"/>
  <c r="N34" i="15"/>
  <c r="P34" i="10"/>
  <c r="I30" i="14"/>
  <c r="K30" i="14" s="1"/>
  <c r="E30" i="15"/>
  <c r="I30" i="10"/>
  <c r="S33" i="6" s="1"/>
  <c r="W37" i="6"/>
  <c r="X37" i="6"/>
  <c r="Y37" i="6" s="1"/>
  <c r="E34" i="14"/>
  <c r="F34" i="10"/>
  <c r="B34" i="15"/>
  <c r="O33" i="10"/>
  <c r="W33" i="10"/>
  <c r="K39" i="6"/>
  <c r="L39" i="6" s="1"/>
  <c r="M39" i="6" s="1"/>
  <c r="J39" i="6"/>
  <c r="L38" i="14"/>
  <c r="D38" i="14" s="1"/>
  <c r="G35" i="15"/>
  <c r="N35" i="14"/>
  <c r="Q35" i="10"/>
  <c r="F38" i="7" s="1"/>
  <c r="L38" i="7" s="1"/>
  <c r="AD35" i="10"/>
  <c r="AG38" i="8" s="1"/>
  <c r="AH38" i="8" s="1"/>
  <c r="R35" i="15"/>
  <c r="AI35" i="14"/>
  <c r="AJ35" i="14" s="1"/>
  <c r="AF35" i="14"/>
  <c r="AB35" i="10"/>
  <c r="AD38" i="8" s="1"/>
  <c r="P35" i="15"/>
  <c r="O71" i="12"/>
  <c r="K37" i="6" s="1"/>
  <c r="L37" i="6" s="1"/>
  <c r="M37" i="6" s="1"/>
  <c r="AE35" i="8"/>
  <c r="AF32" i="10"/>
  <c r="AJ35" i="8" s="1"/>
  <c r="AL32" i="14"/>
  <c r="T32" i="15"/>
  <c r="N32" i="10"/>
  <c r="V30" i="10"/>
  <c r="Y33" i="8"/>
  <c r="Z33" i="8" s="1"/>
  <c r="P32" i="10"/>
  <c r="L34" i="7"/>
  <c r="S30" i="10"/>
  <c r="H33" i="7" s="1"/>
  <c r="W25" i="10"/>
  <c r="S28" i="10"/>
  <c r="H31" i="7" s="1"/>
  <c r="L28" i="15"/>
  <c r="AA28" i="14"/>
  <c r="W32" i="6"/>
  <c r="X32" i="6"/>
  <c r="Y32" i="6" s="1"/>
  <c r="I28" i="15"/>
  <c r="O25" i="10"/>
  <c r="W31" i="6"/>
  <c r="X31" i="6"/>
  <c r="Y31" i="6" s="1"/>
  <c r="Z31" i="6" s="1"/>
  <c r="K27" i="14"/>
  <c r="P29" i="14"/>
  <c r="M29" i="14" s="1"/>
  <c r="L32" i="7"/>
  <c r="O26" i="10"/>
  <c r="M24" i="10"/>
  <c r="E24" i="14"/>
  <c r="B24" i="15"/>
  <c r="F24" i="10"/>
  <c r="U27" i="10"/>
  <c r="J30" i="7" s="1"/>
  <c r="K27" i="15"/>
  <c r="R27" i="14"/>
  <c r="AA27" i="14"/>
  <c r="L27" i="15"/>
  <c r="E21" i="14"/>
  <c r="B21" i="15"/>
  <c r="F21" i="10"/>
  <c r="K29" i="6"/>
  <c r="L29" i="6" s="1"/>
  <c r="J29" i="6"/>
  <c r="M27" i="7"/>
  <c r="N23" i="15"/>
  <c r="AD23" i="14"/>
  <c r="Z23" i="10"/>
  <c r="AB26" i="8" s="1"/>
  <c r="Q23" i="15"/>
  <c r="AH23" i="14"/>
  <c r="AC23" i="10"/>
  <c r="AF26" i="8" s="1"/>
  <c r="AI23" i="14"/>
  <c r="R23" i="15"/>
  <c r="AD23" i="10"/>
  <c r="AG26" i="8" s="1"/>
  <c r="T27" i="6"/>
  <c r="U27" i="6" s="1"/>
  <c r="V27" i="6" s="1"/>
  <c r="AA27" i="6" s="1"/>
  <c r="O27" i="6"/>
  <c r="P27" i="6"/>
  <c r="Q27" i="6" s="1"/>
  <c r="S22" i="10"/>
  <c r="H25" i="7" s="1"/>
  <c r="W24" i="6"/>
  <c r="X24" i="6"/>
  <c r="Y24" i="6" s="1"/>
  <c r="Z24" i="6" s="1"/>
  <c r="AL27" i="8"/>
  <c r="F17" i="14"/>
  <c r="G17" i="14" s="1"/>
  <c r="G17" i="10"/>
  <c r="C17" i="15"/>
  <c r="D20" i="15"/>
  <c r="H20" i="14"/>
  <c r="L20" i="14" s="1"/>
  <c r="D20" i="14" s="1"/>
  <c r="H20" i="10"/>
  <c r="T20" i="15"/>
  <c r="AL20" i="14"/>
  <c r="AF20" i="10"/>
  <c r="AJ23" i="8" s="1"/>
  <c r="J20" i="10"/>
  <c r="AJ17" i="14"/>
  <c r="AB17" i="14" s="1"/>
  <c r="C18" i="15"/>
  <c r="G18" i="10"/>
  <c r="F18" i="14"/>
  <c r="G18" i="14" s="1"/>
  <c r="Q12" i="14"/>
  <c r="M12" i="14" s="1"/>
  <c r="T12" i="10"/>
  <c r="I15" i="7" s="1"/>
  <c r="O15" i="7" s="1"/>
  <c r="J12" i="15"/>
  <c r="G19" i="14"/>
  <c r="D19" i="14" s="1"/>
  <c r="X18" i="10"/>
  <c r="O18" i="15"/>
  <c r="AA18" i="10"/>
  <c r="AC21" i="8" s="1"/>
  <c r="AE18" i="14"/>
  <c r="M18" i="15"/>
  <c r="Y18" i="10"/>
  <c r="AA21" i="8" s="1"/>
  <c r="AC18" i="14"/>
  <c r="X16" i="10"/>
  <c r="W16" i="10"/>
  <c r="I15" i="10"/>
  <c r="S18" i="6" s="1"/>
  <c r="E15" i="15"/>
  <c r="I15" i="14"/>
  <c r="C18" i="8"/>
  <c r="C18" i="7"/>
  <c r="O54" i="4" s="1"/>
  <c r="C18" i="6"/>
  <c r="C17" i="3"/>
  <c r="J14" i="14"/>
  <c r="K14" i="14" s="1"/>
  <c r="F14" i="15"/>
  <c r="L14" i="10"/>
  <c r="AD14" i="14"/>
  <c r="AG14" i="14" s="1"/>
  <c r="N14" i="15"/>
  <c r="Z14" i="10"/>
  <c r="AB17" i="8" s="1"/>
  <c r="AE17" i="8" s="1"/>
  <c r="C14" i="8"/>
  <c r="C14" i="7"/>
  <c r="O14" i="7" s="1"/>
  <c r="C14" i="6"/>
  <c r="C13" i="3"/>
  <c r="H7" i="14"/>
  <c r="L7" i="14" s="1"/>
  <c r="D7" i="14" s="1"/>
  <c r="B7" i="14" s="1"/>
  <c r="F7" i="11" s="1"/>
  <c r="C7" i="11" s="1"/>
  <c r="D7" i="15"/>
  <c r="V7" i="15" s="1"/>
  <c r="G7" i="11" s="1"/>
  <c r="D7" i="11" s="1"/>
  <c r="H7" i="10"/>
  <c r="M13" i="15"/>
  <c r="Y13" i="10"/>
  <c r="AA16" i="8" s="1"/>
  <c r="AC13" i="14"/>
  <c r="AF13" i="14"/>
  <c r="P13" i="15"/>
  <c r="AB13" i="10"/>
  <c r="AD16" i="8" s="1"/>
  <c r="AE13" i="14"/>
  <c r="O13" i="15"/>
  <c r="AA13" i="10"/>
  <c r="AC16" i="8" s="1"/>
  <c r="I12" i="15"/>
  <c r="AN14" i="14"/>
  <c r="U13" i="15"/>
  <c r="AM13" i="14"/>
  <c r="AG13" i="10"/>
  <c r="AK16" i="8" s="1"/>
  <c r="U9" i="15"/>
  <c r="AG9" i="10"/>
  <c r="AK12" i="8" s="1"/>
  <c r="AL12" i="8" s="1"/>
  <c r="AM9" i="14"/>
  <c r="W9" i="14"/>
  <c r="X9" i="14" s="1"/>
  <c r="T9" i="14" s="1"/>
  <c r="J26" i="12"/>
  <c r="Q12" i="8" s="1"/>
  <c r="AA8" i="14"/>
  <c r="L8" i="15"/>
  <c r="M16" i="7"/>
  <c r="O13" i="7"/>
  <c r="O9" i="10"/>
  <c r="G10" i="14"/>
  <c r="W134" i="8"/>
  <c r="X134" i="8" s="1"/>
  <c r="S133" i="3" s="1"/>
  <c r="AE10" i="8"/>
  <c r="AM10" i="8" s="1"/>
  <c r="AF8" i="10"/>
  <c r="AJ11" i="8" s="1"/>
  <c r="T8" i="15"/>
  <c r="AL8" i="14"/>
  <c r="AN8" i="14" s="1"/>
  <c r="O12" i="6"/>
  <c r="P12" i="6"/>
  <c r="Q12" i="6" s="1"/>
  <c r="T12" i="6"/>
  <c r="U12" i="6" s="1"/>
  <c r="V12" i="6" s="1"/>
  <c r="O114" i="8"/>
  <c r="X5" i="10"/>
  <c r="O13" i="12"/>
  <c r="K8" i="6" s="1"/>
  <c r="L8" i="6" s="1"/>
  <c r="C8" i="8"/>
  <c r="C8" i="7"/>
  <c r="C8" i="6"/>
  <c r="C7" i="3"/>
  <c r="R104" i="8"/>
  <c r="X4" i="10"/>
  <c r="H4" i="15"/>
  <c r="O4" i="14"/>
  <c r="R4" i="10"/>
  <c r="G7" i="7" s="1"/>
  <c r="T4" i="15"/>
  <c r="AL4" i="14"/>
  <c r="AN4" i="14" s="1"/>
  <c r="AF4" i="10"/>
  <c r="AJ7" i="8" s="1"/>
  <c r="AL7" i="8" s="1"/>
  <c r="M4" i="15"/>
  <c r="AC4" i="14"/>
  <c r="Y4" i="10"/>
  <c r="AA7" i="8" s="1"/>
  <c r="W120" i="8"/>
  <c r="O72" i="8"/>
  <c r="X59" i="8"/>
  <c r="S58" i="3" s="1"/>
  <c r="W53" i="8"/>
  <c r="P6" i="10"/>
  <c r="H6" i="10"/>
  <c r="D6" i="15"/>
  <c r="H6" i="14"/>
  <c r="N6" i="10"/>
  <c r="R3" i="14"/>
  <c r="K3" i="15"/>
  <c r="U3" i="10"/>
  <c r="J6" i="7" s="1"/>
  <c r="P6" i="7" s="1"/>
  <c r="U3" i="15"/>
  <c r="AM3" i="14"/>
  <c r="AN3" i="14" s="1"/>
  <c r="AG3" i="10"/>
  <c r="AK6" i="8" s="1"/>
  <c r="AL6" i="8" s="1"/>
  <c r="W131" i="8"/>
  <c r="H90" i="8"/>
  <c r="O90" i="8" s="1"/>
  <c r="X90" i="8" s="1"/>
  <c r="S89" i="3" s="1"/>
  <c r="N33" i="8"/>
  <c r="O33" i="8" s="1"/>
  <c r="X33" i="8" s="1"/>
  <c r="S32" i="3" s="1"/>
  <c r="M6" i="7"/>
  <c r="R39" i="8"/>
  <c r="Q28" i="8"/>
  <c r="R28" i="8" s="1"/>
  <c r="K112" i="8"/>
  <c r="O112" i="8" s="1"/>
  <c r="H101" i="8"/>
  <c r="O101" i="8" s="1"/>
  <c r="H89" i="8"/>
  <c r="O89" i="8" s="1"/>
  <c r="W77" i="8"/>
  <c r="W34" i="8"/>
  <c r="H21" i="8"/>
  <c r="O21" i="8" s="1"/>
  <c r="H125" i="8"/>
  <c r="O125" i="8" s="1"/>
  <c r="W100" i="8"/>
  <c r="W67" i="8"/>
  <c r="O56" i="8"/>
  <c r="X56" i="8" s="1"/>
  <c r="S55" i="3" s="1"/>
  <c r="O49" i="8"/>
  <c r="W89" i="8"/>
  <c r="R49" i="8"/>
  <c r="N47" i="8"/>
  <c r="H36" i="8"/>
  <c r="O36" i="8" s="1"/>
  <c r="P25" i="7"/>
  <c r="K75" i="8"/>
  <c r="T86" i="4"/>
  <c r="T54" i="4"/>
  <c r="T22" i="4"/>
  <c r="H75" i="8"/>
  <c r="H132" i="8"/>
  <c r="O132" i="8" s="1"/>
  <c r="Q16" i="8"/>
  <c r="R16" i="8" s="1"/>
  <c r="H133" i="8"/>
  <c r="O133" i="8" s="1"/>
  <c r="R103" i="8"/>
  <c r="K58" i="8"/>
  <c r="O39" i="8"/>
  <c r="X39" i="8" s="1"/>
  <c r="S38" i="3" s="1"/>
  <c r="N116" i="8"/>
  <c r="K14" i="8"/>
  <c r="R12" i="8"/>
  <c r="R8" i="8"/>
  <c r="T35" i="5"/>
  <c r="T64" i="4"/>
  <c r="T32" i="4"/>
  <c r="N103" i="8"/>
  <c r="O29" i="8"/>
  <c r="W18" i="8"/>
  <c r="N24" i="8"/>
  <c r="T49" i="4"/>
  <c r="T69" i="4"/>
  <c r="T29" i="4"/>
  <c r="C15" i="4"/>
  <c r="T15" i="4"/>
  <c r="T83" i="4"/>
  <c r="T17" i="4"/>
  <c r="AD132" i="14"/>
  <c r="N132" i="15"/>
  <c r="Z132" i="10"/>
  <c r="AB135" i="8" s="1"/>
  <c r="K132" i="10"/>
  <c r="AE131" i="14"/>
  <c r="O131" i="15"/>
  <c r="AA131" i="10"/>
  <c r="AC134" i="8" s="1"/>
  <c r="Q131" i="14"/>
  <c r="J131" i="15"/>
  <c r="T131" i="10"/>
  <c r="I134" i="7" s="1"/>
  <c r="O134" i="7" s="1"/>
  <c r="J131" i="14"/>
  <c r="K131" i="14" s="1"/>
  <c r="F131" i="15"/>
  <c r="L131" i="10"/>
  <c r="AE132" i="14"/>
  <c r="O132" i="15"/>
  <c r="AA132" i="10"/>
  <c r="AC135" i="8" s="1"/>
  <c r="Q132" i="14"/>
  <c r="J132" i="15"/>
  <c r="T132" i="10"/>
  <c r="I135" i="7" s="1"/>
  <c r="J132" i="14"/>
  <c r="F132" i="15"/>
  <c r="L132" i="10"/>
  <c r="AF131" i="14"/>
  <c r="P131" i="15"/>
  <c r="AB131" i="10"/>
  <c r="AD134" i="8" s="1"/>
  <c r="R131" i="14"/>
  <c r="K131" i="15"/>
  <c r="U131" i="10"/>
  <c r="J134" i="7" s="1"/>
  <c r="P134" i="7" s="1"/>
  <c r="M131" i="10"/>
  <c r="AK128" i="14"/>
  <c r="AN128" i="14" s="1"/>
  <c r="AE128" i="10"/>
  <c r="AI131" i="8" s="1"/>
  <c r="AL131" i="8" s="1"/>
  <c r="S128" i="15"/>
  <c r="W128" i="10"/>
  <c r="P128" i="10"/>
  <c r="H128" i="14"/>
  <c r="D128" i="15"/>
  <c r="H128" i="10"/>
  <c r="AC132" i="10"/>
  <c r="AF135" i="8" s="1"/>
  <c r="AH132" i="14"/>
  <c r="AJ132" i="14" s="1"/>
  <c r="Q132" i="15"/>
  <c r="J195" i="12"/>
  <c r="Q135" i="8" s="1"/>
  <c r="R135" i="8" s="1"/>
  <c r="W132" i="14"/>
  <c r="X132" i="14" s="1"/>
  <c r="T132" i="14" s="1"/>
  <c r="N132" i="10"/>
  <c r="AD131" i="10"/>
  <c r="AG134" i="8" s="1"/>
  <c r="AH134" i="8" s="1"/>
  <c r="AI131" i="14"/>
  <c r="AJ131" i="14" s="1"/>
  <c r="R131" i="15"/>
  <c r="AA131" i="14"/>
  <c r="L131" i="15"/>
  <c r="AD132" i="10"/>
  <c r="AG135" i="8" s="1"/>
  <c r="AI132" i="14"/>
  <c r="R132" i="15"/>
  <c r="AA132" i="14"/>
  <c r="L132" i="15"/>
  <c r="O132" i="10"/>
  <c r="G132" i="10"/>
  <c r="P135" i="7" s="1"/>
  <c r="F132" i="14"/>
  <c r="G132" i="14" s="1"/>
  <c r="C132" i="15"/>
  <c r="AE131" i="10"/>
  <c r="AI134" i="8" s="1"/>
  <c r="AK131" i="14"/>
  <c r="S131" i="15"/>
  <c r="W131" i="10"/>
  <c r="P131" i="10"/>
  <c r="H131" i="10"/>
  <c r="H131" i="14"/>
  <c r="D131" i="15"/>
  <c r="S132" i="15"/>
  <c r="AE132" i="10"/>
  <c r="AI135" i="8" s="1"/>
  <c r="AK132" i="14"/>
  <c r="W132" i="10"/>
  <c r="P132" i="10"/>
  <c r="H132" i="10"/>
  <c r="H132" i="14"/>
  <c r="D132" i="15"/>
  <c r="AG132" i="10"/>
  <c r="AK135" i="8" s="1"/>
  <c r="AM132" i="14"/>
  <c r="U132" i="15"/>
  <c r="AF131" i="10"/>
  <c r="AJ134" i="8" s="1"/>
  <c r="AL131" i="14"/>
  <c r="T131" i="15"/>
  <c r="X131" i="10"/>
  <c r="S131" i="10"/>
  <c r="H134" i="7" s="1"/>
  <c r="Q131" i="10"/>
  <c r="F134" i="7" s="1"/>
  <c r="L134" i="7" s="1"/>
  <c r="N131" i="14"/>
  <c r="G131" i="15"/>
  <c r="G132" i="15"/>
  <c r="Q132" i="10"/>
  <c r="F135" i="7" s="1"/>
  <c r="L135" i="7" s="1"/>
  <c r="N132" i="14"/>
  <c r="E132" i="15"/>
  <c r="I132" i="10"/>
  <c r="S135" i="6" s="1"/>
  <c r="I132" i="14"/>
  <c r="U131" i="15"/>
  <c r="AG131" i="10"/>
  <c r="AK134" i="8" s="1"/>
  <c r="AM131" i="14"/>
  <c r="M131" i="15"/>
  <c r="Y131" i="10"/>
  <c r="AA134" i="8" s="1"/>
  <c r="AC131" i="14"/>
  <c r="H131" i="15"/>
  <c r="R131" i="10"/>
  <c r="G134" i="7" s="1"/>
  <c r="M134" i="7" s="1"/>
  <c r="O131" i="14"/>
  <c r="J131" i="10"/>
  <c r="P128" i="15"/>
  <c r="AF128" i="14"/>
  <c r="AG128" i="14" s="1"/>
  <c r="AB128" i="10"/>
  <c r="AD131" i="8" s="1"/>
  <c r="AE131" i="8" s="1"/>
  <c r="AM131" i="8" s="1"/>
  <c r="K128" i="15"/>
  <c r="R128" i="14"/>
  <c r="M128" i="10"/>
  <c r="O188" i="12"/>
  <c r="K131" i="6" s="1"/>
  <c r="L131" i="6" s="1"/>
  <c r="M131" i="6" s="1"/>
  <c r="N131" i="6" s="1"/>
  <c r="M130" i="3" s="1"/>
  <c r="AL132" i="14"/>
  <c r="T132" i="15"/>
  <c r="AF132" i="10"/>
  <c r="AJ135" i="8" s="1"/>
  <c r="M132" i="15"/>
  <c r="Y132" i="10"/>
  <c r="AA135" i="8" s="1"/>
  <c r="AC132" i="14"/>
  <c r="H132" i="15"/>
  <c r="R132" i="10"/>
  <c r="G135" i="7" s="1"/>
  <c r="M135" i="7" s="1"/>
  <c r="O132" i="14"/>
  <c r="P131" i="14"/>
  <c r="K129" i="15"/>
  <c r="U129" i="10"/>
  <c r="J132" i="7" s="1"/>
  <c r="R129" i="14"/>
  <c r="M129" i="10"/>
  <c r="H129" i="10"/>
  <c r="D129" i="15"/>
  <c r="H129" i="14"/>
  <c r="AK125" i="14"/>
  <c r="S125" i="15"/>
  <c r="AE125" i="10"/>
  <c r="AI128" i="8" s="1"/>
  <c r="W125" i="10"/>
  <c r="P125" i="10"/>
  <c r="H125" i="14"/>
  <c r="D125" i="15"/>
  <c r="H125" i="10"/>
  <c r="X128" i="6" s="1"/>
  <c r="Y128" i="6" s="1"/>
  <c r="Z128" i="6" s="1"/>
  <c r="AI118" i="14"/>
  <c r="AJ118" i="14" s="1"/>
  <c r="AB118" i="14" s="1"/>
  <c r="AD118" i="10"/>
  <c r="AG121" i="8" s="1"/>
  <c r="AH121" i="8" s="1"/>
  <c r="AM121" i="8" s="1"/>
  <c r="R118" i="15"/>
  <c r="AA118" i="14"/>
  <c r="L118" i="15"/>
  <c r="K130" i="10"/>
  <c r="N130" i="15"/>
  <c r="Z130" i="10"/>
  <c r="AB133" i="8" s="1"/>
  <c r="AD130" i="14"/>
  <c r="J130" i="10"/>
  <c r="O130" i="14"/>
  <c r="H130" i="15"/>
  <c r="R130" i="10"/>
  <c r="G133" i="7" s="1"/>
  <c r="M133" i="7" s="1"/>
  <c r="AC130" i="14"/>
  <c r="M130" i="15"/>
  <c r="Y130" i="10"/>
  <c r="AA133" i="8" s="1"/>
  <c r="AM130" i="14"/>
  <c r="U130" i="15"/>
  <c r="AG130" i="10"/>
  <c r="AK133" i="8" s="1"/>
  <c r="I130" i="10"/>
  <c r="S133" i="6" s="1"/>
  <c r="I130" i="14"/>
  <c r="K130" i="14" s="1"/>
  <c r="L130" i="14" s="1"/>
  <c r="E130" i="15"/>
  <c r="Q130" i="10"/>
  <c r="F133" i="7" s="1"/>
  <c r="N130" i="14"/>
  <c r="G130" i="15"/>
  <c r="X130" i="10"/>
  <c r="AF130" i="10"/>
  <c r="AJ133" i="8" s="1"/>
  <c r="AL133" i="8" s="1"/>
  <c r="AL130" i="14"/>
  <c r="T130" i="15"/>
  <c r="G130" i="10"/>
  <c r="F130" i="14"/>
  <c r="C130" i="15"/>
  <c r="O130" i="10"/>
  <c r="AA130" i="14"/>
  <c r="L130" i="15"/>
  <c r="AD130" i="10"/>
  <c r="AG133" i="8" s="1"/>
  <c r="AI130" i="14"/>
  <c r="R130" i="15"/>
  <c r="E130" i="14"/>
  <c r="F130" i="10"/>
  <c r="B130" i="15"/>
  <c r="N130" i="10"/>
  <c r="W130" i="14"/>
  <c r="X130" i="14" s="1"/>
  <c r="T130" i="14" s="1"/>
  <c r="AH130" i="14"/>
  <c r="Q130" i="15"/>
  <c r="AC130" i="10"/>
  <c r="AF133" i="8" s="1"/>
  <c r="M130" i="10"/>
  <c r="R130" i="14"/>
  <c r="K130" i="15"/>
  <c r="U130" i="10"/>
  <c r="J133" i="7" s="1"/>
  <c r="P133" i="7" s="1"/>
  <c r="AF130" i="14"/>
  <c r="P130" i="15"/>
  <c r="AB130" i="10"/>
  <c r="AD133" i="8" s="1"/>
  <c r="X129" i="10"/>
  <c r="I129" i="10"/>
  <c r="S132" i="6" s="1"/>
  <c r="E129" i="15"/>
  <c r="I129" i="14"/>
  <c r="W126" i="10"/>
  <c r="P126" i="10"/>
  <c r="H126" i="14"/>
  <c r="L126" i="14" s="1"/>
  <c r="D126" i="14" s="1"/>
  <c r="D126" i="15"/>
  <c r="H126" i="10"/>
  <c r="AM126" i="14"/>
  <c r="AN126" i="14" s="1"/>
  <c r="AG126" i="10"/>
  <c r="AK129" i="8" s="1"/>
  <c r="AL129" i="8" s="1"/>
  <c r="AM129" i="8" s="1"/>
  <c r="AN129" i="8" s="1"/>
  <c r="T128" i="3" s="1"/>
  <c r="R128" i="3" s="1"/>
  <c r="U126" i="15"/>
  <c r="AL125" i="14"/>
  <c r="T125" i="15"/>
  <c r="AF125" i="10"/>
  <c r="AJ128" i="8" s="1"/>
  <c r="X125" i="10"/>
  <c r="N125" i="14"/>
  <c r="M125" i="14" s="1"/>
  <c r="G125" i="15"/>
  <c r="Q125" i="10"/>
  <c r="F128" i="7" s="1"/>
  <c r="L128" i="7" s="1"/>
  <c r="I125" i="14"/>
  <c r="K125" i="14" s="1"/>
  <c r="E125" i="15"/>
  <c r="I125" i="10"/>
  <c r="S128" i="6" s="1"/>
  <c r="AK118" i="14"/>
  <c r="AN118" i="14" s="1"/>
  <c r="AE118" i="10"/>
  <c r="AI121" i="8" s="1"/>
  <c r="AL121" i="8" s="1"/>
  <c r="S118" i="15"/>
  <c r="W118" i="10"/>
  <c r="P118" i="10"/>
  <c r="H118" i="14"/>
  <c r="D118" i="15"/>
  <c r="V118" i="15" s="1"/>
  <c r="G118" i="11" s="1"/>
  <c r="D118" i="11" s="1"/>
  <c r="H118" i="10"/>
  <c r="P129" i="15"/>
  <c r="AB129" i="10"/>
  <c r="AD132" i="8" s="1"/>
  <c r="AF129" i="14"/>
  <c r="K129" i="10"/>
  <c r="F129" i="15"/>
  <c r="L129" i="10"/>
  <c r="J129" i="14"/>
  <c r="K129" i="14" s="1"/>
  <c r="J129" i="15"/>
  <c r="T129" i="10"/>
  <c r="I132" i="7" s="1"/>
  <c r="Q129" i="14"/>
  <c r="O129" i="15"/>
  <c r="AA129" i="10"/>
  <c r="AC132" i="8" s="1"/>
  <c r="AE129" i="14"/>
  <c r="AD129" i="14"/>
  <c r="Z129" i="10"/>
  <c r="AB132" i="8" s="1"/>
  <c r="N129" i="15"/>
  <c r="J129" i="10"/>
  <c r="R129" i="10"/>
  <c r="G132" i="7" s="1"/>
  <c r="O129" i="14"/>
  <c r="H129" i="15"/>
  <c r="Y129" i="10"/>
  <c r="AA132" i="8" s="1"/>
  <c r="AC129" i="14"/>
  <c r="M129" i="15"/>
  <c r="AG129" i="10"/>
  <c r="AK132" i="8" s="1"/>
  <c r="AM129" i="14"/>
  <c r="U129" i="15"/>
  <c r="P129" i="10"/>
  <c r="W129" i="10"/>
  <c r="AE129" i="10"/>
  <c r="AI132" i="8" s="1"/>
  <c r="AL132" i="8" s="1"/>
  <c r="AK129" i="14"/>
  <c r="S129" i="15"/>
  <c r="F129" i="14"/>
  <c r="C129" i="15"/>
  <c r="G129" i="10"/>
  <c r="O129" i="10"/>
  <c r="AA129" i="14"/>
  <c r="L129" i="15"/>
  <c r="AI129" i="14"/>
  <c r="AD129" i="10"/>
  <c r="AG132" i="8" s="1"/>
  <c r="R129" i="15"/>
  <c r="E129" i="14"/>
  <c r="F129" i="10"/>
  <c r="B129" i="15"/>
  <c r="N129" i="10"/>
  <c r="W129" i="14"/>
  <c r="X129" i="14" s="1"/>
  <c r="T129" i="14" s="1"/>
  <c r="J192" i="12"/>
  <c r="AH129" i="14"/>
  <c r="Q129" i="15"/>
  <c r="AC129" i="10"/>
  <c r="AF132" i="8" s="1"/>
  <c r="P128" i="14"/>
  <c r="M128" i="14" s="1"/>
  <c r="P126" i="14"/>
  <c r="M126" i="14" s="1"/>
  <c r="I126" i="15"/>
  <c r="I128" i="15"/>
  <c r="E127" i="14"/>
  <c r="B127" i="15"/>
  <c r="F127" i="10"/>
  <c r="S125" i="10"/>
  <c r="H128" i="7" s="1"/>
  <c r="Z124" i="10"/>
  <c r="AB127" i="8" s="1"/>
  <c r="N124" i="15"/>
  <c r="AD124" i="14"/>
  <c r="C124" i="15"/>
  <c r="G124" i="10"/>
  <c r="F124" i="14"/>
  <c r="G124" i="14" s="1"/>
  <c r="AE120" i="10"/>
  <c r="AI123" i="8" s="1"/>
  <c r="AL123" i="8" s="1"/>
  <c r="AK120" i="14"/>
  <c r="AN120" i="14" s="1"/>
  <c r="S120" i="15"/>
  <c r="J120" i="15"/>
  <c r="Q120" i="14"/>
  <c r="T120" i="10"/>
  <c r="I123" i="7" s="1"/>
  <c r="O123" i="7" s="1"/>
  <c r="F120" i="15"/>
  <c r="J120" i="14"/>
  <c r="L120" i="10"/>
  <c r="C127" i="15"/>
  <c r="F127" i="14"/>
  <c r="G127" i="10"/>
  <c r="F127" i="15"/>
  <c r="J127" i="14"/>
  <c r="L127" i="10"/>
  <c r="O127" i="10"/>
  <c r="L127" i="15"/>
  <c r="AA127" i="14"/>
  <c r="AF127" i="14"/>
  <c r="AB127" i="10"/>
  <c r="AD130" i="8" s="1"/>
  <c r="P127" i="15"/>
  <c r="AG127" i="10"/>
  <c r="AK130" i="8" s="1"/>
  <c r="AM127" i="14"/>
  <c r="U127" i="15"/>
  <c r="J127" i="10"/>
  <c r="R127" i="10"/>
  <c r="G130" i="7" s="1"/>
  <c r="O127" i="14"/>
  <c r="H127" i="15"/>
  <c r="H127" i="10"/>
  <c r="D127" i="15"/>
  <c r="H127" i="14"/>
  <c r="M127" i="10"/>
  <c r="R127" i="15"/>
  <c r="AD127" i="10"/>
  <c r="AG130" i="8" s="1"/>
  <c r="AI127" i="14"/>
  <c r="J127" i="15"/>
  <c r="T127" i="10"/>
  <c r="I130" i="7" s="1"/>
  <c r="O130" i="7" s="1"/>
  <c r="Q127" i="14"/>
  <c r="K127" i="10"/>
  <c r="U127" i="10"/>
  <c r="J130" i="7" s="1"/>
  <c r="P130" i="7" s="1"/>
  <c r="K127" i="15"/>
  <c r="R127" i="14"/>
  <c r="Y127" i="10"/>
  <c r="AA130" i="8" s="1"/>
  <c r="M127" i="15"/>
  <c r="AC127" i="14"/>
  <c r="Z127" i="10"/>
  <c r="AB130" i="8" s="1"/>
  <c r="N127" i="15"/>
  <c r="AD127" i="14"/>
  <c r="O183" i="12"/>
  <c r="O127" i="15"/>
  <c r="AE127" i="14"/>
  <c r="AA127" i="10"/>
  <c r="AC130" i="8" s="1"/>
  <c r="N127" i="10"/>
  <c r="W127" i="14"/>
  <c r="X127" i="14" s="1"/>
  <c r="T127" i="14" s="1"/>
  <c r="J183" i="12"/>
  <c r="Q130" i="8" s="1"/>
  <c r="R130" i="8" s="1"/>
  <c r="X130" i="8" s="1"/>
  <c r="S129" i="3" s="1"/>
  <c r="Q127" i="15"/>
  <c r="AH127" i="14"/>
  <c r="AC127" i="10"/>
  <c r="AF130" i="8" s="1"/>
  <c r="I127" i="14"/>
  <c r="E127" i="15"/>
  <c r="I127" i="10"/>
  <c r="S130" i="6" s="1"/>
  <c r="N127" i="14"/>
  <c r="G127" i="15"/>
  <c r="Q127" i="10"/>
  <c r="F130" i="7" s="1"/>
  <c r="L130" i="7" s="1"/>
  <c r="X127" i="10"/>
  <c r="AL127" i="14"/>
  <c r="T127" i="15"/>
  <c r="AF127" i="10"/>
  <c r="AJ130" i="8" s="1"/>
  <c r="P127" i="10"/>
  <c r="W127" i="10"/>
  <c r="AK127" i="14"/>
  <c r="AN127" i="14" s="1"/>
  <c r="AE127" i="10"/>
  <c r="AI130" i="8" s="1"/>
  <c r="S127" i="15"/>
  <c r="S124" i="15"/>
  <c r="AK124" i="14"/>
  <c r="AE124" i="10"/>
  <c r="AI127" i="8" s="1"/>
  <c r="W124" i="14"/>
  <c r="X124" i="14" s="1"/>
  <c r="T124" i="14" s="1"/>
  <c r="N124" i="10"/>
  <c r="J124" i="10"/>
  <c r="O124" i="14"/>
  <c r="R124" i="10"/>
  <c r="G127" i="7" s="1"/>
  <c r="M127" i="7" s="1"/>
  <c r="H124" i="15"/>
  <c r="AC124" i="14"/>
  <c r="AG124" i="14" s="1"/>
  <c r="M124" i="15"/>
  <c r="Y124" i="10"/>
  <c r="AA127" i="8" s="1"/>
  <c r="AM124" i="14"/>
  <c r="AG124" i="10"/>
  <c r="AK127" i="8" s="1"/>
  <c r="U124" i="15"/>
  <c r="I124" i="14"/>
  <c r="K124" i="14" s="1"/>
  <c r="L124" i="14" s="1"/>
  <c r="I124" i="10"/>
  <c r="S127" i="6" s="1"/>
  <c r="V127" i="6" s="1"/>
  <c r="E124" i="15"/>
  <c r="N124" i="14"/>
  <c r="Q124" i="10"/>
  <c r="F127" i="7" s="1"/>
  <c r="L127" i="7" s="1"/>
  <c r="G124" i="15"/>
  <c r="X124" i="10"/>
  <c r="AL124" i="14"/>
  <c r="AF124" i="10"/>
  <c r="AJ127" i="8" s="1"/>
  <c r="T124" i="15"/>
  <c r="N120" i="15"/>
  <c r="Z120" i="10"/>
  <c r="AB123" i="8" s="1"/>
  <c r="AD120" i="14"/>
  <c r="G120" i="15"/>
  <c r="Q120" i="10"/>
  <c r="F123" i="7" s="1"/>
  <c r="L123" i="7" s="1"/>
  <c r="N120" i="14"/>
  <c r="E120" i="15"/>
  <c r="I120" i="10"/>
  <c r="S123" i="6" s="1"/>
  <c r="I120" i="14"/>
  <c r="E120" i="14"/>
  <c r="B120" i="15"/>
  <c r="F120" i="10"/>
  <c r="N120" i="10"/>
  <c r="W120" i="14"/>
  <c r="X120" i="14" s="1"/>
  <c r="T120" i="14" s="1"/>
  <c r="J178" i="12"/>
  <c r="Q123" i="8" s="1"/>
  <c r="R123" i="8" s="1"/>
  <c r="AH120" i="14"/>
  <c r="AJ120" i="14" s="1"/>
  <c r="AC120" i="10"/>
  <c r="AF123" i="8" s="1"/>
  <c r="AH123" i="8" s="1"/>
  <c r="Q120" i="15"/>
  <c r="O178" i="12"/>
  <c r="K123" i="6" s="1"/>
  <c r="L123" i="6" s="1"/>
  <c r="M123" i="6" s="1"/>
  <c r="M120" i="10"/>
  <c r="R120" i="14"/>
  <c r="K120" i="15"/>
  <c r="U120" i="10"/>
  <c r="J123" i="7" s="1"/>
  <c r="P123" i="7" s="1"/>
  <c r="AF120" i="14"/>
  <c r="AB120" i="10"/>
  <c r="AD123" i="8" s="1"/>
  <c r="P120" i="15"/>
  <c r="W119" i="10"/>
  <c r="P119" i="10"/>
  <c r="M119" i="10"/>
  <c r="K119" i="15"/>
  <c r="R119" i="14"/>
  <c r="U119" i="10"/>
  <c r="J122" i="7" s="1"/>
  <c r="AF119" i="10"/>
  <c r="AJ122" i="8" s="1"/>
  <c r="AL122" i="8" s="1"/>
  <c r="T119" i="15"/>
  <c r="AL119" i="14"/>
  <c r="AN119" i="14" s="1"/>
  <c r="H119" i="10"/>
  <c r="D119" i="15"/>
  <c r="H119" i="14"/>
  <c r="L119" i="14" s="1"/>
  <c r="M119" i="15"/>
  <c r="Y119" i="10"/>
  <c r="AA122" i="8" s="1"/>
  <c r="AC119" i="14"/>
  <c r="AG119" i="14" s="1"/>
  <c r="F119" i="14"/>
  <c r="C119" i="15"/>
  <c r="G119" i="10"/>
  <c r="O119" i="10"/>
  <c r="AA119" i="14"/>
  <c r="L119" i="15"/>
  <c r="AI119" i="14"/>
  <c r="R119" i="15"/>
  <c r="AD119" i="10"/>
  <c r="AG122" i="8" s="1"/>
  <c r="E119" i="14"/>
  <c r="F119" i="10"/>
  <c r="B119" i="15"/>
  <c r="N119" i="10"/>
  <c r="W119" i="14"/>
  <c r="X119" i="14" s="1"/>
  <c r="T119" i="14" s="1"/>
  <c r="J177" i="12"/>
  <c r="Q122" i="8" s="1"/>
  <c r="R122" i="8" s="1"/>
  <c r="AH119" i="14"/>
  <c r="AJ119" i="14" s="1"/>
  <c r="Q119" i="15"/>
  <c r="AC119" i="10"/>
  <c r="AF122" i="8" s="1"/>
  <c r="P124" i="14"/>
  <c r="I124" i="15"/>
  <c r="S124" i="10"/>
  <c r="H127" i="7" s="1"/>
  <c r="T122" i="15"/>
  <c r="AF122" i="10"/>
  <c r="AJ125" i="8" s="1"/>
  <c r="AL125" i="8" s="1"/>
  <c r="AL122" i="14"/>
  <c r="AN122" i="14" s="1"/>
  <c r="W122" i="14"/>
  <c r="X122" i="14" s="1"/>
  <c r="T122" i="14" s="1"/>
  <c r="E122" i="15"/>
  <c r="I122" i="10"/>
  <c r="S125" i="6" s="1"/>
  <c r="I122" i="14"/>
  <c r="F122" i="10"/>
  <c r="B122" i="15"/>
  <c r="E122" i="14"/>
  <c r="O122" i="10"/>
  <c r="U122" i="15"/>
  <c r="AM122" i="14"/>
  <c r="AG122" i="10"/>
  <c r="AK125" i="8" s="1"/>
  <c r="F122" i="14"/>
  <c r="G122" i="14" s="1"/>
  <c r="G122" i="10"/>
  <c r="C122" i="15"/>
  <c r="X122" i="10"/>
  <c r="J122" i="10"/>
  <c r="H122" i="15"/>
  <c r="R122" i="10"/>
  <c r="G125" i="7" s="1"/>
  <c r="O122" i="14"/>
  <c r="AC122" i="10"/>
  <c r="AF125" i="8" s="1"/>
  <c r="Q122" i="15"/>
  <c r="AH122" i="14"/>
  <c r="R122" i="15"/>
  <c r="AI122" i="14"/>
  <c r="AD122" i="10"/>
  <c r="AG125" i="8" s="1"/>
  <c r="J122" i="14"/>
  <c r="L122" i="10"/>
  <c r="F122" i="15"/>
  <c r="Q122" i="14"/>
  <c r="T122" i="10"/>
  <c r="I125" i="7" s="1"/>
  <c r="J122" i="15"/>
  <c r="AE122" i="14"/>
  <c r="O122" i="15"/>
  <c r="AA122" i="10"/>
  <c r="AC125" i="8" s="1"/>
  <c r="K122" i="10"/>
  <c r="AD122" i="14"/>
  <c r="Z122" i="10"/>
  <c r="AB125" i="8" s="1"/>
  <c r="N122" i="15"/>
  <c r="I119" i="15"/>
  <c r="P118" i="14"/>
  <c r="M118" i="14" s="1"/>
  <c r="F121" i="10"/>
  <c r="E121" i="14"/>
  <c r="B121" i="15"/>
  <c r="N121" i="10"/>
  <c r="P121" i="10"/>
  <c r="J179" i="12"/>
  <c r="W121" i="14"/>
  <c r="X121" i="14" s="1"/>
  <c r="T121" i="14" s="1"/>
  <c r="W121" i="10"/>
  <c r="G121" i="10"/>
  <c r="C121" i="15"/>
  <c r="F121" i="14"/>
  <c r="I121" i="14"/>
  <c r="E121" i="15"/>
  <c r="I121" i="10"/>
  <c r="S124" i="6" s="1"/>
  <c r="N121" i="14"/>
  <c r="G121" i="15"/>
  <c r="Q121" i="10"/>
  <c r="F124" i="7" s="1"/>
  <c r="L124" i="7" s="1"/>
  <c r="T121" i="15"/>
  <c r="AF121" i="10"/>
  <c r="AJ124" i="8" s="1"/>
  <c r="AL124" i="8" s="1"/>
  <c r="AL121" i="14"/>
  <c r="AN121" i="14" s="1"/>
  <c r="D121" i="15"/>
  <c r="H121" i="14"/>
  <c r="H121" i="10"/>
  <c r="M121" i="15"/>
  <c r="Y121" i="10"/>
  <c r="AA124" i="8" s="1"/>
  <c r="AC121" i="14"/>
  <c r="K121" i="10"/>
  <c r="AD121" i="10"/>
  <c r="AG124" i="8" s="1"/>
  <c r="AH124" i="8" s="1"/>
  <c r="AI121" i="14"/>
  <c r="AJ121" i="14" s="1"/>
  <c r="R121" i="15"/>
  <c r="O179" i="12"/>
  <c r="M121" i="10"/>
  <c r="R121" i="14"/>
  <c r="U121" i="10"/>
  <c r="J124" i="7" s="1"/>
  <c r="P124" i="7" s="1"/>
  <c r="K121" i="15"/>
  <c r="AF121" i="14"/>
  <c r="AB121" i="10"/>
  <c r="AD124" i="8" s="1"/>
  <c r="P121" i="15"/>
  <c r="J121" i="14"/>
  <c r="F121" i="15"/>
  <c r="L121" i="10"/>
  <c r="Q121" i="14"/>
  <c r="J121" i="15"/>
  <c r="T121" i="10"/>
  <c r="I124" i="7" s="1"/>
  <c r="O124" i="7" s="1"/>
  <c r="AE121" i="14"/>
  <c r="AA121" i="10"/>
  <c r="AC124" i="8" s="1"/>
  <c r="O121" i="15"/>
  <c r="G122" i="15"/>
  <c r="Q122" i="10"/>
  <c r="F125" i="7" s="1"/>
  <c r="N122" i="14"/>
  <c r="P122" i="10"/>
  <c r="M122" i="10"/>
  <c r="N121" i="15"/>
  <c r="AD121" i="14"/>
  <c r="Z121" i="10"/>
  <c r="AB124" i="8" s="1"/>
  <c r="L121" i="15"/>
  <c r="AA121" i="14"/>
  <c r="H121" i="15"/>
  <c r="R121" i="10"/>
  <c r="G124" i="7" s="1"/>
  <c r="M124" i="7" s="1"/>
  <c r="O121" i="14"/>
  <c r="P120" i="14"/>
  <c r="K117" i="10"/>
  <c r="H117" i="10"/>
  <c r="H117" i="14"/>
  <c r="D117" i="15"/>
  <c r="N117" i="10"/>
  <c r="W117" i="14"/>
  <c r="X117" i="14" s="1"/>
  <c r="T117" i="14" s="1"/>
  <c r="AG117" i="10"/>
  <c r="AK120" i="8" s="1"/>
  <c r="U117" i="15"/>
  <c r="AM117" i="14"/>
  <c r="I117" i="14"/>
  <c r="K117" i="14" s="1"/>
  <c r="I117" i="10"/>
  <c r="S120" i="6" s="1"/>
  <c r="E117" i="15"/>
  <c r="N117" i="14"/>
  <c r="M117" i="14" s="1"/>
  <c r="Q117" i="10"/>
  <c r="F120" i="7" s="1"/>
  <c r="L120" i="7" s="1"/>
  <c r="G117" i="15"/>
  <c r="X117" i="10"/>
  <c r="AL117" i="14"/>
  <c r="T117" i="15"/>
  <c r="AF117" i="10"/>
  <c r="AJ120" i="8" s="1"/>
  <c r="P117" i="10"/>
  <c r="W117" i="10"/>
  <c r="AK117" i="14"/>
  <c r="AE117" i="10"/>
  <c r="AI120" i="8" s="1"/>
  <c r="S117" i="15"/>
  <c r="AI116" i="14"/>
  <c r="R116" i="15"/>
  <c r="AD116" i="10"/>
  <c r="AG119" i="8" s="1"/>
  <c r="O116" i="15"/>
  <c r="AE116" i="14"/>
  <c r="AG116" i="14" s="1"/>
  <c r="AA116" i="10"/>
  <c r="AC119" i="8" s="1"/>
  <c r="AE119" i="8" s="1"/>
  <c r="N116" i="14"/>
  <c r="Q116" i="10"/>
  <c r="F119" i="7" s="1"/>
  <c r="L119" i="7" s="1"/>
  <c r="G116" i="15"/>
  <c r="I116" i="14"/>
  <c r="E116" i="15"/>
  <c r="I116" i="10"/>
  <c r="S119" i="6" s="1"/>
  <c r="E116" i="14"/>
  <c r="F116" i="10"/>
  <c r="B116" i="15"/>
  <c r="N116" i="10"/>
  <c r="W116" i="14"/>
  <c r="X116" i="14" s="1"/>
  <c r="T116" i="14" s="1"/>
  <c r="J172" i="12"/>
  <c r="AH116" i="14"/>
  <c r="AJ116" i="14" s="1"/>
  <c r="Q116" i="15"/>
  <c r="AC116" i="10"/>
  <c r="AF119" i="8" s="1"/>
  <c r="AM116" i="14"/>
  <c r="AN116" i="14" s="1"/>
  <c r="AG116" i="10"/>
  <c r="AK119" i="8" s="1"/>
  <c r="AL119" i="8" s="1"/>
  <c r="U116" i="15"/>
  <c r="AK111" i="14"/>
  <c r="AE111" i="10"/>
  <c r="AI114" i="8" s="1"/>
  <c r="S111" i="15"/>
  <c r="W111" i="10"/>
  <c r="P111" i="10"/>
  <c r="H111" i="14"/>
  <c r="H111" i="10"/>
  <c r="D111" i="15"/>
  <c r="AB123" i="10"/>
  <c r="AD126" i="8" s="1"/>
  <c r="P123" i="15"/>
  <c r="AF123" i="14"/>
  <c r="M122" i="15"/>
  <c r="AC122" i="14"/>
  <c r="Y122" i="10"/>
  <c r="AA125" i="8" s="1"/>
  <c r="AA122" i="14"/>
  <c r="L122" i="15"/>
  <c r="K117" i="15"/>
  <c r="R117" i="14"/>
  <c r="U117" i="10"/>
  <c r="J120" i="7" s="1"/>
  <c r="P120" i="7" s="1"/>
  <c r="F117" i="10"/>
  <c r="B117" i="15"/>
  <c r="E117" i="14"/>
  <c r="G117" i="14" s="1"/>
  <c r="J116" i="15"/>
  <c r="Q116" i="14"/>
  <c r="T116" i="10"/>
  <c r="I119" i="7" s="1"/>
  <c r="O119" i="7" s="1"/>
  <c r="O116" i="10"/>
  <c r="F116" i="15"/>
  <c r="J116" i="14"/>
  <c r="L116" i="10"/>
  <c r="AK112" i="14"/>
  <c r="AN112" i="14" s="1"/>
  <c r="AB112" i="14" s="1"/>
  <c r="Z112" i="14" s="1"/>
  <c r="S112" i="14" s="1"/>
  <c r="S112" i="15"/>
  <c r="AE112" i="10"/>
  <c r="AI115" i="8" s="1"/>
  <c r="AL115" i="8" s="1"/>
  <c r="AM115" i="8" s="1"/>
  <c r="AN115" i="8" s="1"/>
  <c r="T114" i="3" s="1"/>
  <c r="W112" i="10"/>
  <c r="P112" i="10"/>
  <c r="H112" i="14"/>
  <c r="L112" i="14" s="1"/>
  <c r="D112" i="14" s="1"/>
  <c r="D112" i="15"/>
  <c r="H112" i="10"/>
  <c r="X115" i="6" s="1"/>
  <c r="Y115" i="6" s="1"/>
  <c r="Z115" i="6" s="1"/>
  <c r="AL111" i="14"/>
  <c r="T111" i="15"/>
  <c r="AF111" i="10"/>
  <c r="AJ114" i="8" s="1"/>
  <c r="X111" i="10"/>
  <c r="N111" i="14"/>
  <c r="Q111" i="10"/>
  <c r="F114" i="7" s="1"/>
  <c r="L114" i="7" s="1"/>
  <c r="G111" i="15"/>
  <c r="I111" i="14"/>
  <c r="K111" i="14" s="1"/>
  <c r="I111" i="10"/>
  <c r="S114" i="6" s="1"/>
  <c r="E111" i="15"/>
  <c r="N122" i="10"/>
  <c r="S119" i="10"/>
  <c r="H122" i="7" s="1"/>
  <c r="N123" i="10"/>
  <c r="W123" i="14"/>
  <c r="X123" i="14" s="1"/>
  <c r="T123" i="14" s="1"/>
  <c r="S123" i="15"/>
  <c r="AK123" i="14"/>
  <c r="AE123" i="10"/>
  <c r="AI126" i="8" s="1"/>
  <c r="AA123" i="10"/>
  <c r="AC126" i="8" s="1"/>
  <c r="O123" i="15"/>
  <c r="AE123" i="14"/>
  <c r="O123" i="10"/>
  <c r="AA123" i="14"/>
  <c r="L123" i="15"/>
  <c r="T123" i="15"/>
  <c r="AL123" i="14"/>
  <c r="AF123" i="10"/>
  <c r="AJ126" i="8" s="1"/>
  <c r="L123" i="10"/>
  <c r="F123" i="15"/>
  <c r="J123" i="14"/>
  <c r="K123" i="14" s="1"/>
  <c r="L123" i="14" s="1"/>
  <c r="T123" i="10"/>
  <c r="I126" i="7" s="1"/>
  <c r="J123" i="15"/>
  <c r="Q123" i="14"/>
  <c r="Q123" i="15"/>
  <c r="AH123" i="14"/>
  <c r="AJ123" i="14" s="1"/>
  <c r="AC123" i="10"/>
  <c r="AF126" i="8" s="1"/>
  <c r="AH126" i="8" s="1"/>
  <c r="M123" i="10"/>
  <c r="U123" i="10"/>
  <c r="J126" i="7" s="1"/>
  <c r="R123" i="14"/>
  <c r="K123" i="15"/>
  <c r="AI123" i="14"/>
  <c r="R123" i="15"/>
  <c r="AD123" i="10"/>
  <c r="AG126" i="8" s="1"/>
  <c r="B123" i="15"/>
  <c r="E123" i="14"/>
  <c r="F123" i="10"/>
  <c r="P123" i="10"/>
  <c r="W123" i="10"/>
  <c r="C123" i="15"/>
  <c r="G123" i="10"/>
  <c r="F123" i="14"/>
  <c r="X123" i="10"/>
  <c r="K123" i="10"/>
  <c r="AD123" i="14"/>
  <c r="Z123" i="10"/>
  <c r="AB126" i="8" s="1"/>
  <c r="N123" i="15"/>
  <c r="J123" i="10"/>
  <c r="O123" i="14"/>
  <c r="H123" i="15"/>
  <c r="R123" i="10"/>
  <c r="G126" i="7" s="1"/>
  <c r="AC123" i="14"/>
  <c r="Y123" i="10"/>
  <c r="AA126" i="8" s="1"/>
  <c r="M123" i="15"/>
  <c r="AM123" i="14"/>
  <c r="U123" i="15"/>
  <c r="AG123" i="10"/>
  <c r="AK126" i="8" s="1"/>
  <c r="AB122" i="10"/>
  <c r="AD125" i="8" s="1"/>
  <c r="AF122" i="14"/>
  <c r="P122" i="15"/>
  <c r="W122" i="10"/>
  <c r="U122" i="10"/>
  <c r="J125" i="7" s="1"/>
  <c r="K122" i="15"/>
  <c r="R122" i="14"/>
  <c r="H122" i="14"/>
  <c r="H122" i="10"/>
  <c r="D122" i="15"/>
  <c r="S120" i="10"/>
  <c r="H123" i="7" s="1"/>
  <c r="I120" i="15"/>
  <c r="P119" i="14"/>
  <c r="M119" i="14" s="1"/>
  <c r="S117" i="10"/>
  <c r="H120" i="7" s="1"/>
  <c r="P117" i="14"/>
  <c r="O114" i="15"/>
  <c r="AA114" i="10"/>
  <c r="AC117" i="8" s="1"/>
  <c r="AE114" i="14"/>
  <c r="N114" i="15"/>
  <c r="AD114" i="14"/>
  <c r="Z114" i="10"/>
  <c r="AB117" i="8" s="1"/>
  <c r="K114" i="10"/>
  <c r="AD114" i="10"/>
  <c r="AG117" i="8" s="1"/>
  <c r="R114" i="15"/>
  <c r="AI114" i="14"/>
  <c r="P114" i="10"/>
  <c r="W114" i="10"/>
  <c r="AM114" i="14"/>
  <c r="U114" i="15"/>
  <c r="AG114" i="10"/>
  <c r="AK117" i="8" s="1"/>
  <c r="H114" i="10"/>
  <c r="D114" i="15"/>
  <c r="H114" i="14"/>
  <c r="M114" i="15"/>
  <c r="Y114" i="10"/>
  <c r="AA117" i="8" s="1"/>
  <c r="AC114" i="14"/>
  <c r="E114" i="14"/>
  <c r="G114" i="14" s="1"/>
  <c r="F114" i="10"/>
  <c r="B114" i="15"/>
  <c r="N114" i="10"/>
  <c r="W114" i="14"/>
  <c r="X114" i="14" s="1"/>
  <c r="T114" i="14" s="1"/>
  <c r="AH114" i="14"/>
  <c r="Q114" i="15"/>
  <c r="AC114" i="10"/>
  <c r="AF117" i="8" s="1"/>
  <c r="AH117" i="8" s="1"/>
  <c r="M114" i="10"/>
  <c r="R114" i="14"/>
  <c r="U114" i="10"/>
  <c r="J117" i="7" s="1"/>
  <c r="P117" i="7" s="1"/>
  <c r="K114" i="15"/>
  <c r="AF114" i="14"/>
  <c r="AB114" i="10"/>
  <c r="AD117" i="8" s="1"/>
  <c r="P114" i="15"/>
  <c r="AC113" i="14"/>
  <c r="AG113" i="14" s="1"/>
  <c r="M113" i="15"/>
  <c r="Y113" i="10"/>
  <c r="AA116" i="8" s="1"/>
  <c r="W113" i="10"/>
  <c r="P113" i="10"/>
  <c r="X113" i="10"/>
  <c r="J113" i="10"/>
  <c r="R113" i="10"/>
  <c r="G116" i="7" s="1"/>
  <c r="H113" i="15"/>
  <c r="O113" i="14"/>
  <c r="O113" i="15"/>
  <c r="AE113" i="14"/>
  <c r="AA113" i="10"/>
  <c r="AC116" i="8" s="1"/>
  <c r="AE113" i="10"/>
  <c r="AI116" i="8" s="1"/>
  <c r="S113" i="15"/>
  <c r="AK113" i="14"/>
  <c r="F113" i="14"/>
  <c r="G113" i="10"/>
  <c r="C113" i="15"/>
  <c r="O113" i="10"/>
  <c r="AA113" i="14"/>
  <c r="L113" i="15"/>
  <c r="AI113" i="14"/>
  <c r="R113" i="15"/>
  <c r="AD113" i="10"/>
  <c r="AG116" i="8" s="1"/>
  <c r="E113" i="14"/>
  <c r="B113" i="15"/>
  <c r="F113" i="10"/>
  <c r="N113" i="10"/>
  <c r="W113" i="14"/>
  <c r="X113" i="14" s="1"/>
  <c r="T113" i="14" s="1"/>
  <c r="AH113" i="14"/>
  <c r="AJ113" i="14" s="1"/>
  <c r="AC113" i="10"/>
  <c r="AF116" i="8" s="1"/>
  <c r="Q113" i="15"/>
  <c r="J114" i="15"/>
  <c r="Q114" i="14"/>
  <c r="T114" i="10"/>
  <c r="I117" i="7" s="1"/>
  <c r="O117" i="7" s="1"/>
  <c r="AF113" i="10"/>
  <c r="AJ116" i="8" s="1"/>
  <c r="AL113" i="14"/>
  <c r="T113" i="15"/>
  <c r="I112" i="15"/>
  <c r="M110" i="10"/>
  <c r="T114" i="15"/>
  <c r="AF114" i="10"/>
  <c r="AJ117" i="8" s="1"/>
  <c r="AL117" i="8" s="1"/>
  <c r="AL114" i="14"/>
  <c r="AN114" i="14" s="1"/>
  <c r="L114" i="15"/>
  <c r="AA114" i="14"/>
  <c r="J114" i="10"/>
  <c r="I114" i="14"/>
  <c r="I114" i="10"/>
  <c r="S117" i="6" s="1"/>
  <c r="E114" i="15"/>
  <c r="J113" i="15"/>
  <c r="T113" i="10"/>
  <c r="I116" i="7" s="1"/>
  <c r="Q113" i="14"/>
  <c r="F113" i="15"/>
  <c r="L113" i="10"/>
  <c r="J113" i="14"/>
  <c r="AM115" i="14"/>
  <c r="AG115" i="10"/>
  <c r="AK118" i="8" s="1"/>
  <c r="U115" i="15"/>
  <c r="K115" i="10"/>
  <c r="K113" i="15"/>
  <c r="R113" i="14"/>
  <c r="U113" i="10"/>
  <c r="J116" i="7" s="1"/>
  <c r="P116" i="7" s="1"/>
  <c r="Q113" i="10"/>
  <c r="F116" i="7" s="1"/>
  <c r="G113" i="15"/>
  <c r="N113" i="14"/>
  <c r="M113" i="10"/>
  <c r="K113" i="10"/>
  <c r="I113" i="10"/>
  <c r="S116" i="6" s="1"/>
  <c r="E113" i="15"/>
  <c r="I113" i="14"/>
  <c r="R110" i="15"/>
  <c r="AI110" i="14"/>
  <c r="AJ110" i="14" s="1"/>
  <c r="AD110" i="10"/>
  <c r="AG113" i="8" s="1"/>
  <c r="AH113" i="8" s="1"/>
  <c r="L110" i="10"/>
  <c r="J110" i="14"/>
  <c r="K110" i="14" s="1"/>
  <c r="F110" i="15"/>
  <c r="D110" i="15"/>
  <c r="H110" i="10"/>
  <c r="H110" i="14"/>
  <c r="E110" i="14"/>
  <c r="B110" i="15"/>
  <c r="F110" i="10"/>
  <c r="P110" i="10"/>
  <c r="W110" i="10"/>
  <c r="J110" i="10"/>
  <c r="O110" i="14"/>
  <c r="H110" i="15"/>
  <c r="R110" i="10"/>
  <c r="G113" i="7" s="1"/>
  <c r="M113" i="7" s="1"/>
  <c r="AC110" i="14"/>
  <c r="AG110" i="14" s="1"/>
  <c r="Y110" i="10"/>
  <c r="AA113" i="8" s="1"/>
  <c r="M110" i="15"/>
  <c r="AM110" i="14"/>
  <c r="U110" i="15"/>
  <c r="AG110" i="10"/>
  <c r="AK113" i="8" s="1"/>
  <c r="I110" i="14"/>
  <c r="I110" i="10"/>
  <c r="S113" i="6" s="1"/>
  <c r="E110" i="15"/>
  <c r="N110" i="14"/>
  <c r="G110" i="15"/>
  <c r="Q110" i="10"/>
  <c r="F113" i="7" s="1"/>
  <c r="L113" i="7" s="1"/>
  <c r="X110" i="10"/>
  <c r="AL110" i="14"/>
  <c r="AN110" i="14" s="1"/>
  <c r="T110" i="15"/>
  <c r="AF110" i="10"/>
  <c r="AJ113" i="8" s="1"/>
  <c r="P116" i="14"/>
  <c r="S116" i="10"/>
  <c r="H119" i="7" s="1"/>
  <c r="I116" i="15"/>
  <c r="H113" i="10"/>
  <c r="H113" i="14"/>
  <c r="D113" i="15"/>
  <c r="X114" i="10"/>
  <c r="F114" i="15"/>
  <c r="J114" i="14"/>
  <c r="K114" i="14" s="1"/>
  <c r="L114" i="10"/>
  <c r="AH115" i="14"/>
  <c r="Q115" i="15"/>
  <c r="AC115" i="10"/>
  <c r="AF118" i="8" s="1"/>
  <c r="Q115" i="10"/>
  <c r="F118" i="7" s="1"/>
  <c r="N115" i="14"/>
  <c r="G115" i="15"/>
  <c r="P115" i="10"/>
  <c r="F115" i="10"/>
  <c r="E115" i="14"/>
  <c r="B115" i="15"/>
  <c r="J115" i="10"/>
  <c r="O115" i="15"/>
  <c r="AA115" i="10"/>
  <c r="AC118" i="8" s="1"/>
  <c r="AE115" i="14"/>
  <c r="O115" i="10"/>
  <c r="Q115" i="14"/>
  <c r="T115" i="10"/>
  <c r="I118" i="7" s="1"/>
  <c r="O118" i="7" s="1"/>
  <c r="J115" i="15"/>
  <c r="H115" i="14"/>
  <c r="L115" i="14" s="1"/>
  <c r="H115" i="10"/>
  <c r="D115" i="15"/>
  <c r="W115" i="10"/>
  <c r="AF115" i="10"/>
  <c r="AJ118" i="8" s="1"/>
  <c r="T115" i="15"/>
  <c r="AL115" i="14"/>
  <c r="G115" i="10"/>
  <c r="P118" i="7" s="1"/>
  <c r="C115" i="15"/>
  <c r="F115" i="14"/>
  <c r="Z115" i="10"/>
  <c r="AB118" i="8" s="1"/>
  <c r="N115" i="15"/>
  <c r="AD115" i="14"/>
  <c r="M115" i="10"/>
  <c r="H115" i="15"/>
  <c r="R115" i="10"/>
  <c r="G118" i="7" s="1"/>
  <c r="M118" i="7" s="1"/>
  <c r="O115" i="14"/>
  <c r="P115" i="15"/>
  <c r="AF115" i="14"/>
  <c r="AB115" i="10"/>
  <c r="AD118" i="8" s="1"/>
  <c r="AE115" i="10"/>
  <c r="AI118" i="8" s="1"/>
  <c r="AL118" i="8" s="1"/>
  <c r="S115" i="15"/>
  <c r="AK115" i="14"/>
  <c r="AN115" i="14" s="1"/>
  <c r="J115" i="14"/>
  <c r="K115" i="14" s="1"/>
  <c r="F115" i="15"/>
  <c r="L115" i="10"/>
  <c r="AC115" i="14"/>
  <c r="Y115" i="10"/>
  <c r="AA118" i="8" s="1"/>
  <c r="M115" i="15"/>
  <c r="AA115" i="14"/>
  <c r="L115" i="15"/>
  <c r="AI115" i="14"/>
  <c r="AD115" i="10"/>
  <c r="AG118" i="8" s="1"/>
  <c r="R115" i="15"/>
  <c r="H114" i="15"/>
  <c r="R114" i="10"/>
  <c r="G117" i="7" s="1"/>
  <c r="M117" i="7" s="1"/>
  <c r="O114" i="14"/>
  <c r="N114" i="14"/>
  <c r="G114" i="15"/>
  <c r="Q114" i="10"/>
  <c r="F117" i="7" s="1"/>
  <c r="L117" i="7" s="1"/>
  <c r="O114" i="10"/>
  <c r="O110" i="10"/>
  <c r="AK105" i="14"/>
  <c r="AN105" i="14" s="1"/>
  <c r="AB105" i="14" s="1"/>
  <c r="Z105" i="14" s="1"/>
  <c r="S105" i="14" s="1"/>
  <c r="AE105" i="10"/>
  <c r="AI108" i="8" s="1"/>
  <c r="AL108" i="8" s="1"/>
  <c r="AM108" i="8" s="1"/>
  <c r="S105" i="15"/>
  <c r="W105" i="10"/>
  <c r="P105" i="10"/>
  <c r="H105" i="14"/>
  <c r="D105" i="15"/>
  <c r="V105" i="15" s="1"/>
  <c r="G105" i="11" s="1"/>
  <c r="D105" i="11" s="1"/>
  <c r="H105" i="10"/>
  <c r="AK107" i="14"/>
  <c r="S107" i="15"/>
  <c r="AE107" i="10"/>
  <c r="AI110" i="8" s="1"/>
  <c r="M107" i="15"/>
  <c r="AC107" i="14"/>
  <c r="Y107" i="10"/>
  <c r="AA110" i="8" s="1"/>
  <c r="AA106" i="10"/>
  <c r="AC109" i="8" s="1"/>
  <c r="O106" i="15"/>
  <c r="AE106" i="14"/>
  <c r="X106" i="10"/>
  <c r="J106" i="15"/>
  <c r="Q106" i="14"/>
  <c r="L106" i="10"/>
  <c r="F106" i="15"/>
  <c r="J106" i="14"/>
  <c r="K106" i="14" s="1"/>
  <c r="B106" i="15"/>
  <c r="F106" i="10"/>
  <c r="E106" i="14"/>
  <c r="F106" i="14"/>
  <c r="G106" i="14" s="1"/>
  <c r="C106" i="15"/>
  <c r="G106" i="10"/>
  <c r="N109" i="7" s="1"/>
  <c r="O106" i="10"/>
  <c r="AA106" i="14"/>
  <c r="L106" i="15"/>
  <c r="AD106" i="10"/>
  <c r="AG109" i="8" s="1"/>
  <c r="AH109" i="8" s="1"/>
  <c r="AI106" i="14"/>
  <c r="AJ106" i="14" s="1"/>
  <c r="R106" i="15"/>
  <c r="AF106" i="14"/>
  <c r="P106" i="15"/>
  <c r="AB106" i="10"/>
  <c r="AD109" i="8" s="1"/>
  <c r="J106" i="10"/>
  <c r="O106" i="14"/>
  <c r="M106" i="14" s="1"/>
  <c r="H106" i="15"/>
  <c r="R106" i="10"/>
  <c r="G109" i="7" s="1"/>
  <c r="M109" i="7" s="1"/>
  <c r="AC106" i="14"/>
  <c r="M106" i="15"/>
  <c r="Y106" i="10"/>
  <c r="AA109" i="8" s="1"/>
  <c r="AM106" i="14"/>
  <c r="AN106" i="14" s="1"/>
  <c r="U106" i="15"/>
  <c r="AG106" i="10"/>
  <c r="AK109" i="8" s="1"/>
  <c r="AL109" i="8" s="1"/>
  <c r="P111" i="14"/>
  <c r="I111" i="15"/>
  <c r="S111" i="10"/>
  <c r="H114" i="7" s="1"/>
  <c r="G109" i="15"/>
  <c r="Q109" i="10"/>
  <c r="F112" i="7" s="1"/>
  <c r="N109" i="14"/>
  <c r="C109" i="15"/>
  <c r="G109" i="10"/>
  <c r="F109" i="14"/>
  <c r="G109" i="14" s="1"/>
  <c r="J109" i="10"/>
  <c r="P109" i="10"/>
  <c r="AC109" i="14"/>
  <c r="Y109" i="10"/>
  <c r="AA112" i="8" s="1"/>
  <c r="M109" i="15"/>
  <c r="O109" i="15"/>
  <c r="AE109" i="14"/>
  <c r="AA109" i="10"/>
  <c r="AC112" i="8" s="1"/>
  <c r="F109" i="15"/>
  <c r="L109" i="10"/>
  <c r="J109" i="14"/>
  <c r="W109" i="10"/>
  <c r="R109" i="15"/>
  <c r="AI109" i="14"/>
  <c r="AJ109" i="14" s="1"/>
  <c r="AD109" i="10"/>
  <c r="AG112" i="8" s="1"/>
  <c r="AH112" i="8" s="1"/>
  <c r="E109" i="15"/>
  <c r="I109" i="10"/>
  <c r="S112" i="6" s="1"/>
  <c r="I109" i="14"/>
  <c r="J167" i="12"/>
  <c r="Q112" i="8" s="1"/>
  <c r="R112" i="8" s="1"/>
  <c r="W109" i="14"/>
  <c r="X109" i="14" s="1"/>
  <c r="T109" i="14" s="1"/>
  <c r="AB109" i="10"/>
  <c r="AD112" i="8" s="1"/>
  <c r="AF109" i="14"/>
  <c r="P109" i="15"/>
  <c r="X109" i="10"/>
  <c r="M109" i="10"/>
  <c r="O109" i="14"/>
  <c r="H109" i="15"/>
  <c r="R109" i="10"/>
  <c r="G112" i="7" s="1"/>
  <c r="U109" i="10"/>
  <c r="J112" i="7" s="1"/>
  <c r="K109" i="15"/>
  <c r="R109" i="14"/>
  <c r="S109" i="15"/>
  <c r="AK109" i="14"/>
  <c r="AN109" i="14" s="1"/>
  <c r="AE109" i="10"/>
  <c r="AI112" i="8" s="1"/>
  <c r="AL112" i="8" s="1"/>
  <c r="K109" i="10"/>
  <c r="AD109" i="14"/>
  <c r="Z109" i="10"/>
  <c r="AB112" i="8" s="1"/>
  <c r="N109" i="15"/>
  <c r="AC107" i="10"/>
  <c r="AF110" i="8" s="1"/>
  <c r="AH110" i="8" s="1"/>
  <c r="AH107" i="14"/>
  <c r="AJ107" i="14" s="1"/>
  <c r="Q107" i="15"/>
  <c r="F107" i="10"/>
  <c r="E107" i="14"/>
  <c r="B107" i="15"/>
  <c r="N107" i="10"/>
  <c r="W107" i="14"/>
  <c r="X107" i="14" s="1"/>
  <c r="T107" i="14" s="1"/>
  <c r="AG107" i="10"/>
  <c r="AK110" i="8" s="1"/>
  <c r="U107" i="15"/>
  <c r="AM107" i="14"/>
  <c r="J107" i="14"/>
  <c r="K107" i="14" s="1"/>
  <c r="F107" i="15"/>
  <c r="L107" i="10"/>
  <c r="Q107" i="14"/>
  <c r="J107" i="15"/>
  <c r="T107" i="10"/>
  <c r="I110" i="7" s="1"/>
  <c r="AF107" i="10"/>
  <c r="AJ110" i="8" s="1"/>
  <c r="AL107" i="14"/>
  <c r="T107" i="15"/>
  <c r="I107" i="14"/>
  <c r="I107" i="10"/>
  <c r="S110" i="6" s="1"/>
  <c r="E107" i="15"/>
  <c r="N107" i="14"/>
  <c r="Q107" i="10"/>
  <c r="F110" i="7" s="1"/>
  <c r="G107" i="15"/>
  <c r="X107" i="10"/>
  <c r="AF107" i="14"/>
  <c r="AB107" i="10"/>
  <c r="AD110" i="8" s="1"/>
  <c r="P107" i="15"/>
  <c r="AE107" i="14"/>
  <c r="AA107" i="10"/>
  <c r="AC110" i="8" s="1"/>
  <c r="O107" i="15"/>
  <c r="H107" i="10"/>
  <c r="H107" i="14"/>
  <c r="D107" i="15"/>
  <c r="K106" i="15"/>
  <c r="R106" i="14"/>
  <c r="U106" i="10"/>
  <c r="J109" i="7" s="1"/>
  <c r="P106" i="14"/>
  <c r="M106" i="10"/>
  <c r="D106" i="15"/>
  <c r="H106" i="14"/>
  <c r="L106" i="14" s="1"/>
  <c r="H106" i="10"/>
  <c r="P105" i="14"/>
  <c r="M105" i="14" s="1"/>
  <c r="N107" i="15"/>
  <c r="Z107" i="10"/>
  <c r="AB110" i="8" s="1"/>
  <c r="AD107" i="14"/>
  <c r="K107" i="15"/>
  <c r="U107" i="10"/>
  <c r="J110" i="7" s="1"/>
  <c r="R107" i="14"/>
  <c r="M107" i="10"/>
  <c r="C107" i="15"/>
  <c r="G107" i="10"/>
  <c r="F107" i="14"/>
  <c r="G107" i="14" s="1"/>
  <c r="AK98" i="14"/>
  <c r="AN98" i="14" s="1"/>
  <c r="AB98" i="14" s="1"/>
  <c r="Z98" i="14" s="1"/>
  <c r="S98" i="14" s="1"/>
  <c r="S98" i="15"/>
  <c r="AE98" i="10"/>
  <c r="AI101" i="8" s="1"/>
  <c r="AL101" i="8" s="1"/>
  <c r="W98" i="10"/>
  <c r="P98" i="10"/>
  <c r="H98" i="14"/>
  <c r="H98" i="10"/>
  <c r="D98" i="15"/>
  <c r="W104" i="10"/>
  <c r="Q104" i="14"/>
  <c r="J104" i="15"/>
  <c r="T104" i="10"/>
  <c r="I107" i="7" s="1"/>
  <c r="N104" i="10"/>
  <c r="O158" i="12"/>
  <c r="AB103" i="10"/>
  <c r="AD106" i="8" s="1"/>
  <c r="AF103" i="14"/>
  <c r="P103" i="15"/>
  <c r="G103" i="15"/>
  <c r="N103" i="14"/>
  <c r="Q103" i="10"/>
  <c r="F106" i="7" s="1"/>
  <c r="E103" i="15"/>
  <c r="I103" i="14"/>
  <c r="I103" i="10"/>
  <c r="S106" i="6" s="1"/>
  <c r="AC102" i="10"/>
  <c r="AF105" i="8" s="1"/>
  <c r="AH102" i="14"/>
  <c r="Q102" i="15"/>
  <c r="H102" i="15"/>
  <c r="O102" i="14"/>
  <c r="R102" i="10"/>
  <c r="G105" i="7" s="1"/>
  <c r="M105" i="7" s="1"/>
  <c r="J102" i="10"/>
  <c r="X101" i="10"/>
  <c r="P101" i="14"/>
  <c r="E101" i="14"/>
  <c r="G101" i="14" s="1"/>
  <c r="B101" i="15"/>
  <c r="F101" i="10"/>
  <c r="M101" i="10"/>
  <c r="R101" i="14"/>
  <c r="K101" i="15"/>
  <c r="U101" i="10"/>
  <c r="J104" i="7" s="1"/>
  <c r="AF101" i="14"/>
  <c r="AB101" i="10"/>
  <c r="AD104" i="8" s="1"/>
  <c r="P101" i="15"/>
  <c r="AC100" i="14"/>
  <c r="M100" i="15"/>
  <c r="Y100" i="10"/>
  <c r="AA103" i="8" s="1"/>
  <c r="F100" i="14"/>
  <c r="C100" i="15"/>
  <c r="G100" i="10"/>
  <c r="AE104" i="10"/>
  <c r="AI107" i="8" s="1"/>
  <c r="S104" i="15"/>
  <c r="AK104" i="14"/>
  <c r="AE104" i="14"/>
  <c r="O104" i="15"/>
  <c r="AA104" i="10"/>
  <c r="AC107" i="8" s="1"/>
  <c r="M104" i="10"/>
  <c r="U103" i="15"/>
  <c r="AM103" i="14"/>
  <c r="AG103" i="10"/>
  <c r="AK106" i="8" s="1"/>
  <c r="W103" i="10"/>
  <c r="P103" i="10"/>
  <c r="F103" i="10"/>
  <c r="E103" i="14"/>
  <c r="B103" i="15"/>
  <c r="X102" i="10"/>
  <c r="G102" i="10"/>
  <c r="F102" i="14"/>
  <c r="G102" i="14" s="1"/>
  <c r="C102" i="15"/>
  <c r="AE101" i="14"/>
  <c r="O101" i="15"/>
  <c r="AA101" i="10"/>
  <c r="AC104" i="8" s="1"/>
  <c r="N101" i="14"/>
  <c r="G101" i="15"/>
  <c r="Q101" i="10"/>
  <c r="F104" i="7" s="1"/>
  <c r="I101" i="14"/>
  <c r="E101" i="15"/>
  <c r="I101" i="10"/>
  <c r="S104" i="6" s="1"/>
  <c r="AE100" i="10"/>
  <c r="AI103" i="8" s="1"/>
  <c r="AK100" i="14"/>
  <c r="S100" i="15"/>
  <c r="AF100" i="14"/>
  <c r="P100" i="15"/>
  <c r="AB100" i="10"/>
  <c r="AD103" i="8" s="1"/>
  <c r="O100" i="14"/>
  <c r="H100" i="15"/>
  <c r="R100" i="10"/>
  <c r="G103" i="7" s="1"/>
  <c r="M103" i="7" s="1"/>
  <c r="J100" i="10"/>
  <c r="AD99" i="14"/>
  <c r="N99" i="15"/>
  <c r="Z99" i="10"/>
  <c r="AB102" i="8" s="1"/>
  <c r="H99" i="10"/>
  <c r="H99" i="14"/>
  <c r="D99" i="15"/>
  <c r="Z104" i="10"/>
  <c r="AB107" i="8" s="1"/>
  <c r="N104" i="15"/>
  <c r="AD104" i="14"/>
  <c r="R103" i="15"/>
  <c r="AD103" i="10"/>
  <c r="AG106" i="8" s="1"/>
  <c r="AI103" i="14"/>
  <c r="U103" i="10"/>
  <c r="J106" i="7" s="1"/>
  <c r="K103" i="15"/>
  <c r="R103" i="14"/>
  <c r="M103" i="10"/>
  <c r="S102" i="15"/>
  <c r="AE102" i="10"/>
  <c r="AI105" i="8" s="1"/>
  <c r="AK102" i="14"/>
  <c r="W102" i="14"/>
  <c r="X102" i="14" s="1"/>
  <c r="T102" i="14" s="1"/>
  <c r="N102" i="10"/>
  <c r="AG101" i="10"/>
  <c r="AK104" i="8" s="1"/>
  <c r="AM101" i="14"/>
  <c r="U101" i="15"/>
  <c r="AA101" i="14"/>
  <c r="L101" i="15"/>
  <c r="T101" i="10"/>
  <c r="I104" i="7" s="1"/>
  <c r="Q101" i="14"/>
  <c r="J101" i="15"/>
  <c r="O101" i="10"/>
  <c r="L101" i="10"/>
  <c r="F101" i="15"/>
  <c r="J101" i="14"/>
  <c r="W100" i="10"/>
  <c r="U100" i="10"/>
  <c r="J103" i="7" s="1"/>
  <c r="P103" i="7" s="1"/>
  <c r="K100" i="15"/>
  <c r="R100" i="14"/>
  <c r="P100" i="10"/>
  <c r="M100" i="10"/>
  <c r="AF99" i="10"/>
  <c r="AJ102" i="8" s="1"/>
  <c r="AL102" i="8" s="1"/>
  <c r="T99" i="15"/>
  <c r="AL99" i="14"/>
  <c r="AN99" i="14" s="1"/>
  <c r="AC99" i="10"/>
  <c r="AF102" i="8" s="1"/>
  <c r="Q99" i="15"/>
  <c r="AH99" i="14"/>
  <c r="K99" i="10"/>
  <c r="H104" i="10"/>
  <c r="D104" i="15"/>
  <c r="H104" i="14"/>
  <c r="O104" i="10"/>
  <c r="L104" i="15"/>
  <c r="AA104" i="14"/>
  <c r="AC104" i="14"/>
  <c r="M104" i="15"/>
  <c r="Y104" i="10"/>
  <c r="AA107" i="8" s="1"/>
  <c r="C104" i="15"/>
  <c r="G104" i="10"/>
  <c r="F104" i="14"/>
  <c r="J104" i="10"/>
  <c r="R104" i="10"/>
  <c r="G107" i="7" s="1"/>
  <c r="M107" i="7" s="1"/>
  <c r="H104" i="15"/>
  <c r="O104" i="14"/>
  <c r="AF104" i="14"/>
  <c r="P104" i="15"/>
  <c r="AB104" i="10"/>
  <c r="AD107" i="8" s="1"/>
  <c r="I104" i="14"/>
  <c r="I104" i="10"/>
  <c r="S107" i="6" s="1"/>
  <c r="E104" i="15"/>
  <c r="N104" i="14"/>
  <c r="G104" i="15"/>
  <c r="Q104" i="10"/>
  <c r="F107" i="7" s="1"/>
  <c r="L107" i="7" s="1"/>
  <c r="X104" i="10"/>
  <c r="AL104" i="14"/>
  <c r="T104" i="15"/>
  <c r="AF104" i="10"/>
  <c r="AJ107" i="8" s="1"/>
  <c r="N102" i="15"/>
  <c r="Z102" i="10"/>
  <c r="AB105" i="8" s="1"/>
  <c r="AD102" i="14"/>
  <c r="G102" i="15"/>
  <c r="Q102" i="10"/>
  <c r="F105" i="7" s="1"/>
  <c r="N102" i="14"/>
  <c r="E102" i="15"/>
  <c r="I102" i="10"/>
  <c r="S105" i="6" s="1"/>
  <c r="I102" i="14"/>
  <c r="J102" i="14"/>
  <c r="L102" i="10"/>
  <c r="F102" i="15"/>
  <c r="Q102" i="14"/>
  <c r="T102" i="10"/>
  <c r="I105" i="7" s="1"/>
  <c r="O105" i="7" s="1"/>
  <c r="J102" i="15"/>
  <c r="AE102" i="14"/>
  <c r="O102" i="15"/>
  <c r="AA102" i="10"/>
  <c r="AC105" i="8" s="1"/>
  <c r="M102" i="10"/>
  <c r="R102" i="14"/>
  <c r="K102" i="15"/>
  <c r="U102" i="10"/>
  <c r="J105" i="7" s="1"/>
  <c r="P105" i="7" s="1"/>
  <c r="AF102" i="14"/>
  <c r="P102" i="15"/>
  <c r="AB102" i="10"/>
  <c r="AD105" i="8" s="1"/>
  <c r="J158" i="12"/>
  <c r="Q107" i="8" s="1"/>
  <c r="R107" i="8" s="1"/>
  <c r="W104" i="14"/>
  <c r="X104" i="14" s="1"/>
  <c r="T104" i="14" s="1"/>
  <c r="P104" i="10"/>
  <c r="J104" i="14"/>
  <c r="K104" i="14" s="1"/>
  <c r="F104" i="15"/>
  <c r="L104" i="10"/>
  <c r="T103" i="15"/>
  <c r="AF103" i="10"/>
  <c r="AJ106" i="8" s="1"/>
  <c r="AL103" i="14"/>
  <c r="L103" i="15"/>
  <c r="AA103" i="14"/>
  <c r="O103" i="10"/>
  <c r="O154" i="12"/>
  <c r="W102" i="10"/>
  <c r="P102" i="10"/>
  <c r="F102" i="10"/>
  <c r="B102" i="15"/>
  <c r="E102" i="14"/>
  <c r="S101" i="15"/>
  <c r="AE101" i="10"/>
  <c r="AI104" i="8" s="1"/>
  <c r="AK101" i="14"/>
  <c r="H101" i="15"/>
  <c r="R101" i="10"/>
  <c r="G104" i="7" s="1"/>
  <c r="O101" i="14"/>
  <c r="J101" i="10"/>
  <c r="T100" i="15"/>
  <c r="AF100" i="10"/>
  <c r="AJ103" i="8" s="1"/>
  <c r="AL100" i="14"/>
  <c r="K100" i="10"/>
  <c r="O99" i="15"/>
  <c r="AA99" i="10"/>
  <c r="AC102" i="8" s="1"/>
  <c r="AE99" i="14"/>
  <c r="Q99" i="10"/>
  <c r="F102" i="7" s="1"/>
  <c r="G99" i="15"/>
  <c r="N99" i="14"/>
  <c r="I99" i="10"/>
  <c r="S102" i="6" s="1"/>
  <c r="E99" i="15"/>
  <c r="I99" i="14"/>
  <c r="K99" i="14" s="1"/>
  <c r="F99" i="10"/>
  <c r="E99" i="14"/>
  <c r="B99" i="15"/>
  <c r="F99" i="14"/>
  <c r="C99" i="15"/>
  <c r="G99" i="10"/>
  <c r="M102" i="7" s="1"/>
  <c r="O99" i="10"/>
  <c r="AA99" i="14"/>
  <c r="L99" i="15"/>
  <c r="AI99" i="14"/>
  <c r="R99" i="15"/>
  <c r="AD99" i="10"/>
  <c r="AG102" i="8" s="1"/>
  <c r="P107" i="14"/>
  <c r="I107" i="15"/>
  <c r="S107" i="10"/>
  <c r="H110" i="7" s="1"/>
  <c r="Q104" i="15"/>
  <c r="AH104" i="14"/>
  <c r="AJ104" i="14" s="1"/>
  <c r="AC104" i="10"/>
  <c r="AF107" i="8" s="1"/>
  <c r="AH107" i="8" s="1"/>
  <c r="U104" i="10"/>
  <c r="J107" i="7" s="1"/>
  <c r="P107" i="7" s="1"/>
  <c r="R104" i="14"/>
  <c r="K104" i="15"/>
  <c r="K104" i="10"/>
  <c r="AC103" i="10"/>
  <c r="AF106" i="8" s="1"/>
  <c r="AH106" i="8" s="1"/>
  <c r="Q103" i="15"/>
  <c r="AH103" i="14"/>
  <c r="H103" i="15"/>
  <c r="R103" i="10"/>
  <c r="G106" i="7" s="1"/>
  <c r="O103" i="14"/>
  <c r="J103" i="10"/>
  <c r="AD102" i="10"/>
  <c r="AG105" i="8" s="1"/>
  <c r="R102" i="15"/>
  <c r="AI102" i="14"/>
  <c r="K102" i="10"/>
  <c r="W101" i="10"/>
  <c r="S101" i="10"/>
  <c r="H104" i="7" s="1"/>
  <c r="P101" i="10"/>
  <c r="X100" i="10"/>
  <c r="AM104" i="14"/>
  <c r="U104" i="15"/>
  <c r="AG104" i="10"/>
  <c r="AK107" i="8" s="1"/>
  <c r="X103" i="10"/>
  <c r="F103" i="14"/>
  <c r="G103" i="14" s="1"/>
  <c r="C103" i="15"/>
  <c r="G103" i="10"/>
  <c r="M102" i="15"/>
  <c r="AC102" i="14"/>
  <c r="Y102" i="10"/>
  <c r="AA105" i="8" s="1"/>
  <c r="H102" i="14"/>
  <c r="D102" i="15"/>
  <c r="H102" i="10"/>
  <c r="Q101" i="15"/>
  <c r="AC101" i="10"/>
  <c r="AF104" i="8" s="1"/>
  <c r="AH104" i="8" s="1"/>
  <c r="AH101" i="14"/>
  <c r="AJ101" i="14" s="1"/>
  <c r="N101" i="15"/>
  <c r="Z101" i="10"/>
  <c r="AB104" i="8" s="1"/>
  <c r="AE104" i="8" s="1"/>
  <c r="AD101" i="14"/>
  <c r="R100" i="15"/>
  <c r="AD100" i="10"/>
  <c r="AG103" i="8" s="1"/>
  <c r="AI100" i="14"/>
  <c r="O100" i="15"/>
  <c r="AA100" i="10"/>
  <c r="AC103" i="8" s="1"/>
  <c r="AE100" i="14"/>
  <c r="G100" i="15"/>
  <c r="Q100" i="10"/>
  <c r="F103" i="7" s="1"/>
  <c r="L103" i="7" s="1"/>
  <c r="N100" i="14"/>
  <c r="E100" i="15"/>
  <c r="I100" i="10"/>
  <c r="S103" i="6" s="1"/>
  <c r="I100" i="14"/>
  <c r="K100" i="14" s="1"/>
  <c r="L100" i="14" s="1"/>
  <c r="E100" i="14"/>
  <c r="B100" i="15"/>
  <c r="F100" i="10"/>
  <c r="N100" i="10"/>
  <c r="W100" i="14"/>
  <c r="X100" i="14" s="1"/>
  <c r="T100" i="14" s="1"/>
  <c r="AH100" i="14"/>
  <c r="AJ100" i="14" s="1"/>
  <c r="AC100" i="10"/>
  <c r="AF103" i="8" s="1"/>
  <c r="Q100" i="15"/>
  <c r="AB108" i="10"/>
  <c r="AD111" i="8" s="1"/>
  <c r="AF108" i="14"/>
  <c r="P108" i="15"/>
  <c r="I108" i="14"/>
  <c r="E108" i="15"/>
  <c r="I108" i="10"/>
  <c r="S111" i="6" s="1"/>
  <c r="N108" i="14"/>
  <c r="G108" i="15"/>
  <c r="Q108" i="10"/>
  <c r="F111" i="7" s="1"/>
  <c r="L111" i="7" s="1"/>
  <c r="D108" i="15"/>
  <c r="H108" i="10"/>
  <c r="H108" i="14"/>
  <c r="Z108" i="10"/>
  <c r="AB111" i="8" s="1"/>
  <c r="AD108" i="14"/>
  <c r="N108" i="15"/>
  <c r="F108" i="14"/>
  <c r="C108" i="15"/>
  <c r="G108" i="10"/>
  <c r="M108" i="15"/>
  <c r="AC108" i="14"/>
  <c r="Y108" i="10"/>
  <c r="AA111" i="8" s="1"/>
  <c r="AI108" i="14"/>
  <c r="R108" i="15"/>
  <c r="AD108" i="10"/>
  <c r="AG111" i="8" s="1"/>
  <c r="F108" i="10"/>
  <c r="B108" i="15"/>
  <c r="E108" i="14"/>
  <c r="X108" i="10"/>
  <c r="AC108" i="10"/>
  <c r="AF111" i="8" s="1"/>
  <c r="AH111" i="8" s="1"/>
  <c r="Q108" i="15"/>
  <c r="AH108" i="14"/>
  <c r="K108" i="10"/>
  <c r="N108" i="10"/>
  <c r="J161" i="12"/>
  <c r="Q111" i="8" s="1"/>
  <c r="R111" i="8" s="1"/>
  <c r="W108" i="14"/>
  <c r="X108" i="14" s="1"/>
  <c r="T108" i="14" s="1"/>
  <c r="AF108" i="10"/>
  <c r="AJ111" i="8" s="1"/>
  <c r="AL108" i="14"/>
  <c r="T108" i="15"/>
  <c r="O161" i="12"/>
  <c r="P108" i="10"/>
  <c r="W108" i="10"/>
  <c r="J108" i="10"/>
  <c r="M108" i="10"/>
  <c r="H108" i="15"/>
  <c r="R108" i="10"/>
  <c r="G111" i="7" s="1"/>
  <c r="M111" i="7" s="1"/>
  <c r="O108" i="14"/>
  <c r="R108" i="14"/>
  <c r="U108" i="10"/>
  <c r="J111" i="7" s="1"/>
  <c r="P111" i="7" s="1"/>
  <c r="K108" i="15"/>
  <c r="AE108" i="10"/>
  <c r="AI111" i="8" s="1"/>
  <c r="AK108" i="14"/>
  <c r="S108" i="15"/>
  <c r="O108" i="10"/>
  <c r="L108" i="15"/>
  <c r="AA108" i="14"/>
  <c r="U108" i="15"/>
  <c r="AM108" i="14"/>
  <c r="AG108" i="10"/>
  <c r="AK111" i="8" s="1"/>
  <c r="J108" i="14"/>
  <c r="F108" i="15"/>
  <c r="L108" i="10"/>
  <c r="Q108" i="14"/>
  <c r="J108" i="15"/>
  <c r="T108" i="10"/>
  <c r="I111" i="7" s="1"/>
  <c r="O111" i="7" s="1"/>
  <c r="AE108" i="14"/>
  <c r="O108" i="15"/>
  <c r="AA108" i="10"/>
  <c r="AC111" i="8" s="1"/>
  <c r="E104" i="14"/>
  <c r="B104" i="15"/>
  <c r="F104" i="10"/>
  <c r="AK103" i="14"/>
  <c r="AN103" i="14" s="1"/>
  <c r="S103" i="15"/>
  <c r="AE103" i="10"/>
  <c r="AI106" i="8" s="1"/>
  <c r="J154" i="12"/>
  <c r="Q106" i="8" s="1"/>
  <c r="R106" i="8" s="1"/>
  <c r="W103" i="14"/>
  <c r="X103" i="14" s="1"/>
  <c r="T103" i="14" s="1"/>
  <c r="N103" i="10"/>
  <c r="K103" i="10"/>
  <c r="AD103" i="14"/>
  <c r="N103" i="15"/>
  <c r="Z103" i="10"/>
  <c r="AB106" i="8" s="1"/>
  <c r="J103" i="14"/>
  <c r="K103" i="14" s="1"/>
  <c r="L103" i="14" s="1"/>
  <c r="F103" i="15"/>
  <c r="L103" i="10"/>
  <c r="Q103" i="14"/>
  <c r="J103" i="15"/>
  <c r="T103" i="10"/>
  <c r="I106" i="7" s="1"/>
  <c r="O106" i="7" s="1"/>
  <c r="AE103" i="14"/>
  <c r="O103" i="15"/>
  <c r="AA103" i="10"/>
  <c r="AC106" i="8" s="1"/>
  <c r="AL102" i="14"/>
  <c r="T102" i="15"/>
  <c r="AF102" i="10"/>
  <c r="AJ105" i="8" s="1"/>
  <c r="AA102" i="14"/>
  <c r="L102" i="15"/>
  <c r="O102" i="10"/>
  <c r="I101" i="15"/>
  <c r="Q97" i="15"/>
  <c r="AC97" i="10"/>
  <c r="AF100" i="8" s="1"/>
  <c r="AH97" i="14"/>
  <c r="AB97" i="10"/>
  <c r="AD100" i="8" s="1"/>
  <c r="AF97" i="14"/>
  <c r="P97" i="15"/>
  <c r="Z97" i="10"/>
  <c r="AB100" i="8" s="1"/>
  <c r="N97" i="15"/>
  <c r="AD97" i="14"/>
  <c r="N97" i="10"/>
  <c r="K97" i="10"/>
  <c r="J97" i="10"/>
  <c r="S95" i="15"/>
  <c r="AE95" i="10"/>
  <c r="AI98" i="8" s="1"/>
  <c r="AK95" i="14"/>
  <c r="N95" i="15"/>
  <c r="Z95" i="10"/>
  <c r="AB98" i="8" s="1"/>
  <c r="AD95" i="14"/>
  <c r="AG94" i="10"/>
  <c r="AK97" i="8" s="1"/>
  <c r="U94" i="15"/>
  <c r="AM94" i="14"/>
  <c r="W94" i="10"/>
  <c r="P94" i="10"/>
  <c r="AK89" i="14"/>
  <c r="AN89" i="14" s="1"/>
  <c r="AE89" i="10"/>
  <c r="AI92" i="8" s="1"/>
  <c r="AL92" i="8" s="1"/>
  <c r="S89" i="15"/>
  <c r="W89" i="10"/>
  <c r="P89" i="10"/>
  <c r="H89" i="14"/>
  <c r="L89" i="14" s="1"/>
  <c r="H89" i="10"/>
  <c r="X92" i="6" s="1"/>
  <c r="Y92" i="6" s="1"/>
  <c r="Z92" i="6" s="1"/>
  <c r="D89" i="15"/>
  <c r="V89" i="15" s="1"/>
  <c r="G89" i="11" s="1"/>
  <c r="D89" i="11" s="1"/>
  <c r="I98" i="15"/>
  <c r="P98" i="14"/>
  <c r="M98" i="14" s="1"/>
  <c r="I97" i="15"/>
  <c r="S97" i="10"/>
  <c r="H100" i="7" s="1"/>
  <c r="M97" i="10"/>
  <c r="U97" i="10"/>
  <c r="J100" i="7" s="1"/>
  <c r="R97" i="14"/>
  <c r="K97" i="15"/>
  <c r="AE97" i="10"/>
  <c r="AI100" i="8" s="1"/>
  <c r="S97" i="15"/>
  <c r="AK97" i="14"/>
  <c r="O97" i="10"/>
  <c r="L97" i="15"/>
  <c r="AA97" i="14"/>
  <c r="Y97" i="10"/>
  <c r="AA100" i="8" s="1"/>
  <c r="M97" i="15"/>
  <c r="AC97" i="14"/>
  <c r="J97" i="14"/>
  <c r="K97" i="14" s="1"/>
  <c r="L97" i="14" s="1"/>
  <c r="D97" i="14" s="1"/>
  <c r="F97" i="15"/>
  <c r="L97" i="10"/>
  <c r="Q97" i="14"/>
  <c r="T97" i="10"/>
  <c r="I100" i="7" s="1"/>
  <c r="J97" i="15"/>
  <c r="R97" i="15"/>
  <c r="AI97" i="14"/>
  <c r="AD97" i="10"/>
  <c r="AG100" i="8" s="1"/>
  <c r="AM97" i="14"/>
  <c r="U97" i="15"/>
  <c r="AG97" i="10"/>
  <c r="AK100" i="8" s="1"/>
  <c r="I97" i="14"/>
  <c r="E97" i="15"/>
  <c r="V97" i="15" s="1"/>
  <c r="G97" i="11" s="1"/>
  <c r="D97" i="11" s="1"/>
  <c r="I97" i="10"/>
  <c r="S100" i="6" s="1"/>
  <c r="N97" i="14"/>
  <c r="G97" i="15"/>
  <c r="Q97" i="10"/>
  <c r="F100" i="7" s="1"/>
  <c r="X97" i="10"/>
  <c r="AL97" i="14"/>
  <c r="T97" i="15"/>
  <c r="AF97" i="10"/>
  <c r="AJ100" i="8" s="1"/>
  <c r="Q95" i="10"/>
  <c r="F98" i="7" s="1"/>
  <c r="N95" i="14"/>
  <c r="G95" i="15"/>
  <c r="I95" i="10"/>
  <c r="S98" i="6" s="1"/>
  <c r="I95" i="14"/>
  <c r="E95" i="15"/>
  <c r="G95" i="10"/>
  <c r="F95" i="14"/>
  <c r="G95" i="14" s="1"/>
  <c r="C95" i="15"/>
  <c r="O95" i="10"/>
  <c r="AA95" i="14"/>
  <c r="L95" i="15"/>
  <c r="AD95" i="10"/>
  <c r="AG98" i="8" s="1"/>
  <c r="AH98" i="8" s="1"/>
  <c r="AI95" i="14"/>
  <c r="AJ95" i="14" s="1"/>
  <c r="R95" i="15"/>
  <c r="F11" i="13"/>
  <c r="M95" i="10"/>
  <c r="R95" i="14"/>
  <c r="K95" i="15"/>
  <c r="U95" i="10"/>
  <c r="J98" i="7" s="1"/>
  <c r="P98" i="7" s="1"/>
  <c r="AF95" i="14"/>
  <c r="P95" i="15"/>
  <c r="AB95" i="10"/>
  <c r="AD98" i="8" s="1"/>
  <c r="J95" i="14"/>
  <c r="K95" i="14" s="1"/>
  <c r="F95" i="15"/>
  <c r="L95" i="10"/>
  <c r="Q95" i="14"/>
  <c r="J95" i="15"/>
  <c r="T95" i="10"/>
  <c r="I98" i="7" s="1"/>
  <c r="AE95" i="14"/>
  <c r="O95" i="15"/>
  <c r="AA95" i="10"/>
  <c r="AC98" i="8" s="1"/>
  <c r="X94" i="10"/>
  <c r="N11" i="13"/>
  <c r="W95" i="14"/>
  <c r="X95" i="14" s="1"/>
  <c r="T95" i="14" s="1"/>
  <c r="N95" i="10"/>
  <c r="H95" i="10"/>
  <c r="D95" i="15"/>
  <c r="H95" i="14"/>
  <c r="AE94" i="10"/>
  <c r="AI97" i="8" s="1"/>
  <c r="AL97" i="8" s="1"/>
  <c r="AK94" i="14"/>
  <c r="S94" i="15"/>
  <c r="J94" i="15"/>
  <c r="Q94" i="14"/>
  <c r="T94" i="10"/>
  <c r="I97" i="7" s="1"/>
  <c r="O97" i="7" s="1"/>
  <c r="F94" i="15"/>
  <c r="J94" i="14"/>
  <c r="L94" i="10"/>
  <c r="Q89" i="15"/>
  <c r="AH89" i="14"/>
  <c r="AJ89" i="14" s="1"/>
  <c r="AB89" i="14" s="1"/>
  <c r="Z89" i="14" s="1"/>
  <c r="AC89" i="10"/>
  <c r="AF92" i="8" s="1"/>
  <c r="AH92" i="8" s="1"/>
  <c r="AM92" i="8" s="1"/>
  <c r="AN92" i="8" s="1"/>
  <c r="T91" i="3" s="1"/>
  <c r="W89" i="14"/>
  <c r="X89" i="14" s="1"/>
  <c r="T89" i="14" s="1"/>
  <c r="N5" i="13"/>
  <c r="Q92" i="8" s="1"/>
  <c r="R92" i="8" s="1"/>
  <c r="N89" i="10"/>
  <c r="B89" i="15"/>
  <c r="E89" i="14"/>
  <c r="F89" i="10"/>
  <c r="AK87" i="14"/>
  <c r="AN87" i="14" s="1"/>
  <c r="AB87" i="14" s="1"/>
  <c r="Z87" i="14" s="1"/>
  <c r="S87" i="14" s="1"/>
  <c r="S87" i="15"/>
  <c r="AE87" i="10"/>
  <c r="AI90" i="8" s="1"/>
  <c r="AL90" i="8" s="1"/>
  <c r="W87" i="10"/>
  <c r="P87" i="10"/>
  <c r="H87" i="14"/>
  <c r="H87" i="10"/>
  <c r="D87" i="15"/>
  <c r="V87" i="15" s="1"/>
  <c r="G87" i="11" s="1"/>
  <c r="D87" i="11" s="1"/>
  <c r="S98" i="10"/>
  <c r="H101" i="7" s="1"/>
  <c r="AF95" i="10"/>
  <c r="AJ98" i="8" s="1"/>
  <c r="T95" i="15"/>
  <c r="AL95" i="14"/>
  <c r="N94" i="15"/>
  <c r="Z94" i="10"/>
  <c r="AB97" i="8" s="1"/>
  <c r="AD94" i="14"/>
  <c r="AG94" i="14" s="1"/>
  <c r="G94" i="15"/>
  <c r="Q94" i="10"/>
  <c r="F97" i="7" s="1"/>
  <c r="L97" i="7" s="1"/>
  <c r="N94" i="14"/>
  <c r="E94" i="15"/>
  <c r="I94" i="10"/>
  <c r="S97" i="6" s="1"/>
  <c r="I94" i="14"/>
  <c r="E94" i="14"/>
  <c r="F94" i="10"/>
  <c r="B94" i="15"/>
  <c r="N94" i="10"/>
  <c r="W94" i="14"/>
  <c r="X94" i="14" s="1"/>
  <c r="T94" i="14" s="1"/>
  <c r="N10" i="13"/>
  <c r="AH94" i="14"/>
  <c r="AJ94" i="14" s="1"/>
  <c r="AC94" i="10"/>
  <c r="AF97" i="8" s="1"/>
  <c r="AH97" i="8" s="1"/>
  <c r="Q94" i="15"/>
  <c r="F10" i="13"/>
  <c r="M94" i="10"/>
  <c r="R94" i="14"/>
  <c r="K94" i="15"/>
  <c r="U94" i="10"/>
  <c r="J97" i="7" s="1"/>
  <c r="P97" i="7" s="1"/>
  <c r="AF94" i="14"/>
  <c r="P94" i="15"/>
  <c r="AB94" i="10"/>
  <c r="AD97" i="8" s="1"/>
  <c r="T96" i="10"/>
  <c r="I99" i="7" s="1"/>
  <c r="O99" i="7" s="1"/>
  <c r="Q96" i="14"/>
  <c r="J96" i="15"/>
  <c r="J96" i="10"/>
  <c r="X93" i="10"/>
  <c r="J93" i="10"/>
  <c r="O93" i="14"/>
  <c r="R93" i="10"/>
  <c r="G96" i="7" s="1"/>
  <c r="M96" i="7" s="1"/>
  <c r="H93" i="15"/>
  <c r="V93" i="15" s="1"/>
  <c r="G93" i="11" s="1"/>
  <c r="D93" i="11" s="1"/>
  <c r="AF93" i="10"/>
  <c r="AJ96" i="8" s="1"/>
  <c r="T93" i="15"/>
  <c r="AL93" i="14"/>
  <c r="AN93" i="14" s="1"/>
  <c r="AC93" i="14"/>
  <c r="M93" i="15"/>
  <c r="Y93" i="10"/>
  <c r="AA96" i="8" s="1"/>
  <c r="Q93" i="14"/>
  <c r="T93" i="10"/>
  <c r="I96" i="7" s="1"/>
  <c r="O96" i="7" s="1"/>
  <c r="J93" i="15"/>
  <c r="P93" i="15"/>
  <c r="AF93" i="14"/>
  <c r="AB93" i="10"/>
  <c r="AD96" i="8" s="1"/>
  <c r="AM93" i="14"/>
  <c r="U93" i="15"/>
  <c r="AG93" i="10"/>
  <c r="AK96" i="8" s="1"/>
  <c r="M93" i="10"/>
  <c r="P93" i="10"/>
  <c r="K93" i="15"/>
  <c r="U93" i="10"/>
  <c r="J96" i="7" s="1"/>
  <c r="P96" i="7" s="1"/>
  <c r="R93" i="14"/>
  <c r="W93" i="10"/>
  <c r="O93" i="15"/>
  <c r="AA93" i="10"/>
  <c r="AC96" i="8" s="1"/>
  <c r="AE93" i="14"/>
  <c r="F93" i="14"/>
  <c r="G93" i="14" s="1"/>
  <c r="D93" i="14" s="1"/>
  <c r="B93" i="14" s="1"/>
  <c r="F93" i="11" s="1"/>
  <c r="C93" i="11" s="1"/>
  <c r="C93" i="15"/>
  <c r="G93" i="10"/>
  <c r="O93" i="10"/>
  <c r="AA93" i="14"/>
  <c r="L93" i="15"/>
  <c r="AI93" i="14"/>
  <c r="AD93" i="10"/>
  <c r="AG96" i="8" s="1"/>
  <c r="R93" i="15"/>
  <c r="AH93" i="14"/>
  <c r="AC93" i="10"/>
  <c r="AF96" i="8" s="1"/>
  <c r="Q93" i="15"/>
  <c r="C92" i="15"/>
  <c r="F92" i="14"/>
  <c r="G92" i="10"/>
  <c r="X91" i="10"/>
  <c r="F91" i="14"/>
  <c r="C91" i="15"/>
  <c r="G91" i="10"/>
  <c r="B92" i="15"/>
  <c r="F92" i="10"/>
  <c r="E92" i="14"/>
  <c r="AA96" i="14"/>
  <c r="L96" i="15"/>
  <c r="P94" i="14"/>
  <c r="AG92" i="10"/>
  <c r="AK95" i="8" s="1"/>
  <c r="U92" i="15"/>
  <c r="AM92" i="14"/>
  <c r="N92" i="10"/>
  <c r="J92" i="10"/>
  <c r="Z91" i="10"/>
  <c r="AB94" i="8" s="1"/>
  <c r="AD91" i="14"/>
  <c r="N91" i="15"/>
  <c r="G91" i="15"/>
  <c r="Q91" i="10"/>
  <c r="F94" i="7" s="1"/>
  <c r="L94" i="7" s="1"/>
  <c r="N91" i="14"/>
  <c r="E91" i="15"/>
  <c r="I91" i="10"/>
  <c r="S94" i="6" s="1"/>
  <c r="I91" i="14"/>
  <c r="F91" i="15"/>
  <c r="J91" i="14"/>
  <c r="L91" i="10"/>
  <c r="J91" i="15"/>
  <c r="Q91" i="14"/>
  <c r="T91" i="10"/>
  <c r="I94" i="7" s="1"/>
  <c r="O91" i="15"/>
  <c r="AE91" i="14"/>
  <c r="AA91" i="10"/>
  <c r="AC94" i="8" s="1"/>
  <c r="E91" i="14"/>
  <c r="F91" i="10"/>
  <c r="B91" i="15"/>
  <c r="N91" i="10"/>
  <c r="W91" i="14"/>
  <c r="X91" i="14" s="1"/>
  <c r="T91" i="14" s="1"/>
  <c r="N7" i="13"/>
  <c r="AH91" i="14"/>
  <c r="AC91" i="10"/>
  <c r="AF94" i="8" s="1"/>
  <c r="AH94" i="8" s="1"/>
  <c r="Q91" i="15"/>
  <c r="E96" i="15"/>
  <c r="I96" i="10"/>
  <c r="S99" i="6" s="1"/>
  <c r="I96" i="14"/>
  <c r="S94" i="10"/>
  <c r="H97" i="7" s="1"/>
  <c r="I94" i="15"/>
  <c r="R92" i="15"/>
  <c r="AD92" i="10"/>
  <c r="AG95" i="8" s="1"/>
  <c r="AI92" i="14"/>
  <c r="AA92" i="10"/>
  <c r="AC95" i="8" s="1"/>
  <c r="O92" i="15"/>
  <c r="AE92" i="14"/>
  <c r="X92" i="10"/>
  <c r="O92" i="10"/>
  <c r="E92" i="15"/>
  <c r="I92" i="10"/>
  <c r="S95" i="6" s="1"/>
  <c r="I92" i="14"/>
  <c r="P91" i="15"/>
  <c r="AB91" i="10"/>
  <c r="AD94" i="8" s="1"/>
  <c r="AF91" i="14"/>
  <c r="W91" i="10"/>
  <c r="P91" i="10"/>
  <c r="O96" i="10"/>
  <c r="P93" i="14"/>
  <c r="AF92" i="14"/>
  <c r="AB92" i="10"/>
  <c r="AD95" i="8" s="1"/>
  <c r="P92" i="15"/>
  <c r="Y92" i="10"/>
  <c r="AA95" i="8" s="1"/>
  <c r="M92" i="15"/>
  <c r="AC92" i="14"/>
  <c r="N8" i="13"/>
  <c r="W92" i="14"/>
  <c r="X92" i="14" s="1"/>
  <c r="T92" i="14" s="1"/>
  <c r="R91" i="15"/>
  <c r="AD91" i="10"/>
  <c r="AG94" i="8" s="1"/>
  <c r="AI91" i="14"/>
  <c r="K91" i="10"/>
  <c r="P87" i="14"/>
  <c r="M87" i="14" s="1"/>
  <c r="L92" i="15"/>
  <c r="AA92" i="14"/>
  <c r="J92" i="15"/>
  <c r="Q92" i="14"/>
  <c r="T92" i="10"/>
  <c r="I95" i="7" s="1"/>
  <c r="O95" i="7" s="1"/>
  <c r="G92" i="15"/>
  <c r="N92" i="14"/>
  <c r="M92" i="14" s="1"/>
  <c r="Q92" i="10"/>
  <c r="F95" i="7" s="1"/>
  <c r="L95" i="7" s="1"/>
  <c r="M91" i="15"/>
  <c r="Y91" i="10"/>
  <c r="AA94" i="8" s="1"/>
  <c r="AC91" i="14"/>
  <c r="AG91" i="14" s="1"/>
  <c r="K91" i="15"/>
  <c r="U91" i="10"/>
  <c r="J94" i="7" s="1"/>
  <c r="R91" i="14"/>
  <c r="M91" i="10"/>
  <c r="H91" i="10"/>
  <c r="D91" i="15"/>
  <c r="H91" i="14"/>
  <c r="T96" i="15"/>
  <c r="AF96" i="10"/>
  <c r="AJ99" i="8" s="1"/>
  <c r="AL96" i="14"/>
  <c r="F96" i="14"/>
  <c r="G96" i="14" s="1"/>
  <c r="G96" i="10"/>
  <c r="C96" i="15"/>
  <c r="M96" i="10"/>
  <c r="H96" i="10"/>
  <c r="D96" i="15"/>
  <c r="H96" i="14"/>
  <c r="P96" i="10"/>
  <c r="N12" i="13"/>
  <c r="W96" i="14"/>
  <c r="X96" i="14" s="1"/>
  <c r="T96" i="14" s="1"/>
  <c r="W96" i="10"/>
  <c r="X96" i="10"/>
  <c r="F12" i="13"/>
  <c r="Z96" i="10"/>
  <c r="AB99" i="8" s="1"/>
  <c r="AD96" i="14"/>
  <c r="N96" i="15"/>
  <c r="AA96" i="10"/>
  <c r="AC99" i="8" s="1"/>
  <c r="O96" i="15"/>
  <c r="AE96" i="14"/>
  <c r="R96" i="15"/>
  <c r="AI96" i="14"/>
  <c r="AD96" i="10"/>
  <c r="AG99" i="8" s="1"/>
  <c r="F96" i="10"/>
  <c r="E96" i="14"/>
  <c r="B96" i="15"/>
  <c r="N96" i="10"/>
  <c r="AC96" i="10"/>
  <c r="AF99" i="8" s="1"/>
  <c r="Q96" i="15"/>
  <c r="AH96" i="14"/>
  <c r="AJ96" i="14" s="1"/>
  <c r="J96" i="14"/>
  <c r="K96" i="14" s="1"/>
  <c r="F96" i="15"/>
  <c r="L96" i="10"/>
  <c r="U96" i="10"/>
  <c r="J99" i="7" s="1"/>
  <c r="P99" i="7" s="1"/>
  <c r="R96" i="14"/>
  <c r="K96" i="15"/>
  <c r="S96" i="15"/>
  <c r="AE96" i="10"/>
  <c r="AI99" i="8" s="1"/>
  <c r="AK96" i="14"/>
  <c r="K96" i="10"/>
  <c r="AF96" i="14"/>
  <c r="P96" i="15"/>
  <c r="AB96" i="10"/>
  <c r="AD99" i="8" s="1"/>
  <c r="O96" i="14"/>
  <c r="H96" i="15"/>
  <c r="R96" i="10"/>
  <c r="G99" i="7" s="1"/>
  <c r="M99" i="7" s="1"/>
  <c r="AC96" i="14"/>
  <c r="AG96" i="14" s="1"/>
  <c r="M96" i="15"/>
  <c r="Y96" i="10"/>
  <c r="AA99" i="8" s="1"/>
  <c r="AM96" i="14"/>
  <c r="AG96" i="10"/>
  <c r="AK99" i="8" s="1"/>
  <c r="U96" i="15"/>
  <c r="R92" i="10"/>
  <c r="G95" i="7" s="1"/>
  <c r="M95" i="7" s="1"/>
  <c r="O92" i="14"/>
  <c r="H92" i="15"/>
  <c r="J92" i="14"/>
  <c r="K92" i="14" s="1"/>
  <c r="L92" i="10"/>
  <c r="F92" i="15"/>
  <c r="AD92" i="14"/>
  <c r="Z92" i="10"/>
  <c r="AB95" i="8" s="1"/>
  <c r="N92" i="15"/>
  <c r="M92" i="10"/>
  <c r="R92" i="14"/>
  <c r="U92" i="10"/>
  <c r="J95" i="7" s="1"/>
  <c r="P95" i="7" s="1"/>
  <c r="K92" i="15"/>
  <c r="F8" i="13"/>
  <c r="K92" i="10"/>
  <c r="Q92" i="15"/>
  <c r="AC92" i="10"/>
  <c r="AF95" i="8" s="1"/>
  <c r="AH92" i="14"/>
  <c r="AJ92" i="14" s="1"/>
  <c r="AF92" i="10"/>
  <c r="AJ95" i="8" s="1"/>
  <c r="T92" i="15"/>
  <c r="AL92" i="14"/>
  <c r="H92" i="14"/>
  <c r="H92" i="10"/>
  <c r="D92" i="15"/>
  <c r="P92" i="10"/>
  <c r="W92" i="10"/>
  <c r="AK92" i="14"/>
  <c r="S92" i="15"/>
  <c r="AE92" i="10"/>
  <c r="AI95" i="8" s="1"/>
  <c r="P95" i="14"/>
  <c r="S95" i="10"/>
  <c r="H98" i="7" s="1"/>
  <c r="I95" i="15"/>
  <c r="I93" i="15"/>
  <c r="S93" i="10"/>
  <c r="H96" i="7" s="1"/>
  <c r="P88" i="15"/>
  <c r="AF88" i="14"/>
  <c r="AB88" i="10"/>
  <c r="AD91" i="8" s="1"/>
  <c r="Z88" i="10"/>
  <c r="AB91" i="8" s="1"/>
  <c r="N88" i="15"/>
  <c r="AD88" i="14"/>
  <c r="O86" i="15"/>
  <c r="AE86" i="14"/>
  <c r="AA86" i="10"/>
  <c r="AC89" i="8" s="1"/>
  <c r="AE83" i="14"/>
  <c r="O83" i="15"/>
  <c r="AA83" i="10"/>
  <c r="AC86" i="8" s="1"/>
  <c r="X83" i="10"/>
  <c r="E83" i="14"/>
  <c r="B83" i="15"/>
  <c r="F83" i="10"/>
  <c r="K83" i="10"/>
  <c r="AD83" i="14"/>
  <c r="AG83" i="14" s="1"/>
  <c r="N83" i="15"/>
  <c r="Z83" i="10"/>
  <c r="AB86" i="8" s="1"/>
  <c r="AE86" i="8" s="1"/>
  <c r="E88" i="14"/>
  <c r="F88" i="10"/>
  <c r="B88" i="15"/>
  <c r="AK86" i="14"/>
  <c r="AE86" i="10"/>
  <c r="AI89" i="8" s="1"/>
  <c r="S86" i="15"/>
  <c r="M86" i="10"/>
  <c r="AA85" i="10"/>
  <c r="AC88" i="8" s="1"/>
  <c r="O85" i="15"/>
  <c r="AE85" i="14"/>
  <c r="W85" i="10"/>
  <c r="I85" i="15"/>
  <c r="S85" i="10"/>
  <c r="H88" i="7" s="1"/>
  <c r="E85" i="14"/>
  <c r="G85" i="14" s="1"/>
  <c r="D85" i="14" s="1"/>
  <c r="B85" i="15"/>
  <c r="F85" i="10"/>
  <c r="M85" i="10"/>
  <c r="R85" i="14"/>
  <c r="U85" i="10"/>
  <c r="J88" i="7" s="1"/>
  <c r="P88" i="7" s="1"/>
  <c r="K85" i="15"/>
  <c r="S85" i="15"/>
  <c r="AE85" i="10"/>
  <c r="AI88" i="8" s="1"/>
  <c r="AK85" i="14"/>
  <c r="N85" i="10"/>
  <c r="W85" i="14"/>
  <c r="X85" i="14" s="1"/>
  <c r="T85" i="14" s="1"/>
  <c r="J143" i="12"/>
  <c r="Q88" i="8" s="1"/>
  <c r="R88" i="8" s="1"/>
  <c r="T85" i="15"/>
  <c r="AF85" i="10"/>
  <c r="AJ88" i="8" s="1"/>
  <c r="AL85" i="14"/>
  <c r="J85" i="10"/>
  <c r="O85" i="14"/>
  <c r="H85" i="15"/>
  <c r="V85" i="15" s="1"/>
  <c r="G85" i="11" s="1"/>
  <c r="D85" i="11" s="1"/>
  <c r="R85" i="10"/>
  <c r="G88" i="7" s="1"/>
  <c r="M88" i="7" s="1"/>
  <c r="AC85" i="14"/>
  <c r="AG85" i="14" s="1"/>
  <c r="M85" i="15"/>
  <c r="Y85" i="10"/>
  <c r="AA88" i="8" s="1"/>
  <c r="AM85" i="14"/>
  <c r="U85" i="15"/>
  <c r="AG85" i="10"/>
  <c r="AK88" i="8" s="1"/>
  <c r="K84" i="15"/>
  <c r="R84" i="14"/>
  <c r="U84" i="10"/>
  <c r="J87" i="7" s="1"/>
  <c r="P87" i="7" s="1"/>
  <c r="M84" i="10"/>
  <c r="D84" i="15"/>
  <c r="H84" i="10"/>
  <c r="H84" i="14"/>
  <c r="T83" i="10"/>
  <c r="I86" i="7" s="1"/>
  <c r="O86" i="7" s="1"/>
  <c r="J83" i="15"/>
  <c r="Q83" i="14"/>
  <c r="G83" i="15"/>
  <c r="N83" i="14"/>
  <c r="Q83" i="10"/>
  <c r="F86" i="7" s="1"/>
  <c r="L86" i="7" s="1"/>
  <c r="L83" i="10"/>
  <c r="F83" i="15"/>
  <c r="J83" i="14"/>
  <c r="E83" i="15"/>
  <c r="I83" i="10"/>
  <c r="S86" i="6" s="1"/>
  <c r="I83" i="14"/>
  <c r="AK79" i="14"/>
  <c r="AN79" i="14" s="1"/>
  <c r="AB79" i="14" s="1"/>
  <c r="Z79" i="14" s="1"/>
  <c r="S79" i="14" s="1"/>
  <c r="S79" i="15"/>
  <c r="AE79" i="10"/>
  <c r="AI82" i="8" s="1"/>
  <c r="AL82" i="8" s="1"/>
  <c r="W79" i="10"/>
  <c r="P79" i="10"/>
  <c r="H79" i="14"/>
  <c r="D79" i="15"/>
  <c r="V79" i="15" s="1"/>
  <c r="G79" i="11" s="1"/>
  <c r="D79" i="11" s="1"/>
  <c r="H79" i="10"/>
  <c r="X82" i="6" s="1"/>
  <c r="Y82" i="6" s="1"/>
  <c r="Z82" i="6" s="1"/>
  <c r="AK71" i="14"/>
  <c r="AN71" i="14" s="1"/>
  <c r="AE71" i="10"/>
  <c r="AI74" i="8" s="1"/>
  <c r="AL74" i="8" s="1"/>
  <c r="S71" i="15"/>
  <c r="W71" i="10"/>
  <c r="P71" i="10"/>
  <c r="H71" i="14"/>
  <c r="H71" i="10"/>
  <c r="D71" i="15"/>
  <c r="I90" i="10"/>
  <c r="S93" i="6" s="1"/>
  <c r="I90" i="14"/>
  <c r="E90" i="15"/>
  <c r="P90" i="10"/>
  <c r="W90" i="10"/>
  <c r="AM90" i="14"/>
  <c r="U90" i="15"/>
  <c r="AG90" i="10"/>
  <c r="AK93" i="8" s="1"/>
  <c r="W90" i="14"/>
  <c r="X90" i="14" s="1"/>
  <c r="T90" i="14" s="1"/>
  <c r="N6" i="13"/>
  <c r="N90" i="15"/>
  <c r="AD90" i="14"/>
  <c r="Z90" i="10"/>
  <c r="AB93" i="8" s="1"/>
  <c r="F90" i="15"/>
  <c r="L90" i="10"/>
  <c r="J90" i="14"/>
  <c r="K90" i="14" s="1"/>
  <c r="J90" i="15"/>
  <c r="T90" i="10"/>
  <c r="I93" i="7" s="1"/>
  <c r="Q90" i="14"/>
  <c r="S90" i="15"/>
  <c r="AE90" i="10"/>
  <c r="AI93" i="8" s="1"/>
  <c r="AK90" i="14"/>
  <c r="AN90" i="14" s="1"/>
  <c r="X90" i="10"/>
  <c r="Q90" i="15"/>
  <c r="AC90" i="10"/>
  <c r="AF93" i="8" s="1"/>
  <c r="AH90" i="14"/>
  <c r="J90" i="10"/>
  <c r="H90" i="15"/>
  <c r="R90" i="10"/>
  <c r="G93" i="7" s="1"/>
  <c r="O90" i="14"/>
  <c r="O90" i="15"/>
  <c r="AA90" i="10"/>
  <c r="AC93" i="8" s="1"/>
  <c r="AE90" i="14"/>
  <c r="AF90" i="10"/>
  <c r="AJ93" i="8" s="1"/>
  <c r="T90" i="15"/>
  <c r="AL90" i="14"/>
  <c r="H90" i="10"/>
  <c r="H90" i="14"/>
  <c r="L90" i="14" s="1"/>
  <c r="D90" i="15"/>
  <c r="AC90" i="14"/>
  <c r="M90" i="15"/>
  <c r="Y90" i="10"/>
  <c r="AA93" i="8" s="1"/>
  <c r="E90" i="14"/>
  <c r="B90" i="15"/>
  <c r="F90" i="10"/>
  <c r="K90" i="10"/>
  <c r="F6" i="13"/>
  <c r="M90" i="10"/>
  <c r="K90" i="15"/>
  <c r="R90" i="14"/>
  <c r="U90" i="10"/>
  <c r="J93" i="7" s="1"/>
  <c r="P90" i="15"/>
  <c r="AF90" i="14"/>
  <c r="AB90" i="10"/>
  <c r="AD93" i="8" s="1"/>
  <c r="F90" i="14"/>
  <c r="G90" i="10"/>
  <c r="C90" i="15"/>
  <c r="O90" i="10"/>
  <c r="AA90" i="14"/>
  <c r="L90" i="15"/>
  <c r="AI90" i="14"/>
  <c r="AD90" i="10"/>
  <c r="AG93" i="8" s="1"/>
  <c r="R90" i="15"/>
  <c r="S88" i="15"/>
  <c r="AK88" i="14"/>
  <c r="AE88" i="10"/>
  <c r="AI91" i="8" s="1"/>
  <c r="AH88" i="14"/>
  <c r="Q88" i="15"/>
  <c r="AC88" i="10"/>
  <c r="AF91" i="8" s="1"/>
  <c r="K88" i="10"/>
  <c r="F4" i="13"/>
  <c r="D88" i="15"/>
  <c r="H88" i="10"/>
  <c r="H88" i="14"/>
  <c r="O88" i="15"/>
  <c r="AA88" i="10"/>
  <c r="AC91" i="8" s="1"/>
  <c r="AE88" i="14"/>
  <c r="M88" i="10"/>
  <c r="P88" i="10"/>
  <c r="K88" i="15"/>
  <c r="R88" i="14"/>
  <c r="U88" i="10"/>
  <c r="J91" i="7" s="1"/>
  <c r="J88" i="10"/>
  <c r="R88" i="10"/>
  <c r="G91" i="7" s="1"/>
  <c r="O88" i="14"/>
  <c r="H88" i="15"/>
  <c r="M88" i="15"/>
  <c r="AC88" i="14"/>
  <c r="Y88" i="10"/>
  <c r="AA91" i="8" s="1"/>
  <c r="F88" i="15"/>
  <c r="J88" i="14"/>
  <c r="L88" i="10"/>
  <c r="J88" i="15"/>
  <c r="Q88" i="14"/>
  <c r="T88" i="10"/>
  <c r="I91" i="7" s="1"/>
  <c r="W88" i="14"/>
  <c r="X88" i="14" s="1"/>
  <c r="T88" i="14" s="1"/>
  <c r="N4" i="13"/>
  <c r="AM88" i="14"/>
  <c r="AG88" i="10"/>
  <c r="AK91" i="8" s="1"/>
  <c r="U88" i="15"/>
  <c r="F88" i="14"/>
  <c r="G88" i="14" s="1"/>
  <c r="G88" i="10"/>
  <c r="C88" i="15"/>
  <c r="O88" i="10"/>
  <c r="L88" i="15"/>
  <c r="AA88" i="14"/>
  <c r="R88" i="15"/>
  <c r="AI88" i="14"/>
  <c r="AD88" i="10"/>
  <c r="AG91" i="8" s="1"/>
  <c r="X88" i="10"/>
  <c r="AL88" i="14"/>
  <c r="AF88" i="10"/>
  <c r="AJ91" i="8" s="1"/>
  <c r="T88" i="15"/>
  <c r="R86" i="10"/>
  <c r="G89" i="7" s="1"/>
  <c r="H86" i="15"/>
  <c r="O86" i="14"/>
  <c r="D86" i="15"/>
  <c r="H86" i="10"/>
  <c r="H86" i="14"/>
  <c r="O86" i="10"/>
  <c r="L86" i="15"/>
  <c r="AA86" i="14"/>
  <c r="M86" i="15"/>
  <c r="Y86" i="10"/>
  <c r="AA89" i="8" s="1"/>
  <c r="AC86" i="14"/>
  <c r="O146" i="12"/>
  <c r="P86" i="10"/>
  <c r="W86" i="10"/>
  <c r="Z86" i="10"/>
  <c r="AB89" i="8" s="1"/>
  <c r="N86" i="15"/>
  <c r="AD86" i="14"/>
  <c r="I86" i="14"/>
  <c r="E86" i="15"/>
  <c r="I86" i="10"/>
  <c r="S89" i="6" s="1"/>
  <c r="N86" i="14"/>
  <c r="G86" i="15"/>
  <c r="Q86" i="10"/>
  <c r="F89" i="7" s="1"/>
  <c r="X86" i="10"/>
  <c r="AL86" i="14"/>
  <c r="AF86" i="10"/>
  <c r="AJ89" i="8" s="1"/>
  <c r="T86" i="15"/>
  <c r="P85" i="14"/>
  <c r="AF84" i="10"/>
  <c r="AJ87" i="8" s="1"/>
  <c r="AL84" i="14"/>
  <c r="AN84" i="14" s="1"/>
  <c r="T84" i="15"/>
  <c r="AA84" i="10"/>
  <c r="AC87" i="8" s="1"/>
  <c r="O84" i="15"/>
  <c r="AE84" i="14"/>
  <c r="F84" i="10"/>
  <c r="E84" i="14"/>
  <c r="B84" i="15"/>
  <c r="O84" i="10"/>
  <c r="AA84" i="14"/>
  <c r="L84" i="15"/>
  <c r="AI84" i="14"/>
  <c r="AJ84" i="14" s="1"/>
  <c r="AB84" i="14" s="1"/>
  <c r="R84" i="15"/>
  <c r="AD84" i="10"/>
  <c r="AG87" i="8" s="1"/>
  <c r="AH87" i="8" s="1"/>
  <c r="J84" i="10"/>
  <c r="O84" i="14"/>
  <c r="H84" i="15"/>
  <c r="R84" i="10"/>
  <c r="G87" i="7" s="1"/>
  <c r="M87" i="7" s="1"/>
  <c r="AC84" i="14"/>
  <c r="AG84" i="14" s="1"/>
  <c r="M84" i="15"/>
  <c r="Y84" i="10"/>
  <c r="AA87" i="8" s="1"/>
  <c r="AM84" i="14"/>
  <c r="U84" i="15"/>
  <c r="AG84" i="10"/>
  <c r="AK87" i="8" s="1"/>
  <c r="J146" i="12"/>
  <c r="Q89" i="8" s="1"/>
  <c r="R89" i="8" s="1"/>
  <c r="W86" i="14"/>
  <c r="X86" i="14" s="1"/>
  <c r="T86" i="14" s="1"/>
  <c r="F86" i="15"/>
  <c r="J86" i="14"/>
  <c r="K86" i="14" s="1"/>
  <c r="L86" i="10"/>
  <c r="Q88" i="10"/>
  <c r="F91" i="7" s="1"/>
  <c r="N88" i="14"/>
  <c r="G88" i="15"/>
  <c r="Q86" i="15"/>
  <c r="AH86" i="14"/>
  <c r="AJ86" i="14" s="1"/>
  <c r="AC86" i="10"/>
  <c r="AF89" i="8" s="1"/>
  <c r="AH89" i="8" s="1"/>
  <c r="K86" i="10"/>
  <c r="C86" i="15"/>
  <c r="F86" i="14"/>
  <c r="G86" i="10"/>
  <c r="X84" i="10"/>
  <c r="T84" i="10"/>
  <c r="I87" i="7" s="1"/>
  <c r="O87" i="7" s="1"/>
  <c r="J84" i="15"/>
  <c r="Q84" i="14"/>
  <c r="L84" i="10"/>
  <c r="F84" i="15"/>
  <c r="J84" i="14"/>
  <c r="S83" i="15"/>
  <c r="AE83" i="10"/>
  <c r="AI86" i="8" s="1"/>
  <c r="AL86" i="8" s="1"/>
  <c r="AK83" i="14"/>
  <c r="AN83" i="14" s="1"/>
  <c r="AB83" i="14" s="1"/>
  <c r="Z83" i="14" s="1"/>
  <c r="S83" i="14" s="1"/>
  <c r="U83" i="10"/>
  <c r="J86" i="7" s="1"/>
  <c r="P86" i="7" s="1"/>
  <c r="K83" i="15"/>
  <c r="R83" i="14"/>
  <c r="R83" i="10"/>
  <c r="G86" i="7" s="1"/>
  <c r="M86" i="7" s="1"/>
  <c r="H83" i="15"/>
  <c r="O83" i="14"/>
  <c r="M83" i="10"/>
  <c r="J83" i="10"/>
  <c r="I88" i="10"/>
  <c r="S91" i="6" s="1"/>
  <c r="I88" i="14"/>
  <c r="E88" i="15"/>
  <c r="AF86" i="14"/>
  <c r="P86" i="15"/>
  <c r="AB86" i="10"/>
  <c r="AD89" i="8" s="1"/>
  <c r="J86" i="10"/>
  <c r="E86" i="14"/>
  <c r="F86" i="10"/>
  <c r="B86" i="15"/>
  <c r="W84" i="14"/>
  <c r="X84" i="14" s="1"/>
  <c r="T84" i="14" s="1"/>
  <c r="J139" i="12"/>
  <c r="Q87" i="8" s="1"/>
  <c r="R87" i="8" s="1"/>
  <c r="Q84" i="10"/>
  <c r="F87" i="7" s="1"/>
  <c r="L87" i="7" s="1"/>
  <c r="N84" i="14"/>
  <c r="G84" i="15"/>
  <c r="N84" i="10"/>
  <c r="I84" i="10"/>
  <c r="S87" i="6" s="1"/>
  <c r="I84" i="14"/>
  <c r="E84" i="15"/>
  <c r="R78" i="15"/>
  <c r="AI78" i="14"/>
  <c r="AD78" i="10"/>
  <c r="AG81" i="8" s="1"/>
  <c r="AL77" i="14"/>
  <c r="T77" i="15"/>
  <c r="AF77" i="10"/>
  <c r="AJ80" i="8" s="1"/>
  <c r="AA77" i="10"/>
  <c r="AC80" i="8" s="1"/>
  <c r="AE77" i="14"/>
  <c r="O77" i="15"/>
  <c r="G76" i="15"/>
  <c r="N76" i="14"/>
  <c r="Q76" i="10"/>
  <c r="F79" i="7" s="1"/>
  <c r="E76" i="15"/>
  <c r="I76" i="14"/>
  <c r="K76" i="14" s="1"/>
  <c r="L76" i="14" s="1"/>
  <c r="I76" i="10"/>
  <c r="S79" i="6" s="1"/>
  <c r="E76" i="14"/>
  <c r="G76" i="14" s="1"/>
  <c r="F76" i="10"/>
  <c r="B76" i="15"/>
  <c r="N76" i="10"/>
  <c r="W76" i="14"/>
  <c r="X76" i="14" s="1"/>
  <c r="T76" i="14" s="1"/>
  <c r="AH76" i="14"/>
  <c r="Q76" i="15"/>
  <c r="AC76" i="10"/>
  <c r="AF79" i="8" s="1"/>
  <c r="K76" i="10"/>
  <c r="AD76" i="14"/>
  <c r="N76" i="15"/>
  <c r="Z76" i="10"/>
  <c r="AB79" i="8" s="1"/>
  <c r="AE79" i="8" s="1"/>
  <c r="AF75" i="10"/>
  <c r="AJ78" i="8" s="1"/>
  <c r="AL75" i="14"/>
  <c r="T75" i="15"/>
  <c r="P75" i="14"/>
  <c r="N74" i="15"/>
  <c r="AD74" i="14"/>
  <c r="Z74" i="10"/>
  <c r="AB77" i="8" s="1"/>
  <c r="W74" i="14"/>
  <c r="X74" i="14" s="1"/>
  <c r="T74" i="14" s="1"/>
  <c r="O74" i="14"/>
  <c r="H74" i="15"/>
  <c r="R74" i="10"/>
  <c r="G77" i="7" s="1"/>
  <c r="M77" i="7" s="1"/>
  <c r="J74" i="10"/>
  <c r="AE72" i="14"/>
  <c r="O72" i="15"/>
  <c r="AA72" i="10"/>
  <c r="AC75" i="8" s="1"/>
  <c r="Q72" i="10"/>
  <c r="F75" i="7" s="1"/>
  <c r="N72" i="14"/>
  <c r="G72" i="15"/>
  <c r="I72" i="10"/>
  <c r="S75" i="6" s="1"/>
  <c r="I72" i="14"/>
  <c r="E72" i="15"/>
  <c r="E72" i="14"/>
  <c r="B72" i="15"/>
  <c r="F72" i="10"/>
  <c r="F72" i="14"/>
  <c r="G72" i="14" s="1"/>
  <c r="G72" i="10"/>
  <c r="P75" i="7" s="1"/>
  <c r="C72" i="15"/>
  <c r="O72" i="10"/>
  <c r="AA72" i="14"/>
  <c r="L72" i="15"/>
  <c r="AI72" i="14"/>
  <c r="AJ72" i="14" s="1"/>
  <c r="R72" i="15"/>
  <c r="AD72" i="10"/>
  <c r="AG75" i="8" s="1"/>
  <c r="AH75" i="8" s="1"/>
  <c r="I80" i="15"/>
  <c r="AG78" i="10"/>
  <c r="AK81" i="8" s="1"/>
  <c r="U78" i="15"/>
  <c r="AM78" i="14"/>
  <c r="P78" i="10"/>
  <c r="K78" i="10"/>
  <c r="F78" i="10"/>
  <c r="E78" i="14"/>
  <c r="B78" i="15"/>
  <c r="AC77" i="10"/>
  <c r="AF80" i="8" s="1"/>
  <c r="AH80" i="8" s="1"/>
  <c r="AH77" i="14"/>
  <c r="AJ77" i="14" s="1"/>
  <c r="Q77" i="15"/>
  <c r="AB76" i="10"/>
  <c r="AD79" i="8" s="1"/>
  <c r="AF76" i="14"/>
  <c r="P76" i="15"/>
  <c r="W76" i="10"/>
  <c r="P76" i="10"/>
  <c r="H75" i="15"/>
  <c r="O75" i="14"/>
  <c r="R75" i="10"/>
  <c r="G78" i="7" s="1"/>
  <c r="J75" i="10"/>
  <c r="O128" i="12"/>
  <c r="K82" i="6" s="1"/>
  <c r="L82" i="6" s="1"/>
  <c r="M82" i="6" s="1"/>
  <c r="N82" i="6" s="1"/>
  <c r="M81" i="3" s="1"/>
  <c r="AG74" i="10"/>
  <c r="AK77" i="8" s="1"/>
  <c r="AM74" i="14"/>
  <c r="U74" i="15"/>
  <c r="P74" i="10"/>
  <c r="Q72" i="14"/>
  <c r="J72" i="15"/>
  <c r="T72" i="10"/>
  <c r="I75" i="7" s="1"/>
  <c r="J72" i="14"/>
  <c r="F72" i="15"/>
  <c r="L72" i="10"/>
  <c r="W82" i="10"/>
  <c r="M81" i="15"/>
  <c r="Y81" i="10"/>
  <c r="AA84" i="8" s="1"/>
  <c r="AC81" i="14"/>
  <c r="G81" i="10"/>
  <c r="C81" i="15"/>
  <c r="F81" i="14"/>
  <c r="G81" i="14" s="1"/>
  <c r="N80" i="15"/>
  <c r="Z80" i="10"/>
  <c r="AB83" i="8" s="1"/>
  <c r="AE83" i="8" s="1"/>
  <c r="AD80" i="14"/>
  <c r="K80" i="10"/>
  <c r="U78" i="10"/>
  <c r="J81" i="7" s="1"/>
  <c r="K78" i="15"/>
  <c r="R78" i="14"/>
  <c r="M78" i="10"/>
  <c r="X77" i="10"/>
  <c r="T77" i="10"/>
  <c r="I80" i="7" s="1"/>
  <c r="O80" i="7" s="1"/>
  <c r="Q77" i="14"/>
  <c r="J77" i="15"/>
  <c r="L77" i="10"/>
  <c r="J77" i="14"/>
  <c r="K77" i="14" s="1"/>
  <c r="L77" i="14" s="1"/>
  <c r="F77" i="15"/>
  <c r="G77" i="10"/>
  <c r="C77" i="15"/>
  <c r="F77" i="14"/>
  <c r="R76" i="15"/>
  <c r="AD76" i="10"/>
  <c r="AG79" i="8" s="1"/>
  <c r="AI76" i="14"/>
  <c r="AC75" i="10"/>
  <c r="AF78" i="8" s="1"/>
  <c r="AH75" i="14"/>
  <c r="Q75" i="15"/>
  <c r="X75" i="10"/>
  <c r="H74" i="10"/>
  <c r="H74" i="14"/>
  <c r="D74" i="15"/>
  <c r="AD73" i="10"/>
  <c r="AG76" i="8" s="1"/>
  <c r="AI73" i="14"/>
  <c r="R73" i="15"/>
  <c r="O73" i="15"/>
  <c r="AA73" i="10"/>
  <c r="AC76" i="8" s="1"/>
  <c r="AE76" i="8" s="1"/>
  <c r="AE73" i="14"/>
  <c r="AG73" i="14" s="1"/>
  <c r="Q73" i="10"/>
  <c r="F76" i="7" s="1"/>
  <c r="L76" i="7" s="1"/>
  <c r="N73" i="14"/>
  <c r="M73" i="14" s="1"/>
  <c r="G73" i="15"/>
  <c r="I73" i="10"/>
  <c r="S76" i="6" s="1"/>
  <c r="I73" i="14"/>
  <c r="K73" i="14" s="1"/>
  <c r="L73" i="14" s="1"/>
  <c r="E73" i="15"/>
  <c r="E73" i="14"/>
  <c r="F73" i="10"/>
  <c r="B73" i="15"/>
  <c r="N73" i="10"/>
  <c r="W73" i="14"/>
  <c r="X73" i="14" s="1"/>
  <c r="T73" i="14" s="1"/>
  <c r="AH73" i="14"/>
  <c r="Q73" i="15"/>
  <c r="AC73" i="10"/>
  <c r="AF76" i="8" s="1"/>
  <c r="Y72" i="10"/>
  <c r="AA75" i="8" s="1"/>
  <c r="AC72" i="14"/>
  <c r="M72" i="15"/>
  <c r="AE67" i="10"/>
  <c r="AI70" i="8" s="1"/>
  <c r="AL70" i="8" s="1"/>
  <c r="AM70" i="8" s="1"/>
  <c r="AN70" i="8" s="1"/>
  <c r="T69" i="3" s="1"/>
  <c r="AK67" i="14"/>
  <c r="AN67" i="14" s="1"/>
  <c r="AB67" i="14" s="1"/>
  <c r="Z67" i="14" s="1"/>
  <c r="S67" i="14" s="1"/>
  <c r="S67" i="15"/>
  <c r="W67" i="10"/>
  <c r="P67" i="10"/>
  <c r="H67" i="14"/>
  <c r="D67" i="15"/>
  <c r="V67" i="15" s="1"/>
  <c r="G67" i="11" s="1"/>
  <c r="D67" i="11" s="1"/>
  <c r="H67" i="10"/>
  <c r="AF62" i="14"/>
  <c r="AG62" i="14" s="1"/>
  <c r="P62" i="15"/>
  <c r="AB62" i="10"/>
  <c r="AD65" i="8" s="1"/>
  <c r="AE65" i="8" s="1"/>
  <c r="AM65" i="8" s="1"/>
  <c r="R62" i="14"/>
  <c r="M62" i="14" s="1"/>
  <c r="K62" i="15"/>
  <c r="M62" i="10"/>
  <c r="AK59" i="14"/>
  <c r="AN59" i="14" s="1"/>
  <c r="AB59" i="14" s="1"/>
  <c r="Z59" i="14" s="1"/>
  <c r="S59" i="14" s="1"/>
  <c r="AE59" i="10"/>
  <c r="AI62" i="8" s="1"/>
  <c r="AL62" i="8" s="1"/>
  <c r="P59" i="10"/>
  <c r="H59" i="14"/>
  <c r="AE81" i="10"/>
  <c r="AI84" i="8" s="1"/>
  <c r="AK81" i="14"/>
  <c r="S81" i="15"/>
  <c r="L81" i="10"/>
  <c r="F81" i="15"/>
  <c r="J81" i="14"/>
  <c r="O81" i="10"/>
  <c r="T81" i="10"/>
  <c r="I84" i="7" s="1"/>
  <c r="O84" i="7" s="1"/>
  <c r="J81" i="15"/>
  <c r="Q81" i="14"/>
  <c r="L81" i="15"/>
  <c r="AA81" i="14"/>
  <c r="U81" i="15"/>
  <c r="AM81" i="14"/>
  <c r="AG81" i="10"/>
  <c r="AK84" i="8" s="1"/>
  <c r="I81" i="10"/>
  <c r="S84" i="6" s="1"/>
  <c r="I81" i="14"/>
  <c r="E81" i="15"/>
  <c r="Q81" i="10"/>
  <c r="F84" i="7" s="1"/>
  <c r="L84" i="7" s="1"/>
  <c r="N81" i="14"/>
  <c r="G81" i="15"/>
  <c r="AA81" i="10"/>
  <c r="AC84" i="8" s="1"/>
  <c r="AE81" i="14"/>
  <c r="O81" i="15"/>
  <c r="AD81" i="10"/>
  <c r="AG84" i="8" s="1"/>
  <c r="AI81" i="14"/>
  <c r="R81" i="15"/>
  <c r="K81" i="10"/>
  <c r="N81" i="10"/>
  <c r="J136" i="12"/>
  <c r="W81" i="14"/>
  <c r="X81" i="14" s="1"/>
  <c r="T81" i="14" s="1"/>
  <c r="AL81" i="14"/>
  <c r="AF81" i="10"/>
  <c r="AJ84" i="8" s="1"/>
  <c r="T81" i="15"/>
  <c r="H81" i="14"/>
  <c r="D81" i="15"/>
  <c r="H81" i="10"/>
  <c r="N81" i="15"/>
  <c r="AD81" i="14"/>
  <c r="Z81" i="10"/>
  <c r="AB84" i="8" s="1"/>
  <c r="AH81" i="14"/>
  <c r="Q81" i="15"/>
  <c r="AC81" i="10"/>
  <c r="AF84" i="8" s="1"/>
  <c r="AH84" i="8" s="1"/>
  <c r="O136" i="12"/>
  <c r="M81" i="10"/>
  <c r="R81" i="14"/>
  <c r="U81" i="10"/>
  <c r="J84" i="7" s="1"/>
  <c r="P84" i="7" s="1"/>
  <c r="K81" i="15"/>
  <c r="AF81" i="14"/>
  <c r="P81" i="15"/>
  <c r="AB81" i="10"/>
  <c r="AD84" i="8" s="1"/>
  <c r="AF80" i="10"/>
  <c r="AJ83" i="8" s="1"/>
  <c r="AL80" i="14"/>
  <c r="T80" i="15"/>
  <c r="F80" i="15"/>
  <c r="L80" i="10"/>
  <c r="J80" i="14"/>
  <c r="J80" i="10"/>
  <c r="P80" i="10"/>
  <c r="U80" i="10"/>
  <c r="J83" i="7" s="1"/>
  <c r="K80" i="15"/>
  <c r="R80" i="14"/>
  <c r="W80" i="10"/>
  <c r="I80" i="10"/>
  <c r="S83" i="6" s="1"/>
  <c r="I80" i="14"/>
  <c r="E80" i="15"/>
  <c r="R80" i="10"/>
  <c r="G83" i="7" s="1"/>
  <c r="M83" i="7" s="1"/>
  <c r="O80" i="14"/>
  <c r="H80" i="15"/>
  <c r="AB80" i="10"/>
  <c r="AD83" i="8" s="1"/>
  <c r="AF80" i="14"/>
  <c r="P80" i="15"/>
  <c r="AE80" i="10"/>
  <c r="AI83" i="8" s="1"/>
  <c r="AK80" i="14"/>
  <c r="S80" i="15"/>
  <c r="F80" i="14"/>
  <c r="C80" i="15"/>
  <c r="G80" i="10"/>
  <c r="P83" i="6" s="1"/>
  <c r="Q83" i="6" s="1"/>
  <c r="R83" i="6" s="1"/>
  <c r="O80" i="10"/>
  <c r="J80" i="15"/>
  <c r="T80" i="10"/>
  <c r="I83" i="7" s="1"/>
  <c r="Q80" i="14"/>
  <c r="AA80" i="14"/>
  <c r="L80" i="15"/>
  <c r="AM80" i="14"/>
  <c r="AG80" i="10"/>
  <c r="AK83" i="8" s="1"/>
  <c r="U80" i="15"/>
  <c r="E80" i="14"/>
  <c r="B80" i="15"/>
  <c r="F80" i="10"/>
  <c r="N80" i="10"/>
  <c r="N80" i="14"/>
  <c r="M80" i="14" s="1"/>
  <c r="G80" i="15"/>
  <c r="Q80" i="10"/>
  <c r="F83" i="7" s="1"/>
  <c r="L83" i="7" s="1"/>
  <c r="O80" i="15"/>
  <c r="AE80" i="14"/>
  <c r="AA80" i="10"/>
  <c r="AC83" i="8" s="1"/>
  <c r="AI80" i="14"/>
  <c r="R80" i="15"/>
  <c r="AD80" i="10"/>
  <c r="AG83" i="8" s="1"/>
  <c r="W80" i="14"/>
  <c r="X80" i="14" s="1"/>
  <c r="T80" i="14" s="1"/>
  <c r="J129" i="12"/>
  <c r="Q83" i="8" s="1"/>
  <c r="R83" i="8" s="1"/>
  <c r="AH80" i="14"/>
  <c r="Q80" i="15"/>
  <c r="AC80" i="10"/>
  <c r="AF83" i="8" s="1"/>
  <c r="W78" i="14"/>
  <c r="X78" i="14" s="1"/>
  <c r="T78" i="14" s="1"/>
  <c r="D78" i="15"/>
  <c r="H78" i="10"/>
  <c r="H78" i="14"/>
  <c r="S77" i="15"/>
  <c r="AE77" i="10"/>
  <c r="AI80" i="8" s="1"/>
  <c r="AK77" i="14"/>
  <c r="N77" i="15"/>
  <c r="Z77" i="10"/>
  <c r="AB80" i="8" s="1"/>
  <c r="AD77" i="14"/>
  <c r="W77" i="14"/>
  <c r="X77" i="14" s="1"/>
  <c r="T77" i="14" s="1"/>
  <c r="N77" i="10"/>
  <c r="M77" i="10"/>
  <c r="R77" i="14"/>
  <c r="K77" i="15"/>
  <c r="U77" i="10"/>
  <c r="J80" i="7" s="1"/>
  <c r="AF77" i="14"/>
  <c r="P77" i="15"/>
  <c r="AB77" i="10"/>
  <c r="AD80" i="8" s="1"/>
  <c r="J77" i="10"/>
  <c r="O77" i="14"/>
  <c r="H77" i="15"/>
  <c r="R77" i="10"/>
  <c r="G80" i="7" s="1"/>
  <c r="M80" i="7" s="1"/>
  <c r="AC77" i="14"/>
  <c r="M77" i="15"/>
  <c r="Y77" i="10"/>
  <c r="AA80" i="8" s="1"/>
  <c r="AM77" i="14"/>
  <c r="U77" i="15"/>
  <c r="AG77" i="10"/>
  <c r="AK80" i="8" s="1"/>
  <c r="S75" i="15"/>
  <c r="AE75" i="10"/>
  <c r="AI78" i="8" s="1"/>
  <c r="AK75" i="14"/>
  <c r="I75" i="15"/>
  <c r="AD74" i="10"/>
  <c r="AG77" i="8" s="1"/>
  <c r="AH77" i="8" s="1"/>
  <c r="R74" i="15"/>
  <c r="AI74" i="14"/>
  <c r="AJ74" i="14" s="1"/>
  <c r="Y74" i="10"/>
  <c r="AA77" i="8" s="1"/>
  <c r="M74" i="15"/>
  <c r="AC74" i="14"/>
  <c r="N74" i="10"/>
  <c r="K74" i="10"/>
  <c r="S84" i="10"/>
  <c r="H87" i="7" s="1"/>
  <c r="P84" i="14"/>
  <c r="P80" i="14"/>
  <c r="L78" i="15"/>
  <c r="AA78" i="14"/>
  <c r="O78" i="10"/>
  <c r="J78" i="10"/>
  <c r="N75" i="15"/>
  <c r="Z75" i="10"/>
  <c r="AB78" i="8" s="1"/>
  <c r="AD75" i="14"/>
  <c r="J128" i="12"/>
  <c r="W75" i="14"/>
  <c r="X75" i="14" s="1"/>
  <c r="T75" i="14" s="1"/>
  <c r="S75" i="10"/>
  <c r="H78" i="7" s="1"/>
  <c r="Q75" i="10"/>
  <c r="F78" i="7" s="1"/>
  <c r="G75" i="15"/>
  <c r="N75" i="14"/>
  <c r="N75" i="10"/>
  <c r="I75" i="10"/>
  <c r="S78" i="6" s="1"/>
  <c r="E75" i="15"/>
  <c r="V75" i="15" s="1"/>
  <c r="G75" i="11" s="1"/>
  <c r="D75" i="11" s="1"/>
  <c r="I75" i="14"/>
  <c r="F75" i="14"/>
  <c r="G75" i="14" s="1"/>
  <c r="C75" i="15"/>
  <c r="G75" i="10"/>
  <c r="O75" i="10"/>
  <c r="AA75" i="14"/>
  <c r="L75" i="15"/>
  <c r="AI75" i="14"/>
  <c r="R75" i="15"/>
  <c r="AD75" i="10"/>
  <c r="AG78" i="8" s="1"/>
  <c r="J75" i="14"/>
  <c r="F75" i="15"/>
  <c r="L75" i="10"/>
  <c r="Q75" i="14"/>
  <c r="J75" i="15"/>
  <c r="T75" i="10"/>
  <c r="I78" i="7" s="1"/>
  <c r="AE75" i="14"/>
  <c r="O75" i="15"/>
  <c r="AA75" i="10"/>
  <c r="AC78" i="8" s="1"/>
  <c r="T74" i="15"/>
  <c r="AF74" i="10"/>
  <c r="AJ77" i="8" s="1"/>
  <c r="AL74" i="14"/>
  <c r="B74" i="15"/>
  <c r="F74" i="10"/>
  <c r="E74" i="14"/>
  <c r="W74" i="10"/>
  <c r="AK74" i="14"/>
  <c r="AN74" i="14" s="1"/>
  <c r="S74" i="15"/>
  <c r="AE74" i="10"/>
  <c r="AI77" i="8" s="1"/>
  <c r="AL77" i="8" s="1"/>
  <c r="M74" i="10"/>
  <c r="R74" i="14"/>
  <c r="K74" i="15"/>
  <c r="U74" i="10"/>
  <c r="J77" i="7" s="1"/>
  <c r="P77" i="7" s="1"/>
  <c r="AF74" i="14"/>
  <c r="AB74" i="10"/>
  <c r="AD77" i="8" s="1"/>
  <c r="P74" i="15"/>
  <c r="X82" i="10"/>
  <c r="F82" i="10"/>
  <c r="B82" i="15"/>
  <c r="E82" i="14"/>
  <c r="Y78" i="10"/>
  <c r="AA81" i="8" s="1"/>
  <c r="M78" i="15"/>
  <c r="AC78" i="14"/>
  <c r="H78" i="15"/>
  <c r="O78" i="14"/>
  <c r="R78" i="10"/>
  <c r="G81" i="7" s="1"/>
  <c r="M81" i="7" s="1"/>
  <c r="P77" i="10"/>
  <c r="K77" i="10"/>
  <c r="B77" i="15"/>
  <c r="F77" i="10"/>
  <c r="E77" i="14"/>
  <c r="H76" i="15"/>
  <c r="R76" i="10"/>
  <c r="G79" i="7" s="1"/>
  <c r="O76" i="14"/>
  <c r="J76" i="10"/>
  <c r="P75" i="15"/>
  <c r="AB75" i="10"/>
  <c r="AD78" i="8" s="1"/>
  <c r="AF75" i="14"/>
  <c r="W75" i="10"/>
  <c r="P75" i="10"/>
  <c r="L74" i="15"/>
  <c r="AA74" i="14"/>
  <c r="G74" i="15"/>
  <c r="Q74" i="10"/>
  <c r="F77" i="7" s="1"/>
  <c r="L77" i="7" s="1"/>
  <c r="N74" i="14"/>
  <c r="E74" i="15"/>
  <c r="I74" i="10"/>
  <c r="S77" i="6" s="1"/>
  <c r="I74" i="14"/>
  <c r="K74" i="14" s="1"/>
  <c r="N72" i="15"/>
  <c r="Z72" i="10"/>
  <c r="AB75" i="8" s="1"/>
  <c r="AD72" i="14"/>
  <c r="D72" i="15"/>
  <c r="H72" i="14"/>
  <c r="H72" i="10"/>
  <c r="AK62" i="14"/>
  <c r="AN62" i="14" s="1"/>
  <c r="AB62" i="14" s="1"/>
  <c r="Z62" i="14" s="1"/>
  <c r="S62" i="14" s="1"/>
  <c r="S62" i="15"/>
  <c r="W62" i="10"/>
  <c r="P62" i="10"/>
  <c r="H62" i="14"/>
  <c r="D62" i="15"/>
  <c r="H62" i="10"/>
  <c r="I82" i="10"/>
  <c r="S85" i="6" s="1"/>
  <c r="E82" i="15"/>
  <c r="I82" i="14"/>
  <c r="Q82" i="10"/>
  <c r="F85" i="7" s="1"/>
  <c r="L85" i="7" s="1"/>
  <c r="G82" i="15"/>
  <c r="N82" i="14"/>
  <c r="AD82" i="10"/>
  <c r="AG85" i="8" s="1"/>
  <c r="R82" i="15"/>
  <c r="AI82" i="14"/>
  <c r="K82" i="10"/>
  <c r="N82" i="10"/>
  <c r="W82" i="14"/>
  <c r="X82" i="14" s="1"/>
  <c r="T82" i="14" s="1"/>
  <c r="T82" i="15"/>
  <c r="AL82" i="14"/>
  <c r="AF82" i="10"/>
  <c r="AJ85" i="8" s="1"/>
  <c r="H82" i="10"/>
  <c r="H82" i="14"/>
  <c r="D82" i="15"/>
  <c r="Z82" i="10"/>
  <c r="AB85" i="8" s="1"/>
  <c r="AD82" i="14"/>
  <c r="N82" i="15"/>
  <c r="AC82" i="10"/>
  <c r="AF85" i="8" s="1"/>
  <c r="AH82" i="14"/>
  <c r="Q82" i="15"/>
  <c r="J82" i="10"/>
  <c r="M82" i="10"/>
  <c r="H82" i="15"/>
  <c r="O82" i="14"/>
  <c r="R82" i="10"/>
  <c r="G85" i="7" s="1"/>
  <c r="M85" i="7" s="1"/>
  <c r="U82" i="10"/>
  <c r="J85" i="7" s="1"/>
  <c r="P85" i="7" s="1"/>
  <c r="K82" i="15"/>
  <c r="R82" i="14"/>
  <c r="AK82" i="14"/>
  <c r="AN82" i="14" s="1"/>
  <c r="AE82" i="10"/>
  <c r="AI85" i="8" s="1"/>
  <c r="S82" i="15"/>
  <c r="F82" i="14"/>
  <c r="C82" i="15"/>
  <c r="G82" i="10"/>
  <c r="M82" i="15"/>
  <c r="AC82" i="14"/>
  <c r="Y82" i="10"/>
  <c r="AA85" i="8" s="1"/>
  <c r="AF82" i="14"/>
  <c r="P82" i="15"/>
  <c r="AB82" i="10"/>
  <c r="AD85" i="8" s="1"/>
  <c r="J82" i="14"/>
  <c r="K82" i="14" s="1"/>
  <c r="F82" i="15"/>
  <c r="L82" i="10"/>
  <c r="Q82" i="14"/>
  <c r="J82" i="15"/>
  <c r="T82" i="10"/>
  <c r="I85" i="7" s="1"/>
  <c r="O85" i="7" s="1"/>
  <c r="AE82" i="14"/>
  <c r="O82" i="15"/>
  <c r="AA82" i="10"/>
  <c r="AC85" i="8" s="1"/>
  <c r="AB78" i="10"/>
  <c r="AD81" i="8" s="1"/>
  <c r="P78" i="15"/>
  <c r="AF78" i="14"/>
  <c r="C78" i="15"/>
  <c r="F78" i="14"/>
  <c r="G78" i="14" s="1"/>
  <c r="G78" i="10"/>
  <c r="S80" i="10"/>
  <c r="H83" i="7" s="1"/>
  <c r="Q78" i="15"/>
  <c r="AC78" i="10"/>
  <c r="AF81" i="8" s="1"/>
  <c r="AH81" i="8" s="1"/>
  <c r="AH78" i="14"/>
  <c r="AJ78" i="14" s="1"/>
  <c r="N78" i="10"/>
  <c r="J78" i="14"/>
  <c r="F78" i="15"/>
  <c r="L78" i="10"/>
  <c r="Q78" i="14"/>
  <c r="T78" i="10"/>
  <c r="I81" i="7" s="1"/>
  <c r="O81" i="7" s="1"/>
  <c r="J78" i="15"/>
  <c r="AE78" i="14"/>
  <c r="AA78" i="10"/>
  <c r="AC81" i="8" s="1"/>
  <c r="O78" i="15"/>
  <c r="Z78" i="10"/>
  <c r="AB81" i="8" s="1"/>
  <c r="AD78" i="14"/>
  <c r="N78" i="15"/>
  <c r="I78" i="14"/>
  <c r="E78" i="15"/>
  <c r="I78" i="10"/>
  <c r="S81" i="6" s="1"/>
  <c r="N78" i="14"/>
  <c r="G78" i="15"/>
  <c r="Q78" i="10"/>
  <c r="F81" i="7" s="1"/>
  <c r="L81" i="7" s="1"/>
  <c r="X78" i="10"/>
  <c r="AL78" i="14"/>
  <c r="T78" i="15"/>
  <c r="AF78" i="10"/>
  <c r="AJ81" i="8" s="1"/>
  <c r="W78" i="10"/>
  <c r="AK78" i="14"/>
  <c r="S78" i="15"/>
  <c r="AE78" i="10"/>
  <c r="AI81" i="8" s="1"/>
  <c r="AL81" i="8" s="1"/>
  <c r="J69" i="10"/>
  <c r="I69" i="14"/>
  <c r="E69" i="15"/>
  <c r="I69" i="10"/>
  <c r="S72" i="6" s="1"/>
  <c r="P69" i="15"/>
  <c r="AF69" i="14"/>
  <c r="AB69" i="10"/>
  <c r="AD72" i="8" s="1"/>
  <c r="F69" i="10"/>
  <c r="E69" i="14"/>
  <c r="B69" i="15"/>
  <c r="X69" i="10"/>
  <c r="AA69" i="10"/>
  <c r="AC72" i="8" s="1"/>
  <c r="O69" i="15"/>
  <c r="AE69" i="14"/>
  <c r="O125" i="12"/>
  <c r="N69" i="10"/>
  <c r="W69" i="14"/>
  <c r="X69" i="14" s="1"/>
  <c r="T69" i="14" s="1"/>
  <c r="J125" i="12"/>
  <c r="Q72" i="8" s="1"/>
  <c r="R72" i="8" s="1"/>
  <c r="AL69" i="14"/>
  <c r="AF69" i="10"/>
  <c r="AJ72" i="8" s="1"/>
  <c r="T69" i="15"/>
  <c r="K69" i="10"/>
  <c r="AH69" i="14"/>
  <c r="AJ69" i="14" s="1"/>
  <c r="AC69" i="10"/>
  <c r="AF72" i="8" s="1"/>
  <c r="AH72" i="8" s="1"/>
  <c r="Q69" i="15"/>
  <c r="O69" i="14"/>
  <c r="H69" i="15"/>
  <c r="R69" i="10"/>
  <c r="G72" i="7" s="1"/>
  <c r="AC69" i="14"/>
  <c r="M69" i="15"/>
  <c r="Y69" i="10"/>
  <c r="AA72" i="8" s="1"/>
  <c r="AM69" i="14"/>
  <c r="AG69" i="10"/>
  <c r="AK72" i="8" s="1"/>
  <c r="U69" i="15"/>
  <c r="S65" i="15"/>
  <c r="AK65" i="14"/>
  <c r="AE65" i="10"/>
  <c r="AI68" i="8" s="1"/>
  <c r="N65" i="15"/>
  <c r="AD65" i="14"/>
  <c r="Z65" i="10"/>
  <c r="AB68" i="8" s="1"/>
  <c r="W65" i="14"/>
  <c r="X65" i="14" s="1"/>
  <c r="T65" i="14" s="1"/>
  <c r="J121" i="12"/>
  <c r="Q68" i="8" s="1"/>
  <c r="R68" i="8" s="1"/>
  <c r="N65" i="10"/>
  <c r="O121" i="12"/>
  <c r="M65" i="10"/>
  <c r="R65" i="14"/>
  <c r="U65" i="10"/>
  <c r="J68" i="7" s="1"/>
  <c r="AF65" i="14"/>
  <c r="AB65" i="10"/>
  <c r="AD68" i="8" s="1"/>
  <c r="P65" i="15"/>
  <c r="J65" i="10"/>
  <c r="O65" i="14"/>
  <c r="R65" i="10"/>
  <c r="G68" i="7" s="1"/>
  <c r="AC65" i="14"/>
  <c r="Y65" i="10"/>
  <c r="AA68" i="8" s="1"/>
  <c r="AM65" i="14"/>
  <c r="AG65" i="10"/>
  <c r="AK68" i="8" s="1"/>
  <c r="U65" i="15"/>
  <c r="AC64" i="14"/>
  <c r="M64" i="15"/>
  <c r="Y64" i="10"/>
  <c r="AA67" i="8" s="1"/>
  <c r="U64" i="10"/>
  <c r="J67" i="7" s="1"/>
  <c r="P67" i="7" s="1"/>
  <c r="R64" i="14"/>
  <c r="K64" i="15"/>
  <c r="M64" i="10"/>
  <c r="H64" i="10"/>
  <c r="X67" i="6" s="1"/>
  <c r="Y67" i="6" s="1"/>
  <c r="H64" i="14"/>
  <c r="D64" i="15"/>
  <c r="S72" i="10"/>
  <c r="H75" i="7" s="1"/>
  <c r="L70" i="15"/>
  <c r="AA70" i="14"/>
  <c r="O70" i="10"/>
  <c r="T69" i="10"/>
  <c r="I72" i="7" s="1"/>
  <c r="J69" i="15"/>
  <c r="Q69" i="14"/>
  <c r="L69" i="10"/>
  <c r="F69" i="15"/>
  <c r="J69" i="14"/>
  <c r="K69" i="14" s="1"/>
  <c r="K68" i="10"/>
  <c r="J68" i="10"/>
  <c r="O68" i="14"/>
  <c r="R68" i="10"/>
  <c r="G71" i="7" s="1"/>
  <c r="M71" i="7" s="1"/>
  <c r="H68" i="15"/>
  <c r="AC68" i="14"/>
  <c r="Y68" i="10"/>
  <c r="AA71" i="8" s="1"/>
  <c r="M68" i="15"/>
  <c r="AM68" i="14"/>
  <c r="AN68" i="14" s="1"/>
  <c r="AG68" i="10"/>
  <c r="AK71" i="8" s="1"/>
  <c r="AL71" i="8" s="1"/>
  <c r="U68" i="15"/>
  <c r="G68" i="10"/>
  <c r="O71" i="7" s="1"/>
  <c r="F68" i="14"/>
  <c r="C68" i="15"/>
  <c r="O68" i="10"/>
  <c r="AA68" i="14"/>
  <c r="L68" i="15"/>
  <c r="AD68" i="10"/>
  <c r="AG71" i="8" s="1"/>
  <c r="AI68" i="14"/>
  <c r="R68" i="15"/>
  <c r="E68" i="14"/>
  <c r="B68" i="15"/>
  <c r="F68" i="10"/>
  <c r="N68" i="10"/>
  <c r="W68" i="14"/>
  <c r="X68" i="14" s="1"/>
  <c r="T68" i="14" s="1"/>
  <c r="J124" i="12"/>
  <c r="Q71" i="8" s="1"/>
  <c r="R71" i="8" s="1"/>
  <c r="AH68" i="14"/>
  <c r="Q68" i="15"/>
  <c r="AC68" i="10"/>
  <c r="AF71" i="8" s="1"/>
  <c r="O124" i="12"/>
  <c r="M68" i="10"/>
  <c r="R68" i="14"/>
  <c r="K68" i="15"/>
  <c r="U68" i="10"/>
  <c r="J71" i="7" s="1"/>
  <c r="P71" i="7" s="1"/>
  <c r="AF68" i="14"/>
  <c r="P68" i="15"/>
  <c r="AB68" i="10"/>
  <c r="AD71" i="8" s="1"/>
  <c r="P65" i="10"/>
  <c r="B65" i="15"/>
  <c r="E65" i="14"/>
  <c r="R64" i="10"/>
  <c r="G67" i="7" s="1"/>
  <c r="M67" i="7" s="1"/>
  <c r="O64" i="14"/>
  <c r="H64" i="15"/>
  <c r="J64" i="10"/>
  <c r="U61" i="15"/>
  <c r="AM61" i="14"/>
  <c r="I61" i="14"/>
  <c r="K61" i="14" s="1"/>
  <c r="L61" i="14" s="1"/>
  <c r="I61" i="10"/>
  <c r="S64" i="6" s="1"/>
  <c r="E61" i="15"/>
  <c r="N61" i="14"/>
  <c r="M61" i="14" s="1"/>
  <c r="Q61" i="10"/>
  <c r="F64" i="7" s="1"/>
  <c r="L64" i="7" s="1"/>
  <c r="G61" i="15"/>
  <c r="X61" i="10"/>
  <c r="AL61" i="14"/>
  <c r="AN61" i="14" s="1"/>
  <c r="AF61" i="10"/>
  <c r="AJ64" i="8" s="1"/>
  <c r="AL64" i="8" s="1"/>
  <c r="E61" i="14"/>
  <c r="F61" i="10"/>
  <c r="N61" i="10"/>
  <c r="W61" i="14"/>
  <c r="X61" i="14" s="1"/>
  <c r="T61" i="14" s="1"/>
  <c r="J118" i="12"/>
  <c r="AH61" i="14"/>
  <c r="AJ61" i="14" s="1"/>
  <c r="AB61" i="14" s="1"/>
  <c r="Z61" i="14" s="1"/>
  <c r="S61" i="14" s="1"/>
  <c r="AC61" i="10"/>
  <c r="AF64" i="8" s="1"/>
  <c r="AH64" i="8" s="1"/>
  <c r="I72" i="15"/>
  <c r="P71" i="14"/>
  <c r="M71" i="14" s="1"/>
  <c r="S71" i="10"/>
  <c r="H74" i="7" s="1"/>
  <c r="I71" i="15"/>
  <c r="S69" i="15"/>
  <c r="AK69" i="14"/>
  <c r="AE69" i="10"/>
  <c r="AI72" i="8" s="1"/>
  <c r="AL72" i="8" s="1"/>
  <c r="K69" i="15"/>
  <c r="R69" i="14"/>
  <c r="U69" i="10"/>
  <c r="J72" i="7" s="1"/>
  <c r="M69" i="10"/>
  <c r="P68" i="10"/>
  <c r="S66" i="15"/>
  <c r="AE66" i="10"/>
  <c r="AI69" i="8" s="1"/>
  <c r="AK66" i="14"/>
  <c r="Z66" i="10"/>
  <c r="AB69" i="8" s="1"/>
  <c r="N66" i="15"/>
  <c r="AD66" i="14"/>
  <c r="J122" i="12"/>
  <c r="W66" i="14"/>
  <c r="X66" i="14" s="1"/>
  <c r="T66" i="14" s="1"/>
  <c r="N66" i="10"/>
  <c r="J66" i="14"/>
  <c r="F66" i="15"/>
  <c r="L66" i="10"/>
  <c r="Q66" i="14"/>
  <c r="J66" i="15"/>
  <c r="T66" i="10"/>
  <c r="I69" i="7" s="1"/>
  <c r="O69" i="7" s="1"/>
  <c r="AE66" i="14"/>
  <c r="O66" i="15"/>
  <c r="AA66" i="10"/>
  <c r="AC69" i="8" s="1"/>
  <c r="I66" i="14"/>
  <c r="E66" i="15"/>
  <c r="I66" i="10"/>
  <c r="S69" i="6" s="1"/>
  <c r="N66" i="14"/>
  <c r="G66" i="15"/>
  <c r="Q66" i="10"/>
  <c r="F69" i="7" s="1"/>
  <c r="L69" i="7" s="1"/>
  <c r="X66" i="10"/>
  <c r="AL66" i="14"/>
  <c r="T66" i="15"/>
  <c r="AF66" i="10"/>
  <c r="AJ69" i="8" s="1"/>
  <c r="D65" i="15"/>
  <c r="H65" i="10"/>
  <c r="H65" i="14"/>
  <c r="L65" i="14" s="1"/>
  <c r="AE64" i="10"/>
  <c r="AI67" i="8" s="1"/>
  <c r="AL67" i="8" s="1"/>
  <c r="S64" i="15"/>
  <c r="AK64" i="14"/>
  <c r="AN64" i="14" s="1"/>
  <c r="M61" i="15"/>
  <c r="AC61" i="14"/>
  <c r="AG61" i="14" s="1"/>
  <c r="X56" i="10"/>
  <c r="F56" i="10"/>
  <c r="AH56" i="14"/>
  <c r="AJ56" i="14" s="1"/>
  <c r="Q56" i="15"/>
  <c r="AD56" i="14"/>
  <c r="AG56" i="14" s="1"/>
  <c r="Z56" i="10"/>
  <c r="AB59" i="8" s="1"/>
  <c r="AE59" i="8" s="1"/>
  <c r="AM59" i="8" s="1"/>
  <c r="G64" i="15"/>
  <c r="N64" i="14"/>
  <c r="E64" i="15"/>
  <c r="I64" i="14"/>
  <c r="K64" i="14" s="1"/>
  <c r="E64" i="14"/>
  <c r="G64" i="14" s="1"/>
  <c r="B64" i="15"/>
  <c r="F64" i="10"/>
  <c r="W64" i="14"/>
  <c r="X64" i="14" s="1"/>
  <c r="T64" i="14" s="1"/>
  <c r="AH64" i="14"/>
  <c r="AJ64" i="14" s="1"/>
  <c r="Q64" i="15"/>
  <c r="K64" i="10"/>
  <c r="AD64" i="14"/>
  <c r="N64" i="15"/>
  <c r="M70" i="15"/>
  <c r="Y70" i="10"/>
  <c r="AA73" i="8" s="1"/>
  <c r="AC70" i="14"/>
  <c r="F70" i="15"/>
  <c r="J70" i="14"/>
  <c r="L70" i="10"/>
  <c r="J70" i="15"/>
  <c r="Q70" i="14"/>
  <c r="T70" i="10"/>
  <c r="I73" i="7" s="1"/>
  <c r="O73" i="7" s="1"/>
  <c r="R70" i="15"/>
  <c r="AI70" i="14"/>
  <c r="AD70" i="10"/>
  <c r="AG73" i="8" s="1"/>
  <c r="U70" i="15"/>
  <c r="AG70" i="10"/>
  <c r="AK73" i="8" s="1"/>
  <c r="AM70" i="14"/>
  <c r="H70" i="10"/>
  <c r="D70" i="15"/>
  <c r="H70" i="14"/>
  <c r="K70" i="10"/>
  <c r="AC70" i="10"/>
  <c r="AF73" i="8" s="1"/>
  <c r="AH70" i="14"/>
  <c r="Q70" i="15"/>
  <c r="O126" i="12"/>
  <c r="K73" i="6" s="1"/>
  <c r="L73" i="6" s="1"/>
  <c r="M73" i="6" s="1"/>
  <c r="P70" i="10"/>
  <c r="W70" i="10"/>
  <c r="Z70" i="10"/>
  <c r="AB73" i="8" s="1"/>
  <c r="AD70" i="14"/>
  <c r="N70" i="15"/>
  <c r="M70" i="10"/>
  <c r="R70" i="14"/>
  <c r="K70" i="15"/>
  <c r="U70" i="10"/>
  <c r="J73" i="7" s="1"/>
  <c r="P73" i="7" s="1"/>
  <c r="AK70" i="14"/>
  <c r="S70" i="15"/>
  <c r="AE70" i="10"/>
  <c r="AI73" i="8" s="1"/>
  <c r="I70" i="14"/>
  <c r="E70" i="15"/>
  <c r="I70" i="10"/>
  <c r="S73" i="6" s="1"/>
  <c r="N70" i="14"/>
  <c r="G70" i="15"/>
  <c r="Q70" i="10"/>
  <c r="F73" i="7" s="1"/>
  <c r="L73" i="7" s="1"/>
  <c r="X70" i="10"/>
  <c r="AL70" i="14"/>
  <c r="AF70" i="10"/>
  <c r="AJ73" i="8" s="1"/>
  <c r="T70" i="15"/>
  <c r="Q69" i="10"/>
  <c r="F72" i="7" s="1"/>
  <c r="G69" i="15"/>
  <c r="N69" i="14"/>
  <c r="G69" i="10"/>
  <c r="C69" i="15"/>
  <c r="F69" i="14"/>
  <c r="N68" i="15"/>
  <c r="AD68" i="14"/>
  <c r="Z68" i="10"/>
  <c r="AB71" i="8" s="1"/>
  <c r="S66" i="10"/>
  <c r="H69" i="7" s="1"/>
  <c r="AH65" i="14"/>
  <c r="AJ65" i="14" s="1"/>
  <c r="Q65" i="15"/>
  <c r="AC65" i="10"/>
  <c r="AF68" i="8" s="1"/>
  <c r="AH68" i="8" s="1"/>
  <c r="AB64" i="10"/>
  <c r="AD67" i="8" s="1"/>
  <c r="AF64" i="14"/>
  <c r="W64" i="10"/>
  <c r="P64" i="10"/>
  <c r="L69" i="15"/>
  <c r="AA69" i="14"/>
  <c r="O69" i="10"/>
  <c r="H69" i="10"/>
  <c r="D69" i="15"/>
  <c r="H69" i="14"/>
  <c r="L69" i="14" s="1"/>
  <c r="O68" i="15"/>
  <c r="AA68" i="10"/>
  <c r="AC71" i="8" s="1"/>
  <c r="AE68" i="14"/>
  <c r="M66" i="15"/>
  <c r="AC66" i="14"/>
  <c r="Y66" i="10"/>
  <c r="AA69" i="8" s="1"/>
  <c r="R66" i="14"/>
  <c r="K66" i="15"/>
  <c r="U66" i="10"/>
  <c r="J69" i="7" s="1"/>
  <c r="P69" i="7" s="1"/>
  <c r="M66" i="10"/>
  <c r="X65" i="10"/>
  <c r="T65" i="10"/>
  <c r="I68" i="7" s="1"/>
  <c r="J65" i="15"/>
  <c r="L65" i="10"/>
  <c r="F65" i="15"/>
  <c r="G65" i="10"/>
  <c r="C65" i="15"/>
  <c r="R64" i="15"/>
  <c r="AD64" i="10"/>
  <c r="AG67" i="8" s="1"/>
  <c r="I62" i="15"/>
  <c r="Q60" i="10"/>
  <c r="F63" i="7" s="1"/>
  <c r="G60" i="15"/>
  <c r="I60" i="10"/>
  <c r="E60" i="15"/>
  <c r="J60" i="10"/>
  <c r="O60" i="14"/>
  <c r="M60" i="14" s="1"/>
  <c r="R60" i="10"/>
  <c r="G63" i="7" s="1"/>
  <c r="AC60" i="14"/>
  <c r="AG60" i="14" s="1"/>
  <c r="M60" i="15"/>
  <c r="AM60" i="14"/>
  <c r="AN60" i="14" s="1"/>
  <c r="AG60" i="10"/>
  <c r="AK63" i="8" s="1"/>
  <c r="AL63" i="8" s="1"/>
  <c r="F60" i="14"/>
  <c r="G60" i="10"/>
  <c r="O63" i="7" s="1"/>
  <c r="O60" i="10"/>
  <c r="AA60" i="14"/>
  <c r="AI60" i="14"/>
  <c r="AJ60" i="14" s="1"/>
  <c r="AB60" i="14" s="1"/>
  <c r="AD60" i="10"/>
  <c r="AG63" i="8" s="1"/>
  <c r="AH63" i="8" s="1"/>
  <c r="R60" i="15"/>
  <c r="S57" i="15"/>
  <c r="N57" i="15"/>
  <c r="R57" i="14"/>
  <c r="AF57" i="14"/>
  <c r="AB57" i="10"/>
  <c r="AD60" i="8" s="1"/>
  <c r="O57" i="14"/>
  <c r="M57" i="14" s="1"/>
  <c r="H57" i="15"/>
  <c r="V57" i="15" s="1"/>
  <c r="G57" i="11" s="1"/>
  <c r="D57" i="11" s="1"/>
  <c r="AC57" i="14"/>
  <c r="AM57" i="14"/>
  <c r="AG57" i="10"/>
  <c r="AK60" i="8" s="1"/>
  <c r="P63" i="14"/>
  <c r="X63" i="10"/>
  <c r="AC63" i="10"/>
  <c r="AF66" i="8" s="1"/>
  <c r="Q63" i="15"/>
  <c r="J63" i="10"/>
  <c r="H63" i="15"/>
  <c r="O63" i="14"/>
  <c r="M63" i="14" s="1"/>
  <c r="R63" i="10"/>
  <c r="G66" i="7" s="1"/>
  <c r="AF63" i="10"/>
  <c r="AJ66" i="8" s="1"/>
  <c r="AL63" i="14"/>
  <c r="D63" i="15"/>
  <c r="H63" i="14"/>
  <c r="K63" i="15"/>
  <c r="R63" i="14"/>
  <c r="M63" i="15"/>
  <c r="Y63" i="10"/>
  <c r="AA66" i="8" s="1"/>
  <c r="AC63" i="14"/>
  <c r="P63" i="15"/>
  <c r="AF63" i="14"/>
  <c r="U63" i="15"/>
  <c r="AG63" i="10"/>
  <c r="AK66" i="8" s="1"/>
  <c r="AM63" i="14"/>
  <c r="AK63" i="14"/>
  <c r="S63" i="15"/>
  <c r="AE63" i="10"/>
  <c r="AI66" i="8" s="1"/>
  <c r="F63" i="14"/>
  <c r="G63" i="14" s="1"/>
  <c r="C63" i="15"/>
  <c r="G63" i="10"/>
  <c r="P66" i="6" s="1"/>
  <c r="Q66" i="6" s="1"/>
  <c r="R66" i="6" s="1"/>
  <c r="O63" i="10"/>
  <c r="AA63" i="14"/>
  <c r="AI63" i="14"/>
  <c r="AJ63" i="14" s="1"/>
  <c r="AD63" i="10"/>
  <c r="AG66" i="8" s="1"/>
  <c r="J63" i="14"/>
  <c r="K63" i="14" s="1"/>
  <c r="F63" i="15"/>
  <c r="L63" i="10"/>
  <c r="Q63" i="14"/>
  <c r="J63" i="15"/>
  <c r="T63" i="10"/>
  <c r="I66" i="7" s="1"/>
  <c r="AE63" i="14"/>
  <c r="AA63" i="10"/>
  <c r="AC66" i="8" s="1"/>
  <c r="S61" i="10"/>
  <c r="H64" i="7" s="1"/>
  <c r="S60" i="10"/>
  <c r="H63" i="7" s="1"/>
  <c r="I60" i="15"/>
  <c r="D58" i="15"/>
  <c r="P58" i="15"/>
  <c r="U58" i="15"/>
  <c r="C58" i="15"/>
  <c r="F58" i="14"/>
  <c r="G58" i="14" s="1"/>
  <c r="J58" i="14"/>
  <c r="F58" i="15"/>
  <c r="Q58" i="14"/>
  <c r="J58" i="15"/>
  <c r="AE58" i="14"/>
  <c r="AG58" i="14" s="1"/>
  <c r="I58" i="14"/>
  <c r="I58" i="10"/>
  <c r="S61" i="6" s="1"/>
  <c r="N58" i="14"/>
  <c r="Q58" i="10"/>
  <c r="F61" i="7" s="1"/>
  <c r="L61" i="7" s="1"/>
  <c r="AL58" i="14"/>
  <c r="AN58" i="14" s="1"/>
  <c r="I57" i="15"/>
  <c r="N55" i="15"/>
  <c r="AC55" i="10"/>
  <c r="AF58" i="8" s="1"/>
  <c r="AH58" i="8" s="1"/>
  <c r="M55" i="15"/>
  <c r="Y55" i="10"/>
  <c r="AA58" i="8" s="1"/>
  <c r="Q55" i="14"/>
  <c r="AE55" i="14"/>
  <c r="O68" i="7" l="1"/>
  <c r="V61" i="15"/>
  <c r="G61" i="11" s="1"/>
  <c r="D61" i="11" s="1"/>
  <c r="L82" i="14"/>
  <c r="AJ90" i="14"/>
  <c r="AN86" i="14"/>
  <c r="AE97" i="8"/>
  <c r="AM97" i="8" s="1"/>
  <c r="AN97" i="8" s="1"/>
  <c r="L95" i="14"/>
  <c r="O100" i="7"/>
  <c r="P100" i="7"/>
  <c r="AJ103" i="14"/>
  <c r="M104" i="7"/>
  <c r="O104" i="7"/>
  <c r="AE102" i="8"/>
  <c r="L104" i="7"/>
  <c r="AH118" i="8"/>
  <c r="V119" i="15"/>
  <c r="G119" i="11" s="1"/>
  <c r="D119" i="11" s="1"/>
  <c r="AN125" i="14"/>
  <c r="AB125" i="14" s="1"/>
  <c r="Z125" i="14" s="1"/>
  <c r="S125" i="14" s="1"/>
  <c r="O14" i="8"/>
  <c r="X14" i="8" s="1"/>
  <c r="S13" i="3" s="1"/>
  <c r="X28" i="8"/>
  <c r="S27" i="3" s="1"/>
  <c r="C24" i="5"/>
  <c r="V46" i="15"/>
  <c r="G46" i="11" s="1"/>
  <c r="D46" i="11" s="1"/>
  <c r="AM101" i="8"/>
  <c r="AN101" i="8" s="1"/>
  <c r="T100" i="3" s="1"/>
  <c r="R100" i="3" s="1"/>
  <c r="T35" i="6"/>
  <c r="U35" i="6" s="1"/>
  <c r="V35" i="6" s="1"/>
  <c r="AA35" i="6" s="1"/>
  <c r="M38" i="14"/>
  <c r="R53" i="6"/>
  <c r="I74" i="6"/>
  <c r="N74" i="6" s="1"/>
  <c r="M73" i="3" s="1"/>
  <c r="AG33" i="14"/>
  <c r="V38" i="15"/>
  <c r="G38" i="11" s="1"/>
  <c r="D38" i="11" s="1"/>
  <c r="M19" i="6"/>
  <c r="N19" i="6" s="1"/>
  <c r="M18" i="3" s="1"/>
  <c r="I17" i="6"/>
  <c r="M66" i="14"/>
  <c r="AG65" i="14"/>
  <c r="K81" i="14"/>
  <c r="AM62" i="8"/>
  <c r="AN62" i="8" s="1"/>
  <c r="AG80" i="14"/>
  <c r="D76" i="14"/>
  <c r="L89" i="7"/>
  <c r="AB71" i="14"/>
  <c r="Z71" i="14" s="1"/>
  <c r="S71" i="14" s="1"/>
  <c r="AH95" i="8"/>
  <c r="AG101" i="14"/>
  <c r="P109" i="7"/>
  <c r="P112" i="7"/>
  <c r="K127" i="14"/>
  <c r="L129" i="14"/>
  <c r="D129" i="14" s="1"/>
  <c r="C29" i="4"/>
  <c r="X29" i="8"/>
  <c r="S28" i="3" s="1"/>
  <c r="M29" i="6"/>
  <c r="P30" i="7"/>
  <c r="P48" i="7"/>
  <c r="Q54" i="7"/>
  <c r="L80" i="7"/>
  <c r="R41" i="6"/>
  <c r="X118" i="8"/>
  <c r="S117" i="3" s="1"/>
  <c r="M38" i="6"/>
  <c r="N38" i="6" s="1"/>
  <c r="M37" i="3" s="1"/>
  <c r="AE31" i="8"/>
  <c r="X27" i="8"/>
  <c r="S26" i="3" s="1"/>
  <c r="L66" i="7"/>
  <c r="AG9" i="14"/>
  <c r="AG26" i="14"/>
  <c r="O52" i="7"/>
  <c r="V55" i="15"/>
  <c r="G55" i="11" s="1"/>
  <c r="D55" i="11" s="1"/>
  <c r="AM74" i="8"/>
  <c r="AN74" i="8" s="1"/>
  <c r="T73" i="3" s="1"/>
  <c r="AL29" i="8"/>
  <c r="AB128" i="14"/>
  <c r="Z128" i="14" s="1"/>
  <c r="S128" i="14" s="1"/>
  <c r="M68" i="7"/>
  <c r="AJ76" i="14"/>
  <c r="O94" i="7"/>
  <c r="O98" i="7"/>
  <c r="AN101" i="14"/>
  <c r="K101" i="14"/>
  <c r="L101" i="14" s="1"/>
  <c r="P104" i="7"/>
  <c r="M112" i="7"/>
  <c r="L112" i="7"/>
  <c r="O116" i="7"/>
  <c r="AH119" i="8"/>
  <c r="AM119" i="8" s="1"/>
  <c r="AN119" i="8" s="1"/>
  <c r="K122" i="14"/>
  <c r="L122" i="14" s="1"/>
  <c r="D122" i="14" s="1"/>
  <c r="M125" i="7"/>
  <c r="AB126" i="14"/>
  <c r="Z126" i="14" s="1"/>
  <c r="S126" i="14" s="1"/>
  <c r="M131" i="14"/>
  <c r="AL135" i="8"/>
  <c r="AN131" i="14"/>
  <c r="P54" i="4"/>
  <c r="AJ23" i="14"/>
  <c r="M77" i="6"/>
  <c r="X100" i="8"/>
  <c r="S99" i="3" s="1"/>
  <c r="V54" i="15"/>
  <c r="G54" i="11" s="1"/>
  <c r="D54" i="11" s="1"/>
  <c r="I84" i="6"/>
  <c r="X102" i="8"/>
  <c r="S101" i="3" s="1"/>
  <c r="AH17" i="8"/>
  <c r="R24" i="6"/>
  <c r="Z20" i="6"/>
  <c r="R32" i="6"/>
  <c r="B51" i="14"/>
  <c r="F51" i="11" s="1"/>
  <c r="C51" i="11" s="1"/>
  <c r="R86" i="6"/>
  <c r="I96" i="6"/>
  <c r="AM17" i="8"/>
  <c r="AM48" i="8"/>
  <c r="AN48" i="8" s="1"/>
  <c r="T47" i="3" s="1"/>
  <c r="R47" i="3" s="1"/>
  <c r="AJ70" i="14"/>
  <c r="V66" i="15"/>
  <c r="G66" i="11" s="1"/>
  <c r="D66" i="11" s="1"/>
  <c r="AH85" i="8"/>
  <c r="AG75" i="14"/>
  <c r="L79" i="7"/>
  <c r="AL87" i="8"/>
  <c r="G90" i="14"/>
  <c r="V94" i="15"/>
  <c r="G94" i="11" s="1"/>
  <c r="D94" i="11" s="1"/>
  <c r="L100" i="7"/>
  <c r="AH100" i="8"/>
  <c r="AL111" i="8"/>
  <c r="AG102" i="14"/>
  <c r="AL104" i="8"/>
  <c r="AM104" i="8" s="1"/>
  <c r="L105" i="7"/>
  <c r="K109" i="14"/>
  <c r="L109" i="14" s="1"/>
  <c r="D109" i="14" s="1"/>
  <c r="K116" i="14"/>
  <c r="L116" i="14" s="1"/>
  <c r="V117" i="15"/>
  <c r="G117" i="11" s="1"/>
  <c r="D117" i="11" s="1"/>
  <c r="L125" i="7"/>
  <c r="G119" i="14"/>
  <c r="D119" i="14" s="1"/>
  <c r="AH133" i="8"/>
  <c r="AL134" i="8"/>
  <c r="U29" i="4"/>
  <c r="M7" i="7"/>
  <c r="R27" i="6"/>
  <c r="AB27" i="6" s="1"/>
  <c r="N26" i="3" s="1"/>
  <c r="P78" i="7"/>
  <c r="L52" i="7"/>
  <c r="X12" i="8"/>
  <c r="S11" i="3" s="1"/>
  <c r="L55" i="7"/>
  <c r="M9" i="7"/>
  <c r="AH19" i="8"/>
  <c r="AG28" i="14"/>
  <c r="M13" i="6"/>
  <c r="N13" i="6" s="1"/>
  <c r="M12" i="3" s="1"/>
  <c r="O122" i="7"/>
  <c r="AM13" i="8"/>
  <c r="R96" i="6"/>
  <c r="X55" i="8"/>
  <c r="S54" i="3" s="1"/>
  <c r="O52" i="8"/>
  <c r="V60" i="15"/>
  <c r="G60" i="11" s="1"/>
  <c r="D60" i="11" s="1"/>
  <c r="AH71" i="8"/>
  <c r="AE78" i="8"/>
  <c r="AH76" i="8"/>
  <c r="AM76" i="8" s="1"/>
  <c r="AN76" i="8" s="1"/>
  <c r="V73" i="15"/>
  <c r="G73" i="11" s="1"/>
  <c r="D73" i="11" s="1"/>
  <c r="L75" i="7"/>
  <c r="AM86" i="8"/>
  <c r="AH96" i="8"/>
  <c r="AE98" i="8"/>
  <c r="D103" i="14"/>
  <c r="AL106" i="8"/>
  <c r="P125" i="7"/>
  <c r="V116" i="15"/>
  <c r="G116" i="11" s="1"/>
  <c r="D116" i="11" s="1"/>
  <c r="V124" i="15"/>
  <c r="G124" i="11" s="1"/>
  <c r="D124" i="11" s="1"/>
  <c r="M132" i="7"/>
  <c r="M8" i="6"/>
  <c r="AL11" i="8"/>
  <c r="M49" i="7"/>
  <c r="Q90" i="7"/>
  <c r="P9" i="7"/>
  <c r="M31" i="6"/>
  <c r="AM34" i="8"/>
  <c r="AN34" i="8" s="1"/>
  <c r="T33" i="3" s="1"/>
  <c r="AE22" i="8"/>
  <c r="AM22" i="8" s="1"/>
  <c r="AN22" i="8" s="1"/>
  <c r="T21" i="3" s="1"/>
  <c r="R21" i="3" s="1"/>
  <c r="L37" i="7"/>
  <c r="N41" i="7"/>
  <c r="AM61" i="8"/>
  <c r="AN61" i="8" s="1"/>
  <c r="T60" i="3" s="1"/>
  <c r="R56" i="6"/>
  <c r="AM82" i="8"/>
  <c r="AN82" i="8" s="1"/>
  <c r="T81" i="3" s="1"/>
  <c r="AB35" i="6"/>
  <c r="N34" i="3" s="1"/>
  <c r="K97" i="6"/>
  <c r="L97" i="6" s="1"/>
  <c r="M97" i="6" s="1"/>
  <c r="AN69" i="14"/>
  <c r="Z67" i="6"/>
  <c r="G82" i="14"/>
  <c r="M79" i="7"/>
  <c r="V80" i="15"/>
  <c r="G80" i="11" s="1"/>
  <c r="D80" i="11" s="1"/>
  <c r="AN81" i="14"/>
  <c r="K84" i="14"/>
  <c r="G86" i="14"/>
  <c r="L91" i="7"/>
  <c r="M85" i="14"/>
  <c r="P94" i="7"/>
  <c r="AG97" i="14"/>
  <c r="AL100" i="8"/>
  <c r="AE106" i="8"/>
  <c r="G108" i="14"/>
  <c r="O107" i="7"/>
  <c r="D106" i="14"/>
  <c r="AL113" i="8"/>
  <c r="K121" i="14"/>
  <c r="O132" i="7"/>
  <c r="AJ130" i="14"/>
  <c r="AN130" i="14"/>
  <c r="C49" i="4"/>
  <c r="X131" i="8"/>
  <c r="S130" i="3" s="1"/>
  <c r="I128" i="6"/>
  <c r="M119" i="6"/>
  <c r="O47" i="8"/>
  <c r="AL53" i="8"/>
  <c r="M32" i="6"/>
  <c r="N32" i="6" s="1"/>
  <c r="I54" i="6"/>
  <c r="I62" i="6"/>
  <c r="M128" i="6"/>
  <c r="I29" i="6"/>
  <c r="D28" i="14"/>
  <c r="C93" i="4"/>
  <c r="AA56" i="6"/>
  <c r="Z59" i="6"/>
  <c r="AA59" i="6" s="1"/>
  <c r="I66" i="6"/>
  <c r="R64" i="6"/>
  <c r="V63" i="15"/>
  <c r="G63" i="11" s="1"/>
  <c r="D63" i="11" s="1"/>
  <c r="M58" i="14"/>
  <c r="O66" i="7"/>
  <c r="AG57" i="14"/>
  <c r="AN75" i="14"/>
  <c r="P80" i="7"/>
  <c r="K80" i="14"/>
  <c r="L80" i="14" s="1"/>
  <c r="AH78" i="8"/>
  <c r="O75" i="7"/>
  <c r="M91" i="7"/>
  <c r="AL88" i="8"/>
  <c r="K91" i="14"/>
  <c r="L91" i="14" s="1"/>
  <c r="D91" i="14" s="1"/>
  <c r="AL96" i="8"/>
  <c r="AN94" i="14"/>
  <c r="AB94" i="14" s="1"/>
  <c r="Z94" i="14" s="1"/>
  <c r="S94" i="14" s="1"/>
  <c r="AJ108" i="14"/>
  <c r="V101" i="15"/>
  <c r="G101" i="11" s="1"/>
  <c r="D101" i="11" s="1"/>
  <c r="L116" i="7"/>
  <c r="K113" i="14"/>
  <c r="AH116" i="8"/>
  <c r="M116" i="7"/>
  <c r="O125" i="7"/>
  <c r="AJ122" i="14"/>
  <c r="AB122" i="14" s="1"/>
  <c r="Z122" i="14" s="1"/>
  <c r="S122" i="14" s="1"/>
  <c r="D124" i="14"/>
  <c r="AJ127" i="14"/>
  <c r="AG4" i="14"/>
  <c r="X114" i="8"/>
  <c r="S113" i="3" s="1"/>
  <c r="AG18" i="14"/>
  <c r="Z32" i="6"/>
  <c r="L68" i="7"/>
  <c r="M104" i="6"/>
  <c r="O80" i="8"/>
  <c r="X117" i="8"/>
  <c r="S116" i="3" s="1"/>
  <c r="V44" i="15"/>
  <c r="G44" i="11" s="1"/>
  <c r="D44" i="11" s="1"/>
  <c r="P7" i="7"/>
  <c r="L5" i="14"/>
  <c r="AN9" i="14"/>
  <c r="V28" i="15"/>
  <c r="G28" i="11" s="1"/>
  <c r="D28" i="11" s="1"/>
  <c r="AE36" i="8"/>
  <c r="AM36" i="8" s="1"/>
  <c r="I47" i="6"/>
  <c r="N47" i="6" s="1"/>
  <c r="M46" i="3" s="1"/>
  <c r="AM20" i="8"/>
  <c r="D26" i="14"/>
  <c r="AM90" i="8"/>
  <c r="X44" i="8"/>
  <c r="S43" i="3" s="1"/>
  <c r="I34" i="6"/>
  <c r="N34" i="6" s="1"/>
  <c r="T24" i="3"/>
  <c r="S22" i="4"/>
  <c r="C47" i="14"/>
  <c r="H47" i="11" s="1"/>
  <c r="E47" i="11" s="1"/>
  <c r="AB58" i="14"/>
  <c r="Z58" i="14" s="1"/>
  <c r="S58" i="14" s="1"/>
  <c r="AM45" i="8"/>
  <c r="T61" i="3"/>
  <c r="S54" i="4"/>
  <c r="AB21" i="14"/>
  <c r="Z21" i="14" s="1"/>
  <c r="S21" i="14" s="1"/>
  <c r="L24" i="5"/>
  <c r="X112" i="8"/>
  <c r="S111" i="3" s="1"/>
  <c r="X43" i="8"/>
  <c r="S42" i="3" s="1"/>
  <c r="S6" i="3"/>
  <c r="R6" i="4"/>
  <c r="X9" i="8"/>
  <c r="S8" i="3" s="1"/>
  <c r="AB52" i="14"/>
  <c r="X111" i="8"/>
  <c r="S110" i="3" s="1"/>
  <c r="AB110" i="14"/>
  <c r="Z110" i="14" s="1"/>
  <c r="S110" i="14" s="1"/>
  <c r="B112" i="14"/>
  <c r="F112" i="11" s="1"/>
  <c r="C112" i="11" s="1"/>
  <c r="W72" i="6"/>
  <c r="X72" i="6"/>
  <c r="Y72" i="6" s="1"/>
  <c r="N75" i="7"/>
  <c r="K75" i="7"/>
  <c r="P74" i="3" s="1"/>
  <c r="AN65" i="14"/>
  <c r="K78" i="14"/>
  <c r="L78" i="14" s="1"/>
  <c r="D78" i="14" s="1"/>
  <c r="K83" i="7"/>
  <c r="P82" i="3" s="1"/>
  <c r="N83" i="7"/>
  <c r="Q83" i="7" s="1"/>
  <c r="W78" i="6"/>
  <c r="X78" i="6"/>
  <c r="Y78" i="6" s="1"/>
  <c r="AG77" i="14"/>
  <c r="AN77" i="14"/>
  <c r="G80" i="14"/>
  <c r="D80" i="14" s="1"/>
  <c r="B80" i="14" s="1"/>
  <c r="F80" i="11" s="1"/>
  <c r="C80" i="11" s="1"/>
  <c r="AJ81" i="14"/>
  <c r="AG76" i="14"/>
  <c r="M84" i="14"/>
  <c r="AG86" i="14"/>
  <c r="P89" i="6"/>
  <c r="Q89" i="6" s="1"/>
  <c r="O89" i="6"/>
  <c r="T89" i="6"/>
  <c r="U89" i="6" s="1"/>
  <c r="V89" i="6" s="1"/>
  <c r="AH91" i="8"/>
  <c r="G83" i="14"/>
  <c r="L92" i="14"/>
  <c r="AG92" i="14"/>
  <c r="N97" i="7"/>
  <c r="Q97" i="7" s="1"/>
  <c r="K97" i="7"/>
  <c r="P96" i="3" s="1"/>
  <c r="V96" i="10"/>
  <c r="Y99" i="8"/>
  <c r="Z99" i="8" s="1"/>
  <c r="G95" i="6"/>
  <c r="H95" i="6" s="1"/>
  <c r="F95" i="6"/>
  <c r="L87" i="14"/>
  <c r="D87" i="14" s="1"/>
  <c r="C87" i="14"/>
  <c r="H87" i="11" s="1"/>
  <c r="E87" i="11" s="1"/>
  <c r="G92" i="6"/>
  <c r="H92" i="6" s="1"/>
  <c r="F92" i="6"/>
  <c r="D95" i="14"/>
  <c r="V95" i="10"/>
  <c r="Y98" i="8"/>
  <c r="Z98" i="8" s="1"/>
  <c r="W100" i="6"/>
  <c r="X100" i="6"/>
  <c r="Y100" i="6" s="1"/>
  <c r="V97" i="10"/>
  <c r="Y100" i="8"/>
  <c r="Z100" i="8" s="1"/>
  <c r="AN95" i="14"/>
  <c r="G107" i="6"/>
  <c r="H107" i="6" s="1"/>
  <c r="F107" i="6"/>
  <c r="AE111" i="8"/>
  <c r="AM111" i="8"/>
  <c r="K104" i="7"/>
  <c r="P103" i="3" s="1"/>
  <c r="N104" i="7"/>
  <c r="K110" i="7"/>
  <c r="P109" i="3" s="1"/>
  <c r="N110" i="7"/>
  <c r="G99" i="14"/>
  <c r="D101" i="14"/>
  <c r="V98" i="15"/>
  <c r="G98" i="11" s="1"/>
  <c r="D98" i="11" s="1"/>
  <c r="V107" i="15"/>
  <c r="G107" i="11" s="1"/>
  <c r="D107" i="11" s="1"/>
  <c r="W110" i="6"/>
  <c r="X110" i="6"/>
  <c r="Y110" i="6" s="1"/>
  <c r="G110" i="6"/>
  <c r="H110" i="6" s="1"/>
  <c r="F110" i="6"/>
  <c r="AG109" i="14"/>
  <c r="AB109" i="14" s="1"/>
  <c r="Z109" i="14" s="1"/>
  <c r="S109" i="14" s="1"/>
  <c r="AG106" i="14"/>
  <c r="AB106" i="14" s="1"/>
  <c r="Z106" i="14" s="1"/>
  <c r="G110" i="14"/>
  <c r="X113" i="6"/>
  <c r="Y113" i="6" s="1"/>
  <c r="W113" i="6"/>
  <c r="G113" i="14"/>
  <c r="L114" i="14"/>
  <c r="D114" i="14" s="1"/>
  <c r="AG123" i="14"/>
  <c r="G126" i="6"/>
  <c r="H126" i="6" s="1"/>
  <c r="F126" i="6"/>
  <c r="O126" i="7"/>
  <c r="AN123" i="14"/>
  <c r="AB123" i="14" s="1"/>
  <c r="Z123" i="14" s="1"/>
  <c r="S123" i="14" s="1"/>
  <c r="V112" i="15"/>
  <c r="G112" i="11" s="1"/>
  <c r="D112" i="11" s="1"/>
  <c r="V122" i="10"/>
  <c r="Y125" i="8"/>
  <c r="Z125" i="8" s="1"/>
  <c r="AG122" i="14"/>
  <c r="L111" i="14"/>
  <c r="D111" i="14" s="1"/>
  <c r="G116" i="14"/>
  <c r="O120" i="6"/>
  <c r="T120" i="6"/>
  <c r="U120" i="6" s="1"/>
  <c r="V120" i="6" s="1"/>
  <c r="P120" i="6"/>
  <c r="Q120" i="6" s="1"/>
  <c r="G121" i="14"/>
  <c r="M120" i="14"/>
  <c r="L127" i="14"/>
  <c r="AJ129" i="14"/>
  <c r="V129" i="10"/>
  <c r="Y132" i="8"/>
  <c r="Z132" i="8" s="1"/>
  <c r="AG129" i="14"/>
  <c r="W132" i="6"/>
  <c r="X132" i="6"/>
  <c r="Y132" i="6" s="1"/>
  <c r="Z132" i="6" s="1"/>
  <c r="F133" i="6"/>
  <c r="G133" i="6"/>
  <c r="H133" i="6" s="1"/>
  <c r="K133" i="6"/>
  <c r="L133" i="6" s="1"/>
  <c r="J133" i="6"/>
  <c r="AE135" i="8"/>
  <c r="AE134" i="8"/>
  <c r="AM134" i="8" s="1"/>
  <c r="O134" i="6"/>
  <c r="P134" i="6"/>
  <c r="Q134" i="6" s="1"/>
  <c r="T134" i="6"/>
  <c r="U134" i="6" s="1"/>
  <c r="V134" i="6" s="1"/>
  <c r="O135" i="7"/>
  <c r="C17" i="4"/>
  <c r="C69" i="4"/>
  <c r="R12" i="6"/>
  <c r="S15" i="10"/>
  <c r="H18" i="7" s="1"/>
  <c r="P20" i="6"/>
  <c r="Q20" i="6" s="1"/>
  <c r="R20" i="6" s="1"/>
  <c r="J20" i="6"/>
  <c r="K20" i="6"/>
  <c r="L20" i="6" s="1"/>
  <c r="K25" i="7"/>
  <c r="P24" i="3" s="1"/>
  <c r="N25" i="7"/>
  <c r="Q25" i="7" s="1"/>
  <c r="G21" i="14"/>
  <c r="P26" i="14"/>
  <c r="M26" i="14" s="1"/>
  <c r="N33" i="7"/>
  <c r="Q33" i="7" s="1"/>
  <c r="K33" i="7"/>
  <c r="G44" i="6"/>
  <c r="H44" i="6" s="1"/>
  <c r="I44" i="6" s="1"/>
  <c r="F44" i="6"/>
  <c r="F45" i="6"/>
  <c r="G45" i="6"/>
  <c r="H45" i="6" s="1"/>
  <c r="R54" i="7"/>
  <c r="O53" i="3" s="1"/>
  <c r="Q53" i="3"/>
  <c r="M75" i="7"/>
  <c r="T100" i="6"/>
  <c r="U100" i="6" s="1"/>
  <c r="V100" i="6" s="1"/>
  <c r="Z103" i="6"/>
  <c r="M110" i="7"/>
  <c r="C73" i="4"/>
  <c r="R33" i="4"/>
  <c r="C27" i="5"/>
  <c r="X20" i="8"/>
  <c r="S19" i="3" s="1"/>
  <c r="F9" i="6"/>
  <c r="G9" i="6"/>
  <c r="H9" i="6" s="1"/>
  <c r="I9" i="6" s="1"/>
  <c r="X135" i="8"/>
  <c r="S134" i="3" s="1"/>
  <c r="U21" i="3"/>
  <c r="U20" i="4"/>
  <c r="U43" i="3"/>
  <c r="L46" i="7"/>
  <c r="P46" i="14"/>
  <c r="AM56" i="8"/>
  <c r="W61" i="6"/>
  <c r="X61" i="6"/>
  <c r="Y61" i="6" s="1"/>
  <c r="U58" i="3"/>
  <c r="R92" i="7"/>
  <c r="O91" i="3" s="1"/>
  <c r="Q91" i="3"/>
  <c r="L51" i="4"/>
  <c r="O86" i="8"/>
  <c r="X86" i="8" s="1"/>
  <c r="S85" i="3" s="1"/>
  <c r="G3" i="14"/>
  <c r="D3" i="14" s="1"/>
  <c r="V6" i="10"/>
  <c r="Y9" i="8"/>
  <c r="Z9" i="8" s="1"/>
  <c r="AB4" i="14"/>
  <c r="Z4" i="14" s="1"/>
  <c r="S4" i="14" s="1"/>
  <c r="I15" i="6"/>
  <c r="I18" i="15"/>
  <c r="M21" i="7"/>
  <c r="L22" i="7"/>
  <c r="S20" i="10"/>
  <c r="H23" i="7" s="1"/>
  <c r="T20" i="6"/>
  <c r="U20" i="6" s="1"/>
  <c r="V20" i="6" s="1"/>
  <c r="S20" i="6"/>
  <c r="U25" i="4"/>
  <c r="U28" i="3"/>
  <c r="AA31" i="6"/>
  <c r="V25" i="10"/>
  <c r="Y28" i="8"/>
  <c r="Z28" i="8" s="1"/>
  <c r="AN28" i="8" s="1"/>
  <c r="T27" i="3" s="1"/>
  <c r="R27" i="3" s="1"/>
  <c r="U54" i="3"/>
  <c r="I53" i="15"/>
  <c r="V53" i="15" s="1"/>
  <c r="G53" i="11" s="1"/>
  <c r="D53" i="11" s="1"/>
  <c r="R101" i="4"/>
  <c r="S71" i="5"/>
  <c r="X34" i="8"/>
  <c r="S33" i="3" s="1"/>
  <c r="R33" i="3" s="1"/>
  <c r="AN14" i="8"/>
  <c r="T13" i="3" s="1"/>
  <c r="R13" i="3" s="1"/>
  <c r="AN15" i="8"/>
  <c r="T14" i="3" s="1"/>
  <c r="R14" i="3" s="1"/>
  <c r="M20" i="7"/>
  <c r="L20" i="7"/>
  <c r="AE27" i="8"/>
  <c r="AM27" i="8" s="1"/>
  <c r="AN27" i="8" s="1"/>
  <c r="Q41" i="8"/>
  <c r="R41" i="8" s="1"/>
  <c r="X41" i="8" s="1"/>
  <c r="S40" i="3" s="1"/>
  <c r="Q40" i="8"/>
  <c r="R40" i="8" s="1"/>
  <c r="AB39" i="14"/>
  <c r="Z39" i="14" s="1"/>
  <c r="S39" i="14" s="1"/>
  <c r="V42" i="10"/>
  <c r="Y45" i="8"/>
  <c r="Z45" i="8" s="1"/>
  <c r="AN45" i="8" s="1"/>
  <c r="T44" i="3" s="1"/>
  <c r="Z54" i="6"/>
  <c r="Z64" i="6"/>
  <c r="I56" i="15"/>
  <c r="V56" i="15" s="1"/>
  <c r="G56" i="11" s="1"/>
  <c r="D56" i="11" s="1"/>
  <c r="I78" i="6"/>
  <c r="Z88" i="6"/>
  <c r="C26" i="5"/>
  <c r="R15" i="5"/>
  <c r="C67" i="5"/>
  <c r="O24" i="5"/>
  <c r="U6" i="4"/>
  <c r="U6" i="3"/>
  <c r="P20" i="7"/>
  <c r="Z22" i="6"/>
  <c r="AE26" i="8"/>
  <c r="K28" i="7"/>
  <c r="P27" i="3" s="1"/>
  <c r="N28" i="7"/>
  <c r="Q28" i="7" s="1"/>
  <c r="D49" i="14"/>
  <c r="O45" i="5"/>
  <c r="O107" i="4"/>
  <c r="P41" i="5"/>
  <c r="O61" i="5"/>
  <c r="O36" i="5"/>
  <c r="O103" i="4"/>
  <c r="P36" i="5"/>
  <c r="O9" i="5"/>
  <c r="O17" i="5"/>
  <c r="O41" i="5"/>
  <c r="O97" i="4"/>
  <c r="N36" i="5"/>
  <c r="N41" i="5"/>
  <c r="Q62" i="8"/>
  <c r="R62" i="8" s="1"/>
  <c r="X62" i="8" s="1"/>
  <c r="S61" i="3" s="1"/>
  <c r="Q61" i="8"/>
  <c r="R61" i="8" s="1"/>
  <c r="Q60" i="8"/>
  <c r="R60" i="8" s="1"/>
  <c r="U87" i="3"/>
  <c r="U95" i="3"/>
  <c r="C77" i="4"/>
  <c r="R43" i="4"/>
  <c r="O20" i="4"/>
  <c r="M14" i="7"/>
  <c r="AE12" i="8"/>
  <c r="AM12" i="8" s="1"/>
  <c r="I13" i="15"/>
  <c r="AB11" i="14"/>
  <c r="Z11" i="14" s="1"/>
  <c r="S11" i="14" s="1"/>
  <c r="AJ20" i="14"/>
  <c r="M21" i="14"/>
  <c r="M29" i="7"/>
  <c r="I34" i="15"/>
  <c r="V34" i="15" s="1"/>
  <c r="G34" i="11" s="1"/>
  <c r="D34" i="11" s="1"/>
  <c r="V31" i="15"/>
  <c r="G31" i="11" s="1"/>
  <c r="D31" i="11" s="1"/>
  <c r="AH53" i="8"/>
  <c r="U70" i="3"/>
  <c r="K79" i="6"/>
  <c r="L79" i="6" s="1"/>
  <c r="M79" i="6" s="1"/>
  <c r="T86" i="6"/>
  <c r="U86" i="6" s="1"/>
  <c r="V86" i="6" s="1"/>
  <c r="U96" i="3"/>
  <c r="U87" i="4"/>
  <c r="U101" i="3"/>
  <c r="M108" i="6"/>
  <c r="N108" i="6" s="1"/>
  <c r="M107" i="3" s="1"/>
  <c r="C47" i="4"/>
  <c r="U61" i="4"/>
  <c r="C7" i="4"/>
  <c r="M24" i="4"/>
  <c r="L108" i="4"/>
  <c r="C8" i="5"/>
  <c r="R70" i="5"/>
  <c r="C70" i="5"/>
  <c r="C75" i="5"/>
  <c r="X9" i="6"/>
  <c r="Y9" i="6" s="1"/>
  <c r="W9" i="6"/>
  <c r="U10" i="3"/>
  <c r="U18" i="3"/>
  <c r="M22" i="6"/>
  <c r="L29" i="7"/>
  <c r="AN32" i="14"/>
  <c r="O36" i="6"/>
  <c r="T36" i="6"/>
  <c r="U36" i="6" s="1"/>
  <c r="V36" i="6" s="1"/>
  <c r="P36" i="6"/>
  <c r="Q36" i="6" s="1"/>
  <c r="R36" i="6" s="1"/>
  <c r="P40" i="7"/>
  <c r="G49" i="6"/>
  <c r="H49" i="6" s="1"/>
  <c r="I49" i="6" s="1"/>
  <c r="F49" i="6"/>
  <c r="P76" i="7"/>
  <c r="S45" i="4"/>
  <c r="O19" i="5"/>
  <c r="R18" i="4"/>
  <c r="P82" i="4"/>
  <c r="R6" i="5"/>
  <c r="P6" i="14"/>
  <c r="M10" i="6"/>
  <c r="N10" i="6" s="1"/>
  <c r="M9" i="3" s="1"/>
  <c r="G7" i="6"/>
  <c r="H7" i="6" s="1"/>
  <c r="F7" i="6"/>
  <c r="AB9" i="14"/>
  <c r="U14" i="4"/>
  <c r="U15" i="3"/>
  <c r="G13" i="14"/>
  <c r="AH16" i="8"/>
  <c r="L14" i="7"/>
  <c r="G21" i="6"/>
  <c r="H21" i="6" s="1"/>
  <c r="I21" i="6" s="1"/>
  <c r="F21" i="6"/>
  <c r="W15" i="6"/>
  <c r="X15" i="6"/>
  <c r="Y15" i="6" s="1"/>
  <c r="Z15" i="6" s="1"/>
  <c r="L31" i="7"/>
  <c r="G32" i="6"/>
  <c r="H32" i="6" s="1"/>
  <c r="I32" i="6" s="1"/>
  <c r="F32" i="6"/>
  <c r="L35" i="14"/>
  <c r="D35" i="14" s="1"/>
  <c r="AN46" i="14"/>
  <c r="AJ49" i="14"/>
  <c r="L54" i="14"/>
  <c r="D54" i="14" s="1"/>
  <c r="AB45" i="14"/>
  <c r="Z45" i="14" s="1"/>
  <c r="S45" i="14" s="1"/>
  <c r="O76" i="7"/>
  <c r="AA88" i="6"/>
  <c r="K63" i="6"/>
  <c r="L63" i="6" s="1"/>
  <c r="P63" i="6"/>
  <c r="Q63" i="6" s="1"/>
  <c r="R63" i="6" s="1"/>
  <c r="J63" i="6"/>
  <c r="K68" i="6"/>
  <c r="L68" i="6" s="1"/>
  <c r="J68" i="6"/>
  <c r="P64" i="14"/>
  <c r="V68" i="10"/>
  <c r="Y71" i="8"/>
  <c r="Z71" i="8" s="1"/>
  <c r="G80" i="6"/>
  <c r="H80" i="6" s="1"/>
  <c r="F80" i="6"/>
  <c r="O78" i="7"/>
  <c r="AE77" i="8"/>
  <c r="AM77" i="8" s="1"/>
  <c r="W80" i="6"/>
  <c r="X80" i="6"/>
  <c r="Y80" i="6" s="1"/>
  <c r="Z80" i="6" s="1"/>
  <c r="AA80" i="6" s="1"/>
  <c r="V72" i="10"/>
  <c r="Y75" i="8"/>
  <c r="Z75" i="8" s="1"/>
  <c r="F75" i="6"/>
  <c r="G75" i="6"/>
  <c r="H75" i="6" s="1"/>
  <c r="AH79" i="8"/>
  <c r="AM79" i="8" s="1"/>
  <c r="AN79" i="8" s="1"/>
  <c r="G79" i="6"/>
  <c r="H79" i="6" s="1"/>
  <c r="F79" i="6"/>
  <c r="Z84" i="14"/>
  <c r="S84" i="14" s="1"/>
  <c r="AE91" i="8"/>
  <c r="P93" i="7"/>
  <c r="AE93" i="8"/>
  <c r="AM93" i="8" s="1"/>
  <c r="M93" i="7"/>
  <c r="W93" i="6"/>
  <c r="X93" i="6"/>
  <c r="Y93" i="6" s="1"/>
  <c r="Z93" i="6" s="1"/>
  <c r="V71" i="15"/>
  <c r="G71" i="11" s="1"/>
  <c r="D71" i="11" s="1"/>
  <c r="AE88" i="8"/>
  <c r="AM88" i="8" s="1"/>
  <c r="AN88" i="8" s="1"/>
  <c r="F91" i="6"/>
  <c r="G91" i="6"/>
  <c r="H91" i="6" s="1"/>
  <c r="I91" i="6" s="1"/>
  <c r="X99" i="6"/>
  <c r="Y99" i="6" s="1"/>
  <c r="W99" i="6"/>
  <c r="F99" i="6"/>
  <c r="G99" i="6"/>
  <c r="H99" i="6" s="1"/>
  <c r="B87" i="14"/>
  <c r="F87" i="11" s="1"/>
  <c r="C87" i="11" s="1"/>
  <c r="B87" i="11" s="1"/>
  <c r="G94" i="6"/>
  <c r="H94" i="6" s="1"/>
  <c r="F94" i="6"/>
  <c r="F97" i="6"/>
  <c r="G97" i="6"/>
  <c r="H97" i="6" s="1"/>
  <c r="N101" i="7"/>
  <c r="Q101" i="7" s="1"/>
  <c r="K101" i="7"/>
  <c r="P100" i="3" s="1"/>
  <c r="V95" i="15"/>
  <c r="G95" i="11" s="1"/>
  <c r="D95" i="11" s="1"/>
  <c r="M95" i="14"/>
  <c r="K100" i="7"/>
  <c r="P99" i="3" s="1"/>
  <c r="N100" i="7"/>
  <c r="AG95" i="14"/>
  <c r="O102" i="6"/>
  <c r="X102" i="6"/>
  <c r="Y102" i="6" s="1"/>
  <c r="Z102" i="6" s="1"/>
  <c r="T102" i="6"/>
  <c r="U102" i="6" s="1"/>
  <c r="V102" i="6" s="1"/>
  <c r="P102" i="6"/>
  <c r="Q102" i="6" s="1"/>
  <c r="K103" i="6"/>
  <c r="L103" i="6" s="1"/>
  <c r="J103" i="6"/>
  <c r="AE103" i="8"/>
  <c r="P101" i="6"/>
  <c r="Q101" i="6" s="1"/>
  <c r="O101" i="6"/>
  <c r="T101" i="6"/>
  <c r="U101" i="6" s="1"/>
  <c r="V101" i="6" s="1"/>
  <c r="L107" i="14"/>
  <c r="D107" i="14" s="1"/>
  <c r="M107" i="14"/>
  <c r="O110" i="7"/>
  <c r="L105" i="14"/>
  <c r="D105" i="14" s="1"/>
  <c r="B105" i="14" s="1"/>
  <c r="F105" i="11" s="1"/>
  <c r="C105" i="11" s="1"/>
  <c r="B105" i="11" s="1"/>
  <c r="C105" i="14"/>
  <c r="H105" i="11" s="1"/>
  <c r="E105" i="11" s="1"/>
  <c r="G115" i="14"/>
  <c r="D115" i="14" s="1"/>
  <c r="AJ115" i="14"/>
  <c r="AE116" i="8"/>
  <c r="AG114" i="14"/>
  <c r="K120" i="7"/>
  <c r="P119" i="3" s="1"/>
  <c r="N120" i="7"/>
  <c r="Q120" i="7" s="1"/>
  <c r="Q127" i="8"/>
  <c r="R127" i="8" s="1"/>
  <c r="X127" i="8" s="1"/>
  <c r="S126" i="3" s="1"/>
  <c r="Q124" i="8"/>
  <c r="R124" i="8" s="1"/>
  <c r="Q125" i="8"/>
  <c r="R125" i="8" s="1"/>
  <c r="Q126" i="8"/>
  <c r="R126" i="8" s="1"/>
  <c r="X126" i="8" s="1"/>
  <c r="S125" i="3" s="1"/>
  <c r="J122" i="6"/>
  <c r="K122" i="6"/>
  <c r="L122" i="6" s="1"/>
  <c r="M122" i="6" s="1"/>
  <c r="AE122" i="8"/>
  <c r="AE123" i="8"/>
  <c r="AM123" i="8" s="1"/>
  <c r="AE127" i="8"/>
  <c r="Q132" i="8"/>
  <c r="R132" i="8" s="1"/>
  <c r="X132" i="8" s="1"/>
  <c r="Q133" i="8"/>
  <c r="R133" i="8" s="1"/>
  <c r="X133" i="8" s="1"/>
  <c r="S132" i="3" s="1"/>
  <c r="G132" i="6"/>
  <c r="H132" i="6" s="1"/>
  <c r="F132" i="6"/>
  <c r="G129" i="14"/>
  <c r="AE132" i="8"/>
  <c r="AG130" i="14"/>
  <c r="V125" i="15"/>
  <c r="G125" i="11" s="1"/>
  <c r="D125" i="11" s="1"/>
  <c r="X135" i="6"/>
  <c r="Y135" i="6" s="1"/>
  <c r="Z135" i="6" s="1"/>
  <c r="W135" i="6"/>
  <c r="U13" i="5"/>
  <c r="U13" i="3"/>
  <c r="P15" i="14"/>
  <c r="G27" i="6"/>
  <c r="H27" i="6" s="1"/>
  <c r="I27" i="6" s="1"/>
  <c r="F27" i="6"/>
  <c r="AB33" i="14"/>
  <c r="Z33" i="14" s="1"/>
  <c r="U41" i="3"/>
  <c r="S41" i="10"/>
  <c r="H44" i="7" s="1"/>
  <c r="U55" i="3"/>
  <c r="U49" i="4"/>
  <c r="AE57" i="8"/>
  <c r="AM57" i="8" s="1"/>
  <c r="AN57" i="8" s="1"/>
  <c r="G68" i="6"/>
  <c r="H68" i="6" s="1"/>
  <c r="F68" i="6"/>
  <c r="U103" i="3"/>
  <c r="O103" i="7"/>
  <c r="U13" i="4"/>
  <c r="P73" i="4"/>
  <c r="O73" i="4"/>
  <c r="C67" i="4"/>
  <c r="L117" i="4"/>
  <c r="C58" i="5"/>
  <c r="C96" i="4"/>
  <c r="C26" i="4"/>
  <c r="S3" i="10"/>
  <c r="H6" i="7" s="1"/>
  <c r="G8" i="6"/>
  <c r="H8" i="6" s="1"/>
  <c r="F8" i="6"/>
  <c r="G16" i="6"/>
  <c r="H16" i="6" s="1"/>
  <c r="F16" i="6"/>
  <c r="S14" i="10"/>
  <c r="H17" i="7" s="1"/>
  <c r="AE19" i="8"/>
  <c r="AM19" i="8"/>
  <c r="AN20" i="14"/>
  <c r="I36" i="15"/>
  <c r="V36" i="15" s="1"/>
  <c r="G36" i="11" s="1"/>
  <c r="D36" i="11" s="1"/>
  <c r="M43" i="14"/>
  <c r="M46" i="14"/>
  <c r="N57" i="7"/>
  <c r="K57" i="7"/>
  <c r="P56" i="3" s="1"/>
  <c r="T69" i="6"/>
  <c r="U69" i="6" s="1"/>
  <c r="V69" i="6" s="1"/>
  <c r="L59" i="7"/>
  <c r="M59" i="7"/>
  <c r="U94" i="3"/>
  <c r="L99" i="8"/>
  <c r="F99" i="8"/>
  <c r="T99" i="8"/>
  <c r="Q99" i="8"/>
  <c r="U99" i="8"/>
  <c r="I99" i="8"/>
  <c r="K99" i="8" s="1"/>
  <c r="J99" i="8"/>
  <c r="V99" i="8"/>
  <c r="S99" i="8"/>
  <c r="P99" i="8"/>
  <c r="G99" i="8"/>
  <c r="M99" i="8"/>
  <c r="U104" i="4"/>
  <c r="U115" i="3"/>
  <c r="O72" i="4"/>
  <c r="X31" i="8"/>
  <c r="S30" i="3" s="1"/>
  <c r="S32" i="5"/>
  <c r="R30" i="4"/>
  <c r="C51" i="5"/>
  <c r="X77" i="8"/>
  <c r="S76" i="3" s="1"/>
  <c r="AN10" i="8"/>
  <c r="T9" i="3" s="1"/>
  <c r="R9" i="3" s="1"/>
  <c r="G12" i="6"/>
  <c r="H12" i="6" s="1"/>
  <c r="F12" i="6"/>
  <c r="O16" i="6"/>
  <c r="T16" i="6"/>
  <c r="U16" i="6" s="1"/>
  <c r="V16" i="6" s="1"/>
  <c r="P16" i="6"/>
  <c r="Q16" i="6" s="1"/>
  <c r="R16" i="6" s="1"/>
  <c r="L12" i="14"/>
  <c r="D12" i="14" s="1"/>
  <c r="B12" i="14" s="1"/>
  <c r="F12" i="11" s="1"/>
  <c r="C12" i="11" s="1"/>
  <c r="C12" i="14"/>
  <c r="H12" i="11" s="1"/>
  <c r="E12" i="11" s="1"/>
  <c r="X21" i="6"/>
  <c r="Y21" i="6" s="1"/>
  <c r="W21" i="6"/>
  <c r="P37" i="14"/>
  <c r="M37" i="14" s="1"/>
  <c r="AN37" i="14"/>
  <c r="P43" i="6"/>
  <c r="Q43" i="6" s="1"/>
  <c r="T43" i="6"/>
  <c r="U43" i="6" s="1"/>
  <c r="V43" i="6" s="1"/>
  <c r="O43" i="6"/>
  <c r="P53" i="14"/>
  <c r="M53" i="14" s="1"/>
  <c r="B53" i="14" s="1"/>
  <c r="F53" i="11" s="1"/>
  <c r="C53" i="11" s="1"/>
  <c r="O79" i="7"/>
  <c r="U97" i="3"/>
  <c r="N128" i="6"/>
  <c r="M127" i="3" s="1"/>
  <c r="U104" i="3"/>
  <c r="U75" i="4"/>
  <c r="C34" i="5"/>
  <c r="C101" i="4"/>
  <c r="O71" i="5"/>
  <c r="R34" i="4"/>
  <c r="P19" i="6"/>
  <c r="Q19" i="6" s="1"/>
  <c r="O19" i="6"/>
  <c r="T19" i="6"/>
  <c r="U19" i="6" s="1"/>
  <c r="V19" i="6" s="1"/>
  <c r="AE37" i="8"/>
  <c r="AM37" i="8" s="1"/>
  <c r="U40" i="3"/>
  <c r="Q46" i="8"/>
  <c r="R46" i="8" s="1"/>
  <c r="X46" i="8" s="1"/>
  <c r="Q45" i="8"/>
  <c r="R45" i="8" s="1"/>
  <c r="X45" i="8" s="1"/>
  <c r="S44" i="3" s="1"/>
  <c r="Q47" i="8"/>
  <c r="R47" i="8" s="1"/>
  <c r="X47" i="8" s="1"/>
  <c r="Q51" i="7"/>
  <c r="Q82" i="7"/>
  <c r="O62" i="6"/>
  <c r="X62" i="6"/>
  <c r="Y62" i="6" s="1"/>
  <c r="Z62" i="6" s="1"/>
  <c r="T62" i="6"/>
  <c r="U62" i="6" s="1"/>
  <c r="V62" i="6" s="1"/>
  <c r="P62" i="6"/>
  <c r="Q62" i="6" s="1"/>
  <c r="U118" i="3"/>
  <c r="U66" i="5"/>
  <c r="M31" i="4"/>
  <c r="L26" i="5"/>
  <c r="O48" i="4"/>
  <c r="R121" i="4"/>
  <c r="P24" i="5"/>
  <c r="AE11" i="8"/>
  <c r="AM11" i="8" s="1"/>
  <c r="V13" i="10"/>
  <c r="Y16" i="8"/>
  <c r="Z16" i="8" s="1"/>
  <c r="AJ18" i="14"/>
  <c r="F23" i="6"/>
  <c r="G23" i="6"/>
  <c r="H23" i="6" s="1"/>
  <c r="I23" i="6" s="1"/>
  <c r="Q23" i="8"/>
  <c r="R23" i="8" s="1"/>
  <c r="X23" i="8" s="1"/>
  <c r="S22" i="3" s="1"/>
  <c r="Q25" i="8"/>
  <c r="R25" i="8" s="1"/>
  <c r="X25" i="8" s="1"/>
  <c r="Q24" i="8"/>
  <c r="R24" i="8" s="1"/>
  <c r="L30" i="7"/>
  <c r="G24" i="14"/>
  <c r="D24" i="14" s="1"/>
  <c r="O29" i="7"/>
  <c r="AG29" i="14"/>
  <c r="AB31" i="14"/>
  <c r="Z31" i="14" s="1"/>
  <c r="S31" i="14" s="1"/>
  <c r="L44" i="7"/>
  <c r="O46" i="6"/>
  <c r="T46" i="6"/>
  <c r="U46" i="6" s="1"/>
  <c r="V46" i="6" s="1"/>
  <c r="AA46" i="6" s="1"/>
  <c r="X46" i="6"/>
  <c r="Y46" i="6" s="1"/>
  <c r="Z46" i="6" s="1"/>
  <c r="P46" i="6"/>
  <c r="Q46" i="6" s="1"/>
  <c r="R46" i="6" s="1"/>
  <c r="S65" i="10"/>
  <c r="H68" i="7" s="1"/>
  <c r="G120" i="14"/>
  <c r="U9" i="4"/>
  <c r="C43" i="4"/>
  <c r="C38" i="5"/>
  <c r="C20" i="4"/>
  <c r="C84" i="4"/>
  <c r="X83" i="8"/>
  <c r="S82" i="3" s="1"/>
  <c r="AB3" i="14"/>
  <c r="Z3" i="14" s="1"/>
  <c r="S3" i="14" s="1"/>
  <c r="K9" i="6"/>
  <c r="L9" i="6" s="1"/>
  <c r="J9" i="6"/>
  <c r="AH9" i="8"/>
  <c r="AB8" i="14"/>
  <c r="P13" i="14"/>
  <c r="L18" i="7"/>
  <c r="O21" i="7"/>
  <c r="K35" i="6"/>
  <c r="L35" i="6" s="1"/>
  <c r="M35" i="6" s="1"/>
  <c r="J35" i="6"/>
  <c r="I35" i="15"/>
  <c r="O34" i="6"/>
  <c r="P34" i="6"/>
  <c r="Q34" i="6" s="1"/>
  <c r="R34" i="6" s="1"/>
  <c r="T34" i="6"/>
  <c r="U34" i="6" s="1"/>
  <c r="V34" i="6" s="1"/>
  <c r="P40" i="14"/>
  <c r="D52" i="14"/>
  <c r="T61" i="6"/>
  <c r="U61" i="6" s="1"/>
  <c r="V61" i="6" s="1"/>
  <c r="O61" i="6"/>
  <c r="P61" i="6"/>
  <c r="Q61" i="6" s="1"/>
  <c r="R61" i="6" s="1"/>
  <c r="Q70" i="7"/>
  <c r="L48" i="14"/>
  <c r="D48" i="14" s="1"/>
  <c r="B48" i="14" s="1"/>
  <c r="F48" i="11" s="1"/>
  <c r="C48" i="11" s="1"/>
  <c r="C48" i="14"/>
  <c r="H48" i="11" s="1"/>
  <c r="E48" i="11" s="1"/>
  <c r="U71" i="3"/>
  <c r="P102" i="7"/>
  <c r="O102" i="7"/>
  <c r="U112" i="3"/>
  <c r="U102" i="4"/>
  <c r="L61" i="4"/>
  <c r="C24" i="4"/>
  <c r="C88" i="4"/>
  <c r="S108" i="4"/>
  <c r="X105" i="8"/>
  <c r="S104" i="3" s="1"/>
  <c r="P4" i="14"/>
  <c r="M4" i="14" s="1"/>
  <c r="M11" i="7"/>
  <c r="AL18" i="8"/>
  <c r="M22" i="7"/>
  <c r="AL35" i="8"/>
  <c r="G36" i="14"/>
  <c r="D36" i="14" s="1"/>
  <c r="M44" i="7"/>
  <c r="AE53" i="8"/>
  <c r="AM53" i="8" s="1"/>
  <c r="AN53" i="8" s="1"/>
  <c r="T52" i="3" s="1"/>
  <c r="U44" i="3"/>
  <c r="K50" i="7"/>
  <c r="N50" i="7"/>
  <c r="Q50" i="7" s="1"/>
  <c r="U56" i="3"/>
  <c r="P59" i="7"/>
  <c r="T64" i="6"/>
  <c r="U64" i="6" s="1"/>
  <c r="V64" i="6" s="1"/>
  <c r="AA64" i="6" s="1"/>
  <c r="U120" i="4"/>
  <c r="O116" i="8"/>
  <c r="X116" i="8" s="1"/>
  <c r="S115" i="3" s="1"/>
  <c r="C60" i="4"/>
  <c r="P19" i="5"/>
  <c r="S82" i="4"/>
  <c r="R23" i="5"/>
  <c r="X17" i="8"/>
  <c r="S16" i="3" s="1"/>
  <c r="L9" i="7"/>
  <c r="K4" i="14"/>
  <c r="L4" i="14" s="1"/>
  <c r="D4" i="14" s="1"/>
  <c r="O11" i="7"/>
  <c r="K16" i="14"/>
  <c r="L16" i="14" s="1"/>
  <c r="D16" i="14" s="1"/>
  <c r="M28" i="14"/>
  <c r="O38" i="7"/>
  <c r="O40" i="6"/>
  <c r="T40" i="6"/>
  <c r="U40" i="6" s="1"/>
  <c r="V40" i="6" s="1"/>
  <c r="X40" i="6"/>
  <c r="Y40" i="6" s="1"/>
  <c r="Z40" i="6" s="1"/>
  <c r="P40" i="6"/>
  <c r="Q40" i="6" s="1"/>
  <c r="R40" i="6" s="1"/>
  <c r="AL39" i="8"/>
  <c r="AE44" i="8"/>
  <c r="AL44" i="8"/>
  <c r="L57" i="7"/>
  <c r="P57" i="6"/>
  <c r="Q57" i="6" s="1"/>
  <c r="O57" i="6"/>
  <c r="T57" i="6"/>
  <c r="U57" i="6" s="1"/>
  <c r="V57" i="6" s="1"/>
  <c r="Z79" i="6"/>
  <c r="R79" i="6"/>
  <c r="M113" i="6"/>
  <c r="S63" i="6"/>
  <c r="T63" i="6"/>
  <c r="U63" i="6" s="1"/>
  <c r="AL69" i="8"/>
  <c r="Q65" i="8"/>
  <c r="R65" i="8" s="1"/>
  <c r="X65" i="8" s="1"/>
  <c r="Q67" i="8"/>
  <c r="R67" i="8" s="1"/>
  <c r="Q64" i="8"/>
  <c r="R64" i="8" s="1"/>
  <c r="Q66" i="8"/>
  <c r="R66" i="8" s="1"/>
  <c r="X66" i="8" s="1"/>
  <c r="S65" i="3" s="1"/>
  <c r="P68" i="7"/>
  <c r="AG69" i="14"/>
  <c r="P65" i="6"/>
  <c r="Q65" i="6" s="1"/>
  <c r="R65" i="6" s="1"/>
  <c r="O65" i="6"/>
  <c r="T65" i="6"/>
  <c r="U65" i="6" s="1"/>
  <c r="V65" i="6" s="1"/>
  <c r="AA65" i="6" s="1"/>
  <c r="X65" i="6"/>
  <c r="Y65" i="6" s="1"/>
  <c r="Z65" i="6" s="1"/>
  <c r="K58" i="14"/>
  <c r="L58" i="14" s="1"/>
  <c r="D58" i="14" s="1"/>
  <c r="B58" i="14" s="1"/>
  <c r="F58" i="11" s="1"/>
  <c r="C58" i="11" s="1"/>
  <c r="L63" i="14"/>
  <c r="D63" i="14" s="1"/>
  <c r="V69" i="10"/>
  <c r="Y72" i="8"/>
  <c r="Z72" i="8" s="1"/>
  <c r="AB65" i="14"/>
  <c r="Z65" i="14" s="1"/>
  <c r="S65" i="14" s="1"/>
  <c r="L72" i="7"/>
  <c r="W73" i="6"/>
  <c r="X73" i="6"/>
  <c r="Y73" i="6" s="1"/>
  <c r="AG70" i="14"/>
  <c r="AB56" i="14"/>
  <c r="Z56" i="14" s="1"/>
  <c r="S56" i="14" s="1"/>
  <c r="V70" i="10"/>
  <c r="Y73" i="8"/>
  <c r="Z73" i="8" s="1"/>
  <c r="M72" i="7"/>
  <c r="AN78" i="14"/>
  <c r="AL85" i="8"/>
  <c r="O75" i="6"/>
  <c r="T75" i="6"/>
  <c r="U75" i="6" s="1"/>
  <c r="V75" i="6" s="1"/>
  <c r="P75" i="6"/>
  <c r="Q75" i="6" s="1"/>
  <c r="O81" i="6"/>
  <c r="P81" i="6"/>
  <c r="Q81" i="6" s="1"/>
  <c r="T81" i="6"/>
  <c r="U81" i="6" s="1"/>
  <c r="V81" i="6" s="1"/>
  <c r="O84" i="6"/>
  <c r="P84" i="6"/>
  <c r="Q84" i="6" s="1"/>
  <c r="T84" i="6"/>
  <c r="U84" i="6" s="1"/>
  <c r="V84" i="6" s="1"/>
  <c r="L59" i="14"/>
  <c r="D59" i="14" s="1"/>
  <c r="B59" i="14" s="1"/>
  <c r="F59" i="11" s="1"/>
  <c r="C59" i="11" s="1"/>
  <c r="C59" i="14"/>
  <c r="H59" i="11" s="1"/>
  <c r="E59" i="11" s="1"/>
  <c r="U62" i="10"/>
  <c r="J65" i="7" s="1"/>
  <c r="AJ75" i="14"/>
  <c r="AB75" i="14" s="1"/>
  <c r="Z75" i="14" s="1"/>
  <c r="S75" i="14" s="1"/>
  <c r="J80" i="6"/>
  <c r="K80" i="6"/>
  <c r="L80" i="6" s="1"/>
  <c r="J84" i="6"/>
  <c r="K84" i="6"/>
  <c r="L84" i="6" s="1"/>
  <c r="AB77" i="14"/>
  <c r="Z77" i="14" s="1"/>
  <c r="S77" i="14" s="1"/>
  <c r="AE89" i="8"/>
  <c r="M89" i="7"/>
  <c r="V88" i="10"/>
  <c r="Y91" i="8"/>
  <c r="Z91" i="8" s="1"/>
  <c r="X91" i="6"/>
  <c r="Y91" i="6" s="1"/>
  <c r="W91" i="6"/>
  <c r="F93" i="6"/>
  <c r="G93" i="6"/>
  <c r="H93" i="6" s="1"/>
  <c r="O93" i="7"/>
  <c r="L79" i="14"/>
  <c r="D79" i="14" s="1"/>
  <c r="B79" i="14" s="1"/>
  <c r="F79" i="11" s="1"/>
  <c r="C79" i="11" s="1"/>
  <c r="C79" i="14"/>
  <c r="H79" i="11" s="1"/>
  <c r="E79" i="11" s="1"/>
  <c r="V84" i="15"/>
  <c r="G84" i="11" s="1"/>
  <c r="D84" i="11" s="1"/>
  <c r="AN85" i="14"/>
  <c r="AB85" i="14" s="1"/>
  <c r="Z85" i="14" s="1"/>
  <c r="S85" i="14" s="1"/>
  <c r="B85" i="14" s="1"/>
  <c r="F85" i="11" s="1"/>
  <c r="C85" i="11" s="1"/>
  <c r="G88" i="6"/>
  <c r="H88" i="6" s="1"/>
  <c r="F88" i="6"/>
  <c r="N98" i="7"/>
  <c r="K98" i="7"/>
  <c r="P97" i="3" s="1"/>
  <c r="AE99" i="8"/>
  <c r="AN96" i="14"/>
  <c r="W94" i="6"/>
  <c r="X94" i="6"/>
  <c r="Y94" i="6" s="1"/>
  <c r="Z94" i="6" s="1"/>
  <c r="K95" i="6"/>
  <c r="L95" i="6" s="1"/>
  <c r="M95" i="6" s="1"/>
  <c r="J95" i="6"/>
  <c r="C89" i="14"/>
  <c r="H89" i="11" s="1"/>
  <c r="E89" i="11" s="1"/>
  <c r="O98" i="6"/>
  <c r="T98" i="6"/>
  <c r="U98" i="6" s="1"/>
  <c r="V98" i="6" s="1"/>
  <c r="P98" i="6"/>
  <c r="Q98" i="6" s="1"/>
  <c r="L98" i="7"/>
  <c r="M97" i="14"/>
  <c r="AL98" i="8"/>
  <c r="AM98" i="8" s="1"/>
  <c r="AJ97" i="14"/>
  <c r="K108" i="14"/>
  <c r="AG108" i="14"/>
  <c r="AG104" i="14"/>
  <c r="L104" i="14"/>
  <c r="V101" i="10"/>
  <c r="Y104" i="8"/>
  <c r="Z104" i="8" s="1"/>
  <c r="AN102" i="14"/>
  <c r="AN100" i="14"/>
  <c r="AJ102" i="14"/>
  <c r="AB102" i="14" s="1"/>
  <c r="P110" i="7"/>
  <c r="O109" i="6"/>
  <c r="T109" i="6"/>
  <c r="U109" i="6" s="1"/>
  <c r="V109" i="6" s="1"/>
  <c r="P109" i="6"/>
  <c r="Q109" i="6" s="1"/>
  <c r="O110" i="6"/>
  <c r="T110" i="6"/>
  <c r="U110" i="6" s="1"/>
  <c r="V110" i="6" s="1"/>
  <c r="P110" i="6"/>
  <c r="Q110" i="6" s="1"/>
  <c r="K112" i="6"/>
  <c r="L112" i="6" s="1"/>
  <c r="J112" i="6"/>
  <c r="AN107" i="14"/>
  <c r="W118" i="6"/>
  <c r="X118" i="6"/>
  <c r="Y118" i="6" s="1"/>
  <c r="V114" i="10"/>
  <c r="Y117" i="8"/>
  <c r="Z117" i="8" s="1"/>
  <c r="AN113" i="14"/>
  <c r="AJ114" i="14"/>
  <c r="AB114" i="14" s="1"/>
  <c r="AE117" i="8"/>
  <c r="AM117" i="8" s="1"/>
  <c r="O125" i="6"/>
  <c r="T125" i="6"/>
  <c r="U125" i="6" s="1"/>
  <c r="V125" i="6" s="1"/>
  <c r="P125" i="6"/>
  <c r="Q125" i="6" s="1"/>
  <c r="V123" i="10"/>
  <c r="Y126" i="8"/>
  <c r="Z126" i="8" s="1"/>
  <c r="K122" i="7"/>
  <c r="P121" i="3" s="1"/>
  <c r="N122" i="7"/>
  <c r="X119" i="6"/>
  <c r="Y119" i="6" s="1"/>
  <c r="W119" i="6"/>
  <c r="O124" i="6"/>
  <c r="P124" i="6"/>
  <c r="Q124" i="6" s="1"/>
  <c r="T124" i="6"/>
  <c r="U124" i="6" s="1"/>
  <c r="V124" i="6" s="1"/>
  <c r="AH125" i="8"/>
  <c r="K125" i="6"/>
  <c r="L125" i="6" s="1"/>
  <c r="J125" i="6"/>
  <c r="AH122" i="8"/>
  <c r="AM122" i="8" s="1"/>
  <c r="G123" i="6"/>
  <c r="H123" i="6" s="1"/>
  <c r="F123" i="6"/>
  <c r="M124" i="14"/>
  <c r="W130" i="6"/>
  <c r="X130" i="6"/>
  <c r="Y130" i="6" s="1"/>
  <c r="G127" i="14"/>
  <c r="K128" i="7"/>
  <c r="P127" i="3" s="1"/>
  <c r="N128" i="7"/>
  <c r="Q128" i="7" s="1"/>
  <c r="P70" i="5" s="1"/>
  <c r="AH132" i="8"/>
  <c r="AM132" i="8" s="1"/>
  <c r="L118" i="14"/>
  <c r="D118" i="14" s="1"/>
  <c r="V130" i="10"/>
  <c r="Y133" i="8"/>
  <c r="Z133" i="8" s="1"/>
  <c r="V118" i="10"/>
  <c r="Y121" i="8"/>
  <c r="Z121" i="8" s="1"/>
  <c r="AN121" i="8" s="1"/>
  <c r="T120" i="3" s="1"/>
  <c r="P132" i="7"/>
  <c r="V132" i="10"/>
  <c r="Y135" i="8"/>
  <c r="Z135" i="8" s="1"/>
  <c r="V131" i="10"/>
  <c r="Y134" i="8"/>
  <c r="Z134" i="8" s="1"/>
  <c r="T131" i="6"/>
  <c r="U131" i="6" s="1"/>
  <c r="V131" i="6" s="1"/>
  <c r="O131" i="6"/>
  <c r="P131" i="6"/>
  <c r="Q131" i="6" s="1"/>
  <c r="X131" i="6"/>
  <c r="Y131" i="6" s="1"/>
  <c r="Z131" i="6" s="1"/>
  <c r="L29" i="4"/>
  <c r="C64" i="4"/>
  <c r="C22" i="4"/>
  <c r="U54" i="4"/>
  <c r="C86" i="4"/>
  <c r="X36" i="8"/>
  <c r="S35" i="3" s="1"/>
  <c r="V28" i="10"/>
  <c r="Y31" i="8"/>
  <c r="Z31" i="8" s="1"/>
  <c r="AN31" i="8" s="1"/>
  <c r="T30" i="3" s="1"/>
  <c r="R30" i="3" s="1"/>
  <c r="Z45" i="6"/>
  <c r="K42" i="7"/>
  <c r="P41" i="3" s="1"/>
  <c r="N42" i="7"/>
  <c r="Q42" i="7" s="1"/>
  <c r="J46" i="6"/>
  <c r="K46" i="6"/>
  <c r="L46" i="6" s="1"/>
  <c r="W58" i="6"/>
  <c r="X58" i="6"/>
  <c r="Y58" i="6" s="1"/>
  <c r="Z58" i="6" s="1"/>
  <c r="AA58" i="6" s="1"/>
  <c r="AB58" i="6" s="1"/>
  <c r="U80" i="3"/>
  <c r="U84" i="3"/>
  <c r="AN86" i="8"/>
  <c r="T85" i="3" s="1"/>
  <c r="R85" i="3" s="1"/>
  <c r="U81" i="4"/>
  <c r="U90" i="3"/>
  <c r="T104" i="6"/>
  <c r="U104" i="6" s="1"/>
  <c r="V104" i="6" s="1"/>
  <c r="I127" i="6"/>
  <c r="U126" i="3"/>
  <c r="Z133" i="6"/>
  <c r="T133" i="6"/>
  <c r="U133" i="6" s="1"/>
  <c r="V133" i="6" s="1"/>
  <c r="C27" i="4"/>
  <c r="C56" i="5"/>
  <c r="C36" i="4"/>
  <c r="U36" i="4"/>
  <c r="C7" i="5"/>
  <c r="C69" i="5"/>
  <c r="X124" i="8"/>
  <c r="S123" i="3" s="1"/>
  <c r="G5" i="14"/>
  <c r="D5" i="14" s="1"/>
  <c r="B5" i="14" s="1"/>
  <c r="F5" i="11" s="1"/>
  <c r="C5" i="11" s="1"/>
  <c r="I14" i="15"/>
  <c r="V14" i="15" s="1"/>
  <c r="G14" i="11" s="1"/>
  <c r="D14" i="11" s="1"/>
  <c r="K23" i="6"/>
  <c r="L23" i="6" s="1"/>
  <c r="J23" i="6"/>
  <c r="P23" i="14"/>
  <c r="U39" i="3"/>
  <c r="P36" i="14"/>
  <c r="M36" i="14" s="1"/>
  <c r="K41" i="6"/>
  <c r="L41" i="6" s="1"/>
  <c r="J41" i="6"/>
  <c r="G44" i="14"/>
  <c r="D44" i="14" s="1"/>
  <c r="AN56" i="8"/>
  <c r="T55" i="3" s="1"/>
  <c r="R55" i="3" s="1"/>
  <c r="AN54" i="8"/>
  <c r="T53" i="3" s="1"/>
  <c r="G52" i="14"/>
  <c r="Z60" i="6"/>
  <c r="AA60" i="6" s="1"/>
  <c r="G74" i="14"/>
  <c r="U86" i="3"/>
  <c r="X120" i="6"/>
  <c r="Y120" i="6" s="1"/>
  <c r="Z120" i="6" s="1"/>
  <c r="C37" i="4"/>
  <c r="U71" i="4"/>
  <c r="C85" i="4"/>
  <c r="C8" i="4"/>
  <c r="C72" i="4"/>
  <c r="U72" i="4"/>
  <c r="R11" i="5"/>
  <c r="X88" i="8"/>
  <c r="S87" i="3" s="1"/>
  <c r="S30" i="4"/>
  <c r="Q30" i="4" s="1"/>
  <c r="X119" i="8"/>
  <c r="S118" i="3" s="1"/>
  <c r="W6" i="6"/>
  <c r="X6" i="6"/>
  <c r="Y6" i="6" s="1"/>
  <c r="Z6" i="6" s="1"/>
  <c r="G6" i="6"/>
  <c r="H6" i="6" s="1"/>
  <c r="F6" i="6"/>
  <c r="T11" i="6"/>
  <c r="U11" i="6" s="1"/>
  <c r="V11" i="6" s="1"/>
  <c r="AA11" i="6" s="1"/>
  <c r="P11" i="6"/>
  <c r="Q11" i="6" s="1"/>
  <c r="O11" i="6"/>
  <c r="O13" i="6"/>
  <c r="P13" i="6"/>
  <c r="Q13" i="6" s="1"/>
  <c r="T13" i="6"/>
  <c r="U13" i="6" s="1"/>
  <c r="V13" i="6" s="1"/>
  <c r="AA13" i="6" s="1"/>
  <c r="P18" i="14"/>
  <c r="AG19" i="14"/>
  <c r="AB19" i="14" s="1"/>
  <c r="Z19" i="14" s="1"/>
  <c r="S19" i="14" s="1"/>
  <c r="O30" i="6"/>
  <c r="T30" i="6"/>
  <c r="U30" i="6" s="1"/>
  <c r="V30" i="6" s="1"/>
  <c r="AA30" i="6" s="1"/>
  <c r="P30" i="6"/>
  <c r="Q30" i="6" s="1"/>
  <c r="R30" i="6" s="1"/>
  <c r="R31" i="6"/>
  <c r="AB31" i="6" s="1"/>
  <c r="N30" i="3" s="1"/>
  <c r="U27" i="3"/>
  <c r="P32" i="14"/>
  <c r="AE43" i="8"/>
  <c r="M41" i="7"/>
  <c r="U41" i="4"/>
  <c r="U45" i="3"/>
  <c r="M57" i="6"/>
  <c r="K61" i="6"/>
  <c r="L61" i="6" s="1"/>
  <c r="M61" i="6" s="1"/>
  <c r="N61" i="6" s="1"/>
  <c r="M60" i="3" s="1"/>
  <c r="J61" i="6"/>
  <c r="U59" i="3"/>
  <c r="L71" i="7"/>
  <c r="U67" i="4"/>
  <c r="U76" i="3"/>
  <c r="U88" i="3"/>
  <c r="U56" i="5"/>
  <c r="M98" i="7"/>
  <c r="U102" i="3"/>
  <c r="C87" i="4"/>
  <c r="C75" i="4"/>
  <c r="C44" i="4"/>
  <c r="C71" i="5"/>
  <c r="C118" i="4"/>
  <c r="AM6" i="8"/>
  <c r="G9" i="14"/>
  <c r="D9" i="14" s="1"/>
  <c r="AN13" i="8"/>
  <c r="T12" i="3" s="1"/>
  <c r="M18" i="7"/>
  <c r="V16" i="15"/>
  <c r="G16" i="11" s="1"/>
  <c r="D16" i="11" s="1"/>
  <c r="K26" i="6"/>
  <c r="L26" i="6" s="1"/>
  <c r="J26" i="6"/>
  <c r="L30" i="14"/>
  <c r="D30" i="14" s="1"/>
  <c r="AL52" i="8"/>
  <c r="AB54" i="14"/>
  <c r="Z54" i="14" s="1"/>
  <c r="AM55" i="8"/>
  <c r="R76" i="6"/>
  <c r="C53" i="4"/>
  <c r="C48" i="4"/>
  <c r="U48" i="4"/>
  <c r="C121" i="4"/>
  <c r="U15" i="5"/>
  <c r="C94" i="4"/>
  <c r="R24" i="5"/>
  <c r="X67" i="8"/>
  <c r="S66" i="3" s="1"/>
  <c r="V18" i="10"/>
  <c r="Y21" i="8"/>
  <c r="Z21" i="8" s="1"/>
  <c r="U22" i="3"/>
  <c r="AN24" i="8"/>
  <c r="T23" i="3" s="1"/>
  <c r="K27" i="6"/>
  <c r="L27" i="6" s="1"/>
  <c r="J27" i="6"/>
  <c r="AB26" i="14"/>
  <c r="M36" i="7"/>
  <c r="AB22" i="14"/>
  <c r="Z22" i="14" s="1"/>
  <c r="S22" i="14" s="1"/>
  <c r="V34" i="10"/>
  <c r="Y37" i="8"/>
  <c r="Z37" i="8" s="1"/>
  <c r="U33" i="4"/>
  <c r="U36" i="3"/>
  <c r="AE40" i="8"/>
  <c r="M43" i="6"/>
  <c r="N58" i="7"/>
  <c r="Q58" i="7" s="1"/>
  <c r="K58" i="7"/>
  <c r="P57" i="3" s="1"/>
  <c r="P46" i="7"/>
  <c r="U52" i="3"/>
  <c r="O59" i="7"/>
  <c r="AE60" i="8"/>
  <c r="AH67" i="8"/>
  <c r="P71" i="6"/>
  <c r="Q71" i="6" s="1"/>
  <c r="R71" i="6" s="1"/>
  <c r="O112" i="7"/>
  <c r="Q121" i="7"/>
  <c r="P108" i="4" s="1"/>
  <c r="L9" i="4"/>
  <c r="S43" i="4"/>
  <c r="Q43" i="4" s="1"/>
  <c r="U38" i="5"/>
  <c r="R20" i="4"/>
  <c r="C10" i="4"/>
  <c r="L42" i="4"/>
  <c r="C74" i="4"/>
  <c r="X63" i="8"/>
  <c r="S62" i="3" s="1"/>
  <c r="X107" i="8"/>
  <c r="S106" i="3" s="1"/>
  <c r="I27" i="15"/>
  <c r="V27" i="15" s="1"/>
  <c r="G27" i="11" s="1"/>
  <c r="D27" i="11" s="1"/>
  <c r="AH37" i="8"/>
  <c r="X39" i="6"/>
  <c r="Y39" i="6" s="1"/>
  <c r="W39" i="6"/>
  <c r="AA45" i="6"/>
  <c r="AB45" i="6" s="1"/>
  <c r="V46" i="10"/>
  <c r="Y49" i="8"/>
  <c r="Z49" i="8" s="1"/>
  <c r="I55" i="6"/>
  <c r="K62" i="6"/>
  <c r="L62" i="6" s="1"/>
  <c r="M62" i="6" s="1"/>
  <c r="N62" i="6" s="1"/>
  <c r="M61" i="3" s="1"/>
  <c r="M60" i="7"/>
  <c r="U72" i="3"/>
  <c r="U64" i="4"/>
  <c r="Z76" i="6"/>
  <c r="U108" i="3"/>
  <c r="R24" i="4"/>
  <c r="L56" i="4"/>
  <c r="U88" i="4"/>
  <c r="C21" i="5"/>
  <c r="U70" i="5"/>
  <c r="U75" i="5"/>
  <c r="C46" i="4"/>
  <c r="U78" i="4"/>
  <c r="L11" i="7"/>
  <c r="U11" i="4"/>
  <c r="U11" i="3"/>
  <c r="X23" i="6"/>
  <c r="Y23" i="6" s="1"/>
  <c r="W23" i="6"/>
  <c r="P27" i="7"/>
  <c r="M40" i="7"/>
  <c r="AG44" i="14"/>
  <c r="W50" i="6"/>
  <c r="X50" i="6"/>
  <c r="Y50" i="6" s="1"/>
  <c r="Z50" i="6" s="1"/>
  <c r="AN59" i="8"/>
  <c r="T58" i="3" s="1"/>
  <c r="R58" i="3" s="1"/>
  <c r="AB64" i="6"/>
  <c r="N63" i="3" s="1"/>
  <c r="U73" i="4"/>
  <c r="U82" i="3"/>
  <c r="U84" i="4"/>
  <c r="U93" i="3"/>
  <c r="R11" i="4"/>
  <c r="C65" i="4"/>
  <c r="R72" i="5"/>
  <c r="R40" i="5"/>
  <c r="C44" i="5"/>
  <c r="C50" i="4"/>
  <c r="U82" i="4"/>
  <c r="S8" i="10"/>
  <c r="H11" i="7" s="1"/>
  <c r="M11" i="14"/>
  <c r="AN18" i="14"/>
  <c r="V18" i="15"/>
  <c r="G18" i="11" s="1"/>
  <c r="D18" i="11" s="1"/>
  <c r="M23" i="7"/>
  <c r="G25" i="14"/>
  <c r="D25" i="14" s="1"/>
  <c r="B25" i="14" s="1"/>
  <c r="F25" i="11" s="1"/>
  <c r="C25" i="11" s="1"/>
  <c r="W36" i="6"/>
  <c r="X36" i="6"/>
  <c r="Y36" i="6" s="1"/>
  <c r="O38" i="6"/>
  <c r="T38" i="6"/>
  <c r="U38" i="6" s="1"/>
  <c r="V38" i="6" s="1"/>
  <c r="AA38" i="6" s="1"/>
  <c r="P38" i="6"/>
  <c r="Q38" i="6" s="1"/>
  <c r="U38" i="3"/>
  <c r="AG36" i="14"/>
  <c r="AN36" i="14"/>
  <c r="V49" i="10"/>
  <c r="Y52" i="8"/>
  <c r="Z52" i="8" s="1"/>
  <c r="AL60" i="8"/>
  <c r="AM60" i="8" s="1"/>
  <c r="AN60" i="8" s="1"/>
  <c r="AL73" i="8"/>
  <c r="Z60" i="14"/>
  <c r="S60" i="14" s="1"/>
  <c r="AE71" i="8"/>
  <c r="AM71" i="8" s="1"/>
  <c r="W66" i="6"/>
  <c r="X66" i="6"/>
  <c r="Y66" i="6" s="1"/>
  <c r="Z66" i="6" s="1"/>
  <c r="AA66" i="6" s="1"/>
  <c r="AB66" i="6" s="1"/>
  <c r="AL66" i="8"/>
  <c r="AH66" i="8"/>
  <c r="G60" i="14"/>
  <c r="D60" i="14" s="1"/>
  <c r="B60" i="14" s="1"/>
  <c r="F60" i="11" s="1"/>
  <c r="C60" i="11" s="1"/>
  <c r="L63" i="7"/>
  <c r="AM69" i="8"/>
  <c r="AE69" i="8"/>
  <c r="J72" i="6"/>
  <c r="K72" i="6"/>
  <c r="L72" i="6" s="1"/>
  <c r="M72" i="6" s="1"/>
  <c r="K70" i="14"/>
  <c r="L70" i="14" s="1"/>
  <c r="D70" i="14" s="1"/>
  <c r="F67" i="6"/>
  <c r="G67" i="6"/>
  <c r="H67" i="6" s="1"/>
  <c r="P56" i="14"/>
  <c r="M56" i="14" s="1"/>
  <c r="P72" i="7"/>
  <c r="N74" i="7"/>
  <c r="Q74" i="7" s="1"/>
  <c r="P49" i="5" s="1"/>
  <c r="K74" i="7"/>
  <c r="P73" i="3" s="1"/>
  <c r="G64" i="6"/>
  <c r="H64" i="6" s="1"/>
  <c r="I64" i="6" s="1"/>
  <c r="F64" i="6"/>
  <c r="AE68" i="8"/>
  <c r="K81" i="6"/>
  <c r="L81" i="6" s="1"/>
  <c r="M81" i="6" s="1"/>
  <c r="J81" i="6"/>
  <c r="V62" i="15"/>
  <c r="G62" i="11" s="1"/>
  <c r="D62" i="11" s="1"/>
  <c r="V74" i="10"/>
  <c r="Y77" i="8"/>
  <c r="Z77" i="8" s="1"/>
  <c r="K75" i="14"/>
  <c r="L75" i="14" s="1"/>
  <c r="D75" i="14" s="1"/>
  <c r="V75" i="10"/>
  <c r="Y78" i="8"/>
  <c r="Z78" i="8" s="1"/>
  <c r="L78" i="7"/>
  <c r="V78" i="10"/>
  <c r="Y81" i="8"/>
  <c r="Z81" i="8" s="1"/>
  <c r="AE80" i="8"/>
  <c r="AL80" i="8"/>
  <c r="AM80" i="8" s="1"/>
  <c r="AN80" i="8" s="1"/>
  <c r="T79" i="3" s="1"/>
  <c r="AJ80" i="14"/>
  <c r="V80" i="10"/>
  <c r="Y83" i="8"/>
  <c r="Z83" i="8" s="1"/>
  <c r="AN80" i="14"/>
  <c r="V81" i="10"/>
  <c r="Y84" i="8"/>
  <c r="Z84" i="8" s="1"/>
  <c r="G76" i="6"/>
  <c r="H76" i="6" s="1"/>
  <c r="F76" i="6"/>
  <c r="P81" i="7"/>
  <c r="M72" i="14"/>
  <c r="G89" i="6"/>
  <c r="H89" i="6" s="1"/>
  <c r="F89" i="6"/>
  <c r="C84" i="14"/>
  <c r="H84" i="11" s="1"/>
  <c r="E84" i="11" s="1"/>
  <c r="V86" i="10"/>
  <c r="Y89" i="8"/>
  <c r="Z89" i="8" s="1"/>
  <c r="K91" i="6"/>
  <c r="L91" i="6" s="1"/>
  <c r="J91" i="6"/>
  <c r="O91" i="7"/>
  <c r="K88" i="14"/>
  <c r="AG88" i="14"/>
  <c r="D90" i="14"/>
  <c r="O74" i="6"/>
  <c r="P74" i="6"/>
  <c r="Q74" i="6" s="1"/>
  <c r="R74" i="6" s="1"/>
  <c r="T74" i="6"/>
  <c r="U74" i="6" s="1"/>
  <c r="V74" i="6" s="1"/>
  <c r="AN92" i="14"/>
  <c r="AB92" i="14" s="1"/>
  <c r="Z92" i="14" s="1"/>
  <c r="W95" i="6"/>
  <c r="X95" i="6"/>
  <c r="Y95" i="6" s="1"/>
  <c r="AL99" i="8"/>
  <c r="AH99" i="8"/>
  <c r="L96" i="14"/>
  <c r="D96" i="14" s="1"/>
  <c r="B96" i="14" s="1"/>
  <c r="F96" i="11" s="1"/>
  <c r="C96" i="11" s="1"/>
  <c r="V92" i="10"/>
  <c r="Y95" i="8"/>
  <c r="Z95" i="8" s="1"/>
  <c r="AE95" i="8"/>
  <c r="J94" i="6"/>
  <c r="K94" i="6"/>
  <c r="L94" i="6" s="1"/>
  <c r="G94" i="14"/>
  <c r="O90" i="6"/>
  <c r="P90" i="6"/>
  <c r="Q90" i="6" s="1"/>
  <c r="T90" i="6"/>
  <c r="U90" i="6" s="1"/>
  <c r="V90" i="6" s="1"/>
  <c r="AN97" i="14"/>
  <c r="AG103" i="14"/>
  <c r="AB103" i="14" s="1"/>
  <c r="Z103" i="14" s="1"/>
  <c r="S103" i="14" s="1"/>
  <c r="V108" i="10"/>
  <c r="Y111" i="8"/>
  <c r="Z111" i="8" s="1"/>
  <c r="AN108" i="14"/>
  <c r="AH103" i="8"/>
  <c r="X107" i="6"/>
  <c r="Y107" i="6" s="1"/>
  <c r="W107" i="6"/>
  <c r="AL103" i="8"/>
  <c r="AN104" i="14"/>
  <c r="AB104" i="14" s="1"/>
  <c r="Z104" i="14" s="1"/>
  <c r="S104" i="14" s="1"/>
  <c r="AG100" i="14"/>
  <c r="G104" i="6"/>
  <c r="H104" i="6" s="1"/>
  <c r="F104" i="6"/>
  <c r="K109" i="6"/>
  <c r="L109" i="6" s="1"/>
  <c r="J109" i="6"/>
  <c r="AM118" i="8"/>
  <c r="AE118" i="8"/>
  <c r="L118" i="7"/>
  <c r="M126" i="7"/>
  <c r="G123" i="14"/>
  <c r="D123" i="14" s="1"/>
  <c r="P126" i="7"/>
  <c r="V111" i="15"/>
  <c r="G111" i="11" s="1"/>
  <c r="D111" i="11" s="1"/>
  <c r="AL114" i="8"/>
  <c r="AM114" i="8" s="1"/>
  <c r="AN114" i="8" s="1"/>
  <c r="AB116" i="14"/>
  <c r="Z116" i="14" s="1"/>
  <c r="S116" i="14" s="1"/>
  <c r="AN117" i="14"/>
  <c r="AB117" i="14" s="1"/>
  <c r="Z117" i="14" s="1"/>
  <c r="S117" i="14" s="1"/>
  <c r="L121" i="14"/>
  <c r="D121" i="14" s="1"/>
  <c r="J124" i="6"/>
  <c r="K124" i="6"/>
  <c r="L124" i="6" s="1"/>
  <c r="X125" i="6"/>
  <c r="Y125" i="6" s="1"/>
  <c r="W125" i="6"/>
  <c r="F125" i="6"/>
  <c r="G125" i="6"/>
  <c r="H125" i="6" s="1"/>
  <c r="I125" i="6" s="1"/>
  <c r="N127" i="7"/>
  <c r="Q127" i="7" s="1"/>
  <c r="P113" i="4" s="1"/>
  <c r="K127" i="7"/>
  <c r="P126" i="3" s="1"/>
  <c r="AE130" i="8"/>
  <c r="M130" i="7"/>
  <c r="V127" i="10"/>
  <c r="Y130" i="8"/>
  <c r="Z130" i="8" s="1"/>
  <c r="J132" i="6"/>
  <c r="K132" i="6"/>
  <c r="L132" i="6" s="1"/>
  <c r="L133" i="7"/>
  <c r="L125" i="14"/>
  <c r="D125" i="14" s="1"/>
  <c r="B125" i="14" s="1"/>
  <c r="F125" i="11" s="1"/>
  <c r="C125" i="11" s="1"/>
  <c r="AL128" i="8"/>
  <c r="AM128" i="8" s="1"/>
  <c r="AN128" i="8" s="1"/>
  <c r="T127" i="3" s="1"/>
  <c r="R127" i="3" s="1"/>
  <c r="K134" i="7"/>
  <c r="P133" i="3" s="1"/>
  <c r="N134" i="7"/>
  <c r="Q134" i="7" s="1"/>
  <c r="P120" i="4" s="1"/>
  <c r="V128" i="15"/>
  <c r="G128" i="11" s="1"/>
  <c r="D128" i="11" s="1"/>
  <c r="R17" i="4"/>
  <c r="O75" i="8"/>
  <c r="X75" i="8" s="1"/>
  <c r="S74" i="3" s="1"/>
  <c r="O22" i="4"/>
  <c r="X89" i="8"/>
  <c r="S88" i="3" s="1"/>
  <c r="AG13" i="14"/>
  <c r="U17" i="3"/>
  <c r="U14" i="5"/>
  <c r="AH26" i="8"/>
  <c r="AM26" i="8" s="1"/>
  <c r="S26" i="10"/>
  <c r="H29" i="7" s="1"/>
  <c r="U39" i="4"/>
  <c r="U42" i="3"/>
  <c r="U59" i="4"/>
  <c r="U67" i="3"/>
  <c r="U70" i="4"/>
  <c r="U79" i="3"/>
  <c r="R104" i="6"/>
  <c r="L122" i="7"/>
  <c r="M122" i="7"/>
  <c r="U119" i="3"/>
  <c r="U107" i="4"/>
  <c r="P133" i="6"/>
  <c r="Q133" i="6" s="1"/>
  <c r="R133" i="6" s="1"/>
  <c r="R73" i="4"/>
  <c r="U31" i="5"/>
  <c r="L58" i="5"/>
  <c r="U47" i="5"/>
  <c r="X115" i="8"/>
  <c r="S114" i="3" s="1"/>
  <c r="R114" i="3" s="1"/>
  <c r="P3" i="14"/>
  <c r="M3" i="14" s="1"/>
  <c r="K12" i="7"/>
  <c r="P11" i="3" s="1"/>
  <c r="N12" i="7"/>
  <c r="G11" i="14"/>
  <c r="D11" i="14" s="1"/>
  <c r="K19" i="7"/>
  <c r="N19" i="7"/>
  <c r="AL23" i="8"/>
  <c r="V23" i="10"/>
  <c r="Y26" i="8"/>
  <c r="Z26" i="8" s="1"/>
  <c r="AE38" i="8"/>
  <c r="AM38" i="8" s="1"/>
  <c r="O40" i="7"/>
  <c r="V47" i="6"/>
  <c r="S46" i="10"/>
  <c r="H49" i="7" s="1"/>
  <c r="Z52" i="6"/>
  <c r="P56" i="7"/>
  <c r="AN131" i="8"/>
  <c r="T130" i="3" s="1"/>
  <c r="R130" i="3" s="1"/>
  <c r="C124" i="14"/>
  <c r="H124" i="11" s="1"/>
  <c r="E124" i="11" s="1"/>
  <c r="P51" i="4"/>
  <c r="C71" i="4"/>
  <c r="R8" i="4"/>
  <c r="P72" i="4"/>
  <c r="C11" i="5"/>
  <c r="U30" i="4"/>
  <c r="C62" i="4"/>
  <c r="AE8" i="8"/>
  <c r="I11" i="6"/>
  <c r="D13" i="14"/>
  <c r="P20" i="14"/>
  <c r="M20" i="14" s="1"/>
  <c r="K24" i="7"/>
  <c r="P23" i="3" s="1"/>
  <c r="N24" i="7"/>
  <c r="J30" i="6"/>
  <c r="K30" i="6"/>
  <c r="L30" i="6" s="1"/>
  <c r="O37" i="6"/>
  <c r="T37" i="6"/>
  <c r="U37" i="6" s="1"/>
  <c r="V37" i="6" s="1"/>
  <c r="P37" i="6"/>
  <c r="Q37" i="6" s="1"/>
  <c r="I37" i="15"/>
  <c r="AL40" i="8"/>
  <c r="R48" i="6"/>
  <c r="M46" i="7"/>
  <c r="Z57" i="6"/>
  <c r="K65" i="6"/>
  <c r="L65" i="6" s="1"/>
  <c r="M65" i="6" s="1"/>
  <c r="N65" i="6" s="1"/>
  <c r="M64" i="3" s="1"/>
  <c r="O89" i="7"/>
  <c r="U124" i="3"/>
  <c r="U111" i="4"/>
  <c r="X57" i="8"/>
  <c r="S56" i="3" s="1"/>
  <c r="L12" i="4"/>
  <c r="R71" i="5"/>
  <c r="U118" i="4"/>
  <c r="P39" i="5"/>
  <c r="L34" i="4"/>
  <c r="C66" i="4"/>
  <c r="X104" i="8"/>
  <c r="S103" i="3" s="1"/>
  <c r="W8" i="6"/>
  <c r="X8" i="6"/>
  <c r="Y8" i="6" s="1"/>
  <c r="M16" i="14"/>
  <c r="AA24" i="6"/>
  <c r="V32" i="10"/>
  <c r="Y35" i="8"/>
  <c r="Z35" i="8" s="1"/>
  <c r="AG34" i="14"/>
  <c r="AH44" i="8"/>
  <c r="AM44" i="8" s="1"/>
  <c r="AN44" i="8" s="1"/>
  <c r="AG38" i="14"/>
  <c r="AB38" i="14" s="1"/>
  <c r="Z38" i="14" s="1"/>
  <c r="AH49" i="8"/>
  <c r="P49" i="7"/>
  <c r="V47" i="15"/>
  <c r="G47" i="11" s="1"/>
  <c r="D47" i="11" s="1"/>
  <c r="T76" i="6"/>
  <c r="U76" i="6" s="1"/>
  <c r="V76" i="6" s="1"/>
  <c r="AA76" i="6" s="1"/>
  <c r="C19" i="4"/>
  <c r="P48" i="4"/>
  <c r="L80" i="4"/>
  <c r="O109" i="4"/>
  <c r="C15" i="5"/>
  <c r="C38" i="4"/>
  <c r="R94" i="4"/>
  <c r="AL8" i="8"/>
  <c r="V9" i="10"/>
  <c r="Y12" i="8"/>
  <c r="Z12" i="8" s="1"/>
  <c r="N15" i="6"/>
  <c r="M14" i="3" s="1"/>
  <c r="O36" i="7"/>
  <c r="AG37" i="14"/>
  <c r="L43" i="14"/>
  <c r="D43" i="14" s="1"/>
  <c r="P55" i="7"/>
  <c r="C74" i="5"/>
  <c r="U29" i="5"/>
  <c r="U5" i="3"/>
  <c r="C29" i="5"/>
  <c r="U5" i="4"/>
  <c r="U45" i="5"/>
  <c r="U68" i="5"/>
  <c r="C45" i="5"/>
  <c r="U28" i="5"/>
  <c r="C28" i="5"/>
  <c r="C100" i="4"/>
  <c r="C55" i="5"/>
  <c r="C13" i="5"/>
  <c r="C116" i="4"/>
  <c r="C107" i="4"/>
  <c r="U91" i="4"/>
  <c r="C61" i="5"/>
  <c r="U46" i="5"/>
  <c r="U49" i="5"/>
  <c r="U55" i="5"/>
  <c r="AM214" i="17"/>
  <c r="D214" i="17" s="1"/>
  <c r="AM86" i="17"/>
  <c r="D86" i="17" s="1"/>
  <c r="AM159" i="17"/>
  <c r="D159" i="17" s="1"/>
  <c r="AM95" i="17"/>
  <c r="D95" i="17" s="1"/>
  <c r="AM33" i="17"/>
  <c r="D33" i="17" s="1"/>
  <c r="AM158" i="17"/>
  <c r="D158" i="17" s="1"/>
  <c r="AM227" i="17"/>
  <c r="D227" i="17" s="1"/>
  <c r="AM36" i="17"/>
  <c r="D36" i="17" s="1"/>
  <c r="AM4" i="17"/>
  <c r="D4" i="17" s="1"/>
  <c r="AM27" i="17"/>
  <c r="D27" i="17" s="1"/>
  <c r="AM139" i="17"/>
  <c r="D139" i="17" s="1"/>
  <c r="AM26" i="17"/>
  <c r="D26" i="17" s="1"/>
  <c r="AM61" i="17"/>
  <c r="D61" i="17" s="1"/>
  <c r="AM7" i="17"/>
  <c r="D7" i="17" s="1"/>
  <c r="AM14" i="17"/>
  <c r="D14" i="17" s="1"/>
  <c r="C91" i="4"/>
  <c r="C111" i="4"/>
  <c r="U25" i="5"/>
  <c r="U73" i="5"/>
  <c r="C98" i="4"/>
  <c r="C36" i="5"/>
  <c r="C9" i="5"/>
  <c r="C30" i="5"/>
  <c r="C89" i="4"/>
  <c r="C106" i="4"/>
  <c r="U41" i="5"/>
  <c r="AM209" i="17"/>
  <c r="D209" i="17" s="1"/>
  <c r="AM212" i="17"/>
  <c r="D212" i="17" s="1"/>
  <c r="AM84" i="17"/>
  <c r="D84" i="17" s="1"/>
  <c r="AM153" i="17"/>
  <c r="D153" i="17" s="1"/>
  <c r="AM216" i="17"/>
  <c r="D216" i="17" s="1"/>
  <c r="AM226" i="17"/>
  <c r="D226" i="17" s="1"/>
  <c r="AM19" i="17"/>
  <c r="D19" i="17" s="1"/>
  <c r="AM18" i="17"/>
  <c r="D18" i="17" s="1"/>
  <c r="AM117" i="17"/>
  <c r="D117" i="17" s="1"/>
  <c r="AM92" i="17"/>
  <c r="D92" i="17" s="1"/>
  <c r="AM221" i="17"/>
  <c r="D221" i="17" s="1"/>
  <c r="AM91" i="17"/>
  <c r="D91" i="17" s="1"/>
  <c r="AM6" i="17"/>
  <c r="D6" i="17" s="1"/>
  <c r="AM58" i="17"/>
  <c r="D58" i="17" s="1"/>
  <c r="U97" i="4"/>
  <c r="C46" i="5"/>
  <c r="U113" i="4"/>
  <c r="AM134" i="17"/>
  <c r="D134" i="17" s="1"/>
  <c r="AM70" i="17"/>
  <c r="D70" i="17" s="1"/>
  <c r="AM143" i="17"/>
  <c r="D143" i="17" s="1"/>
  <c r="AM25" i="17"/>
  <c r="D25" i="17" s="1"/>
  <c r="AM78" i="17"/>
  <c r="D78" i="17" s="1"/>
  <c r="AM211" i="17"/>
  <c r="D211" i="17" s="1"/>
  <c r="AM147" i="17"/>
  <c r="D147" i="17" s="1"/>
  <c r="AM220" i="17"/>
  <c r="D220" i="17" s="1"/>
  <c r="AM11" i="17"/>
  <c r="D11" i="17" s="1"/>
  <c r="AM106" i="17"/>
  <c r="D106" i="17" s="1"/>
  <c r="AM157" i="17"/>
  <c r="D157" i="17" s="1"/>
  <c r="AM71" i="17"/>
  <c r="D71" i="17" s="1"/>
  <c r="AM66" i="17"/>
  <c r="D66" i="17" s="1"/>
  <c r="C95" i="4"/>
  <c r="U114" i="4"/>
  <c r="C25" i="5"/>
  <c r="C12" i="5"/>
  <c r="C33" i="5"/>
  <c r="C41" i="5"/>
  <c r="U74" i="5"/>
  <c r="AM68" i="17"/>
  <c r="D68" i="17" s="1"/>
  <c r="AM21" i="17"/>
  <c r="D21" i="17" s="1"/>
  <c r="AM201" i="17"/>
  <c r="D201" i="17" s="1"/>
  <c r="AM136" i="17"/>
  <c r="D136" i="17" s="1"/>
  <c r="AM72" i="17"/>
  <c r="D72" i="17" s="1"/>
  <c r="AM146" i="17"/>
  <c r="D146" i="17" s="1"/>
  <c r="AM188" i="17"/>
  <c r="D188" i="17" s="1"/>
  <c r="C97" i="4"/>
  <c r="C17" i="5"/>
  <c r="C68" i="5"/>
  <c r="C90" i="4"/>
  <c r="U12" i="5"/>
  <c r="C103" i="4"/>
  <c r="C113" i="4"/>
  <c r="U37" i="5"/>
  <c r="AM118" i="17"/>
  <c r="D118" i="17" s="1"/>
  <c r="AM127" i="17"/>
  <c r="D127" i="17" s="1"/>
  <c r="AM63" i="17"/>
  <c r="D63" i="17" s="1"/>
  <c r="AM20" i="17"/>
  <c r="D20" i="17" s="1"/>
  <c r="AM76" i="17"/>
  <c r="D76" i="17" s="1"/>
  <c r="AM75" i="17"/>
  <c r="D75" i="17" s="1"/>
  <c r="AM74" i="17"/>
  <c r="D74" i="17" s="1"/>
  <c r="AM176" i="17"/>
  <c r="D176" i="17" s="1"/>
  <c r="AM77" i="17"/>
  <c r="D77" i="17" s="1"/>
  <c r="C48" i="5"/>
  <c r="U61" i="5"/>
  <c r="C114" i="4"/>
  <c r="U17" i="5"/>
  <c r="C105" i="4"/>
  <c r="U103" i="4"/>
  <c r="AM116" i="17"/>
  <c r="D116" i="17" s="1"/>
  <c r="AM185" i="17"/>
  <c r="D185" i="17" s="1"/>
  <c r="AM121" i="17"/>
  <c r="D121" i="17" s="1"/>
  <c r="AM120" i="17"/>
  <c r="D120" i="17" s="1"/>
  <c r="AM16" i="17"/>
  <c r="D16" i="17" s="1"/>
  <c r="AM192" i="17"/>
  <c r="D192" i="17" s="1"/>
  <c r="AM156" i="17"/>
  <c r="D156" i="17" s="1"/>
  <c r="AM155" i="17"/>
  <c r="D155" i="17" s="1"/>
  <c r="AM197" i="17"/>
  <c r="D197" i="17" s="1"/>
  <c r="AM219" i="17"/>
  <c r="D219" i="17" s="1"/>
  <c r="AM122" i="17"/>
  <c r="D122" i="17" s="1"/>
  <c r="U100" i="4"/>
  <c r="C60" i="5"/>
  <c r="U95" i="4"/>
  <c r="C92" i="4"/>
  <c r="C119" i="4"/>
  <c r="C37" i="5"/>
  <c r="AM102" i="17"/>
  <c r="D102" i="17" s="1"/>
  <c r="AM175" i="17"/>
  <c r="D175" i="17" s="1"/>
  <c r="AM174" i="17"/>
  <c r="D174" i="17" s="1"/>
  <c r="AM110" i="17"/>
  <c r="D110" i="17" s="1"/>
  <c r="AM46" i="17"/>
  <c r="D46" i="17" s="1"/>
  <c r="AM12" i="17"/>
  <c r="D12" i="17" s="1"/>
  <c r="AM93" i="17"/>
  <c r="D93" i="17" s="1"/>
  <c r="AM144" i="17"/>
  <c r="D144" i="17" s="1"/>
  <c r="AM154" i="17"/>
  <c r="D154" i="17" s="1"/>
  <c r="C14" i="5"/>
  <c r="C63" i="5"/>
  <c r="C73" i="5"/>
  <c r="U98" i="4"/>
  <c r="C49" i="5"/>
  <c r="C57" i="5"/>
  <c r="U92" i="4"/>
  <c r="U36" i="5"/>
  <c r="C59" i="5"/>
  <c r="U9" i="5"/>
  <c r="U59" i="5"/>
  <c r="U89" i="4"/>
  <c r="C16" i="5"/>
  <c r="AM97" i="17"/>
  <c r="D97" i="17" s="1"/>
  <c r="AM218" i="17"/>
  <c r="D218" i="17" s="1"/>
  <c r="AM37" i="17"/>
  <c r="D37" i="17" s="1"/>
  <c r="AM5" i="17"/>
  <c r="D5" i="17" s="1"/>
  <c r="AM105" i="17"/>
  <c r="D105" i="17" s="1"/>
  <c r="AM41" i="17"/>
  <c r="D41" i="17" s="1"/>
  <c r="AM104" i="17"/>
  <c r="D104" i="17" s="1"/>
  <c r="AM40" i="17"/>
  <c r="D40" i="17" s="1"/>
  <c r="AM151" i="17"/>
  <c r="D151" i="17" s="1"/>
  <c r="AM34" i="17"/>
  <c r="D34" i="17" s="1"/>
  <c r="AM149" i="17"/>
  <c r="D149" i="17" s="1"/>
  <c r="AM210" i="17"/>
  <c r="D210" i="17" s="1"/>
  <c r="AM15" i="17"/>
  <c r="D15" i="17" s="1"/>
  <c r="AM123" i="17"/>
  <c r="D123" i="17" s="1"/>
  <c r="AM22" i="17"/>
  <c r="D22" i="17" s="1"/>
  <c r="AM69" i="17"/>
  <c r="D69" i="17" s="1"/>
  <c r="AM90" i="17"/>
  <c r="D90" i="17" s="1"/>
  <c r="M52" i="7"/>
  <c r="O53" i="7"/>
  <c r="M53" i="7"/>
  <c r="P53" i="7"/>
  <c r="AB53" i="14"/>
  <c r="Z53" i="14" s="1"/>
  <c r="S53" i="14" s="1"/>
  <c r="I96" i="8"/>
  <c r="F96" i="8"/>
  <c r="H96" i="8" s="1"/>
  <c r="M96" i="8"/>
  <c r="L96" i="8"/>
  <c r="N96" i="8" s="1"/>
  <c r="P96" i="8"/>
  <c r="V96" i="8"/>
  <c r="G96" i="8"/>
  <c r="T96" i="8"/>
  <c r="S96" i="8"/>
  <c r="Q96" i="8"/>
  <c r="U96" i="8"/>
  <c r="J96" i="8"/>
  <c r="U112" i="4"/>
  <c r="U125" i="3"/>
  <c r="U110" i="4"/>
  <c r="U122" i="3"/>
  <c r="L129" i="7"/>
  <c r="S20" i="4"/>
  <c r="Q20" i="4" s="1"/>
  <c r="R22" i="5"/>
  <c r="C43" i="5"/>
  <c r="S5" i="10"/>
  <c r="H8" i="7" s="1"/>
  <c r="AA32" i="6"/>
  <c r="U34" i="3"/>
  <c r="P37" i="7"/>
  <c r="P34" i="14"/>
  <c r="M34" i="14" s="1"/>
  <c r="AN40" i="14"/>
  <c r="Z48" i="6"/>
  <c r="AA48" i="6" s="1"/>
  <c r="P49" i="14"/>
  <c r="M49" i="14" s="1"/>
  <c r="I45" i="15"/>
  <c r="V45" i="15" s="1"/>
  <c r="G45" i="11" s="1"/>
  <c r="D45" i="11" s="1"/>
  <c r="U51" i="3"/>
  <c r="X55" i="6"/>
  <c r="Y55" i="6" s="1"/>
  <c r="W55" i="6"/>
  <c r="AM63" i="8"/>
  <c r="AE63" i="8"/>
  <c r="G97" i="8"/>
  <c r="L97" i="8"/>
  <c r="N97" i="8" s="1"/>
  <c r="I97" i="8"/>
  <c r="P97" i="8"/>
  <c r="F97" i="8"/>
  <c r="V97" i="8"/>
  <c r="T97" i="8"/>
  <c r="Q97" i="8"/>
  <c r="S97" i="8"/>
  <c r="U97" i="8"/>
  <c r="J97" i="8"/>
  <c r="M97" i="8"/>
  <c r="C126" i="14"/>
  <c r="H126" i="11" s="1"/>
  <c r="E126" i="11" s="1"/>
  <c r="C61" i="4"/>
  <c r="C81" i="4"/>
  <c r="C21" i="4"/>
  <c r="C108" i="4"/>
  <c r="U108" i="4"/>
  <c r="X26" i="8"/>
  <c r="S25" i="3" s="1"/>
  <c r="AE9" i="8"/>
  <c r="K6" i="14"/>
  <c r="L6" i="14" s="1"/>
  <c r="K7" i="6"/>
  <c r="L7" i="6" s="1"/>
  <c r="J7" i="6"/>
  <c r="U10" i="10"/>
  <c r="J13" i="7" s="1"/>
  <c r="AN15" i="14"/>
  <c r="O22" i="7"/>
  <c r="V17" i="10"/>
  <c r="Y20" i="8"/>
  <c r="Z20" i="8" s="1"/>
  <c r="AN20" i="8" s="1"/>
  <c r="T19" i="3" s="1"/>
  <c r="R19" i="3" s="1"/>
  <c r="AJ32" i="14"/>
  <c r="P35" i="7"/>
  <c r="AL33" i="8"/>
  <c r="AM33" i="8" s="1"/>
  <c r="AN33" i="8" s="1"/>
  <c r="S42" i="10"/>
  <c r="H45" i="7" s="1"/>
  <c r="AG50" i="14"/>
  <c r="G57" i="6"/>
  <c r="H57" i="6" s="1"/>
  <c r="I57" i="6" s="1"/>
  <c r="F57" i="6"/>
  <c r="U83" i="4"/>
  <c r="U92" i="3"/>
  <c r="M134" i="6"/>
  <c r="U45" i="4"/>
  <c r="C11" i="4"/>
  <c r="O65" i="4"/>
  <c r="O120" i="4"/>
  <c r="C59" i="4"/>
  <c r="C40" i="5"/>
  <c r="S19" i="5"/>
  <c r="U44" i="5"/>
  <c r="O50" i="4"/>
  <c r="O30" i="8"/>
  <c r="X30" i="8" s="1"/>
  <c r="S29" i="3" s="1"/>
  <c r="S6" i="10"/>
  <c r="H9" i="7" s="1"/>
  <c r="O7" i="7"/>
  <c r="I8" i="15"/>
  <c r="V9" i="15"/>
  <c r="G9" i="11" s="1"/>
  <c r="D9" i="11" s="1"/>
  <c r="K15" i="14"/>
  <c r="L15" i="14" s="1"/>
  <c r="D15" i="14" s="1"/>
  <c r="K27" i="7"/>
  <c r="P26" i="3" s="1"/>
  <c r="N27" i="7"/>
  <c r="Q27" i="7" s="1"/>
  <c r="AE30" i="8"/>
  <c r="AM30" i="8" s="1"/>
  <c r="M42" i="6"/>
  <c r="AL49" i="8"/>
  <c r="M54" i="14"/>
  <c r="AE49" i="8"/>
  <c r="AM49" i="8" s="1"/>
  <c r="N66" i="7"/>
  <c r="AN57" i="14"/>
  <c r="AB57" i="14" s="1"/>
  <c r="Z57" i="14" s="1"/>
  <c r="S57" i="14" s="1"/>
  <c r="B57" i="14" s="1"/>
  <c r="F57" i="11" s="1"/>
  <c r="C57" i="11" s="1"/>
  <c r="P80" i="6"/>
  <c r="Q80" i="6" s="1"/>
  <c r="R80" i="6" s="1"/>
  <c r="T83" i="6"/>
  <c r="U83" i="6" s="1"/>
  <c r="V83" i="6" s="1"/>
  <c r="AN90" i="8"/>
  <c r="T89" i="3" s="1"/>
  <c r="R89" i="3" s="1"/>
  <c r="X101" i="6"/>
  <c r="Y101" i="6" s="1"/>
  <c r="Z101" i="6" s="1"/>
  <c r="Q115" i="7"/>
  <c r="W81" i="6"/>
  <c r="X81" i="6"/>
  <c r="Y81" i="6" s="1"/>
  <c r="K85" i="6"/>
  <c r="L85" i="6" s="1"/>
  <c r="M85" i="6" s="1"/>
  <c r="J85" i="6"/>
  <c r="AG78" i="14"/>
  <c r="AB78" i="14" s="1"/>
  <c r="Z78" i="14" s="1"/>
  <c r="S78" i="14" s="1"/>
  <c r="G77" i="6"/>
  <c r="H77" i="6" s="1"/>
  <c r="I77" i="6" s="1"/>
  <c r="N77" i="6" s="1"/>
  <c r="F77" i="6"/>
  <c r="K78" i="6"/>
  <c r="L78" i="6" s="1"/>
  <c r="M78" i="6" s="1"/>
  <c r="N78" i="6" s="1"/>
  <c r="M77" i="3" s="1"/>
  <c r="J78" i="6"/>
  <c r="Q79" i="8"/>
  <c r="R79" i="8" s="1"/>
  <c r="Q78" i="8"/>
  <c r="R78" i="8" s="1"/>
  <c r="X78" i="8" s="1"/>
  <c r="Q81" i="8"/>
  <c r="R81" i="8" s="1"/>
  <c r="X81" i="8" s="1"/>
  <c r="Q80" i="8"/>
  <c r="R80" i="8" s="1"/>
  <c r="Q82" i="8"/>
  <c r="R82" i="8" s="1"/>
  <c r="W83" i="6"/>
  <c r="X83" i="6"/>
  <c r="Y83" i="6" s="1"/>
  <c r="L67" i="14"/>
  <c r="D67" i="14" s="1"/>
  <c r="B67" i="14" s="1"/>
  <c r="F67" i="11" s="1"/>
  <c r="C67" i="11" s="1"/>
  <c r="C67" i="14"/>
  <c r="H67" i="11" s="1"/>
  <c r="E67" i="11" s="1"/>
  <c r="L74" i="14"/>
  <c r="D74" i="14" s="1"/>
  <c r="AG81" i="14"/>
  <c r="X75" i="6"/>
  <c r="Y75" i="6" s="1"/>
  <c r="Z75" i="6" s="1"/>
  <c r="W75" i="6"/>
  <c r="M78" i="7"/>
  <c r="G81" i="6"/>
  <c r="H81" i="6" s="1"/>
  <c r="F81" i="6"/>
  <c r="X89" i="6"/>
  <c r="Y89" i="6" s="1"/>
  <c r="W89" i="6"/>
  <c r="L88" i="14"/>
  <c r="D88" i="14" s="1"/>
  <c r="AJ88" i="14"/>
  <c r="AL93" i="8"/>
  <c r="AL89" i="8"/>
  <c r="G86" i="6"/>
  <c r="H86" i="6" s="1"/>
  <c r="F86" i="6"/>
  <c r="K96" i="7"/>
  <c r="P95" i="3" s="1"/>
  <c r="N96" i="7"/>
  <c r="Q96" i="7" s="1"/>
  <c r="K99" i="6"/>
  <c r="L99" i="6" s="1"/>
  <c r="J99" i="6"/>
  <c r="O94" i="6"/>
  <c r="P94" i="6"/>
  <c r="Q94" i="6" s="1"/>
  <c r="R94" i="6" s="1"/>
  <c r="AB94" i="6" s="1"/>
  <c r="N93" i="3" s="1"/>
  <c r="T94" i="6"/>
  <c r="U94" i="6" s="1"/>
  <c r="V94" i="6" s="1"/>
  <c r="AA94" i="6" s="1"/>
  <c r="AE96" i="8"/>
  <c r="AM96" i="8"/>
  <c r="M94" i="14"/>
  <c r="W97" i="6"/>
  <c r="X97" i="6"/>
  <c r="Y97" i="6" s="1"/>
  <c r="AE100" i="8"/>
  <c r="O92" i="6"/>
  <c r="T92" i="6"/>
  <c r="U92" i="6" s="1"/>
  <c r="V92" i="6" s="1"/>
  <c r="AA92" i="6" s="1"/>
  <c r="P92" i="6"/>
  <c r="Q92" i="6" s="1"/>
  <c r="R92" i="6" s="1"/>
  <c r="AB92" i="6" s="1"/>
  <c r="N91" i="3" s="1"/>
  <c r="J102" i="6"/>
  <c r="K102" i="6"/>
  <c r="L102" i="6" s="1"/>
  <c r="L102" i="7"/>
  <c r="G105" i="6"/>
  <c r="H105" i="6" s="1"/>
  <c r="F105" i="6"/>
  <c r="V103" i="10"/>
  <c r="Y106" i="8"/>
  <c r="Z106" i="8" s="1"/>
  <c r="X105" i="6"/>
  <c r="Y105" i="6" s="1"/>
  <c r="W105" i="6"/>
  <c r="AH102" i="8"/>
  <c r="AM102" i="8" s="1"/>
  <c r="AL105" i="8"/>
  <c r="P106" i="7"/>
  <c r="AH105" i="8"/>
  <c r="J110" i="6"/>
  <c r="K110" i="6"/>
  <c r="L110" i="6" s="1"/>
  <c r="AE109" i="8"/>
  <c r="AM109" i="8" s="1"/>
  <c r="F109" i="6"/>
  <c r="G109" i="6"/>
  <c r="H109" i="6" s="1"/>
  <c r="I109" i="6" s="1"/>
  <c r="O108" i="6"/>
  <c r="T108" i="6"/>
  <c r="U108" i="6" s="1"/>
  <c r="V108" i="6" s="1"/>
  <c r="P108" i="6"/>
  <c r="Q108" i="6" s="1"/>
  <c r="X108" i="6"/>
  <c r="Y108" i="6" s="1"/>
  <c r="Z108" i="6" s="1"/>
  <c r="V115" i="10"/>
  <c r="Y118" i="8"/>
  <c r="Z118" i="8" s="1"/>
  <c r="K119" i="7"/>
  <c r="P118" i="3" s="1"/>
  <c r="N119" i="7"/>
  <c r="Q119" i="7" s="1"/>
  <c r="W116" i="6"/>
  <c r="X116" i="6"/>
  <c r="Y116" i="6" s="1"/>
  <c r="F117" i="6"/>
  <c r="G117" i="6"/>
  <c r="H117" i="6" s="1"/>
  <c r="O117" i="6"/>
  <c r="T117" i="6"/>
  <c r="U117" i="6" s="1"/>
  <c r="V117" i="6" s="1"/>
  <c r="AA117" i="6" s="1"/>
  <c r="P117" i="6"/>
  <c r="Q117" i="6" s="1"/>
  <c r="J126" i="6"/>
  <c r="K126" i="6"/>
  <c r="L126" i="6" s="1"/>
  <c r="M126" i="6" s="1"/>
  <c r="O114" i="6"/>
  <c r="P114" i="6"/>
  <c r="Q114" i="6" s="1"/>
  <c r="T114" i="6"/>
  <c r="U114" i="6" s="1"/>
  <c r="V114" i="6" s="1"/>
  <c r="G119" i="6"/>
  <c r="H119" i="6" s="1"/>
  <c r="F119" i="6"/>
  <c r="AG121" i="14"/>
  <c r="AB121" i="14" s="1"/>
  <c r="Z121" i="14" s="1"/>
  <c r="S121" i="14" s="1"/>
  <c r="O122" i="6"/>
  <c r="T122" i="6"/>
  <c r="U122" i="6" s="1"/>
  <c r="V122" i="6" s="1"/>
  <c r="P122" i="6"/>
  <c r="Q122" i="6" s="1"/>
  <c r="V120" i="15"/>
  <c r="G120" i="11" s="1"/>
  <c r="D120" i="11" s="1"/>
  <c r="O130" i="6"/>
  <c r="T130" i="6"/>
  <c r="U130" i="6" s="1"/>
  <c r="V130" i="6" s="1"/>
  <c r="P130" i="6"/>
  <c r="Q130" i="6" s="1"/>
  <c r="P135" i="6"/>
  <c r="Q135" i="6" s="1"/>
  <c r="T135" i="6"/>
  <c r="U135" i="6" s="1"/>
  <c r="V135" i="6" s="1"/>
  <c r="O135" i="6"/>
  <c r="K135" i="6"/>
  <c r="L135" i="6" s="1"/>
  <c r="J135" i="6"/>
  <c r="X125" i="8"/>
  <c r="S124" i="3" s="1"/>
  <c r="X101" i="8"/>
  <c r="S100" i="3" s="1"/>
  <c r="X72" i="8"/>
  <c r="S71" i="3" s="1"/>
  <c r="U7" i="5"/>
  <c r="U7" i="3"/>
  <c r="Z8" i="14"/>
  <c r="S8" i="14" s="1"/>
  <c r="O10" i="6"/>
  <c r="T10" i="6"/>
  <c r="U10" i="6" s="1"/>
  <c r="V10" i="6" s="1"/>
  <c r="AA10" i="6" s="1"/>
  <c r="P10" i="6"/>
  <c r="Q10" i="6" s="1"/>
  <c r="X10" i="6"/>
  <c r="Y10" i="6" s="1"/>
  <c r="Z10" i="6" s="1"/>
  <c r="K21" i="6"/>
  <c r="L21" i="6" s="1"/>
  <c r="J21" i="6"/>
  <c r="G24" i="6"/>
  <c r="H24" i="6" s="1"/>
  <c r="F24" i="6"/>
  <c r="I26" i="15"/>
  <c r="V26" i="15" s="1"/>
  <c r="G26" i="11" s="1"/>
  <c r="D26" i="11" s="1"/>
  <c r="P41" i="14"/>
  <c r="G50" i="14"/>
  <c r="U76" i="5"/>
  <c r="U134" i="3"/>
  <c r="C13" i="4"/>
  <c r="R31" i="5"/>
  <c r="C31" i="5"/>
  <c r="C25" i="4"/>
  <c r="R62" i="5"/>
  <c r="X8" i="8"/>
  <c r="S7" i="3" s="1"/>
  <c r="O58" i="5"/>
  <c r="C47" i="5"/>
  <c r="R27" i="5"/>
  <c r="P14" i="14"/>
  <c r="M14" i="14" s="1"/>
  <c r="M18" i="14"/>
  <c r="G20" i="6"/>
  <c r="H20" i="6" s="1"/>
  <c r="F20" i="6"/>
  <c r="S23" i="10"/>
  <c r="H26" i="7" s="1"/>
  <c r="U28" i="4"/>
  <c r="U31" i="3"/>
  <c r="L22" i="14"/>
  <c r="D22" i="14" s="1"/>
  <c r="B22" i="14" s="1"/>
  <c r="F22" i="11" s="1"/>
  <c r="C22" i="11" s="1"/>
  <c r="B22" i="11" s="1"/>
  <c r="C22" i="14"/>
  <c r="H22" i="11" s="1"/>
  <c r="E22" i="11" s="1"/>
  <c r="V33" i="10"/>
  <c r="Y36" i="8"/>
  <c r="Z36" i="8" s="1"/>
  <c r="AN36" i="8" s="1"/>
  <c r="T35" i="3" s="1"/>
  <c r="R35" i="3" s="1"/>
  <c r="S36" i="10"/>
  <c r="H39" i="7" s="1"/>
  <c r="K49" i="6"/>
  <c r="L49" i="6" s="1"/>
  <c r="M49" i="6" s="1"/>
  <c r="J49" i="6"/>
  <c r="K55" i="6"/>
  <c r="L55" i="6" s="1"/>
  <c r="J55" i="6"/>
  <c r="U60" i="3"/>
  <c r="U53" i="4"/>
  <c r="R62" i="7"/>
  <c r="Q61" i="3"/>
  <c r="K59" i="6"/>
  <c r="L59" i="6" s="1"/>
  <c r="J59" i="6"/>
  <c r="P59" i="6"/>
  <c r="Q59" i="6" s="1"/>
  <c r="R59" i="6" s="1"/>
  <c r="K64" i="6"/>
  <c r="L64" i="6" s="1"/>
  <c r="M64" i="6" s="1"/>
  <c r="U63" i="3"/>
  <c r="M95" i="8"/>
  <c r="Q95" i="8"/>
  <c r="F95" i="8"/>
  <c r="T95" i="8"/>
  <c r="P95" i="8"/>
  <c r="J95" i="8"/>
  <c r="V95" i="8"/>
  <c r="I95" i="8"/>
  <c r="G95" i="8"/>
  <c r="U95" i="8"/>
  <c r="S95" i="8"/>
  <c r="W95" i="8" s="1"/>
  <c r="L95" i="8"/>
  <c r="C32" i="5"/>
  <c r="O58" i="8"/>
  <c r="X58" i="8" s="1"/>
  <c r="S57" i="3" s="1"/>
  <c r="R115" i="4"/>
  <c r="X73" i="8"/>
  <c r="S72" i="3" s="1"/>
  <c r="X11" i="8"/>
  <c r="S10" i="3" s="1"/>
  <c r="C7" i="14"/>
  <c r="H7" i="11" s="1"/>
  <c r="E7" i="11" s="1"/>
  <c r="B7" i="11" s="1"/>
  <c r="K11" i="6"/>
  <c r="L11" i="6" s="1"/>
  <c r="J11" i="6"/>
  <c r="Z14" i="6"/>
  <c r="AA14" i="6" s="1"/>
  <c r="AB14" i="6" s="1"/>
  <c r="V16" i="10"/>
  <c r="Y19" i="8"/>
  <c r="Z19" i="8" s="1"/>
  <c r="AN19" i="8" s="1"/>
  <c r="T18" i="3" s="1"/>
  <c r="R18" i="3" s="1"/>
  <c r="L27" i="14"/>
  <c r="D27" i="14" s="1"/>
  <c r="G31" i="6"/>
  <c r="H31" i="6" s="1"/>
  <c r="F31" i="6"/>
  <c r="I32" i="15"/>
  <c r="V32" i="15" s="1"/>
  <c r="G32" i="11" s="1"/>
  <c r="D32" i="11" s="1"/>
  <c r="M84" i="7"/>
  <c r="P98" i="8"/>
  <c r="V98" i="8"/>
  <c r="L98" i="8"/>
  <c r="Q98" i="8"/>
  <c r="F98" i="8"/>
  <c r="M98" i="8"/>
  <c r="S98" i="8"/>
  <c r="I98" i="8"/>
  <c r="T98" i="8"/>
  <c r="G98" i="8"/>
  <c r="J98" i="8"/>
  <c r="U98" i="8"/>
  <c r="L39" i="5"/>
  <c r="C50" i="5"/>
  <c r="O66" i="4"/>
  <c r="U19" i="4"/>
  <c r="U20" i="3"/>
  <c r="AB24" i="6"/>
  <c r="N23" i="3" s="1"/>
  <c r="V35" i="10"/>
  <c r="Y38" i="8"/>
  <c r="Z38" i="8" s="1"/>
  <c r="F39" i="6"/>
  <c r="G39" i="6"/>
  <c r="H39" i="6" s="1"/>
  <c r="AJ41" i="14"/>
  <c r="L43" i="7"/>
  <c r="AE50" i="8"/>
  <c r="AM50" i="8"/>
  <c r="AN50" i="8" s="1"/>
  <c r="AN50" i="14"/>
  <c r="S50" i="6"/>
  <c r="T50" i="6"/>
  <c r="U50" i="6" s="1"/>
  <c r="S53" i="4"/>
  <c r="C109" i="4"/>
  <c r="O38" i="4"/>
  <c r="U24" i="5"/>
  <c r="X106" i="8"/>
  <c r="S105" i="3" s="1"/>
  <c r="AA6" i="6"/>
  <c r="AB6" i="6" s="1"/>
  <c r="T17" i="6"/>
  <c r="U17" i="6" s="1"/>
  <c r="V17" i="6" s="1"/>
  <c r="P17" i="6"/>
  <c r="Q17" i="6" s="1"/>
  <c r="O17" i="6"/>
  <c r="AH21" i="8"/>
  <c r="AE32" i="8"/>
  <c r="AM32" i="8" s="1"/>
  <c r="AN32" i="8" s="1"/>
  <c r="AB60" i="6"/>
  <c r="N59" i="3" s="1"/>
  <c r="L59" i="3" s="1"/>
  <c r="G59" i="3" s="1"/>
  <c r="T78" i="6"/>
  <c r="U78" i="6" s="1"/>
  <c r="V78" i="6" s="1"/>
  <c r="U85" i="3"/>
  <c r="U53" i="5"/>
  <c r="U116" i="3"/>
  <c r="U105" i="4"/>
  <c r="C112" i="14"/>
  <c r="H112" i="11" s="1"/>
  <c r="E112" i="11" s="1"/>
  <c r="C9" i="4"/>
  <c r="R23" i="4"/>
  <c r="C22" i="5"/>
  <c r="C64" i="5"/>
  <c r="R10" i="4"/>
  <c r="S13" i="10"/>
  <c r="H16" i="7" s="1"/>
  <c r="S27" i="10"/>
  <c r="H30" i="7" s="1"/>
  <c r="M30" i="7"/>
  <c r="AB24" i="14"/>
  <c r="Z24" i="14" s="1"/>
  <c r="S24" i="14" s="1"/>
  <c r="B24" i="14" s="1"/>
  <c r="F24" i="11" s="1"/>
  <c r="C24" i="11" s="1"/>
  <c r="AB32" i="6"/>
  <c r="N31" i="3" s="1"/>
  <c r="AB29" i="14"/>
  <c r="Z29" i="14" s="1"/>
  <c r="S29" i="14" s="1"/>
  <c r="M35" i="7"/>
  <c r="L31" i="14"/>
  <c r="D31" i="14" s="1"/>
  <c r="C31" i="14"/>
  <c r="H31" i="11" s="1"/>
  <c r="E31" i="11" s="1"/>
  <c r="G40" i="6"/>
  <c r="H40" i="6" s="1"/>
  <c r="I40" i="6" s="1"/>
  <c r="N40" i="6" s="1"/>
  <c r="F40" i="6"/>
  <c r="I40" i="15"/>
  <c r="V40" i="15" s="1"/>
  <c r="G40" i="11" s="1"/>
  <c r="D40" i="11" s="1"/>
  <c r="AL43" i="8"/>
  <c r="O49" i="6"/>
  <c r="T49" i="6"/>
  <c r="U49" i="6" s="1"/>
  <c r="V49" i="6" s="1"/>
  <c r="AA49" i="6" s="1"/>
  <c r="P49" i="6"/>
  <c r="Q49" i="6" s="1"/>
  <c r="S45" i="10"/>
  <c r="H48" i="7" s="1"/>
  <c r="U75" i="3"/>
  <c r="Q108" i="7"/>
  <c r="P126" i="6"/>
  <c r="Q126" i="6" s="1"/>
  <c r="R126" i="6" s="1"/>
  <c r="O133" i="7"/>
  <c r="U101" i="4"/>
  <c r="U111" i="3"/>
  <c r="P61" i="4"/>
  <c r="O61" i="4"/>
  <c r="C10" i="5"/>
  <c r="U21" i="5"/>
  <c r="R75" i="5"/>
  <c r="K14" i="7"/>
  <c r="P13" i="3" s="1"/>
  <c r="N14" i="7"/>
  <c r="AE23" i="8"/>
  <c r="Z17" i="14"/>
  <c r="S17" i="14" s="1"/>
  <c r="W26" i="6"/>
  <c r="X26" i="6"/>
  <c r="Y26" i="6" s="1"/>
  <c r="V33" i="15"/>
  <c r="G33" i="11" s="1"/>
  <c r="D33" i="11" s="1"/>
  <c r="I42" i="15"/>
  <c r="V42" i="15" s="1"/>
  <c r="G42" i="11" s="1"/>
  <c r="D42" i="11" s="1"/>
  <c r="AE47" i="8"/>
  <c r="AM47" i="8" s="1"/>
  <c r="T52" i="6"/>
  <c r="U52" i="6" s="1"/>
  <c r="V52" i="6" s="1"/>
  <c r="AA52" i="6" s="1"/>
  <c r="AB52" i="6" s="1"/>
  <c r="L45" i="4"/>
  <c r="O122" i="8"/>
  <c r="X122" i="8" s="1"/>
  <c r="S121" i="3" s="1"/>
  <c r="C72" i="5"/>
  <c r="U40" i="5"/>
  <c r="U19" i="5"/>
  <c r="U93" i="4"/>
  <c r="O93" i="4"/>
  <c r="K16" i="6"/>
  <c r="L16" i="6" s="1"/>
  <c r="J16" i="6"/>
  <c r="X19" i="6"/>
  <c r="Y19" i="6" s="1"/>
  <c r="W19" i="6"/>
  <c r="L18" i="14"/>
  <c r="D18" i="14" s="1"/>
  <c r="G22" i="6"/>
  <c r="H22" i="6" s="1"/>
  <c r="F22" i="6"/>
  <c r="AN23" i="14"/>
  <c r="G29" i="14"/>
  <c r="D29" i="14" s="1"/>
  <c r="G28" i="6"/>
  <c r="H28" i="6" s="1"/>
  <c r="F28" i="6"/>
  <c r="G33" i="14"/>
  <c r="V37" i="15"/>
  <c r="G37" i="11" s="1"/>
  <c r="D37" i="11" s="1"/>
  <c r="AG41" i="14"/>
  <c r="K50" i="14"/>
  <c r="L50" i="14" s="1"/>
  <c r="V52" i="10"/>
  <c r="Y55" i="8"/>
  <c r="Z55" i="8" s="1"/>
  <c r="AN55" i="8" s="1"/>
  <c r="T54" i="3" s="1"/>
  <c r="R54" i="3" s="1"/>
  <c r="G53" i="14"/>
  <c r="D53" i="14" s="1"/>
  <c r="K66" i="7"/>
  <c r="P65" i="3" s="1"/>
  <c r="N69" i="6"/>
  <c r="M68" i="3" s="1"/>
  <c r="AB70" i="14"/>
  <c r="Z70" i="14" s="1"/>
  <c r="S70" i="14" s="1"/>
  <c r="F59" i="6"/>
  <c r="G59" i="6"/>
  <c r="H59" i="6" s="1"/>
  <c r="I59" i="6" s="1"/>
  <c r="X69" i="6"/>
  <c r="Y69" i="6" s="1"/>
  <c r="Z69" i="6" s="1"/>
  <c r="W69" i="6"/>
  <c r="AE67" i="8"/>
  <c r="N63" i="7"/>
  <c r="K63" i="7"/>
  <c r="P62" i="3" s="1"/>
  <c r="AG63" i="14"/>
  <c r="AE73" i="8"/>
  <c r="G72" i="6"/>
  <c r="H72" i="6" s="1"/>
  <c r="I72" i="6" s="1"/>
  <c r="F72" i="6"/>
  <c r="AG74" i="14"/>
  <c r="AB74" i="14" s="1"/>
  <c r="Z74" i="14" s="1"/>
  <c r="S74" i="14" s="1"/>
  <c r="K83" i="6"/>
  <c r="L83" i="6" s="1"/>
  <c r="M83" i="6" s="1"/>
  <c r="J83" i="6"/>
  <c r="Q85" i="8"/>
  <c r="R85" i="8" s="1"/>
  <c r="X85" i="8" s="1"/>
  <c r="S84" i="3" s="1"/>
  <c r="Q84" i="8"/>
  <c r="R84" i="8" s="1"/>
  <c r="AL84" i="8"/>
  <c r="AG72" i="14"/>
  <c r="AB72" i="14" s="1"/>
  <c r="Z72" i="14" s="1"/>
  <c r="AB76" i="14"/>
  <c r="Z76" i="14" s="1"/>
  <c r="S76" i="14" s="1"/>
  <c r="G87" i="6"/>
  <c r="H87" i="6" s="1"/>
  <c r="F87" i="6"/>
  <c r="K93" i="6"/>
  <c r="L93" i="6" s="1"/>
  <c r="M93" i="6" s="1"/>
  <c r="J93" i="6"/>
  <c r="AG90" i="14"/>
  <c r="AB90" i="14" s="1"/>
  <c r="Z90" i="14" s="1"/>
  <c r="S90" i="14" s="1"/>
  <c r="O82" i="6"/>
  <c r="T82" i="6"/>
  <c r="U82" i="6" s="1"/>
  <c r="V82" i="6" s="1"/>
  <c r="AA82" i="6" s="1"/>
  <c r="P82" i="6"/>
  <c r="Q82" i="6" s="1"/>
  <c r="R82" i="6" s="1"/>
  <c r="AB82" i="6" s="1"/>
  <c r="N81" i="3" s="1"/>
  <c r="L81" i="3" s="1"/>
  <c r="W86" i="6"/>
  <c r="X86" i="6"/>
  <c r="Y86" i="6" s="1"/>
  <c r="Z86" i="6" s="1"/>
  <c r="L84" i="14"/>
  <c r="C85" i="14"/>
  <c r="H85" i="11" s="1"/>
  <c r="E85" i="11" s="1"/>
  <c r="J96" i="6"/>
  <c r="K96" i="6"/>
  <c r="L96" i="6" s="1"/>
  <c r="W98" i="6"/>
  <c r="X98" i="6"/>
  <c r="Y98" i="6" s="1"/>
  <c r="W111" i="6"/>
  <c r="X111" i="6"/>
  <c r="Y111" i="6" s="1"/>
  <c r="L108" i="14"/>
  <c r="D108" i="14" s="1"/>
  <c r="K106" i="6"/>
  <c r="L106" i="6" s="1"/>
  <c r="J106" i="6"/>
  <c r="G102" i="6"/>
  <c r="H102" i="6" s="1"/>
  <c r="F102" i="6"/>
  <c r="G104" i="14"/>
  <c r="AE107" i="8"/>
  <c r="T107" i="6"/>
  <c r="U107" i="6" s="1"/>
  <c r="V107" i="6" s="1"/>
  <c r="P107" i="6"/>
  <c r="Q107" i="6" s="1"/>
  <c r="O107" i="6"/>
  <c r="AG99" i="14"/>
  <c r="G106" i="6"/>
  <c r="H106" i="6" s="1"/>
  <c r="F106" i="6"/>
  <c r="G100" i="14"/>
  <c r="D100" i="14" s="1"/>
  <c r="L106" i="7"/>
  <c r="L98" i="14"/>
  <c r="D98" i="14" s="1"/>
  <c r="B98" i="14" s="1"/>
  <c r="F98" i="11" s="1"/>
  <c r="C98" i="11" s="1"/>
  <c r="B98" i="11" s="1"/>
  <c r="C98" i="14"/>
  <c r="H98" i="11" s="1"/>
  <c r="E98" i="11" s="1"/>
  <c r="T106" i="10"/>
  <c r="I109" i="7" s="1"/>
  <c r="G118" i="6"/>
  <c r="H118" i="6" s="1"/>
  <c r="I118" i="6" s="1"/>
  <c r="F118" i="6"/>
  <c r="X117" i="6"/>
  <c r="Y117" i="6" s="1"/>
  <c r="Z117" i="6" s="1"/>
  <c r="W117" i="6"/>
  <c r="F113" i="6"/>
  <c r="G113" i="6"/>
  <c r="H113" i="6" s="1"/>
  <c r="I113" i="6" s="1"/>
  <c r="L110" i="14"/>
  <c r="D110" i="14" s="1"/>
  <c r="D116" i="14"/>
  <c r="G120" i="6"/>
  <c r="H120" i="6" s="1"/>
  <c r="F120" i="6"/>
  <c r="AE125" i="8"/>
  <c r="AM125" i="8"/>
  <c r="AN111" i="14"/>
  <c r="AB111" i="14" s="1"/>
  <c r="Z111" i="14" s="1"/>
  <c r="S111" i="14" s="1"/>
  <c r="AE124" i="8"/>
  <c r="AM124" i="8"/>
  <c r="AL127" i="8"/>
  <c r="K127" i="6"/>
  <c r="L127" i="6" s="1"/>
  <c r="J127" i="6"/>
  <c r="T121" i="6"/>
  <c r="U121" i="6" s="1"/>
  <c r="V121" i="6" s="1"/>
  <c r="X121" i="6"/>
  <c r="Y121" i="6" s="1"/>
  <c r="Z121" i="6" s="1"/>
  <c r="P121" i="6"/>
  <c r="Q121" i="6" s="1"/>
  <c r="O121" i="6"/>
  <c r="O129" i="6"/>
  <c r="P129" i="6"/>
  <c r="Q129" i="6" s="1"/>
  <c r="X129" i="6"/>
  <c r="Y129" i="6" s="1"/>
  <c r="Z129" i="6" s="1"/>
  <c r="T129" i="6"/>
  <c r="U129" i="6" s="1"/>
  <c r="V129" i="6" s="1"/>
  <c r="AE133" i="8"/>
  <c r="AM133" i="8" s="1"/>
  <c r="Z118" i="14"/>
  <c r="S118" i="14" s="1"/>
  <c r="V129" i="15"/>
  <c r="G129" i="11" s="1"/>
  <c r="D129" i="11" s="1"/>
  <c r="U128" i="10"/>
  <c r="J131" i="7" s="1"/>
  <c r="U17" i="4"/>
  <c r="C83" i="4"/>
  <c r="X21" i="8"/>
  <c r="S20" i="3" s="1"/>
  <c r="AE21" i="8"/>
  <c r="V27" i="10"/>
  <c r="Y30" i="8"/>
  <c r="Z30" i="8" s="1"/>
  <c r="F37" i="6"/>
  <c r="G37" i="6"/>
  <c r="H37" i="6" s="1"/>
  <c r="M44" i="6"/>
  <c r="N44" i="6" s="1"/>
  <c r="M43" i="3" s="1"/>
  <c r="V44" i="10"/>
  <c r="Y47" i="8"/>
  <c r="Z47" i="8" s="1"/>
  <c r="U58" i="4"/>
  <c r="U66" i="3"/>
  <c r="L93" i="7"/>
  <c r="U78" i="3"/>
  <c r="U69" i="4"/>
  <c r="J91" i="8"/>
  <c r="T91" i="8"/>
  <c r="P91" i="8"/>
  <c r="M91" i="8"/>
  <c r="F91" i="8"/>
  <c r="V91" i="8"/>
  <c r="G91" i="8"/>
  <c r="U91" i="8"/>
  <c r="I91" i="8"/>
  <c r="K91" i="8" s="1"/>
  <c r="S91" i="8"/>
  <c r="Q91" i="8"/>
  <c r="L91" i="8"/>
  <c r="N91" i="8" s="1"/>
  <c r="U110" i="3"/>
  <c r="R20" i="5"/>
  <c r="C33" i="4"/>
  <c r="R117" i="4"/>
  <c r="U62" i="5"/>
  <c r="U58" i="5"/>
  <c r="P58" i="5"/>
  <c r="R96" i="4"/>
  <c r="U26" i="4"/>
  <c r="C58" i="4"/>
  <c r="C17" i="14"/>
  <c r="H17" i="11" s="1"/>
  <c r="E17" i="11" s="1"/>
  <c r="I23" i="15"/>
  <c r="V23" i="15" s="1"/>
  <c r="G23" i="11" s="1"/>
  <c r="D23" i="11" s="1"/>
  <c r="AG35" i="14"/>
  <c r="AB35" i="14" s="1"/>
  <c r="Z35" i="14" s="1"/>
  <c r="S35" i="14" s="1"/>
  <c r="G41" i="6"/>
  <c r="H41" i="6" s="1"/>
  <c r="F41" i="6"/>
  <c r="C51" i="14"/>
  <c r="H51" i="11" s="1"/>
  <c r="E51" i="11" s="1"/>
  <c r="B51" i="11" s="1"/>
  <c r="I129" i="6"/>
  <c r="N129" i="6" s="1"/>
  <c r="M128" i="3" s="1"/>
  <c r="R37" i="4"/>
  <c r="C52" i="5"/>
  <c r="O115" i="4"/>
  <c r="C115" i="4"/>
  <c r="R51" i="5"/>
  <c r="C65" i="5"/>
  <c r="X79" i="8"/>
  <c r="S78" i="3" s="1"/>
  <c r="K6" i="6"/>
  <c r="L6" i="6" s="1"/>
  <c r="M6" i="6" s="1"/>
  <c r="J6" i="6"/>
  <c r="O18" i="6"/>
  <c r="T18" i="6"/>
  <c r="U18" i="6" s="1"/>
  <c r="V18" i="6" s="1"/>
  <c r="P18" i="6"/>
  <c r="Q18" i="6" s="1"/>
  <c r="R18" i="6" s="1"/>
  <c r="I20" i="15"/>
  <c r="V20" i="15" s="1"/>
  <c r="G20" i="11" s="1"/>
  <c r="D20" i="11" s="1"/>
  <c r="U21" i="4"/>
  <c r="U23" i="3"/>
  <c r="Z25" i="14"/>
  <c r="S25" i="14" s="1"/>
  <c r="S32" i="10"/>
  <c r="H35" i="7" s="1"/>
  <c r="K36" i="7"/>
  <c r="N36" i="7"/>
  <c r="S37" i="10"/>
  <c r="H40" i="7" s="1"/>
  <c r="O44" i="6"/>
  <c r="P44" i="6"/>
  <c r="Q44" i="6" s="1"/>
  <c r="T44" i="6"/>
  <c r="U44" i="6" s="1"/>
  <c r="V44" i="6" s="1"/>
  <c r="I50" i="6"/>
  <c r="N50" i="6" s="1"/>
  <c r="N61" i="7"/>
  <c r="Q61" i="7" s="1"/>
  <c r="P53" i="4" s="1"/>
  <c r="K61" i="7"/>
  <c r="P60" i="3" s="1"/>
  <c r="L132" i="7"/>
  <c r="U60" i="5"/>
  <c r="U106" i="3"/>
  <c r="R119" i="6"/>
  <c r="V123" i="6"/>
  <c r="O87" i="4"/>
  <c r="C41" i="4"/>
  <c r="U35" i="4"/>
  <c r="R35" i="4"/>
  <c r="C39" i="5"/>
  <c r="P66" i="4"/>
  <c r="J12" i="6"/>
  <c r="K12" i="6"/>
  <c r="L12" i="6" s="1"/>
  <c r="M13" i="14"/>
  <c r="AL16" i="8"/>
  <c r="P31" i="7"/>
  <c r="I43" i="6"/>
  <c r="AG43" i="14"/>
  <c r="AB43" i="14" s="1"/>
  <c r="Z43" i="14" s="1"/>
  <c r="AB44" i="14"/>
  <c r="Z44" i="14" s="1"/>
  <c r="AE52" i="8"/>
  <c r="N53" i="7"/>
  <c r="K53" i="7"/>
  <c r="P52" i="3" s="1"/>
  <c r="G65" i="14"/>
  <c r="D65" i="14" s="1"/>
  <c r="S56" i="10"/>
  <c r="H59" i="7" s="1"/>
  <c r="R26" i="5"/>
  <c r="O80" i="4"/>
  <c r="R38" i="4"/>
  <c r="P38" i="4"/>
  <c r="AN5" i="14"/>
  <c r="AB5" i="14" s="1"/>
  <c r="Z5" i="14" s="1"/>
  <c r="S5" i="14" s="1"/>
  <c r="M17" i="6"/>
  <c r="L14" i="14"/>
  <c r="D14" i="14" s="1"/>
  <c r="U16" i="5"/>
  <c r="U19" i="3"/>
  <c r="U26" i="3"/>
  <c r="U24" i="4"/>
  <c r="AB28" i="14"/>
  <c r="O44" i="7"/>
  <c r="V43" i="15"/>
  <c r="G43" i="11" s="1"/>
  <c r="D43" i="11" s="1"/>
  <c r="G48" i="6"/>
  <c r="H48" i="6" s="1"/>
  <c r="F48" i="6"/>
  <c r="R9" i="5"/>
  <c r="R29" i="5"/>
  <c r="R95" i="4"/>
  <c r="R57" i="5"/>
  <c r="R25" i="5"/>
  <c r="R13" i="5"/>
  <c r="R103" i="4"/>
  <c r="S45" i="5"/>
  <c r="S114" i="4"/>
  <c r="S33" i="5"/>
  <c r="R60" i="5"/>
  <c r="R16" i="5"/>
  <c r="S49" i="5"/>
  <c r="S73" i="5"/>
  <c r="R37" i="5"/>
  <c r="S16" i="5"/>
  <c r="R63" i="5"/>
  <c r="R98" i="4"/>
  <c r="R33" i="5"/>
  <c r="S13" i="5"/>
  <c r="R91" i="4"/>
  <c r="S17" i="5"/>
  <c r="R61" i="5"/>
  <c r="R49" i="5"/>
  <c r="R59" i="5"/>
  <c r="R30" i="5"/>
  <c r="S103" i="4"/>
  <c r="Q103" i="4" s="1"/>
  <c r="S9" i="5"/>
  <c r="R106" i="4"/>
  <c r="R116" i="4"/>
  <c r="R17" i="5"/>
  <c r="R73" i="5"/>
  <c r="R90" i="4"/>
  <c r="R114" i="4"/>
  <c r="R105" i="4"/>
  <c r="R97" i="4"/>
  <c r="R113" i="4"/>
  <c r="AG55" i="14"/>
  <c r="I73" i="6"/>
  <c r="N73" i="6" s="1"/>
  <c r="M76" i="6"/>
  <c r="P78" i="6"/>
  <c r="Q78" i="6" s="1"/>
  <c r="R78" i="6" s="1"/>
  <c r="U77" i="4"/>
  <c r="O9" i="4"/>
  <c r="C23" i="4"/>
  <c r="C52" i="4"/>
  <c r="U52" i="4"/>
  <c r="C5" i="5"/>
  <c r="O6" i="7"/>
  <c r="X74" i="8"/>
  <c r="S73" i="3" s="1"/>
  <c r="R73" i="3" s="1"/>
  <c r="Q10" i="7"/>
  <c r="P9" i="5" s="1"/>
  <c r="I5" i="15"/>
  <c r="V5" i="15" s="1"/>
  <c r="G5" i="11" s="1"/>
  <c r="D5" i="11" s="1"/>
  <c r="M15" i="14"/>
  <c r="AE29" i="8"/>
  <c r="AM29" i="8" s="1"/>
  <c r="M31" i="7"/>
  <c r="G32" i="14"/>
  <c r="D32" i="14" s="1"/>
  <c r="V36" i="10"/>
  <c r="Y39" i="8"/>
  <c r="Z39" i="8" s="1"/>
  <c r="G39" i="14"/>
  <c r="D39" i="14" s="1"/>
  <c r="B39" i="14" s="1"/>
  <c r="F39" i="11" s="1"/>
  <c r="C39" i="11" s="1"/>
  <c r="L46" i="14"/>
  <c r="S49" i="10"/>
  <c r="H52" i="7" s="1"/>
  <c r="AB50" i="14"/>
  <c r="Z50" i="14" s="1"/>
  <c r="S50" i="14" s="1"/>
  <c r="V52" i="15"/>
  <c r="G52" i="11" s="1"/>
  <c r="D52" i="11" s="1"/>
  <c r="Q76" i="7"/>
  <c r="P51" i="6"/>
  <c r="Q51" i="6" s="1"/>
  <c r="O51" i="6"/>
  <c r="X51" i="6"/>
  <c r="Y51" i="6" s="1"/>
  <c r="Z51" i="6" s="1"/>
  <c r="T51" i="6"/>
  <c r="U51" i="6" s="1"/>
  <c r="V51" i="6" s="1"/>
  <c r="G84" i="14"/>
  <c r="S61" i="4"/>
  <c r="X18" i="8"/>
  <c r="S17" i="3" s="1"/>
  <c r="C56" i="4"/>
  <c r="U56" i="4"/>
  <c r="O108" i="4"/>
  <c r="C112" i="4"/>
  <c r="R99" i="4"/>
  <c r="S4" i="10"/>
  <c r="H7" i="7" s="1"/>
  <c r="O18" i="7"/>
  <c r="AG20" i="14"/>
  <c r="M19" i="14"/>
  <c r="B19" i="14" s="1"/>
  <c r="F19" i="11" s="1"/>
  <c r="C19" i="11" s="1"/>
  <c r="K32" i="7"/>
  <c r="P31" i="3" s="1"/>
  <c r="N32" i="7"/>
  <c r="P32" i="7"/>
  <c r="AN30" i="14"/>
  <c r="AB30" i="14" s="1"/>
  <c r="Z30" i="14" s="1"/>
  <c r="S30" i="14" s="1"/>
  <c r="T38" i="10"/>
  <c r="I41" i="7" s="1"/>
  <c r="P42" i="14"/>
  <c r="M42" i="14" s="1"/>
  <c r="G46" i="14"/>
  <c r="U35" i="5"/>
  <c r="U49" i="3"/>
  <c r="U94" i="8"/>
  <c r="I94" i="8"/>
  <c r="G94" i="8"/>
  <c r="P94" i="8"/>
  <c r="J94" i="8"/>
  <c r="L94" i="8"/>
  <c r="M94" i="8"/>
  <c r="T94" i="8"/>
  <c r="V94" i="8"/>
  <c r="S94" i="8"/>
  <c r="F94" i="8"/>
  <c r="Q94" i="8"/>
  <c r="T103" i="6"/>
  <c r="U103" i="6" s="1"/>
  <c r="V103" i="6" s="1"/>
  <c r="AA103" i="6" s="1"/>
  <c r="R65" i="4"/>
  <c r="C120" i="4"/>
  <c r="C28" i="4"/>
  <c r="N82" i="4"/>
  <c r="O23" i="5"/>
  <c r="C6" i="5"/>
  <c r="M6" i="14"/>
  <c r="C10" i="14"/>
  <c r="H10" i="11" s="1"/>
  <c r="E10" i="11" s="1"/>
  <c r="P8" i="14"/>
  <c r="M8" i="14" s="1"/>
  <c r="U16" i="3"/>
  <c r="U15" i="4"/>
  <c r="W18" i="6"/>
  <c r="X18" i="6"/>
  <c r="Y18" i="6" s="1"/>
  <c r="P21" i="6"/>
  <c r="Q21" i="6" s="1"/>
  <c r="T21" i="6"/>
  <c r="U21" i="6" s="1"/>
  <c r="V21" i="6" s="1"/>
  <c r="O21" i="6"/>
  <c r="AG27" i="14"/>
  <c r="W28" i="6"/>
  <c r="X28" i="6"/>
  <c r="Y28" i="6" s="1"/>
  <c r="J36" i="6"/>
  <c r="K36" i="6"/>
  <c r="L36" i="6" s="1"/>
  <c r="M36" i="6" s="1"/>
  <c r="R42" i="6"/>
  <c r="L48" i="7"/>
  <c r="Z52" i="14"/>
  <c r="S52" i="14" s="1"/>
  <c r="B52" i="14" s="1"/>
  <c r="F52" i="11" s="1"/>
  <c r="C52" i="11" s="1"/>
  <c r="U51" i="4"/>
  <c r="U57" i="3"/>
  <c r="P63" i="7"/>
  <c r="AE64" i="8"/>
  <c r="AM64" i="8" s="1"/>
  <c r="AN64" i="8" s="1"/>
  <c r="Q69" i="8"/>
  <c r="R69" i="8" s="1"/>
  <c r="X69" i="8" s="1"/>
  <c r="Q70" i="8"/>
  <c r="R70" i="8" s="1"/>
  <c r="X70" i="8" s="1"/>
  <c r="S69" i="3" s="1"/>
  <c r="R69" i="3" s="1"/>
  <c r="AB69" i="14"/>
  <c r="Z69" i="14" s="1"/>
  <c r="S69" i="14" s="1"/>
  <c r="V58" i="15"/>
  <c r="G58" i="11" s="1"/>
  <c r="D58" i="11" s="1"/>
  <c r="J66" i="6"/>
  <c r="K66" i="6"/>
  <c r="L66" i="6" s="1"/>
  <c r="AN63" i="14"/>
  <c r="M63" i="7"/>
  <c r="AG66" i="14"/>
  <c r="N69" i="7"/>
  <c r="Q69" i="7" s="1"/>
  <c r="P60" i="4" s="1"/>
  <c r="K69" i="7"/>
  <c r="P68" i="3" s="1"/>
  <c r="AN70" i="14"/>
  <c r="M64" i="14"/>
  <c r="AN66" i="14"/>
  <c r="C61" i="14"/>
  <c r="H61" i="11" s="1"/>
  <c r="E61" i="11" s="1"/>
  <c r="G61" i="14"/>
  <c r="D61" i="14" s="1"/>
  <c r="B61" i="14" s="1"/>
  <c r="F61" i="11" s="1"/>
  <c r="C61" i="11" s="1"/>
  <c r="F71" i="6"/>
  <c r="G71" i="6"/>
  <c r="H71" i="6" s="1"/>
  <c r="I71" i="6" s="1"/>
  <c r="G68" i="14"/>
  <c r="D68" i="14" s="1"/>
  <c r="O67" i="6"/>
  <c r="T67" i="6"/>
  <c r="U67" i="6" s="1"/>
  <c r="V67" i="6" s="1"/>
  <c r="AA67" i="6" s="1"/>
  <c r="P67" i="6"/>
  <c r="Q67" i="6" s="1"/>
  <c r="AG64" i="14"/>
  <c r="AB64" i="14" s="1"/>
  <c r="Z64" i="14" s="1"/>
  <c r="AL68" i="8"/>
  <c r="AJ82" i="14"/>
  <c r="O85" i="6"/>
  <c r="P85" i="6"/>
  <c r="Q85" i="6" s="1"/>
  <c r="R85" i="6" s="1"/>
  <c r="T85" i="6"/>
  <c r="U85" i="6" s="1"/>
  <c r="V85" i="6" s="1"/>
  <c r="L62" i="14"/>
  <c r="D62" i="14" s="1"/>
  <c r="B62" i="14" s="1"/>
  <c r="F62" i="11" s="1"/>
  <c r="C62" i="11" s="1"/>
  <c r="C62" i="14"/>
  <c r="H62" i="11" s="1"/>
  <c r="E62" i="11" s="1"/>
  <c r="G85" i="6"/>
  <c r="H85" i="6" s="1"/>
  <c r="F85" i="6"/>
  <c r="M75" i="14"/>
  <c r="C75" i="14" s="1"/>
  <c r="H75" i="11" s="1"/>
  <c r="E75" i="11" s="1"/>
  <c r="K78" i="7"/>
  <c r="P77" i="3" s="1"/>
  <c r="N78" i="7"/>
  <c r="N87" i="7"/>
  <c r="Q87" i="7" s="1"/>
  <c r="P77" i="4" s="1"/>
  <c r="K87" i="7"/>
  <c r="P86" i="3" s="1"/>
  <c r="AL83" i="8"/>
  <c r="W84" i="6"/>
  <c r="X84" i="6"/>
  <c r="Y84" i="6" s="1"/>
  <c r="Z84" i="6" s="1"/>
  <c r="O70" i="6"/>
  <c r="X70" i="6"/>
  <c r="Y70" i="6" s="1"/>
  <c r="Z70" i="6" s="1"/>
  <c r="T70" i="6"/>
  <c r="U70" i="6" s="1"/>
  <c r="V70" i="6" s="1"/>
  <c r="P70" i="6"/>
  <c r="Q70" i="6" s="1"/>
  <c r="O77" i="6"/>
  <c r="P77" i="6"/>
  <c r="Q77" i="6" s="1"/>
  <c r="R77" i="6" s="1"/>
  <c r="T77" i="6"/>
  <c r="U77" i="6" s="1"/>
  <c r="V77" i="6" s="1"/>
  <c r="K75" i="6"/>
  <c r="L75" i="6" s="1"/>
  <c r="J75" i="6"/>
  <c r="X87" i="6"/>
  <c r="Y87" i="6" s="1"/>
  <c r="W87" i="6"/>
  <c r="V84" i="10"/>
  <c r="Y87" i="8"/>
  <c r="Z87" i="8" s="1"/>
  <c r="L86" i="14"/>
  <c r="D86" i="14" s="1"/>
  <c r="P91" i="7"/>
  <c r="O91" i="6"/>
  <c r="T91" i="6"/>
  <c r="U91" i="6" s="1"/>
  <c r="V91" i="6" s="1"/>
  <c r="P91" i="6"/>
  <c r="Q91" i="6" s="1"/>
  <c r="AL91" i="8"/>
  <c r="O93" i="6"/>
  <c r="P93" i="6"/>
  <c r="Q93" i="6" s="1"/>
  <c r="R93" i="6" s="1"/>
  <c r="T93" i="6"/>
  <c r="U93" i="6" s="1"/>
  <c r="V93" i="6" s="1"/>
  <c r="AA93" i="6" s="1"/>
  <c r="AH93" i="8"/>
  <c r="L71" i="14"/>
  <c r="D71" i="14" s="1"/>
  <c r="C71" i="14"/>
  <c r="H71" i="11" s="1"/>
  <c r="E71" i="11" s="1"/>
  <c r="P99" i="6"/>
  <c r="Q99" i="6" s="1"/>
  <c r="T99" i="6"/>
  <c r="U99" i="6" s="1"/>
  <c r="V99" i="6" s="1"/>
  <c r="O99" i="6"/>
  <c r="AE94" i="8"/>
  <c r="AM94" i="8" s="1"/>
  <c r="AN94" i="8" s="1"/>
  <c r="AJ91" i="14"/>
  <c r="AB91" i="14" s="1"/>
  <c r="Z91" i="14" s="1"/>
  <c r="S91" i="14" s="1"/>
  <c r="G92" i="14"/>
  <c r="AJ93" i="14"/>
  <c r="AB93" i="14" s="1"/>
  <c r="Z93" i="14" s="1"/>
  <c r="K94" i="14"/>
  <c r="L94" i="14" s="1"/>
  <c r="J98" i="6"/>
  <c r="K98" i="6"/>
  <c r="L98" i="6" s="1"/>
  <c r="Z102" i="14"/>
  <c r="S102" i="14" s="1"/>
  <c r="G111" i="6"/>
  <c r="H111" i="6" s="1"/>
  <c r="F111" i="6"/>
  <c r="K111" i="6"/>
  <c r="L111" i="6" s="1"/>
  <c r="J111" i="6"/>
  <c r="AB100" i="14"/>
  <c r="Z100" i="14" s="1"/>
  <c r="S100" i="14" s="1"/>
  <c r="AE105" i="8"/>
  <c r="AM105" i="8"/>
  <c r="M106" i="7"/>
  <c r="V99" i="10"/>
  <c r="Y102" i="8"/>
  <c r="Z102" i="8" s="1"/>
  <c r="K102" i="14"/>
  <c r="L102" i="14" s="1"/>
  <c r="D102" i="14" s="1"/>
  <c r="V104" i="10"/>
  <c r="Y107" i="8"/>
  <c r="Z107" i="8" s="1"/>
  <c r="AJ99" i="14"/>
  <c r="W104" i="6"/>
  <c r="X104" i="6"/>
  <c r="Y104" i="6" s="1"/>
  <c r="AL107" i="8"/>
  <c r="V106" i="15"/>
  <c r="G106" i="11" s="1"/>
  <c r="D106" i="11" s="1"/>
  <c r="W112" i="6"/>
  <c r="X112" i="6"/>
  <c r="Y112" i="6" s="1"/>
  <c r="Z112" i="6" s="1"/>
  <c r="AE112" i="8"/>
  <c r="AM112" i="8" s="1"/>
  <c r="AN112" i="8" s="1"/>
  <c r="N114" i="7"/>
  <c r="Q114" i="7" s="1"/>
  <c r="K114" i="7"/>
  <c r="P113" i="3" s="1"/>
  <c r="V106" i="10"/>
  <c r="Y109" i="8"/>
  <c r="Z109" i="8" s="1"/>
  <c r="X109" i="6"/>
  <c r="Y109" i="6" s="1"/>
  <c r="W109" i="6"/>
  <c r="AE110" i="8"/>
  <c r="AM110" i="8" s="1"/>
  <c r="AN110" i="8" s="1"/>
  <c r="AL110" i="8"/>
  <c r="K118" i="6"/>
  <c r="L118" i="6" s="1"/>
  <c r="J118" i="6"/>
  <c r="L113" i="14"/>
  <c r="D113" i="14" s="1"/>
  <c r="AE113" i="8"/>
  <c r="AM113" i="8" s="1"/>
  <c r="AN113" i="8" s="1"/>
  <c r="T112" i="3" s="1"/>
  <c r="V113" i="10"/>
  <c r="Y116" i="8"/>
  <c r="Z116" i="8" s="1"/>
  <c r="K116" i="6"/>
  <c r="L116" i="6" s="1"/>
  <c r="J116" i="6"/>
  <c r="AL116" i="8"/>
  <c r="AE126" i="8"/>
  <c r="AL126" i="8"/>
  <c r="AM126" i="8" s="1"/>
  <c r="O115" i="6"/>
  <c r="T115" i="6"/>
  <c r="U115" i="6" s="1"/>
  <c r="V115" i="6" s="1"/>
  <c r="AA115" i="6" s="1"/>
  <c r="P115" i="6"/>
  <c r="Q115" i="6" s="1"/>
  <c r="M116" i="14"/>
  <c r="W124" i="6"/>
  <c r="X124" i="6"/>
  <c r="Y124" i="6" s="1"/>
  <c r="G124" i="6"/>
  <c r="H124" i="6" s="1"/>
  <c r="F124" i="6"/>
  <c r="AB119" i="14"/>
  <c r="Z119" i="14" s="1"/>
  <c r="P122" i="7"/>
  <c r="AN124" i="14"/>
  <c r="AH130" i="8"/>
  <c r="X123" i="6"/>
  <c r="Y123" i="6" s="1"/>
  <c r="Z123" i="6" s="1"/>
  <c r="W123" i="6"/>
  <c r="G130" i="6"/>
  <c r="H130" i="6" s="1"/>
  <c r="F130" i="6"/>
  <c r="AN129" i="14"/>
  <c r="V126" i="15"/>
  <c r="G126" i="11" s="1"/>
  <c r="D126" i="11" s="1"/>
  <c r="O132" i="6"/>
  <c r="T132" i="6"/>
  <c r="U132" i="6" s="1"/>
  <c r="V132" i="6" s="1"/>
  <c r="AA132" i="6" s="1"/>
  <c r="P132" i="6"/>
  <c r="Q132" i="6" s="1"/>
  <c r="R132" i="6" s="1"/>
  <c r="AB132" i="6" s="1"/>
  <c r="N131" i="3" s="1"/>
  <c r="V131" i="15"/>
  <c r="G131" i="11" s="1"/>
  <c r="D131" i="11" s="1"/>
  <c r="AH135" i="8"/>
  <c r="AM135" i="8" s="1"/>
  <c r="L128" i="14"/>
  <c r="D128" i="14" s="1"/>
  <c r="B128" i="14" s="1"/>
  <c r="F128" i="11" s="1"/>
  <c r="C128" i="11" s="1"/>
  <c r="B128" i="11" s="1"/>
  <c r="C128" i="14"/>
  <c r="H128" i="11" s="1"/>
  <c r="E128" i="11" s="1"/>
  <c r="W134" i="6"/>
  <c r="X134" i="6"/>
  <c r="Y134" i="6" s="1"/>
  <c r="L17" i="4"/>
  <c r="S49" i="4"/>
  <c r="C32" i="4"/>
  <c r="U22" i="4"/>
  <c r="L22" i="4"/>
  <c r="C54" i="4"/>
  <c r="U86" i="4"/>
  <c r="W17" i="6"/>
  <c r="X17" i="6"/>
  <c r="Y17" i="6" s="1"/>
  <c r="Z17" i="6" s="1"/>
  <c r="O23" i="6"/>
  <c r="P23" i="6"/>
  <c r="Q23" i="6" s="1"/>
  <c r="T23" i="6"/>
  <c r="U23" i="6" s="1"/>
  <c r="V23" i="6" s="1"/>
  <c r="G34" i="14"/>
  <c r="D34" i="14" s="1"/>
  <c r="V37" i="10"/>
  <c r="Y40" i="8"/>
  <c r="Z40" i="8" s="1"/>
  <c r="I41" i="15"/>
  <c r="V41" i="15" s="1"/>
  <c r="G41" i="11" s="1"/>
  <c r="D41" i="11" s="1"/>
  <c r="G53" i="6"/>
  <c r="H53" i="6" s="1"/>
  <c r="F53" i="6"/>
  <c r="I63" i="6"/>
  <c r="U77" i="3"/>
  <c r="U50" i="5"/>
  <c r="G89" i="14"/>
  <c r="D89" i="14" s="1"/>
  <c r="B89" i="14" s="1"/>
  <c r="F89" i="11" s="1"/>
  <c r="C89" i="11" s="1"/>
  <c r="B89" i="11" s="1"/>
  <c r="T112" i="6"/>
  <c r="U112" i="6" s="1"/>
  <c r="V112" i="6" s="1"/>
  <c r="U106" i="4"/>
  <c r="U117" i="3"/>
  <c r="M117" i="6"/>
  <c r="I134" i="6"/>
  <c r="S13" i="4"/>
  <c r="L31" i="5"/>
  <c r="C117" i="4"/>
  <c r="S117" i="4"/>
  <c r="Q117" i="4" s="1"/>
  <c r="C68" i="4"/>
  <c r="U68" i="4"/>
  <c r="R53" i="5"/>
  <c r="R76" i="5"/>
  <c r="R58" i="5"/>
  <c r="X16" i="8"/>
  <c r="S15" i="3" s="1"/>
  <c r="V3" i="10"/>
  <c r="Y6" i="8"/>
  <c r="Z6" i="8" s="1"/>
  <c r="AN6" i="8" s="1"/>
  <c r="I3" i="15"/>
  <c r="G3" i="15"/>
  <c r="V3" i="15" s="1"/>
  <c r="G3" i="11" s="1"/>
  <c r="D3" i="11" s="1"/>
  <c r="L21" i="7"/>
  <c r="P21" i="7"/>
  <c r="AA22" i="6"/>
  <c r="P25" i="6"/>
  <c r="Q25" i="6" s="1"/>
  <c r="T25" i="6"/>
  <c r="U25" i="6" s="1"/>
  <c r="V25" i="6" s="1"/>
  <c r="AA25" i="6" s="1"/>
  <c r="O25" i="6"/>
  <c r="G35" i="6"/>
  <c r="H35" i="6" s="1"/>
  <c r="F35" i="6"/>
  <c r="K46" i="7"/>
  <c r="P45" i="3" s="1"/>
  <c r="N46" i="7"/>
  <c r="AN42" i="14"/>
  <c r="AB42" i="14" s="1"/>
  <c r="Z42" i="14" s="1"/>
  <c r="S42" i="14" s="1"/>
  <c r="T44" i="10"/>
  <c r="I47" i="7" s="1"/>
  <c r="L67" i="7"/>
  <c r="M86" i="6"/>
  <c r="U98" i="3"/>
  <c r="L126" i="7"/>
  <c r="X114" i="6"/>
  <c r="Y114" i="6" s="1"/>
  <c r="Z114" i="6" s="1"/>
  <c r="U128" i="3"/>
  <c r="U71" i="5"/>
  <c r="R51" i="4"/>
  <c r="U63" i="4"/>
  <c r="R63" i="4"/>
  <c r="O24" i="8"/>
  <c r="X24" i="8" s="1"/>
  <c r="S23" i="3" s="1"/>
  <c r="C40" i="4"/>
  <c r="U40" i="4"/>
  <c r="U11" i="5"/>
  <c r="C18" i="5"/>
  <c r="R18" i="5"/>
  <c r="U32" i="5"/>
  <c r="X92" i="8"/>
  <c r="S91" i="3" s="1"/>
  <c r="R91" i="3" s="1"/>
  <c r="S115" i="4"/>
  <c r="O51" i="5"/>
  <c r="R65" i="5"/>
  <c r="L65" i="5"/>
  <c r="X80" i="8"/>
  <c r="S79" i="3" s="1"/>
  <c r="X76" i="8"/>
  <c r="S75" i="3" s="1"/>
  <c r="D8" i="14"/>
  <c r="W12" i="6"/>
  <c r="X12" i="6"/>
  <c r="Y12" i="6" s="1"/>
  <c r="Z12" i="6" s="1"/>
  <c r="AA12" i="6" s="1"/>
  <c r="D10" i="14"/>
  <c r="B10" i="14" s="1"/>
  <c r="F10" i="11" s="1"/>
  <c r="C10" i="11" s="1"/>
  <c r="V12" i="15"/>
  <c r="G12" i="11" s="1"/>
  <c r="D12" i="11" s="1"/>
  <c r="S18" i="10"/>
  <c r="H21" i="7" s="1"/>
  <c r="P23" i="7"/>
  <c r="O23" i="7"/>
  <c r="D17" i="14"/>
  <c r="B17" i="14" s="1"/>
  <c r="F17" i="11" s="1"/>
  <c r="C17" i="11" s="1"/>
  <c r="B17" i="11" s="1"/>
  <c r="AB27" i="14"/>
  <c r="Z27" i="14" s="1"/>
  <c r="S27" i="14" s="1"/>
  <c r="U22" i="5"/>
  <c r="U30" i="3"/>
  <c r="L40" i="14"/>
  <c r="D40" i="14" s="1"/>
  <c r="X47" i="6"/>
  <c r="Y47" i="6" s="1"/>
  <c r="Z47" i="6" s="1"/>
  <c r="W47" i="6"/>
  <c r="Q52" i="8"/>
  <c r="R52" i="8" s="1"/>
  <c r="X52" i="8" s="1"/>
  <c r="Q50" i="8"/>
  <c r="R50" i="8" s="1"/>
  <c r="X50" i="8" s="1"/>
  <c r="Q51" i="8"/>
  <c r="R51" i="8" s="1"/>
  <c r="X51" i="8" s="1"/>
  <c r="S50" i="3" s="1"/>
  <c r="R50" i="3" s="1"/>
  <c r="S53" i="10"/>
  <c r="H56" i="7" s="1"/>
  <c r="P66" i="7"/>
  <c r="M87" i="6"/>
  <c r="X77" i="6"/>
  <c r="Y77" i="6" s="1"/>
  <c r="Z77" i="6" s="1"/>
  <c r="U105" i="3"/>
  <c r="L109" i="7"/>
  <c r="T119" i="6"/>
  <c r="U119" i="6" s="1"/>
  <c r="V119" i="6" s="1"/>
  <c r="R123" i="6"/>
  <c r="P87" i="4"/>
  <c r="O41" i="4"/>
  <c r="C42" i="5"/>
  <c r="C35" i="4"/>
  <c r="C55" i="4"/>
  <c r="C12" i="4"/>
  <c r="U12" i="4"/>
  <c r="C76" i="4"/>
  <c r="AB14" i="14"/>
  <c r="Z14" i="14" s="1"/>
  <c r="V20" i="10"/>
  <c r="Y23" i="8"/>
  <c r="Z23" i="8" s="1"/>
  <c r="U29" i="3"/>
  <c r="Z34" i="6"/>
  <c r="X33" i="6"/>
  <c r="Y33" i="6" s="1"/>
  <c r="Z33" i="6" s="1"/>
  <c r="O33" i="6"/>
  <c r="P33" i="6"/>
  <c r="Q33" i="6" s="1"/>
  <c r="T33" i="6"/>
  <c r="U33" i="6" s="1"/>
  <c r="V33" i="6" s="1"/>
  <c r="W42" i="6"/>
  <c r="X42" i="6"/>
  <c r="Y42" i="6" s="1"/>
  <c r="M40" i="14"/>
  <c r="AE46" i="8"/>
  <c r="AM46" i="8" s="1"/>
  <c r="AN46" i="8" s="1"/>
  <c r="U69" i="5"/>
  <c r="U123" i="3"/>
  <c r="U79" i="4"/>
  <c r="R79" i="4"/>
  <c r="U31" i="4"/>
  <c r="R31" i="4"/>
  <c r="R39" i="4"/>
  <c r="C16" i="4"/>
  <c r="U16" i="4"/>
  <c r="C80" i="4"/>
  <c r="U80" i="4"/>
  <c r="L15" i="5"/>
  <c r="U94" i="4"/>
  <c r="U8" i="3"/>
  <c r="U8" i="5"/>
  <c r="P11" i="7"/>
  <c r="P18" i="7"/>
  <c r="P22" i="7"/>
  <c r="T39" i="6"/>
  <c r="U39" i="6" s="1"/>
  <c r="V39" i="6" s="1"/>
  <c r="P39" i="6"/>
  <c r="Q39" i="6" s="1"/>
  <c r="O39" i="6"/>
  <c r="V40" i="10"/>
  <c r="Y43" i="8"/>
  <c r="Z43" i="8" s="1"/>
  <c r="AH43" i="8"/>
  <c r="AN69" i="8"/>
  <c r="T68" i="3" s="1"/>
  <c r="X74" i="6"/>
  <c r="Y74" i="6" s="1"/>
  <c r="Z74" i="6" s="1"/>
  <c r="Z71" i="6"/>
  <c r="AA71" i="6" s="1"/>
  <c r="M94" i="7"/>
  <c r="S9" i="4"/>
  <c r="R52" i="4"/>
  <c r="C54" i="5"/>
  <c r="U64" i="5"/>
  <c r="U10" i="4"/>
  <c r="C42" i="4"/>
  <c r="G6" i="14"/>
  <c r="AJ6" i="14"/>
  <c r="P7" i="6"/>
  <c r="Q7" i="6" s="1"/>
  <c r="O7" i="6"/>
  <c r="T7" i="6"/>
  <c r="U7" i="6" s="1"/>
  <c r="V7" i="6" s="1"/>
  <c r="L12" i="7"/>
  <c r="S35" i="10"/>
  <c r="H38" i="7" s="1"/>
  <c r="AJ34" i="14"/>
  <c r="AB34" i="14" s="1"/>
  <c r="Z34" i="14" s="1"/>
  <c r="W44" i="6"/>
  <c r="X44" i="6"/>
  <c r="Y44" i="6" s="1"/>
  <c r="S40" i="10"/>
  <c r="H43" i="7" s="1"/>
  <c r="G42" i="6"/>
  <c r="H42" i="6" s="1"/>
  <c r="I42" i="6" s="1"/>
  <c r="F42" i="6"/>
  <c r="I49" i="15"/>
  <c r="V49" i="15" s="1"/>
  <c r="G49" i="11" s="1"/>
  <c r="D49" i="11" s="1"/>
  <c r="G6" i="8"/>
  <c r="U6" i="8"/>
  <c r="V6" i="8"/>
  <c r="F6" i="8"/>
  <c r="Q6" i="8"/>
  <c r="M6" i="8"/>
  <c r="I6" i="8"/>
  <c r="P6" i="8"/>
  <c r="S6" i="8"/>
  <c r="W6" i="8" s="1"/>
  <c r="T6" i="8"/>
  <c r="J6" i="8"/>
  <c r="L6" i="8"/>
  <c r="P45" i="14"/>
  <c r="M45" i="14" s="1"/>
  <c r="B45" i="14" s="1"/>
  <c r="F45" i="11" s="1"/>
  <c r="C45" i="11" s="1"/>
  <c r="V50" i="15"/>
  <c r="G50" i="11" s="1"/>
  <c r="D50" i="11" s="1"/>
  <c r="O54" i="6"/>
  <c r="P54" i="6"/>
  <c r="Q54" i="6" s="1"/>
  <c r="R54" i="6" s="1"/>
  <c r="T54" i="6"/>
  <c r="U54" i="6" s="1"/>
  <c r="V54" i="6" s="1"/>
  <c r="AA54" i="6" s="1"/>
  <c r="G73" i="14"/>
  <c r="D73" i="14" s="1"/>
  <c r="B73" i="14" s="1"/>
  <c r="F73" i="11" s="1"/>
  <c r="C73" i="11" s="1"/>
  <c r="P106" i="6"/>
  <c r="Q106" i="6" s="1"/>
  <c r="R106" i="6" s="1"/>
  <c r="AB124" i="14"/>
  <c r="Z124" i="14" s="1"/>
  <c r="S124" i="14" s="1"/>
  <c r="U10" i="5"/>
  <c r="C14" i="4"/>
  <c r="U46" i="4"/>
  <c r="C78" i="4"/>
  <c r="O99" i="4"/>
  <c r="C99" i="4"/>
  <c r="X68" i="8"/>
  <c r="S67" i="3" s="1"/>
  <c r="I4" i="15"/>
  <c r="V4" i="15" s="1"/>
  <c r="G4" i="11" s="1"/>
  <c r="D4" i="11" s="1"/>
  <c r="J18" i="6"/>
  <c r="K18" i="6"/>
  <c r="L18" i="6" s="1"/>
  <c r="D21" i="14"/>
  <c r="M28" i="6"/>
  <c r="O48" i="7"/>
  <c r="P52" i="7"/>
  <c r="U74" i="4"/>
  <c r="U83" i="3"/>
  <c r="U74" i="3"/>
  <c r="Q93" i="8"/>
  <c r="L93" i="8"/>
  <c r="T93" i="8"/>
  <c r="S93" i="8"/>
  <c r="U93" i="8"/>
  <c r="I93" i="8"/>
  <c r="M93" i="8"/>
  <c r="P93" i="8"/>
  <c r="F93" i="8"/>
  <c r="V93" i="8"/>
  <c r="J93" i="8"/>
  <c r="G93" i="8"/>
  <c r="R97" i="6"/>
  <c r="AA96" i="6"/>
  <c r="AB96" i="6" s="1"/>
  <c r="P103" i="6"/>
  <c r="Q103" i="6" s="1"/>
  <c r="R103" i="6" s="1"/>
  <c r="C45" i="4"/>
  <c r="C57" i="4"/>
  <c r="R120" i="4"/>
  <c r="X61" i="8"/>
  <c r="S60" i="3" s="1"/>
  <c r="R60" i="3" s="1"/>
  <c r="R28" i="4"/>
  <c r="S40" i="5"/>
  <c r="Q40" i="5" s="1"/>
  <c r="R19" i="5"/>
  <c r="C18" i="4"/>
  <c r="U50" i="4"/>
  <c r="C82" i="4"/>
  <c r="U6" i="5"/>
  <c r="X84" i="8"/>
  <c r="S83" i="3" s="1"/>
  <c r="AJ13" i="14"/>
  <c r="L23" i="7"/>
  <c r="R29" i="6"/>
  <c r="V26" i="10"/>
  <c r="Y29" i="8"/>
  <c r="Z29" i="8" s="1"/>
  <c r="AN29" i="8" s="1"/>
  <c r="T28" i="3" s="1"/>
  <c r="R28" i="3" s="1"/>
  <c r="V35" i="15"/>
  <c r="G35" i="11" s="1"/>
  <c r="D35" i="11" s="1"/>
  <c r="L41" i="7"/>
  <c r="AE39" i="8"/>
  <c r="AM39" i="8" s="1"/>
  <c r="T42" i="6"/>
  <c r="U42" i="6" s="1"/>
  <c r="V42" i="6" s="1"/>
  <c r="AN41" i="14"/>
  <c r="P45" i="7"/>
  <c r="AH52" i="8"/>
  <c r="U42" i="4"/>
  <c r="U46" i="3"/>
  <c r="G56" i="6"/>
  <c r="H56" i="6" s="1"/>
  <c r="F56" i="6"/>
  <c r="C58" i="14"/>
  <c r="H58" i="11" s="1"/>
  <c r="E58" i="11" s="1"/>
  <c r="U62" i="3"/>
  <c r="U55" i="4"/>
  <c r="AN65" i="8"/>
  <c r="T64" i="3" s="1"/>
  <c r="AN108" i="8"/>
  <c r="T107" i="3" s="1"/>
  <c r="R107" i="3" s="1"/>
  <c r="M129" i="7"/>
  <c r="O72" i="6"/>
  <c r="T72" i="6"/>
  <c r="U72" i="6" s="1"/>
  <c r="V72" i="6" s="1"/>
  <c r="P72" i="6"/>
  <c r="Q72" i="6" s="1"/>
  <c r="P73" i="6"/>
  <c r="Q73" i="6" s="1"/>
  <c r="T73" i="6"/>
  <c r="U73" i="6" s="1"/>
  <c r="V73" i="6" s="1"/>
  <c r="O73" i="6"/>
  <c r="AG68" i="14"/>
  <c r="AE72" i="8"/>
  <c r="AM72" i="8" s="1"/>
  <c r="O68" i="6"/>
  <c r="T68" i="6"/>
  <c r="U68" i="6" s="1"/>
  <c r="V68" i="6" s="1"/>
  <c r="P68" i="6"/>
  <c r="Q68" i="6" s="1"/>
  <c r="L64" i="14"/>
  <c r="D64" i="14" s="1"/>
  <c r="X85" i="6"/>
  <c r="Y85" i="6" s="1"/>
  <c r="W85" i="6"/>
  <c r="AE85" i="8"/>
  <c r="AM85" i="8" s="1"/>
  <c r="AN85" i="8" s="1"/>
  <c r="AE58" i="8"/>
  <c r="AM58" i="8" s="1"/>
  <c r="AN58" i="8" s="1"/>
  <c r="K64" i="7"/>
  <c r="P63" i="3" s="1"/>
  <c r="N64" i="7"/>
  <c r="V63" i="10"/>
  <c r="Y66" i="8"/>
  <c r="Z66" i="8" s="1"/>
  <c r="AE66" i="8"/>
  <c r="AM66" i="8" s="1"/>
  <c r="M66" i="7"/>
  <c r="V60" i="10"/>
  <c r="Y63" i="8"/>
  <c r="Z63" i="8" s="1"/>
  <c r="W68" i="6"/>
  <c r="X68" i="6"/>
  <c r="Y68" i="6" s="1"/>
  <c r="Z68" i="6" s="1"/>
  <c r="G69" i="14"/>
  <c r="D69" i="14" s="1"/>
  <c r="AH73" i="8"/>
  <c r="V65" i="15"/>
  <c r="G65" i="11" s="1"/>
  <c r="D65" i="11" s="1"/>
  <c r="K66" i="14"/>
  <c r="L66" i="14" s="1"/>
  <c r="D66" i="14" s="1"/>
  <c r="AJ68" i="14"/>
  <c r="K71" i="6"/>
  <c r="L71" i="6" s="1"/>
  <c r="J71" i="6"/>
  <c r="O72" i="7"/>
  <c r="AG82" i="14"/>
  <c r="V72" i="15"/>
  <c r="G72" i="11" s="1"/>
  <c r="D72" i="11" s="1"/>
  <c r="M74" i="14"/>
  <c r="C74" i="14" s="1"/>
  <c r="H74" i="11" s="1"/>
  <c r="E74" i="11" s="1"/>
  <c r="AE81" i="8"/>
  <c r="AM81" i="8" s="1"/>
  <c r="AL78" i="8"/>
  <c r="AM78" i="8" s="1"/>
  <c r="AH83" i="8"/>
  <c r="AM83" i="8" s="1"/>
  <c r="F83" i="6"/>
  <c r="G83" i="6"/>
  <c r="H83" i="6" s="1"/>
  <c r="O83" i="7"/>
  <c r="P83" i="7"/>
  <c r="L81" i="14"/>
  <c r="D81" i="14" s="1"/>
  <c r="AE75" i="8"/>
  <c r="AM75" i="8" s="1"/>
  <c r="AJ73" i="14"/>
  <c r="AB73" i="14" s="1"/>
  <c r="Z73" i="14" s="1"/>
  <c r="S73" i="14" s="1"/>
  <c r="G77" i="14"/>
  <c r="D77" i="14" s="1"/>
  <c r="AE84" i="8"/>
  <c r="AM84" i="8" s="1"/>
  <c r="K72" i="14"/>
  <c r="L72" i="14" s="1"/>
  <c r="D72" i="14" s="1"/>
  <c r="K89" i="6"/>
  <c r="L89" i="6" s="1"/>
  <c r="M89" i="6" s="1"/>
  <c r="J89" i="6"/>
  <c r="AB86" i="14"/>
  <c r="Z86" i="14" s="1"/>
  <c r="S86" i="14" s="1"/>
  <c r="AE87" i="8"/>
  <c r="AM87" i="8" s="1"/>
  <c r="AN88" i="14"/>
  <c r="V90" i="10"/>
  <c r="Y93" i="8"/>
  <c r="Z93" i="8" s="1"/>
  <c r="K83" i="14"/>
  <c r="L83" i="14" s="1"/>
  <c r="P87" i="6"/>
  <c r="Q87" i="6" s="1"/>
  <c r="T87" i="6"/>
  <c r="U87" i="6" s="1"/>
  <c r="V87" i="6" s="1"/>
  <c r="O87" i="6"/>
  <c r="K88" i="7"/>
  <c r="P87" i="3" s="1"/>
  <c r="N88" i="7"/>
  <c r="Q88" i="7" s="1"/>
  <c r="P78" i="4" s="1"/>
  <c r="AL95" i="8"/>
  <c r="AM95" i="8" s="1"/>
  <c r="P95" i="6"/>
  <c r="Q95" i="6" s="1"/>
  <c r="O95" i="6"/>
  <c r="T95" i="6"/>
  <c r="U95" i="6" s="1"/>
  <c r="V95" i="6" s="1"/>
  <c r="AB96" i="14"/>
  <c r="Z96" i="14" s="1"/>
  <c r="G91" i="14"/>
  <c r="V93" i="10"/>
  <c r="Y96" i="8"/>
  <c r="Z96" i="8" s="1"/>
  <c r="AG93" i="14"/>
  <c r="S89" i="14"/>
  <c r="V102" i="10"/>
  <c r="Y105" i="8"/>
  <c r="Z105" i="8" s="1"/>
  <c r="W106" i="6"/>
  <c r="X106" i="6"/>
  <c r="Y106" i="6" s="1"/>
  <c r="P111" i="6"/>
  <c r="Q111" i="6" s="1"/>
  <c r="O111" i="6"/>
  <c r="T111" i="6"/>
  <c r="U111" i="6" s="1"/>
  <c r="V111" i="6" s="1"/>
  <c r="G103" i="6"/>
  <c r="H103" i="6" s="1"/>
  <c r="F103" i="6"/>
  <c r="AB101" i="14"/>
  <c r="Z101" i="14" s="1"/>
  <c r="P105" i="6"/>
  <c r="Q105" i="6" s="1"/>
  <c r="T105" i="6"/>
  <c r="U105" i="6" s="1"/>
  <c r="V105" i="6" s="1"/>
  <c r="O105" i="6"/>
  <c r="K107" i="6"/>
  <c r="L107" i="6" s="1"/>
  <c r="J107" i="6"/>
  <c r="L99" i="14"/>
  <c r="D99" i="14" s="1"/>
  <c r="M101" i="14"/>
  <c r="K105" i="6"/>
  <c r="L105" i="6" s="1"/>
  <c r="J105" i="6"/>
  <c r="L110" i="7"/>
  <c r="AG107" i="14"/>
  <c r="AB107" i="14" s="1"/>
  <c r="Z107" i="14" s="1"/>
  <c r="S107" i="14" s="1"/>
  <c r="AG115" i="14"/>
  <c r="O118" i="6"/>
  <c r="T118" i="6"/>
  <c r="U118" i="6" s="1"/>
  <c r="V118" i="6" s="1"/>
  <c r="P118" i="6"/>
  <c r="Q118" i="6" s="1"/>
  <c r="O116" i="6"/>
  <c r="T116" i="6"/>
  <c r="U116" i="6" s="1"/>
  <c r="V116" i="6" s="1"/>
  <c r="P116" i="6"/>
  <c r="Q116" i="6" s="1"/>
  <c r="O113" i="6"/>
  <c r="P113" i="6"/>
  <c r="Q113" i="6" s="1"/>
  <c r="T113" i="6"/>
  <c r="U113" i="6" s="1"/>
  <c r="V113" i="6" s="1"/>
  <c r="Z114" i="14"/>
  <c r="S114" i="14" s="1"/>
  <c r="AB113" i="14"/>
  <c r="Z113" i="14" s="1"/>
  <c r="S113" i="14" s="1"/>
  <c r="G116" i="6"/>
  <c r="H116" i="6" s="1"/>
  <c r="F116" i="6"/>
  <c r="N123" i="7"/>
  <c r="Q123" i="7" s="1"/>
  <c r="P110" i="4" s="1"/>
  <c r="K123" i="7"/>
  <c r="P122" i="3" s="1"/>
  <c r="W126" i="6"/>
  <c r="X126" i="6"/>
  <c r="Y126" i="6" s="1"/>
  <c r="M111" i="14"/>
  <c r="C117" i="14"/>
  <c r="H117" i="11" s="1"/>
  <c r="E117" i="11" s="1"/>
  <c r="Q120" i="8"/>
  <c r="R120" i="8" s="1"/>
  <c r="X120" i="8" s="1"/>
  <c r="Q121" i="8"/>
  <c r="R121" i="8" s="1"/>
  <c r="X121" i="8" s="1"/>
  <c r="Q119" i="8"/>
  <c r="R119" i="8" s="1"/>
  <c r="AL120" i="8"/>
  <c r="AM120" i="8" s="1"/>
  <c r="AN120" i="8" s="1"/>
  <c r="L117" i="14"/>
  <c r="D117" i="14" s="1"/>
  <c r="B117" i="14" s="1"/>
  <c r="F117" i="11" s="1"/>
  <c r="C117" i="11" s="1"/>
  <c r="B117" i="11" s="1"/>
  <c r="V121" i="10"/>
  <c r="Y124" i="8"/>
  <c r="Z124" i="8" s="1"/>
  <c r="G122" i="6"/>
  <c r="H122" i="6" s="1"/>
  <c r="F122" i="6"/>
  <c r="V119" i="10"/>
  <c r="Y122" i="8"/>
  <c r="Z122" i="8" s="1"/>
  <c r="AG120" i="14"/>
  <c r="AB120" i="14" s="1"/>
  <c r="Z120" i="14" s="1"/>
  <c r="S120" i="14" s="1"/>
  <c r="AL130" i="8"/>
  <c r="AG127" i="14"/>
  <c r="AB127" i="14" s="1"/>
  <c r="Z127" i="14" s="1"/>
  <c r="S127" i="14" s="1"/>
  <c r="K130" i="6"/>
  <c r="L130" i="6" s="1"/>
  <c r="M130" i="6" s="1"/>
  <c r="J130" i="6"/>
  <c r="K120" i="14"/>
  <c r="L120" i="14" s="1"/>
  <c r="D120" i="14" s="1"/>
  <c r="B126" i="14"/>
  <c r="F126" i="11" s="1"/>
  <c r="C126" i="11" s="1"/>
  <c r="G130" i="14"/>
  <c r="D130" i="14" s="1"/>
  <c r="O128" i="6"/>
  <c r="T128" i="6"/>
  <c r="U128" i="6" s="1"/>
  <c r="V128" i="6" s="1"/>
  <c r="AA128" i="6" s="1"/>
  <c r="P128" i="6"/>
  <c r="Q128" i="6" s="1"/>
  <c r="AG132" i="14"/>
  <c r="AG131" i="14"/>
  <c r="AB131" i="14" s="1"/>
  <c r="Z131" i="14" s="1"/>
  <c r="AN132" i="14"/>
  <c r="L131" i="14"/>
  <c r="D131" i="14" s="1"/>
  <c r="K132" i="14"/>
  <c r="L132" i="14" s="1"/>
  <c r="D132" i="14" s="1"/>
  <c r="R29" i="4"/>
  <c r="R49" i="4"/>
  <c r="C35" i="5"/>
  <c r="X49" i="8"/>
  <c r="S48" i="3" s="1"/>
  <c r="P9" i="6"/>
  <c r="Q9" i="6" s="1"/>
  <c r="T9" i="6"/>
  <c r="U9" i="6" s="1"/>
  <c r="V9" i="6" s="1"/>
  <c r="O9" i="6"/>
  <c r="AM7" i="8"/>
  <c r="AN7" i="8" s="1"/>
  <c r="AE7" i="8"/>
  <c r="V8" i="10"/>
  <c r="Y11" i="8"/>
  <c r="Z11" i="8" s="1"/>
  <c r="AE16" i="8"/>
  <c r="AM16" i="8" s="1"/>
  <c r="I15" i="15"/>
  <c r="V15" i="15" s="1"/>
  <c r="G15" i="11" s="1"/>
  <c r="D15" i="11" s="1"/>
  <c r="Z28" i="14"/>
  <c r="S28" i="14" s="1"/>
  <c r="N31" i="7"/>
  <c r="K31" i="7"/>
  <c r="P30" i="3" s="1"/>
  <c r="Z37" i="6"/>
  <c r="G41" i="14"/>
  <c r="D41" i="14" s="1"/>
  <c r="G42" i="14"/>
  <c r="D42" i="14" s="1"/>
  <c r="R90" i="7"/>
  <c r="O89" i="3" s="1"/>
  <c r="Q89" i="3"/>
  <c r="R100" i="6"/>
  <c r="P112" i="6"/>
  <c r="Q112" i="6" s="1"/>
  <c r="R112" i="6" s="1"/>
  <c r="U109" i="3"/>
  <c r="U99" i="4"/>
  <c r="R13" i="4"/>
  <c r="R25" i="4"/>
  <c r="C20" i="5"/>
  <c r="U117" i="4"/>
  <c r="O103" i="8"/>
  <c r="X103" i="8" s="1"/>
  <c r="S102" i="3" s="1"/>
  <c r="C62" i="5"/>
  <c r="C53" i="5"/>
  <c r="C76" i="5"/>
  <c r="X71" i="8"/>
  <c r="S70" i="3" s="1"/>
  <c r="U27" i="5"/>
  <c r="X64" i="8"/>
  <c r="S63" i="3" s="1"/>
  <c r="G14" i="6"/>
  <c r="H14" i="6" s="1"/>
  <c r="F14" i="6"/>
  <c r="R22" i="6"/>
  <c r="AB22" i="6" s="1"/>
  <c r="N21" i="3" s="1"/>
  <c r="L49" i="7"/>
  <c r="O49" i="7"/>
  <c r="K52" i="6"/>
  <c r="L52" i="6" s="1"/>
  <c r="J52" i="6"/>
  <c r="P64" i="7"/>
  <c r="M64" i="7"/>
  <c r="C51" i="4"/>
  <c r="U37" i="4"/>
  <c r="C63" i="4"/>
  <c r="U52" i="5"/>
  <c r="U85" i="4"/>
  <c r="X123" i="8"/>
  <c r="S122" i="3" s="1"/>
  <c r="R40" i="4"/>
  <c r="L72" i="4"/>
  <c r="U18" i="5"/>
  <c r="C30" i="4"/>
  <c r="U62" i="4"/>
  <c r="P51" i="5"/>
  <c r="U65" i="5"/>
  <c r="X87" i="8"/>
  <c r="S86" i="3" s="1"/>
  <c r="V8" i="15"/>
  <c r="G8" i="11" s="1"/>
  <c r="D8" i="11" s="1"/>
  <c r="N15" i="7"/>
  <c r="Q15" i="7" s="1"/>
  <c r="P13" i="4" s="1"/>
  <c r="K15" i="7"/>
  <c r="P14" i="3" s="1"/>
  <c r="V13" i="15"/>
  <c r="G13" i="11" s="1"/>
  <c r="D13" i="11" s="1"/>
  <c r="P14" i="7"/>
  <c r="AM18" i="8"/>
  <c r="AN18" i="8" s="1"/>
  <c r="T17" i="3" s="1"/>
  <c r="AE18" i="8"/>
  <c r="P15" i="6"/>
  <c r="Q15" i="6" s="1"/>
  <c r="O15" i="6"/>
  <c r="T15" i="6"/>
  <c r="U15" i="6" s="1"/>
  <c r="V15" i="6" s="1"/>
  <c r="AA15" i="6" s="1"/>
  <c r="O26" i="6"/>
  <c r="T26" i="6"/>
  <c r="U26" i="6" s="1"/>
  <c r="V26" i="6" s="1"/>
  <c r="P26" i="6"/>
  <c r="Q26" i="6" s="1"/>
  <c r="P24" i="7"/>
  <c r="M24" i="7"/>
  <c r="N34" i="7"/>
  <c r="Q34" i="7" s="1"/>
  <c r="K34" i="7"/>
  <c r="P33" i="3" s="1"/>
  <c r="M32" i="14"/>
  <c r="M30" i="14"/>
  <c r="AB37" i="14"/>
  <c r="Z37" i="14" s="1"/>
  <c r="S37" i="14" s="1"/>
  <c r="V39" i="10"/>
  <c r="Y42" i="8"/>
  <c r="Z42" i="8" s="1"/>
  <c r="AN42" i="8" s="1"/>
  <c r="T41" i="3" s="1"/>
  <c r="R41" i="3" s="1"/>
  <c r="G52" i="6"/>
  <c r="H52" i="6" s="1"/>
  <c r="F52" i="6"/>
  <c r="P55" i="6"/>
  <c r="Q55" i="6" s="1"/>
  <c r="R55" i="6" s="1"/>
  <c r="N55" i="7"/>
  <c r="X122" i="6"/>
  <c r="Y122" i="6" s="1"/>
  <c r="Z122" i="6" s="1"/>
  <c r="I135" i="6"/>
  <c r="R76" i="4"/>
  <c r="C34" i="4"/>
  <c r="U66" i="4"/>
  <c r="C66" i="5"/>
  <c r="X60" i="8"/>
  <c r="S59" i="3" s="1"/>
  <c r="X13" i="8"/>
  <c r="S12" i="3" s="1"/>
  <c r="X40" i="8"/>
  <c r="S39" i="3" s="1"/>
  <c r="O8" i="6"/>
  <c r="P8" i="6"/>
  <c r="Q8" i="6" s="1"/>
  <c r="T8" i="6"/>
  <c r="U8" i="6" s="1"/>
  <c r="V8" i="6" s="1"/>
  <c r="AN13" i="14"/>
  <c r="AB16" i="14"/>
  <c r="Z16" i="14" s="1"/>
  <c r="S16" i="14" s="1"/>
  <c r="K24" i="6"/>
  <c r="L24" i="6" s="1"/>
  <c r="M24" i="6" s="1"/>
  <c r="K25" i="6"/>
  <c r="L25" i="6" s="1"/>
  <c r="M25" i="6" s="1"/>
  <c r="N25" i="6" s="1"/>
  <c r="M24" i="3" s="1"/>
  <c r="G36" i="6"/>
  <c r="H36" i="6" s="1"/>
  <c r="F36" i="6"/>
  <c r="V30" i="15"/>
  <c r="G30" i="11" s="1"/>
  <c r="D30" i="11" s="1"/>
  <c r="AE41" i="8"/>
  <c r="AM41" i="8" s="1"/>
  <c r="AN41" i="8" s="1"/>
  <c r="AN49" i="14"/>
  <c r="U43" i="4"/>
  <c r="U47" i="3"/>
  <c r="P89" i="7"/>
  <c r="C79" i="4"/>
  <c r="C31" i="4"/>
  <c r="C39" i="4"/>
  <c r="R80" i="4"/>
  <c r="P80" i="4"/>
  <c r="U38" i="4"/>
  <c r="C70" i="4"/>
  <c r="C110" i="4"/>
  <c r="I59" i="3"/>
  <c r="L7" i="7"/>
  <c r="Z9" i="14"/>
  <c r="S9" i="14" s="1"/>
  <c r="K20" i="7"/>
  <c r="P19" i="3" s="1"/>
  <c r="N20" i="7"/>
  <c r="O20" i="7"/>
  <c r="AG23" i="14"/>
  <c r="U32" i="4"/>
  <c r="U35" i="3"/>
  <c r="X41" i="6"/>
  <c r="Y41" i="6" s="1"/>
  <c r="W41" i="6"/>
  <c r="M41" i="14"/>
  <c r="P44" i="7"/>
  <c r="AJ40" i="14"/>
  <c r="L49" i="5"/>
  <c r="L45" i="5"/>
  <c r="L12" i="5"/>
  <c r="M41" i="5"/>
  <c r="L9" i="5"/>
  <c r="L41" i="5"/>
  <c r="L73" i="5"/>
  <c r="L90" i="4"/>
  <c r="L114" i="4"/>
  <c r="L57" i="5"/>
  <c r="L103" i="4"/>
  <c r="T52" i="10"/>
  <c r="I55" i="7" s="1"/>
  <c r="U65" i="3"/>
  <c r="U57" i="4"/>
  <c r="AN123" i="8"/>
  <c r="T122" i="3" s="1"/>
  <c r="U116" i="4"/>
  <c r="U129" i="3"/>
  <c r="U131" i="3"/>
  <c r="C125" i="14"/>
  <c r="H125" i="11" s="1"/>
  <c r="E125" i="11" s="1"/>
  <c r="R9" i="4"/>
  <c r="S52" i="4"/>
  <c r="U43" i="5"/>
  <c r="U54" i="5"/>
  <c r="P5" i="14"/>
  <c r="M9" i="14"/>
  <c r="AH23" i="8"/>
  <c r="AM23" i="8" s="1"/>
  <c r="L24" i="7"/>
  <c r="P27" i="14"/>
  <c r="M27" i="14" s="1"/>
  <c r="X29" i="6"/>
  <c r="Y29" i="6" s="1"/>
  <c r="W29" i="6"/>
  <c r="M32" i="7"/>
  <c r="U37" i="3"/>
  <c r="U26" i="5"/>
  <c r="P35" i="14"/>
  <c r="M35" i="14" s="1"/>
  <c r="S34" i="10"/>
  <c r="H37" i="7" s="1"/>
  <c r="P41" i="7"/>
  <c r="U48" i="3"/>
  <c r="U34" i="5"/>
  <c r="N54" i="6"/>
  <c r="M53" i="3" s="1"/>
  <c r="X90" i="6"/>
  <c r="Y90" i="6" s="1"/>
  <c r="Z90" i="6" s="1"/>
  <c r="T106" i="6"/>
  <c r="U106" i="6" s="1"/>
  <c r="V106" i="6" s="1"/>
  <c r="Z127" i="6"/>
  <c r="AA127" i="6" s="1"/>
  <c r="AB127" i="6" s="1"/>
  <c r="U67" i="5"/>
  <c r="U121" i="3"/>
  <c r="U47" i="4"/>
  <c r="U7" i="4"/>
  <c r="R7" i="4"/>
  <c r="C104" i="4"/>
  <c r="R8" i="5"/>
  <c r="O70" i="5"/>
  <c r="AG6" i="14"/>
  <c r="O9" i="7"/>
  <c r="W16" i="6"/>
  <c r="X16" i="6"/>
  <c r="Y16" i="6" s="1"/>
  <c r="V14" i="10"/>
  <c r="Y17" i="8"/>
  <c r="Z17" i="8" s="1"/>
  <c r="AN17" i="8" s="1"/>
  <c r="T16" i="3" s="1"/>
  <c r="R16" i="3" s="1"/>
  <c r="O19" i="7"/>
  <c r="AH35" i="8"/>
  <c r="D33" i="14"/>
  <c r="K47" i="14"/>
  <c r="L47" i="14" s="1"/>
  <c r="D47" i="14" s="1"/>
  <c r="B47" i="14" s="1"/>
  <c r="F47" i="11" s="1"/>
  <c r="C47" i="11" s="1"/>
  <c r="B47" i="11" s="1"/>
  <c r="Q54" i="8"/>
  <c r="R54" i="8" s="1"/>
  <c r="X54" i="8" s="1"/>
  <c r="Q53" i="8"/>
  <c r="R53" i="8" s="1"/>
  <c r="X53" i="8" s="1"/>
  <c r="AJ55" i="14"/>
  <c r="AB55" i="14" s="1"/>
  <c r="Z55" i="14" s="1"/>
  <c r="S55" i="14" s="1"/>
  <c r="T97" i="6"/>
  <c r="U97" i="6" s="1"/>
  <c r="V97" i="6" s="1"/>
  <c r="U90" i="4"/>
  <c r="U99" i="3"/>
  <c r="P45" i="4"/>
  <c r="O45" i="4"/>
  <c r="O57" i="4"/>
  <c r="U65" i="4"/>
  <c r="C102" i="4"/>
  <c r="C19" i="5"/>
  <c r="R44" i="5"/>
  <c r="O113" i="8"/>
  <c r="X113" i="8" s="1"/>
  <c r="S112" i="3" s="1"/>
  <c r="O82" i="4"/>
  <c r="C23" i="5"/>
  <c r="O82" i="8"/>
  <c r="X82" i="8" s="1"/>
  <c r="S81" i="3" s="1"/>
  <c r="I6" i="15"/>
  <c r="V6" i="15" s="1"/>
  <c r="G6" i="11" s="1"/>
  <c r="D6" i="11" s="1"/>
  <c r="W7" i="6"/>
  <c r="X7" i="6"/>
  <c r="Y7" i="6" s="1"/>
  <c r="AB15" i="14"/>
  <c r="Z15" i="14" s="1"/>
  <c r="S15" i="14" s="1"/>
  <c r="AL21" i="8"/>
  <c r="C19" i="14"/>
  <c r="H19" i="11" s="1"/>
  <c r="E19" i="11" s="1"/>
  <c r="U25" i="3"/>
  <c r="U23" i="4"/>
  <c r="G30" i="6"/>
  <c r="H30" i="6" s="1"/>
  <c r="F30" i="6"/>
  <c r="Z26" i="14"/>
  <c r="S26" i="14" s="1"/>
  <c r="G37" i="14"/>
  <c r="D37" i="14" s="1"/>
  <c r="X43" i="6"/>
  <c r="Y43" i="6" s="1"/>
  <c r="W43" i="6"/>
  <c r="G46" i="6"/>
  <c r="H46" i="6" s="1"/>
  <c r="F46" i="6"/>
  <c r="X53" i="6"/>
  <c r="Y53" i="6" s="1"/>
  <c r="W53" i="6"/>
  <c r="L47" i="7"/>
  <c r="M47" i="7"/>
  <c r="AG46" i="14"/>
  <c r="AB46" i="14" s="1"/>
  <c r="Z46" i="14" s="1"/>
  <c r="U60" i="4"/>
  <c r="U68" i="3"/>
  <c r="T79" i="6"/>
  <c r="U79" i="6" s="1"/>
  <c r="V79" i="6" s="1"/>
  <c r="AA79" i="6" s="1"/>
  <c r="R88" i="6"/>
  <c r="AB88" i="6" s="1"/>
  <c r="N87" i="3" s="1"/>
  <c r="U119" i="4"/>
  <c r="U132" i="3"/>
  <c r="I70" i="15"/>
  <c r="V70" i="15" s="1"/>
  <c r="G70" i="11" s="1"/>
  <c r="D70" i="11" s="1"/>
  <c r="P70" i="14"/>
  <c r="M70" i="14" s="1"/>
  <c r="S70" i="10"/>
  <c r="H73" i="7" s="1"/>
  <c r="S64" i="10"/>
  <c r="H67" i="7" s="1"/>
  <c r="I64" i="15"/>
  <c r="V64" i="15" s="1"/>
  <c r="G64" i="11" s="1"/>
  <c r="D64" i="11" s="1"/>
  <c r="P65" i="14"/>
  <c r="M65" i="14" s="1"/>
  <c r="I65" i="15"/>
  <c r="P68" i="14"/>
  <c r="M68" i="14" s="1"/>
  <c r="S68" i="10"/>
  <c r="H71" i="7" s="1"/>
  <c r="I68" i="15"/>
  <c r="V68" i="15" s="1"/>
  <c r="G68" i="11" s="1"/>
  <c r="D68" i="11" s="1"/>
  <c r="I69" i="15"/>
  <c r="V69" i="15" s="1"/>
  <c r="G69" i="11" s="1"/>
  <c r="D69" i="11" s="1"/>
  <c r="S69" i="10"/>
  <c r="H72" i="7" s="1"/>
  <c r="P69" i="14"/>
  <c r="M69" i="14" s="1"/>
  <c r="I78" i="15"/>
  <c r="V78" i="15" s="1"/>
  <c r="G78" i="11" s="1"/>
  <c r="D78" i="11" s="1"/>
  <c r="P78" i="14"/>
  <c r="M78" i="14" s="1"/>
  <c r="C78" i="14" s="1"/>
  <c r="H78" i="11" s="1"/>
  <c r="E78" i="11" s="1"/>
  <c r="S78" i="10"/>
  <c r="H81" i="7" s="1"/>
  <c r="I82" i="15"/>
  <c r="V82" i="15" s="1"/>
  <c r="G82" i="11" s="1"/>
  <c r="D82" i="11" s="1"/>
  <c r="S82" i="10"/>
  <c r="H85" i="7" s="1"/>
  <c r="P82" i="14"/>
  <c r="M82" i="14" s="1"/>
  <c r="P77" i="14"/>
  <c r="M77" i="14" s="1"/>
  <c r="S77" i="10"/>
  <c r="H80" i="7" s="1"/>
  <c r="I77" i="15"/>
  <c r="V77" i="15" s="1"/>
  <c r="G77" i="11" s="1"/>
  <c r="D77" i="11" s="1"/>
  <c r="P74" i="14"/>
  <c r="S74" i="10"/>
  <c r="H77" i="7" s="1"/>
  <c r="I74" i="15"/>
  <c r="V74" i="15" s="1"/>
  <c r="G74" i="11" s="1"/>
  <c r="D74" i="11" s="1"/>
  <c r="P81" i="14"/>
  <c r="M81" i="14" s="1"/>
  <c r="S81" i="10"/>
  <c r="H84" i="7" s="1"/>
  <c r="I81" i="15"/>
  <c r="V81" i="15" s="1"/>
  <c r="G81" i="11" s="1"/>
  <c r="D81" i="11" s="1"/>
  <c r="I76" i="15"/>
  <c r="V76" i="15" s="1"/>
  <c r="G76" i="11" s="1"/>
  <c r="D76" i="11" s="1"/>
  <c r="S76" i="10"/>
  <c r="H79" i="7" s="1"/>
  <c r="P76" i="14"/>
  <c r="M76" i="14" s="1"/>
  <c r="B76" i="14" s="1"/>
  <c r="F76" i="11" s="1"/>
  <c r="C76" i="11" s="1"/>
  <c r="I88" i="15"/>
  <c r="V88" i="15" s="1"/>
  <c r="G88" i="11" s="1"/>
  <c r="D88" i="11" s="1"/>
  <c r="P88" i="14"/>
  <c r="M88" i="14" s="1"/>
  <c r="S88" i="10"/>
  <c r="H91" i="7" s="1"/>
  <c r="S90" i="10"/>
  <c r="H93" i="7" s="1"/>
  <c r="P90" i="14"/>
  <c r="M90" i="14" s="1"/>
  <c r="I90" i="15"/>
  <c r="V90" i="15" s="1"/>
  <c r="G90" i="11" s="1"/>
  <c r="D90" i="11" s="1"/>
  <c r="S83" i="10"/>
  <c r="H86" i="7" s="1"/>
  <c r="I83" i="15"/>
  <c r="V83" i="15" s="1"/>
  <c r="G83" i="11" s="1"/>
  <c r="D83" i="11" s="1"/>
  <c r="P83" i="14"/>
  <c r="M83" i="14" s="1"/>
  <c r="P86" i="14"/>
  <c r="M86" i="14" s="1"/>
  <c r="I86" i="15"/>
  <c r="V86" i="15" s="1"/>
  <c r="G86" i="11" s="1"/>
  <c r="D86" i="11" s="1"/>
  <c r="S86" i="10"/>
  <c r="H89" i="7" s="1"/>
  <c r="I92" i="15"/>
  <c r="V92" i="15" s="1"/>
  <c r="G92" i="11" s="1"/>
  <c r="D92" i="11" s="1"/>
  <c r="P92" i="14"/>
  <c r="S92" i="10"/>
  <c r="H95" i="7" s="1"/>
  <c r="I96" i="15"/>
  <c r="V96" i="15" s="1"/>
  <c r="G96" i="11" s="1"/>
  <c r="D96" i="11" s="1"/>
  <c r="P96" i="14"/>
  <c r="S96" i="10"/>
  <c r="H99" i="7" s="1"/>
  <c r="P91" i="14"/>
  <c r="M91" i="14" s="1"/>
  <c r="S91" i="10"/>
  <c r="H94" i="7" s="1"/>
  <c r="I91" i="15"/>
  <c r="V91" i="15" s="1"/>
  <c r="G91" i="11" s="1"/>
  <c r="D91" i="11" s="1"/>
  <c r="I103" i="15"/>
  <c r="V103" i="15" s="1"/>
  <c r="G103" i="11" s="1"/>
  <c r="D103" i="11" s="1"/>
  <c r="S103" i="10"/>
  <c r="H106" i="7" s="1"/>
  <c r="P103" i="14"/>
  <c r="M103" i="14" s="1"/>
  <c r="P108" i="14"/>
  <c r="M108" i="14" s="1"/>
  <c r="S108" i="10"/>
  <c r="H111" i="7" s="1"/>
  <c r="I108" i="15"/>
  <c r="V108" i="15" s="1"/>
  <c r="G108" i="11" s="1"/>
  <c r="D108" i="11" s="1"/>
  <c r="P102" i="14"/>
  <c r="M102" i="14" s="1"/>
  <c r="S102" i="10"/>
  <c r="H105" i="7" s="1"/>
  <c r="I102" i="15"/>
  <c r="V102" i="15" s="1"/>
  <c r="G102" i="11" s="1"/>
  <c r="D102" i="11" s="1"/>
  <c r="P100" i="14"/>
  <c r="M100" i="14" s="1"/>
  <c r="S100" i="10"/>
  <c r="H103" i="7" s="1"/>
  <c r="I100" i="15"/>
  <c r="V100" i="15" s="1"/>
  <c r="G100" i="11" s="1"/>
  <c r="D100" i="11" s="1"/>
  <c r="I99" i="15"/>
  <c r="V99" i="15" s="1"/>
  <c r="G99" i="11" s="1"/>
  <c r="D99" i="11" s="1"/>
  <c r="P99" i="14"/>
  <c r="M99" i="14" s="1"/>
  <c r="S99" i="10"/>
  <c r="H102" i="7" s="1"/>
  <c r="P104" i="14"/>
  <c r="M104" i="14" s="1"/>
  <c r="I104" i="15"/>
  <c r="V104" i="15" s="1"/>
  <c r="G104" i="11" s="1"/>
  <c r="D104" i="11" s="1"/>
  <c r="S104" i="10"/>
  <c r="H107" i="7" s="1"/>
  <c r="S109" i="10"/>
  <c r="H112" i="7" s="1"/>
  <c r="I109" i="15"/>
  <c r="V109" i="15" s="1"/>
  <c r="G109" i="11" s="1"/>
  <c r="D109" i="11" s="1"/>
  <c r="P109" i="14"/>
  <c r="M109" i="14" s="1"/>
  <c r="P115" i="14"/>
  <c r="M115" i="14" s="1"/>
  <c r="S115" i="10"/>
  <c r="H118" i="7" s="1"/>
  <c r="I115" i="15"/>
  <c r="V115" i="15" s="1"/>
  <c r="G115" i="11" s="1"/>
  <c r="D115" i="11" s="1"/>
  <c r="I113" i="15"/>
  <c r="V113" i="15" s="1"/>
  <c r="G113" i="11" s="1"/>
  <c r="D113" i="11" s="1"/>
  <c r="S113" i="10"/>
  <c r="H116" i="7" s="1"/>
  <c r="P113" i="14"/>
  <c r="M113" i="14" s="1"/>
  <c r="I110" i="15"/>
  <c r="V110" i="15" s="1"/>
  <c r="G110" i="11" s="1"/>
  <c r="D110" i="11" s="1"/>
  <c r="P110" i="14"/>
  <c r="M110" i="14" s="1"/>
  <c r="S110" i="10"/>
  <c r="H113" i="7" s="1"/>
  <c r="P114" i="14"/>
  <c r="M114" i="14" s="1"/>
  <c r="S114" i="10"/>
  <c r="H117" i="7" s="1"/>
  <c r="I114" i="15"/>
  <c r="V114" i="15" s="1"/>
  <c r="G114" i="11" s="1"/>
  <c r="D114" i="11" s="1"/>
  <c r="S123" i="10"/>
  <c r="H126" i="7" s="1"/>
  <c r="I123" i="15"/>
  <c r="V123" i="15" s="1"/>
  <c r="G123" i="11" s="1"/>
  <c r="D123" i="11" s="1"/>
  <c r="P123" i="14"/>
  <c r="M123" i="14" s="1"/>
  <c r="S121" i="10"/>
  <c r="H124" i="7" s="1"/>
  <c r="P121" i="14"/>
  <c r="M121" i="14" s="1"/>
  <c r="I121" i="15"/>
  <c r="V121" i="15" s="1"/>
  <c r="G121" i="11" s="1"/>
  <c r="D121" i="11" s="1"/>
  <c r="S122" i="10"/>
  <c r="H125" i="7" s="1"/>
  <c r="I122" i="15"/>
  <c r="V122" i="15" s="1"/>
  <c r="G122" i="11" s="1"/>
  <c r="D122" i="11" s="1"/>
  <c r="P122" i="14"/>
  <c r="M122" i="14" s="1"/>
  <c r="P127" i="14"/>
  <c r="M127" i="14" s="1"/>
  <c r="I127" i="15"/>
  <c r="V127" i="15" s="1"/>
  <c r="G127" i="11" s="1"/>
  <c r="D127" i="11" s="1"/>
  <c r="S127" i="10"/>
  <c r="H130" i="7" s="1"/>
  <c r="S129" i="10"/>
  <c r="H132" i="7" s="1"/>
  <c r="I129" i="15"/>
  <c r="P129" i="14"/>
  <c r="M129" i="14" s="1"/>
  <c r="P130" i="14"/>
  <c r="M130" i="14" s="1"/>
  <c r="S130" i="10"/>
  <c r="H133" i="7" s="1"/>
  <c r="I130" i="15"/>
  <c r="V130" i="15" s="1"/>
  <c r="G130" i="11" s="1"/>
  <c r="D130" i="11" s="1"/>
  <c r="S132" i="10"/>
  <c r="H135" i="7" s="1"/>
  <c r="I132" i="15"/>
  <c r="V132" i="15" s="1"/>
  <c r="G132" i="11" s="1"/>
  <c r="D132" i="11" s="1"/>
  <c r="P132" i="14"/>
  <c r="M132" i="14" s="1"/>
  <c r="K41" i="5" l="1"/>
  <c r="T26" i="3"/>
  <c r="R26" i="3" s="1"/>
  <c r="S24" i="4"/>
  <c r="T31" i="3"/>
  <c r="R31" i="3" s="1"/>
  <c r="S28" i="4"/>
  <c r="M33" i="3"/>
  <c r="L30" i="4"/>
  <c r="T96" i="3"/>
  <c r="S87" i="4"/>
  <c r="S106" i="14"/>
  <c r="B106" i="14" s="1"/>
  <c r="F106" i="11" s="1"/>
  <c r="C106" i="11" s="1"/>
  <c r="C106" i="14"/>
  <c r="H106" i="11" s="1"/>
  <c r="E106" i="11" s="1"/>
  <c r="S64" i="3"/>
  <c r="R56" i="4"/>
  <c r="T118" i="3"/>
  <c r="S66" i="5"/>
  <c r="T75" i="3"/>
  <c r="R75" i="3" s="1"/>
  <c r="S66" i="4"/>
  <c r="S52" i="3"/>
  <c r="R47" i="4"/>
  <c r="M31" i="3"/>
  <c r="L28" i="4"/>
  <c r="L23" i="5"/>
  <c r="R64" i="3"/>
  <c r="B30" i="14"/>
  <c r="F30" i="11" s="1"/>
  <c r="C30" i="11" s="1"/>
  <c r="B30" i="11" s="1"/>
  <c r="Q46" i="7"/>
  <c r="P41" i="4" s="1"/>
  <c r="I130" i="6"/>
  <c r="I111" i="6"/>
  <c r="B71" i="14"/>
  <c r="F71" i="11" s="1"/>
  <c r="C71" i="11" s="1"/>
  <c r="B71" i="11" s="1"/>
  <c r="M75" i="6"/>
  <c r="K94" i="8"/>
  <c r="R111" i="4"/>
  <c r="N17" i="6"/>
  <c r="M16" i="3" s="1"/>
  <c r="I41" i="6"/>
  <c r="AM21" i="8"/>
  <c r="AA121" i="6"/>
  <c r="AM107" i="8"/>
  <c r="P75" i="5"/>
  <c r="O43" i="5"/>
  <c r="M27" i="4"/>
  <c r="Z105" i="6"/>
  <c r="AA105" i="6" s="1"/>
  <c r="B67" i="11"/>
  <c r="M7" i="6"/>
  <c r="Q24" i="7"/>
  <c r="Z125" i="6"/>
  <c r="AN77" i="8"/>
  <c r="AN37" i="8"/>
  <c r="Q98" i="7"/>
  <c r="P88" i="4" s="1"/>
  <c r="B59" i="11"/>
  <c r="I59" i="11" s="1"/>
  <c r="J54" i="4" s="1"/>
  <c r="B58" i="11"/>
  <c r="Q22" i="7"/>
  <c r="B12" i="11"/>
  <c r="R69" i="5"/>
  <c r="P114" i="4"/>
  <c r="AB56" i="6"/>
  <c r="M107" i="6"/>
  <c r="O11" i="4"/>
  <c r="Z53" i="6"/>
  <c r="AA53" i="6" s="1"/>
  <c r="AB53" i="6" s="1"/>
  <c r="I30" i="6"/>
  <c r="I14" i="6"/>
  <c r="N14" i="6" s="1"/>
  <c r="AN122" i="8"/>
  <c r="R116" i="6"/>
  <c r="R95" i="6"/>
  <c r="R73" i="6"/>
  <c r="K6" i="8"/>
  <c r="B10" i="11"/>
  <c r="Z124" i="6"/>
  <c r="B61" i="11"/>
  <c r="P9" i="4"/>
  <c r="S97" i="4"/>
  <c r="AA129" i="6"/>
  <c r="Z19" i="6"/>
  <c r="AA19" i="6" s="1"/>
  <c r="L31" i="3"/>
  <c r="S48" i="4"/>
  <c r="I81" i="6"/>
  <c r="AB32" i="14"/>
  <c r="Z32" i="14" s="1"/>
  <c r="S32" i="14" s="1"/>
  <c r="D6" i="14"/>
  <c r="O53" i="4"/>
  <c r="M125" i="6"/>
  <c r="N125" i="6" s="1"/>
  <c r="AB97" i="14"/>
  <c r="Z97" i="14" s="1"/>
  <c r="S97" i="14" s="1"/>
  <c r="AA57" i="6"/>
  <c r="H99" i="8"/>
  <c r="I16" i="6"/>
  <c r="R56" i="5"/>
  <c r="AM127" i="8"/>
  <c r="AN127" i="8" s="1"/>
  <c r="AM103" i="8"/>
  <c r="AN103" i="8" s="1"/>
  <c r="Q100" i="7"/>
  <c r="R100" i="7" s="1"/>
  <c r="AM91" i="8"/>
  <c r="I45" i="6"/>
  <c r="N45" i="6" s="1"/>
  <c r="H94" i="8"/>
  <c r="C26" i="14"/>
  <c r="H26" i="11" s="1"/>
  <c r="E26" i="11" s="1"/>
  <c r="L97" i="4"/>
  <c r="D83" i="14"/>
  <c r="B83" i="14" s="1"/>
  <c r="F83" i="11" s="1"/>
  <c r="C83" i="11" s="1"/>
  <c r="B83" i="11" s="1"/>
  <c r="H93" i="8"/>
  <c r="AB54" i="6"/>
  <c r="N53" i="3" s="1"/>
  <c r="L53" i="3" s="1"/>
  <c r="R81" i="3"/>
  <c r="S56" i="4"/>
  <c r="Q56" i="4" s="1"/>
  <c r="B126" i="11"/>
  <c r="AB103" i="6"/>
  <c r="AB63" i="14"/>
  <c r="Z63" i="14" s="1"/>
  <c r="O110" i="4"/>
  <c r="O68" i="4"/>
  <c r="AA17" i="6"/>
  <c r="N64" i="6"/>
  <c r="R122" i="6"/>
  <c r="AM89" i="8"/>
  <c r="R38" i="5"/>
  <c r="R64" i="4"/>
  <c r="B125" i="11"/>
  <c r="K127" i="3" s="1"/>
  <c r="AB108" i="14"/>
  <c r="Z108" i="14" s="1"/>
  <c r="S108" i="14" s="1"/>
  <c r="R10" i="5"/>
  <c r="AM43" i="8"/>
  <c r="AB18" i="14"/>
  <c r="Z18" i="14" s="1"/>
  <c r="S18" i="14" s="1"/>
  <c r="R43" i="6"/>
  <c r="AB130" i="14"/>
  <c r="Z130" i="14" s="1"/>
  <c r="S130" i="14" s="1"/>
  <c r="Q71" i="5"/>
  <c r="I107" i="6"/>
  <c r="AM35" i="8"/>
  <c r="L48" i="4"/>
  <c r="AB132" i="14"/>
  <c r="Z132" i="14" s="1"/>
  <c r="S132" i="14" s="1"/>
  <c r="I116" i="6"/>
  <c r="K93" i="8"/>
  <c r="O93" i="8" s="1"/>
  <c r="X93" i="8" s="1"/>
  <c r="R61" i="4"/>
  <c r="R7" i="6"/>
  <c r="R52" i="5"/>
  <c r="I35" i="6"/>
  <c r="AM130" i="8"/>
  <c r="M118" i="6"/>
  <c r="N118" i="6" s="1"/>
  <c r="AB93" i="6"/>
  <c r="B62" i="11"/>
  <c r="I62" i="11" s="1"/>
  <c r="J56" i="4" s="1"/>
  <c r="R46" i="5"/>
  <c r="Q16" i="5"/>
  <c r="Q33" i="5"/>
  <c r="AM52" i="8"/>
  <c r="R129" i="6"/>
  <c r="I120" i="6"/>
  <c r="N120" i="6" s="1"/>
  <c r="I106" i="6"/>
  <c r="B29" i="14"/>
  <c r="F29" i="11" s="1"/>
  <c r="C29" i="11" s="1"/>
  <c r="O38" i="5"/>
  <c r="K98" i="8"/>
  <c r="S72" i="4"/>
  <c r="R95" i="8"/>
  <c r="AB59" i="6"/>
  <c r="AA135" i="6"/>
  <c r="Z116" i="6"/>
  <c r="AA116" i="6" s="1"/>
  <c r="AB116" i="6" s="1"/>
  <c r="AA108" i="6"/>
  <c r="AM100" i="8"/>
  <c r="Q129" i="7"/>
  <c r="AN111" i="8"/>
  <c r="I89" i="6"/>
  <c r="N89" i="6" s="1"/>
  <c r="AN134" i="8"/>
  <c r="AN104" i="8"/>
  <c r="C97" i="14"/>
  <c r="H97" i="11" s="1"/>
  <c r="E97" i="11" s="1"/>
  <c r="B85" i="11"/>
  <c r="AB46" i="6"/>
  <c r="C95" i="14"/>
  <c r="H95" i="11" s="1"/>
  <c r="E95" i="11" s="1"/>
  <c r="M20" i="6"/>
  <c r="AB95" i="14"/>
  <c r="Z95" i="14" s="1"/>
  <c r="S95" i="14" s="1"/>
  <c r="Z78" i="6"/>
  <c r="AA78" i="6" s="1"/>
  <c r="AB78" i="6" s="1"/>
  <c r="Z72" i="6"/>
  <c r="AA72" i="6" s="1"/>
  <c r="D82" i="14"/>
  <c r="L36" i="5"/>
  <c r="L61" i="5"/>
  <c r="I122" i="6"/>
  <c r="R118" i="6"/>
  <c r="R105" i="6"/>
  <c r="AA112" i="6"/>
  <c r="AB112" i="6" s="1"/>
  <c r="M116" i="6"/>
  <c r="N94" i="8"/>
  <c r="M96" i="6"/>
  <c r="N96" i="6" s="1"/>
  <c r="M95" i="3" s="1"/>
  <c r="AB23" i="14"/>
  <c r="Z23" i="14" s="1"/>
  <c r="W98" i="8"/>
  <c r="N95" i="8"/>
  <c r="N81" i="6"/>
  <c r="M80" i="3" s="1"/>
  <c r="C60" i="14"/>
  <c r="H60" i="11" s="1"/>
  <c r="E60" i="11" s="1"/>
  <c r="B60" i="11" s="1"/>
  <c r="O75" i="5"/>
  <c r="L13" i="4"/>
  <c r="C118" i="14"/>
  <c r="H118" i="11" s="1"/>
  <c r="E118" i="11" s="1"/>
  <c r="R124" i="6"/>
  <c r="R125" i="6"/>
  <c r="AB65" i="6"/>
  <c r="V63" i="6"/>
  <c r="AA63" i="6" s="1"/>
  <c r="O90" i="4"/>
  <c r="AA20" i="6"/>
  <c r="N29" i="6"/>
  <c r="B111" i="14"/>
  <c r="F111" i="11" s="1"/>
  <c r="C111" i="11" s="1"/>
  <c r="AN38" i="8"/>
  <c r="H95" i="8"/>
  <c r="R97" i="8"/>
  <c r="AM8" i="8"/>
  <c r="AN8" i="8" s="1"/>
  <c r="AM68" i="8"/>
  <c r="AN68" i="8" s="1"/>
  <c r="S44" i="5" s="1"/>
  <c r="Q44" i="5" s="1"/>
  <c r="R38" i="6"/>
  <c r="AM67" i="8"/>
  <c r="AN67" i="8" s="1"/>
  <c r="AM40" i="8"/>
  <c r="C52" i="14"/>
  <c r="H52" i="11" s="1"/>
  <c r="E52" i="11" s="1"/>
  <c r="B52" i="11" s="1"/>
  <c r="B118" i="14"/>
  <c r="F118" i="11" s="1"/>
  <c r="C118" i="11" s="1"/>
  <c r="C28" i="14"/>
  <c r="H28" i="11" s="1"/>
  <c r="E28" i="11" s="1"/>
  <c r="R62" i="6"/>
  <c r="AB62" i="6" s="1"/>
  <c r="N61" i="3" s="1"/>
  <c r="L61" i="3" s="1"/>
  <c r="M68" i="6"/>
  <c r="Z9" i="6"/>
  <c r="AA9" i="6" s="1"/>
  <c r="Q104" i="7"/>
  <c r="P93" i="4" s="1"/>
  <c r="N130" i="6"/>
  <c r="R48" i="5"/>
  <c r="S36" i="5"/>
  <c r="S14" i="5"/>
  <c r="M55" i="5"/>
  <c r="R26" i="6"/>
  <c r="R128" i="6"/>
  <c r="AB128" i="6" s="1"/>
  <c r="Z126" i="6"/>
  <c r="AA126" i="6" s="1"/>
  <c r="R39" i="6"/>
  <c r="Z87" i="6"/>
  <c r="AA87" i="6" s="1"/>
  <c r="C15" i="14"/>
  <c r="H15" i="11" s="1"/>
  <c r="E15" i="11" s="1"/>
  <c r="R100" i="4"/>
  <c r="Q13" i="5"/>
  <c r="Q73" i="5"/>
  <c r="I48" i="6"/>
  <c r="N48" i="6" s="1"/>
  <c r="R66" i="4"/>
  <c r="R44" i="6"/>
  <c r="R121" i="6"/>
  <c r="AM73" i="8"/>
  <c r="I22" i="6"/>
  <c r="N22" i="6" s="1"/>
  <c r="M23" i="5"/>
  <c r="K23" i="5" s="1"/>
  <c r="M78" i="4"/>
  <c r="R49" i="6"/>
  <c r="AB49" i="6" s="1"/>
  <c r="R67" i="5"/>
  <c r="H98" i="8"/>
  <c r="R117" i="6"/>
  <c r="AB117" i="6" s="1"/>
  <c r="N116" i="3" s="1"/>
  <c r="C94" i="14"/>
  <c r="H94" i="11" s="1"/>
  <c r="E94" i="11" s="1"/>
  <c r="R109" i="4"/>
  <c r="Z8" i="6"/>
  <c r="M91" i="6"/>
  <c r="N91" i="6" s="1"/>
  <c r="M90" i="3" s="1"/>
  <c r="AB80" i="14"/>
  <c r="Z80" i="14" s="1"/>
  <c r="Z39" i="6"/>
  <c r="AA39" i="6" s="1"/>
  <c r="AB39" i="6" s="1"/>
  <c r="M27" i="6"/>
  <c r="N27" i="6" s="1"/>
  <c r="M26" i="3" s="1"/>
  <c r="L26" i="3" s="1"/>
  <c r="S17" i="4"/>
  <c r="Q17" i="4" s="1"/>
  <c r="I123" i="6"/>
  <c r="N123" i="6" s="1"/>
  <c r="M122" i="3" s="1"/>
  <c r="AM99" i="8"/>
  <c r="AN99" i="8" s="1"/>
  <c r="B79" i="11"/>
  <c r="R112" i="4"/>
  <c r="AM9" i="8"/>
  <c r="AA62" i="6"/>
  <c r="I132" i="6"/>
  <c r="AM116" i="8"/>
  <c r="O57" i="5"/>
  <c r="N48" i="4"/>
  <c r="AM106" i="8"/>
  <c r="AN106" i="8" s="1"/>
  <c r="B113" i="14"/>
  <c r="F113" i="11" s="1"/>
  <c r="C113" i="11" s="1"/>
  <c r="C113" i="14"/>
  <c r="H113" i="11" s="1"/>
  <c r="E113" i="11" s="1"/>
  <c r="S119" i="3"/>
  <c r="R107" i="4"/>
  <c r="T45" i="3"/>
  <c r="S41" i="4"/>
  <c r="T93" i="3"/>
  <c r="S84" i="4"/>
  <c r="S64" i="14"/>
  <c r="C64" i="14"/>
  <c r="H64" i="11" s="1"/>
  <c r="E64" i="11" s="1"/>
  <c r="S63" i="14"/>
  <c r="B63" i="14" s="1"/>
  <c r="F63" i="11" s="1"/>
  <c r="C63" i="11" s="1"/>
  <c r="C63" i="14"/>
  <c r="H63" i="11" s="1"/>
  <c r="E63" i="11" s="1"/>
  <c r="T63" i="3"/>
  <c r="R63" i="3" s="1"/>
  <c r="S43" i="5"/>
  <c r="M119" i="3"/>
  <c r="L107" i="4"/>
  <c r="H59" i="3"/>
  <c r="AM107" i="17"/>
  <c r="D107" i="17" s="1"/>
  <c r="S92" i="14"/>
  <c r="C92" i="14"/>
  <c r="H92" i="11" s="1"/>
  <c r="E92" i="11" s="1"/>
  <c r="S72" i="14"/>
  <c r="C72" i="14"/>
  <c r="H72" i="11" s="1"/>
  <c r="E72" i="11" s="1"/>
  <c r="T67" i="3"/>
  <c r="R67" i="3" s="1"/>
  <c r="S54" i="14"/>
  <c r="C54" i="14"/>
  <c r="H54" i="11" s="1"/>
  <c r="E54" i="11" s="1"/>
  <c r="S46" i="3"/>
  <c r="R42" i="4"/>
  <c r="B91" i="14"/>
  <c r="F91" i="11" s="1"/>
  <c r="C91" i="11" s="1"/>
  <c r="B91" i="11" s="1"/>
  <c r="C91" i="14"/>
  <c r="H91" i="11" s="1"/>
  <c r="E91" i="11" s="1"/>
  <c r="B27" i="14"/>
  <c r="F27" i="11" s="1"/>
  <c r="C27" i="11" s="1"/>
  <c r="B27" i="11" s="1"/>
  <c r="C27" i="14"/>
  <c r="H27" i="11" s="1"/>
  <c r="E27" i="11" s="1"/>
  <c r="S131" i="14"/>
  <c r="B131" i="14" s="1"/>
  <c r="F131" i="11" s="1"/>
  <c r="C131" i="11" s="1"/>
  <c r="C131" i="14"/>
  <c r="H131" i="11" s="1"/>
  <c r="E131" i="11" s="1"/>
  <c r="K64" i="3"/>
  <c r="M49" i="3"/>
  <c r="L35" i="5"/>
  <c r="S80" i="3"/>
  <c r="R71" i="4"/>
  <c r="R129" i="7"/>
  <c r="Q128" i="3"/>
  <c r="P71" i="5"/>
  <c r="P115" i="4"/>
  <c r="T113" i="3"/>
  <c r="R113" i="3" s="1"/>
  <c r="S65" i="5"/>
  <c r="Q65" i="5" s="1"/>
  <c r="S80" i="14"/>
  <c r="C80" i="14"/>
  <c r="H80" i="11" s="1"/>
  <c r="E80" i="11" s="1"/>
  <c r="N57" i="3"/>
  <c r="L57" i="3" s="1"/>
  <c r="M51" i="4"/>
  <c r="K51" i="4" s="1"/>
  <c r="M39" i="5"/>
  <c r="K39" i="5" s="1"/>
  <c r="L110" i="4"/>
  <c r="S33" i="14"/>
  <c r="C33" i="14"/>
  <c r="H33" i="11" s="1"/>
  <c r="E33" i="11" s="1"/>
  <c r="B65" i="14"/>
  <c r="F65" i="11" s="1"/>
  <c r="C65" i="11" s="1"/>
  <c r="C65" i="14"/>
  <c r="H65" i="11" s="1"/>
  <c r="E65" i="11" s="1"/>
  <c r="B70" i="14"/>
  <c r="F70" i="11" s="1"/>
  <c r="C70" i="11" s="1"/>
  <c r="B70" i="11" s="1"/>
  <c r="C70" i="14"/>
  <c r="H70" i="11" s="1"/>
  <c r="E70" i="11" s="1"/>
  <c r="S46" i="14"/>
  <c r="C46" i="14"/>
  <c r="H46" i="11" s="1"/>
  <c r="E46" i="11" s="1"/>
  <c r="B35" i="14"/>
  <c r="F35" i="11" s="1"/>
  <c r="C35" i="11" s="1"/>
  <c r="C35" i="14"/>
  <c r="H35" i="11" s="1"/>
  <c r="E35" i="11" s="1"/>
  <c r="N95" i="3"/>
  <c r="L95" i="3" s="1"/>
  <c r="M86" i="4"/>
  <c r="S34" i="14"/>
  <c r="C34" i="14"/>
  <c r="H34" i="11" s="1"/>
  <c r="E34" i="11" s="1"/>
  <c r="I10" i="11"/>
  <c r="K12" i="3"/>
  <c r="T111" i="3"/>
  <c r="R111" i="3" s="1"/>
  <c r="S63" i="5"/>
  <c r="Q63" i="5" s="1"/>
  <c r="S101" i="4"/>
  <c r="Q101" i="4" s="1"/>
  <c r="M72" i="3"/>
  <c r="L64" i="4"/>
  <c r="L48" i="5"/>
  <c r="S44" i="14"/>
  <c r="B44" i="14" s="1"/>
  <c r="F44" i="11" s="1"/>
  <c r="C44" i="11" s="1"/>
  <c r="B44" i="11" s="1"/>
  <c r="C44" i="14"/>
  <c r="H44" i="11" s="1"/>
  <c r="E44" i="11" s="1"/>
  <c r="S23" i="14"/>
  <c r="C23" i="14"/>
  <c r="H23" i="11" s="1"/>
  <c r="E23" i="11" s="1"/>
  <c r="N51" i="3"/>
  <c r="M46" i="4"/>
  <c r="I7" i="11"/>
  <c r="K9" i="3"/>
  <c r="S77" i="3"/>
  <c r="R50" i="5"/>
  <c r="R68" i="4"/>
  <c r="S45" i="3"/>
  <c r="R41" i="4"/>
  <c r="I12" i="11"/>
  <c r="J13" i="4" s="1"/>
  <c r="K14" i="3"/>
  <c r="T56" i="3"/>
  <c r="R56" i="3" s="1"/>
  <c r="S38" i="5"/>
  <c r="Q38" i="5" s="1"/>
  <c r="S50" i="4"/>
  <c r="S131" i="3"/>
  <c r="R118" i="4"/>
  <c r="R74" i="5"/>
  <c r="S120" i="3"/>
  <c r="R108" i="4"/>
  <c r="I61" i="11"/>
  <c r="J43" i="5" s="1"/>
  <c r="K63" i="3"/>
  <c r="S68" i="3"/>
  <c r="R60" i="4"/>
  <c r="I51" i="11"/>
  <c r="K53" i="3"/>
  <c r="M76" i="3"/>
  <c r="L67" i="4"/>
  <c r="T78" i="3"/>
  <c r="R78" i="3" s="1"/>
  <c r="S69" i="4"/>
  <c r="N126" i="3"/>
  <c r="M113" i="4"/>
  <c r="B122" i="14"/>
  <c r="F122" i="11" s="1"/>
  <c r="C122" i="11" s="1"/>
  <c r="C122" i="14"/>
  <c r="H122" i="11" s="1"/>
  <c r="E122" i="11" s="1"/>
  <c r="B121" i="14"/>
  <c r="F121" i="11" s="1"/>
  <c r="C121" i="11" s="1"/>
  <c r="C121" i="14"/>
  <c r="H121" i="11" s="1"/>
  <c r="E121" i="11" s="1"/>
  <c r="B100" i="14"/>
  <c r="F100" i="11" s="1"/>
  <c r="C100" i="11" s="1"/>
  <c r="C100" i="14"/>
  <c r="H100" i="11" s="1"/>
  <c r="E100" i="11" s="1"/>
  <c r="B130" i="14"/>
  <c r="F130" i="11" s="1"/>
  <c r="C130" i="11" s="1"/>
  <c r="C130" i="14"/>
  <c r="H130" i="11" s="1"/>
  <c r="E130" i="11" s="1"/>
  <c r="B110" i="14"/>
  <c r="F110" i="11" s="1"/>
  <c r="C110" i="11" s="1"/>
  <c r="C110" i="14"/>
  <c r="H110" i="11" s="1"/>
  <c r="E110" i="11" s="1"/>
  <c r="B69" i="14"/>
  <c r="F69" i="11" s="1"/>
  <c r="C69" i="11" s="1"/>
  <c r="B69" i="11" s="1"/>
  <c r="C69" i="14"/>
  <c r="H69" i="11" s="1"/>
  <c r="E69" i="11" s="1"/>
  <c r="S53" i="3"/>
  <c r="R48" i="4"/>
  <c r="R36" i="5"/>
  <c r="S101" i="14"/>
  <c r="C101" i="14"/>
  <c r="H101" i="11" s="1"/>
  <c r="E101" i="11" s="1"/>
  <c r="T57" i="3"/>
  <c r="R57" i="3" s="1"/>
  <c r="S39" i="5"/>
  <c r="S51" i="4"/>
  <c r="Q51" i="4" s="1"/>
  <c r="T109" i="3"/>
  <c r="R109" i="3" s="1"/>
  <c r="S99" i="4"/>
  <c r="Q99" i="4" s="1"/>
  <c r="S43" i="14"/>
  <c r="C43" i="14"/>
  <c r="H43" i="11" s="1"/>
  <c r="E43" i="11" s="1"/>
  <c r="T49" i="3"/>
  <c r="R49" i="3" s="1"/>
  <c r="S35" i="5"/>
  <c r="C127" i="14"/>
  <c r="H127" i="11" s="1"/>
  <c r="E127" i="11" s="1"/>
  <c r="T59" i="3"/>
  <c r="R59" i="3" s="1"/>
  <c r="S41" i="5"/>
  <c r="S24" i="3"/>
  <c r="R22" i="4"/>
  <c r="T126" i="3"/>
  <c r="R126" i="3" s="1"/>
  <c r="S113" i="4"/>
  <c r="Q113" i="4" s="1"/>
  <c r="T102" i="3"/>
  <c r="R102" i="3" s="1"/>
  <c r="S92" i="4"/>
  <c r="N5" i="3"/>
  <c r="M5" i="4"/>
  <c r="M5" i="5"/>
  <c r="N13" i="3"/>
  <c r="M13" i="5"/>
  <c r="Q21" i="3"/>
  <c r="R22" i="7"/>
  <c r="P20" i="4"/>
  <c r="P17" i="5"/>
  <c r="B109" i="14"/>
  <c r="F109" i="11" s="1"/>
  <c r="C109" i="11" s="1"/>
  <c r="B109" i="11" s="1"/>
  <c r="C109" i="14"/>
  <c r="H109" i="11" s="1"/>
  <c r="E109" i="11" s="1"/>
  <c r="B86" i="14"/>
  <c r="F86" i="11" s="1"/>
  <c r="C86" i="11" s="1"/>
  <c r="C86" i="14"/>
  <c r="H86" i="11" s="1"/>
  <c r="E86" i="11" s="1"/>
  <c r="I47" i="11"/>
  <c r="J35" i="5" s="1"/>
  <c r="K49" i="3"/>
  <c r="T6" i="3"/>
  <c r="R6" i="3" s="1"/>
  <c r="S6" i="4"/>
  <c r="Q6" i="4" s="1"/>
  <c r="S6" i="5"/>
  <c r="Q6" i="5" s="1"/>
  <c r="I117" i="11"/>
  <c r="J107" i="4" s="1"/>
  <c r="K119" i="3"/>
  <c r="T84" i="3"/>
  <c r="R84" i="3" s="1"/>
  <c r="S75" i="4"/>
  <c r="Q41" i="7"/>
  <c r="S49" i="3"/>
  <c r="R35" i="5"/>
  <c r="I17" i="11"/>
  <c r="K19" i="3"/>
  <c r="S119" i="14"/>
  <c r="B119" i="14" s="1"/>
  <c r="F119" i="11" s="1"/>
  <c r="C119" i="11" s="1"/>
  <c r="C119" i="14"/>
  <c r="H119" i="11" s="1"/>
  <c r="E119" i="11" s="1"/>
  <c r="B39" i="11"/>
  <c r="N65" i="3"/>
  <c r="M57" i="4"/>
  <c r="N44" i="3"/>
  <c r="M32" i="5"/>
  <c r="I58" i="11"/>
  <c r="J53" i="4" s="1"/>
  <c r="K60" i="3"/>
  <c r="B4" i="14"/>
  <c r="F4" i="11" s="1"/>
  <c r="C4" i="11" s="1"/>
  <c r="C4" i="14"/>
  <c r="H4" i="11" s="1"/>
  <c r="E4" i="11" s="1"/>
  <c r="I105" i="11"/>
  <c r="K107" i="3"/>
  <c r="T87" i="3"/>
  <c r="R87" i="3" s="1"/>
  <c r="S78" i="4"/>
  <c r="S55" i="5"/>
  <c r="B114" i="14"/>
  <c r="F114" i="11" s="1"/>
  <c r="C114" i="11" s="1"/>
  <c r="C114" i="14"/>
  <c r="H114" i="11" s="1"/>
  <c r="E114" i="11" s="1"/>
  <c r="T40" i="3"/>
  <c r="R40" i="3" s="1"/>
  <c r="S37" i="4"/>
  <c r="Q37" i="4" s="1"/>
  <c r="B80" i="11"/>
  <c r="B132" i="14"/>
  <c r="F132" i="11" s="1"/>
  <c r="C132" i="11" s="1"/>
  <c r="B132" i="11" s="1"/>
  <c r="C132" i="14"/>
  <c r="H132" i="11" s="1"/>
  <c r="E132" i="11" s="1"/>
  <c r="B123" i="14"/>
  <c r="F123" i="11" s="1"/>
  <c r="C123" i="11" s="1"/>
  <c r="C123" i="14"/>
  <c r="H123" i="11" s="1"/>
  <c r="E123" i="11" s="1"/>
  <c r="B108" i="14"/>
  <c r="F108" i="11" s="1"/>
  <c r="C108" i="11" s="1"/>
  <c r="B108" i="11" s="1"/>
  <c r="C108" i="14"/>
  <c r="H108" i="11" s="1"/>
  <c r="E108" i="11" s="1"/>
  <c r="B33" i="14"/>
  <c r="F33" i="11" s="1"/>
  <c r="C33" i="11" s="1"/>
  <c r="B33" i="11" s="1"/>
  <c r="M13" i="3"/>
  <c r="L13" i="5"/>
  <c r="T119" i="3"/>
  <c r="R119" i="3" s="1"/>
  <c r="S107" i="4"/>
  <c r="Q107" i="4" s="1"/>
  <c r="S96" i="14"/>
  <c r="C96" i="14"/>
  <c r="H96" i="11" s="1"/>
  <c r="E96" i="11" s="1"/>
  <c r="B96" i="11" s="1"/>
  <c r="S51" i="3"/>
  <c r="R46" i="4"/>
  <c r="I128" i="11"/>
  <c r="K130" i="3"/>
  <c r="S93" i="14"/>
  <c r="C93" i="14"/>
  <c r="H93" i="11" s="1"/>
  <c r="E93" i="11" s="1"/>
  <c r="B93" i="11" s="1"/>
  <c r="B23" i="11"/>
  <c r="T32" i="3"/>
  <c r="R32" i="3" s="1"/>
  <c r="S29" i="4"/>
  <c r="Q29" i="4" s="1"/>
  <c r="S24" i="5"/>
  <c r="Q24" i="5" s="1"/>
  <c r="S38" i="14"/>
  <c r="B38" i="14" s="1"/>
  <c r="F38" i="11" s="1"/>
  <c r="C38" i="11" s="1"/>
  <c r="C38" i="14"/>
  <c r="H38" i="11" s="1"/>
  <c r="E38" i="11" s="1"/>
  <c r="T7" i="3"/>
  <c r="R7" i="3" s="1"/>
  <c r="S7" i="4"/>
  <c r="Q7" i="4" s="1"/>
  <c r="S7" i="5"/>
  <c r="I125" i="11"/>
  <c r="B103" i="14"/>
  <c r="F103" i="11" s="1"/>
  <c r="C103" i="11" s="1"/>
  <c r="C103" i="14"/>
  <c r="H103" i="11" s="1"/>
  <c r="E103" i="11" s="1"/>
  <c r="C104" i="14"/>
  <c r="H104" i="11" s="1"/>
  <c r="E104" i="11" s="1"/>
  <c r="C83" i="14"/>
  <c r="H83" i="11" s="1"/>
  <c r="E83" i="11" s="1"/>
  <c r="B90" i="14"/>
  <c r="F90" i="11" s="1"/>
  <c r="C90" i="11" s="1"/>
  <c r="C90" i="14"/>
  <c r="H90" i="11" s="1"/>
  <c r="E90" i="11" s="1"/>
  <c r="N52" i="3"/>
  <c r="M47" i="4"/>
  <c r="S14" i="14"/>
  <c r="C14" i="14"/>
  <c r="H14" i="11" s="1"/>
  <c r="E14" i="11" s="1"/>
  <c r="I71" i="11"/>
  <c r="J49" i="5" s="1"/>
  <c r="K73" i="3"/>
  <c r="B42" i="14"/>
  <c r="F42" i="11" s="1"/>
  <c r="C42" i="11" s="1"/>
  <c r="C42" i="14"/>
  <c r="H42" i="11" s="1"/>
  <c r="E42" i="11" s="1"/>
  <c r="M39" i="3"/>
  <c r="L28" i="5"/>
  <c r="L36" i="4"/>
  <c r="T43" i="3"/>
  <c r="R43" i="3" s="1"/>
  <c r="S40" i="4"/>
  <c r="Q40" i="4" s="1"/>
  <c r="S31" i="5"/>
  <c r="Q31" i="5" s="1"/>
  <c r="T66" i="3"/>
  <c r="R66" i="3" s="1"/>
  <c r="S58" i="4"/>
  <c r="I85" i="11"/>
  <c r="K87" i="3"/>
  <c r="B37" i="14"/>
  <c r="F37" i="11" s="1"/>
  <c r="C37" i="11" s="1"/>
  <c r="C37" i="14"/>
  <c r="H37" i="11" s="1"/>
  <c r="E37" i="11" s="1"/>
  <c r="B9" i="14"/>
  <c r="F9" i="11" s="1"/>
  <c r="C9" i="11" s="1"/>
  <c r="R122" i="3"/>
  <c r="Q20" i="7"/>
  <c r="B32" i="14"/>
  <c r="F32" i="11" s="1"/>
  <c r="C32" i="11" s="1"/>
  <c r="Q14" i="3"/>
  <c r="R15" i="7"/>
  <c r="Q31" i="7"/>
  <c r="AN11" i="8"/>
  <c r="AN124" i="8"/>
  <c r="B102" i="14"/>
  <c r="F102" i="11" s="1"/>
  <c r="C102" i="11" s="1"/>
  <c r="I103" i="6"/>
  <c r="B77" i="14"/>
  <c r="F77" i="11" s="1"/>
  <c r="C77" i="11" s="1"/>
  <c r="AN66" i="8"/>
  <c r="N135" i="7"/>
  <c r="Q135" i="7" s="1"/>
  <c r="K135" i="7"/>
  <c r="N125" i="7"/>
  <c r="Q125" i="7" s="1"/>
  <c r="K125" i="7"/>
  <c r="K117" i="7"/>
  <c r="N117" i="7"/>
  <c r="Q117" i="7" s="1"/>
  <c r="N105" i="7"/>
  <c r="Q105" i="7" s="1"/>
  <c r="K105" i="7"/>
  <c r="K77" i="7"/>
  <c r="N77" i="7"/>
  <c r="Q77" i="7" s="1"/>
  <c r="N81" i="7"/>
  <c r="Q81" i="7" s="1"/>
  <c r="K81" i="7"/>
  <c r="K72" i="7"/>
  <c r="N72" i="7"/>
  <c r="Q72" i="7" s="1"/>
  <c r="K67" i="7"/>
  <c r="N67" i="7"/>
  <c r="Q67" i="7" s="1"/>
  <c r="O78" i="4"/>
  <c r="K44" i="7"/>
  <c r="N44" i="7"/>
  <c r="Q44" i="7" s="1"/>
  <c r="N122" i="6"/>
  <c r="N68" i="6"/>
  <c r="O24" i="4"/>
  <c r="AA86" i="6"/>
  <c r="AB86" i="6" s="1"/>
  <c r="O55" i="5"/>
  <c r="P68" i="5"/>
  <c r="U42" i="5"/>
  <c r="O30" i="4"/>
  <c r="I91" i="3"/>
  <c r="R67" i="4"/>
  <c r="R33" i="7"/>
  <c r="Q32" i="3"/>
  <c r="P29" i="4"/>
  <c r="R134" i="6"/>
  <c r="I133" i="6"/>
  <c r="AB129" i="14"/>
  <c r="Z129" i="14" s="1"/>
  <c r="S129" i="14" s="1"/>
  <c r="B129" i="14" s="1"/>
  <c r="F129" i="11" s="1"/>
  <c r="C129" i="11" s="1"/>
  <c r="AA120" i="6"/>
  <c r="Q110" i="7"/>
  <c r="D92" i="14"/>
  <c r="B92" i="14" s="1"/>
  <c r="F92" i="11" s="1"/>
  <c r="C92" i="11" s="1"/>
  <c r="B92" i="11" s="1"/>
  <c r="R89" i="6"/>
  <c r="C57" i="14"/>
  <c r="H57" i="11" s="1"/>
  <c r="E57" i="11" s="1"/>
  <c r="B57" i="11" s="1"/>
  <c r="R61" i="3"/>
  <c r="M70" i="5"/>
  <c r="R12" i="3"/>
  <c r="L72" i="5"/>
  <c r="Q52" i="4"/>
  <c r="M36" i="5"/>
  <c r="K36" i="5" s="1"/>
  <c r="Z41" i="6"/>
  <c r="AA41" i="6" s="1"/>
  <c r="AB41" i="6" s="1"/>
  <c r="AA8" i="6"/>
  <c r="I52" i="6"/>
  <c r="R34" i="7"/>
  <c r="Q33" i="3"/>
  <c r="R15" i="6"/>
  <c r="AB15" i="6" s="1"/>
  <c r="M52" i="6"/>
  <c r="R21" i="6"/>
  <c r="U72" i="5"/>
  <c r="C56" i="14"/>
  <c r="H56" i="11" s="1"/>
  <c r="E56" i="11" s="1"/>
  <c r="S61" i="5"/>
  <c r="Q61" i="5" s="1"/>
  <c r="R41" i="5"/>
  <c r="S12" i="5"/>
  <c r="R14" i="5"/>
  <c r="S37" i="5"/>
  <c r="Q37" i="5" s="1"/>
  <c r="R119" i="4"/>
  <c r="O42" i="5"/>
  <c r="M127" i="6"/>
  <c r="N127" i="6" s="1"/>
  <c r="R107" i="6"/>
  <c r="AB107" i="6" s="1"/>
  <c r="M106" i="6"/>
  <c r="N106" i="6" s="1"/>
  <c r="Q63" i="7"/>
  <c r="D50" i="14"/>
  <c r="B50" i="14" s="1"/>
  <c r="F50" i="11" s="1"/>
  <c r="C50" i="11" s="1"/>
  <c r="M16" i="6"/>
  <c r="N16" i="6" s="1"/>
  <c r="R50" i="4"/>
  <c r="R108" i="7"/>
  <c r="Q107" i="3"/>
  <c r="K30" i="7"/>
  <c r="N30" i="7"/>
  <c r="Q30" i="7" s="1"/>
  <c r="M34" i="5"/>
  <c r="M11" i="6"/>
  <c r="N11" i="6" s="1"/>
  <c r="L115" i="4"/>
  <c r="C50" i="14"/>
  <c r="H50" i="11" s="1"/>
  <c r="E50" i="11" s="1"/>
  <c r="R43" i="5"/>
  <c r="R58" i="7"/>
  <c r="Q57" i="3"/>
  <c r="R120" i="7"/>
  <c r="Q119" i="3"/>
  <c r="R101" i="6"/>
  <c r="R101" i="7"/>
  <c r="Q100" i="3"/>
  <c r="AN75" i="8"/>
  <c r="AB49" i="14"/>
  <c r="Z49" i="14" s="1"/>
  <c r="S49" i="14" s="1"/>
  <c r="B49" i="14" s="1"/>
  <c r="F49" i="11" s="1"/>
  <c r="C49" i="11" s="1"/>
  <c r="P107" i="4"/>
  <c r="O68" i="5"/>
  <c r="S12" i="4"/>
  <c r="S32" i="4"/>
  <c r="D127" i="14"/>
  <c r="Q75" i="7"/>
  <c r="O39" i="5"/>
  <c r="I46" i="6"/>
  <c r="N130" i="7"/>
  <c r="Q130" i="7" s="1"/>
  <c r="K130" i="7"/>
  <c r="K124" i="7"/>
  <c r="N124" i="7"/>
  <c r="Q124" i="7" s="1"/>
  <c r="K111" i="7"/>
  <c r="N111" i="7"/>
  <c r="Q111" i="7" s="1"/>
  <c r="K99" i="7"/>
  <c r="N99" i="7"/>
  <c r="Q99" i="7" s="1"/>
  <c r="K80" i="7"/>
  <c r="N80" i="7"/>
  <c r="Q80" i="7" s="1"/>
  <c r="K71" i="7"/>
  <c r="N71" i="7"/>
  <c r="Q71" i="7" s="1"/>
  <c r="N35" i="7"/>
  <c r="Q35" i="7" s="1"/>
  <c r="K35" i="7"/>
  <c r="P131" i="7"/>
  <c r="Q131" i="7" s="1"/>
  <c r="K131" i="7"/>
  <c r="AB129" i="6"/>
  <c r="K48" i="7"/>
  <c r="N48" i="7"/>
  <c r="Q48" i="7" s="1"/>
  <c r="R34" i="5"/>
  <c r="K26" i="7"/>
  <c r="N26" i="7"/>
  <c r="Q26" i="7" s="1"/>
  <c r="Q118" i="3"/>
  <c r="R119" i="7"/>
  <c r="R115" i="7"/>
  <c r="Q114" i="3"/>
  <c r="S64" i="5"/>
  <c r="U57" i="5"/>
  <c r="R24" i="7"/>
  <c r="Q23" i="3"/>
  <c r="B3" i="14"/>
  <c r="F3" i="11" s="1"/>
  <c r="C3" i="11" s="1"/>
  <c r="AN95" i="8"/>
  <c r="AA74" i="6"/>
  <c r="AB74" i="6" s="1"/>
  <c r="AN78" i="8"/>
  <c r="AN52" i="8"/>
  <c r="AA124" i="6"/>
  <c r="B97" i="14"/>
  <c r="F97" i="11" s="1"/>
  <c r="C97" i="11" s="1"/>
  <c r="C76" i="14"/>
  <c r="H76" i="11" s="1"/>
  <c r="E76" i="11" s="1"/>
  <c r="B76" i="11" s="1"/>
  <c r="N35" i="6"/>
  <c r="C24" i="14"/>
  <c r="H24" i="11" s="1"/>
  <c r="E24" i="11" s="1"/>
  <c r="B24" i="11" s="1"/>
  <c r="M105" i="6"/>
  <c r="R87" i="6"/>
  <c r="M71" i="6"/>
  <c r="N71" i="6" s="1"/>
  <c r="Q64" i="7"/>
  <c r="I56" i="6"/>
  <c r="N56" i="6" s="1"/>
  <c r="U23" i="5"/>
  <c r="W93" i="8"/>
  <c r="N6" i="8"/>
  <c r="H6" i="8"/>
  <c r="O6" i="8" s="1"/>
  <c r="Q9" i="4"/>
  <c r="S38" i="4"/>
  <c r="Q38" i="4" s="1"/>
  <c r="AA33" i="6"/>
  <c r="L71" i="5"/>
  <c r="K56" i="7"/>
  <c r="N56" i="7"/>
  <c r="Q56" i="7" s="1"/>
  <c r="Q45" i="3"/>
  <c r="R46" i="7"/>
  <c r="Z109" i="6"/>
  <c r="D94" i="14"/>
  <c r="R62" i="4"/>
  <c r="I119" i="6"/>
  <c r="N119" i="6" s="1"/>
  <c r="I105" i="6"/>
  <c r="M99" i="6"/>
  <c r="Z89" i="6"/>
  <c r="C73" i="14"/>
  <c r="H73" i="11" s="1"/>
  <c r="E73" i="11" s="1"/>
  <c r="B73" i="11" s="1"/>
  <c r="B54" i="14"/>
  <c r="F54" i="11" s="1"/>
  <c r="C54" i="11" s="1"/>
  <c r="B54" i="11" s="1"/>
  <c r="Q24" i="4"/>
  <c r="W97" i="8"/>
  <c r="K8" i="7"/>
  <c r="N8" i="7"/>
  <c r="Q8" i="7" s="1"/>
  <c r="W96" i="8"/>
  <c r="K96" i="8"/>
  <c r="O96" i="8" s="1"/>
  <c r="U30" i="5"/>
  <c r="U48" i="5"/>
  <c r="AN35" i="8"/>
  <c r="R66" i="5"/>
  <c r="Q19" i="7"/>
  <c r="R36" i="4"/>
  <c r="R134" i="7"/>
  <c r="Q133" i="3"/>
  <c r="AN130" i="8"/>
  <c r="M109" i="6"/>
  <c r="N109" i="6" s="1"/>
  <c r="AN89" i="8"/>
  <c r="R74" i="7"/>
  <c r="Q73" i="3"/>
  <c r="N72" i="6"/>
  <c r="Z23" i="6"/>
  <c r="AA23" i="6" s="1"/>
  <c r="U51" i="5"/>
  <c r="B124" i="14"/>
  <c r="F124" i="11" s="1"/>
  <c r="C124" i="11" s="1"/>
  <c r="B124" i="11" s="1"/>
  <c r="AB124" i="6"/>
  <c r="M112" i="6"/>
  <c r="N112" i="6" s="1"/>
  <c r="I88" i="6"/>
  <c r="N88" i="6" s="1"/>
  <c r="C18" i="14"/>
  <c r="H18" i="11" s="1"/>
  <c r="E18" i="11" s="1"/>
  <c r="R57" i="4"/>
  <c r="R50" i="7"/>
  <c r="Q49" i="3"/>
  <c r="P35" i="5"/>
  <c r="L81" i="4"/>
  <c r="B48" i="11"/>
  <c r="I22" i="11"/>
  <c r="J22" i="4" s="1"/>
  <c r="K24" i="3"/>
  <c r="R19" i="6"/>
  <c r="I68" i="6"/>
  <c r="N118" i="7"/>
  <c r="Q118" i="7" s="1"/>
  <c r="K118" i="7"/>
  <c r="K112" i="7"/>
  <c r="N112" i="7"/>
  <c r="Q112" i="7" s="1"/>
  <c r="K102" i="7"/>
  <c r="N102" i="7"/>
  <c r="Q102" i="7" s="1"/>
  <c r="N103" i="7"/>
  <c r="Q103" i="7" s="1"/>
  <c r="K103" i="7"/>
  <c r="N94" i="7"/>
  <c r="Q94" i="7" s="1"/>
  <c r="K94" i="7"/>
  <c r="N89" i="7"/>
  <c r="Q89" i="7" s="1"/>
  <c r="K89" i="7"/>
  <c r="N93" i="7"/>
  <c r="Q93" i="7" s="1"/>
  <c r="K93" i="7"/>
  <c r="K84" i="7"/>
  <c r="N84" i="7"/>
  <c r="Q84" i="7" s="1"/>
  <c r="N73" i="7"/>
  <c r="Q73" i="7" s="1"/>
  <c r="K73" i="7"/>
  <c r="Z7" i="6"/>
  <c r="AA7" i="6" s="1"/>
  <c r="AB7" i="6" s="1"/>
  <c r="Z16" i="6"/>
  <c r="AA16" i="6" s="1"/>
  <c r="AB16" i="6" s="1"/>
  <c r="K37" i="7"/>
  <c r="N37" i="7"/>
  <c r="Q37" i="7" s="1"/>
  <c r="Z29" i="6"/>
  <c r="AA29" i="6" s="1"/>
  <c r="AB29" i="6" s="1"/>
  <c r="U5" i="5"/>
  <c r="M17" i="5"/>
  <c r="R16" i="4"/>
  <c r="I36" i="6"/>
  <c r="N36" i="6" s="1"/>
  <c r="R8" i="6"/>
  <c r="AB8" i="6" s="1"/>
  <c r="R58" i="4"/>
  <c r="R113" i="6"/>
  <c r="B101" i="14"/>
  <c r="F101" i="11" s="1"/>
  <c r="C101" i="11" s="1"/>
  <c r="R111" i="6"/>
  <c r="AB68" i="14"/>
  <c r="Z68" i="14" s="1"/>
  <c r="S68" i="14" s="1"/>
  <c r="B68" i="14" s="1"/>
  <c r="F68" i="11" s="1"/>
  <c r="C68" i="11" s="1"/>
  <c r="AN63" i="8"/>
  <c r="R68" i="6"/>
  <c r="L60" i="4"/>
  <c r="L24" i="4"/>
  <c r="N43" i="7"/>
  <c r="Q43" i="7" s="1"/>
  <c r="K43" i="7"/>
  <c r="M22" i="5"/>
  <c r="R33" i="6"/>
  <c r="AN23" i="8"/>
  <c r="U76" i="4"/>
  <c r="Q115" i="4"/>
  <c r="AN40" i="8"/>
  <c r="Z134" i="6"/>
  <c r="AN109" i="8"/>
  <c r="M111" i="6"/>
  <c r="N111" i="6" s="1"/>
  <c r="R99" i="6"/>
  <c r="R70" i="6"/>
  <c r="R87" i="7"/>
  <c r="Q86" i="3"/>
  <c r="R67" i="6"/>
  <c r="AB67" i="6" s="1"/>
  <c r="AB66" i="14"/>
  <c r="Z66" i="14" s="1"/>
  <c r="C30" i="14"/>
  <c r="H30" i="11" s="1"/>
  <c r="E30" i="11" s="1"/>
  <c r="Z18" i="6"/>
  <c r="AA18" i="6" s="1"/>
  <c r="AB18" i="6" s="1"/>
  <c r="O41" i="7"/>
  <c r="K41" i="7"/>
  <c r="S21" i="4"/>
  <c r="R51" i="6"/>
  <c r="C39" i="14"/>
  <c r="H39" i="11" s="1"/>
  <c r="E39" i="11" s="1"/>
  <c r="R55" i="5"/>
  <c r="R92" i="4"/>
  <c r="Q45" i="5"/>
  <c r="R45" i="5"/>
  <c r="R53" i="4"/>
  <c r="Q53" i="4" s="1"/>
  <c r="Q53" i="7"/>
  <c r="H91" i="8"/>
  <c r="O91" i="8" s="1"/>
  <c r="I37" i="6"/>
  <c r="N37" i="6" s="1"/>
  <c r="AA107" i="6"/>
  <c r="O21" i="4"/>
  <c r="B31" i="14"/>
  <c r="F31" i="11" s="1"/>
  <c r="C31" i="11" s="1"/>
  <c r="B31" i="11" s="1"/>
  <c r="P54" i="5"/>
  <c r="U121" i="4"/>
  <c r="AB41" i="14"/>
  <c r="Z41" i="14" s="1"/>
  <c r="U39" i="5"/>
  <c r="N98" i="8"/>
  <c r="O98" i="8" s="1"/>
  <c r="I31" i="6"/>
  <c r="N31" i="6" s="1"/>
  <c r="M59" i="6"/>
  <c r="N59" i="6" s="1"/>
  <c r="M55" i="6"/>
  <c r="N55" i="6" s="1"/>
  <c r="I20" i="6"/>
  <c r="N20" i="6" s="1"/>
  <c r="M21" i="6"/>
  <c r="N21" i="6" s="1"/>
  <c r="R135" i="6"/>
  <c r="AB135" i="6" s="1"/>
  <c r="AA122" i="6"/>
  <c r="AB122" i="6" s="1"/>
  <c r="AA114" i="6"/>
  <c r="R93" i="4"/>
  <c r="S60" i="4"/>
  <c r="Q60" i="4" s="1"/>
  <c r="O54" i="5"/>
  <c r="U33" i="5"/>
  <c r="R37" i="6"/>
  <c r="O65" i="5"/>
  <c r="P18" i="3"/>
  <c r="O17" i="4"/>
  <c r="R127" i="7"/>
  <c r="Q126" i="3"/>
  <c r="Z107" i="6"/>
  <c r="M94" i="6"/>
  <c r="I76" i="6"/>
  <c r="N76" i="6" s="1"/>
  <c r="AB36" i="14"/>
  <c r="Z36" i="14" s="1"/>
  <c r="S36" i="14" s="1"/>
  <c r="B36" i="14" s="1"/>
  <c r="F36" i="11" s="1"/>
  <c r="C36" i="11" s="1"/>
  <c r="Z36" i="6"/>
  <c r="U18" i="4"/>
  <c r="M21" i="4"/>
  <c r="L43" i="4"/>
  <c r="N43" i="6"/>
  <c r="O67" i="5"/>
  <c r="R11" i="6"/>
  <c r="AB11" i="6" s="1"/>
  <c r="U8" i="4"/>
  <c r="M41" i="6"/>
  <c r="N41" i="6" s="1"/>
  <c r="C5" i="14"/>
  <c r="H5" i="11" s="1"/>
  <c r="E5" i="11" s="1"/>
  <c r="B5" i="11" s="1"/>
  <c r="M46" i="6"/>
  <c r="R131" i="6"/>
  <c r="AA125" i="6"/>
  <c r="AB125" i="6" s="1"/>
  <c r="AN117" i="8"/>
  <c r="R110" i="6"/>
  <c r="R98" i="6"/>
  <c r="Z91" i="6"/>
  <c r="R81" i="6"/>
  <c r="Z73" i="6"/>
  <c r="R57" i="6"/>
  <c r="AB57" i="6" s="1"/>
  <c r="AA40" i="6"/>
  <c r="AB40" i="6" s="1"/>
  <c r="M40" i="5"/>
  <c r="R45" i="4"/>
  <c r="Q45" i="4" s="1"/>
  <c r="P49" i="3"/>
  <c r="O35" i="5"/>
  <c r="L70" i="5"/>
  <c r="Q69" i="3"/>
  <c r="R70" i="7"/>
  <c r="AA34" i="6"/>
  <c r="AB34" i="6" s="1"/>
  <c r="M9" i="6"/>
  <c r="N9" i="6" s="1"/>
  <c r="K68" i="7"/>
  <c r="N68" i="7"/>
  <c r="Q68" i="7" s="1"/>
  <c r="AA69" i="6"/>
  <c r="AB69" i="6" s="1"/>
  <c r="I8" i="6"/>
  <c r="N8" i="6" s="1"/>
  <c r="R27" i="4"/>
  <c r="I97" i="6"/>
  <c r="N97" i="6" s="1"/>
  <c r="Z99" i="6"/>
  <c r="AA99" i="6" s="1"/>
  <c r="I80" i="6"/>
  <c r="AB63" i="6"/>
  <c r="R78" i="4"/>
  <c r="H41" i="5"/>
  <c r="F41" i="5"/>
  <c r="G41" i="5" s="1"/>
  <c r="S80" i="4"/>
  <c r="Q80" i="4" s="1"/>
  <c r="U115" i="4"/>
  <c r="S58" i="5"/>
  <c r="Q58" i="5" s="1"/>
  <c r="B26" i="14"/>
  <c r="F26" i="11" s="1"/>
  <c r="C26" i="11" s="1"/>
  <c r="B26" i="11" s="1"/>
  <c r="AB20" i="6"/>
  <c r="R104" i="7"/>
  <c r="Q103" i="3"/>
  <c r="R110" i="4"/>
  <c r="O15" i="5"/>
  <c r="AA118" i="6"/>
  <c r="AB118" i="6" s="1"/>
  <c r="C102" i="14"/>
  <c r="H102" i="11" s="1"/>
  <c r="E102" i="11" s="1"/>
  <c r="Z85" i="6"/>
  <c r="AA85" i="6" s="1"/>
  <c r="AB85" i="6" s="1"/>
  <c r="R102" i="4"/>
  <c r="N38" i="7"/>
  <c r="Q38" i="7" s="1"/>
  <c r="K38" i="7"/>
  <c r="AN43" i="8"/>
  <c r="T5" i="3"/>
  <c r="S5" i="4"/>
  <c r="Q13" i="4"/>
  <c r="R112" i="3"/>
  <c r="AN107" i="8"/>
  <c r="AN87" i="8"/>
  <c r="B8" i="14"/>
  <c r="F8" i="11" s="1"/>
  <c r="C8" i="11" s="1"/>
  <c r="C8" i="14"/>
  <c r="H8" i="11" s="1"/>
  <c r="E8" i="11" s="1"/>
  <c r="H82" i="4"/>
  <c r="D46" i="14"/>
  <c r="B15" i="14"/>
  <c r="F15" i="11" s="1"/>
  <c r="C15" i="11" s="1"/>
  <c r="B15" i="11" s="1"/>
  <c r="Q49" i="5"/>
  <c r="Q114" i="4"/>
  <c r="O18" i="4"/>
  <c r="Q28" i="4"/>
  <c r="M74" i="5"/>
  <c r="R12" i="4"/>
  <c r="R17" i="3"/>
  <c r="I126" i="11"/>
  <c r="K128" i="3"/>
  <c r="R123" i="7"/>
  <c r="Q122" i="3"/>
  <c r="Z106" i="6"/>
  <c r="AA106" i="6" s="1"/>
  <c r="AB106" i="6" s="1"/>
  <c r="AN96" i="8"/>
  <c r="I83" i="6"/>
  <c r="N83" i="6" s="1"/>
  <c r="C77" i="14"/>
  <c r="H77" i="11" s="1"/>
  <c r="E77" i="11" s="1"/>
  <c r="AA68" i="6"/>
  <c r="AA73" i="6"/>
  <c r="AB13" i="14"/>
  <c r="Z13" i="14" s="1"/>
  <c r="N93" i="8"/>
  <c r="R21" i="4"/>
  <c r="Z44" i="6"/>
  <c r="AA44" i="6" s="1"/>
  <c r="AB44" i="6" s="1"/>
  <c r="N21" i="7"/>
  <c r="Q21" i="7" s="1"/>
  <c r="K21" i="7"/>
  <c r="L86" i="4"/>
  <c r="B116" i="14"/>
  <c r="F116" i="11" s="1"/>
  <c r="C116" i="11" s="1"/>
  <c r="AN102" i="8"/>
  <c r="R91" i="6"/>
  <c r="AB91" i="6" s="1"/>
  <c r="AA70" i="6"/>
  <c r="Q78" i="7"/>
  <c r="B64" i="14"/>
  <c r="F64" i="11" s="1"/>
  <c r="C64" i="11" s="1"/>
  <c r="B64" i="11" s="1"/>
  <c r="M66" i="6"/>
  <c r="N66" i="6" s="1"/>
  <c r="Z28" i="6"/>
  <c r="AA28" i="6" s="1"/>
  <c r="AB28" i="6" s="1"/>
  <c r="N7" i="7"/>
  <c r="Q7" i="7" s="1"/>
  <c r="K7" i="7"/>
  <c r="R76" i="7"/>
  <c r="Q75" i="3"/>
  <c r="AN39" i="8"/>
  <c r="R10" i="7"/>
  <c r="Q9" i="3"/>
  <c r="R54" i="5"/>
  <c r="S68" i="5"/>
  <c r="Q17" i="5"/>
  <c r="R28" i="5"/>
  <c r="U109" i="4"/>
  <c r="O27" i="4"/>
  <c r="M28" i="4"/>
  <c r="K28" i="4" s="1"/>
  <c r="P21" i="4"/>
  <c r="K16" i="7"/>
  <c r="N16" i="7"/>
  <c r="Q16" i="7" s="1"/>
  <c r="M43" i="5"/>
  <c r="V50" i="6"/>
  <c r="AA50" i="6" s="1"/>
  <c r="AB50" i="6" s="1"/>
  <c r="I39" i="6"/>
  <c r="N39" i="6" s="1"/>
  <c r="K95" i="8"/>
  <c r="O95" i="8" s="1"/>
  <c r="X95" i="8" s="1"/>
  <c r="R79" i="3"/>
  <c r="B18" i="14"/>
  <c r="F18" i="11" s="1"/>
  <c r="C18" i="11" s="1"/>
  <c r="R114" i="6"/>
  <c r="I117" i="6"/>
  <c r="N117" i="6" s="1"/>
  <c r="AN118" i="8"/>
  <c r="I67" i="11"/>
  <c r="K69" i="3"/>
  <c r="N42" i="6"/>
  <c r="S23" i="5"/>
  <c r="Q23" i="5" s="1"/>
  <c r="N134" i="6"/>
  <c r="N45" i="7"/>
  <c r="Q45" i="7" s="1"/>
  <c r="K45" i="7"/>
  <c r="O47" i="4"/>
  <c r="AA37" i="6"/>
  <c r="K29" i="7"/>
  <c r="N29" i="7"/>
  <c r="Q29" i="7" s="1"/>
  <c r="O86" i="4"/>
  <c r="R69" i="4"/>
  <c r="AN84" i="8"/>
  <c r="B11" i="14"/>
  <c r="F11" i="11" s="1"/>
  <c r="C11" i="11" s="1"/>
  <c r="AN21" i="8"/>
  <c r="R19" i="4"/>
  <c r="O66" i="5"/>
  <c r="U44" i="4"/>
  <c r="S53" i="5"/>
  <c r="Q53" i="5" s="1"/>
  <c r="AN91" i="8"/>
  <c r="P65" i="7"/>
  <c r="Q65" i="7" s="1"/>
  <c r="K65" i="7"/>
  <c r="S70" i="5"/>
  <c r="Q70" i="5" s="1"/>
  <c r="S22" i="5"/>
  <c r="Q22" i="5" s="1"/>
  <c r="M48" i="4"/>
  <c r="K48" i="4" s="1"/>
  <c r="L50" i="5"/>
  <c r="M72" i="4"/>
  <c r="K72" i="4" s="1"/>
  <c r="R99" i="8"/>
  <c r="R47" i="5"/>
  <c r="U27" i="4"/>
  <c r="AN71" i="8"/>
  <c r="M63" i="6"/>
  <c r="N63" i="6" s="1"/>
  <c r="R82" i="4"/>
  <c r="Q82" i="4" s="1"/>
  <c r="P61" i="5"/>
  <c r="O13" i="5"/>
  <c r="AN9" i="8"/>
  <c r="R15" i="4"/>
  <c r="B120" i="14"/>
  <c r="F120" i="11" s="1"/>
  <c r="C120" i="11" s="1"/>
  <c r="C116" i="14"/>
  <c r="H116" i="11" s="1"/>
  <c r="E116" i="11" s="1"/>
  <c r="AN100" i="8"/>
  <c r="I92" i="6"/>
  <c r="N92" i="6" s="1"/>
  <c r="R97" i="7"/>
  <c r="Q96" i="3"/>
  <c r="B84" i="14"/>
  <c r="F84" i="11" s="1"/>
  <c r="C84" i="11" s="1"/>
  <c r="B84" i="11" s="1"/>
  <c r="K133" i="7"/>
  <c r="N133" i="7"/>
  <c r="Q133" i="7" s="1"/>
  <c r="K132" i="7"/>
  <c r="N132" i="7"/>
  <c r="Q132" i="7" s="1"/>
  <c r="N126" i="7"/>
  <c r="Q126" i="7" s="1"/>
  <c r="K126" i="7"/>
  <c r="K113" i="7"/>
  <c r="N113" i="7"/>
  <c r="Q113" i="7" s="1"/>
  <c r="K116" i="7"/>
  <c r="N116" i="7"/>
  <c r="Q116" i="7" s="1"/>
  <c r="N107" i="7"/>
  <c r="Q107" i="7" s="1"/>
  <c r="K107" i="7"/>
  <c r="N106" i="7"/>
  <c r="Q106" i="7" s="1"/>
  <c r="K106" i="7"/>
  <c r="N95" i="7"/>
  <c r="Q95" i="7" s="1"/>
  <c r="K95" i="7"/>
  <c r="N86" i="7"/>
  <c r="Q86" i="7" s="1"/>
  <c r="K86" i="7"/>
  <c r="K91" i="7"/>
  <c r="N91" i="7"/>
  <c r="Q91" i="7" s="1"/>
  <c r="K79" i="7"/>
  <c r="N79" i="7"/>
  <c r="Q79" i="7" s="1"/>
  <c r="N85" i="7"/>
  <c r="Q85" i="7" s="1"/>
  <c r="K85" i="7"/>
  <c r="Q49" i="4"/>
  <c r="R115" i="6"/>
  <c r="AB115" i="6" s="1"/>
  <c r="N116" i="6"/>
  <c r="AA91" i="6"/>
  <c r="R12" i="5"/>
  <c r="S29" i="5"/>
  <c r="Q29" i="5" s="1"/>
  <c r="M12" i="6"/>
  <c r="N12" i="6" s="1"/>
  <c r="R55" i="4"/>
  <c r="K40" i="7"/>
  <c r="N40" i="7"/>
  <c r="Q40" i="7" s="1"/>
  <c r="R91" i="8"/>
  <c r="AN30" i="8"/>
  <c r="AB121" i="6"/>
  <c r="Z111" i="6"/>
  <c r="AA111" i="6" s="1"/>
  <c r="O28" i="4"/>
  <c r="N80" i="4"/>
  <c r="P66" i="5"/>
  <c r="R42" i="5"/>
  <c r="R98" i="8"/>
  <c r="N49" i="6"/>
  <c r="U96" i="4"/>
  <c r="R10" i="6"/>
  <c r="AB10" i="6" s="1"/>
  <c r="R130" i="6"/>
  <c r="M102" i="6"/>
  <c r="N102" i="6" s="1"/>
  <c r="R96" i="7"/>
  <c r="Q95" i="3"/>
  <c r="P86" i="4"/>
  <c r="AB88" i="14"/>
  <c r="Z88" i="14" s="1"/>
  <c r="S88" i="14" s="1"/>
  <c r="B88" i="14" s="1"/>
  <c r="F88" i="11" s="1"/>
  <c r="C88" i="11" s="1"/>
  <c r="AB80" i="6"/>
  <c r="P13" i="7"/>
  <c r="Q13" i="7" s="1"/>
  <c r="K13" i="7"/>
  <c r="AN12" i="8"/>
  <c r="R72" i="4"/>
  <c r="Q72" i="4" s="1"/>
  <c r="C11" i="14"/>
  <c r="H11" i="11" s="1"/>
  <c r="E11" i="11" s="1"/>
  <c r="R26" i="4"/>
  <c r="S27" i="4"/>
  <c r="I104" i="6"/>
  <c r="N104" i="6" s="1"/>
  <c r="R59" i="4"/>
  <c r="S70" i="4"/>
  <c r="M26" i="6"/>
  <c r="N26" i="6" s="1"/>
  <c r="O51" i="4"/>
  <c r="M23" i="6"/>
  <c r="N23" i="6" s="1"/>
  <c r="R42" i="7"/>
  <c r="Q41" i="3"/>
  <c r="L54" i="4"/>
  <c r="AA131" i="6"/>
  <c r="R120" i="3"/>
  <c r="R128" i="7"/>
  <c r="Q127" i="3"/>
  <c r="Z119" i="6"/>
  <c r="AA119" i="6" s="1"/>
  <c r="AB119" i="6" s="1"/>
  <c r="M84" i="6"/>
  <c r="N84" i="6" s="1"/>
  <c r="S47" i="4"/>
  <c r="Q47" i="4" s="1"/>
  <c r="O22" i="5"/>
  <c r="AN16" i="8"/>
  <c r="R82" i="7"/>
  <c r="Q81" i="3"/>
  <c r="R39" i="5"/>
  <c r="Z21" i="6"/>
  <c r="AA21" i="6" s="1"/>
  <c r="P30" i="4"/>
  <c r="W99" i="8"/>
  <c r="N99" i="8"/>
  <c r="O99" i="8" s="1"/>
  <c r="X99" i="8" s="1"/>
  <c r="Q57" i="7"/>
  <c r="K6" i="7"/>
  <c r="N6" i="7"/>
  <c r="Q6" i="7" s="1"/>
  <c r="U20" i="5"/>
  <c r="R118" i="3"/>
  <c r="I7" i="6"/>
  <c r="N7" i="6" s="1"/>
  <c r="AA36" i="6"/>
  <c r="AB36" i="6" s="1"/>
  <c r="B21" i="14"/>
  <c r="F21" i="11" s="1"/>
  <c r="C21" i="11" s="1"/>
  <c r="O16" i="5"/>
  <c r="S16" i="4"/>
  <c r="R44" i="3"/>
  <c r="N23" i="7"/>
  <c r="Q23" i="7" s="1"/>
  <c r="K23" i="7"/>
  <c r="O11" i="5"/>
  <c r="C21" i="14"/>
  <c r="H21" i="11" s="1"/>
  <c r="E21" i="11" s="1"/>
  <c r="N18" i="7"/>
  <c r="Q18" i="7" s="1"/>
  <c r="K18" i="7"/>
  <c r="C120" i="14"/>
  <c r="H120" i="11" s="1"/>
  <c r="E120" i="11" s="1"/>
  <c r="C111" i="14"/>
  <c r="H111" i="11" s="1"/>
  <c r="E111" i="11" s="1"/>
  <c r="B111" i="11" s="1"/>
  <c r="Z113" i="6"/>
  <c r="AA113" i="6" s="1"/>
  <c r="I110" i="6"/>
  <c r="R83" i="7"/>
  <c r="Q82" i="3"/>
  <c r="B112" i="11"/>
  <c r="R32" i="4"/>
  <c r="Q22" i="4"/>
  <c r="K55" i="7"/>
  <c r="O55" i="7"/>
  <c r="Q55" i="7" s="1"/>
  <c r="M105" i="4"/>
  <c r="AB40" i="14"/>
  <c r="Z40" i="14" s="1"/>
  <c r="S40" i="14" s="1"/>
  <c r="B40" i="14" s="1"/>
  <c r="F40" i="11" s="1"/>
  <c r="C40" i="11" s="1"/>
  <c r="M118" i="4"/>
  <c r="R7" i="5"/>
  <c r="C107" i="14"/>
  <c r="H107" i="11" s="1"/>
  <c r="E107" i="11" s="1"/>
  <c r="AN105" i="8"/>
  <c r="R88" i="7"/>
  <c r="Q87" i="3"/>
  <c r="R72" i="6"/>
  <c r="R93" i="8"/>
  <c r="R6" i="8"/>
  <c r="AB6" i="14"/>
  <c r="Z6" i="14" s="1"/>
  <c r="Q66" i="4"/>
  <c r="S25" i="4"/>
  <c r="Q25" i="4" s="1"/>
  <c r="AN116" i="8"/>
  <c r="R114" i="7"/>
  <c r="Q113" i="3"/>
  <c r="Z104" i="6"/>
  <c r="B75" i="14"/>
  <c r="F75" i="11" s="1"/>
  <c r="C75" i="11" s="1"/>
  <c r="B75" i="11" s="1"/>
  <c r="R94" i="8"/>
  <c r="Q32" i="7"/>
  <c r="Q61" i="4"/>
  <c r="Q9" i="5"/>
  <c r="Q14" i="5"/>
  <c r="Q97" i="4"/>
  <c r="AA123" i="6"/>
  <c r="AB123" i="6" s="1"/>
  <c r="R61" i="7"/>
  <c r="Q60" i="3"/>
  <c r="Q36" i="7"/>
  <c r="O13" i="4"/>
  <c r="W91" i="8"/>
  <c r="D84" i="14"/>
  <c r="C53" i="14"/>
  <c r="H53" i="11" s="1"/>
  <c r="E53" i="11" s="1"/>
  <c r="B53" i="11" s="1"/>
  <c r="Q14" i="7"/>
  <c r="R74" i="4"/>
  <c r="Q48" i="4"/>
  <c r="Q66" i="5"/>
  <c r="P65" i="5"/>
  <c r="L71" i="4"/>
  <c r="O61" i="3"/>
  <c r="N54" i="4"/>
  <c r="B14" i="14"/>
  <c r="F14" i="11" s="1"/>
  <c r="C14" i="11" s="1"/>
  <c r="B14" i="11" s="1"/>
  <c r="M110" i="6"/>
  <c r="N110" i="6" s="1"/>
  <c r="Z97" i="6"/>
  <c r="AA97" i="6" s="1"/>
  <c r="AB97" i="6" s="1"/>
  <c r="Z83" i="6"/>
  <c r="AA83" i="6" s="1"/>
  <c r="AB83" i="6" s="1"/>
  <c r="Z81" i="6"/>
  <c r="AA81" i="6" s="1"/>
  <c r="H97" i="8"/>
  <c r="O97" i="8" s="1"/>
  <c r="X97" i="8" s="1"/>
  <c r="S5" i="5"/>
  <c r="R77" i="4"/>
  <c r="R96" i="8"/>
  <c r="U63" i="5"/>
  <c r="C45" i="14"/>
  <c r="H45" i="11" s="1"/>
  <c r="E45" i="11" s="1"/>
  <c r="B45" i="11" s="1"/>
  <c r="B16" i="14"/>
  <c r="F16" i="11" s="1"/>
  <c r="C16" i="11" s="1"/>
  <c r="C16" i="14"/>
  <c r="H16" i="11" s="1"/>
  <c r="E16" i="11" s="1"/>
  <c r="U34" i="4"/>
  <c r="R44" i="4"/>
  <c r="AB48" i="6"/>
  <c r="L40" i="4"/>
  <c r="C32" i="14"/>
  <c r="H32" i="11" s="1"/>
  <c r="E32" i="11" s="1"/>
  <c r="Q12" i="7"/>
  <c r="S62" i="5"/>
  <c r="Q62" i="5" s="1"/>
  <c r="AA90" i="6"/>
  <c r="Z95" i="6"/>
  <c r="AA95" i="6" s="1"/>
  <c r="AB95" i="6" s="1"/>
  <c r="AN81" i="8"/>
  <c r="B56" i="14"/>
  <c r="F56" i="11" s="1"/>
  <c r="C56" i="11" s="1"/>
  <c r="B56" i="11" s="1"/>
  <c r="C25" i="14"/>
  <c r="H25" i="11" s="1"/>
  <c r="E25" i="11" s="1"/>
  <c r="K11" i="7"/>
  <c r="N11" i="7"/>
  <c r="Q11" i="7" s="1"/>
  <c r="R121" i="7"/>
  <c r="Q120" i="3"/>
  <c r="S34" i="4"/>
  <c r="Q34" i="4" s="1"/>
  <c r="I6" i="6"/>
  <c r="N6" i="6" s="1"/>
  <c r="R53" i="3"/>
  <c r="G53" i="3" s="1"/>
  <c r="AA104" i="6"/>
  <c r="AB104" i="6" s="1"/>
  <c r="Q122" i="7"/>
  <c r="Z118" i="6"/>
  <c r="R109" i="6"/>
  <c r="I79" i="11"/>
  <c r="J72" i="4" s="1"/>
  <c r="K81" i="3"/>
  <c r="N113" i="6"/>
  <c r="C29" i="14"/>
  <c r="H29" i="11" s="1"/>
  <c r="E29" i="11" s="1"/>
  <c r="Q108" i="4"/>
  <c r="R104" i="4"/>
  <c r="R70" i="4"/>
  <c r="O55" i="4"/>
  <c r="I12" i="6"/>
  <c r="B46" i="14"/>
  <c r="F46" i="11" s="1"/>
  <c r="C46" i="11" s="1"/>
  <c r="B46" i="11" s="1"/>
  <c r="B107" i="14"/>
  <c r="F107" i="11" s="1"/>
  <c r="C107" i="11" s="1"/>
  <c r="B107" i="11" s="1"/>
  <c r="M103" i="6"/>
  <c r="I94" i="6"/>
  <c r="I79" i="6"/>
  <c r="N79" i="6" s="1"/>
  <c r="R14" i="4"/>
  <c r="AB20" i="14"/>
  <c r="Z20" i="14" s="1"/>
  <c r="S20" i="14" s="1"/>
  <c r="B20" i="14" s="1"/>
  <c r="F20" i="11" s="1"/>
  <c r="C20" i="11" s="1"/>
  <c r="M84" i="4"/>
  <c r="P29" i="5"/>
  <c r="P45" i="5"/>
  <c r="P55" i="5"/>
  <c r="L53" i="4"/>
  <c r="Z61" i="6"/>
  <c r="AA61" i="6" s="1"/>
  <c r="AB61" i="6" s="1"/>
  <c r="AB12" i="6"/>
  <c r="I126" i="6"/>
  <c r="Z110" i="6"/>
  <c r="AA110" i="6" s="1"/>
  <c r="Z100" i="6"/>
  <c r="AA100" i="6" s="1"/>
  <c r="AB100" i="6" s="1"/>
  <c r="AB81" i="14"/>
  <c r="Z81" i="14" s="1"/>
  <c r="S81" i="14" s="1"/>
  <c r="B81" i="14" s="1"/>
  <c r="F81" i="11" s="1"/>
  <c r="C81" i="11" s="1"/>
  <c r="R24" i="3"/>
  <c r="AN93" i="8"/>
  <c r="B74" i="14"/>
  <c r="F74" i="11" s="1"/>
  <c r="C74" i="11" s="1"/>
  <c r="B74" i="11" s="1"/>
  <c r="N126" i="6"/>
  <c r="R108" i="6"/>
  <c r="AB108" i="6" s="1"/>
  <c r="Q66" i="7"/>
  <c r="R27" i="7"/>
  <c r="Q26" i="3"/>
  <c r="Q19" i="5"/>
  <c r="M30" i="6"/>
  <c r="N30" i="6" s="1"/>
  <c r="K49" i="7"/>
  <c r="N49" i="7"/>
  <c r="Q49" i="7" s="1"/>
  <c r="AN26" i="8"/>
  <c r="M132" i="6"/>
  <c r="N132" i="6" s="1"/>
  <c r="R90" i="6"/>
  <c r="B72" i="14"/>
  <c r="F72" i="11" s="1"/>
  <c r="C72" i="11" s="1"/>
  <c r="B72" i="11" s="1"/>
  <c r="AN83" i="8"/>
  <c r="I67" i="6"/>
  <c r="N67" i="6" s="1"/>
  <c r="P24" i="4"/>
  <c r="AN49" i="8"/>
  <c r="AB76" i="6"/>
  <c r="O50" i="5"/>
  <c r="N57" i="6"/>
  <c r="S15" i="4"/>
  <c r="AA109" i="6"/>
  <c r="D104" i="14"/>
  <c r="B104" i="14" s="1"/>
  <c r="F104" i="11" s="1"/>
  <c r="C104" i="11" s="1"/>
  <c r="B104" i="11" s="1"/>
  <c r="M80" i="6"/>
  <c r="N80" i="6" s="1"/>
  <c r="AA84" i="6"/>
  <c r="R75" i="6"/>
  <c r="AN73" i="8"/>
  <c r="AB79" i="6"/>
  <c r="B28" i="14"/>
  <c r="F28" i="11" s="1"/>
  <c r="C28" i="11" s="1"/>
  <c r="B28" i="11" s="1"/>
  <c r="S18" i="4"/>
  <c r="Q18" i="4" s="1"/>
  <c r="O77" i="4"/>
  <c r="R51" i="7"/>
  <c r="Q50" i="3"/>
  <c r="R75" i="4"/>
  <c r="B43" i="14"/>
  <c r="F43" i="11" s="1"/>
  <c r="C43" i="11" s="1"/>
  <c r="B43" i="11" s="1"/>
  <c r="N17" i="7"/>
  <c r="Q17" i="7" s="1"/>
  <c r="K17" i="7"/>
  <c r="AB115" i="14"/>
  <c r="Z115" i="14" s="1"/>
  <c r="S115" i="14" s="1"/>
  <c r="B115" i="14" s="1"/>
  <c r="F115" i="11" s="1"/>
  <c r="C115" i="11" s="1"/>
  <c r="R102" i="6"/>
  <c r="B95" i="14"/>
  <c r="F95" i="11" s="1"/>
  <c r="C95" i="11" s="1"/>
  <c r="B95" i="11" s="1"/>
  <c r="I87" i="11"/>
  <c r="J80" i="4" s="1"/>
  <c r="K89" i="3"/>
  <c r="O60" i="4"/>
  <c r="O88" i="4"/>
  <c r="O113" i="4"/>
  <c r="P97" i="4"/>
  <c r="O29" i="5"/>
  <c r="P103" i="4"/>
  <c r="O114" i="4"/>
  <c r="R25" i="7"/>
  <c r="Q24" i="3"/>
  <c r="P22" i="4"/>
  <c r="AN132" i="8"/>
  <c r="AA89" i="6"/>
  <c r="C55" i="14"/>
  <c r="H55" i="11" s="1"/>
  <c r="E55" i="11" s="1"/>
  <c r="B55" i="11" s="1"/>
  <c r="R9" i="6"/>
  <c r="R68" i="3"/>
  <c r="I89" i="11"/>
  <c r="J82" i="4" s="1"/>
  <c r="K91" i="3"/>
  <c r="AB82" i="14"/>
  <c r="Z82" i="14" s="1"/>
  <c r="S82" i="14" s="1"/>
  <c r="Q36" i="5"/>
  <c r="F36" i="5" s="1"/>
  <c r="G36" i="5" s="1"/>
  <c r="P35" i="3"/>
  <c r="O32" i="4"/>
  <c r="AN47" i="8"/>
  <c r="I98" i="11"/>
  <c r="J58" i="5" s="1"/>
  <c r="K100" i="3"/>
  <c r="Z43" i="6"/>
  <c r="AA43" i="6" s="1"/>
  <c r="AB43" i="6" s="1"/>
  <c r="M18" i="6"/>
  <c r="N18" i="6" s="1"/>
  <c r="Z42" i="6"/>
  <c r="AA42" i="6" s="1"/>
  <c r="AB42" i="6" s="1"/>
  <c r="O47" i="7"/>
  <c r="Q47" i="7" s="1"/>
  <c r="K47" i="7"/>
  <c r="R25" i="6"/>
  <c r="AB25" i="6" s="1"/>
  <c r="I53" i="6"/>
  <c r="N53" i="6" s="1"/>
  <c r="R23" i="6"/>
  <c r="I124" i="6"/>
  <c r="AB99" i="14"/>
  <c r="Z99" i="14" s="1"/>
  <c r="S99" i="14" s="1"/>
  <c r="B99" i="14" s="1"/>
  <c r="F99" i="11" s="1"/>
  <c r="C99" i="11" s="1"/>
  <c r="M98" i="6"/>
  <c r="N98" i="6" s="1"/>
  <c r="AA77" i="6"/>
  <c r="AB77" i="6" s="1"/>
  <c r="I85" i="6"/>
  <c r="N85" i="6" s="1"/>
  <c r="B78" i="14"/>
  <c r="F78" i="11" s="1"/>
  <c r="C78" i="11" s="1"/>
  <c r="B78" i="11" s="1"/>
  <c r="Q68" i="3"/>
  <c r="R69" i="7"/>
  <c r="W94" i="8"/>
  <c r="B19" i="11"/>
  <c r="AA51" i="6"/>
  <c r="K52" i="7"/>
  <c r="N52" i="7"/>
  <c r="Q52" i="7" s="1"/>
  <c r="R68" i="5"/>
  <c r="N59" i="7"/>
  <c r="Q59" i="7" s="1"/>
  <c r="K59" i="7"/>
  <c r="O109" i="7"/>
  <c r="Q109" i="7" s="1"/>
  <c r="K109" i="7"/>
  <c r="I102" i="6"/>
  <c r="Z98" i="6"/>
  <c r="AA98" i="6" s="1"/>
  <c r="I87" i="6"/>
  <c r="N87" i="6" s="1"/>
  <c r="I28" i="6"/>
  <c r="N28" i="6" s="1"/>
  <c r="M82" i="4"/>
  <c r="Z26" i="6"/>
  <c r="AA26" i="6" s="1"/>
  <c r="AB26" i="6" s="1"/>
  <c r="AB126" i="6"/>
  <c r="R17" i="6"/>
  <c r="AB17" i="6" s="1"/>
  <c r="C9" i="14"/>
  <c r="H9" i="11" s="1"/>
  <c r="E9" i="11" s="1"/>
  <c r="N39" i="7"/>
  <c r="Q39" i="7" s="1"/>
  <c r="K39" i="7"/>
  <c r="I24" i="6"/>
  <c r="N24" i="6" s="1"/>
  <c r="M135" i="6"/>
  <c r="N135" i="6" s="1"/>
  <c r="B127" i="14"/>
  <c r="F127" i="11" s="1"/>
  <c r="C127" i="11" s="1"/>
  <c r="B94" i="14"/>
  <c r="F94" i="11" s="1"/>
  <c r="C94" i="11" s="1"/>
  <c r="B94" i="11" s="1"/>
  <c r="I86" i="6"/>
  <c r="N86" i="6" s="1"/>
  <c r="N9" i="7"/>
  <c r="Q9" i="7" s="1"/>
  <c r="K9" i="7"/>
  <c r="K97" i="8"/>
  <c r="Z55" i="6"/>
  <c r="AA55" i="6" s="1"/>
  <c r="AB55" i="6" s="1"/>
  <c r="AA47" i="6"/>
  <c r="AB47" i="6" s="1"/>
  <c r="L68" i="4"/>
  <c r="AB133" i="6"/>
  <c r="M124" i="6"/>
  <c r="AB38" i="6"/>
  <c r="S102" i="4"/>
  <c r="Q102" i="4" s="1"/>
  <c r="R64" i="5"/>
  <c r="AB71" i="6"/>
  <c r="R23" i="3"/>
  <c r="B34" i="14"/>
  <c r="F34" i="11" s="1"/>
  <c r="C34" i="11" s="1"/>
  <c r="B34" i="11" s="1"/>
  <c r="AB30" i="6"/>
  <c r="R13" i="6"/>
  <c r="AB13" i="6" s="1"/>
  <c r="AA133" i="6"/>
  <c r="AN135" i="8"/>
  <c r="AN133" i="8"/>
  <c r="Z130" i="6"/>
  <c r="AA130" i="6" s="1"/>
  <c r="AN126" i="8"/>
  <c r="N95" i="6"/>
  <c r="Q97" i="3"/>
  <c r="R98" i="7"/>
  <c r="I93" i="6"/>
  <c r="N93" i="6" s="1"/>
  <c r="R84" i="6"/>
  <c r="AB84" i="6" s="1"/>
  <c r="AA75" i="6"/>
  <c r="AN72" i="8"/>
  <c r="B25" i="11"/>
  <c r="R52" i="3"/>
  <c r="R21" i="5"/>
  <c r="S15" i="5"/>
  <c r="Q15" i="5" s="1"/>
  <c r="C3" i="14"/>
  <c r="H3" i="11" s="1"/>
  <c r="E3" i="11" s="1"/>
  <c r="R32" i="5"/>
  <c r="Q32" i="5" s="1"/>
  <c r="AA101" i="6"/>
  <c r="AA102" i="6"/>
  <c r="I99" i="6"/>
  <c r="I75" i="6"/>
  <c r="N75" i="6" s="1"/>
  <c r="K24" i="4"/>
  <c r="M20" i="4"/>
  <c r="O49" i="5"/>
  <c r="R28" i="7"/>
  <c r="Q27" i="3"/>
  <c r="S76" i="4"/>
  <c r="Q76" i="4" s="1"/>
  <c r="S20" i="5"/>
  <c r="Q20" i="5" s="1"/>
  <c r="P32" i="3"/>
  <c r="O29" i="4"/>
  <c r="R54" i="4"/>
  <c r="Q54" i="4" s="1"/>
  <c r="AA134" i="6"/>
  <c r="M133" i="6"/>
  <c r="R120" i="6"/>
  <c r="AN125" i="8"/>
  <c r="AN98" i="8"/>
  <c r="I95" i="6"/>
  <c r="S110" i="4"/>
  <c r="Q110" i="4" s="1"/>
  <c r="Q58" i="4" l="1"/>
  <c r="Q35" i="5"/>
  <c r="Q75" i="4"/>
  <c r="I60" i="11"/>
  <c r="K62" i="3"/>
  <c r="N111" i="3"/>
  <c r="M101" i="4"/>
  <c r="M63" i="5"/>
  <c r="T105" i="3"/>
  <c r="R105" i="3" s="1"/>
  <c r="S59" i="5"/>
  <c r="Q59" i="5" s="1"/>
  <c r="S95" i="4"/>
  <c r="Q95" i="4" s="1"/>
  <c r="M88" i="3"/>
  <c r="L56" i="5"/>
  <c r="L79" i="4"/>
  <c r="M21" i="3"/>
  <c r="L21" i="3" s="1"/>
  <c r="L20" i="4"/>
  <c r="L17" i="5"/>
  <c r="K17" i="5" s="1"/>
  <c r="K54" i="3"/>
  <c r="I52" i="11"/>
  <c r="J37" i="5" s="1"/>
  <c r="B97" i="11"/>
  <c r="B90" i="11"/>
  <c r="B114" i="11"/>
  <c r="B110" i="11"/>
  <c r="AB105" i="6"/>
  <c r="T103" i="3"/>
  <c r="R103" i="3" s="1"/>
  <c r="S93" i="4"/>
  <c r="N92" i="3"/>
  <c r="M83" i="4"/>
  <c r="N107" i="6"/>
  <c r="AB87" i="6"/>
  <c r="L15" i="4"/>
  <c r="X94" i="8"/>
  <c r="R84" i="4" s="1"/>
  <c r="Q84" i="4" s="1"/>
  <c r="Q99" i="3"/>
  <c r="AB33" i="6"/>
  <c r="M24" i="5" s="1"/>
  <c r="K24" i="5" s="1"/>
  <c r="Q55" i="5"/>
  <c r="B118" i="11"/>
  <c r="N64" i="3"/>
  <c r="L64" i="3" s="1"/>
  <c r="M56" i="4"/>
  <c r="K56" i="4" s="1"/>
  <c r="T133" i="3"/>
  <c r="R133" i="3" s="1"/>
  <c r="S75" i="5"/>
  <c r="Q75" i="5" s="1"/>
  <c r="S120" i="4"/>
  <c r="Q120" i="4" s="1"/>
  <c r="N58" i="3"/>
  <c r="M52" i="4"/>
  <c r="M117" i="3"/>
  <c r="L106" i="4"/>
  <c r="N102" i="3"/>
  <c r="M92" i="4"/>
  <c r="N55" i="3"/>
  <c r="M49" i="4"/>
  <c r="T36" i="3"/>
  <c r="R36" i="3" s="1"/>
  <c r="S33" i="4"/>
  <c r="Q33" i="4" s="1"/>
  <c r="S25" i="5"/>
  <c r="Q25" i="5" s="1"/>
  <c r="AB70" i="6"/>
  <c r="K32" i="5"/>
  <c r="B119" i="11"/>
  <c r="O94" i="8"/>
  <c r="T121" i="3"/>
  <c r="R121" i="3" s="1"/>
  <c r="S67" i="5"/>
  <c r="Q67" i="5" s="1"/>
  <c r="S109" i="4"/>
  <c r="Q109" i="4" s="1"/>
  <c r="T76" i="3"/>
  <c r="R76" i="3" s="1"/>
  <c r="S67" i="4"/>
  <c r="Q67" i="4" s="1"/>
  <c r="N124" i="6"/>
  <c r="Q15" i="4"/>
  <c r="B29" i="11"/>
  <c r="AB73" i="6"/>
  <c r="N72" i="3" s="1"/>
  <c r="L72" i="3" s="1"/>
  <c r="N46" i="6"/>
  <c r="B101" i="11"/>
  <c r="M54" i="4"/>
  <c r="H36" i="5"/>
  <c r="L44" i="3"/>
  <c r="L68" i="5"/>
  <c r="M129" i="3"/>
  <c r="L116" i="4"/>
  <c r="T37" i="3"/>
  <c r="R37" i="3" s="1"/>
  <c r="S26" i="5"/>
  <c r="Q26" i="5" s="1"/>
  <c r="T110" i="3"/>
  <c r="R110" i="3" s="1"/>
  <c r="S100" i="4"/>
  <c r="Q100" i="4" s="1"/>
  <c r="B82" i="14"/>
  <c r="F82" i="11" s="1"/>
  <c r="C82" i="11" s="1"/>
  <c r="F48" i="4"/>
  <c r="G48" i="4" s="1"/>
  <c r="AB81" i="6"/>
  <c r="Q93" i="4"/>
  <c r="AB101" i="6"/>
  <c r="B37" i="11"/>
  <c r="B38" i="11"/>
  <c r="N48" i="3"/>
  <c r="M44" i="4"/>
  <c r="M47" i="3"/>
  <c r="L33" i="5"/>
  <c r="M63" i="3"/>
  <c r="L63" i="3" s="1"/>
  <c r="L43" i="5"/>
  <c r="K43" i="5" s="1"/>
  <c r="M44" i="3"/>
  <c r="L32" i="5"/>
  <c r="P57" i="5"/>
  <c r="P90" i="4"/>
  <c r="K20" i="4"/>
  <c r="AB9" i="6"/>
  <c r="K61" i="3"/>
  <c r="AB72" i="6"/>
  <c r="B21" i="11"/>
  <c r="X98" i="8"/>
  <c r="X96" i="8"/>
  <c r="Q12" i="4"/>
  <c r="S59" i="4"/>
  <c r="N127" i="3"/>
  <c r="L127" i="3" s="1"/>
  <c r="M114" i="4"/>
  <c r="K114" i="4" s="1"/>
  <c r="M28" i="3"/>
  <c r="L25" i="4"/>
  <c r="L20" i="5"/>
  <c r="N45" i="3"/>
  <c r="M41" i="4"/>
  <c r="B106" i="11"/>
  <c r="AB120" i="6"/>
  <c r="B120" i="11"/>
  <c r="I120" i="11" s="1"/>
  <c r="B3" i="11"/>
  <c r="M82" i="3"/>
  <c r="L73" i="4"/>
  <c r="L51" i="5"/>
  <c r="N54" i="3"/>
  <c r="M37" i="5"/>
  <c r="M23" i="3"/>
  <c r="L23" i="3" s="1"/>
  <c r="L21" i="4"/>
  <c r="K21" i="4" s="1"/>
  <c r="N41" i="3"/>
  <c r="M38" i="4"/>
  <c r="M29" i="5"/>
  <c r="N94" i="3"/>
  <c r="M85" i="4"/>
  <c r="M6" i="3"/>
  <c r="L6" i="4"/>
  <c r="L6" i="5"/>
  <c r="S98" i="3"/>
  <c r="R89" i="4"/>
  <c r="N117" i="3"/>
  <c r="L117" i="3" s="1"/>
  <c r="M106" i="4"/>
  <c r="K106" i="4" s="1"/>
  <c r="I76" i="11"/>
  <c r="J69" i="4" s="1"/>
  <c r="K78" i="3"/>
  <c r="N6" i="3"/>
  <c r="M6" i="4"/>
  <c r="K6" i="4" s="1"/>
  <c r="M6" i="5"/>
  <c r="M86" i="3"/>
  <c r="L77" i="4"/>
  <c r="L54" i="5"/>
  <c r="N82" i="3"/>
  <c r="L82" i="3" s="1"/>
  <c r="M51" i="5"/>
  <c r="M73" i="4"/>
  <c r="K73" i="4" s="1"/>
  <c r="M116" i="3"/>
  <c r="L116" i="3" s="1"/>
  <c r="L105" i="4"/>
  <c r="N33" i="3"/>
  <c r="L33" i="3" s="1"/>
  <c r="M30" i="4"/>
  <c r="K30" i="4" s="1"/>
  <c r="N124" i="3"/>
  <c r="M111" i="4"/>
  <c r="M27" i="3"/>
  <c r="L19" i="5"/>
  <c r="S93" i="3"/>
  <c r="R93" i="3" s="1"/>
  <c r="N60" i="3"/>
  <c r="L60" i="3" s="1"/>
  <c r="M53" i="4"/>
  <c r="K53" i="4" s="1"/>
  <c r="M78" i="3"/>
  <c r="L69" i="4"/>
  <c r="M74" i="3"/>
  <c r="L65" i="4"/>
  <c r="I45" i="11"/>
  <c r="K47" i="3"/>
  <c r="N96" i="3"/>
  <c r="M87" i="4"/>
  <c r="N17" i="3"/>
  <c r="M14" i="5"/>
  <c r="M16" i="4"/>
  <c r="I24" i="11"/>
  <c r="J24" i="4" s="1"/>
  <c r="K26" i="3"/>
  <c r="N105" i="3"/>
  <c r="M59" i="5"/>
  <c r="M95" i="4"/>
  <c r="M92" i="3"/>
  <c r="L83" i="4"/>
  <c r="K83" i="4" s="1"/>
  <c r="M85" i="3"/>
  <c r="L53" i="5"/>
  <c r="L76" i="4"/>
  <c r="I29" i="11"/>
  <c r="K31" i="3"/>
  <c r="I57" i="11"/>
  <c r="J41" i="5" s="1"/>
  <c r="K59" i="3"/>
  <c r="I111" i="11"/>
  <c r="J65" i="5" s="1"/>
  <c r="K113" i="3"/>
  <c r="N42" i="3"/>
  <c r="M39" i="4"/>
  <c r="M30" i="5"/>
  <c r="N103" i="3"/>
  <c r="M93" i="4"/>
  <c r="N118" i="3"/>
  <c r="M66" i="5"/>
  <c r="I5" i="11"/>
  <c r="K7" i="3"/>
  <c r="I73" i="11"/>
  <c r="J66" i="4" s="1"/>
  <c r="K75" i="3"/>
  <c r="N73" i="3"/>
  <c r="L73" i="3" s="1"/>
  <c r="M49" i="5"/>
  <c r="K49" i="5" s="1"/>
  <c r="I44" i="11"/>
  <c r="J42" i="4" s="1"/>
  <c r="K46" i="3"/>
  <c r="N25" i="3"/>
  <c r="M23" i="4"/>
  <c r="I104" i="11"/>
  <c r="K106" i="3"/>
  <c r="R109" i="7"/>
  <c r="Q108" i="3"/>
  <c r="P98" i="4"/>
  <c r="N76" i="3"/>
  <c r="L76" i="3" s="1"/>
  <c r="M67" i="4"/>
  <c r="K67" i="4" s="1"/>
  <c r="R47" i="7"/>
  <c r="Q46" i="3"/>
  <c r="P42" i="4"/>
  <c r="N99" i="3"/>
  <c r="L99" i="3" s="1"/>
  <c r="M57" i="5"/>
  <c r="K57" i="5" s="1"/>
  <c r="M90" i="4"/>
  <c r="K90" i="4" s="1"/>
  <c r="I53" i="11"/>
  <c r="J49" i="4" s="1"/>
  <c r="K55" i="3"/>
  <c r="N84" i="3"/>
  <c r="M75" i="4"/>
  <c r="N15" i="3"/>
  <c r="M14" i="4"/>
  <c r="S97" i="3"/>
  <c r="R88" i="4"/>
  <c r="S95" i="3"/>
  <c r="R86" i="4"/>
  <c r="N12" i="3"/>
  <c r="L12" i="3" s="1"/>
  <c r="M12" i="5"/>
  <c r="K12" i="5" s="1"/>
  <c r="M12" i="4"/>
  <c r="K12" i="4" s="1"/>
  <c r="M62" i="3"/>
  <c r="L42" i="5"/>
  <c r="L55" i="4"/>
  <c r="M38" i="3"/>
  <c r="L27" i="5"/>
  <c r="L35" i="4"/>
  <c r="I26" i="11"/>
  <c r="K28" i="3"/>
  <c r="I31" i="11"/>
  <c r="J30" i="4" s="1"/>
  <c r="K33" i="3"/>
  <c r="T62" i="3"/>
  <c r="R62" i="3" s="1"/>
  <c r="S55" i="4"/>
  <c r="Q55" i="4" s="1"/>
  <c r="S42" i="5"/>
  <c r="Q42" i="5" s="1"/>
  <c r="I54" i="11"/>
  <c r="K56" i="3"/>
  <c r="I25" i="11"/>
  <c r="J19" i="5" s="1"/>
  <c r="K27" i="3"/>
  <c r="P58" i="3"/>
  <c r="O52" i="4"/>
  <c r="O40" i="5"/>
  <c r="K105" i="4"/>
  <c r="P112" i="3"/>
  <c r="O102" i="4"/>
  <c r="O64" i="5"/>
  <c r="B11" i="11"/>
  <c r="T38" i="3"/>
  <c r="R38" i="3" s="1"/>
  <c r="S35" i="4"/>
  <c r="Q35" i="4" s="1"/>
  <c r="S27" i="5"/>
  <c r="Q27" i="5" s="1"/>
  <c r="B8" i="11"/>
  <c r="R89" i="7"/>
  <c r="Q88" i="3"/>
  <c r="P79" i="4"/>
  <c r="P56" i="5"/>
  <c r="T129" i="3"/>
  <c r="R129" i="3" s="1"/>
  <c r="S116" i="4"/>
  <c r="Q116" i="4" s="1"/>
  <c r="S72" i="5"/>
  <c r="Q72" i="5" s="1"/>
  <c r="P129" i="3"/>
  <c r="O116" i="4"/>
  <c r="O72" i="5"/>
  <c r="B102" i="11"/>
  <c r="B42" i="11"/>
  <c r="J73" i="5"/>
  <c r="J117" i="4"/>
  <c r="N133" i="6"/>
  <c r="T71" i="3"/>
  <c r="R71" i="3" s="1"/>
  <c r="S47" i="5"/>
  <c r="Q47" i="5" s="1"/>
  <c r="S63" i="4"/>
  <c r="Q63" i="4" s="1"/>
  <c r="I94" i="11"/>
  <c r="J87" i="4" s="1"/>
  <c r="K96" i="3"/>
  <c r="AB75" i="6"/>
  <c r="M56" i="3"/>
  <c r="L50" i="4"/>
  <c r="L38" i="5"/>
  <c r="AB90" i="6"/>
  <c r="O26" i="3"/>
  <c r="N24" i="4"/>
  <c r="I56" i="11"/>
  <c r="K58" i="3"/>
  <c r="S6" i="14"/>
  <c r="B6" i="14" s="1"/>
  <c r="F6" i="11" s="1"/>
  <c r="C6" i="11" s="1"/>
  <c r="C6" i="14"/>
  <c r="H6" i="11" s="1"/>
  <c r="E6" i="11" s="1"/>
  <c r="R23" i="7"/>
  <c r="Q22" i="3"/>
  <c r="P18" i="5"/>
  <c r="R57" i="7"/>
  <c r="Q56" i="3"/>
  <c r="P50" i="4"/>
  <c r="P38" i="5"/>
  <c r="O81" i="3"/>
  <c r="N72" i="4"/>
  <c r="R79" i="7"/>
  <c r="Q78" i="3"/>
  <c r="P69" i="4"/>
  <c r="P105" i="3"/>
  <c r="O59" i="5"/>
  <c r="O95" i="4"/>
  <c r="P125" i="3"/>
  <c r="O112" i="4"/>
  <c r="O96" i="3"/>
  <c r="N87" i="4"/>
  <c r="H48" i="4"/>
  <c r="P44" i="3"/>
  <c r="O32" i="5"/>
  <c r="T117" i="3"/>
  <c r="R117" i="3" s="1"/>
  <c r="S106" i="4"/>
  <c r="Q106" i="4" s="1"/>
  <c r="Q20" i="3"/>
  <c r="R21" i="7"/>
  <c r="P19" i="4"/>
  <c r="J115" i="4"/>
  <c r="J71" i="5"/>
  <c r="N62" i="3"/>
  <c r="M55" i="4"/>
  <c r="M42" i="5"/>
  <c r="K42" i="5" s="1"/>
  <c r="M40" i="3"/>
  <c r="L37" i="4"/>
  <c r="M30" i="3"/>
  <c r="L30" i="3" s="1"/>
  <c r="L27" i="4"/>
  <c r="K27" i="4" s="1"/>
  <c r="L22" i="5"/>
  <c r="K22" i="5" s="1"/>
  <c r="S66" i="14"/>
  <c r="B66" i="14" s="1"/>
  <c r="F66" i="11" s="1"/>
  <c r="C66" i="11" s="1"/>
  <c r="C66" i="14"/>
  <c r="H66" i="11" s="1"/>
  <c r="E66" i="11" s="1"/>
  <c r="AB111" i="6"/>
  <c r="P72" i="3"/>
  <c r="O64" i="4"/>
  <c r="O48" i="5"/>
  <c r="P93" i="3"/>
  <c r="O84" i="4"/>
  <c r="P117" i="3"/>
  <c r="O106" i="4"/>
  <c r="M87" i="3"/>
  <c r="L87" i="3" s="1"/>
  <c r="L78" i="4"/>
  <c r="K78" i="4" s="1"/>
  <c r="L55" i="5"/>
  <c r="K55" i="5" s="1"/>
  <c r="M55" i="3"/>
  <c r="L55" i="3" s="1"/>
  <c r="L49" i="4"/>
  <c r="I97" i="11"/>
  <c r="K99" i="3"/>
  <c r="O23" i="3"/>
  <c r="N21" i="4"/>
  <c r="O118" i="3"/>
  <c r="N66" i="5"/>
  <c r="R131" i="7"/>
  <c r="Q130" i="3"/>
  <c r="P117" i="4"/>
  <c r="P73" i="5"/>
  <c r="P79" i="3"/>
  <c r="O70" i="4"/>
  <c r="R130" i="7"/>
  <c r="Q129" i="3"/>
  <c r="P72" i="5"/>
  <c r="P116" i="4"/>
  <c r="O119" i="3"/>
  <c r="N107" i="4"/>
  <c r="B50" i="11"/>
  <c r="N52" i="6"/>
  <c r="AB134" i="6"/>
  <c r="Q43" i="3"/>
  <c r="R44" i="7"/>
  <c r="P31" i="5"/>
  <c r="P40" i="4"/>
  <c r="P80" i="3"/>
  <c r="O71" i="4"/>
  <c r="P124" i="3"/>
  <c r="O111" i="4"/>
  <c r="B103" i="11"/>
  <c r="Q78" i="4"/>
  <c r="C88" i="14"/>
  <c r="H88" i="11" s="1"/>
  <c r="E88" i="11" s="1"/>
  <c r="B88" i="11" s="1"/>
  <c r="C99" i="14"/>
  <c r="H99" i="11" s="1"/>
  <c r="E99" i="11" s="1"/>
  <c r="B99" i="11" s="1"/>
  <c r="J12" i="5"/>
  <c r="J12" i="4"/>
  <c r="I91" i="11"/>
  <c r="J84" i="4" s="1"/>
  <c r="K93" i="3"/>
  <c r="T124" i="3"/>
  <c r="R124" i="3" s="1"/>
  <c r="S111" i="4"/>
  <c r="Q111" i="4" s="1"/>
  <c r="R9" i="7"/>
  <c r="Q8" i="3"/>
  <c r="P8" i="4"/>
  <c r="P8" i="5"/>
  <c r="I19" i="11"/>
  <c r="K21" i="3"/>
  <c r="I107" i="11"/>
  <c r="J99" i="4" s="1"/>
  <c r="K109" i="3"/>
  <c r="I84" i="11"/>
  <c r="K86" i="3"/>
  <c r="O9" i="3"/>
  <c r="N9" i="5"/>
  <c r="N9" i="4"/>
  <c r="R112" i="7"/>
  <c r="Q111" i="3"/>
  <c r="P101" i="4"/>
  <c r="P63" i="5"/>
  <c r="I3" i="11"/>
  <c r="K5" i="3"/>
  <c r="M123" i="3"/>
  <c r="L69" i="5"/>
  <c r="I43" i="11"/>
  <c r="J41" i="4" s="1"/>
  <c r="K45" i="3"/>
  <c r="I46" i="11"/>
  <c r="K48" i="3"/>
  <c r="R36" i="7"/>
  <c r="Q35" i="3"/>
  <c r="P32" i="4"/>
  <c r="P22" i="3"/>
  <c r="O18" i="5"/>
  <c r="I64" i="11"/>
  <c r="J58" i="4" s="1"/>
  <c r="K66" i="3"/>
  <c r="H53" i="3"/>
  <c r="I53" i="3" s="1"/>
  <c r="AM96" i="17"/>
  <c r="D96" i="17" s="1"/>
  <c r="N80" i="3"/>
  <c r="L80" i="3" s="1"/>
  <c r="M71" i="4"/>
  <c r="K71" i="4" s="1"/>
  <c r="M58" i="3"/>
  <c r="L58" i="3" s="1"/>
  <c r="L52" i="4"/>
  <c r="K52" i="4" s="1"/>
  <c r="L40" i="5"/>
  <c r="N28" i="3"/>
  <c r="L28" i="3" s="1"/>
  <c r="M25" i="4"/>
  <c r="K25" i="4" s="1"/>
  <c r="M20" i="5"/>
  <c r="K20" i="5" s="1"/>
  <c r="P71" i="3"/>
  <c r="O63" i="4"/>
  <c r="O47" i="5"/>
  <c r="I39" i="11"/>
  <c r="K41" i="3"/>
  <c r="I34" i="11"/>
  <c r="K36" i="3"/>
  <c r="N132" i="3"/>
  <c r="M119" i="4"/>
  <c r="R59" i="7"/>
  <c r="Q58" i="3"/>
  <c r="P40" i="5"/>
  <c r="P52" i="4"/>
  <c r="M17" i="3"/>
  <c r="L16" i="4"/>
  <c r="L14" i="5"/>
  <c r="O27" i="3"/>
  <c r="N19" i="5"/>
  <c r="T132" i="3"/>
  <c r="R132" i="3" s="1"/>
  <c r="S119" i="4"/>
  <c r="Q119" i="4" s="1"/>
  <c r="B127" i="11"/>
  <c r="N16" i="3"/>
  <c r="L16" i="3" s="1"/>
  <c r="M15" i="4"/>
  <c r="K15" i="4" s="1"/>
  <c r="O68" i="3"/>
  <c r="N60" i="4"/>
  <c r="AB23" i="6"/>
  <c r="M131" i="3"/>
  <c r="L131" i="3" s="1"/>
  <c r="L118" i="4"/>
  <c r="L74" i="5"/>
  <c r="R66" i="7"/>
  <c r="Q65" i="3"/>
  <c r="P57" i="4"/>
  <c r="N115" i="3"/>
  <c r="M104" i="4"/>
  <c r="T80" i="3"/>
  <c r="R80" i="3" s="1"/>
  <c r="S71" i="4"/>
  <c r="Q71" i="4" s="1"/>
  <c r="N47" i="3"/>
  <c r="L47" i="3" s="1"/>
  <c r="M33" i="5"/>
  <c r="K33" i="5" s="1"/>
  <c r="M43" i="4"/>
  <c r="K43" i="4" s="1"/>
  <c r="I14" i="11"/>
  <c r="J15" i="4" s="1"/>
  <c r="K16" i="3"/>
  <c r="R14" i="7"/>
  <c r="Q13" i="3"/>
  <c r="P13" i="5"/>
  <c r="O60" i="3"/>
  <c r="N53" i="4"/>
  <c r="I75" i="11"/>
  <c r="K77" i="3"/>
  <c r="P54" i="3"/>
  <c r="O37" i="5"/>
  <c r="T15" i="3"/>
  <c r="R15" i="3" s="1"/>
  <c r="S14" i="4"/>
  <c r="Q14" i="4" s="1"/>
  <c r="O127" i="3"/>
  <c r="N114" i="4"/>
  <c r="N70" i="5"/>
  <c r="M25" i="3"/>
  <c r="L23" i="4"/>
  <c r="R40" i="7"/>
  <c r="Q39" i="3"/>
  <c r="P28" i="5"/>
  <c r="P36" i="4"/>
  <c r="P78" i="3"/>
  <c r="O69" i="4"/>
  <c r="R106" i="7"/>
  <c r="Q105" i="3"/>
  <c r="P59" i="5"/>
  <c r="P95" i="4"/>
  <c r="R126" i="7"/>
  <c r="Q125" i="3"/>
  <c r="P112" i="4"/>
  <c r="M91" i="3"/>
  <c r="L91" i="3" s="1"/>
  <c r="G91" i="3" s="1"/>
  <c r="L82" i="4"/>
  <c r="T83" i="3"/>
  <c r="R83" i="3" s="1"/>
  <c r="S74" i="4"/>
  <c r="Q74" i="4" s="1"/>
  <c r="S52" i="5"/>
  <c r="Q52" i="5" s="1"/>
  <c r="Q44" i="3"/>
  <c r="R45" i="7"/>
  <c r="P32" i="5"/>
  <c r="R16" i="7"/>
  <c r="Q15" i="3"/>
  <c r="P14" i="4"/>
  <c r="O75" i="3"/>
  <c r="N66" i="4"/>
  <c r="Q77" i="3"/>
  <c r="R78" i="7"/>
  <c r="P68" i="4"/>
  <c r="P50" i="5"/>
  <c r="N38" i="3"/>
  <c r="L38" i="3" s="1"/>
  <c r="M35" i="4"/>
  <c r="K35" i="4" s="1"/>
  <c r="M27" i="5"/>
  <c r="K27" i="5" s="1"/>
  <c r="M75" i="3"/>
  <c r="L66" i="4"/>
  <c r="M35" i="3"/>
  <c r="L32" i="4"/>
  <c r="R68" i="7"/>
  <c r="Q67" i="3"/>
  <c r="P44" i="5"/>
  <c r="P59" i="4"/>
  <c r="AB98" i="6"/>
  <c r="M36" i="3"/>
  <c r="L25" i="5"/>
  <c r="L33" i="4"/>
  <c r="N66" i="3"/>
  <c r="M58" i="4"/>
  <c r="T39" i="3"/>
  <c r="R39" i="3" s="1"/>
  <c r="S36" i="4"/>
  <c r="Q36" i="4" s="1"/>
  <c r="S28" i="5"/>
  <c r="Q28" i="5" s="1"/>
  <c r="P42" i="3"/>
  <c r="O39" i="4"/>
  <c r="O30" i="5"/>
  <c r="I101" i="11"/>
  <c r="J93" i="4" s="1"/>
  <c r="K103" i="3"/>
  <c r="R73" i="7"/>
  <c r="Q72" i="3"/>
  <c r="P64" i="4"/>
  <c r="P48" i="5"/>
  <c r="R94" i="7"/>
  <c r="Q93" i="3"/>
  <c r="P84" i="4"/>
  <c r="R118" i="7"/>
  <c r="Q117" i="3"/>
  <c r="P106" i="4"/>
  <c r="M111" i="3"/>
  <c r="L111" i="3" s="1"/>
  <c r="L101" i="4"/>
  <c r="K101" i="4" s="1"/>
  <c r="L63" i="5"/>
  <c r="K63" i="5" s="1"/>
  <c r="M71" i="3"/>
  <c r="L47" i="5"/>
  <c r="L63" i="4"/>
  <c r="O133" i="3"/>
  <c r="N120" i="4"/>
  <c r="N75" i="5"/>
  <c r="N99" i="6"/>
  <c r="R64" i="7"/>
  <c r="Q63" i="3"/>
  <c r="P43" i="5"/>
  <c r="R99" i="7"/>
  <c r="Q98" i="3"/>
  <c r="P89" i="4"/>
  <c r="R30" i="7"/>
  <c r="Q29" i="3"/>
  <c r="P21" i="5"/>
  <c r="P26" i="4"/>
  <c r="R63" i="7"/>
  <c r="Q62" i="3"/>
  <c r="P42" i="5"/>
  <c r="P55" i="4"/>
  <c r="N14" i="3"/>
  <c r="L14" i="3" s="1"/>
  <c r="M13" i="4"/>
  <c r="K13" i="4" s="1"/>
  <c r="AB89" i="6"/>
  <c r="M19" i="3"/>
  <c r="L16" i="5"/>
  <c r="L18" i="4"/>
  <c r="P43" i="3"/>
  <c r="O31" i="5"/>
  <c r="O40" i="4"/>
  <c r="R81" i="7"/>
  <c r="Q80" i="3"/>
  <c r="P71" i="4"/>
  <c r="R125" i="7"/>
  <c r="Q124" i="3"/>
  <c r="P111" i="4"/>
  <c r="B32" i="11"/>
  <c r="I37" i="11"/>
  <c r="K39" i="3"/>
  <c r="I90" i="11"/>
  <c r="J83" i="4" s="1"/>
  <c r="K92" i="3"/>
  <c r="I33" i="11"/>
  <c r="J32" i="4" s="1"/>
  <c r="K35" i="3"/>
  <c r="I132" i="11"/>
  <c r="K134" i="3"/>
  <c r="I119" i="11"/>
  <c r="K121" i="3"/>
  <c r="K13" i="5"/>
  <c r="C40" i="14"/>
  <c r="H40" i="11" s="1"/>
  <c r="E40" i="11" s="1"/>
  <c r="B40" i="11" s="1"/>
  <c r="J55" i="4"/>
  <c r="J42" i="5"/>
  <c r="O128" i="3"/>
  <c r="N71" i="5"/>
  <c r="N115" i="4"/>
  <c r="N37" i="3"/>
  <c r="L37" i="3" s="1"/>
  <c r="M26" i="5"/>
  <c r="K26" i="5" s="1"/>
  <c r="M34" i="4"/>
  <c r="K34" i="4" s="1"/>
  <c r="T46" i="3"/>
  <c r="R46" i="3" s="1"/>
  <c r="S42" i="4"/>
  <c r="Q42" i="4" s="1"/>
  <c r="N78" i="3"/>
  <c r="L78" i="3" s="1"/>
  <c r="M69" i="4"/>
  <c r="K69" i="4" s="1"/>
  <c r="Q11" i="3"/>
  <c r="R12" i="7"/>
  <c r="P11" i="5"/>
  <c r="P11" i="4"/>
  <c r="N120" i="3"/>
  <c r="L120" i="3" s="1"/>
  <c r="M108" i="4"/>
  <c r="K108" i="4" s="1"/>
  <c r="P84" i="3"/>
  <c r="O75" i="4"/>
  <c r="T8" i="3"/>
  <c r="R8" i="3" s="1"/>
  <c r="S8" i="5"/>
  <c r="Q8" i="5" s="1"/>
  <c r="S8" i="4"/>
  <c r="Q8" i="4" s="1"/>
  <c r="T20" i="3"/>
  <c r="R20" i="3" s="1"/>
  <c r="S19" i="4"/>
  <c r="Q19" i="4" s="1"/>
  <c r="M5" i="3"/>
  <c r="L5" i="3" s="1"/>
  <c r="L5" i="4"/>
  <c r="L5" i="5"/>
  <c r="R38" i="7"/>
  <c r="Q37" i="3"/>
  <c r="P26" i="5"/>
  <c r="P34" i="4"/>
  <c r="P55" i="3"/>
  <c r="O49" i="4"/>
  <c r="N119" i="3"/>
  <c r="L119" i="3" s="1"/>
  <c r="M107" i="4"/>
  <c r="K107" i="4" s="1"/>
  <c r="T125" i="3"/>
  <c r="R125" i="3" s="1"/>
  <c r="S112" i="4"/>
  <c r="Q112" i="4" s="1"/>
  <c r="R55" i="7"/>
  <c r="Q54" i="3"/>
  <c r="P37" i="5"/>
  <c r="O24" i="3"/>
  <c r="N22" i="4"/>
  <c r="T92" i="3"/>
  <c r="S83" i="4"/>
  <c r="M22" i="3"/>
  <c r="L18" i="5"/>
  <c r="R85" i="7"/>
  <c r="Q84" i="3"/>
  <c r="P75" i="4"/>
  <c r="N49" i="3"/>
  <c r="L49" i="3" s="1"/>
  <c r="M35" i="5"/>
  <c r="K35" i="5" s="1"/>
  <c r="R80" i="7"/>
  <c r="Q79" i="3"/>
  <c r="P70" i="4"/>
  <c r="N83" i="3"/>
  <c r="M52" i="5"/>
  <c r="M74" i="4"/>
  <c r="T134" i="3"/>
  <c r="R134" i="3" s="1"/>
  <c r="S121" i="4"/>
  <c r="Q121" i="4" s="1"/>
  <c r="S76" i="5"/>
  <c r="Q76" i="5" s="1"/>
  <c r="N70" i="3"/>
  <c r="M62" i="4"/>
  <c r="M46" i="5"/>
  <c r="N46" i="3"/>
  <c r="L46" i="3" s="1"/>
  <c r="M42" i="4"/>
  <c r="K42" i="4" s="1"/>
  <c r="M134" i="3"/>
  <c r="L76" i="5"/>
  <c r="L121" i="4"/>
  <c r="N125" i="3"/>
  <c r="M112" i="4"/>
  <c r="P108" i="3"/>
  <c r="O98" i="4"/>
  <c r="N77" i="3"/>
  <c r="L77" i="3" s="1"/>
  <c r="M50" i="5"/>
  <c r="K50" i="5" s="1"/>
  <c r="M68" i="4"/>
  <c r="K68" i="4" s="1"/>
  <c r="M52" i="3"/>
  <c r="L47" i="4"/>
  <c r="I55" i="11"/>
  <c r="K57" i="3"/>
  <c r="I95" i="11"/>
  <c r="J88" i="4" s="1"/>
  <c r="K97" i="3"/>
  <c r="O50" i="3"/>
  <c r="N45" i="4"/>
  <c r="M79" i="3"/>
  <c r="L70" i="4"/>
  <c r="N75" i="3"/>
  <c r="L75" i="3" s="1"/>
  <c r="M66" i="4"/>
  <c r="T25" i="3"/>
  <c r="R25" i="3" s="1"/>
  <c r="S23" i="4"/>
  <c r="Q23" i="4" s="1"/>
  <c r="N11" i="3"/>
  <c r="M11" i="5"/>
  <c r="M11" i="4"/>
  <c r="H54" i="4"/>
  <c r="Q70" i="4"/>
  <c r="T11" i="3"/>
  <c r="R11" i="3" s="1"/>
  <c r="S11" i="5"/>
  <c r="Q11" i="5" s="1"/>
  <c r="S11" i="4"/>
  <c r="Q11" i="4" s="1"/>
  <c r="O95" i="3"/>
  <c r="N86" i="4"/>
  <c r="P39" i="3"/>
  <c r="O36" i="4"/>
  <c r="O28" i="5"/>
  <c r="M115" i="3"/>
  <c r="L104" i="4"/>
  <c r="Q90" i="3"/>
  <c r="R91" i="7"/>
  <c r="P81" i="4"/>
  <c r="P106" i="3"/>
  <c r="O96" i="4"/>
  <c r="O60" i="5"/>
  <c r="R132" i="7"/>
  <c r="Q131" i="3"/>
  <c r="P118" i="4"/>
  <c r="P74" i="5"/>
  <c r="T99" i="3"/>
  <c r="R99" i="3" s="1"/>
  <c r="S90" i="4"/>
  <c r="Q90" i="4" s="1"/>
  <c r="S57" i="5"/>
  <c r="Q57" i="5" s="1"/>
  <c r="M133" i="3"/>
  <c r="L75" i="5"/>
  <c r="L120" i="4"/>
  <c r="AB114" i="6"/>
  <c r="P15" i="3"/>
  <c r="O14" i="4"/>
  <c r="P6" i="3"/>
  <c r="O6" i="5"/>
  <c r="O6" i="4"/>
  <c r="I15" i="11"/>
  <c r="K17" i="3"/>
  <c r="P67" i="3"/>
  <c r="O59" i="4"/>
  <c r="O44" i="5"/>
  <c r="AB110" i="6"/>
  <c r="N10" i="3"/>
  <c r="M10" i="4"/>
  <c r="M10" i="5"/>
  <c r="X91" i="8"/>
  <c r="AB51" i="6"/>
  <c r="R43" i="7"/>
  <c r="Q42" i="3"/>
  <c r="P30" i="5"/>
  <c r="P39" i="4"/>
  <c r="AB113" i="6"/>
  <c r="R84" i="7"/>
  <c r="Q83" i="3"/>
  <c r="P74" i="4"/>
  <c r="P52" i="5"/>
  <c r="P102" i="3"/>
  <c r="O92" i="4"/>
  <c r="R8" i="7"/>
  <c r="Q7" i="3"/>
  <c r="P7" i="4"/>
  <c r="P7" i="5"/>
  <c r="M70" i="3"/>
  <c r="L62" i="4"/>
  <c r="L46" i="5"/>
  <c r="T51" i="3"/>
  <c r="R51" i="3" s="1"/>
  <c r="S46" i="4"/>
  <c r="Q46" i="4" s="1"/>
  <c r="R48" i="7"/>
  <c r="Q47" i="3"/>
  <c r="P43" i="4"/>
  <c r="P33" i="5"/>
  <c r="P34" i="3"/>
  <c r="O31" i="4"/>
  <c r="P98" i="3"/>
  <c r="O89" i="4"/>
  <c r="O57" i="3"/>
  <c r="N39" i="5"/>
  <c r="N51" i="4"/>
  <c r="P29" i="3"/>
  <c r="O21" i="5"/>
  <c r="O26" i="4"/>
  <c r="M105" i="3"/>
  <c r="L95" i="4"/>
  <c r="L59" i="5"/>
  <c r="Q12" i="5"/>
  <c r="I92" i="11"/>
  <c r="J85" i="4" s="1"/>
  <c r="K94" i="3"/>
  <c r="R77" i="7"/>
  <c r="Q76" i="3"/>
  <c r="P67" i="4"/>
  <c r="P134" i="3"/>
  <c r="O121" i="4"/>
  <c r="O76" i="5"/>
  <c r="T123" i="3"/>
  <c r="R123" i="3" s="1"/>
  <c r="S69" i="5"/>
  <c r="Q69" i="5" s="1"/>
  <c r="J114" i="4"/>
  <c r="J70" i="5"/>
  <c r="I80" i="11"/>
  <c r="K82" i="3"/>
  <c r="B86" i="11"/>
  <c r="L13" i="3"/>
  <c r="C115" i="14"/>
  <c r="H115" i="11" s="1"/>
  <c r="E115" i="11" s="1"/>
  <c r="B115" i="11" s="1"/>
  <c r="Q69" i="4"/>
  <c r="J9" i="5"/>
  <c r="J9" i="4"/>
  <c r="B131" i="11"/>
  <c r="Q43" i="5"/>
  <c r="Q41" i="4"/>
  <c r="B18" i="11"/>
  <c r="Q68" i="5"/>
  <c r="R7" i="7"/>
  <c r="Q6" i="3"/>
  <c r="P6" i="4"/>
  <c r="P6" i="5"/>
  <c r="N90" i="3"/>
  <c r="L90" i="3" s="1"/>
  <c r="M81" i="4"/>
  <c r="K81" i="4" s="1"/>
  <c r="T95" i="3"/>
  <c r="R95" i="3" s="1"/>
  <c r="S86" i="4"/>
  <c r="Q86" i="4" s="1"/>
  <c r="T86" i="3"/>
  <c r="R86" i="3" s="1"/>
  <c r="S77" i="4"/>
  <c r="Q77" i="4" s="1"/>
  <c r="S54" i="5"/>
  <c r="Q54" i="5" s="1"/>
  <c r="M96" i="3"/>
  <c r="L87" i="4"/>
  <c r="M8" i="3"/>
  <c r="L8" i="4"/>
  <c r="L8" i="5"/>
  <c r="K40" i="5"/>
  <c r="T116" i="3"/>
  <c r="R116" i="3" s="1"/>
  <c r="S105" i="4"/>
  <c r="Q105" i="4" s="1"/>
  <c r="I96" i="11"/>
  <c r="J89" i="4" s="1"/>
  <c r="K98" i="3"/>
  <c r="N134" i="3"/>
  <c r="L134" i="3" s="1"/>
  <c r="M76" i="5"/>
  <c r="M121" i="4"/>
  <c r="K121" i="4" s="1"/>
  <c r="S41" i="14"/>
  <c r="B41" i="14" s="1"/>
  <c r="F41" i="11" s="1"/>
  <c r="C41" i="11" s="1"/>
  <c r="B41" i="11" s="1"/>
  <c r="C41" i="14"/>
  <c r="H41" i="11" s="1"/>
  <c r="E41" i="11" s="1"/>
  <c r="R53" i="7"/>
  <c r="Q52" i="3"/>
  <c r="P47" i="4"/>
  <c r="Q21" i="4"/>
  <c r="O86" i="3"/>
  <c r="N77" i="4"/>
  <c r="N54" i="5"/>
  <c r="R37" i="7"/>
  <c r="Q36" i="3"/>
  <c r="P25" i="5"/>
  <c r="P33" i="4"/>
  <c r="P83" i="3"/>
  <c r="O74" i="4"/>
  <c r="O52" i="5"/>
  <c r="R103" i="7"/>
  <c r="Q102" i="3"/>
  <c r="P92" i="4"/>
  <c r="O49" i="3"/>
  <c r="N35" i="5"/>
  <c r="N123" i="3"/>
  <c r="L123" i="3" s="1"/>
  <c r="M69" i="5"/>
  <c r="K69" i="5" s="1"/>
  <c r="O73" i="3"/>
  <c r="N49" i="5"/>
  <c r="R19" i="7"/>
  <c r="Q18" i="3"/>
  <c r="P17" i="4"/>
  <c r="P15" i="5"/>
  <c r="P7" i="3"/>
  <c r="O7" i="5"/>
  <c r="O7" i="4"/>
  <c r="M118" i="3"/>
  <c r="L66" i="5"/>
  <c r="O45" i="3"/>
  <c r="N41" i="4"/>
  <c r="X6" i="8"/>
  <c r="N86" i="3"/>
  <c r="L86" i="3" s="1"/>
  <c r="M54" i="5"/>
  <c r="K54" i="5" s="1"/>
  <c r="M77" i="4"/>
  <c r="K77" i="4" s="1"/>
  <c r="K54" i="4"/>
  <c r="F54" i="4" s="1"/>
  <c r="G54" i="4" s="1"/>
  <c r="T77" i="3"/>
  <c r="R77" i="3" s="1"/>
  <c r="S50" i="5"/>
  <c r="Q50" i="5" s="1"/>
  <c r="S68" i="4"/>
  <c r="Q68" i="4" s="1"/>
  <c r="Q64" i="5"/>
  <c r="R26" i="7"/>
  <c r="Q25" i="3"/>
  <c r="P23" i="4"/>
  <c r="P47" i="3"/>
  <c r="O33" i="5"/>
  <c r="O43" i="4"/>
  <c r="Q34" i="3"/>
  <c r="R35" i="7"/>
  <c r="P31" i="4"/>
  <c r="R111" i="7"/>
  <c r="Q110" i="3"/>
  <c r="P100" i="4"/>
  <c r="P62" i="5"/>
  <c r="Q74" i="3"/>
  <c r="R75" i="7"/>
  <c r="P65" i="4"/>
  <c r="T74" i="3"/>
  <c r="R74" i="3" s="1"/>
  <c r="S65" i="4"/>
  <c r="Q65" i="4" s="1"/>
  <c r="N106" i="3"/>
  <c r="M96" i="4"/>
  <c r="M60" i="5"/>
  <c r="O33" i="3"/>
  <c r="N30" i="4"/>
  <c r="T98" i="3"/>
  <c r="R98" i="3" s="1"/>
  <c r="S89" i="4"/>
  <c r="Q89" i="4" s="1"/>
  <c r="P76" i="3"/>
  <c r="O67" i="4"/>
  <c r="R135" i="7"/>
  <c r="Q134" i="3"/>
  <c r="P76" i="5"/>
  <c r="P121" i="4"/>
  <c r="T10" i="3"/>
  <c r="R10" i="3" s="1"/>
  <c r="S10" i="4"/>
  <c r="Q10" i="4" s="1"/>
  <c r="S10" i="5"/>
  <c r="Q10" i="5" s="1"/>
  <c r="R20" i="7"/>
  <c r="Q19" i="3"/>
  <c r="P18" i="4"/>
  <c r="P16" i="5"/>
  <c r="J55" i="5"/>
  <c r="J78" i="4"/>
  <c r="I83" i="11"/>
  <c r="K85" i="3"/>
  <c r="Q7" i="5"/>
  <c r="I23" i="11"/>
  <c r="J23" i="4" s="1"/>
  <c r="K25" i="3"/>
  <c r="I108" i="11"/>
  <c r="K110" i="3"/>
  <c r="J97" i="4"/>
  <c r="J61" i="5"/>
  <c r="J16" i="5"/>
  <c r="J18" i="4"/>
  <c r="K5" i="5"/>
  <c r="I110" i="11"/>
  <c r="K112" i="3"/>
  <c r="Q50" i="4"/>
  <c r="C49" i="14"/>
  <c r="H49" i="11" s="1"/>
  <c r="E49" i="11" s="1"/>
  <c r="I70" i="11"/>
  <c r="K72" i="3"/>
  <c r="R45" i="3"/>
  <c r="M94" i="3"/>
  <c r="L85" i="4"/>
  <c r="M97" i="3"/>
  <c r="L88" i="4"/>
  <c r="O87" i="3"/>
  <c r="N78" i="4"/>
  <c r="N55" i="5"/>
  <c r="R113" i="7"/>
  <c r="Q112" i="3"/>
  <c r="P102" i="4"/>
  <c r="P64" i="5"/>
  <c r="N39" i="3"/>
  <c r="L39" i="3" s="1"/>
  <c r="M36" i="4"/>
  <c r="K36" i="4" s="1"/>
  <c r="M28" i="5"/>
  <c r="K28" i="5" s="1"/>
  <c r="N29" i="3"/>
  <c r="M21" i="5"/>
  <c r="M26" i="4"/>
  <c r="R32" i="7"/>
  <c r="Q31" i="3"/>
  <c r="P23" i="5"/>
  <c r="P28" i="4"/>
  <c r="T104" i="3"/>
  <c r="R104" i="3" s="1"/>
  <c r="S94" i="4"/>
  <c r="Q94" i="4" s="1"/>
  <c r="P5" i="3"/>
  <c r="O5" i="4"/>
  <c r="O5" i="5"/>
  <c r="M48" i="3"/>
  <c r="L48" i="3" s="1"/>
  <c r="L34" i="5"/>
  <c r="K34" i="5" s="1"/>
  <c r="L44" i="4"/>
  <c r="K44" i="4" s="1"/>
  <c r="R95" i="7"/>
  <c r="Q94" i="3"/>
  <c r="P85" i="4"/>
  <c r="T70" i="3"/>
  <c r="R70" i="3" s="1"/>
  <c r="S46" i="5"/>
  <c r="Q46" i="5" s="1"/>
  <c r="S62" i="4"/>
  <c r="Q62" i="4" s="1"/>
  <c r="T90" i="3"/>
  <c r="S81" i="4"/>
  <c r="I48" i="11"/>
  <c r="J45" i="4" s="1"/>
  <c r="K50" i="3"/>
  <c r="N43" i="3"/>
  <c r="L43" i="3" s="1"/>
  <c r="M31" i="5"/>
  <c r="K31" i="5" s="1"/>
  <c r="M40" i="4"/>
  <c r="K40" i="4" s="1"/>
  <c r="R52" i="7"/>
  <c r="Q51" i="3"/>
  <c r="P46" i="4"/>
  <c r="N24" i="3"/>
  <c r="L24" i="3" s="1"/>
  <c r="M22" i="4"/>
  <c r="K22" i="4" s="1"/>
  <c r="AB102" i="6"/>
  <c r="R49" i="7"/>
  <c r="Q48" i="3"/>
  <c r="P44" i="4"/>
  <c r="P34" i="5"/>
  <c r="N107" i="3"/>
  <c r="L107" i="3" s="1"/>
  <c r="M61" i="5"/>
  <c r="K61" i="5" s="1"/>
  <c r="M97" i="4"/>
  <c r="K97" i="4" s="1"/>
  <c r="S96" i="3"/>
  <c r="R96" i="3" s="1"/>
  <c r="R87" i="4"/>
  <c r="Q87" i="4" s="1"/>
  <c r="I61" i="3"/>
  <c r="G61" i="3"/>
  <c r="Q16" i="4"/>
  <c r="M101" i="3"/>
  <c r="L91" i="4"/>
  <c r="R107" i="7"/>
  <c r="Q106" i="3"/>
  <c r="P96" i="4"/>
  <c r="P60" i="5"/>
  <c r="P131" i="3"/>
  <c r="O74" i="5"/>
  <c r="O118" i="4"/>
  <c r="N35" i="3"/>
  <c r="L35" i="3" s="1"/>
  <c r="M32" i="4"/>
  <c r="K32" i="4" s="1"/>
  <c r="O97" i="3"/>
  <c r="N88" i="4"/>
  <c r="P46" i="3"/>
  <c r="O42" i="4"/>
  <c r="T131" i="3"/>
  <c r="R131" i="3" s="1"/>
  <c r="S118" i="4"/>
  <c r="Q118" i="4" s="1"/>
  <c r="S74" i="5"/>
  <c r="Q74" i="5" s="1"/>
  <c r="P48" i="3"/>
  <c r="O34" i="5"/>
  <c r="O44" i="4"/>
  <c r="M125" i="3"/>
  <c r="L112" i="4"/>
  <c r="AB109" i="6"/>
  <c r="O120" i="3"/>
  <c r="N108" i="4"/>
  <c r="O113" i="3"/>
  <c r="N65" i="5"/>
  <c r="I112" i="11"/>
  <c r="J103" i="4" s="1"/>
  <c r="K114" i="3"/>
  <c r="R13" i="7"/>
  <c r="Q12" i="3"/>
  <c r="P12" i="5"/>
  <c r="P12" i="4"/>
  <c r="P85" i="3"/>
  <c r="O76" i="4"/>
  <c r="O53" i="5"/>
  <c r="Q132" i="3"/>
  <c r="R133" i="7"/>
  <c r="P119" i="4"/>
  <c r="R29" i="7"/>
  <c r="Q28" i="3"/>
  <c r="P20" i="5"/>
  <c r="P25" i="4"/>
  <c r="T42" i="3"/>
  <c r="R42" i="3" s="1"/>
  <c r="S39" i="4"/>
  <c r="Q39" i="4" s="1"/>
  <c r="S30" i="5"/>
  <c r="Q30" i="5" s="1"/>
  <c r="O103" i="3"/>
  <c r="N93" i="4"/>
  <c r="M42" i="3"/>
  <c r="L39" i="4"/>
  <c r="L30" i="5"/>
  <c r="N94" i="6"/>
  <c r="AB37" i="6"/>
  <c r="M20" i="3"/>
  <c r="L19" i="4"/>
  <c r="P40" i="3"/>
  <c r="O37" i="4"/>
  <c r="N69" i="3"/>
  <c r="L69" i="3" s="1"/>
  <c r="M45" i="5"/>
  <c r="K45" i="5" s="1"/>
  <c r="M61" i="4"/>
  <c r="K61" i="4" s="1"/>
  <c r="N7" i="3"/>
  <c r="M7" i="5"/>
  <c r="M7" i="4"/>
  <c r="P36" i="3"/>
  <c r="O33" i="4"/>
  <c r="O25" i="5"/>
  <c r="P92" i="3"/>
  <c r="O83" i="4"/>
  <c r="R102" i="7"/>
  <c r="Q101" i="3"/>
  <c r="P91" i="4"/>
  <c r="AB19" i="6"/>
  <c r="I124" i="11"/>
  <c r="J113" i="4" s="1"/>
  <c r="K126" i="3"/>
  <c r="T88" i="3"/>
  <c r="R88" i="3" s="1"/>
  <c r="S79" i="4"/>
  <c r="Q79" i="4" s="1"/>
  <c r="S56" i="5"/>
  <c r="Q56" i="5" s="1"/>
  <c r="N121" i="3"/>
  <c r="M67" i="5"/>
  <c r="M109" i="4"/>
  <c r="P25" i="3"/>
  <c r="O23" i="4"/>
  <c r="P110" i="3"/>
  <c r="O100" i="4"/>
  <c r="O62" i="5"/>
  <c r="M126" i="3"/>
  <c r="L126" i="3" s="1"/>
  <c r="L113" i="4"/>
  <c r="K113" i="4" s="1"/>
  <c r="K70" i="5"/>
  <c r="R110" i="7"/>
  <c r="Q109" i="3"/>
  <c r="P99" i="4"/>
  <c r="O32" i="3"/>
  <c r="N29" i="4"/>
  <c r="N24" i="5"/>
  <c r="N85" i="3"/>
  <c r="L85" i="3" s="1"/>
  <c r="M76" i="4"/>
  <c r="M53" i="5"/>
  <c r="K53" i="5" s="1"/>
  <c r="R67" i="7"/>
  <c r="Q66" i="3"/>
  <c r="P58" i="4"/>
  <c r="P104" i="3"/>
  <c r="O94" i="4"/>
  <c r="T65" i="3"/>
  <c r="R65" i="3" s="1"/>
  <c r="S57" i="4"/>
  <c r="Q57" i="4" s="1"/>
  <c r="R31" i="7"/>
  <c r="Q30" i="3"/>
  <c r="P22" i="5"/>
  <c r="P27" i="4"/>
  <c r="C36" i="14"/>
  <c r="H36" i="11" s="1"/>
  <c r="E36" i="11" s="1"/>
  <c r="B36" i="11" s="1"/>
  <c r="K47" i="4"/>
  <c r="I93" i="11"/>
  <c r="J86" i="4" s="1"/>
  <c r="K95" i="3"/>
  <c r="I109" i="11"/>
  <c r="K111" i="3"/>
  <c r="K5" i="4"/>
  <c r="Q41" i="5"/>
  <c r="B49" i="11"/>
  <c r="K86" i="4"/>
  <c r="I27" i="11"/>
  <c r="K29" i="3"/>
  <c r="N122" i="3"/>
  <c r="L122" i="3" s="1"/>
  <c r="M110" i="4"/>
  <c r="K110" i="4" s="1"/>
  <c r="M68" i="5"/>
  <c r="K68" i="5" s="1"/>
  <c r="I30" i="11"/>
  <c r="K32" i="3"/>
  <c r="I74" i="11"/>
  <c r="J67" i="4" s="1"/>
  <c r="K76" i="3"/>
  <c r="R122" i="7"/>
  <c r="Q121" i="3"/>
  <c r="P109" i="4"/>
  <c r="P67" i="5"/>
  <c r="Q5" i="3"/>
  <c r="R6" i="7"/>
  <c r="P5" i="4"/>
  <c r="P5" i="5"/>
  <c r="M84" i="3"/>
  <c r="L75" i="4"/>
  <c r="M108" i="3"/>
  <c r="L98" i="4"/>
  <c r="S94" i="3"/>
  <c r="R85" i="4"/>
  <c r="I72" i="11"/>
  <c r="J65" i="4" s="1"/>
  <c r="K74" i="3"/>
  <c r="M112" i="3"/>
  <c r="L64" i="5"/>
  <c r="L102" i="4"/>
  <c r="M109" i="3"/>
  <c r="L99" i="4"/>
  <c r="J45" i="5"/>
  <c r="J61" i="4"/>
  <c r="P111" i="3"/>
  <c r="O101" i="4"/>
  <c r="O63" i="5"/>
  <c r="I78" i="11"/>
  <c r="J71" i="4" s="1"/>
  <c r="K80" i="3"/>
  <c r="T48" i="3"/>
  <c r="R48" i="3" s="1"/>
  <c r="S44" i="4"/>
  <c r="Q44" i="4" s="1"/>
  <c r="S34" i="5"/>
  <c r="Q34" i="5" s="1"/>
  <c r="P17" i="3"/>
  <c r="O14" i="5"/>
  <c r="O16" i="4"/>
  <c r="P12" i="3"/>
  <c r="O12" i="5"/>
  <c r="O12" i="4"/>
  <c r="N114" i="3"/>
  <c r="L114" i="3" s="1"/>
  <c r="M103" i="4"/>
  <c r="K103" i="4" s="1"/>
  <c r="P90" i="3"/>
  <c r="O81" i="4"/>
  <c r="P38" i="3"/>
  <c r="O35" i="4"/>
  <c r="O27" i="5"/>
  <c r="P51" i="3"/>
  <c r="O46" i="4"/>
  <c r="N71" i="3"/>
  <c r="L71" i="3" s="1"/>
  <c r="M47" i="5"/>
  <c r="K47" i="5" s="1"/>
  <c r="M63" i="4"/>
  <c r="K63" i="4" s="1"/>
  <c r="R18" i="7"/>
  <c r="Q17" i="3"/>
  <c r="P14" i="5"/>
  <c r="P16" i="4"/>
  <c r="O99" i="3"/>
  <c r="N57" i="5"/>
  <c r="N90" i="4"/>
  <c r="M103" i="3"/>
  <c r="L93" i="4"/>
  <c r="AB130" i="6"/>
  <c r="M11" i="3"/>
  <c r="L11" i="5"/>
  <c r="L11" i="4"/>
  <c r="R116" i="7"/>
  <c r="Q115" i="3"/>
  <c r="P104" i="4"/>
  <c r="M41" i="3"/>
  <c r="L38" i="4"/>
  <c r="L29" i="5"/>
  <c r="T101" i="3"/>
  <c r="R101" i="3" s="1"/>
  <c r="S91" i="4"/>
  <c r="Q91" i="4" s="1"/>
  <c r="K74" i="5"/>
  <c r="T97" i="3"/>
  <c r="R97" i="3" s="1"/>
  <c r="S88" i="4"/>
  <c r="P8" i="3"/>
  <c r="O8" i="4"/>
  <c r="O8" i="5"/>
  <c r="R39" i="7"/>
  <c r="Q38" i="3"/>
  <c r="P27" i="5"/>
  <c r="P35" i="4"/>
  <c r="K82" i="4"/>
  <c r="F82" i="4" s="1"/>
  <c r="G82" i="4" s="1"/>
  <c r="N8" i="3"/>
  <c r="L8" i="3" s="1"/>
  <c r="M8" i="4"/>
  <c r="K8" i="4" s="1"/>
  <c r="M8" i="5"/>
  <c r="K8" i="5" s="1"/>
  <c r="P16" i="3"/>
  <c r="O15" i="4"/>
  <c r="I28" i="11"/>
  <c r="K30" i="3"/>
  <c r="M124" i="3"/>
  <c r="L111" i="4"/>
  <c r="M66" i="3"/>
  <c r="L58" i="4"/>
  <c r="M29" i="3"/>
  <c r="L21" i="5"/>
  <c r="L26" i="4"/>
  <c r="N103" i="6"/>
  <c r="R11" i="7"/>
  <c r="Q10" i="3"/>
  <c r="P10" i="4"/>
  <c r="P10" i="5"/>
  <c r="B16" i="11"/>
  <c r="T115" i="3"/>
  <c r="R115" i="3" s="1"/>
  <c r="S104" i="4"/>
  <c r="Q104" i="4" s="1"/>
  <c r="K118" i="4"/>
  <c r="M83" i="3"/>
  <c r="L52" i="5"/>
  <c r="L74" i="4"/>
  <c r="Q27" i="4"/>
  <c r="N79" i="3"/>
  <c r="L79" i="3" s="1"/>
  <c r="M70" i="4"/>
  <c r="K70" i="4" s="1"/>
  <c r="N9" i="3"/>
  <c r="L9" i="3" s="1"/>
  <c r="M9" i="4"/>
  <c r="K9" i="4" s="1"/>
  <c r="M9" i="5"/>
  <c r="K9" i="5" s="1"/>
  <c r="R86" i="7"/>
  <c r="Q85" i="3"/>
  <c r="P53" i="5"/>
  <c r="P76" i="4"/>
  <c r="P115" i="3"/>
  <c r="O104" i="4"/>
  <c r="P132" i="3"/>
  <c r="O119" i="4"/>
  <c r="P64" i="3"/>
  <c r="O56" i="4"/>
  <c r="P28" i="3"/>
  <c r="O25" i="4"/>
  <c r="O20" i="5"/>
  <c r="N27" i="3"/>
  <c r="L27" i="3" s="1"/>
  <c r="M19" i="5"/>
  <c r="K19" i="5" s="1"/>
  <c r="B116" i="11"/>
  <c r="S13" i="14"/>
  <c r="B13" i="14" s="1"/>
  <c r="F13" i="11" s="1"/>
  <c r="C13" i="11" s="1"/>
  <c r="B13" i="11" s="1"/>
  <c r="C13" i="14"/>
  <c r="H13" i="11" s="1"/>
  <c r="E13" i="11" s="1"/>
  <c r="T106" i="3"/>
  <c r="R106" i="3" s="1"/>
  <c r="S60" i="5"/>
  <c r="Q60" i="5" s="1"/>
  <c r="S96" i="4"/>
  <c r="Q96" i="4" s="1"/>
  <c r="P37" i="3"/>
  <c r="O26" i="5"/>
  <c r="O34" i="4"/>
  <c r="N19" i="3"/>
  <c r="L19" i="3" s="1"/>
  <c r="M16" i="5"/>
  <c r="K16" i="5" s="1"/>
  <c r="M18" i="4"/>
  <c r="K18" i="4" s="1"/>
  <c r="M7" i="3"/>
  <c r="L7" i="5"/>
  <c r="L7" i="4"/>
  <c r="O69" i="3"/>
  <c r="N61" i="4"/>
  <c r="N45" i="5"/>
  <c r="N56" i="3"/>
  <c r="M50" i="4"/>
  <c r="K50" i="4" s="1"/>
  <c r="M38" i="5"/>
  <c r="K38" i="5" s="1"/>
  <c r="AB131" i="6"/>
  <c r="AB99" i="6"/>
  <c r="T22" i="3"/>
  <c r="R22" i="3" s="1"/>
  <c r="S18" i="5"/>
  <c r="Q18" i="5" s="1"/>
  <c r="AB68" i="6"/>
  <c r="Q92" i="3"/>
  <c r="R93" i="7"/>
  <c r="P83" i="4"/>
  <c r="P101" i="3"/>
  <c r="O91" i="4"/>
  <c r="T34" i="3"/>
  <c r="R34" i="3" s="1"/>
  <c r="S31" i="4"/>
  <c r="Q31" i="4" s="1"/>
  <c r="R56" i="7"/>
  <c r="Q55" i="3"/>
  <c r="P49" i="4"/>
  <c r="N105" i="6"/>
  <c r="M34" i="3"/>
  <c r="L34" i="3" s="1"/>
  <c r="L31" i="4"/>
  <c r="K31" i="4" s="1"/>
  <c r="T94" i="3"/>
  <c r="R94" i="3" s="1"/>
  <c r="S85" i="4"/>
  <c r="Q85" i="4" s="1"/>
  <c r="R71" i="7"/>
  <c r="Q70" i="3"/>
  <c r="P62" i="4"/>
  <c r="P46" i="5"/>
  <c r="R124" i="7"/>
  <c r="Q123" i="3"/>
  <c r="P69" i="5"/>
  <c r="Q32" i="4"/>
  <c r="O100" i="3"/>
  <c r="N58" i="5"/>
  <c r="O107" i="3"/>
  <c r="N97" i="4"/>
  <c r="N61" i="5"/>
  <c r="P66" i="3"/>
  <c r="O58" i="4"/>
  <c r="Q104" i="3"/>
  <c r="R105" i="7"/>
  <c r="P94" i="4"/>
  <c r="B77" i="11"/>
  <c r="L52" i="3"/>
  <c r="B123" i="11"/>
  <c r="B4" i="11"/>
  <c r="B130" i="11"/>
  <c r="B121" i="11"/>
  <c r="B65" i="11"/>
  <c r="C81" i="14"/>
  <c r="H81" i="11" s="1"/>
  <c r="E81" i="11" s="1"/>
  <c r="B81" i="11" s="1"/>
  <c r="B63" i="11"/>
  <c r="O41" i="3"/>
  <c r="N38" i="4"/>
  <c r="N29" i="5"/>
  <c r="R65" i="7"/>
  <c r="Q64" i="3"/>
  <c r="P56" i="4"/>
  <c r="M65" i="3"/>
  <c r="L65" i="3" s="1"/>
  <c r="L57" i="4"/>
  <c r="K57" i="4" s="1"/>
  <c r="N68" i="3"/>
  <c r="L68" i="3" s="1"/>
  <c r="M60" i="4"/>
  <c r="K60" i="4" s="1"/>
  <c r="M54" i="3"/>
  <c r="L37" i="5"/>
  <c r="N32" i="3"/>
  <c r="L32" i="3" s="1"/>
  <c r="P88" i="3"/>
  <c r="O79" i="4"/>
  <c r="O56" i="5"/>
  <c r="O114" i="3"/>
  <c r="N103" i="4"/>
  <c r="N128" i="3"/>
  <c r="L128" i="3" s="1"/>
  <c r="M115" i="4"/>
  <c r="K115" i="4" s="1"/>
  <c r="M71" i="5"/>
  <c r="K71" i="5" s="1"/>
  <c r="P70" i="3"/>
  <c r="O62" i="4"/>
  <c r="O46" i="5"/>
  <c r="P123" i="3"/>
  <c r="O69" i="5"/>
  <c r="N100" i="3"/>
  <c r="L100" i="3" s="1"/>
  <c r="M58" i="5"/>
  <c r="K58" i="5" s="1"/>
  <c r="N40" i="3"/>
  <c r="L40" i="3" s="1"/>
  <c r="M37" i="4"/>
  <c r="K37" i="4" s="1"/>
  <c r="S92" i="3"/>
  <c r="R83" i="4"/>
  <c r="M67" i="3"/>
  <c r="L59" i="4"/>
  <c r="L44" i="5"/>
  <c r="R72" i="7"/>
  <c r="Q71" i="3"/>
  <c r="P63" i="4"/>
  <c r="P47" i="5"/>
  <c r="R117" i="7"/>
  <c r="Q116" i="3"/>
  <c r="P105" i="4"/>
  <c r="B9" i="11"/>
  <c r="C68" i="14"/>
  <c r="H68" i="11" s="1"/>
  <c r="E68" i="11" s="1"/>
  <c r="B68" i="11" s="1"/>
  <c r="C129" i="14"/>
  <c r="H129" i="11" s="1"/>
  <c r="E129" i="11" s="1"/>
  <c r="B129" i="11" s="1"/>
  <c r="I114" i="11"/>
  <c r="J105" i="4" s="1"/>
  <c r="K116" i="3"/>
  <c r="R41" i="7"/>
  <c r="Q40" i="3"/>
  <c r="P37" i="4"/>
  <c r="Q92" i="4"/>
  <c r="C82" i="14"/>
  <c r="H82" i="11" s="1"/>
  <c r="E82" i="11" s="1"/>
  <c r="B82" i="11" s="1"/>
  <c r="I41" i="5"/>
  <c r="J59" i="3"/>
  <c r="Q16" i="3"/>
  <c r="R17" i="7"/>
  <c r="P15" i="4"/>
  <c r="T82" i="3"/>
  <c r="R82" i="3" s="1"/>
  <c r="S73" i="4"/>
  <c r="Q73" i="4" s="1"/>
  <c r="S51" i="5"/>
  <c r="Q51" i="5" s="1"/>
  <c r="P10" i="3"/>
  <c r="O10" i="5"/>
  <c r="O10" i="4"/>
  <c r="O82" i="3"/>
  <c r="N51" i="5"/>
  <c r="N73" i="4"/>
  <c r="P94" i="3"/>
  <c r="O85" i="4"/>
  <c r="O122" i="3"/>
  <c r="N110" i="4"/>
  <c r="N68" i="5"/>
  <c r="M45" i="3"/>
  <c r="L45" i="3" s="1"/>
  <c r="L41" i="4"/>
  <c r="K41" i="4" s="1"/>
  <c r="M110" i="3"/>
  <c r="L100" i="4"/>
  <c r="L62" i="5"/>
  <c r="T72" i="3"/>
  <c r="R72" i="3" s="1"/>
  <c r="S64" i="4"/>
  <c r="Q64" i="4" s="1"/>
  <c r="S48" i="5"/>
  <c r="Q48" i="5" s="1"/>
  <c r="I21" i="11"/>
  <c r="J21" i="4" s="1"/>
  <c r="K23" i="3"/>
  <c r="T29" i="3"/>
  <c r="R29" i="3" s="1"/>
  <c r="S21" i="5"/>
  <c r="Q21" i="5" s="1"/>
  <c r="S26" i="4"/>
  <c r="Q26" i="4" s="1"/>
  <c r="P20" i="3"/>
  <c r="O19" i="4"/>
  <c r="O126" i="3"/>
  <c r="N113" i="4"/>
  <c r="T108" i="3"/>
  <c r="R108" i="3" s="1"/>
  <c r="S98" i="4"/>
  <c r="Q98" i="4" s="1"/>
  <c r="P130" i="3"/>
  <c r="O73" i="5"/>
  <c r="O117" i="4"/>
  <c r="M10" i="3"/>
  <c r="L10" i="5"/>
  <c r="L10" i="4"/>
  <c r="M15" i="3"/>
  <c r="L14" i="4"/>
  <c r="AB21" i="6"/>
  <c r="M121" i="3"/>
  <c r="L109" i="4"/>
  <c r="L67" i="5"/>
  <c r="P116" i="3"/>
  <c r="O105" i="4"/>
  <c r="O14" i="3"/>
  <c r="N13" i="4"/>
  <c r="I38" i="11"/>
  <c r="J37" i="4" s="1"/>
  <c r="K40" i="3"/>
  <c r="O21" i="3"/>
  <c r="N20" i="4"/>
  <c r="N17" i="5"/>
  <c r="Q39" i="5"/>
  <c r="I69" i="11"/>
  <c r="K71" i="3"/>
  <c r="B100" i="11"/>
  <c r="B122" i="11"/>
  <c r="J36" i="5"/>
  <c r="J48" i="4"/>
  <c r="B35" i="11"/>
  <c r="C20" i="14"/>
  <c r="H20" i="11" s="1"/>
  <c r="E20" i="11" s="1"/>
  <c r="B20" i="11" s="1"/>
  <c r="Q59" i="4"/>
  <c r="B113" i="11"/>
  <c r="K51" i="5" l="1"/>
  <c r="K76" i="5"/>
  <c r="Q88" i="4"/>
  <c r="K122" i="3"/>
  <c r="B66" i="11"/>
  <c r="L62" i="3"/>
  <c r="M48" i="5"/>
  <c r="K48" i="5" s="1"/>
  <c r="K108" i="3"/>
  <c r="I106" i="11"/>
  <c r="J98" i="4" s="1"/>
  <c r="K76" i="4"/>
  <c r="K49" i="4"/>
  <c r="M64" i="4"/>
  <c r="K64" i="4" s="1"/>
  <c r="N104" i="3"/>
  <c r="M94" i="4"/>
  <c r="L70" i="3"/>
  <c r="L92" i="3"/>
  <c r="I118" i="11"/>
  <c r="J108" i="4" s="1"/>
  <c r="K120" i="3"/>
  <c r="M29" i="4"/>
  <c r="K29" i="4" s="1"/>
  <c r="F29" i="4" s="1"/>
  <c r="G29" i="4" s="1"/>
  <c r="H29" i="4" s="1"/>
  <c r="M106" i="3"/>
  <c r="L106" i="3" s="1"/>
  <c r="L60" i="5"/>
  <c r="K60" i="5" s="1"/>
  <c r="L96" i="4"/>
  <c r="K96" i="4" s="1"/>
  <c r="L56" i="3"/>
  <c r="K26" i="4"/>
  <c r="K6" i="5"/>
  <c r="I68" i="11"/>
  <c r="K70" i="3"/>
  <c r="I115" i="11"/>
  <c r="J106" i="4" s="1"/>
  <c r="K117" i="3"/>
  <c r="I99" i="11"/>
  <c r="J91" i="4" s="1"/>
  <c r="K101" i="3"/>
  <c r="I82" i="11"/>
  <c r="J75" i="4" s="1"/>
  <c r="K84" i="3"/>
  <c r="I20" i="11"/>
  <c r="J18" i="5" s="1"/>
  <c r="K22" i="3"/>
  <c r="I40" i="11"/>
  <c r="K42" i="3"/>
  <c r="I129" i="11"/>
  <c r="K131" i="3"/>
  <c r="I81" i="11"/>
  <c r="K83" i="3"/>
  <c r="I36" i="11"/>
  <c r="K38" i="3"/>
  <c r="J47" i="5"/>
  <c r="J63" i="4"/>
  <c r="G14" i="3"/>
  <c r="G114" i="3"/>
  <c r="I113" i="11"/>
  <c r="J104" i="4" s="1"/>
  <c r="K115" i="3"/>
  <c r="F13" i="4"/>
  <c r="G13" i="4" s="1"/>
  <c r="H13" i="4" s="1"/>
  <c r="F73" i="4"/>
  <c r="G73" i="4" s="1"/>
  <c r="H73" i="4"/>
  <c r="F103" i="4"/>
  <c r="G103" i="4" s="1"/>
  <c r="H103" i="4"/>
  <c r="O64" i="3"/>
  <c r="N56" i="4"/>
  <c r="I130" i="11"/>
  <c r="J119" i="4" s="1"/>
  <c r="K132" i="3"/>
  <c r="F61" i="4"/>
  <c r="G61" i="4" s="1"/>
  <c r="H61" i="4" s="1"/>
  <c r="I116" i="11"/>
  <c r="J66" i="5" s="1"/>
  <c r="K118" i="3"/>
  <c r="O10" i="3"/>
  <c r="N10" i="4"/>
  <c r="N10" i="5"/>
  <c r="N129" i="3"/>
  <c r="L129" i="3" s="1"/>
  <c r="M116" i="4"/>
  <c r="K116" i="4" s="1"/>
  <c r="M72" i="5"/>
  <c r="K72" i="5" s="1"/>
  <c r="J29" i="4"/>
  <c r="J24" i="5"/>
  <c r="I49" i="11"/>
  <c r="J46" i="4" s="1"/>
  <c r="K51" i="3"/>
  <c r="O101" i="3"/>
  <c r="N91" i="4"/>
  <c r="L7" i="3"/>
  <c r="N36" i="3"/>
  <c r="L36" i="3" s="1"/>
  <c r="M33" i="4"/>
  <c r="K33" i="4" s="1"/>
  <c r="M25" i="5"/>
  <c r="K25" i="5" s="1"/>
  <c r="O31" i="3"/>
  <c r="N23" i="5"/>
  <c r="N28" i="4"/>
  <c r="O34" i="3"/>
  <c r="N31" i="4"/>
  <c r="S5" i="3"/>
  <c r="R5" i="3" s="1"/>
  <c r="R5" i="4"/>
  <c r="Q5" i="4" s="1"/>
  <c r="R5" i="5"/>
  <c r="Q5" i="5" s="1"/>
  <c r="F35" i="5"/>
  <c r="G35" i="5" s="1"/>
  <c r="H35" i="5" s="1"/>
  <c r="G57" i="3"/>
  <c r="I57" i="3"/>
  <c r="O47" i="3"/>
  <c r="N33" i="5"/>
  <c r="N43" i="4"/>
  <c r="N112" i="3"/>
  <c r="L112" i="3" s="1"/>
  <c r="M64" i="5"/>
  <c r="K64" i="5" s="1"/>
  <c r="M102" i="4"/>
  <c r="K102" i="4" s="1"/>
  <c r="K10" i="4"/>
  <c r="J14" i="5"/>
  <c r="J16" i="4"/>
  <c r="O131" i="3"/>
  <c r="N118" i="4"/>
  <c r="N74" i="5"/>
  <c r="K74" i="4"/>
  <c r="F22" i="4"/>
  <c r="G22" i="4" s="1"/>
  <c r="H22" i="4" s="1"/>
  <c r="F71" i="5"/>
  <c r="G71" i="5" s="1"/>
  <c r="H71" i="5" s="1"/>
  <c r="J109" i="4"/>
  <c r="J67" i="5"/>
  <c r="J28" i="5"/>
  <c r="J36" i="4"/>
  <c r="O29" i="3"/>
  <c r="N21" i="5"/>
  <c r="N26" i="4"/>
  <c r="N97" i="3"/>
  <c r="L97" i="3" s="1"/>
  <c r="M88" i="4"/>
  <c r="K88" i="4" s="1"/>
  <c r="O125" i="3"/>
  <c r="N112" i="4"/>
  <c r="J29" i="5"/>
  <c r="J38" i="4"/>
  <c r="O111" i="3"/>
  <c r="N101" i="4"/>
  <c r="N63" i="5"/>
  <c r="O43" i="3"/>
  <c r="N31" i="5"/>
  <c r="N40" i="4"/>
  <c r="J40" i="5"/>
  <c r="J52" i="4"/>
  <c r="N74" i="3"/>
  <c r="L74" i="3" s="1"/>
  <c r="M65" i="4"/>
  <c r="K65" i="4" s="1"/>
  <c r="K66" i="5"/>
  <c r="I88" i="11"/>
  <c r="J81" i="4" s="1"/>
  <c r="K90" i="3"/>
  <c r="L17" i="3"/>
  <c r="H29" i="5"/>
  <c r="O48" i="3"/>
  <c r="N34" i="5"/>
  <c r="N44" i="4"/>
  <c r="F30" i="4"/>
  <c r="G30" i="4" s="1"/>
  <c r="H30" i="4" s="1"/>
  <c r="O74" i="3"/>
  <c r="N65" i="4"/>
  <c r="F41" i="4"/>
  <c r="G41" i="4" s="1"/>
  <c r="H41" i="4" s="1"/>
  <c r="G49" i="3"/>
  <c r="I131" i="11"/>
  <c r="K133" i="3"/>
  <c r="O7" i="3"/>
  <c r="N7" i="4"/>
  <c r="N7" i="5"/>
  <c r="L10" i="3"/>
  <c r="K52" i="5"/>
  <c r="G24" i="3"/>
  <c r="G128" i="3"/>
  <c r="I32" i="11"/>
  <c r="J31" i="4" s="1"/>
  <c r="K34" i="3"/>
  <c r="F9" i="4"/>
  <c r="G9" i="4" s="1"/>
  <c r="H9" i="4" s="1"/>
  <c r="J17" i="5"/>
  <c r="J20" i="4"/>
  <c r="I103" i="11"/>
  <c r="K105" i="3"/>
  <c r="O130" i="3"/>
  <c r="N73" i="5"/>
  <c r="N117" i="4"/>
  <c r="O56" i="3"/>
  <c r="N50" i="4"/>
  <c r="N38" i="5"/>
  <c r="L118" i="3"/>
  <c r="K95" i="4"/>
  <c r="K87" i="4"/>
  <c r="K111" i="4"/>
  <c r="K85" i="4"/>
  <c r="M93" i="3"/>
  <c r="L93" i="3" s="1"/>
  <c r="L84" i="4"/>
  <c r="K84" i="4" s="1"/>
  <c r="H38" i="4"/>
  <c r="I4" i="11"/>
  <c r="K6" i="3"/>
  <c r="N98" i="3"/>
  <c r="M89" i="4"/>
  <c r="J22" i="5"/>
  <c r="J27" i="4"/>
  <c r="G97" i="3"/>
  <c r="N101" i="3"/>
  <c r="L101" i="3" s="1"/>
  <c r="M91" i="4"/>
  <c r="K91" i="4" s="1"/>
  <c r="K21" i="5"/>
  <c r="J64" i="5"/>
  <c r="J102" i="4"/>
  <c r="J100" i="4"/>
  <c r="J62" i="5"/>
  <c r="G33" i="3"/>
  <c r="G45" i="3"/>
  <c r="O52" i="3"/>
  <c r="N47" i="4"/>
  <c r="J73" i="4"/>
  <c r="J51" i="5"/>
  <c r="N109" i="3"/>
  <c r="L109" i="3" s="1"/>
  <c r="M99" i="4"/>
  <c r="K99" i="4" s="1"/>
  <c r="K66" i="4"/>
  <c r="K46" i="5"/>
  <c r="L83" i="3"/>
  <c r="J121" i="4"/>
  <c r="J76" i="5"/>
  <c r="O72" i="3"/>
  <c r="N64" i="4"/>
  <c r="N48" i="5"/>
  <c r="G75" i="3"/>
  <c r="O39" i="3"/>
  <c r="N28" i="5"/>
  <c r="N36" i="4"/>
  <c r="O13" i="3"/>
  <c r="N13" i="5"/>
  <c r="K104" i="4"/>
  <c r="N22" i="3"/>
  <c r="L22" i="3" s="1"/>
  <c r="M18" i="5"/>
  <c r="K18" i="5" s="1"/>
  <c r="F19" i="5"/>
  <c r="G19" i="5" s="1"/>
  <c r="H19" i="5"/>
  <c r="O58" i="3"/>
  <c r="N52" i="4"/>
  <c r="N40" i="5"/>
  <c r="F9" i="5"/>
  <c r="G9" i="5" s="1"/>
  <c r="H9" i="5" s="1"/>
  <c r="N133" i="3"/>
  <c r="L133" i="3" s="1"/>
  <c r="G133" i="3" s="1"/>
  <c r="M120" i="4"/>
  <c r="K120" i="4" s="1"/>
  <c r="M75" i="5"/>
  <c r="K75" i="5" s="1"/>
  <c r="F66" i="5"/>
  <c r="G66" i="5" s="1"/>
  <c r="H66" i="5" s="1"/>
  <c r="F87" i="4"/>
  <c r="G87" i="4" s="1"/>
  <c r="F24" i="4"/>
  <c r="G24" i="4" s="1"/>
  <c r="H24" i="4" s="1"/>
  <c r="I42" i="11"/>
  <c r="J32" i="5" s="1"/>
  <c r="K44" i="3"/>
  <c r="I11" i="11"/>
  <c r="J13" i="5" s="1"/>
  <c r="K13" i="3"/>
  <c r="K14" i="4"/>
  <c r="K93" i="4"/>
  <c r="J23" i="5"/>
  <c r="J28" i="4"/>
  <c r="K59" i="5"/>
  <c r="L96" i="3"/>
  <c r="L124" i="3"/>
  <c r="L94" i="3"/>
  <c r="K37" i="5"/>
  <c r="M102" i="3"/>
  <c r="L102" i="3" s="1"/>
  <c r="L92" i="4"/>
  <c r="K92" i="4" s="1"/>
  <c r="J68" i="5"/>
  <c r="J110" i="4"/>
  <c r="O17" i="3"/>
  <c r="N14" i="5"/>
  <c r="N16" i="4"/>
  <c r="G32" i="3"/>
  <c r="F88" i="4"/>
  <c r="G88" i="4" s="1"/>
  <c r="H88" i="4" s="1"/>
  <c r="H113" i="4"/>
  <c r="F113" i="4"/>
  <c r="G113" i="4" s="1"/>
  <c r="G82" i="3"/>
  <c r="I82" i="3"/>
  <c r="O16" i="3"/>
  <c r="N15" i="4"/>
  <c r="O40" i="3"/>
  <c r="N37" i="4"/>
  <c r="O116" i="3"/>
  <c r="N105" i="4"/>
  <c r="I35" i="11"/>
  <c r="K37" i="3"/>
  <c r="F17" i="5"/>
  <c r="G17" i="5" s="1"/>
  <c r="H17" i="5" s="1"/>
  <c r="G126" i="3"/>
  <c r="I126" i="3"/>
  <c r="H68" i="5"/>
  <c r="F68" i="5"/>
  <c r="G68" i="5" s="1"/>
  <c r="I41" i="3"/>
  <c r="I123" i="11"/>
  <c r="J112" i="4" s="1"/>
  <c r="K125" i="3"/>
  <c r="F61" i="5"/>
  <c r="G61" i="5" s="1"/>
  <c r="H61" i="5" s="1"/>
  <c r="O123" i="3"/>
  <c r="N69" i="5"/>
  <c r="N130" i="3"/>
  <c r="L130" i="3" s="1"/>
  <c r="M117" i="4"/>
  <c r="K117" i="4" s="1"/>
  <c r="M73" i="5"/>
  <c r="K73" i="5" s="1"/>
  <c r="F90" i="4"/>
  <c r="G90" i="4" s="1"/>
  <c r="H90" i="4" s="1"/>
  <c r="O66" i="3"/>
  <c r="N58" i="4"/>
  <c r="O106" i="3"/>
  <c r="N96" i="4"/>
  <c r="N60" i="5"/>
  <c r="L29" i="3"/>
  <c r="O112" i="3"/>
  <c r="N102" i="4"/>
  <c r="N64" i="5"/>
  <c r="O18" i="3"/>
  <c r="N17" i="4"/>
  <c r="N15" i="5"/>
  <c r="O36" i="3"/>
  <c r="N25" i="5"/>
  <c r="N33" i="4"/>
  <c r="J51" i="4"/>
  <c r="J39" i="5"/>
  <c r="K112" i="4"/>
  <c r="K62" i="4"/>
  <c r="O84" i="3"/>
  <c r="N75" i="4"/>
  <c r="O98" i="3"/>
  <c r="N89" i="4"/>
  <c r="O117" i="3"/>
  <c r="N106" i="4"/>
  <c r="K58" i="4"/>
  <c r="L115" i="3"/>
  <c r="F60" i="4"/>
  <c r="G60" i="4" s="1"/>
  <c r="H60" i="4" s="1"/>
  <c r="G27" i="3"/>
  <c r="I27" i="3"/>
  <c r="G9" i="3"/>
  <c r="M51" i="3"/>
  <c r="L51" i="3" s="1"/>
  <c r="L46" i="4"/>
  <c r="K46" i="4" s="1"/>
  <c r="O129" i="3"/>
  <c r="N116" i="4"/>
  <c r="N72" i="5"/>
  <c r="G118" i="3"/>
  <c r="O20" i="3"/>
  <c r="N19" i="4"/>
  <c r="O78" i="3"/>
  <c r="N69" i="4"/>
  <c r="G26" i="3"/>
  <c r="I102" i="11"/>
  <c r="J94" i="4" s="1"/>
  <c r="K104" i="3"/>
  <c r="L15" i="3"/>
  <c r="O108" i="3"/>
  <c r="N98" i="4"/>
  <c r="L103" i="3"/>
  <c r="L105" i="3"/>
  <c r="L54" i="3"/>
  <c r="G69" i="3"/>
  <c r="F20" i="4"/>
  <c r="G20" i="4" s="1"/>
  <c r="H20" i="4" s="1"/>
  <c r="F110" i="4"/>
  <c r="G110" i="4" s="1"/>
  <c r="H110" i="4"/>
  <c r="I63" i="11"/>
  <c r="J57" i="4" s="1"/>
  <c r="K65" i="3"/>
  <c r="F97" i="4"/>
  <c r="G97" i="4" s="1"/>
  <c r="H97" i="4" s="1"/>
  <c r="M104" i="3"/>
  <c r="L104" i="3" s="1"/>
  <c r="L94" i="4"/>
  <c r="K94" i="4" s="1"/>
  <c r="I16" i="11"/>
  <c r="K18" i="3"/>
  <c r="O38" i="3"/>
  <c r="N35" i="4"/>
  <c r="N27" i="5"/>
  <c r="O115" i="3"/>
  <c r="N104" i="4"/>
  <c r="F57" i="5"/>
  <c r="G57" i="5" s="1"/>
  <c r="H57" i="5" s="1"/>
  <c r="O121" i="3"/>
  <c r="N67" i="5"/>
  <c r="N109" i="4"/>
  <c r="J63" i="5"/>
  <c r="J101" i="4"/>
  <c r="O30" i="3"/>
  <c r="N27" i="4"/>
  <c r="N22" i="5"/>
  <c r="O109" i="3"/>
  <c r="N99" i="4"/>
  <c r="F108" i="4"/>
  <c r="G108" i="4" s="1"/>
  <c r="H108" i="4" s="1"/>
  <c r="O94" i="3"/>
  <c r="N85" i="4"/>
  <c r="F55" i="5"/>
  <c r="G55" i="5" s="1"/>
  <c r="H55" i="5" s="1"/>
  <c r="O134" i="3"/>
  <c r="N121" i="4"/>
  <c r="N76" i="5"/>
  <c r="F49" i="5"/>
  <c r="G49" i="5" s="1"/>
  <c r="H49" i="5" s="1"/>
  <c r="O102" i="3"/>
  <c r="N92" i="4"/>
  <c r="F54" i="5"/>
  <c r="G54" i="5" s="1"/>
  <c r="H54" i="5" s="1"/>
  <c r="I41" i="11"/>
  <c r="K43" i="3"/>
  <c r="O6" i="3"/>
  <c r="N6" i="5"/>
  <c r="N6" i="4"/>
  <c r="O76" i="3"/>
  <c r="N67" i="4"/>
  <c r="O42" i="3"/>
  <c r="N39" i="4"/>
  <c r="N30" i="5"/>
  <c r="H86" i="4"/>
  <c r="F86" i="4"/>
  <c r="G86" i="4" s="1"/>
  <c r="L125" i="3"/>
  <c r="O54" i="3"/>
  <c r="N37" i="5"/>
  <c r="O124" i="3"/>
  <c r="N111" i="4"/>
  <c r="O62" i="3"/>
  <c r="N42" i="5"/>
  <c r="N55" i="4"/>
  <c r="L66" i="3"/>
  <c r="O67" i="3"/>
  <c r="N59" i="4"/>
  <c r="N44" i="5"/>
  <c r="O105" i="3"/>
  <c r="N59" i="5"/>
  <c r="N95" i="4"/>
  <c r="G68" i="3"/>
  <c r="I36" i="5"/>
  <c r="J53" i="3"/>
  <c r="I48" i="4"/>
  <c r="O35" i="3"/>
  <c r="N32" i="4"/>
  <c r="J5" i="4"/>
  <c r="J5" i="5"/>
  <c r="I50" i="11"/>
  <c r="J47" i="4" s="1"/>
  <c r="K52" i="3"/>
  <c r="F21" i="4"/>
  <c r="G21" i="4" s="1"/>
  <c r="H21" i="4" s="1"/>
  <c r="F72" i="4"/>
  <c r="G72" i="4" s="1"/>
  <c r="H72" i="4" s="1"/>
  <c r="O22" i="3"/>
  <c r="N18" i="5"/>
  <c r="N89" i="3"/>
  <c r="L89" i="3" s="1"/>
  <c r="M80" i="4"/>
  <c r="K80" i="4" s="1"/>
  <c r="J25" i="4"/>
  <c r="J20" i="5"/>
  <c r="K75" i="4"/>
  <c r="J33" i="5"/>
  <c r="J43" i="4"/>
  <c r="K29" i="5"/>
  <c r="F29" i="5" s="1"/>
  <c r="G29" i="5" s="1"/>
  <c r="F51" i="5"/>
  <c r="G51" i="5" s="1"/>
  <c r="H51" i="5"/>
  <c r="G21" i="3"/>
  <c r="F93" i="4"/>
  <c r="G93" i="4" s="1"/>
  <c r="O28" i="3"/>
  <c r="N20" i="5"/>
  <c r="N25" i="4"/>
  <c r="G120" i="3"/>
  <c r="F78" i="4"/>
  <c r="G78" i="4" s="1"/>
  <c r="H78" i="4" s="1"/>
  <c r="J48" i="5"/>
  <c r="J64" i="4"/>
  <c r="O19" i="3"/>
  <c r="N18" i="4"/>
  <c r="N16" i="5"/>
  <c r="G73" i="3"/>
  <c r="F77" i="4"/>
  <c r="G77" i="4" s="1"/>
  <c r="H77" i="4"/>
  <c r="N50" i="3"/>
  <c r="L50" i="3" s="1"/>
  <c r="M45" i="4"/>
  <c r="K45" i="4" s="1"/>
  <c r="F45" i="4" s="1"/>
  <c r="G45" i="4" s="1"/>
  <c r="H45" i="4" s="1"/>
  <c r="O90" i="3"/>
  <c r="N81" i="4"/>
  <c r="I95" i="3"/>
  <c r="G95" i="3"/>
  <c r="K11" i="4"/>
  <c r="O79" i="3"/>
  <c r="N70" i="4"/>
  <c r="O11" i="3"/>
  <c r="N11" i="5"/>
  <c r="N11" i="4"/>
  <c r="O15" i="3"/>
  <c r="N14" i="4"/>
  <c r="H91" i="3"/>
  <c r="AM164" i="17"/>
  <c r="D164" i="17" s="1"/>
  <c r="F70" i="5"/>
  <c r="G70" i="5" s="1"/>
  <c r="H70" i="5" s="1"/>
  <c r="J50" i="5"/>
  <c r="J68" i="4"/>
  <c r="J54" i="5"/>
  <c r="J77" i="4"/>
  <c r="O8" i="3"/>
  <c r="N8" i="4"/>
  <c r="N8" i="5"/>
  <c r="G23" i="3"/>
  <c r="N110" i="3"/>
  <c r="L110" i="3" s="1"/>
  <c r="M62" i="5"/>
  <c r="K62" i="5" s="1"/>
  <c r="M100" i="4"/>
  <c r="K100" i="4" s="1"/>
  <c r="G81" i="3"/>
  <c r="O88" i="3"/>
  <c r="N56" i="5"/>
  <c r="N79" i="4"/>
  <c r="J50" i="4"/>
  <c r="J38" i="5"/>
  <c r="L84" i="3"/>
  <c r="J60" i="5"/>
  <c r="J96" i="4"/>
  <c r="K30" i="5"/>
  <c r="K38" i="4"/>
  <c r="F38" i="4" s="1"/>
  <c r="G38" i="4" s="1"/>
  <c r="G122" i="3"/>
  <c r="I122" i="3"/>
  <c r="I77" i="11"/>
  <c r="J70" i="4" s="1"/>
  <c r="K79" i="3"/>
  <c r="G107" i="3"/>
  <c r="G99" i="3"/>
  <c r="J21" i="5"/>
  <c r="J26" i="4"/>
  <c r="K109" i="4"/>
  <c r="N18" i="3"/>
  <c r="L18" i="3" s="1"/>
  <c r="M17" i="4"/>
  <c r="K17" i="4" s="1"/>
  <c r="M15" i="5"/>
  <c r="K15" i="5" s="1"/>
  <c r="I122" i="11"/>
  <c r="J111" i="4" s="1"/>
  <c r="K124" i="3"/>
  <c r="O71" i="3"/>
  <c r="N47" i="5"/>
  <c r="N63" i="4"/>
  <c r="I65" i="11"/>
  <c r="K67" i="3"/>
  <c r="F58" i="5"/>
  <c r="G58" i="5" s="1"/>
  <c r="H58" i="5" s="1"/>
  <c r="K67" i="5"/>
  <c r="K7" i="4"/>
  <c r="G103" i="3"/>
  <c r="N108" i="3"/>
  <c r="L108" i="3" s="1"/>
  <c r="M98" i="4"/>
  <c r="K98" i="4" s="1"/>
  <c r="G87" i="3"/>
  <c r="O110" i="3"/>
  <c r="N100" i="4"/>
  <c r="N62" i="5"/>
  <c r="G86" i="3"/>
  <c r="I18" i="11"/>
  <c r="J19" i="4" s="1"/>
  <c r="K20" i="3"/>
  <c r="F51" i="4"/>
  <c r="G51" i="4" s="1"/>
  <c r="H51" i="4"/>
  <c r="S90" i="3"/>
  <c r="R90" i="3" s="1"/>
  <c r="R81" i="4"/>
  <c r="Q81" i="4" s="1"/>
  <c r="N113" i="3"/>
  <c r="L113" i="3" s="1"/>
  <c r="G113" i="3" s="1"/>
  <c r="M65" i="5"/>
  <c r="K65" i="5" s="1"/>
  <c r="F65" i="5" s="1"/>
  <c r="G65" i="5" s="1"/>
  <c r="K11" i="5"/>
  <c r="Q83" i="4"/>
  <c r="O37" i="3"/>
  <c r="N34" i="4"/>
  <c r="N26" i="5"/>
  <c r="N88" i="3"/>
  <c r="L88" i="3" s="1"/>
  <c r="M56" i="5"/>
  <c r="K56" i="5" s="1"/>
  <c r="M79" i="4"/>
  <c r="K79" i="4" s="1"/>
  <c r="O63" i="3"/>
  <c r="N43" i="5"/>
  <c r="O93" i="3"/>
  <c r="N84" i="4"/>
  <c r="F114" i="4"/>
  <c r="G114" i="4" s="1"/>
  <c r="H114" i="4" s="1"/>
  <c r="F53" i="4"/>
  <c r="G53" i="4" s="1"/>
  <c r="H53" i="4"/>
  <c r="O65" i="3"/>
  <c r="N57" i="4"/>
  <c r="J25" i="5"/>
  <c r="J33" i="4"/>
  <c r="J44" i="4"/>
  <c r="J34" i="5"/>
  <c r="H107" i="4"/>
  <c r="F107" i="4"/>
  <c r="G107" i="4" s="1"/>
  <c r="K55" i="4"/>
  <c r="B6" i="11"/>
  <c r="I8" i="11"/>
  <c r="K10" i="3"/>
  <c r="O46" i="3"/>
  <c r="N42" i="4"/>
  <c r="K23" i="4"/>
  <c r="K39" i="4"/>
  <c r="K16" i="4"/>
  <c r="L41" i="3"/>
  <c r="G41" i="3" s="1"/>
  <c r="O92" i="3"/>
  <c r="N83" i="4"/>
  <c r="I100" i="11"/>
  <c r="J92" i="4" s="1"/>
  <c r="K102" i="3"/>
  <c r="N20" i="3"/>
  <c r="L20" i="3" s="1"/>
  <c r="M19" i="4"/>
  <c r="K19" i="4" s="1"/>
  <c r="I9" i="11"/>
  <c r="K11" i="3"/>
  <c r="I121" i="11"/>
  <c r="J69" i="5" s="1"/>
  <c r="K123" i="3"/>
  <c r="O104" i="3"/>
  <c r="N94" i="4"/>
  <c r="G100" i="3"/>
  <c r="O70" i="3"/>
  <c r="N46" i="5"/>
  <c r="N62" i="4"/>
  <c r="O55" i="3"/>
  <c r="N49" i="4"/>
  <c r="N67" i="3"/>
  <c r="L67" i="3" s="1"/>
  <c r="M59" i="4"/>
  <c r="K59" i="4" s="1"/>
  <c r="M44" i="5"/>
  <c r="K44" i="5" s="1"/>
  <c r="F45" i="5"/>
  <c r="G45" i="5" s="1"/>
  <c r="H45" i="5" s="1"/>
  <c r="I13" i="11"/>
  <c r="J14" i="4" s="1"/>
  <c r="K15" i="3"/>
  <c r="O85" i="3"/>
  <c r="N53" i="5"/>
  <c r="N76" i="4"/>
  <c r="O5" i="3"/>
  <c r="N5" i="4"/>
  <c r="N5" i="5"/>
  <c r="F24" i="5"/>
  <c r="G24" i="5" s="1"/>
  <c r="H24" i="5" s="1"/>
  <c r="L121" i="3"/>
  <c r="K7" i="5"/>
  <c r="O132" i="3"/>
  <c r="N119" i="4"/>
  <c r="O12" i="3"/>
  <c r="N12" i="5"/>
  <c r="N12" i="4"/>
  <c r="H61" i="3"/>
  <c r="AM109" i="17"/>
  <c r="D109" i="17" s="1"/>
  <c r="O51" i="3"/>
  <c r="N46" i="4"/>
  <c r="J53" i="5"/>
  <c r="J76" i="4"/>
  <c r="O25" i="3"/>
  <c r="N23" i="4"/>
  <c r="I86" i="11"/>
  <c r="K88" i="3"/>
  <c r="F39" i="5"/>
  <c r="G39" i="5" s="1"/>
  <c r="H39" i="5"/>
  <c r="O83" i="3"/>
  <c r="N74" i="4"/>
  <c r="N52" i="5"/>
  <c r="K10" i="5"/>
  <c r="L11" i="3"/>
  <c r="G50" i="3"/>
  <c r="R92" i="3"/>
  <c r="F115" i="4"/>
  <c r="G115" i="4" s="1"/>
  <c r="H115" i="4" s="1"/>
  <c r="O80" i="3"/>
  <c r="N71" i="4"/>
  <c r="M98" i="3"/>
  <c r="L89" i="4"/>
  <c r="O77" i="3"/>
  <c r="N68" i="4"/>
  <c r="N50" i="5"/>
  <c r="O44" i="3"/>
  <c r="N32" i="5"/>
  <c r="G127" i="3"/>
  <c r="I60" i="3"/>
  <c r="G60" i="3"/>
  <c r="I127" i="11"/>
  <c r="K129" i="3"/>
  <c r="I119" i="3"/>
  <c r="G119" i="3"/>
  <c r="J57" i="5"/>
  <c r="J90" i="4"/>
  <c r="I66" i="11"/>
  <c r="J60" i="4" s="1"/>
  <c r="K68" i="3"/>
  <c r="M132" i="3"/>
  <c r="L132" i="3" s="1"/>
  <c r="L119" i="4"/>
  <c r="K119" i="4" s="1"/>
  <c r="L25" i="3"/>
  <c r="J7" i="4"/>
  <c r="J7" i="5"/>
  <c r="L42" i="3"/>
  <c r="K14" i="5"/>
  <c r="L6" i="3"/>
  <c r="H93" i="4" l="1"/>
  <c r="H87" i="4"/>
  <c r="F120" i="4"/>
  <c r="G120" i="4" s="1"/>
  <c r="H120" i="4" s="1"/>
  <c r="H113" i="3"/>
  <c r="AM191" i="17"/>
  <c r="D191" i="17" s="1"/>
  <c r="H41" i="3"/>
  <c r="AM67" i="17"/>
  <c r="D67" i="17" s="1"/>
  <c r="G62" i="3"/>
  <c r="F64" i="5"/>
  <c r="G64" i="5" s="1"/>
  <c r="H64" i="5"/>
  <c r="H133" i="3"/>
  <c r="I133" i="3" s="1"/>
  <c r="AM224" i="17"/>
  <c r="D224" i="17" s="1"/>
  <c r="F30" i="5"/>
  <c r="G30" i="5" s="1"/>
  <c r="H30" i="5"/>
  <c r="F35" i="4"/>
  <c r="G35" i="4" s="1"/>
  <c r="H35" i="4" s="1"/>
  <c r="F105" i="4"/>
  <c r="G105" i="4" s="1"/>
  <c r="H105" i="4" s="1"/>
  <c r="G17" i="3"/>
  <c r="F28" i="5"/>
  <c r="G28" i="5" s="1"/>
  <c r="H28" i="5" s="1"/>
  <c r="F75" i="5"/>
  <c r="G75" i="5" s="1"/>
  <c r="H75" i="5" s="1"/>
  <c r="F84" i="4"/>
  <c r="G84" i="4" s="1"/>
  <c r="H84" i="4" s="1"/>
  <c r="F34" i="4"/>
  <c r="G34" i="4" s="1"/>
  <c r="H34" i="4" s="1"/>
  <c r="F62" i="5"/>
  <c r="G62" i="5" s="1"/>
  <c r="H62" i="5" s="1"/>
  <c r="F63" i="4"/>
  <c r="G63" i="4" s="1"/>
  <c r="H63" i="4" s="1"/>
  <c r="G15" i="3"/>
  <c r="H21" i="3"/>
  <c r="I21" i="3" s="1"/>
  <c r="AM42" i="17"/>
  <c r="D42" i="17" s="1"/>
  <c r="G105" i="3"/>
  <c r="F111" i="4"/>
  <c r="G111" i="4" s="1"/>
  <c r="H111" i="4" s="1"/>
  <c r="F39" i="4"/>
  <c r="G39" i="4" s="1"/>
  <c r="H39" i="4"/>
  <c r="J31" i="5"/>
  <c r="J40" i="4"/>
  <c r="F121" i="4"/>
  <c r="G121" i="4" s="1"/>
  <c r="H121" i="4" s="1"/>
  <c r="F99" i="4"/>
  <c r="G99" i="4" s="1"/>
  <c r="H99" i="4" s="1"/>
  <c r="F67" i="5"/>
  <c r="G67" i="5" s="1"/>
  <c r="H67" i="5" s="1"/>
  <c r="G38" i="3"/>
  <c r="H26" i="3"/>
  <c r="I26" i="3" s="1"/>
  <c r="AM48" i="17"/>
  <c r="D48" i="17" s="1"/>
  <c r="H118" i="3"/>
  <c r="I118" i="3" s="1"/>
  <c r="AM198" i="17"/>
  <c r="D198" i="17" s="1"/>
  <c r="G117" i="3"/>
  <c r="F102" i="4"/>
  <c r="G102" i="4" s="1"/>
  <c r="H102" i="4" s="1"/>
  <c r="F58" i="4"/>
  <c r="G58" i="4" s="1"/>
  <c r="H58" i="4" s="1"/>
  <c r="G123" i="3"/>
  <c r="G116" i="3"/>
  <c r="G39" i="3"/>
  <c r="H65" i="5"/>
  <c r="J95" i="4"/>
  <c r="J59" i="5"/>
  <c r="G48" i="3"/>
  <c r="G111" i="3"/>
  <c r="G47" i="3"/>
  <c r="F31" i="4"/>
  <c r="G31" i="4" s="1"/>
  <c r="H31" i="4"/>
  <c r="H114" i="3"/>
  <c r="I114" i="3" s="1"/>
  <c r="AM193" i="17"/>
  <c r="D193" i="17" s="1"/>
  <c r="J74" i="4"/>
  <c r="J52" i="5"/>
  <c r="F49" i="4"/>
  <c r="G49" i="4" s="1"/>
  <c r="H49" i="4" s="1"/>
  <c r="G46" i="3"/>
  <c r="F14" i="4"/>
  <c r="G14" i="4" s="1"/>
  <c r="H14" i="4" s="1"/>
  <c r="F109" i="4"/>
  <c r="G109" i="4" s="1"/>
  <c r="H109" i="4" s="1"/>
  <c r="J6" i="5"/>
  <c r="J6" i="4"/>
  <c r="F34" i="5"/>
  <c r="G34" i="5" s="1"/>
  <c r="H34" i="5" s="1"/>
  <c r="F33" i="5"/>
  <c r="G33" i="5" s="1"/>
  <c r="H33" i="5" s="1"/>
  <c r="F83" i="4"/>
  <c r="G83" i="4" s="1"/>
  <c r="H83" i="4" s="1"/>
  <c r="F71" i="4"/>
  <c r="G71" i="4" s="1"/>
  <c r="H71" i="4" s="1"/>
  <c r="G92" i="3"/>
  <c r="J10" i="4"/>
  <c r="J10" i="5"/>
  <c r="G93" i="3"/>
  <c r="G37" i="3"/>
  <c r="F100" i="4"/>
  <c r="G100" i="4" s="1"/>
  <c r="H100" i="4" s="1"/>
  <c r="H103" i="3"/>
  <c r="I103" i="3" s="1"/>
  <c r="AM179" i="17"/>
  <c r="D179" i="17" s="1"/>
  <c r="F47" i="5"/>
  <c r="G47" i="5" s="1"/>
  <c r="H47" i="5" s="1"/>
  <c r="F11" i="4"/>
  <c r="G11" i="4" s="1"/>
  <c r="H11" i="4"/>
  <c r="F81" i="4"/>
  <c r="G81" i="4" s="1"/>
  <c r="H81" i="4" s="1"/>
  <c r="F16" i="5"/>
  <c r="G16" i="5" s="1"/>
  <c r="H16" i="5" s="1"/>
  <c r="H120" i="3"/>
  <c r="I120" i="3" s="1"/>
  <c r="AM200" i="17"/>
  <c r="D200" i="17" s="1"/>
  <c r="F44" i="5"/>
  <c r="G44" i="5" s="1"/>
  <c r="H44" i="5" s="1"/>
  <c r="G124" i="3"/>
  <c r="G42" i="3"/>
  <c r="I42" i="3"/>
  <c r="G134" i="3"/>
  <c r="G109" i="3"/>
  <c r="G121" i="3"/>
  <c r="F69" i="4"/>
  <c r="G69" i="4" s="1"/>
  <c r="H69" i="4" s="1"/>
  <c r="F72" i="5"/>
  <c r="G72" i="5" s="1"/>
  <c r="H72" i="5" s="1"/>
  <c r="H89" i="4"/>
  <c r="F33" i="4"/>
  <c r="G33" i="4" s="1"/>
  <c r="H33" i="4" s="1"/>
  <c r="G112" i="3"/>
  <c r="G66" i="3"/>
  <c r="F37" i="4"/>
  <c r="G37" i="4" s="1"/>
  <c r="H37" i="4" s="1"/>
  <c r="F47" i="4"/>
  <c r="G47" i="4" s="1"/>
  <c r="H47" i="4" s="1"/>
  <c r="F38" i="5"/>
  <c r="G38" i="5" s="1"/>
  <c r="H38" i="5" s="1"/>
  <c r="F7" i="5"/>
  <c r="G7" i="5" s="1"/>
  <c r="H7" i="5"/>
  <c r="F26" i="4"/>
  <c r="G26" i="4" s="1"/>
  <c r="H26" i="4" s="1"/>
  <c r="G34" i="3"/>
  <c r="F91" i="4"/>
  <c r="G91" i="4" s="1"/>
  <c r="H91" i="4" s="1"/>
  <c r="F76" i="5"/>
  <c r="G76" i="5" s="1"/>
  <c r="H76" i="5" s="1"/>
  <c r="F101" i="4"/>
  <c r="G101" i="4" s="1"/>
  <c r="H101" i="4"/>
  <c r="G131" i="3"/>
  <c r="G55" i="3"/>
  <c r="F62" i="4"/>
  <c r="G62" i="4" s="1"/>
  <c r="H62" i="4" s="1"/>
  <c r="H119" i="3"/>
  <c r="AM199" i="17"/>
  <c r="D199" i="17" s="1"/>
  <c r="F32" i="5"/>
  <c r="G32" i="5" s="1"/>
  <c r="H32" i="5" s="1"/>
  <c r="G80" i="3"/>
  <c r="F12" i="5"/>
  <c r="G12" i="5" s="1"/>
  <c r="H12" i="5"/>
  <c r="F57" i="4"/>
  <c r="G57" i="4" s="1"/>
  <c r="H57" i="4" s="1"/>
  <c r="G110" i="3"/>
  <c r="H122" i="3"/>
  <c r="AM203" i="17"/>
  <c r="D203" i="17" s="1"/>
  <c r="F18" i="4"/>
  <c r="G18" i="4" s="1"/>
  <c r="H18" i="4" s="1"/>
  <c r="F80" i="4"/>
  <c r="G80" i="4" s="1"/>
  <c r="H80" i="4" s="1"/>
  <c r="F59" i="4"/>
  <c r="G59" i="4" s="1"/>
  <c r="H59" i="4" s="1"/>
  <c r="F37" i="5"/>
  <c r="G37" i="5" s="1"/>
  <c r="H37" i="5" s="1"/>
  <c r="F67" i="4"/>
  <c r="G67" i="4" s="1"/>
  <c r="H67" i="4" s="1"/>
  <c r="F22" i="5"/>
  <c r="G22" i="5" s="1"/>
  <c r="H22" i="5" s="1"/>
  <c r="J15" i="5"/>
  <c r="J17" i="4"/>
  <c r="F98" i="4"/>
  <c r="G98" i="4" s="1"/>
  <c r="H98" i="4" s="1"/>
  <c r="G78" i="3"/>
  <c r="F116" i="4"/>
  <c r="G116" i="4" s="1"/>
  <c r="H116" i="4" s="1"/>
  <c r="H27" i="3"/>
  <c r="AM49" i="17"/>
  <c r="D49" i="17" s="1"/>
  <c r="I98" i="3"/>
  <c r="F25" i="5"/>
  <c r="G25" i="5" s="1"/>
  <c r="H25" i="5" s="1"/>
  <c r="H126" i="3"/>
  <c r="AM207" i="17"/>
  <c r="D207" i="17" s="1"/>
  <c r="G40" i="3"/>
  <c r="H75" i="3"/>
  <c r="I75" i="3" s="1"/>
  <c r="AM132" i="17"/>
  <c r="D132" i="17" s="1"/>
  <c r="G52" i="3"/>
  <c r="F50" i="4"/>
  <c r="G50" i="4" s="1"/>
  <c r="H50" i="4" s="1"/>
  <c r="F7" i="4"/>
  <c r="G7" i="4" s="1"/>
  <c r="H7" i="4"/>
  <c r="F65" i="4"/>
  <c r="G65" i="4" s="1"/>
  <c r="H65" i="4" s="1"/>
  <c r="F21" i="5"/>
  <c r="G21" i="5" s="1"/>
  <c r="H21" i="5" s="1"/>
  <c r="H57" i="3"/>
  <c r="AM101" i="17"/>
  <c r="D101" i="17" s="1"/>
  <c r="F28" i="4"/>
  <c r="G28" i="4" s="1"/>
  <c r="H28" i="4" s="1"/>
  <c r="G101" i="3"/>
  <c r="H14" i="3"/>
  <c r="I14" i="3" s="1"/>
  <c r="AM29" i="17"/>
  <c r="D29" i="17" s="1"/>
  <c r="J74" i="5"/>
  <c r="J118" i="4"/>
  <c r="H50" i="3"/>
  <c r="I50" i="3" s="1"/>
  <c r="AM88" i="17"/>
  <c r="D88" i="17" s="1"/>
  <c r="G104" i="3"/>
  <c r="H73" i="3"/>
  <c r="I73" i="3" s="1"/>
  <c r="AM130" i="17"/>
  <c r="D130" i="17" s="1"/>
  <c r="F69" i="5"/>
  <c r="G69" i="5" s="1"/>
  <c r="H69" i="5"/>
  <c r="H127" i="3"/>
  <c r="I127" i="3" s="1"/>
  <c r="AM208" i="17"/>
  <c r="D208" i="17" s="1"/>
  <c r="J79" i="4"/>
  <c r="J56" i="5"/>
  <c r="F23" i="4"/>
  <c r="G23" i="4" s="1"/>
  <c r="H23" i="4"/>
  <c r="F12" i="4"/>
  <c r="G12" i="4" s="1"/>
  <c r="H12" i="4" s="1"/>
  <c r="F52" i="5"/>
  <c r="G52" i="5" s="1"/>
  <c r="H52" i="5" s="1"/>
  <c r="I25" i="3"/>
  <c r="G25" i="3"/>
  <c r="F5" i="5"/>
  <c r="G5" i="5" s="1"/>
  <c r="H5" i="5" s="1"/>
  <c r="F46" i="5"/>
  <c r="G46" i="5" s="1"/>
  <c r="H46" i="5" s="1"/>
  <c r="I6" i="11"/>
  <c r="K8" i="3"/>
  <c r="F43" i="5"/>
  <c r="G43" i="5" s="1"/>
  <c r="H43" i="5" s="1"/>
  <c r="G71" i="3"/>
  <c r="F79" i="4"/>
  <c r="G79" i="4" s="1"/>
  <c r="H79" i="4" s="1"/>
  <c r="F11" i="5"/>
  <c r="G11" i="5" s="1"/>
  <c r="H11" i="5" s="1"/>
  <c r="G90" i="3"/>
  <c r="G44" i="3"/>
  <c r="F74" i="4"/>
  <c r="G74" i="4" s="1"/>
  <c r="H74" i="4" s="1"/>
  <c r="G12" i="3"/>
  <c r="F5" i="4"/>
  <c r="G5" i="4" s="1"/>
  <c r="H5" i="4" s="1"/>
  <c r="G70" i="3"/>
  <c r="J11" i="5"/>
  <c r="J11" i="4"/>
  <c r="G65" i="3"/>
  <c r="G63" i="3"/>
  <c r="F56" i="5"/>
  <c r="G56" i="5" s="1"/>
  <c r="H56" i="5"/>
  <c r="H23" i="3"/>
  <c r="I23" i="3" s="1"/>
  <c r="AM44" i="17"/>
  <c r="D44" i="17" s="1"/>
  <c r="G11" i="3"/>
  <c r="G19" i="3"/>
  <c r="F25" i="4"/>
  <c r="G25" i="4" s="1"/>
  <c r="H25" i="4" s="1"/>
  <c r="G89" i="3"/>
  <c r="G67" i="3"/>
  <c r="G54" i="3"/>
  <c r="G76" i="3"/>
  <c r="F92" i="4"/>
  <c r="G92" i="4" s="1"/>
  <c r="H92" i="4" s="1"/>
  <c r="F27" i="4"/>
  <c r="G27" i="4" s="1"/>
  <c r="H27" i="4"/>
  <c r="G108" i="3"/>
  <c r="G96" i="3"/>
  <c r="G129" i="3"/>
  <c r="F75" i="4"/>
  <c r="G75" i="4" s="1"/>
  <c r="H75" i="4"/>
  <c r="G36" i="3"/>
  <c r="F60" i="5"/>
  <c r="G60" i="5" s="1"/>
  <c r="H60" i="5" s="1"/>
  <c r="F15" i="4"/>
  <c r="G15" i="4" s="1"/>
  <c r="H15" i="4" s="1"/>
  <c r="F48" i="5"/>
  <c r="G48" i="5" s="1"/>
  <c r="H48" i="5" s="1"/>
  <c r="H45" i="3"/>
  <c r="I45" i="3" s="1"/>
  <c r="AM81" i="17"/>
  <c r="D81" i="17" s="1"/>
  <c r="G56" i="3"/>
  <c r="H128" i="3"/>
  <c r="I128" i="3" s="1"/>
  <c r="AM213" i="17"/>
  <c r="D213" i="17" s="1"/>
  <c r="G7" i="3"/>
  <c r="I7" i="3"/>
  <c r="G74" i="3"/>
  <c r="F40" i="4"/>
  <c r="G40" i="4" s="1"/>
  <c r="H40" i="4" s="1"/>
  <c r="F112" i="4"/>
  <c r="G112" i="4" s="1"/>
  <c r="H112" i="4" s="1"/>
  <c r="G29" i="3"/>
  <c r="F23" i="5"/>
  <c r="G23" i="5" s="1"/>
  <c r="H23" i="5" s="1"/>
  <c r="H99" i="3"/>
  <c r="I99" i="3" s="1"/>
  <c r="AM172" i="17"/>
  <c r="D172" i="17" s="1"/>
  <c r="G88" i="3"/>
  <c r="F8" i="5"/>
  <c r="G8" i="5" s="1"/>
  <c r="H8" i="5" s="1"/>
  <c r="F70" i="4"/>
  <c r="G70" i="4" s="1"/>
  <c r="H70" i="4" s="1"/>
  <c r="F20" i="5"/>
  <c r="G20" i="5" s="1"/>
  <c r="H20" i="5" s="1"/>
  <c r="F18" i="5"/>
  <c r="G18" i="5" s="1"/>
  <c r="H18" i="5" s="1"/>
  <c r="H68" i="3"/>
  <c r="I68" i="3" s="1"/>
  <c r="AM124" i="17"/>
  <c r="D124" i="17" s="1"/>
  <c r="F6" i="4"/>
  <c r="G6" i="4" s="1"/>
  <c r="H6" i="4" s="1"/>
  <c r="G102" i="3"/>
  <c r="F85" i="4"/>
  <c r="G85" i="4" s="1"/>
  <c r="H85" i="4"/>
  <c r="G30" i="3"/>
  <c r="H104" i="4"/>
  <c r="F104" i="4"/>
  <c r="G104" i="4" s="1"/>
  <c r="I84" i="3"/>
  <c r="G84" i="3"/>
  <c r="F15" i="5"/>
  <c r="G15" i="5" s="1"/>
  <c r="H15" i="5" s="1"/>
  <c r="F96" i="4"/>
  <c r="G96" i="4" s="1"/>
  <c r="H96" i="4" s="1"/>
  <c r="G16" i="3"/>
  <c r="H32" i="3"/>
  <c r="I32" i="3" s="1"/>
  <c r="AM54" i="17"/>
  <c r="D54" i="17" s="1"/>
  <c r="F40" i="5"/>
  <c r="G40" i="5" s="1"/>
  <c r="H40" i="5" s="1"/>
  <c r="F13" i="5"/>
  <c r="G13" i="5" s="1"/>
  <c r="H13" i="5" s="1"/>
  <c r="F64" i="4"/>
  <c r="G64" i="4" s="1"/>
  <c r="H64" i="4" s="1"/>
  <c r="K89" i="4"/>
  <c r="F89" i="4" s="1"/>
  <c r="G89" i="4" s="1"/>
  <c r="F117" i="4"/>
  <c r="G117" i="4" s="1"/>
  <c r="H117" i="4" s="1"/>
  <c r="F31" i="5"/>
  <c r="G31" i="5" s="1"/>
  <c r="H31" i="5" s="1"/>
  <c r="G125" i="3"/>
  <c r="G31" i="3"/>
  <c r="F10" i="5"/>
  <c r="G10" i="5" s="1"/>
  <c r="H10" i="5" s="1"/>
  <c r="J30" i="5"/>
  <c r="J39" i="4"/>
  <c r="J61" i="3"/>
  <c r="I54" i="4"/>
  <c r="G85" i="3"/>
  <c r="F26" i="5"/>
  <c r="G26" i="5" s="1"/>
  <c r="H26" i="5" s="1"/>
  <c r="J59" i="4"/>
  <c r="J44" i="5"/>
  <c r="H95" i="3"/>
  <c r="AM168" i="17"/>
  <c r="D168" i="17" s="1"/>
  <c r="G35" i="3"/>
  <c r="F106" i="4"/>
  <c r="G106" i="4" s="1"/>
  <c r="H106" i="4" s="1"/>
  <c r="F50" i="5"/>
  <c r="G50" i="5" s="1"/>
  <c r="H50" i="5" s="1"/>
  <c r="G83" i="3"/>
  <c r="F119" i="4"/>
  <c r="G119" i="4" s="1"/>
  <c r="H119" i="4" s="1"/>
  <c r="G5" i="3"/>
  <c r="H87" i="3"/>
  <c r="I87" i="3" s="1"/>
  <c r="AM160" i="17"/>
  <c r="D160" i="17" s="1"/>
  <c r="J116" i="4"/>
  <c r="J72" i="5"/>
  <c r="F68" i="4"/>
  <c r="G68" i="4" s="1"/>
  <c r="H68" i="4" s="1"/>
  <c r="F46" i="4"/>
  <c r="G46" i="4" s="1"/>
  <c r="H46" i="4" s="1"/>
  <c r="G132" i="3"/>
  <c r="F76" i="4"/>
  <c r="G76" i="4" s="1"/>
  <c r="H76" i="4" s="1"/>
  <c r="H81" i="3"/>
  <c r="I81" i="3" s="1"/>
  <c r="AM141" i="17"/>
  <c r="D141" i="17" s="1"/>
  <c r="F8" i="4"/>
  <c r="G8" i="4" s="1"/>
  <c r="H8" i="4" s="1"/>
  <c r="J91" i="3"/>
  <c r="I82" i="4"/>
  <c r="G79" i="3"/>
  <c r="G28" i="3"/>
  <c r="G22" i="3"/>
  <c r="F55" i="4"/>
  <c r="G55" i="4" s="1"/>
  <c r="H55" i="4" s="1"/>
  <c r="F6" i="5"/>
  <c r="G6" i="5" s="1"/>
  <c r="H6" i="5" s="1"/>
  <c r="I94" i="3"/>
  <c r="G94" i="3"/>
  <c r="G115" i="3"/>
  <c r="H69" i="3"/>
  <c r="I69" i="3" s="1"/>
  <c r="AM125" i="17"/>
  <c r="D125" i="17" s="1"/>
  <c r="F19" i="4"/>
  <c r="G19" i="4" s="1"/>
  <c r="H19" i="4" s="1"/>
  <c r="F17" i="4"/>
  <c r="G17" i="4" s="1"/>
  <c r="H17" i="4" s="1"/>
  <c r="G106" i="3"/>
  <c r="F16" i="4"/>
  <c r="G16" i="4" s="1"/>
  <c r="H16" i="4" s="1"/>
  <c r="F52" i="4"/>
  <c r="G52" i="4" s="1"/>
  <c r="H52" i="4" s="1"/>
  <c r="G13" i="3"/>
  <c r="G72" i="3"/>
  <c r="H33" i="3"/>
  <c r="I33" i="3" s="1"/>
  <c r="AM55" i="17"/>
  <c r="D55" i="17" s="1"/>
  <c r="L98" i="3"/>
  <c r="G98" i="3" s="1"/>
  <c r="F73" i="5"/>
  <c r="G73" i="5" s="1"/>
  <c r="H73" i="5" s="1"/>
  <c r="F66" i="4"/>
  <c r="G66" i="4" s="1"/>
  <c r="H66" i="4" s="1"/>
  <c r="H24" i="3"/>
  <c r="I24" i="3" s="1"/>
  <c r="AM45" i="17"/>
  <c r="D45" i="17" s="1"/>
  <c r="J75" i="5"/>
  <c r="J120" i="4"/>
  <c r="G43" i="3"/>
  <c r="F74" i="5"/>
  <c r="G74" i="5" s="1"/>
  <c r="H74" i="5" s="1"/>
  <c r="F10" i="4"/>
  <c r="G10" i="4" s="1"/>
  <c r="H10" i="4" s="1"/>
  <c r="F56" i="4"/>
  <c r="G56" i="4" s="1"/>
  <c r="H56" i="4" s="1"/>
  <c r="F59" i="5"/>
  <c r="G59" i="5" s="1"/>
  <c r="H59" i="5" s="1"/>
  <c r="I113" i="3"/>
  <c r="H100" i="3"/>
  <c r="I100" i="3" s="1"/>
  <c r="AM173" i="17"/>
  <c r="D173" i="17" s="1"/>
  <c r="H60" i="3"/>
  <c r="AM108" i="17"/>
  <c r="D108" i="17" s="1"/>
  <c r="G77" i="3"/>
  <c r="G51" i="3"/>
  <c r="F53" i="5"/>
  <c r="G53" i="5" s="1"/>
  <c r="H53" i="5" s="1"/>
  <c r="F94" i="4"/>
  <c r="G94" i="4" s="1"/>
  <c r="H94" i="4" s="1"/>
  <c r="F42" i="4"/>
  <c r="G42" i="4" s="1"/>
  <c r="H42" i="4" s="1"/>
  <c r="H86" i="3"/>
  <c r="I86" i="3" s="1"/>
  <c r="AM152" i="17"/>
  <c r="D152" i="17" s="1"/>
  <c r="H107" i="3"/>
  <c r="I107" i="3" s="1"/>
  <c r="AM183" i="17"/>
  <c r="D183" i="17" s="1"/>
  <c r="G8" i="3"/>
  <c r="H32" i="4"/>
  <c r="F32" i="4"/>
  <c r="G32" i="4" s="1"/>
  <c r="F95" i="4"/>
  <c r="G95" i="4" s="1"/>
  <c r="H95" i="4" s="1"/>
  <c r="H42" i="5"/>
  <c r="F42" i="5"/>
  <c r="G42" i="5" s="1"/>
  <c r="G6" i="3"/>
  <c r="F27" i="5"/>
  <c r="G27" i="5" s="1"/>
  <c r="H27" i="5" s="1"/>
  <c r="G20" i="3"/>
  <c r="H9" i="3"/>
  <c r="I9" i="3" s="1"/>
  <c r="AM13" i="17"/>
  <c r="D13" i="17" s="1"/>
  <c r="G18" i="3"/>
  <c r="J26" i="5"/>
  <c r="J34" i="4"/>
  <c r="H82" i="3"/>
  <c r="AM142" i="17"/>
  <c r="D142" i="17" s="1"/>
  <c r="F14" i="5"/>
  <c r="G14" i="5" s="1"/>
  <c r="H14" i="5" s="1"/>
  <c r="G58" i="3"/>
  <c r="F36" i="4"/>
  <c r="G36" i="4" s="1"/>
  <c r="H36" i="4" s="1"/>
  <c r="H97" i="3"/>
  <c r="I97" i="3" s="1"/>
  <c r="AM170" i="17"/>
  <c r="D170" i="17" s="1"/>
  <c r="G130" i="3"/>
  <c r="H49" i="3"/>
  <c r="I49" i="3" s="1"/>
  <c r="AM87" i="17"/>
  <c r="D87" i="17" s="1"/>
  <c r="F44" i="4"/>
  <c r="G44" i="4" s="1"/>
  <c r="H44" i="4" s="1"/>
  <c r="F63" i="5"/>
  <c r="G63" i="5" s="1"/>
  <c r="H63" i="5" s="1"/>
  <c r="F118" i="4"/>
  <c r="G118" i="4" s="1"/>
  <c r="H118" i="4" s="1"/>
  <c r="F43" i="4"/>
  <c r="G43" i="4" s="1"/>
  <c r="H43" i="4" s="1"/>
  <c r="G10" i="3"/>
  <c r="G64" i="3"/>
  <c r="J35" i="4"/>
  <c r="J27" i="5"/>
  <c r="J46" i="5"/>
  <c r="J62" i="4"/>
  <c r="H98" i="3" l="1"/>
  <c r="AM171" i="17"/>
  <c r="D171" i="17" s="1"/>
  <c r="H125" i="3"/>
  <c r="I125" i="3" s="1"/>
  <c r="AM206" i="17"/>
  <c r="D206" i="17" s="1"/>
  <c r="H12" i="3"/>
  <c r="I12" i="3" s="1"/>
  <c r="AM24" i="17"/>
  <c r="D24" i="17" s="1"/>
  <c r="H92" i="3"/>
  <c r="I92" i="3" s="1"/>
  <c r="AM165" i="17"/>
  <c r="D165" i="17" s="1"/>
  <c r="H77" i="3"/>
  <c r="I77" i="3" s="1"/>
  <c r="AM135" i="17"/>
  <c r="D135" i="17" s="1"/>
  <c r="H43" i="3"/>
  <c r="I43" i="3" s="1"/>
  <c r="AM79" i="17"/>
  <c r="D79" i="17" s="1"/>
  <c r="H79" i="3"/>
  <c r="I79" i="3" s="1"/>
  <c r="AM138" i="17"/>
  <c r="D138" i="17" s="1"/>
  <c r="H83" i="3"/>
  <c r="I83" i="3" s="1"/>
  <c r="AM145" i="17"/>
  <c r="D145" i="17" s="1"/>
  <c r="H30" i="3"/>
  <c r="I30" i="3" s="1"/>
  <c r="AM52" i="17"/>
  <c r="D52" i="17" s="1"/>
  <c r="I60" i="4"/>
  <c r="J68" i="3"/>
  <c r="H29" i="3"/>
  <c r="I29" i="3" s="1"/>
  <c r="AM51" i="17"/>
  <c r="D51" i="17" s="1"/>
  <c r="H11" i="3"/>
  <c r="I11" i="3" s="1"/>
  <c r="AM23" i="17"/>
  <c r="D23" i="17" s="1"/>
  <c r="H65" i="3"/>
  <c r="I65" i="3" s="1"/>
  <c r="AM114" i="17"/>
  <c r="D114" i="17" s="1"/>
  <c r="J8" i="4"/>
  <c r="J8" i="5"/>
  <c r="H34" i="3"/>
  <c r="I34" i="3" s="1"/>
  <c r="AM56" i="17"/>
  <c r="D56" i="17" s="1"/>
  <c r="H121" i="3"/>
  <c r="I121" i="3" s="1"/>
  <c r="AM202" i="17"/>
  <c r="D202" i="17" s="1"/>
  <c r="H46" i="3"/>
  <c r="I46" i="3" s="1"/>
  <c r="AM82" i="17"/>
  <c r="D82" i="17" s="1"/>
  <c r="I24" i="4"/>
  <c r="J26" i="3"/>
  <c r="H105" i="3"/>
  <c r="I105" i="3" s="1"/>
  <c r="AM181" i="17"/>
  <c r="D181" i="17" s="1"/>
  <c r="I86" i="4"/>
  <c r="J95" i="3"/>
  <c r="I45" i="5"/>
  <c r="J69" i="3"/>
  <c r="I61" i="4"/>
  <c r="H132" i="3"/>
  <c r="I132" i="3" s="1"/>
  <c r="AM223" i="17"/>
  <c r="D223" i="17" s="1"/>
  <c r="H7" i="3"/>
  <c r="AM9" i="17"/>
  <c r="D9" i="17" s="1"/>
  <c r="H89" i="3"/>
  <c r="I89" i="3" s="1"/>
  <c r="AM162" i="17"/>
  <c r="D162" i="17" s="1"/>
  <c r="I21" i="4"/>
  <c r="J23" i="3"/>
  <c r="I51" i="4"/>
  <c r="I39" i="5"/>
  <c r="J57" i="3"/>
  <c r="I113" i="4"/>
  <c r="J126" i="3"/>
  <c r="I107" i="4"/>
  <c r="J119" i="3"/>
  <c r="H109" i="3"/>
  <c r="I109" i="3" s="1"/>
  <c r="AM186" i="17"/>
  <c r="D186" i="17" s="1"/>
  <c r="H37" i="3"/>
  <c r="I37" i="3" s="1"/>
  <c r="AM60" i="17"/>
  <c r="D60" i="17" s="1"/>
  <c r="H47" i="3"/>
  <c r="I47" i="3" s="1"/>
  <c r="AM83" i="17"/>
  <c r="D83" i="17" s="1"/>
  <c r="H17" i="3"/>
  <c r="I17" i="3" s="1"/>
  <c r="AM32" i="17"/>
  <c r="D32" i="17" s="1"/>
  <c r="J133" i="3"/>
  <c r="I75" i="5"/>
  <c r="I120" i="4"/>
  <c r="H20" i="3"/>
  <c r="I20" i="3" s="1"/>
  <c r="AM39" i="17"/>
  <c r="D39" i="17" s="1"/>
  <c r="H74" i="3"/>
  <c r="I74" i="3" s="1"/>
  <c r="AM131" i="17"/>
  <c r="D131" i="17" s="1"/>
  <c r="I35" i="5"/>
  <c r="J49" i="3"/>
  <c r="H6" i="3"/>
  <c r="I6" i="3" s="1"/>
  <c r="AM8" i="17"/>
  <c r="D8" i="17" s="1"/>
  <c r="H8" i="3"/>
  <c r="I8" i="3" s="1"/>
  <c r="AM10" i="17"/>
  <c r="D10" i="17" s="1"/>
  <c r="I53" i="4"/>
  <c r="J60" i="3"/>
  <c r="I71" i="5"/>
  <c r="I115" i="4"/>
  <c r="J128" i="3"/>
  <c r="H38" i="3"/>
  <c r="I38" i="3" s="1"/>
  <c r="AM62" i="17"/>
  <c r="D62" i="17" s="1"/>
  <c r="I17" i="5"/>
  <c r="I20" i="4"/>
  <c r="J21" i="3"/>
  <c r="J50" i="3"/>
  <c r="I45" i="4"/>
  <c r="H110" i="3"/>
  <c r="I110" i="3" s="1"/>
  <c r="AM187" i="17"/>
  <c r="D187" i="17" s="1"/>
  <c r="I55" i="5"/>
  <c r="I78" i="4"/>
  <c r="J87" i="3"/>
  <c r="H18" i="3"/>
  <c r="I18" i="3" s="1"/>
  <c r="AM35" i="17"/>
  <c r="D35" i="17" s="1"/>
  <c r="J24" i="3"/>
  <c r="I22" i="4"/>
  <c r="H72" i="3"/>
  <c r="I72" i="3" s="1"/>
  <c r="AM129" i="17"/>
  <c r="D129" i="17" s="1"/>
  <c r="H115" i="3"/>
  <c r="I115" i="3" s="1"/>
  <c r="AM194" i="17"/>
  <c r="D194" i="17" s="1"/>
  <c r="H22" i="3"/>
  <c r="I22" i="3" s="1"/>
  <c r="AM43" i="17"/>
  <c r="D43" i="17" s="1"/>
  <c r="H5" i="3"/>
  <c r="I5" i="3" s="1"/>
  <c r="AM3" i="17"/>
  <c r="D3" i="17" s="1"/>
  <c r="H88" i="3"/>
  <c r="I88" i="3" s="1"/>
  <c r="AM161" i="17"/>
  <c r="D161" i="17" s="1"/>
  <c r="H129" i="3"/>
  <c r="I129" i="3" s="1"/>
  <c r="AM215" i="17"/>
  <c r="D215" i="17" s="1"/>
  <c r="H76" i="3"/>
  <c r="I76" i="3" s="1"/>
  <c r="AM133" i="17"/>
  <c r="D133" i="17" s="1"/>
  <c r="H70" i="3"/>
  <c r="I70" i="3" s="1"/>
  <c r="AM126" i="17"/>
  <c r="D126" i="17" s="1"/>
  <c r="H44" i="3"/>
  <c r="I44" i="3" s="1"/>
  <c r="AM80" i="17"/>
  <c r="D80" i="17" s="1"/>
  <c r="H71" i="3"/>
  <c r="I71" i="3" s="1"/>
  <c r="AM128" i="17"/>
  <c r="D128" i="17" s="1"/>
  <c r="J73" i="3"/>
  <c r="I49" i="5"/>
  <c r="J14" i="3"/>
  <c r="I13" i="4"/>
  <c r="H52" i="3"/>
  <c r="I52" i="3" s="1"/>
  <c r="AM94" i="17"/>
  <c r="D94" i="17" s="1"/>
  <c r="H78" i="3"/>
  <c r="I78" i="3" s="1"/>
  <c r="AM137" i="17"/>
  <c r="D137" i="17" s="1"/>
  <c r="H134" i="3"/>
  <c r="I134" i="3" s="1"/>
  <c r="AM225" i="17"/>
  <c r="D225" i="17" s="1"/>
  <c r="J120" i="3"/>
  <c r="I108" i="4"/>
  <c r="H93" i="3"/>
  <c r="I93" i="3" s="1"/>
  <c r="AM166" i="17"/>
  <c r="D166" i="17" s="1"/>
  <c r="H39" i="3"/>
  <c r="I39" i="3" s="1"/>
  <c r="AM64" i="17"/>
  <c r="D64" i="17" s="1"/>
  <c r="I29" i="5"/>
  <c r="I38" i="4"/>
  <c r="J41" i="3"/>
  <c r="I19" i="5"/>
  <c r="J27" i="3"/>
  <c r="H58" i="3"/>
  <c r="I58" i="3" s="1"/>
  <c r="AM103" i="17"/>
  <c r="D103" i="17" s="1"/>
  <c r="J9" i="3"/>
  <c r="I9" i="5"/>
  <c r="I9" i="4"/>
  <c r="J107" i="3"/>
  <c r="I97" i="4"/>
  <c r="I61" i="5"/>
  <c r="J100" i="3"/>
  <c r="I58" i="5"/>
  <c r="H106" i="3"/>
  <c r="I106" i="3" s="1"/>
  <c r="AM182" i="17"/>
  <c r="D182" i="17" s="1"/>
  <c r="J32" i="3"/>
  <c r="I24" i="5"/>
  <c r="I29" i="4"/>
  <c r="H84" i="3"/>
  <c r="AM148" i="17"/>
  <c r="D148" i="17" s="1"/>
  <c r="I57" i="5"/>
  <c r="I90" i="4"/>
  <c r="J99" i="3"/>
  <c r="H96" i="3"/>
  <c r="I96" i="3" s="1"/>
  <c r="AM169" i="17"/>
  <c r="D169" i="17" s="1"/>
  <c r="H66" i="3"/>
  <c r="I66" i="3" s="1"/>
  <c r="AM115" i="17"/>
  <c r="D115" i="17" s="1"/>
  <c r="H111" i="3"/>
  <c r="I111" i="3" s="1"/>
  <c r="AM189" i="17"/>
  <c r="D189" i="17" s="1"/>
  <c r="H116" i="3"/>
  <c r="I116" i="3" s="1"/>
  <c r="AM195" i="17"/>
  <c r="D195" i="17" s="1"/>
  <c r="H117" i="3"/>
  <c r="I117" i="3" s="1"/>
  <c r="AM196" i="17"/>
  <c r="D196" i="17" s="1"/>
  <c r="H15" i="3"/>
  <c r="I15" i="3" s="1"/>
  <c r="AM30" i="17"/>
  <c r="D30" i="17" s="1"/>
  <c r="J127" i="3"/>
  <c r="I114" i="4"/>
  <c r="I70" i="5"/>
  <c r="J33" i="3"/>
  <c r="I30" i="4"/>
  <c r="H130" i="3"/>
  <c r="I130" i="3" s="1"/>
  <c r="AM217" i="17"/>
  <c r="D217" i="17" s="1"/>
  <c r="H13" i="3"/>
  <c r="I13" i="3" s="1"/>
  <c r="AM28" i="17"/>
  <c r="D28" i="17" s="1"/>
  <c r="H94" i="3"/>
  <c r="AM167" i="17"/>
  <c r="D167" i="17" s="1"/>
  <c r="J81" i="3"/>
  <c r="I72" i="4"/>
  <c r="H35" i="3"/>
  <c r="I35" i="3" s="1"/>
  <c r="AM57" i="17"/>
  <c r="D57" i="17" s="1"/>
  <c r="H85" i="3"/>
  <c r="I85" i="3" s="1"/>
  <c r="AM150" i="17"/>
  <c r="D150" i="17" s="1"/>
  <c r="H102" i="3"/>
  <c r="I102" i="3" s="1"/>
  <c r="AM178" i="17"/>
  <c r="D178" i="17" s="1"/>
  <c r="H56" i="3"/>
  <c r="I56" i="3" s="1"/>
  <c r="AM100" i="17"/>
  <c r="D100" i="17" s="1"/>
  <c r="H108" i="3"/>
  <c r="I108" i="3" s="1"/>
  <c r="AM184" i="17"/>
  <c r="D184" i="17" s="1"/>
  <c r="H54" i="3"/>
  <c r="I54" i="3" s="1"/>
  <c r="AM98" i="17"/>
  <c r="D98" i="17" s="1"/>
  <c r="H25" i="3"/>
  <c r="AM47" i="17"/>
  <c r="D47" i="17" s="1"/>
  <c r="H104" i="3"/>
  <c r="I104" i="3" s="1"/>
  <c r="AM180" i="17"/>
  <c r="D180" i="17" s="1"/>
  <c r="H101" i="3"/>
  <c r="I101" i="3" s="1"/>
  <c r="AM177" i="17"/>
  <c r="D177" i="17" s="1"/>
  <c r="I66" i="4"/>
  <c r="J75" i="3"/>
  <c r="I68" i="5"/>
  <c r="I110" i="4"/>
  <c r="J122" i="3"/>
  <c r="H112" i="3"/>
  <c r="I112" i="3" s="1"/>
  <c r="AM190" i="17"/>
  <c r="D190" i="17" s="1"/>
  <c r="I93" i="4"/>
  <c r="J103" i="3"/>
  <c r="J114" i="3"/>
  <c r="I103" i="4"/>
  <c r="H48" i="3"/>
  <c r="I48" i="3" s="1"/>
  <c r="AM85" i="17"/>
  <c r="D85" i="17" s="1"/>
  <c r="H62" i="3"/>
  <c r="I62" i="3" s="1"/>
  <c r="AM111" i="17"/>
  <c r="D111" i="17" s="1"/>
  <c r="J113" i="3"/>
  <c r="I65" i="5"/>
  <c r="H67" i="3"/>
  <c r="I67" i="3" s="1"/>
  <c r="AM119" i="17"/>
  <c r="D119" i="17" s="1"/>
  <c r="H40" i="3"/>
  <c r="I40" i="3" s="1"/>
  <c r="AM65" i="17"/>
  <c r="D65" i="17" s="1"/>
  <c r="H131" i="3"/>
  <c r="I131" i="3" s="1"/>
  <c r="AM222" i="17"/>
  <c r="D222" i="17" s="1"/>
  <c r="H124" i="3"/>
  <c r="I124" i="3" s="1"/>
  <c r="AM205" i="17"/>
  <c r="D205" i="17" s="1"/>
  <c r="H10" i="3"/>
  <c r="I10" i="3" s="1"/>
  <c r="AM17" i="17"/>
  <c r="D17" i="17" s="1"/>
  <c r="H64" i="3"/>
  <c r="I64" i="3" s="1"/>
  <c r="AM113" i="17"/>
  <c r="D113" i="17" s="1"/>
  <c r="I88" i="4"/>
  <c r="J97" i="3"/>
  <c r="I73" i="4"/>
  <c r="I51" i="5"/>
  <c r="J82" i="3"/>
  <c r="I77" i="4"/>
  <c r="I54" i="5"/>
  <c r="J86" i="3"/>
  <c r="H51" i="3"/>
  <c r="I51" i="3" s="1"/>
  <c r="AM89" i="17"/>
  <c r="D89" i="17" s="1"/>
  <c r="H28" i="3"/>
  <c r="I28" i="3" s="1"/>
  <c r="AM50" i="17"/>
  <c r="D50" i="17" s="1"/>
  <c r="H31" i="3"/>
  <c r="I31" i="3" s="1"/>
  <c r="AM53" i="17"/>
  <c r="D53" i="17" s="1"/>
  <c r="H16" i="3"/>
  <c r="I16" i="3" s="1"/>
  <c r="AM31" i="17"/>
  <c r="D31" i="17" s="1"/>
  <c r="I41" i="4"/>
  <c r="J45" i="3"/>
  <c r="H36" i="3"/>
  <c r="I36" i="3" s="1"/>
  <c r="AM59" i="17"/>
  <c r="D59" i="17" s="1"/>
  <c r="H19" i="3"/>
  <c r="I19" i="3" s="1"/>
  <c r="AM38" i="17"/>
  <c r="D38" i="17" s="1"/>
  <c r="H63" i="3"/>
  <c r="I63" i="3" s="1"/>
  <c r="AM112" i="17"/>
  <c r="D112" i="17" s="1"/>
  <c r="H90" i="3"/>
  <c r="I90" i="3" s="1"/>
  <c r="AM163" i="17"/>
  <c r="D163" i="17" s="1"/>
  <c r="H80" i="3"/>
  <c r="I80" i="3" s="1"/>
  <c r="AM140" i="17"/>
  <c r="D140" i="17" s="1"/>
  <c r="H55" i="3"/>
  <c r="I55" i="3" s="1"/>
  <c r="AM99" i="17"/>
  <c r="D99" i="17" s="1"/>
  <c r="H42" i="3"/>
  <c r="AM73" i="17"/>
  <c r="D73" i="17" s="1"/>
  <c r="H123" i="3"/>
  <c r="I123" i="3" s="1"/>
  <c r="AM204" i="17"/>
  <c r="D204" i="17" s="1"/>
  <c r="I66" i="5"/>
  <c r="J118" i="3"/>
  <c r="I69" i="4" l="1"/>
  <c r="J78" i="3"/>
  <c r="I67" i="5"/>
  <c r="I109" i="4"/>
  <c r="J121" i="3"/>
  <c r="I83" i="4"/>
  <c r="J92" i="3"/>
  <c r="I49" i="4"/>
  <c r="J55" i="3"/>
  <c r="I16" i="5"/>
  <c r="I18" i="4"/>
  <c r="J19" i="3"/>
  <c r="I23" i="5"/>
  <c r="I28" i="4"/>
  <c r="J31" i="3"/>
  <c r="I10" i="4"/>
  <c r="I10" i="5"/>
  <c r="J10" i="3"/>
  <c r="I44" i="5"/>
  <c r="I59" i="4"/>
  <c r="J67" i="3"/>
  <c r="I63" i="5"/>
  <c r="I101" i="4"/>
  <c r="J111" i="3"/>
  <c r="I40" i="5"/>
  <c r="I52" i="4"/>
  <c r="J58" i="3"/>
  <c r="I8" i="4"/>
  <c r="I8" i="5"/>
  <c r="J8" i="3"/>
  <c r="I19" i="4"/>
  <c r="J20" i="3"/>
  <c r="I7" i="5"/>
  <c r="I7" i="4"/>
  <c r="J7" i="3"/>
  <c r="I23" i="4"/>
  <c r="J25" i="3"/>
  <c r="I104" i="4"/>
  <c r="J115" i="3"/>
  <c r="I33" i="5"/>
  <c r="I43" i="4"/>
  <c r="J47" i="3"/>
  <c r="I74" i="4"/>
  <c r="I52" i="5"/>
  <c r="J83" i="3"/>
  <c r="I37" i="5"/>
  <c r="J54" i="3"/>
  <c r="I53" i="5"/>
  <c r="I76" i="4"/>
  <c r="J85" i="3"/>
  <c r="I13" i="5"/>
  <c r="J13" i="3"/>
  <c r="I75" i="4"/>
  <c r="J84" i="3"/>
  <c r="I84" i="4"/>
  <c r="J93" i="3"/>
  <c r="I47" i="4"/>
  <c r="J52" i="3"/>
  <c r="I32" i="5"/>
  <c r="J44" i="3"/>
  <c r="I79" i="4"/>
  <c r="I56" i="5"/>
  <c r="J88" i="3"/>
  <c r="I48" i="5"/>
  <c r="I64" i="4"/>
  <c r="J72" i="3"/>
  <c r="I35" i="4"/>
  <c r="I27" i="5"/>
  <c r="J38" i="3"/>
  <c r="I26" i="5"/>
  <c r="I34" i="4"/>
  <c r="J37" i="3"/>
  <c r="I59" i="5"/>
  <c r="I95" i="4"/>
  <c r="J105" i="3"/>
  <c r="I31" i="4"/>
  <c r="J34" i="3"/>
  <c r="I26" i="4"/>
  <c r="I21" i="5"/>
  <c r="J29" i="3"/>
  <c r="I70" i="4"/>
  <c r="J79" i="3"/>
  <c r="J12" i="3"/>
  <c r="I12" i="5"/>
  <c r="I12" i="4"/>
  <c r="I11" i="4"/>
  <c r="I11" i="5"/>
  <c r="J11" i="3"/>
  <c r="I71" i="4"/>
  <c r="J80" i="3"/>
  <c r="I25" i="5"/>
  <c r="I33" i="4"/>
  <c r="J36" i="3"/>
  <c r="I20" i="5"/>
  <c r="I25" i="4"/>
  <c r="J28" i="3"/>
  <c r="I111" i="4"/>
  <c r="J124" i="3"/>
  <c r="I14" i="4"/>
  <c r="J15" i="3"/>
  <c r="I58" i="4"/>
  <c r="J66" i="3"/>
  <c r="I100" i="4"/>
  <c r="I62" i="5"/>
  <c r="J110" i="3"/>
  <c r="I6" i="5"/>
  <c r="I6" i="4"/>
  <c r="J6" i="3"/>
  <c r="I119" i="4"/>
  <c r="J132" i="3"/>
  <c r="I85" i="4"/>
  <c r="J94" i="3"/>
  <c r="I91" i="4"/>
  <c r="J101" i="3"/>
  <c r="I98" i="4"/>
  <c r="J108" i="3"/>
  <c r="I32" i="4"/>
  <c r="J35" i="3"/>
  <c r="J130" i="3"/>
  <c r="I73" i="5"/>
  <c r="I117" i="4"/>
  <c r="I46" i="5"/>
  <c r="I62" i="4"/>
  <c r="J70" i="3"/>
  <c r="I5" i="4"/>
  <c r="I5" i="5"/>
  <c r="J5" i="3"/>
  <c r="I99" i="4"/>
  <c r="J109" i="3"/>
  <c r="I31" i="5"/>
  <c r="I40" i="4"/>
  <c r="J43" i="3"/>
  <c r="I112" i="4"/>
  <c r="J125" i="3"/>
  <c r="I63" i="4"/>
  <c r="I47" i="5"/>
  <c r="J71" i="3"/>
  <c r="I69" i="5"/>
  <c r="J123" i="3"/>
  <c r="I81" i="4"/>
  <c r="J90" i="3"/>
  <c r="I46" i="4"/>
  <c r="J51" i="3"/>
  <c r="I74" i="5"/>
  <c r="I118" i="4"/>
  <c r="J131" i="3"/>
  <c r="I55" i="4"/>
  <c r="I42" i="5"/>
  <c r="J62" i="3"/>
  <c r="I64" i="5"/>
  <c r="I102" i="4"/>
  <c r="J112" i="3"/>
  <c r="I106" i="4"/>
  <c r="J117" i="3"/>
  <c r="I87" i="4"/>
  <c r="J96" i="3"/>
  <c r="I92" i="4"/>
  <c r="J102" i="3"/>
  <c r="I116" i="4"/>
  <c r="I72" i="5"/>
  <c r="J129" i="3"/>
  <c r="I94" i="4"/>
  <c r="J104" i="3"/>
  <c r="I38" i="5"/>
  <c r="I50" i="4"/>
  <c r="J56" i="3"/>
  <c r="I76" i="5"/>
  <c r="I121" i="4"/>
  <c r="J134" i="3"/>
  <c r="I67" i="4"/>
  <c r="J76" i="3"/>
  <c r="I18" i="5"/>
  <c r="J22" i="3"/>
  <c r="I15" i="5"/>
  <c r="I17" i="4"/>
  <c r="J18" i="3"/>
  <c r="I14" i="5"/>
  <c r="I16" i="4"/>
  <c r="J17" i="3"/>
  <c r="I42" i="4"/>
  <c r="J46" i="3"/>
  <c r="I57" i="4"/>
  <c r="J65" i="3"/>
  <c r="I27" i="4"/>
  <c r="I22" i="5"/>
  <c r="J30" i="3"/>
  <c r="I50" i="5"/>
  <c r="I68" i="4"/>
  <c r="J77" i="3"/>
  <c r="I89" i="4"/>
  <c r="J98" i="3"/>
  <c r="I28" i="5"/>
  <c r="I36" i="4"/>
  <c r="J39" i="3"/>
  <c r="I30" i="5"/>
  <c r="I39" i="4"/>
  <c r="J42" i="3"/>
  <c r="I43" i="5"/>
  <c r="J63" i="3"/>
  <c r="I15" i="4"/>
  <c r="J16" i="3"/>
  <c r="J64" i="3"/>
  <c r="I56" i="4"/>
  <c r="I37" i="4"/>
  <c r="J40" i="3"/>
  <c r="I44" i="4"/>
  <c r="I34" i="5"/>
  <c r="J48" i="3"/>
  <c r="I105" i="4"/>
  <c r="J116" i="3"/>
  <c r="I60" i="5"/>
  <c r="I96" i="4"/>
  <c r="J106" i="3"/>
  <c r="I65" i="4"/>
  <c r="J74" i="3"/>
  <c r="J89" i="3"/>
  <c r="I8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<sst xmlns="http://schemas.openxmlformats.org/spreadsheetml/2006/main" count="31045" uniqueCount="7873">
  <si>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</si>
  <si>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</si>
  <si>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</si>
  <si>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</si>
  <si>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</si>
  <si>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</si>
  <si>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</si>
  <si>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</si>
  <si>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</si>
  <si>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</si>
  <si>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</si>
  <si>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</si>
  <si>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</si>
  <si>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</si>
  <si>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</si>
  <si>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</si>
  <si>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</si>
  <si>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</si>
  <si>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</si>
  <si>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</si>
  <si>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</si>
  <si>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</si>
  <si>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</si>
  <si>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</si>
  <si>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</si>
  <si>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</si>
  <si>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</si>
  <si>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</si>
  <si>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</si>
  <si>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</si>
  <si>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</si>
  <si>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</si>
  <si>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</si>
  <si>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</si>
  <si>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</si>
  <si>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</si>
  <si>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</si>
  <si>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</si>
  <si>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</si>
  <si>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</si>
  <si>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</si>
  <si>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</si>
  <si>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</si>
  <si>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</si>
  <si>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</si>
  <si>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</si>
  <si>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</si>
  <si>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</si>
  <si>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</si>
  <si>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</si>
  <si>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</si>
  <si>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</si>
  <si>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</si>
  <si>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</si>
  <si>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</si>
  <si>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</si>
  <si>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</si>
  <si>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</si>
  <si>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</si>
  <si>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</si>
  <si>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</si>
  <si>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</si>
  <si>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</si>
  <si>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</si>
  <si>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</si>
  <si>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</si>
  <si>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</si>
  <si>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</si>
  <si>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</si>
  <si>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</si>
  <si>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</si>
  <si>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</si>
  <si>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</si>
  <si>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</si>
  <si>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</si>
  <si>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</si>
  <si>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</si>
  <si>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</si>
  <si>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</si>
  <si>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</si>
  <si>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</si>
  <si>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</si>
  <si>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</si>
  <si>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</si>
  <si>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</si>
  <si>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</si>
  <si>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</si>
  <si>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</si>
  <si>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</si>
  <si>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</si>
  <si>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</si>
  <si>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</si>
  <si>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</si>
  <si>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</si>
  <si>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</si>
  <si>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</si>
  <si>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</si>
  <si>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</si>
  <si>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</si>
  <si>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</si>
  <si>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</si>
  <si>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</si>
  <si>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</si>
  <si>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</si>
  <si>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</si>
  <si>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</si>
  <si>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</si>
  <si>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</si>
  <si>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</si>
  <si>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</si>
  <si>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</si>
  <si>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</si>
  <si>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</si>
  <si>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</si>
  <si>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</si>
  <si>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</si>
  <si>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</si>
  <si>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</si>
  <si>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</si>
  <si>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</si>
  <si>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</si>
  <si>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</si>
  <si>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</si>
  <si>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</si>
  <si>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</si>
  <si>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</si>
  <si>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</si>
  <si>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</si>
  <si>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</si>
  <si>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</si>
  <si>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</si>
  <si>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</si>
  <si>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</si>
  <si>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</si>
  <si>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</si>
  <si>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</si>
  <si>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</si>
  <si>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</si>
  <si>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</si>
  <si>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</si>
  <si>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</si>
  <si>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</si>
  <si>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</si>
  <si>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</si>
  <si>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</si>
  <si>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</si>
  <si>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</si>
  <si>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</si>
  <si>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</si>
  <si>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</si>
  <si>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</si>
  <si>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</si>
  <si>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</si>
  <si>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</si>
  <si>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</si>
  <si>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</si>
  <si>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</si>
  <si>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</si>
  <si>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</si>
  <si>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</si>
  <si>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</si>
  <si>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</si>
  <si>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</si>
  <si>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</si>
  <si>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</si>
  <si>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</si>
  <si>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</si>
  <si>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</si>
  <si>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</si>
  <si>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</si>
  <si>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</si>
  <si>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</si>
  <si>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</si>
  <si>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</si>
  <si>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</si>
  <si>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</si>
  <si>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</si>
  <si>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</si>
  <si>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</si>
  <si>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</si>
  <si>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</si>
  <si>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</si>
  <si>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</si>
  <si>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</si>
  <si>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</si>
  <si>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</si>
  <si>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</si>
  <si>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</si>
  <si>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</si>
  <si>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</si>
  <si>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</si>
  <si>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</si>
  <si>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</si>
  <si>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</si>
  <si>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</si>
  <si>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</si>
  <si>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</si>
  <si>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</si>
  <si>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</si>
  <si>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</si>
  <si>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</si>
  <si>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</si>
  <si>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</si>
  <si>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</si>
  <si>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</si>
  <si>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</si>
  <si>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</si>
  <si>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</si>
  <si>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</si>
  <si>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</si>
  <si>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</si>
  <si>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</si>
  <si>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</si>
  <si>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</si>
  <si>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</si>
  <si>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</si>
  <si>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</si>
  <si>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</si>
  <si>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</si>
  <si>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</si>
  <si>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</si>
  <si>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</si>
  <si>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</si>
  <si>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</si>
  <si>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</si>
  <si>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</si>
  <si>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</si>
  <si>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</si>
  <si>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</si>
  <si>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</si>
  <si>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</si>
  <si>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</si>
  <si>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</si>
  <si>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</si>
  <si>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</si>
  <si>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</si>
  <si>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</si>
  <si>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</si>
  <si>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</si>
  <si>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</si>
  <si>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</si>
  <si>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</si>
  <si>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</si>
  <si>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</si>
  <si>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</si>
  <si>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</si>
  <si>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</si>
  <si>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</si>
  <si>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</si>
  <si>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</si>
  <si>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</si>
  <si>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</si>
  <si>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</si>
  <si>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</si>
  <si>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</si>
  <si>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</si>
  <si>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</si>
  <si>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</si>
  <si>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</si>
  <si>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</si>
  <si>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</si>
  <si>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</si>
  <si>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</si>
  <si>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</si>
  <si>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</si>
  <si>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</si>
  <si>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</si>
  <si>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</si>
  <si>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</si>
  <si>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</si>
  <si>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</si>
  <si>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</si>
  <si>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</si>
  <si>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</si>
  <si>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</si>
  <si>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</si>
  <si>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</si>
  <si>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</si>
  <si>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</si>
  <si>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</si>
  <si>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</si>
  <si>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</si>
  <si>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</si>
  <si>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</si>
  <si>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</si>
  <si>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</si>
  <si>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</si>
  <si>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</si>
  <si>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</si>
  <si>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</si>
  <si>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</si>
  <si>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</si>
  <si>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</si>
  <si>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</si>
  <si>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</si>
  <si>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</si>
  <si>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</si>
  <si>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</si>
  <si>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</si>
  <si>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</si>
  <si>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</si>
  <si>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</si>
  <si>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</si>
  <si>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</si>
  <si>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</si>
  <si>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</si>
  <si>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</si>
  <si>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</si>
  <si>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</si>
  <si>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</si>
  <si>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</si>
  <si>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</si>
  <si>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</si>
  <si>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</si>
  <si>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</si>
  <si>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</si>
  <si>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</si>
  <si>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</si>
  <si>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</si>
  <si>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</si>
  <si>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</si>
  <si>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</si>
  <si>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</si>
  <si>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</si>
  <si>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</si>
  <si>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</si>
  <si>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</si>
  <si>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</si>
  <si>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</si>
  <si>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</si>
  <si>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</si>
  <si>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</si>
  <si>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</si>
  <si>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</si>
  <si>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</si>
  <si>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</si>
  <si>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</si>
  <si>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</si>
  <si>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</si>
  <si>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</si>
  <si>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</si>
  <si>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</si>
  <si>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</si>
  <si>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</si>
  <si>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</si>
  <si>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</si>
  <si>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</si>
  <si>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</si>
  <si>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</si>
  <si>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</si>
  <si>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</si>
  <si>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</si>
  <si>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</si>
  <si>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</si>
  <si>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</si>
  <si>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</si>
  <si>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</si>
  <si>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</si>
  <si>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</si>
  <si>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</si>
  <si>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</si>
  <si>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</si>
  <si>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</si>
  <si>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</si>
  <si>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</si>
  <si>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</si>
  <si>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</si>
  <si>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</si>
  <si>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</si>
  <si>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</si>
  <si>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</si>
  <si>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</si>
  <si>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</si>
  <si>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</si>
  <si>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</si>
  <si>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</si>
  <si>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</si>
  <si>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</si>
  <si>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</si>
  <si>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</si>
  <si>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</si>
  <si>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</si>
  <si>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</si>
  <si>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</si>
  <si>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</si>
  <si>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</si>
  <si>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</si>
  <si>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</si>
  <si>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</si>
  <si>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</si>
  <si>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</si>
  <si>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</si>
  <si>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</si>
  <si>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</si>
  <si>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</si>
  <si>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</si>
  <si>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</si>
  <si>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</si>
  <si>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</si>
  <si>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</si>
  <si>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</si>
  <si>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</si>
  <si>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</si>
  <si>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</si>
  <si>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</si>
  <si>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</si>
  <si>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</si>
  <si>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</si>
  <si>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</si>
  <si>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</si>
  <si>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</si>
  <si>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</si>
  <si>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</si>
  <si>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</si>
  <si>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</si>
  <si>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</si>
  <si>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</si>
  <si>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</si>
  <si>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</si>
  <si>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</si>
  <si>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</si>
  <si>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</si>
  <si>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</si>
  <si>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</si>
  <si>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</si>
  <si>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</si>
  <si>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</si>
  <si>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</si>
  <si>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</si>
  <si>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</si>
  <si>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</si>
  <si>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</si>
  <si>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</si>
  <si>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</si>
  <si>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</si>
  <si>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</si>
  <si>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</si>
  <si>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</si>
  <si>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</si>
  <si>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</si>
  <si>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</si>
  <si>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</si>
  <si>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</si>
  <si>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</si>
  <si>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</si>
  <si>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</si>
  <si>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</si>
  <si>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</si>
  <si>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</si>
  <si>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</si>
  <si>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</si>
  <si>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</si>
  <si>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</si>
  <si>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</si>
  <si>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</si>
  <si>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</si>
  <si>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</si>
  <si>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</si>
  <si>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</si>
  <si>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</si>
  <si>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</si>
  <si>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</si>
  <si>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</si>
  <si>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</si>
  <si>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</si>
  <si>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</si>
  <si>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</si>
  <si>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</si>
  <si>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</si>
  <si>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</si>
  <si>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</si>
  <si>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</si>
  <si>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</si>
  <si>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</si>
  <si>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</si>
  <si>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</si>
  <si>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</si>
  <si>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</si>
  <si>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</si>
  <si>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</si>
  <si>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</si>
  <si>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</si>
  <si>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</si>
  <si>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</si>
  <si>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</si>
  <si>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</si>
  <si>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</si>
  <si>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</si>
  <si>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</si>
  <si>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</si>
  <si>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</si>
  <si>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</si>
  <si>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</si>
  <si>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</si>
  <si>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</si>
  <si>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</si>
  <si>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</si>
  <si>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</si>
  <si>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</si>
  <si>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</si>
  <si>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</si>
  <si>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</si>
  <si>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</si>
  <si>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</si>
  <si>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</si>
  <si>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</si>
  <si>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</si>
  <si>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</si>
  <si>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</si>
  <si>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</si>
  <si>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</si>
  <si>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</si>
  <si>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</si>
  <si>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</si>
  <si>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</si>
  <si>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</si>
  <si>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</si>
  <si>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</si>
  <si>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</si>
  <si>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</si>
  <si>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</si>
  <si>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</si>
  <si>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</si>
  <si>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</si>
  <si>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</si>
  <si>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</si>
  <si>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</si>
  <si>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</si>
  <si>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</si>
  <si>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</si>
  <si>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</si>
  <si>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</si>
  <si>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</si>
  <si>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</si>
  <si>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</si>
  <si>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</si>
  <si>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</si>
  <si>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</si>
  <si>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</si>
  <si>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</si>
  <si>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</si>
  <si>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</si>
  <si>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</si>
  <si>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</si>
  <si>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</si>
  <si>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</si>
  <si>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</si>
  <si>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</si>
  <si>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</si>
  <si>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</si>
  <si>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</si>
  <si>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</si>
  <si>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</si>
  <si>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</si>
  <si>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</si>
  <si>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</si>
  <si>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</si>
  <si>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</si>
  <si>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</si>
  <si>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</si>
  <si>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</si>
  <si>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</si>
  <si>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</si>
  <si>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</si>
  <si>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</si>
  <si>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</si>
  <si>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</si>
  <si>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</si>
  <si>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</si>
  <si>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</si>
  <si>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</si>
  <si>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</si>
  <si>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</si>
  <si>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</si>
  <si>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</si>
  <si>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</si>
  <si>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</si>
  <si>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</si>
  <si>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</si>
  <si>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</si>
  <si>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</si>
  <si>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</si>
  <si>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</si>
  <si>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</si>
  <si>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</si>
  <si>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</si>
  <si>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</si>
  <si>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</si>
  <si>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</si>
  <si>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</si>
  <si>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</si>
  <si>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</si>
  <si>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</si>
  <si>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</si>
  <si>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</si>
  <si>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</si>
  <si>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</si>
  <si>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</si>
  <si>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</si>
  <si>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</si>
  <si>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</si>
  <si>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</si>
  <si>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</si>
  <si>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</si>
  <si>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</si>
  <si>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</si>
  <si>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</si>
  <si>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</si>
  <si>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</si>
  <si>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</si>
  <si>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</si>
  <si>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</si>
  <si>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</si>
  <si>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</si>
  <si>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</si>
  <si>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</si>
  <si>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</si>
  <si>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</si>
  <si>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</si>
  <si>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</si>
  <si>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</si>
  <si>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</si>
  <si>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</si>
  <si>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</si>
  <si>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</si>
  <si>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</si>
  <si>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</si>
  <si>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</si>
  <si>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</si>
  <si>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</si>
  <si>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</si>
  <si>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</si>
  <si>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</si>
  <si>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</si>
  <si>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</si>
  <si>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</si>
  <si>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</si>
  <si>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</si>
  <si>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</si>
  <si>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</si>
  <si>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</si>
  <si>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</si>
  <si>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</si>
  <si>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</si>
  <si>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</si>
  <si>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</si>
  <si>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</si>
  <si>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</si>
  <si>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</si>
  <si>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</si>
  <si>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</si>
  <si>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</si>
  <si>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</si>
  <si>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</si>
  <si>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</si>
  <si>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</si>
  <si>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</si>
  <si>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</si>
  <si>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</si>
  <si>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</si>
  <si>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</si>
  <si>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</si>
  <si>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</si>
  <si>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</si>
  <si>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</si>
  <si>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</si>
  <si>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</si>
  <si>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</si>
  <si>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</si>
  <si>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</si>
  <si>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</si>
  <si>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</si>
  <si>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</si>
  <si>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</si>
  <si>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</si>
  <si>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</si>
  <si>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</si>
  <si>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</si>
  <si>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</si>
  <si>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</si>
  <si>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</si>
  <si>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</si>
  <si>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</si>
  <si>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</si>
  <si>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</si>
  <si>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</si>
  <si>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</si>
  <si>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</si>
  <si>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</si>
  <si>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</si>
  <si>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</si>
  <si>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</si>
  <si>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</si>
  <si>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</si>
  <si>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</si>
  <si>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</si>
  <si>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</si>
  <si>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</si>
  <si>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</si>
  <si>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</si>
  <si>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</si>
  <si>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</si>
  <si>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</si>
  <si>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</si>
  <si>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</si>
  <si>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</si>
  <si>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</si>
  <si>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</si>
  <si>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</si>
  <si>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</si>
  <si>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</si>
  <si>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</si>
  <si>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</si>
  <si>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</si>
  <si>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</si>
  <si>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</si>
  <si>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</si>
  <si>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</si>
  <si>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</si>
  <si>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</si>
  <si>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</si>
  <si>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</si>
  <si>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</si>
  <si>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</si>
  <si>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</si>
  <si>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</si>
  <si>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</si>
  <si>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</si>
  <si>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</si>
  <si>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</si>
  <si>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</si>
  <si>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</si>
  <si>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</si>
  <si>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</si>
  <si>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</si>
  <si>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</si>
  <si>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</si>
  <si>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</si>
  <si>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</si>
  <si>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</si>
  <si>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</si>
  <si>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</si>
  <si>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</si>
  <si>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</si>
  <si>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</si>
  <si>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</si>
  <si>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</si>
  <si>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</si>
  <si>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</si>
  <si>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</si>
  <si>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</si>
  <si>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</si>
  <si>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</si>
  <si>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</si>
  <si>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</si>
  <si>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</si>
  <si>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</si>
  <si>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</si>
  <si>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</si>
  <si>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</si>
  <si>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</si>
  <si>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</si>
  <si>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</si>
  <si>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</si>
  <si>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</si>
  <si>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</si>
  <si>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</si>
  <si>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</si>
  <si>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</si>
  <si>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</si>
  <si>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</si>
  <si>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</si>
  <si>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</si>
  <si>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</si>
  <si>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</si>
  <si>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</si>
  <si>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</si>
  <si>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</si>
  <si>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</si>
  <si>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</si>
  <si>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</si>
  <si>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</si>
  <si>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</si>
  <si>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</si>
  <si>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</si>
  <si>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</si>
  <si>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</si>
  <si>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</si>
  <si>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</si>
  <si>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</si>
  <si>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</si>
  <si>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</si>
  <si>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</si>
  <si>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</si>
  <si>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</si>
  <si>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</si>
  <si>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</si>
  <si>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</si>
  <si>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</si>
  <si>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</si>
  <si>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</si>
  <si>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</si>
  <si>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</si>
  <si>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</si>
  <si>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</si>
  <si>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</si>
  <si>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</si>
  <si>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</si>
  <si>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</si>
  <si>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</si>
  <si>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</si>
  <si>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</si>
  <si>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</si>
  <si>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</si>
  <si>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</si>
  <si>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</si>
  <si>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</si>
  <si>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</si>
  <si>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</si>
  <si>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</si>
  <si>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</si>
  <si>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</si>
  <si>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</si>
  <si>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</si>
  <si>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</si>
  <si>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</si>
  <si>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</si>
  <si>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</si>
  <si>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</si>
  <si>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</si>
  <si>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</si>
  <si>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</si>
  <si>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</si>
  <si>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</si>
  <si>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</si>
  <si>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</si>
  <si>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</si>
  <si>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</si>
  <si>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</si>
  <si>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</si>
  <si>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</si>
  <si>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</si>
  <si>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</si>
  <si>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</si>
  <si>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</si>
  <si>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</si>
  <si>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</si>
  <si>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</si>
  <si>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</si>
  <si>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</si>
  <si>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</si>
  <si>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</si>
  <si>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</si>
  <si>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</si>
  <si>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</si>
  <si>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</si>
  <si>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</si>
  <si>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</si>
  <si>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</si>
  <si>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</si>
  <si>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</si>
  <si>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</si>
  <si>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</si>
  <si>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</si>
  <si>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</si>
  <si>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</si>
  <si>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</si>
  <si>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</si>
  <si>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</si>
  <si>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</si>
  <si>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</si>
  <si>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</si>
  <si>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</si>
  <si>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</si>
  <si>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</si>
  <si>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</si>
  <si>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</si>
  <si>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</si>
  <si>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</si>
  <si>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</si>
  <si>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</si>
  <si>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</si>
  <si>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</si>
  <si>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</si>
  <si>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</si>
  <si>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</si>
  <si>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</si>
  <si>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</si>
  <si>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</si>
  <si>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</si>
  <si>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</si>
  <si>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</si>
  <si>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</si>
  <si>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</si>
  <si>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</si>
  <si>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</si>
  <si>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</si>
  <si>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</si>
  <si>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</si>
  <si>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</si>
  <si>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</si>
  <si>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</si>
  <si>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</si>
  <si>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</si>
  <si>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</si>
  <si>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</si>
  <si>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</si>
  <si>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</si>
  <si>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</si>
  <si>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</si>
  <si>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</si>
  <si>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</si>
  <si>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</si>
  <si>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</si>
  <si>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</si>
  <si>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</si>
  <si>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</si>
  <si>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</si>
  <si>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</si>
  <si>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</si>
  <si>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</si>
  <si>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</si>
  <si>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</si>
  <si>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</si>
  <si>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</si>
  <si>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</si>
  <si>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</si>
  <si>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</si>
  <si>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</si>
  <si>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</si>
  <si>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</si>
  <si>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</si>
  <si>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</si>
  <si>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</si>
  <si>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</si>
  <si>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</si>
  <si>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</si>
  <si>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</si>
  <si>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</si>
  <si>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</si>
  <si>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</si>
  <si>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</si>
  <si>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</si>
  <si>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</si>
  <si>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</si>
  <si>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</si>
  <si>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</si>
  <si>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</si>
  <si>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</si>
  <si>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</si>
  <si>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</si>
  <si>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</si>
  <si>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</si>
  <si>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</si>
  <si>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</si>
  <si>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</si>
  <si>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</si>
  <si>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Change in the data/methodology</t>
  </si>
  <si>
    <t>Burnt shelters have been reported during Boko Haram attacks</t>
  </si>
  <si>
    <t>NER002Buildings damaged</t>
  </si>
  <si>
    <t>NER002Buildings destroyed</t>
  </si>
  <si>
    <t>Conflict in Jammu and Kashmir</t>
  </si>
  <si>
    <t>IND002</t>
  </si>
  <si>
    <t>India</t>
  </si>
  <si>
    <t>IND002Buildings damaged</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</si>
  <si>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</si>
  <si>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</si>
  <si>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</si>
  <si>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</si>
  <si>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</si>
  <si>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</si>
  <si>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</si>
  <si>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</si>
  <si>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</si>
  <si>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</si>
  <si>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</si>
  <si>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</si>
  <si>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</si>
  <si>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</si>
  <si>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</si>
  <si>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</si>
  <si>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</si>
  <si>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</si>
  <si>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</si>
  <si>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</si>
  <si>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</si>
  <si>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</si>
  <si>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</si>
  <si>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</si>
  <si>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</si>
  <si>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</si>
  <si>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</si>
  <si>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</si>
  <si>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</si>
  <si>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</si>
  <si>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</si>
  <si>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</si>
  <si>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</si>
  <si>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</si>
  <si>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</si>
  <si>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</si>
  <si>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</si>
  <si>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</si>
  <si>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</si>
  <si>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</si>
  <si>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</si>
  <si>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</si>
  <si>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</si>
  <si>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</si>
  <si>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</si>
  <si>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</si>
  <si>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</si>
  <si>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</si>
  <si>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</si>
  <si>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</si>
  <si>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</si>
  <si>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</si>
  <si>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</si>
  <si>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</si>
  <si>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</si>
  <si>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</si>
  <si>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</si>
  <si>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</si>
  <si>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</si>
  <si>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</si>
  <si>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</si>
  <si>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</si>
  <si>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</si>
  <si>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</si>
  <si>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</si>
  <si>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</si>
  <si>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</si>
  <si>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</si>
  <si>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</si>
  <si>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</si>
  <si>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</si>
  <si>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</si>
  <si>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</si>
  <si>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</si>
  <si>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</si>
  <si>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</si>
  <si>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</si>
  <si>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</si>
  <si>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</si>
  <si>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</si>
  <si>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</si>
  <si>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</si>
  <si>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</si>
  <si>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</si>
  <si>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</si>
  <si>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</si>
  <si>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</si>
  <si>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</si>
  <si>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</si>
  <si>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</si>
  <si>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</si>
  <si>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</si>
  <si>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</si>
  <si>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</si>
  <si>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</si>
  <si>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</si>
  <si>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</si>
  <si>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</si>
  <si>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</si>
  <si>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</si>
  <si>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</si>
  <si>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</si>
  <si>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</si>
  <si>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</si>
  <si>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</si>
  <si>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</si>
  <si>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</si>
  <si>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</si>
  <si>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</si>
  <si>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</si>
  <si>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</si>
  <si>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</si>
  <si>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</si>
  <si>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</si>
  <si>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</si>
  <si>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</si>
  <si>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</si>
  <si>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</si>
  <si>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</si>
  <si>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</si>
  <si>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</si>
  <si>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</si>
  <si>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</si>
  <si>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</si>
  <si>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</si>
  <si>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</si>
  <si>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</si>
  <si>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</si>
  <si>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</si>
  <si>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</si>
  <si>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</si>
  <si>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</si>
  <si>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</si>
  <si>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</si>
  <si>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</si>
  <si>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</si>
  <si>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</si>
  <si>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</si>
  <si>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</si>
  <si>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</si>
  <si>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</si>
  <si>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</si>
  <si>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</si>
  <si>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</si>
  <si>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</si>
  <si>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</si>
  <si>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</si>
  <si>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</si>
  <si>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</si>
  <si>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</si>
  <si>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</si>
  <si>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</si>
  <si>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</si>
  <si>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</si>
  <si>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</si>
  <si>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</si>
  <si>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</si>
  <si>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</si>
  <si>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</si>
  <si>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</si>
  <si>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</si>
  <si>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</si>
  <si>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</si>
  <si>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</si>
  <si>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</si>
  <si>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</si>
  <si>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</si>
  <si>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</si>
  <si>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</si>
  <si>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PBS 2017</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</si>
  <si>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</si>
  <si>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</si>
  <si>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</si>
  <si>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(AJK). People are likely to be affected to different extents.</t>
  </si>
  <si>
    <t>PAK004People exposed</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</si>
  <si>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</si>
  <si>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</si>
  <si>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</si>
  <si>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</si>
  <si>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</si>
  <si>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</si>
  <si>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</si>
  <si>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</si>
  <si>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</si>
  <si>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</si>
  <si>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</si>
  <si>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</si>
  <si>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</si>
  <si>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</si>
  <si>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</si>
  <si>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</si>
  <si>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</si>
  <si>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</si>
  <si>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</si>
  <si>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</si>
  <si>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</si>
  <si>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</si>
  <si>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</si>
  <si>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</si>
  <si>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</si>
  <si>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</si>
  <si>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</si>
  <si>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</si>
  <si>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</si>
  <si>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</si>
  <si>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</si>
  <si>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</si>
  <si>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</si>
  <si>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</si>
  <si>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</si>
  <si>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</si>
  <si>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</si>
  <si>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</si>
  <si>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</si>
  <si>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</si>
  <si>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</si>
  <si>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</si>
  <si>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</si>
  <si>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</si>
  <si>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</si>
  <si>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</si>
  <si>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</si>
  <si>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</si>
  <si>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</si>
  <si>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</si>
  <si>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</si>
  <si>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</si>
  <si>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</si>
  <si>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</si>
  <si>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</si>
  <si>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</si>
  <si>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</si>
  <si>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</si>
  <si>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</si>
  <si>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</si>
  <si>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</si>
  <si>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</si>
  <si>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</si>
  <si>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</si>
  <si>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</si>
  <si>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</si>
  <si>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</si>
  <si>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</si>
  <si>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</si>
  <si>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</si>
  <si>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</si>
  <si>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</si>
  <si>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</si>
  <si>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</si>
  <si>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</si>
  <si>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</si>
  <si>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</si>
  <si>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</si>
  <si>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</si>
  <si>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</si>
  <si>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</si>
  <si>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</si>
  <si>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</si>
  <si>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</si>
  <si>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</si>
  <si>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</si>
  <si>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</si>
  <si>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</si>
  <si>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</si>
  <si>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</si>
  <si>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</si>
  <si>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</si>
  <si>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</si>
  <si>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</si>
  <si>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</si>
  <si>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</si>
  <si>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</si>
  <si>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</si>
  <si>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</si>
  <si>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</si>
  <si>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</si>
  <si>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</si>
  <si>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</si>
  <si>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</si>
  <si>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</si>
  <si>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</si>
  <si>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</si>
  <si>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</si>
  <si>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</si>
  <si>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</si>
  <si>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</si>
  <si>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</si>
  <si>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</si>
  <si>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</si>
  <si>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</si>
  <si>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</si>
  <si>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</si>
  <si>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</si>
  <si>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</si>
  <si>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</si>
  <si>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</si>
  <si>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</si>
  <si>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</si>
  <si>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</si>
  <si>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</si>
  <si>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</si>
  <si>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</si>
  <si>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</si>
  <si>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</si>
  <si>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</si>
  <si>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</si>
  <si>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</si>
  <si>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</si>
  <si>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</si>
  <si>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</si>
  <si>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</si>
  <si>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</si>
  <si>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</si>
  <si>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</si>
  <si>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</si>
  <si>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</si>
  <si>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</si>
  <si>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</si>
  <si>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</si>
  <si>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</si>
  <si>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</si>
  <si>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</si>
  <si>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</si>
  <si>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</si>
  <si>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</si>
  <si>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</si>
  <si>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</si>
  <si>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</si>
  <si>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</si>
  <si>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</si>
  <si>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</si>
  <si>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</si>
  <si>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</si>
  <si>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</si>
  <si>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</si>
  <si>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</si>
  <si>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</si>
  <si>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</si>
  <si>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</si>
  <si>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</si>
  <si>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</si>
  <si>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</si>
  <si>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</si>
  <si>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</si>
  <si>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</si>
  <si>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</si>
  <si>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</si>
  <si>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</si>
  <si>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</si>
  <si>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</si>
  <si>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</si>
  <si>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</si>
  <si>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</si>
  <si>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</si>
  <si>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</si>
  <si>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</si>
  <si>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</si>
  <si>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</si>
  <si>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</si>
  <si>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</si>
  <si>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</si>
  <si>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</si>
  <si>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</si>
  <si>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</si>
  <si>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</si>
  <si>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</si>
  <si>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</si>
  <si>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</si>
  <si>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</si>
  <si>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</si>
  <si>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</si>
  <si>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</si>
  <si>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</si>
  <si>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</si>
  <si>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</si>
  <si>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</si>
  <si>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</si>
  <si>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</si>
  <si>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</si>
  <si>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</si>
  <si>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</si>
  <si>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</si>
  <si>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</si>
  <si>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</si>
  <si>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</si>
  <si>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</si>
  <si>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</si>
  <si>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</si>
  <si>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</si>
  <si>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</si>
  <si>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</si>
  <si>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</si>
  <si>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</si>
  <si>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</si>
  <si>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</si>
  <si>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</si>
  <si>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</si>
  <si>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</si>
  <si>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</si>
  <si>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</si>
  <si>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</si>
  <si>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</si>
  <si>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</si>
  <si>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</si>
  <si>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</si>
  <si>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</si>
  <si>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</si>
  <si>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</si>
  <si>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</si>
  <si>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</si>
  <si>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</si>
  <si>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</si>
  <si>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</si>
  <si>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</si>
  <si>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</si>
  <si>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</si>
  <si>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</si>
  <si>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</si>
  <si>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</si>
  <si>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</si>
  <si>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</si>
  <si>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</si>
  <si>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</si>
  <si>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</si>
  <si>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</si>
  <si>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</si>
  <si>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</si>
  <si>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</si>
  <si>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</si>
  <si>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</si>
  <si>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</si>
  <si>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</si>
  <si>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</si>
  <si>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</si>
  <si>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</si>
  <si>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</si>
  <si>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</si>
  <si>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</si>
  <si>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</si>
  <si>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</si>
  <si>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</si>
  <si>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</si>
  <si>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</si>
  <si>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</si>
  <si>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</si>
  <si>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</si>
  <si>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</si>
  <si>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</si>
  <si>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</si>
  <si>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</si>
  <si>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</si>
  <si>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</si>
  <si>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</si>
  <si>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</si>
  <si>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</si>
  <si>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</si>
  <si>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</si>
  <si>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</si>
  <si>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</si>
  <si>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</si>
  <si>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</si>
  <si>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</si>
  <si>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</si>
  <si>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</si>
  <si>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</si>
  <si>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</si>
  <si>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</si>
  <si>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</si>
  <si>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</si>
  <si>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</si>
  <si>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</si>
  <si>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</si>
  <si>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</si>
  <si>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</si>
  <si>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</si>
  <si>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</si>
  <si>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</si>
  <si>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</si>
  <si>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</si>
  <si>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</si>
  <si>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</si>
  <si>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</si>
  <si>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</si>
  <si>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</si>
  <si>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</si>
  <si>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</si>
  <si>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</si>
  <si>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</si>
  <si>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</si>
  <si>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</si>
  <si>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</si>
  <si>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</si>
  <si>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</si>
  <si>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</si>
  <si>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</si>
  <si>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</si>
  <si>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</si>
  <si>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</si>
  <si>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</si>
  <si>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</si>
  <si>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</si>
  <si>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</si>
  <si>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</si>
  <si>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</si>
  <si>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</si>
  <si>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</si>
  <si>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</si>
  <si>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</si>
  <si>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</si>
  <si>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</si>
  <si>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</si>
  <si>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</si>
  <si>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</si>
  <si>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</si>
  <si>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</si>
  <si>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</si>
  <si>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</si>
  <si>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</si>
  <si>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</si>
  <si>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</si>
  <si>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</si>
  <si>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</si>
  <si>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</si>
  <si>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</si>
  <si>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</si>
  <si>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</si>
  <si>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</si>
  <si>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</si>
  <si>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</si>
  <si>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</si>
  <si>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</si>
  <si>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</si>
  <si>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</si>
  <si>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</si>
  <si>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</si>
  <si>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</si>
  <si>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</si>
  <si>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</si>
  <si>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</si>
  <si>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</si>
  <si>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</si>
  <si>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</si>
  <si>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</si>
  <si>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</si>
  <si>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</si>
  <si>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</si>
  <si>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</si>
  <si>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</si>
  <si>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</si>
  <si>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</si>
  <si>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</si>
  <si>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</si>
  <si>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</si>
  <si>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</si>
  <si>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</si>
  <si>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</si>
  <si>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</si>
  <si>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</si>
  <si>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</si>
  <si>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</si>
  <si>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</si>
  <si>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</si>
  <si>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</si>
  <si>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</si>
  <si>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</si>
  <si>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</si>
  <si>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</si>
  <si>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</si>
  <si>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</si>
  <si>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</si>
  <si>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</si>
  <si>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</si>
  <si>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</si>
  <si>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</si>
  <si>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</si>
  <si>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</si>
  <si>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</si>
  <si>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</si>
  <si>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</si>
  <si>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</si>
  <si>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</si>
  <si>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</si>
  <si>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</si>
  <si>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</si>
  <si>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</si>
  <si>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</si>
  <si>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</si>
  <si>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</si>
  <si>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</si>
  <si>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</si>
  <si>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</si>
  <si>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</si>
  <si>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</si>
  <si>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</si>
  <si>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</si>
  <si>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</si>
  <si>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</si>
  <si>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</si>
  <si>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</si>
  <si>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</si>
  <si>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</si>
  <si>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</si>
  <si>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</si>
  <si>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</si>
  <si>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</si>
  <si>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</si>
  <si>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</si>
  <si>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</si>
  <si>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</si>
  <si>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</si>
  <si>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</si>
  <si>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</si>
  <si>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</si>
  <si>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</si>
  <si>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</si>
  <si>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</si>
  <si>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</si>
  <si>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</si>
  <si>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</si>
  <si>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</si>
  <si>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</si>
  <si>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</si>
  <si>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</si>
  <si>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</si>
  <si>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</si>
  <si>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</si>
  <si>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</si>
  <si>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</si>
  <si>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</si>
  <si>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</si>
  <si>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</si>
  <si>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</si>
  <si>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</si>
  <si>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</si>
  <si>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</si>
  <si>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</si>
  <si>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</si>
  <si>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</si>
  <si>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</si>
  <si>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</si>
  <si>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</si>
  <si>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</si>
  <si>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</si>
  <si>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</si>
  <si>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</si>
  <si>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</si>
  <si>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</si>
  <si>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</si>
  <si>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</si>
  <si>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</si>
  <si>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</si>
  <si>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</si>
  <si>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</si>
  <si>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</si>
  <si>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</si>
  <si>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</si>
  <si>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</si>
  <si>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</si>
  <si>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</si>
  <si>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</si>
  <si>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</si>
  <si>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</si>
  <si>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</si>
  <si>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</si>
  <si>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</si>
  <si>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</si>
  <si>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</si>
  <si>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</si>
  <si>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</si>
  <si>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</si>
  <si>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</si>
  <si>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</si>
  <si>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</si>
  <si>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</si>
  <si>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</si>
  <si>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</si>
  <si>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</si>
  <si>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</si>
  <si>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</si>
  <si>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</si>
  <si>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</si>
  <si>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</si>
  <si>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</si>
  <si>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</si>
  <si>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</si>
  <si>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</si>
  <si>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</si>
  <si>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</si>
  <si>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</si>
  <si>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</si>
  <si>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</si>
  <si>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</si>
  <si>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</si>
  <si>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</si>
  <si>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</si>
  <si>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</si>
  <si>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</si>
  <si>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</si>
  <si>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</si>
  <si>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</si>
  <si>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</si>
  <si>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</si>
  <si>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</si>
  <si>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</si>
  <si>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</si>
  <si>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</si>
  <si>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</si>
  <si>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</si>
  <si>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</si>
  <si>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</si>
  <si>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</si>
  <si>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</si>
  <si>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</si>
  <si>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</si>
  <si>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</si>
  <si>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</si>
  <si>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</si>
  <si>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</si>
  <si>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</si>
  <si>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</si>
  <si>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</si>
  <si>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</si>
  <si>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</si>
  <si>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</si>
  <si>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</si>
  <si>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</si>
  <si>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</si>
  <si>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</si>
  <si>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</si>
  <si>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</si>
  <si>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</si>
  <si>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</si>
  <si>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</si>
  <si>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</si>
  <si>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</si>
  <si>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</si>
  <si>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</si>
  <si>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</si>
  <si>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</si>
  <si>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</si>
  <si>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</si>
  <si>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</si>
  <si>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</si>
  <si>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</si>
  <si>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</si>
  <si>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</si>
  <si>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</si>
  <si>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</si>
  <si>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</si>
  <si>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</si>
  <si>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</si>
  <si>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</si>
  <si>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</si>
  <si>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</si>
  <si>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</si>
  <si>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</si>
  <si>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</si>
  <si>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</si>
  <si>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</si>
  <si>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</si>
  <si>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</si>
  <si>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</si>
  <si>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</si>
  <si>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</si>
  <si>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</si>
  <si>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</si>
  <si>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</si>
  <si>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</si>
  <si>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</si>
  <si>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</si>
  <si>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</si>
  <si>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</si>
  <si>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</si>
  <si>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</si>
  <si>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</si>
  <si>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</si>
  <si>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</si>
  <si>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</si>
  <si>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</si>
  <si>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</si>
  <si>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</si>
  <si>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</si>
  <si>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</si>
  <si>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</si>
  <si>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</si>
  <si>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</si>
  <si>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</si>
  <si>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</si>
  <si>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</si>
  <si>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</si>
  <si>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</si>
  <si>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</si>
  <si>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</si>
  <si>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</si>
  <si>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</si>
  <si>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</si>
  <si>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</si>
  <si>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</si>
  <si>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</si>
  <si>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</si>
  <si>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</si>
  <si>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</si>
  <si>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</si>
  <si>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</si>
  <si>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</si>
  <si>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</si>
  <si>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</si>
  <si>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</si>
  <si>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</si>
  <si>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</si>
  <si>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</si>
  <si>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</si>
  <si>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</si>
  <si>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</si>
  <si>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</si>
  <si>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</si>
  <si>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</si>
  <si>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</si>
  <si>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</si>
  <si>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</si>
  <si>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</si>
  <si>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</si>
  <si>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</si>
  <si>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</si>
  <si>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</si>
  <si>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</si>
  <si>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</si>
  <si>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</si>
  <si>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</si>
  <si>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</si>
  <si>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</si>
  <si>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</si>
  <si>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</si>
  <si>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</si>
  <si>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</si>
  <si>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</si>
  <si>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</si>
  <si>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</si>
  <si>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</si>
  <si>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</si>
  <si>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</si>
  <si>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</si>
  <si>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</si>
  <si>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</si>
  <si>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</si>
  <si>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</si>
  <si>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</si>
  <si>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</si>
  <si>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</si>
  <si>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</si>
  <si>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</si>
  <si>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</si>
  <si>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</si>
  <si>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</si>
  <si>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</si>
  <si>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</si>
  <si>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</si>
  <si>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</si>
  <si>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</si>
  <si>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</si>
  <si>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</si>
  <si>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</si>
  <si>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</si>
  <si>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</si>
  <si>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</si>
  <si>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</si>
  <si>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</si>
  <si>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</si>
  <si>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</si>
  <si>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</si>
  <si>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</si>
  <si>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</si>
  <si>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</si>
  <si>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</si>
  <si>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</si>
  <si>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</si>
  <si>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</si>
  <si>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</si>
  <si>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</si>
  <si>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</si>
  <si>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</si>
  <si>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</si>
  <si>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</si>
  <si>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</si>
  <si>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</si>
  <si>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</si>
  <si>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</si>
  <si>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</si>
  <si>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</si>
  <si>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</si>
  <si>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</si>
  <si>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</si>
  <si>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</si>
  <si>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</si>
  <si>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</si>
  <si>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</si>
  <si>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</si>
  <si>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</si>
  <si>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</si>
  <si>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</si>
  <si>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</si>
  <si>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</si>
  <si>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</si>
  <si>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</si>
  <si>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</si>
  <si>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</si>
  <si>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</si>
  <si>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</si>
  <si>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</si>
  <si>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</si>
  <si>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</si>
  <si>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</si>
  <si>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</si>
  <si>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</si>
  <si>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</si>
  <si>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</si>
  <si>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</si>
  <si>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</si>
  <si>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</si>
  <si>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</si>
  <si>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</si>
  <si>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</si>
  <si>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</si>
  <si>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</si>
  <si>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</si>
  <si>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</si>
  <si>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</si>
  <si>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</si>
  <si>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</si>
  <si>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</si>
  <si>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</si>
  <si>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</si>
  <si>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</si>
  <si>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</si>
  <si>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</si>
  <si>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</si>
  <si>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</si>
  <si>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</si>
  <si>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</si>
  <si>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</si>
  <si>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</si>
  <si>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</si>
  <si>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</si>
  <si>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</si>
  <si>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</si>
  <si>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</si>
  <si>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</si>
  <si>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</si>
  <si>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</si>
  <si>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</si>
  <si>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</si>
  <si>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</si>
  <si>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</si>
  <si>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</si>
  <si>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</si>
  <si>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</si>
  <si>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</si>
  <si>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</si>
  <si>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</si>
  <si>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</si>
  <si>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</si>
  <si>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</si>
  <si>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</si>
  <si>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</si>
  <si>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</si>
  <si>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</si>
  <si>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</si>
  <si>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</si>
  <si>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</si>
  <si>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</si>
  <si>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</si>
  <si>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</si>
  <si>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</si>
  <si>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</si>
  <si>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</si>
  <si>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</si>
  <si>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</si>
  <si>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</si>
  <si>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</si>
  <si>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</si>
  <si>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</si>
  <si>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</si>
  <si>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</si>
  <si>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</si>
  <si>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</si>
  <si>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</si>
  <si>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</si>
  <si>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</si>
  <si>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</si>
  <si>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</si>
  <si>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</si>
  <si>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</si>
  <si>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</si>
  <si>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</si>
  <si>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</si>
  <si>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</si>
  <si>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</si>
  <si>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</si>
  <si>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</si>
  <si>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</si>
  <si>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</si>
  <si>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</si>
  <si>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</si>
  <si>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</si>
  <si>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</si>
  <si>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</si>
  <si>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</si>
  <si>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</si>
  <si>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</si>
  <si>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</si>
  <si>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</si>
  <si>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</si>
  <si>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</si>
  <si>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</si>
  <si>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</si>
  <si>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</si>
  <si>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</si>
  <si>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</si>
  <si>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</si>
  <si>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</si>
  <si>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</si>
  <si>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</si>
  <si>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</si>
  <si>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</si>
  <si>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</si>
  <si>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</si>
  <si>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</si>
  <si>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</si>
  <si>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</si>
  <si>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</si>
  <si>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</si>
  <si>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</si>
  <si>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</si>
  <si>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</si>
  <si>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</si>
  <si>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</si>
  <si>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</si>
  <si>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</si>
  <si>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</si>
  <si>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</si>
  <si>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</si>
  <si>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</si>
  <si>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</si>
  <si>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</si>
  <si>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</si>
  <si>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</si>
  <si>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</si>
  <si>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</si>
  <si>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</si>
  <si>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</si>
  <si>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</si>
  <si>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</si>
  <si>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</si>
  <si>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</si>
  <si>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</si>
  <si>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</si>
  <si>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</si>
  <si>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</si>
  <si>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</si>
  <si>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</si>
  <si>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</si>
  <si>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</si>
  <si>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</si>
  <si>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</si>
  <si>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</si>
  <si>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</si>
  <si>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</si>
  <si>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</si>
  <si>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</si>
  <si>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</si>
  <si>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</si>
  <si>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</si>
  <si>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</si>
  <si>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</si>
  <si>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</si>
  <si>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</si>
  <si>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</si>
  <si>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</si>
  <si>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</si>
  <si>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</si>
  <si>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</si>
  <si>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</si>
  <si>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</si>
  <si>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</si>
  <si>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</si>
  <si>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SDN006Economic Losses</t>
  </si>
  <si>
    <t>SDN006Illness cases reported</t>
  </si>
  <si>
    <t>SDN006People facing limited access constraints</t>
  </si>
  <si>
    <t>SDN006People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</si>
  <si>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</si>
  <si>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</si>
  <si>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</si>
  <si>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</si>
  <si>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</si>
  <si>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</si>
  <si>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</si>
  <si>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</si>
  <si>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</si>
  <si>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</si>
  <si>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</si>
  <si>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</si>
  <si>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</si>
  <si>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</si>
  <si>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</si>
  <si>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</si>
  <si>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</si>
  <si>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</si>
  <si>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</si>
  <si>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</si>
  <si>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</si>
  <si>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</si>
  <si>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</si>
  <si>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</si>
  <si>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</si>
  <si>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</si>
  <si>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</si>
  <si>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</si>
  <si>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</si>
  <si>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</si>
  <si>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</si>
  <si>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</si>
  <si>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</si>
  <si>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</si>
  <si>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</si>
  <si>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</si>
  <si>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</si>
  <si>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</si>
  <si>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</si>
  <si>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</si>
  <si>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</si>
  <si>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</si>
  <si>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</si>
  <si>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</si>
  <si>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</si>
  <si>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</si>
  <si>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</si>
  <si>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</si>
  <si>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</si>
  <si>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</si>
  <si>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</si>
  <si>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</si>
  <si>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</si>
  <si>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</si>
  <si>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</si>
  <si>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</si>
  <si>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</si>
  <si>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</si>
  <si>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</si>
  <si>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</si>
  <si>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</si>
  <si>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</si>
  <si>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</si>
  <si>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</si>
  <si>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</si>
  <si>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</si>
  <si>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</si>
  <si>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</si>
  <si>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</si>
  <si>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</si>
  <si>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</si>
  <si>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</si>
  <si>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</si>
  <si>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</si>
  <si>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</si>
  <si>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</si>
  <si>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</si>
  <si>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</si>
  <si>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</si>
  <si>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</si>
  <si>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</si>
  <si>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</si>
  <si>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</si>
  <si>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</si>
  <si>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</si>
  <si>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</si>
  <si>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TTO002Minimal humanitarian conditions - Level 1</t>
  </si>
  <si>
    <t>World Bank 2019</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</si>
  <si>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</si>
  <si>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</si>
  <si>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</si>
  <si>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</si>
  <si>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</si>
  <si>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</si>
  <si>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</si>
  <si>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</si>
  <si>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</si>
  <si>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</si>
  <si>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</si>
  <si>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</si>
  <si>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</si>
  <si>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</si>
  <si>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</si>
  <si>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</si>
  <si>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</si>
  <si>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</si>
  <si>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</si>
  <si>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</si>
  <si>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</si>
  <si>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</si>
  <si>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</si>
  <si>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</si>
  <si>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</si>
  <si>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</si>
  <si>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</si>
  <si>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</si>
  <si>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</si>
  <si>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</si>
  <si>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</si>
  <si>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</si>
  <si>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</si>
  <si>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</si>
  <si>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</si>
  <si>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</si>
  <si>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</si>
  <si>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</si>
  <si>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</si>
  <si>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</si>
  <si>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</si>
  <si>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</si>
  <si>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</si>
  <si>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</si>
  <si>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</si>
  <si>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</si>
  <si>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</si>
  <si>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</si>
  <si>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</si>
  <si>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</si>
  <si>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</si>
  <si>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</si>
  <si>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</si>
  <si>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</si>
  <si>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</si>
  <si>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</si>
  <si>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</si>
  <si>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</si>
  <si>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</si>
  <si>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</si>
  <si>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</si>
  <si>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</si>
  <si>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</si>
  <si>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</si>
  <si>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</si>
  <si>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</si>
  <si>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</si>
  <si>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</si>
  <si>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</si>
  <si>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</si>
  <si>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</si>
  <si>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</si>
  <si>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</si>
  <si>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</si>
  <si>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</si>
  <si>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</si>
  <si>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</si>
  <si>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</si>
  <si>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</si>
  <si>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</si>
  <si>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</si>
  <si>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</si>
  <si>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</si>
  <si>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</si>
  <si>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</si>
  <si>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</si>
  <si>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</si>
  <si>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</si>
  <si>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</si>
  <si>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</si>
  <si>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</si>
  <si>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</si>
  <si>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</si>
  <si>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</si>
  <si>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</si>
  <si>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</si>
  <si>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</si>
  <si>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</si>
  <si>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</si>
  <si>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</si>
  <si>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</si>
  <si>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</si>
  <si>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</si>
  <si>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</si>
  <si>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</si>
  <si>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</si>
  <si>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</si>
  <si>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</si>
  <si>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</si>
  <si>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</si>
  <si>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</si>
  <si>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</si>
  <si>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</si>
  <si>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</si>
  <si>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</si>
  <si>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</si>
  <si>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</si>
  <si>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</si>
  <si>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</si>
  <si>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</si>
  <si>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</si>
  <si>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</si>
  <si>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</si>
  <si>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</si>
  <si>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TUR003Fatalities in all crises</t>
  </si>
  <si>
    <t>TUR004Fatalities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</si>
  <si>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</si>
  <si>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</si>
  <si>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</si>
  <si>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</si>
  <si>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</si>
  <si>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</si>
  <si>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</si>
  <si>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</si>
  <si>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</si>
  <si>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</si>
  <si>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</si>
  <si>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</si>
  <si>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</si>
  <si>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</si>
  <si>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</si>
  <si>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</si>
  <si>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</si>
  <si>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</si>
  <si>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</si>
  <si>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</si>
  <si>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</si>
  <si>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</si>
  <si>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</si>
  <si>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</si>
  <si>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</si>
  <si>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</si>
  <si>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</si>
  <si>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</si>
  <si>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</si>
  <si>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</si>
  <si>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</si>
  <si>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</si>
  <si>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</si>
  <si>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</si>
  <si>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</si>
  <si>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</si>
  <si>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</si>
  <si>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</si>
  <si>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</si>
  <si>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</si>
  <si>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</si>
  <si>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</si>
  <si>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</si>
  <si>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</si>
  <si>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</si>
  <si>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</si>
  <si>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</si>
  <si>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</si>
  <si>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</si>
  <si>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See individual crises</t>
  </si>
  <si>
    <t>Sum of the individual crises</t>
  </si>
  <si>
    <t>REG004Fatalities in all crises</t>
  </si>
  <si>
    <t>REG004Fatalities reported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</si>
  <si>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</si>
  <si>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</si>
  <si>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</si>
  <si>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</si>
  <si>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</si>
  <si>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</si>
  <si>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</si>
  <si>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</si>
  <si>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</si>
  <si>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</si>
  <si>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</si>
  <si>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</si>
  <si>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</si>
  <si>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</si>
  <si>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</si>
  <si>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</si>
  <si>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</si>
  <si>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</si>
  <si>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</si>
  <si>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</si>
  <si>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</si>
  <si>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</si>
  <si>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</si>
  <si>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</si>
  <si>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</si>
  <si>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</si>
  <si>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</si>
  <si>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</si>
  <si>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</si>
  <si>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</si>
  <si>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</si>
  <si>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</si>
  <si>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</si>
  <si>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</si>
  <si>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</si>
  <si>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</si>
  <si>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</si>
  <si>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</si>
  <si>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</si>
  <si>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</si>
  <si>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</si>
  <si>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</si>
  <si>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</si>
  <si>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</si>
  <si>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</si>
  <si>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</si>
  <si>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</si>
  <si>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</si>
  <si>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</si>
  <si>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</si>
  <si>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</si>
  <si>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</si>
  <si>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</si>
  <si>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</si>
  <si>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</si>
  <si>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</si>
  <si>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</si>
  <si>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</si>
  <si>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</si>
  <si>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</si>
  <si>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</si>
  <si>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</si>
  <si>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</si>
  <si>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</si>
  <si>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</si>
  <si>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</si>
  <si>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</si>
  <si>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</si>
  <si>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</si>
  <si>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</si>
  <si>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</si>
  <si>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</si>
  <si>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</si>
  <si>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</si>
  <si>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</si>
  <si>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</si>
  <si>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</si>
  <si>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</si>
  <si>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</si>
  <si>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</si>
  <si>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</si>
  <si>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</si>
  <si>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</si>
  <si>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</si>
  <si>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</si>
  <si>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</si>
  <si>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</si>
  <si>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</si>
  <si>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</si>
  <si>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</si>
  <si>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</si>
  <si>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</si>
  <si>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</si>
  <si>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</si>
  <si>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</si>
  <si>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</si>
  <si>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</si>
  <si>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</si>
  <si>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</si>
  <si>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</si>
  <si>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</si>
  <si>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</si>
  <si>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</si>
  <si>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</si>
  <si>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</si>
  <si>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</si>
  <si>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</si>
  <si>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</si>
  <si>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</si>
  <si>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</si>
  <si>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</si>
  <si>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</si>
  <si>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</si>
  <si>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</si>
  <si>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</si>
  <si>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</si>
  <si>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</si>
  <si>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</si>
  <si>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</si>
  <si>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</si>
  <si>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</si>
  <si>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</si>
  <si>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</si>
  <si>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</si>
  <si>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</si>
  <si>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</si>
  <si>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</si>
  <si>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</si>
  <si>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</si>
  <si>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</si>
  <si>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</si>
  <si>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</si>
  <si>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</si>
  <si>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</si>
  <si>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</si>
  <si>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</si>
  <si>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</si>
  <si>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</si>
  <si>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</si>
  <si>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</si>
  <si>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</si>
  <si>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</si>
  <si>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</si>
  <si>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</si>
  <si>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</si>
  <si>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</si>
  <si>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</si>
  <si>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</si>
  <si>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</si>
  <si>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</si>
  <si>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</si>
  <si>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</si>
  <si>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</si>
  <si>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</si>
  <si>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</si>
  <si>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</si>
  <si>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</si>
  <si>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</si>
  <si>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</si>
  <si>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</si>
  <si>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</si>
  <si>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</si>
  <si>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</si>
  <si>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</si>
  <si>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</si>
  <si>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</si>
  <si>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</si>
  <si>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</si>
  <si>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</si>
  <si>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</si>
  <si>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</si>
  <si>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</si>
  <si>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</si>
  <si>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</si>
  <si>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</si>
  <si>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</si>
  <si>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</si>
  <si>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</si>
  <si>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</si>
  <si>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</si>
  <si>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</si>
  <si>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</si>
  <si>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</si>
  <si>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</si>
  <si>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</si>
  <si>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</si>
  <si>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</si>
  <si>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</si>
  <si>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</si>
  <si>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</si>
  <si>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</si>
  <si>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</si>
  <si>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</si>
  <si>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</si>
  <si>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</si>
  <si>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</si>
  <si>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</si>
  <si>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</si>
  <si>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</si>
  <si>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</si>
  <si>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</si>
  <si>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</si>
  <si>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</si>
  <si>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</si>
  <si>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</si>
  <si>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</si>
  <si>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</si>
  <si>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</si>
  <si>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</si>
  <si>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</si>
  <si>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</si>
  <si>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</si>
  <si>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</si>
  <si>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</si>
  <si>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</si>
  <si>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</si>
  <si>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</si>
  <si>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</si>
  <si>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</si>
  <si>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</si>
  <si>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</si>
  <si>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</si>
  <si>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</si>
  <si>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</si>
  <si>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</si>
  <si>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</si>
  <si>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</si>
  <si>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</si>
  <si>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</si>
  <si>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</si>
  <si>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</si>
  <si>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</si>
  <si>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</si>
  <si>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</si>
  <si>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</si>
  <si>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</si>
  <si>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</si>
  <si>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IRQ002Landmass affected</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</si>
  <si>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</si>
  <si>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</si>
  <si>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</si>
  <si>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</si>
  <si>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</si>
  <si>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</si>
  <si>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</si>
  <si>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</si>
  <si>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</si>
  <si>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</si>
  <si>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</si>
  <si>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</si>
  <si>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</si>
  <si>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</si>
  <si>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</si>
  <si>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</si>
  <si>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</si>
  <si>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</si>
  <si>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</si>
  <si>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</si>
  <si>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</si>
  <si>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</si>
  <si>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</si>
  <si>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</si>
  <si>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</si>
  <si>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</si>
  <si>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</si>
  <si>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</si>
  <si>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</si>
  <si>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</si>
  <si>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</si>
  <si>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</si>
  <si>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</si>
  <si>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</si>
  <si>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</si>
  <si>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</si>
  <si>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</si>
  <si>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</si>
  <si>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</si>
  <si>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</si>
  <si>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</si>
  <si>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</si>
  <si>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</si>
  <si>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</si>
  <si>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</si>
  <si>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</si>
  <si>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</si>
  <si>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</si>
  <si>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</si>
  <si>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</si>
  <si>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</si>
  <si>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</si>
  <si>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</si>
  <si>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</si>
  <si>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</si>
  <si>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</si>
  <si>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UNOCHA 10/11/2020
</t>
  </si>
  <si>
    <t xml:space="preserve">https://reliefweb.int/country/sdn?figures=all#key-figures </t>
  </si>
  <si>
    <t xml:space="preserve">Although the figure is from November, since there was a change in the numbers, it should be included in the updated GCSI. This is the total number of houses that have been partially damaged.
</t>
  </si>
  <si>
    <t>SDN006Buildings damaged</t>
  </si>
  <si>
    <t xml:space="preserve">OCHA 10/11/2020
</t>
  </si>
  <si>
    <t xml:space="preserve">Although the figure is from November, since there was a change in the numbers, it should be included in the updated GCSI. This is the total number of houses that have been destroyed.
</t>
  </si>
  <si>
    <t>SDN006Buildings destroyed</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</si>
  <si>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</si>
  <si>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</si>
  <si>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</si>
  <si>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</si>
  <si>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</si>
  <si>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</si>
  <si>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</si>
  <si>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</si>
  <si>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</si>
  <si>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</si>
  <si>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</si>
  <si>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</si>
  <si>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</si>
  <si>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</si>
  <si>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</si>
  <si>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</si>
  <si>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</si>
  <si>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</si>
  <si>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</si>
  <si>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</si>
  <si>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</si>
  <si>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</si>
  <si>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</si>
  <si>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</si>
  <si>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</si>
  <si>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</si>
  <si>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</si>
  <si>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</si>
  <si>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</si>
  <si>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</si>
  <si>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</si>
  <si>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</si>
  <si>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</si>
  <si>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</si>
  <si>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</si>
  <si>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</si>
  <si>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</si>
  <si>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</si>
  <si>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</si>
  <si>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</si>
  <si>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</si>
  <si>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</si>
  <si>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</si>
  <si>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</si>
  <si>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</si>
  <si>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</si>
  <si>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</si>
  <si>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</si>
  <si>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</si>
  <si>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</si>
  <si>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</si>
  <si>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</si>
  <si>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</si>
  <si>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</si>
  <si>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</si>
  <si>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</si>
  <si>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</si>
  <si>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</si>
  <si>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</si>
  <si>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</si>
  <si>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</si>
  <si>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</si>
  <si>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</si>
  <si>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</si>
  <si>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</si>
  <si>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</si>
  <si>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</si>
  <si>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</si>
  <si>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</si>
  <si>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</si>
  <si>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</si>
  <si>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</si>
  <si>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</si>
  <si>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</si>
  <si>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</si>
  <si>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</si>
  <si>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</si>
  <si>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</si>
  <si>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</si>
  <si>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</si>
  <si>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</si>
  <si>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</si>
  <si>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</si>
  <si>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</si>
  <si>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</si>
  <si>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</si>
  <si>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</si>
  <si>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</si>
  <si>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</si>
  <si>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</si>
  <si>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</si>
  <si>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</si>
  <si>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</si>
  <si>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</si>
  <si>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</si>
  <si>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</si>
  <si>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</si>
  <si>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</si>
  <si>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</si>
  <si>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</si>
  <si>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</si>
  <si>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</si>
  <si>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</si>
  <si>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</si>
  <si>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</si>
  <si>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</si>
  <si>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</si>
  <si>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</si>
  <si>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</si>
  <si>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</si>
  <si>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</si>
  <si>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</si>
  <si>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</si>
  <si>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</si>
  <si>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</si>
  <si>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</si>
  <si>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</si>
  <si>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</si>
  <si>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</si>
  <si>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</si>
  <si>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</si>
  <si>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</si>
  <si>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</si>
  <si>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</si>
  <si>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</si>
  <si>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</si>
  <si>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</si>
  <si>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</si>
  <si>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</si>
  <si>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</si>
  <si>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</si>
  <si>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</si>
  <si>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</si>
  <si>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</si>
  <si>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</si>
  <si>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</si>
  <si>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</si>
  <si>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</si>
  <si>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</si>
  <si>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</si>
  <si>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</si>
  <si>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</si>
  <si>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</si>
  <si>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</si>
  <si>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</si>
  <si>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</si>
  <si>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</si>
  <si>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</si>
  <si>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</si>
  <si>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</si>
  <si>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</si>
  <si>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</si>
  <si>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</si>
  <si>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</si>
  <si>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</si>
  <si>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</si>
  <si>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</si>
  <si>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</si>
  <si>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</si>
  <si>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</si>
  <si>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</si>
  <si>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</si>
  <si>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</si>
  <si>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</si>
  <si>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</si>
  <si>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</si>
  <si>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</si>
  <si>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</si>
  <si>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</si>
  <si>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</si>
  <si>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</si>
  <si>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</si>
  <si>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</si>
  <si>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</si>
  <si>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</si>
  <si>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</si>
  <si>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</si>
  <si>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</si>
  <si>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</si>
  <si>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</si>
  <si>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</si>
  <si>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</si>
  <si>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</si>
  <si>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</si>
  <si>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</si>
  <si>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</si>
  <si>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</si>
  <si>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</si>
  <si>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</si>
  <si>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</si>
  <si>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</si>
  <si>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</si>
  <si>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</si>
  <si>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</si>
  <si>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</si>
  <si>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</si>
  <si>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</si>
  <si>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</si>
  <si>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</si>
  <si>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</si>
  <si>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</si>
  <si>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</si>
  <si>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</si>
  <si>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</si>
  <si>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</si>
  <si>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</si>
  <si>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</si>
  <si>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</si>
  <si>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</si>
  <si>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</si>
  <si>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</si>
  <si>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</si>
  <si>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</si>
  <si>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</si>
  <si>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</si>
  <si>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</si>
  <si>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CMR003People exposed</t>
  </si>
  <si>
    <t>This is the sum of people facing levels 2-5 humanitarian needs according to ACAPS methodology.</t>
  </si>
  <si>
    <t>CMR003People affected</t>
  </si>
  <si>
    <t>PIN is the sum of populations on levels 3-5. Levels 1-5 correspond to the Cadre Harmonise.</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</si>
  <si>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</si>
  <si>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</si>
  <si>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</si>
  <si>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</si>
  <si>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</si>
  <si>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</si>
  <si>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</si>
  <si>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</si>
  <si>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</si>
  <si>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</si>
  <si>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</si>
  <si>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</si>
  <si>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</si>
  <si>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</si>
  <si>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</si>
  <si>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</si>
  <si>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</si>
  <si>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</si>
  <si>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</si>
  <si>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</si>
  <si>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</si>
  <si>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</si>
  <si>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</si>
  <si>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</si>
  <si>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</si>
  <si>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</si>
  <si>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</si>
  <si>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</si>
  <si>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</si>
  <si>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</si>
  <si>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</si>
  <si>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</si>
  <si>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</si>
  <si>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</si>
  <si>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</si>
  <si>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</si>
  <si>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</si>
  <si>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</si>
  <si>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</si>
  <si>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</si>
  <si>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</si>
  <si>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</si>
  <si>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</si>
  <si>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</si>
  <si>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</si>
  <si>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</si>
  <si>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</si>
  <si>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</si>
  <si>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</si>
  <si>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</si>
  <si>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</si>
  <si>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</si>
  <si>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</si>
  <si>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</si>
  <si>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</si>
  <si>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</si>
  <si>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</si>
  <si>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</si>
  <si>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</si>
  <si>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</si>
  <si>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</si>
  <si>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</si>
  <si>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</si>
  <si>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</si>
  <si>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</si>
  <si>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</si>
  <si>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</si>
  <si>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</si>
  <si>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</si>
  <si>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</si>
  <si>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</si>
  <si>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</si>
  <si>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</si>
  <si>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</si>
  <si>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</si>
  <si>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</si>
  <si>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</si>
  <si>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</si>
  <si>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</si>
  <si>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</si>
  <si>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</si>
  <si>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</si>
  <si>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</si>
  <si>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</si>
  <si>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</si>
  <si>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</si>
  <si>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</si>
  <si>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</si>
  <si>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</si>
  <si>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</si>
  <si>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</si>
  <si>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</si>
  <si>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</si>
  <si>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</si>
  <si>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</si>
  <si>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</si>
  <si>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</si>
  <si>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</si>
  <si>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</si>
  <si>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</si>
  <si>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</si>
  <si>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</si>
  <si>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</si>
  <si>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</si>
  <si>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</si>
  <si>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</si>
  <si>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</si>
  <si>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</si>
  <si>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</si>
  <si>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</si>
  <si>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</si>
  <si>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</si>
  <si>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</si>
  <si>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</si>
  <si>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</si>
  <si>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</si>
  <si>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</si>
  <si>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</si>
  <si>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</si>
  <si>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</si>
  <si>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</si>
  <si>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</si>
  <si>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</si>
  <si>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</si>
  <si>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</si>
  <si>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</si>
  <si>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</si>
  <si>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</si>
  <si>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</si>
  <si>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</si>
  <si>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</si>
  <si>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</si>
  <si>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</si>
  <si>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</si>
  <si>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</si>
  <si>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</si>
  <si>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</si>
  <si>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</si>
  <si>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</si>
  <si>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</si>
  <si>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</si>
  <si>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</si>
  <si>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</si>
  <si>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</si>
  <si>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</si>
  <si>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</si>
  <si>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</si>
  <si>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</si>
  <si>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</si>
  <si>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</si>
  <si>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</si>
  <si>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</si>
  <si>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</si>
  <si>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</si>
  <si>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</si>
  <si>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</si>
  <si>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</si>
  <si>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</si>
  <si>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</si>
  <si>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</si>
  <si>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</si>
  <si>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</si>
  <si>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</si>
  <si>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</si>
  <si>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</si>
  <si>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</si>
  <si>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</si>
  <si>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</si>
  <si>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</si>
  <si>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</si>
  <si>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</si>
  <si>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</si>
  <si>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</si>
  <si>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</si>
  <si>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</si>
  <si>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</si>
  <si>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</si>
  <si>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</si>
  <si>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</si>
  <si>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</si>
  <si>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</si>
  <si>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</si>
  <si>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</si>
  <si>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</si>
  <si>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</si>
  <si>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</si>
  <si>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</si>
  <si>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</si>
  <si>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</si>
  <si>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</si>
  <si>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</si>
  <si>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</si>
  <si>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</si>
  <si>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</si>
  <si>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</si>
  <si>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</si>
  <si>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</si>
  <si>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</si>
  <si>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</si>
  <si>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</si>
  <si>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</si>
  <si>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</si>
  <si>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</si>
  <si>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</si>
  <si>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</si>
  <si>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</si>
  <si>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</si>
  <si>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</si>
  <si>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</si>
  <si>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</si>
  <si>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</si>
  <si>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</si>
  <si>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</si>
  <si>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</si>
  <si>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</si>
  <si>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</si>
  <si>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</si>
  <si>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</si>
  <si>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</si>
  <si>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</si>
  <si>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</si>
  <si>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</si>
  <si>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</si>
  <si>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</si>
  <si>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</si>
  <si>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</si>
  <si>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</si>
  <si>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</si>
  <si>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</si>
  <si>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</si>
  <si>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</si>
  <si>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</si>
  <si>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</si>
  <si>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</si>
  <si>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</si>
  <si>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</si>
  <si>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</si>
  <si>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</si>
  <si>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</si>
  <si>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</si>
  <si>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</si>
  <si>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</si>
  <si>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</si>
  <si>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</si>
  <si>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</si>
  <si>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</si>
  <si>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</si>
  <si>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</si>
  <si>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</si>
  <si>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</si>
  <si>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</si>
  <si>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</si>
  <si>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</si>
  <si>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</si>
  <si>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</si>
  <si>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</si>
  <si>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</si>
  <si>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</si>
  <si>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</si>
  <si>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</si>
  <si>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</si>
  <si>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</si>
  <si>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</si>
  <si>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</si>
  <si>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</si>
  <si>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</si>
  <si>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</si>
  <si>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</si>
  <si>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</si>
  <si>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</si>
  <si>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</si>
  <si>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</si>
  <si>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</si>
  <si>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</si>
  <si>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</si>
  <si>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</si>
  <si>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</si>
  <si>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</si>
  <si>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</si>
  <si>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</si>
  <si>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</si>
  <si>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</si>
  <si>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</si>
  <si>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</si>
  <si>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</si>
  <si>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</si>
  <si>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</si>
  <si>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</si>
  <si>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</si>
  <si>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</si>
  <si>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</si>
  <si>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</si>
  <si>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</si>
  <si>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</si>
  <si>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</si>
  <si>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</si>
  <si>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</si>
  <si>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</si>
  <si>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</si>
  <si>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</si>
  <si>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</si>
  <si>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</si>
  <si>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</si>
  <si>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</si>
  <si>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</si>
  <si>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</si>
  <si>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</si>
  <si>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</si>
  <si>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</si>
  <si>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</si>
  <si>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</si>
  <si>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</si>
  <si>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</si>
  <si>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</si>
  <si>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</si>
  <si>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</si>
  <si>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</si>
  <si>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</si>
  <si>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</si>
  <si>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</si>
  <si>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</si>
  <si>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</si>
  <si>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</si>
  <si>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</si>
  <si>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</si>
  <si>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</si>
  <si>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</si>
  <si>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</si>
  <si>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</si>
  <si>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</si>
  <si>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</si>
  <si>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</si>
  <si>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</si>
  <si>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</si>
  <si>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</si>
  <si>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</si>
  <si>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</si>
  <si>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</si>
  <si>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</si>
  <si>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</si>
  <si>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</si>
  <si>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</si>
  <si>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</si>
  <si>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</si>
  <si>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</si>
  <si>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</si>
  <si>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</si>
  <si>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</si>
  <si>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</si>
  <si>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</si>
  <si>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</si>
  <si>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</si>
  <si>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</si>
  <si>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</si>
  <si>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</si>
  <si>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</si>
  <si>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</si>
  <si>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</si>
  <si>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</si>
  <si>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</si>
  <si>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</si>
  <si>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</si>
  <si>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Denial of existence of humanitarian needs or entitlements to assistance</t>
  </si>
  <si>
    <t>ACAPS Access Methodology</t>
  </si>
  <si>
    <t>IND002Denial of existence of humanitarian needs or entitlements to assistance</t>
  </si>
  <si>
    <t>Restriction and obstruction of access to services and assistance</t>
  </si>
  <si>
    <t>IND002Restriction and obstruction of access to services and assistance</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</si>
  <si>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</si>
  <si>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</si>
  <si>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</si>
  <si>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</si>
  <si>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</si>
  <si>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</si>
  <si>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</si>
  <si>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</si>
  <si>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</si>
  <si>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</si>
  <si>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</si>
  <si>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</si>
  <si>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</si>
  <si>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</si>
  <si>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</si>
  <si>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</si>
  <si>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</si>
  <si>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</si>
  <si>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https://missingmigrants.iom.int/region/africa?region=1410</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</si>
  <si>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</si>
  <si>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</si>
  <si>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</si>
  <si>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</si>
  <si>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</si>
  <si>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</si>
  <si>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</si>
  <si>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</si>
  <si>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</si>
  <si>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</si>
  <si>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</si>
  <si>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</si>
  <si>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</si>
  <si>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</si>
  <si>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Impediments to entry into country (bureaucratic and administrative)</t>
  </si>
  <si>
    <t>IND002Impediments to entry into country (bureaucratic and administrative)</t>
  </si>
  <si>
    <t>Interference into implementation of humanitarian activities</t>
  </si>
  <si>
    <t>IND002Interference into implementation of humanitarian activities</t>
  </si>
  <si>
    <t>Ongoing insecurity/hostilities affecting humanitarian assistance</t>
  </si>
  <si>
    <t>IND002Ongoing insecurity/hostilities affecting humanitarian assistance</t>
  </si>
  <si>
    <t>Physical constraints in the environment (obstacles related to terrain, climate, lack of infrastructure, etc.)</t>
  </si>
  <si>
    <t>IND002Physical constraints in the environment (obstacles related to terrain, climate, lack of infrastructure, etc.)</t>
  </si>
  <si>
    <t>Presence of mines and improvised explosive devices</t>
  </si>
  <si>
    <t>IND002Presence of mines and improvised explosive devices</t>
  </si>
  <si>
    <t>Restriction of movement (impediments to freedom of movement and/or administrative restrictions)</t>
  </si>
  <si>
    <t>IND002Restriction of movement (impediments to freedom of movement and/or administrative restrictions)</t>
  </si>
  <si>
    <t>Violence against personnel, facilities and assets</t>
  </si>
  <si>
    <t>IND002Violence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</si>
  <si>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</si>
  <si>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</si>
  <si>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</si>
  <si>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</si>
  <si>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</si>
  <si>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</si>
  <si>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</si>
  <si>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</si>
  <si>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</si>
  <si>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</si>
  <si>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</si>
  <si>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</si>
  <si>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</si>
  <si>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</si>
  <si>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</si>
  <si>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</si>
  <si>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</si>
  <si>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</si>
  <si>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</si>
  <si>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</si>
  <si>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</si>
  <si>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</si>
  <si>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</si>
  <si>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</si>
  <si>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</si>
  <si>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</si>
  <si>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</si>
  <si>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</si>
  <si>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</si>
  <si>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</si>
  <si>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</si>
  <si>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</si>
  <si>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</si>
  <si>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</si>
  <si>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</si>
  <si>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</si>
  <si>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</si>
  <si>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</si>
  <si>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</si>
  <si>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</si>
  <si>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</si>
  <si>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</si>
  <si>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</si>
  <si>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</si>
  <si>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</si>
  <si>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</si>
  <si>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</si>
  <si>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</si>
  <si>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</si>
  <si>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</si>
  <si>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</si>
  <si>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</si>
  <si>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</si>
  <si>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</si>
  <si>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</si>
  <si>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</si>
  <si>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</si>
  <si>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</si>
  <si>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</si>
  <si>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</si>
  <si>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</si>
  <si>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</si>
  <si>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</si>
  <si>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</si>
  <si>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</si>
  <si>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</si>
  <si>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</si>
  <si>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</si>
  <si>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</si>
  <si>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</si>
  <si>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</si>
  <si>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</si>
  <si>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</si>
  <si>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</si>
  <si>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</si>
  <si>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</si>
  <si>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</si>
  <si>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</si>
  <si>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</si>
  <si>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</si>
  <si>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</si>
  <si>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</si>
  <si>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</si>
  <si>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</si>
  <si>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</si>
  <si>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</si>
  <si>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</si>
  <si>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</si>
  <si>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</si>
  <si>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</si>
  <si>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</si>
  <si>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</si>
  <si>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</si>
  <si>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</si>
  <si>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</si>
  <si>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</si>
  <si>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</si>
  <si>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</si>
  <si>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</si>
  <si>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</si>
  <si>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</si>
  <si>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</si>
  <si>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</si>
  <si>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</si>
  <si>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</si>
  <si>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</si>
  <si>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</si>
  <si>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</si>
  <si>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</si>
  <si>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</si>
  <si>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</si>
  <si>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</si>
  <si>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</si>
  <si>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</si>
  <si>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</si>
  <si>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</si>
  <si>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</si>
  <si>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</si>
  <si>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</si>
  <si>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</si>
  <si>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</si>
  <si>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</si>
  <si>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</si>
  <si>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</si>
  <si>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</si>
  <si>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</si>
  <si>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</si>
  <si>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</si>
  <si>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</si>
  <si>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</si>
  <si>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</si>
  <si>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</si>
  <si>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</si>
  <si>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</si>
  <si>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</si>
  <si>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</si>
  <si>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</si>
  <si>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</si>
  <si>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</si>
  <si>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</si>
  <si>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</si>
  <si>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</si>
  <si>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</si>
  <si>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</si>
  <si>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</si>
  <si>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</si>
  <si>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</si>
  <si>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</si>
  <si>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</si>
  <si>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</si>
  <si>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</si>
  <si>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</si>
  <si>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</si>
  <si>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</si>
  <si>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</si>
  <si>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</si>
  <si>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</si>
  <si>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</si>
  <si>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</si>
  <si>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</si>
  <si>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</si>
  <si>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</si>
  <si>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</si>
  <si>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</si>
  <si>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</si>
  <si>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</si>
  <si>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</si>
  <si>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</si>
  <si>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</si>
  <si>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</si>
  <si>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</si>
  <si>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</si>
  <si>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</si>
  <si>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</si>
  <si>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</si>
  <si>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</si>
  <si>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</si>
  <si>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</si>
  <si>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</si>
  <si>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</si>
  <si>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</si>
  <si>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</si>
  <si>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</si>
  <si>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</si>
  <si>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</si>
  <si>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</si>
  <si>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</si>
  <si>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</si>
  <si>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</si>
  <si>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</si>
  <si>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</si>
  <si>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</si>
  <si>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</si>
  <si>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</si>
  <si>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</si>
  <si>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</si>
  <si>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</si>
  <si>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</si>
  <si>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</si>
  <si>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</si>
  <si>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SLV001Denial of existence of humanitarian needs or entitlements to assistance</t>
  </si>
  <si>
    <t>SLV001Restriction and obstruction of access to services and assistance</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</si>
  <si>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</si>
  <si>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</si>
  <si>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</si>
  <si>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</si>
  <si>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</si>
  <si>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</si>
  <si>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</si>
  <si>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</si>
  <si>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</si>
  <si>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</si>
  <si>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</si>
  <si>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</si>
  <si>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</si>
  <si>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</si>
  <si>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</si>
  <si>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</si>
  <si>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</si>
  <si>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</si>
  <si>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</si>
  <si>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</si>
  <si>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</si>
  <si>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</si>
  <si>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</si>
  <si>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</si>
  <si>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</si>
  <si>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</si>
  <si>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</si>
  <si>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</si>
  <si>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</si>
  <si>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</si>
  <si>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</si>
  <si>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</si>
  <si>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</si>
  <si>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</si>
  <si>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</si>
  <si>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</si>
  <si>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</si>
  <si>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</si>
  <si>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</si>
  <si>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</si>
  <si>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</si>
  <si>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</si>
  <si>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</si>
  <si>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</si>
  <si>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</si>
  <si>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GTM001Denial of existence of humanitarian needs or entitlements to assistance</t>
  </si>
  <si>
    <t>GTM001Impediments to entry into country (bureaucratic and administrative)</t>
  </si>
  <si>
    <t>GTM001Restriction and obstruction of access to services and assistance</t>
  </si>
  <si>
    <t>GTM001Restriction of movement (impediments to freedom of movement and/or administrative restrictions)</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</si>
  <si>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</si>
  <si>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</si>
  <si>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</si>
  <si>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</si>
  <si>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</si>
  <si>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</si>
  <si>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</si>
  <si>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</si>
  <si>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</si>
  <si>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</si>
  <si>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</si>
  <si>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</si>
  <si>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</si>
  <si>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</si>
  <si>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</si>
  <si>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</si>
  <si>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</si>
  <si>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</si>
  <si>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</si>
  <si>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</si>
  <si>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</si>
  <si>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</si>
  <si>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</si>
  <si>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</si>
  <si>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</si>
  <si>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</si>
  <si>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</si>
  <si>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</si>
  <si>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CMR001Restriction and obstruction of access to services and assistance</t>
  </si>
  <si>
    <t>CMR001Restriction of movement (impediments to freedom of movement and/or administrative restrictions)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</si>
  <si>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</si>
  <si>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</si>
  <si>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</si>
  <si>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</si>
  <si>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</si>
  <si>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</si>
  <si>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</si>
  <si>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</si>
  <si>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</si>
  <si>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</si>
  <si>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</si>
  <si>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</si>
  <si>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</si>
  <si>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</si>
  <si>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</si>
  <si>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</si>
  <si>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</si>
  <si>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</si>
  <si>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</si>
  <si>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</si>
  <si>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</si>
  <si>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</si>
  <si>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GTM001Violence against personnel, facilities and assets</t>
  </si>
  <si>
    <t>HND001Denial of existence of humanitarian needs or entitlements to assistance</t>
  </si>
  <si>
    <t>HND001Restriction and obstruction of access to services and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</si>
  <si>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</si>
  <si>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</si>
  <si>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</si>
  <si>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</si>
  <si>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</si>
  <si>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of movement (impediments to freedom of movement and/or administrative restrictions)</t>
  </si>
  <si>
    <t>HND001Violence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</si>
  <si>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</si>
  <si>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</si>
  <si>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</si>
  <si>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</si>
  <si>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</si>
  <si>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</si>
  <si>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</si>
  <si>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</si>
  <si>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</si>
  <si>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</si>
  <si>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</si>
  <si>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</si>
  <si>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</si>
  <si>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</si>
  <si>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</si>
  <si>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</si>
  <si>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</si>
  <si>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</si>
  <si>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</si>
  <si>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</si>
  <si>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</si>
  <si>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</si>
  <si>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</si>
  <si>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</si>
  <si>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</si>
  <si>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</si>
  <si>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</si>
  <si>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</si>
  <si>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</si>
  <si>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</si>
  <si>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</si>
  <si>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</si>
  <si>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</si>
  <si>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</si>
  <si>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</si>
  <si>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</si>
  <si>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</si>
  <si>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</si>
  <si>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</si>
  <si>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</si>
  <si>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</si>
  <si>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</si>
  <si>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</si>
  <si>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</si>
  <si>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</si>
  <si>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</si>
  <si>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</si>
  <si>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</si>
  <si>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</si>
  <si>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</si>
  <si>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</si>
  <si>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</si>
  <si>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</si>
  <si>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</si>
  <si>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</si>
  <si>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</si>
  <si>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</si>
  <si>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</si>
  <si>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</si>
  <si>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</si>
  <si>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</si>
  <si>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</si>
  <si>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</si>
  <si>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</si>
  <si>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</si>
  <si>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</si>
  <si>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</si>
  <si>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</si>
  <si>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</si>
  <si>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</si>
  <si>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</si>
  <si>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</si>
  <si>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</si>
  <si>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</si>
  <si>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</si>
  <si>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</si>
  <si>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</si>
  <si>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</si>
  <si>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</si>
  <si>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</si>
  <si>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</si>
  <si>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</si>
  <si>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</si>
  <si>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</si>
  <si>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</si>
  <si>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</si>
  <si>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</si>
  <si>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</si>
  <si>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</si>
  <si>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</si>
  <si>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TTO002Denial of existence of humanitarian needs or entitlements to assistance</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</si>
  <si>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</si>
  <si>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</si>
  <si>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</si>
  <si>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</si>
  <si>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</si>
  <si>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</si>
  <si>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</si>
  <si>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</si>
  <si>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</si>
  <si>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CMR001Ongoing insecurity/hostilities affecting humanitarian assistance</t>
  </si>
  <si>
    <t>CMR001Physical constraints in the environment (obstacles related to terrain, climate, lack of infrastructure, etc.)</t>
  </si>
  <si>
    <t>CMR001Presence of mines and improvised explosive devices</t>
  </si>
  <si>
    <t>CMR001Violence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</si>
  <si>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</si>
  <si>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</si>
  <si>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</si>
  <si>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</si>
  <si>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</si>
  <si>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</si>
  <si>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</si>
  <si>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</si>
  <si>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</si>
  <si>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</si>
  <si>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</si>
  <si>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</si>
  <si>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</si>
  <si>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</si>
  <si>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</si>
  <si>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</si>
  <si>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</si>
  <si>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</si>
  <si>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</si>
  <si>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</si>
  <si>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</si>
  <si>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</si>
  <si>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</si>
  <si>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</si>
  <si>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</si>
  <si>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</si>
  <si>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</si>
  <si>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</si>
  <si>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</si>
  <si>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</si>
  <si>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</si>
  <si>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</si>
  <si>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</si>
  <si>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</si>
  <si>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</si>
  <si>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</si>
  <si>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</si>
  <si>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</si>
  <si>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</si>
  <si>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</si>
  <si>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</si>
  <si>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</si>
  <si>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</si>
  <si>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</si>
  <si>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</si>
  <si>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</si>
  <si>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</si>
  <si>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</si>
  <si>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</si>
  <si>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</si>
  <si>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</si>
  <si>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</si>
  <si>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</si>
  <si>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</si>
  <si>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</si>
  <si>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</si>
  <si>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</si>
  <si>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</si>
  <si>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</si>
  <si>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</si>
  <si>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</si>
  <si>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</si>
  <si>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</si>
  <si>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</si>
  <si>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</si>
  <si>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</si>
  <si>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</si>
  <si>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</si>
  <si>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</si>
  <si>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</si>
  <si>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</si>
  <si>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</si>
  <si>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</si>
  <si>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</si>
  <si>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</si>
  <si>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</si>
  <si>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</si>
  <si>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</si>
  <si>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</si>
  <si>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</si>
  <si>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</si>
  <si>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</si>
  <si>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</si>
  <si>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</si>
  <si>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</si>
  <si>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</si>
  <si>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</si>
  <si>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</si>
  <si>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</si>
  <si>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</si>
  <si>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</si>
  <si>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</si>
  <si>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</si>
  <si>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</si>
  <si>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</si>
  <si>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</si>
  <si>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</si>
  <si>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</si>
  <si>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</si>
  <si>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</si>
  <si>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</si>
  <si>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</si>
  <si>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</si>
  <si>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</si>
  <si>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</si>
  <si>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</si>
  <si>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</si>
  <si>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</si>
  <si>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</si>
  <si>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</si>
  <si>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</si>
  <si>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</si>
  <si>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</si>
  <si>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</si>
  <si>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</si>
  <si>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</si>
  <si>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</si>
  <si>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</si>
  <si>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</si>
  <si>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</si>
  <si>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</si>
  <si>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</si>
  <si>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</si>
  <si>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</si>
  <si>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</si>
  <si>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</si>
  <si>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</si>
  <si>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</si>
  <si>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</si>
  <si>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</si>
  <si>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</si>
  <si>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</si>
  <si>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</si>
  <si>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</si>
  <si>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</si>
  <si>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</si>
  <si>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</si>
  <si>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</si>
  <si>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</si>
  <si>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</si>
  <si>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VEN001Denial of existence of humanitarian needs or entitlements to assistance</t>
  </si>
  <si>
    <t>VEN001Restriction and obstruction of access to services and assistance</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</si>
  <si>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</si>
  <si>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</si>
  <si>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</si>
  <si>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</si>
  <si>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</si>
  <si>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</si>
  <si>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</si>
  <si>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</si>
  <si>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</si>
  <si>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</si>
  <si>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</si>
  <si>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</si>
  <si>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</si>
  <si>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</si>
  <si>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</si>
  <si>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</si>
  <si>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</si>
  <si>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</si>
  <si>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</si>
  <si>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</si>
  <si>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</si>
  <si>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</si>
  <si>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</si>
  <si>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</si>
  <si>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</si>
  <si>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</si>
  <si>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</si>
  <si>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</si>
  <si>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</si>
  <si>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</si>
  <si>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</si>
  <si>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KEN002Presence of mines and improvised explosive devices</t>
  </si>
  <si>
    <t>KEN002Restriction and obstruction of access to services and assistance</t>
  </si>
  <si>
    <t>KEN002Restriction of movement (impediments to freedom of movement and/or administrative restrictions)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</si>
  <si>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</si>
  <si>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</si>
  <si>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</si>
  <si>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</si>
  <si>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</si>
  <si>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</si>
  <si>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</si>
  <si>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</si>
  <si>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</si>
  <si>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</si>
  <si>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</si>
  <si>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</si>
  <si>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</si>
  <si>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</si>
  <si>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</si>
  <si>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</si>
  <si>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</si>
  <si>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</si>
  <si>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</si>
  <si>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</si>
  <si>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</si>
  <si>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</si>
  <si>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</si>
  <si>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</si>
  <si>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</si>
  <si>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</si>
  <si>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</si>
  <si>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</si>
  <si>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</si>
  <si>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</si>
  <si>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</si>
  <si>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</si>
  <si>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</si>
  <si>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</si>
  <si>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</si>
  <si>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</si>
  <si>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</si>
  <si>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</si>
  <si>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</si>
  <si>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</si>
  <si>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</si>
  <si>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</si>
  <si>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</si>
  <si>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</si>
  <si>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</si>
  <si>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</si>
  <si>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</si>
  <si>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</si>
  <si>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</si>
  <si>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</si>
  <si>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</si>
  <si>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</si>
  <si>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</si>
  <si>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</si>
  <si>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</si>
  <si>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</si>
  <si>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</si>
  <si>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</si>
  <si>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</si>
  <si>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</si>
  <si>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</si>
  <si>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</si>
  <si>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</si>
  <si>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</si>
  <si>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</si>
  <si>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</si>
  <si>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</si>
  <si>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</si>
  <si>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</si>
  <si>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</si>
  <si>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</si>
  <si>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</si>
  <si>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</si>
  <si>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</si>
  <si>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</si>
  <si>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</si>
  <si>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</si>
  <si>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</si>
  <si>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</si>
  <si>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</si>
  <si>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</si>
  <si>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</si>
  <si>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</si>
  <si>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</si>
  <si>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</si>
  <si>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</si>
  <si>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</si>
  <si>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</si>
  <si>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</si>
  <si>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</si>
  <si>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</si>
  <si>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</si>
  <si>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</si>
  <si>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</si>
  <si>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</si>
  <si>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</si>
  <si>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</si>
  <si>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</si>
  <si>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</si>
  <si>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</si>
  <si>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</si>
  <si>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</si>
  <si>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</si>
  <si>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</si>
  <si>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</si>
  <si>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</si>
  <si>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</si>
  <si>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</si>
  <si>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</si>
  <si>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</si>
  <si>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</si>
  <si>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</si>
  <si>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</si>
  <si>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</si>
  <si>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</si>
  <si>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</si>
  <si>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</si>
  <si>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</si>
  <si>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</si>
  <si>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</si>
  <si>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</si>
  <si>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</si>
  <si>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</si>
  <si>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</si>
  <si>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</si>
  <si>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</si>
  <si>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</si>
  <si>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</si>
  <si>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</si>
  <si>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</si>
  <si>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</si>
  <si>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</si>
  <si>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</si>
  <si>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</si>
  <si>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</si>
  <si>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</si>
  <si>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</si>
  <si>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</si>
  <si>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</si>
  <si>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</si>
  <si>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of movement (impediments to freedom of movement and/or administrative restrictions)</t>
  </si>
  <si>
    <t>VEN001Violence against personnel, facilities and assets</t>
  </si>
  <si>
    <t>BGD002Impediments to entry into country (bureaucratic and administrative)</t>
  </si>
  <si>
    <t>BGD002Physical constraints in the environment (obstacles related to terrain, climate, lack of infrastructure, etc.)</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</si>
  <si>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</si>
  <si>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</si>
  <si>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</si>
  <si>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</si>
  <si>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</si>
  <si>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</si>
  <si>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</si>
  <si>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</si>
  <si>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</si>
  <si>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</si>
  <si>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</si>
  <si>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</si>
  <si>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</si>
  <si>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</si>
  <si>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</si>
  <si>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</si>
  <si>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</si>
  <si>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</si>
  <si>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</si>
  <si>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</si>
  <si>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</si>
  <si>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</si>
  <si>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</si>
  <si>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</si>
  <si>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</si>
  <si>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</si>
  <si>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</si>
  <si>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</si>
  <si>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</si>
  <si>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</si>
  <si>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</si>
  <si>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</si>
  <si>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</si>
  <si>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</si>
  <si>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</si>
  <si>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</si>
  <si>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</si>
  <si>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</si>
  <si>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</si>
  <si>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</si>
  <si>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</si>
  <si>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</si>
  <si>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</si>
  <si>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</si>
  <si>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</si>
  <si>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</si>
  <si>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</si>
  <si>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</si>
  <si>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</si>
  <si>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</si>
  <si>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</si>
  <si>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</si>
  <si>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</si>
  <si>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</si>
  <si>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</si>
  <si>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</si>
  <si>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</si>
  <si>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</si>
  <si>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</si>
  <si>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</si>
  <si>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</si>
  <si>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</si>
  <si>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</si>
  <si>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</si>
  <si>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</si>
  <si>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</si>
  <si>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</si>
  <si>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</si>
  <si>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</si>
  <si>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</si>
  <si>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</si>
  <si>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</si>
  <si>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</si>
  <si>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</si>
  <si>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</si>
  <si>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</si>
  <si>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</si>
  <si>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</si>
  <si>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</si>
  <si>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</si>
  <si>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</si>
  <si>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</si>
  <si>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</si>
  <si>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</si>
  <si>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</si>
  <si>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</si>
  <si>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</si>
  <si>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</si>
  <si>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</si>
  <si>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</si>
  <si>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</si>
  <si>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</si>
  <si>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</si>
  <si>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</si>
  <si>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</si>
  <si>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</si>
  <si>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</si>
  <si>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</si>
  <si>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</si>
  <si>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</si>
  <si>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</si>
  <si>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</si>
  <si>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</si>
  <si>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</si>
  <si>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</si>
  <si>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</si>
  <si>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</si>
  <si>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</si>
  <si>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</si>
  <si>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</si>
  <si>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</si>
  <si>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</si>
  <si>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</si>
  <si>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</si>
  <si>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</si>
  <si>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</si>
  <si>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</si>
  <si>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</si>
  <si>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</si>
  <si>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</si>
  <si>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</si>
  <si>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</si>
  <si>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</si>
  <si>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</si>
  <si>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</si>
  <si>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</si>
  <si>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</si>
  <si>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</si>
  <si>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</si>
  <si>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</si>
  <si>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</si>
  <si>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</si>
  <si>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</si>
  <si>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</si>
  <si>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</si>
  <si>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</si>
  <si>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</si>
  <si>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</si>
  <si>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</si>
  <si>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</si>
  <si>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</si>
  <si>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</si>
  <si>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</si>
  <si>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</si>
  <si>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</si>
  <si>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</si>
  <si>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</si>
  <si>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</si>
  <si>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</si>
  <si>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</si>
  <si>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</si>
  <si>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</si>
  <si>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</si>
  <si>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MEX001Denial of existence of humanitarian needs or entitlements to assistance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</si>
  <si>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</si>
  <si>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</si>
  <si>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</si>
  <si>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</si>
  <si>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</si>
  <si>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</si>
  <si>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</si>
  <si>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</si>
  <si>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</si>
  <si>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</si>
  <si>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</si>
  <si>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</si>
  <si>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</si>
  <si>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</si>
  <si>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</si>
  <si>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</si>
  <si>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</si>
  <si>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</si>
  <si>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</si>
  <si>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</si>
  <si>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</si>
  <si>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</si>
  <si>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</si>
  <si>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</si>
  <si>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</si>
  <si>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</si>
  <si>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</si>
  <si>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</si>
  <si>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</si>
  <si>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</si>
  <si>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</si>
  <si>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</si>
  <si>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</si>
  <si>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</si>
  <si>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</si>
  <si>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</si>
  <si>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</si>
  <si>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</si>
  <si>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</si>
  <si>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</si>
  <si>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</si>
  <si>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</si>
  <si>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</si>
  <si>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</si>
  <si>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</si>
  <si>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</si>
  <si>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</si>
  <si>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</si>
  <si>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</si>
  <si>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</si>
  <si>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</si>
  <si>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</si>
  <si>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</si>
  <si>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</si>
  <si>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</si>
  <si>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</si>
  <si>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</si>
  <si>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</si>
  <si>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</si>
  <si>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</si>
  <si>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</si>
  <si>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</si>
  <si>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</si>
  <si>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</si>
  <si>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</si>
  <si>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</si>
  <si>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</si>
  <si>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</si>
  <si>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</si>
  <si>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</si>
  <si>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</si>
  <si>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</si>
  <si>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</si>
  <si>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</si>
  <si>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</si>
  <si>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</si>
  <si>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</si>
  <si>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</si>
  <si>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</si>
  <si>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</si>
  <si>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</si>
  <si>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</si>
  <si>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</si>
  <si>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</si>
  <si>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</si>
  <si>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</si>
  <si>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</si>
  <si>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</si>
  <si>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</si>
  <si>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</si>
  <si>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</si>
  <si>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</si>
  <si>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</si>
  <si>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</si>
  <si>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</si>
  <si>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</si>
  <si>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</si>
  <si>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</si>
  <si>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</si>
  <si>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</si>
  <si>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</si>
  <si>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</si>
  <si>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</si>
  <si>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</si>
  <si>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</si>
  <si>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</si>
  <si>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</si>
  <si>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</si>
  <si>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</si>
  <si>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</si>
  <si>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</si>
  <si>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</si>
  <si>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</si>
  <si>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</si>
  <si>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</si>
  <si>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</si>
  <si>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</si>
  <si>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</si>
  <si>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</si>
  <si>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</si>
  <si>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</si>
  <si>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</si>
  <si>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</si>
  <si>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</si>
  <si>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</si>
  <si>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</si>
  <si>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</si>
  <si>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</si>
  <si>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</si>
  <si>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</si>
  <si>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</si>
  <si>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</si>
  <si>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</si>
  <si>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</si>
  <si>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</si>
  <si>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</si>
  <si>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</si>
  <si>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</si>
  <si>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</si>
  <si>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</si>
  <si>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</si>
  <si>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</si>
  <si>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</si>
  <si>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</si>
  <si>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</si>
  <si>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</si>
  <si>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</si>
  <si>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</si>
  <si>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</si>
  <si>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</si>
  <si>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</si>
  <si>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</si>
  <si>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</si>
  <si>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</si>
  <si>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</si>
  <si>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</si>
  <si>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</si>
  <si>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</si>
  <si>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</si>
  <si>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</si>
  <si>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</si>
  <si>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</si>
  <si>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</si>
  <si>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</si>
  <si>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</si>
  <si>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</si>
  <si>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</si>
  <si>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</si>
  <si>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Northern Ethiopia Conflict</t>
  </si>
  <si>
    <t>ETH004</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</si>
  <si>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</si>
  <si>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</si>
  <si>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</si>
  <si>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</si>
  <si>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</si>
  <si>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</si>
  <si>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</si>
  <si>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</si>
  <si>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</si>
  <si>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</si>
  <si>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</si>
  <si>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</si>
  <si>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</si>
  <si>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</si>
  <si>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</si>
  <si>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</si>
  <si>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</si>
  <si>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</si>
  <si>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MEX001Impediments to entry into country (bureaucratic and administrative)</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</si>
  <si>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</si>
  <si>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</si>
  <si>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</si>
  <si>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</si>
  <si>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</si>
  <si>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</si>
  <si>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</si>
  <si>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</si>
  <si>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</si>
  <si>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</si>
  <si>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</si>
  <si>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</si>
  <si>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</si>
  <si>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</si>
  <si>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</si>
  <si>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</si>
  <si>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</si>
  <si>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</si>
  <si>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</si>
  <si>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</si>
  <si>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</si>
  <si>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</si>
  <si>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</si>
  <si>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</si>
  <si>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</si>
  <si>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</si>
  <si>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</si>
  <si>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</si>
  <si>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</si>
  <si>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</si>
  <si>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</si>
  <si>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</si>
  <si>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</si>
  <si>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</si>
  <si>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</si>
  <si>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</si>
  <si>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</si>
  <si>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</si>
  <si>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ACLED 11/06/2021</t>
  </si>
  <si>
    <t xml:space="preserve">Total number of fatalities (Papua conflict) in the last six months (11 Dec - 11 June 2021). Numbers include all reported fatalities from Papua and West Papua. </t>
  </si>
  <si>
    <t>IDN002Fatalities reported</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</si>
  <si>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</si>
  <si>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</si>
  <si>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</si>
  <si>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</si>
  <si>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</si>
  <si>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</si>
  <si>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</si>
  <si>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</si>
  <si>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</si>
  <si>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</si>
  <si>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</si>
  <si>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</si>
  <si>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</si>
  <si>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</si>
  <si>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</si>
  <si>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</si>
  <si>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</si>
  <si>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</si>
  <si>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</si>
  <si>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</si>
  <si>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</si>
  <si>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</si>
  <si>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</si>
  <si>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</si>
  <si>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</si>
  <si>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</si>
  <si>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</si>
  <si>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</si>
  <si>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</si>
  <si>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</si>
  <si>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</si>
  <si>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</si>
  <si>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</si>
  <si>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</si>
  <si>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</si>
  <si>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</si>
  <si>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</si>
  <si>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</si>
  <si>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</si>
  <si>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Not enough data</t>
  </si>
  <si>
    <t>ETH002Illness cases reported</t>
  </si>
  <si>
    <t>ETH002Injuries reported</t>
  </si>
  <si>
    <t>Flood List 14/05/2021; OCHA 02/2021</t>
  </si>
  <si>
    <t>http://floodlist.com/africa/ethiopia-floods-afar-snnp-somali-may-2021; https://reliefweb.int/sites/reliefweb.int/files/resources/ethiopia_2021_humanitarian_needs_overview_hno.pdf</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</si>
  <si>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</si>
  <si>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</si>
  <si>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</si>
  <si>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</si>
  <si>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</si>
  <si>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</si>
  <si>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</si>
  <si>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</si>
  <si>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</si>
  <si>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</si>
  <si>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</si>
  <si>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</si>
  <si>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</si>
  <si>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</si>
  <si>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</si>
  <si>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</si>
  <si>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</si>
  <si>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</si>
  <si>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</si>
  <si>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</si>
  <si>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</si>
  <si>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ETH004Illness cases reported</t>
  </si>
  <si>
    <t>ETH004Injuries reported</t>
  </si>
  <si>
    <t>ETH004People facing limited access constraints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</si>
  <si>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</si>
  <si>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</si>
  <si>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</si>
  <si>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</si>
  <si>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</si>
  <si>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</si>
  <si>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</si>
  <si>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</si>
  <si>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</si>
  <si>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</si>
  <si>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</si>
  <si>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</si>
  <si>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</si>
  <si>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</si>
  <si>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</si>
  <si>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</si>
  <si>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</si>
  <si>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</si>
  <si>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</si>
  <si>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</si>
  <si>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</si>
  <si>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</si>
  <si>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</si>
  <si>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</si>
  <si>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</si>
  <si>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</si>
  <si>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</si>
  <si>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</si>
  <si>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</si>
  <si>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</si>
  <si>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</si>
  <si>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</si>
  <si>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</si>
  <si>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</si>
  <si>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</si>
  <si>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</si>
  <si>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</si>
  <si>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</si>
  <si>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</si>
  <si>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</si>
  <si>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</si>
  <si>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</si>
  <si>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</si>
  <si>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</si>
  <si>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</si>
  <si>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</si>
  <si>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</si>
  <si>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ACAPS Methodology</t>
  </si>
  <si>
    <t>https://www.acaps.org/methodology/access</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</si>
  <si>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</si>
  <si>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</si>
  <si>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</si>
  <si>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</si>
  <si>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</si>
  <si>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</si>
  <si>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ACAPS Metholodology</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</si>
  <si>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</si>
  <si>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</si>
  <si>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</si>
  <si>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</si>
  <si>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</si>
  <si>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</si>
  <si>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</si>
  <si>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</si>
  <si>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</si>
  <si>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</si>
  <si>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</si>
  <si>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</si>
  <si>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</si>
  <si>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</si>
  <si>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</si>
  <si>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</si>
  <si>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</si>
  <si>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</si>
  <si>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</si>
  <si>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</si>
  <si>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</si>
  <si>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</si>
  <si>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</si>
  <si>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</si>
  <si>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</si>
  <si>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</si>
  <si>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</si>
  <si>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</si>
  <si>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</si>
  <si>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</si>
  <si>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</si>
  <si>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</si>
  <si>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</si>
  <si>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</si>
  <si>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</si>
  <si>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</si>
  <si>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</si>
  <si>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</si>
  <si>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</si>
  <si>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</si>
  <si>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</si>
  <si>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</si>
  <si>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</si>
  <si>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</si>
  <si>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</si>
  <si>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</si>
  <si>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</si>
  <si>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</si>
  <si>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</si>
  <si>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</si>
  <si>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</si>
  <si>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</si>
  <si>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</si>
  <si>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</si>
  <si>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</si>
  <si>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</si>
  <si>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</si>
  <si>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</si>
  <si>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</si>
  <si>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</si>
  <si>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</si>
  <si>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</si>
  <si>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</si>
  <si>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</si>
  <si>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</si>
  <si>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</si>
  <si>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</si>
  <si>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</si>
  <si>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</si>
  <si>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</si>
  <si>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</si>
  <si>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</si>
  <si>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</si>
  <si>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</si>
  <si>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</si>
  <si>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</si>
  <si>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</si>
  <si>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</si>
  <si>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</si>
  <si>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</si>
  <si>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</si>
  <si>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</si>
  <si>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</si>
  <si>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</si>
  <si>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</si>
  <si>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</si>
  <si>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</si>
  <si>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</si>
  <si>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</si>
  <si>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</si>
  <si>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</si>
  <si>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</si>
  <si>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</si>
  <si>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</si>
  <si>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</si>
  <si>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</si>
  <si>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</si>
  <si>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</si>
  <si>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</si>
  <si>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</si>
  <si>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</si>
  <si>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</si>
  <si>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</si>
  <si>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</si>
  <si>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</si>
  <si>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</si>
  <si>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</si>
  <si>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</si>
  <si>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</si>
  <si>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</si>
  <si>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</si>
  <si>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</si>
  <si>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</si>
  <si>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</si>
  <si>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</si>
  <si>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</si>
  <si>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</si>
  <si>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</si>
  <si>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</si>
  <si>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</si>
  <si>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</si>
  <si>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</si>
  <si>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</si>
  <si>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</si>
  <si>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</si>
  <si>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</si>
  <si>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</si>
  <si>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</si>
  <si>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</si>
  <si>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</si>
  <si>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</si>
  <si>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</si>
  <si>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</si>
  <si>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</si>
  <si>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</si>
  <si>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</si>
  <si>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</si>
  <si>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</si>
  <si>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</si>
  <si>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</si>
  <si>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</si>
  <si>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</si>
  <si>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</si>
  <si>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</si>
  <si>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</si>
  <si>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</si>
  <si>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</si>
  <si>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</si>
  <si>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</si>
  <si>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</si>
  <si>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</si>
  <si>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</si>
  <si>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</si>
  <si>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</si>
  <si>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</si>
  <si>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</si>
  <si>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</si>
  <si>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</si>
  <si>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</si>
  <si>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</si>
  <si>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</si>
  <si>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</si>
  <si>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</si>
  <si>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</si>
  <si>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</si>
  <si>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</si>
  <si>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</si>
  <si>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</si>
  <si>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</si>
  <si>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</si>
  <si>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</si>
  <si>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</si>
  <si>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</si>
  <si>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</si>
  <si>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</si>
  <si>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</si>
  <si>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</si>
  <si>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</si>
  <si>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</si>
  <si>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</si>
  <si>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</si>
  <si>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</si>
  <si>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</si>
  <si>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</si>
  <si>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Global Humanitarian Overview 2021</t>
  </si>
  <si>
    <t>https://reliefweb.int/sites/reliefweb.int/files/resources/GHO2021_EN.pdf</t>
  </si>
  <si>
    <t>Includes 52000 IDPs and 250,250 refugees in South Afrcia (most of them are Zimbabwean, but this is an estimation because UNHCR doesn't provid analyisis of the nationalities of refugees in South Africa</t>
  </si>
  <si>
    <t>ZWE001People displaced</t>
  </si>
  <si>
    <t>People in need according to UN Global Humanitarian Overview</t>
  </si>
  <si>
    <t>ZWE001People in Need</t>
  </si>
  <si>
    <t>Global Humanitarian Overview 2021 ; IPC 10/2020</t>
  </si>
  <si>
    <t>https://reliefweb.int/sites/reliefweb.int/files/resources/GHO2021_EN.pdf ; http://www.ipcinfo.org/ipc-country-analysis/details-map/en/c/1152928/?iso3=ZWE</t>
  </si>
  <si>
    <t>ACAPS methodology: Level1= Exposed population - affected population.</t>
  </si>
  <si>
    <t>ZWE001Minimal humanitarian conditions - Level 1</t>
  </si>
  <si>
    <t xml:space="preserve">ACAPS methodology: Level 2 = Affected population - PIN </t>
  </si>
  <si>
    <t>ZWE001Stressed humanitarian conditions - Level 2</t>
  </si>
  <si>
    <t>ZWE001Moderate humanitarian conditions - Level 3</t>
  </si>
  <si>
    <t>includes 52000 IDPs and 14000 refugees in Zimbabwe who likely have more needs</t>
  </si>
  <si>
    <t>ZWE001Severe humanitarian conditions - Level 4</t>
  </si>
  <si>
    <t>No informationa indicating high needs and no one is in IPC-5</t>
  </si>
  <si>
    <t>ZWE001Extreme humanitarian conditions - Level 5</t>
  </si>
  <si>
    <t>Host-community, IDPs, refugees</t>
  </si>
  <si>
    <t>ZWE001Crisis affected groups</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</si>
  <si>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</si>
  <si>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</si>
  <si>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</si>
  <si>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</si>
  <si>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</si>
  <si>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</si>
  <si>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</si>
  <si>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</si>
  <si>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</si>
  <si>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</si>
  <si>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</si>
  <si>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</si>
  <si>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</si>
  <si>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</si>
  <si>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</si>
  <si>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</si>
  <si>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</si>
  <si>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</si>
  <si>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</si>
  <si>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</si>
  <si>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</si>
  <si>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</si>
  <si>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</si>
  <si>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</si>
  <si>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</si>
  <si>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</si>
  <si>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</si>
  <si>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</si>
  <si>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</si>
  <si>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</si>
  <si>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</si>
  <si>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</si>
  <si>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</si>
  <si>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</si>
  <si>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</si>
  <si>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</si>
  <si>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</si>
  <si>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</si>
  <si>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</si>
  <si>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</si>
  <si>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</si>
  <si>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</si>
  <si>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</si>
  <si>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</si>
  <si>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</si>
  <si>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No information to indicate Level 5 needs.</t>
  </si>
  <si>
    <t>MOZ004Extreme humanitarian conditions - Level 5</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</si>
  <si>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</si>
  <si>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</si>
  <si>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</si>
  <si>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</si>
  <si>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</si>
  <si>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</si>
  <si>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</si>
  <si>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</si>
  <si>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OCHA HDX 12/07/2021</t>
  </si>
  <si>
    <t>https://data.humdata.org/dataset/sudan-humanitarian-needs-overview-2015-2021</t>
  </si>
  <si>
    <t>Population of West-Darfur states including refugees, baced on 2020 population projection of OCHA's HDX (Sudan: 2021 HNO Baseline Data)</t>
  </si>
  <si>
    <t>SDN008People exposed</t>
  </si>
  <si>
    <t>MMR004People in Need</t>
  </si>
  <si>
    <t>MMR001People in Need</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</si>
  <si>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</si>
  <si>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</si>
  <si>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</si>
  <si>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</si>
  <si>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https://reliefweb.int/sites/reliefweb.int/files/resources/Myanmar%20Humanitarian%20Snapshot%20July%202021.pdf ; https://reliefweb.int/sites/reliefweb.int/files/resources/Myanmar%20Humanitarian%20Snapshot%20June.pdf</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</si>
  <si>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</si>
  <si>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</si>
  <si>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</si>
  <si>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</si>
  <si>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</si>
  <si>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</si>
  <si>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</si>
  <si>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</si>
  <si>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</si>
  <si>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</si>
  <si>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</si>
  <si>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</si>
  <si>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</si>
  <si>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</si>
  <si>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</si>
  <si>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</si>
  <si>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</si>
  <si>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</si>
  <si>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</si>
  <si>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</si>
  <si>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</si>
  <si>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</si>
  <si>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</si>
  <si>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</si>
  <si>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</si>
  <si>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</si>
  <si>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</si>
  <si>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</si>
  <si>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</si>
  <si>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</si>
  <si>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</si>
  <si>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</si>
  <si>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</si>
  <si>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</si>
  <si>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</si>
  <si>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</si>
  <si>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</si>
  <si>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</si>
  <si>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</si>
  <si>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</si>
  <si>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</si>
  <si>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</si>
  <si>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</si>
  <si>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</si>
  <si>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</si>
  <si>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</si>
  <si>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</si>
  <si>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</si>
  <si>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</si>
  <si>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</si>
  <si>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</si>
  <si>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</si>
  <si>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</si>
  <si>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</si>
  <si>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</si>
  <si>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</si>
  <si>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</si>
  <si>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</si>
  <si>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</si>
  <si>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</si>
  <si>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</si>
  <si>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</si>
  <si>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</si>
  <si>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</si>
  <si>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</si>
  <si>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</si>
  <si>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</si>
  <si>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</si>
  <si>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</si>
  <si>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</si>
  <si>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</si>
  <si>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</si>
  <si>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</si>
  <si>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</si>
  <si>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</si>
  <si>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</si>
  <si>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</si>
  <si>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</si>
  <si>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</si>
  <si>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</si>
  <si>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</si>
  <si>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</si>
  <si>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</si>
  <si>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</si>
  <si>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</si>
  <si>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</si>
  <si>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</si>
  <si>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</si>
  <si>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</si>
  <si>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</si>
  <si>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</si>
  <si>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</si>
  <si>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</si>
  <si>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</si>
  <si>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</si>
  <si>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</si>
  <si>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</si>
  <si>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</si>
  <si>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</si>
  <si>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</si>
  <si>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</si>
  <si>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</si>
  <si>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</si>
  <si>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</si>
  <si>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</si>
  <si>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</si>
  <si>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</si>
  <si>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</si>
  <si>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</si>
  <si>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</si>
  <si>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</si>
  <si>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</si>
  <si>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</si>
  <si>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</si>
  <si>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</si>
  <si>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</si>
  <si>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</si>
  <si>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</si>
  <si>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</si>
  <si>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</si>
  <si>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</si>
  <si>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</si>
  <si>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</si>
  <si>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</si>
  <si>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</si>
  <si>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</si>
  <si>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</si>
  <si>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</si>
  <si>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</si>
  <si>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</si>
  <si>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</si>
  <si>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</si>
  <si>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</si>
  <si>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</si>
  <si>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</si>
  <si>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</si>
  <si>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</si>
  <si>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</si>
  <si>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</si>
  <si>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</si>
  <si>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 xml:space="preserve">"The figure includes the populaiton groups who are affected by the displacment; registered and unregistered Syrian refugees + Palestinian refugees from syria +  vulnerable Lebanese + Palestinian refugees from Lebanon + Migrants
The unregistered Syrian refugees figure is an estimation "
</t>
  </si>
  <si>
    <t>LBN002People affected</t>
  </si>
  <si>
    <t xml:space="preserve">UNHCR, UNICEF, &amp; WFP (31/12/2020); LCRP 2021 (12/03/2021)
</t>
  </si>
  <si>
    <t>https://www.unhcr.org/lb/wp-content/uploads/sites/16/2020/12/VASyR-2020-Dashboard.pdf
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</si>
  <si>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</si>
  <si>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</si>
  <si>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</si>
  <si>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</si>
  <si>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</si>
  <si>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 xml:space="preserve">"The PiN severity redistribution were based on the following: Level 4  was calculated based on that the 45% of the Syrian Refugees households are moderatly food insecure +  95% of surveyed Palestine refugees from Syria were generally food insecure 
No reports of catastrophic humanitarian conditions, however, 4% of the Syrian refguees are severly food insecure and located in Level 5.
The remaining % were located in the Level 3. "
</t>
  </si>
  <si>
    <t>LBN002Moderate humanitarian conditions - Level 3</t>
  </si>
  <si>
    <t>LBN002Severe humanitarian conditions - Level 4</t>
  </si>
  <si>
    <t>LBN002Extreme humanitarian conditions - Level 5</t>
  </si>
  <si>
    <t>LBN004Total population</t>
  </si>
  <si>
    <t>LBN004Landmass affected</t>
  </si>
  <si>
    <t>LBN004People exposed</t>
  </si>
  <si>
    <t xml:space="preserve">OCHA 05/08/2021; ESCWA 19/08/2020; UNHCR, UNICEF, &amp; WFP (31/12/2020); LCRP 2021 (12/03/2021)
</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</si>
  <si>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</si>
  <si>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</si>
  <si>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</si>
  <si>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MRT003Minimal humanitarian conditions - Level 1</t>
  </si>
  <si>
    <t>MRT003Stressed humanitarian conditions - Level 2</t>
  </si>
  <si>
    <t>MRT003Moderate humanitarian conditions - Level 3</t>
  </si>
  <si>
    <t>MRT003Severe humanitarian conditions - Level 4</t>
  </si>
  <si>
    <t>LBN004Stressed humanitarian conditions - Level 2</t>
  </si>
  <si>
    <t>LBN004Moderate humanitarian conditions - Level 3</t>
  </si>
  <si>
    <t>LBN004Severe humanitarian conditions - Level 4</t>
  </si>
  <si>
    <t>LBN004Extreme humanitarian conditions - Level 5</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</si>
  <si>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</si>
  <si>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</si>
  <si>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</si>
  <si>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</si>
  <si>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</si>
  <si>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</si>
  <si>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</si>
  <si>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</si>
  <si>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</si>
  <si>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</si>
  <si>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This is the population number in the areas exposed to the earthquake; Nippes (346,498), South 675,117), Grand'Anse (383,493), West (4,461,006), and South-East (562,989).</t>
  </si>
  <si>
    <t>HTI002People exposed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</si>
  <si>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</si>
  <si>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</si>
  <si>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</si>
  <si>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</si>
  <si>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</si>
  <si>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</si>
  <si>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</si>
  <si>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</si>
  <si>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</si>
  <si>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</si>
  <si>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</si>
  <si>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</si>
  <si>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</si>
  <si>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</si>
  <si>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</si>
  <si>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</si>
  <si>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</si>
  <si>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</si>
  <si>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</si>
  <si>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</si>
  <si>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</si>
  <si>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USAID 19/01/2021 ; OCHA 17/08/2021 ; MapAction 17/08/2021</t>
  </si>
  <si>
    <t>Retrieving data. Wait a few seconds and try to cut or copy again.</t>
  </si>
  <si>
    <t>Number of people affected by the different crisis (political instability, economic crisis, violence) in the country (630,000) according to USAID Fact Sheet no.1 plus the number of people affected by the Nippes earthquake (1,234,653).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</si>
  <si>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</si>
  <si>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</si>
  <si>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</si>
  <si>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</si>
  <si>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</si>
  <si>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</si>
  <si>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</si>
  <si>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</si>
  <si>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</si>
  <si>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</si>
  <si>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</si>
  <si>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</si>
  <si>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</si>
  <si>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</si>
  <si>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</si>
  <si>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</si>
  <si>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</si>
  <si>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</si>
  <si>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</si>
  <si>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</si>
  <si>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</si>
  <si>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</si>
  <si>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</si>
  <si>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</si>
  <si>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</si>
  <si>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</si>
  <si>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</si>
  <si>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</si>
  <si>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</si>
  <si>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</si>
  <si>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</si>
  <si>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</si>
  <si>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</si>
  <si>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</si>
  <si>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</si>
  <si>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</si>
  <si>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</si>
  <si>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</si>
  <si>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</si>
  <si>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</si>
  <si>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</si>
  <si>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</si>
  <si>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</si>
  <si>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OCHA (31/08/2021)</t>
  </si>
  <si>
    <t>https://reliefweb.int/sites/reliefweb.int/files/resources/OCHA%20Haiti%20SitRep%233%20FR.pdf</t>
  </si>
  <si>
    <t>"Personnes touchées" according to OCHA.</t>
  </si>
  <si>
    <t>HTI002People affected</t>
  </si>
  <si>
    <t>HTI001People in Need</t>
  </si>
  <si>
    <t>HTI001Minimal humanitarian conditions - Level 1</t>
  </si>
  <si>
    <t>People affected - PIN</t>
  </si>
  <si>
    <t>HTI001Stressed humanitarian conditions - Level 2</t>
  </si>
  <si>
    <t>PIN.</t>
  </si>
  <si>
    <t>HTI001Moderate humanitarian conditions - Level 3</t>
  </si>
  <si>
    <t xml:space="preserve">From calculations
</t>
  </si>
  <si>
    <t>HTI001Severe humanitarian conditions - Level 4</t>
  </si>
  <si>
    <t>HTI001Extreme humanitarian conditions - Level 5</t>
  </si>
  <si>
    <t>World Bank 07/07/2021 ; UNHCR 06/08/2021 ; IOM 27/08/2021</t>
  </si>
  <si>
    <t>https://data.worldbank.org/indicator/SP.POP.TOTL?locations=DJ ; https://reliefweb.int/report/djibouti/djibouti-refugees-and-asylum-seekers-31-july-2021 ; https://dtm.iom.int/reports/djibouti-migrants-presence-26-august-2021</t>
  </si>
  <si>
    <t>988,002 is the total population of Djibouti in 2020 according to World Bank data, and 33717 is the number of refugees in Djibouti as of 31 July according to UNHCR, and 1547 is the total number of stranded migrants in Djibouti as of 26 August,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</si>
  <si>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</si>
  <si>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</si>
  <si>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</si>
  <si>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</si>
  <si>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</si>
  <si>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</si>
  <si>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</si>
  <si>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ACLED 07/07/2021</t>
  </si>
  <si>
    <t>fatalities between 1 March and 31 August 2021</t>
  </si>
  <si>
    <t>DJI001Fatalities reported</t>
  </si>
  <si>
    <t>DJI001Fatalities in all crises</t>
  </si>
  <si>
    <t>Refugees, host, non-host population,  retunrees, IDPs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</si>
  <si>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</si>
  <si>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</si>
  <si>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</si>
  <si>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</si>
  <si>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</si>
  <si>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</si>
  <si>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DJI003Total population</t>
  </si>
  <si>
    <t>The whole country is affected by the drought crisis</t>
  </si>
  <si>
    <t>DJI003Landmass affected</t>
  </si>
  <si>
    <t>The whole population is exposed to the drough crisis</t>
  </si>
  <si>
    <t>DJI003People exposed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</si>
  <si>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</si>
  <si>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</si>
  <si>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</si>
  <si>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</si>
  <si>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</si>
  <si>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</si>
  <si>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</si>
  <si>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</si>
  <si>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</si>
  <si>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</si>
  <si>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</si>
  <si>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</si>
  <si>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</si>
  <si>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</si>
  <si>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</si>
  <si>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</si>
  <si>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</si>
  <si>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</si>
  <si>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</si>
  <si>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</si>
  <si>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</si>
  <si>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</si>
  <si>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</si>
  <si>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</si>
  <si>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</si>
  <si>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IPC 09/07/2021</t>
  </si>
  <si>
    <t>https://reliefweb.int/report/madagascar/madagascar-grand-south-ipc-acute-food-insecurity-analysis-april-december-2021</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</si>
  <si>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</si>
  <si>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</si>
  <si>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</si>
  <si>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</si>
  <si>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</si>
  <si>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</si>
  <si>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</si>
  <si>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</si>
  <si>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</si>
  <si>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</si>
  <si>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</si>
  <si>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</si>
  <si>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Host Community</t>
  </si>
  <si>
    <t>MDG002Crisis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</si>
  <si>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</si>
  <si>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</si>
  <si>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</si>
  <si>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</si>
  <si>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</si>
  <si>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</si>
  <si>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</si>
  <si>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</si>
  <si>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UNHCR 31/05/2021</t>
  </si>
  <si>
    <t>https://data2.unhcr.org/en/country/mwi</t>
  </si>
  <si>
    <t>Host-community and refugees from Congo, Burundi, and Rwanda</t>
  </si>
  <si>
    <t>MWI002Crisis affected groups</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</si>
  <si>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</si>
  <si>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</si>
  <si>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</si>
  <si>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</si>
  <si>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</si>
  <si>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</si>
  <si>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</si>
  <si>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</si>
  <si>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</si>
  <si>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</si>
  <si>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Host community, IDPs, Refugees</t>
  </si>
  <si>
    <t>REG012Crisis affected groups</t>
  </si>
  <si>
    <t>SDN006Total population</t>
  </si>
  <si>
    <t>The number represents all of Sudan because the whole country is impacted by Floods (bo floods happened be</t>
  </si>
  <si>
    <t>SDN006Landmass affected</t>
  </si>
  <si>
    <t>All the population is exposed to floods crisis</t>
  </si>
  <si>
    <t>SDN006People exposed</t>
  </si>
  <si>
    <t>The Intelligencer 13/09/2021</t>
  </si>
  <si>
    <t>https://www.theintelligencer.com/news/article/Official-Sudan-floods-have-killed-more-than-80-16455568.php</t>
  </si>
  <si>
    <t>Fatalities since the start of floods season in July</t>
  </si>
  <si>
    <t>SDN006Fatalities reported</t>
  </si>
  <si>
    <t>ACLED 12/09/2021</t>
  </si>
  <si>
    <t>Number of fatalities between 1 March and 31 August</t>
  </si>
  <si>
    <t>SDN006Fatalities in all crises</t>
  </si>
  <si>
    <t>Host community, Refugges, and IDPs</t>
  </si>
  <si>
    <t>SDN006Crisis affected groups</t>
  </si>
  <si>
    <t>Refugees and host-community</t>
  </si>
  <si>
    <t>SDN005Crisis affected groups</t>
  </si>
  <si>
    <t>https://data.worldbank.org/indicator/SP.POP.TOTL?locations=IQ</t>
  </si>
  <si>
    <t xml:space="preserve">World Bank population figure is the midyear estimate and it includes refugees' inflow and outflow. However, there is a small margin of error as the World Bank data is from 2020 and new refugee/returnee numbers are not accounted for. Therefore, the reliability is set as medium.
</t>
  </si>
  <si>
    <t>IRQ003Total population</t>
  </si>
  <si>
    <t xml:space="preserve">World Bank 2020
</t>
  </si>
  <si>
    <t>IRQ002Total population</t>
  </si>
  <si>
    <t>IRQ001Total population</t>
  </si>
  <si>
    <t xml:space="preserve">ACLED, 1 Mar 2021 - 31 Aug 2021
</t>
  </si>
  <si>
    <t xml:space="preserve">The fatalities figure in the past six months. This figure includes people who killed in protests, riots, violence against civilians, explosions/remote violence and battles.
</t>
  </si>
  <si>
    <t>IRQ001Fatalities in all crises</t>
  </si>
  <si>
    <t>OCHA 05/08/2021; UNHCR, UNICEF, &amp; WFP (31/12/2020);LCRP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</si>
  <si>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</si>
  <si>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</si>
  <si>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</si>
  <si>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ACLED (01/03/2021 - 31/08/2021)</t>
  </si>
  <si>
    <t xml:space="preserve">The figure is the total number of fatalities killed by the Battles, Riots, Violence against civilians, Protest, Explosions/Remote violence &amp; Strategic developments for the past six months from ACLED database </t>
  </si>
  <si>
    <t>LBN004Fatalities in all crises</t>
  </si>
  <si>
    <t xml:space="preserve">This data includes the number of all deaths from conflict in the last 6 months as calculated by ACLED. This figure includes people who killed in protests, riots, violence against civilians, explosions/remote violence and battles during the past six months
</t>
  </si>
  <si>
    <t>SYR001Fatalities in all crises</t>
  </si>
  <si>
    <t>https://data.worldbank.org/indicator/SP.POP.TOTL?locations=TR</t>
  </si>
  <si>
    <t>World Bank figures, includes refugee population</t>
  </si>
  <si>
    <t>TUR004Total population</t>
  </si>
  <si>
    <t>TUR002Total population</t>
  </si>
  <si>
    <t>TUR003Total population</t>
  </si>
  <si>
    <t>TUR001Total population</t>
  </si>
  <si>
    <t>IOM (01/03/2021 - 31/08/2021); ACLED (01/03/2021 - 31/08/2021)</t>
  </si>
  <si>
    <t>Figure represents the number of fatalities from the Kurdish conflict as recorded by ACLED and the the number of migrants and refugees who died in Turkey as recorded by IOM  in the last six months.</t>
  </si>
  <si>
    <t>TUR001Fatalities in all crises</t>
  </si>
  <si>
    <t>https://data.worldbank.org/indicator/SP.POP.TOTL?locations=PK</t>
  </si>
  <si>
    <t xml:space="preserve">The country population of Pakistan estimates in 2020. The number of registerd refugees, undocumented Afghans living in Pakistan, and Pakistani refugees in Afghanistan are not counted to avoid double counting. 
</t>
  </si>
  <si>
    <t>PAK004Total population</t>
  </si>
  <si>
    <t>PAK001Total population</t>
  </si>
  <si>
    <t xml:space="preserve">https://www.acleddata.com/data/ </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</si>
  <si>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</si>
  <si>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</si>
  <si>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Given that the whole country is affected by different types of conflict, drought, and natural hazards, the entire population is considered to be exposed.</t>
  </si>
  <si>
    <t>PAK001People exposed</t>
  </si>
  <si>
    <t>IPC (Jun 2020 - Aug 2020); IPC (Jul-Sep 2021);IPC (Jul-Sep 2021); OCHA (22/05/2020); World Bank 2020</t>
  </si>
  <si>
    <t>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 https://data.worldbank.org/indicator/SP.POP.TOTL?locations=PK</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</si>
  <si>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</si>
  <si>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</si>
  <si>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OCHA HumData (30/05/2021); IDMC (31/12/2020)</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</si>
  <si>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</si>
  <si>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2020. No recent figures for 2021. Pakistani refugees are not included because it is difficult to track the numbers. </t>
  </si>
  <si>
    <t>PAK001People displaced</t>
  </si>
  <si>
    <t>PAK001People in Need</t>
  </si>
  <si>
    <t>World Bank 2020; OCHA HRP (11/05/2021);IPC (Jun 2020 - Aug 2020); IPC (Jul-Sep 2021);IPC (Jul-Sep 2021); OCHA (22/05/2020)</t>
  </si>
  <si>
    <t>https://reliefweb.int/sites/reliefweb.int/files/resources/PAK_HRP_2021.pdf; 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</si>
  <si>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</si>
  <si>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</si>
  <si>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</si>
  <si>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</si>
  <si>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</si>
  <si>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</si>
  <si>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</si>
  <si>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</si>
  <si>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</si>
  <si>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</si>
  <si>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IOM (01/03/2021-31/08/2021)</t>
  </si>
  <si>
    <t>People who are registered to have died or missing in Greece in the IOM missing persons database in the last 6 months. The true number of fatalities may be higher as a result of unreported incidents</t>
  </si>
  <si>
    <t>GRC002Fatalities in all crises</t>
  </si>
  <si>
    <t>OCHA (28/07/2021); ACLED (01/03/2021-31/08/2021)</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</si>
  <si>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</si>
  <si>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</si>
  <si>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in all crises</t>
  </si>
  <si>
    <t>OCHA 05/09/2021 , OCHA 19/12/2020</t>
  </si>
  <si>
    <t>https://reliefweb.int/sites/reliefweb.int/files/resources/afg_flash_appeal_2021.pdf
https://www.humanitarianresponse.info/sites/www.humanitarianresponse.info/files/documents/files/afghanistan_humanitarian_needs_overview_2021.pdf</t>
  </si>
  <si>
    <t xml:space="preserve">Total PIN according to the new Flash appeal and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The PiN might be under-estimated as it hasn't increased after May-Aug increased violence and Taliabn takeover the country.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</si>
  <si>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</si>
  <si>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</si>
  <si>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</si>
  <si>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</si>
  <si>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</si>
  <si>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</si>
  <si>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 xml:space="preserve">Sum of the population of the individual crises. </t>
  </si>
  <si>
    <t>REG004Total population</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</si>
  <si>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</si>
  <si>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</si>
  <si>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</si>
  <si>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</si>
  <si>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</si>
  <si>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OCHA 09/09/2021</t>
  </si>
  <si>
    <t>https://reliefweb.int/report/ethiopia/ethiopia-humanitarian-bulletin-issue-12-16-august-5-september-2021</t>
  </si>
  <si>
    <t>Total population of regions affected by floods between April and July: Afar, Amhara, Gambella, Harari, Oromia, Somali and SNNP Regions</t>
  </si>
  <si>
    <t>ETH002People exposed</t>
  </si>
  <si>
    <t>Flood incidences registered between April and July in Afar, Amhara, Gambella, Harari, Oromia, Somali and SNNP Regions left some 616,714 individuals affected, 214,124 others displaced, and 28 dead</t>
  </si>
  <si>
    <t>ETH002People affected</t>
  </si>
  <si>
    <t>ETH002People displaced</t>
  </si>
  <si>
    <t>ETH002Fatalities reported</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</si>
  <si>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</si>
  <si>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</si>
  <si>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</si>
  <si>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Levels 1 = Exposed population - affected population</t>
  </si>
  <si>
    <t>ETH002Minimal humanitarian conditions - Level 1</t>
  </si>
  <si>
    <t>ETH002Stressed humanitarian conditions - Level 2</t>
  </si>
  <si>
    <t>This is the number of people who were displaced because of floods. No information about the severity of needs</t>
  </si>
  <si>
    <t>ETH002Moderate humanitarian conditions - Level 3</t>
  </si>
  <si>
    <t>No information about the severity of needs</t>
  </si>
  <si>
    <t>ETH002Severe humanitarian conditions - Level 4</t>
  </si>
  <si>
    <t>ETH002Extreme humanitarian conditions - Level 5</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</si>
  <si>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</si>
  <si>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</si>
  <si>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</si>
  <si>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</si>
  <si>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</si>
  <si>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</si>
  <si>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</si>
  <si>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</si>
  <si>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</si>
  <si>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</si>
  <si>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</si>
  <si>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</si>
  <si>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</si>
  <si>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</si>
  <si>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</si>
  <si>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</si>
  <si>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</si>
  <si>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</si>
  <si>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</si>
  <si>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</si>
  <si>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</si>
  <si>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</si>
  <si>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</si>
  <si>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</si>
  <si>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</si>
  <si>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</si>
  <si>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</si>
  <si>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</si>
  <si>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</si>
  <si>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</si>
  <si>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</si>
  <si>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</si>
  <si>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</si>
  <si>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</si>
  <si>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</si>
  <si>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</si>
  <si>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</si>
  <si>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</si>
  <si>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</si>
  <si>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UNHCR 31/07/2021</t>
  </si>
  <si>
    <t>https://reliefweb.int/report/kenya/kenya-registered-refugees-and-asylum-seekers-31-july-2021</t>
  </si>
  <si>
    <t>Total number of registered refugees in Kenya according to UNHCR; Infogap on people displaced due to drought</t>
  </si>
  <si>
    <t>KEN001People displaced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</si>
  <si>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</si>
  <si>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</si>
  <si>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</si>
  <si>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</si>
  <si>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</si>
  <si>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</si>
  <si>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</si>
  <si>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</si>
  <si>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</si>
  <si>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</si>
  <si>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</si>
  <si>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</si>
  <si>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</si>
  <si>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</si>
  <si>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</si>
  <si>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</si>
  <si>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</si>
  <si>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</si>
  <si>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</si>
  <si>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 Inclusive of the refugee population</t>
  </si>
  <si>
    <t>KEN002People exposed</t>
  </si>
  <si>
    <t>Total number of registered refugees in Kenya according to UNHCR</t>
  </si>
  <si>
    <t>KEN002People affected</t>
  </si>
  <si>
    <t>KEN002People displaced</t>
  </si>
  <si>
    <t>KEN002Injuries reported</t>
  </si>
  <si>
    <t>KEN002Illness cases reported</t>
  </si>
  <si>
    <t>KEN002Fatalities reported</t>
  </si>
  <si>
    <t>KEN002Buildings damaged</t>
  </si>
  <si>
    <t>KEN002Buildings destroyed</t>
  </si>
  <si>
    <t>KEN002Economic Losses</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</si>
  <si>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</si>
  <si>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</si>
  <si>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</si>
  <si>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</si>
  <si>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</si>
  <si>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</si>
  <si>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Drought in Kenya</t>
  </si>
  <si>
    <t>KEN003</t>
  </si>
  <si>
    <t>KEN003Total population</t>
  </si>
  <si>
    <t>KEN002Crisis affected groups</t>
  </si>
  <si>
    <t>KEN002Fatalities in all crises</t>
  </si>
  <si>
    <t>KEN002Extreme humanitarian conditions - Level 5</t>
  </si>
  <si>
    <t>KEN003Landmass affected</t>
  </si>
  <si>
    <t>KEN003People exposed</t>
  </si>
  <si>
    <t>KEN003People displaced</t>
  </si>
  <si>
    <t>KEN003Injuries reported</t>
  </si>
  <si>
    <t>KEN003Fatalities reported</t>
  </si>
  <si>
    <t>KEN003Buildings damaged</t>
  </si>
  <si>
    <t>KEN003Buildings destroyed</t>
  </si>
  <si>
    <t>KEN003Economic Losses</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</si>
  <si>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</si>
  <si>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</si>
  <si>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</si>
  <si>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</si>
  <si>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</si>
  <si>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</si>
  <si>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</si>
  <si>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</si>
  <si>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</si>
  <si>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</si>
  <si>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</si>
  <si>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</si>
  <si>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</si>
  <si>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</si>
  <si>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</si>
  <si>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</si>
  <si>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</si>
  <si>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KEN003Fatalities in all crises</t>
  </si>
  <si>
    <t>Host population, Refugees</t>
  </si>
  <si>
    <t>KEN003Crisis affected groups</t>
  </si>
  <si>
    <t>COL002Total population</t>
  </si>
  <si>
    <t>OCHA (29/07/2020) | GIFMM &amp; R4V (06/2021)</t>
  </si>
  <si>
    <t>https://data.humdata.org/dataset/colombia-population-estimates-and-projections</t>
  </si>
  <si>
    <t>Population living in the departments with over 100,000 Venezuelans migrants.</t>
  </si>
  <si>
    <t>COL002People exposed</t>
  </si>
  <si>
    <t>RMRP (05/2021)</t>
  </si>
  <si>
    <t>https://www.r4v.info/es/document/rmrp-2021-es</t>
  </si>
  <si>
    <t>It includes Venezuelans in Colombia (2080000) + Venezuelans in pendular situation (1870000) + Colombian returnees (980000) + transit population (162000) + host communities (742000)</t>
  </si>
  <si>
    <t>COL002People affected</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</si>
  <si>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</si>
  <si>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</si>
  <si>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</si>
  <si>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</si>
  <si>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</si>
  <si>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</si>
  <si>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</si>
  <si>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</si>
  <si>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</si>
  <si>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</si>
  <si>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</si>
  <si>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</si>
  <si>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KEN002People facing limited access constraints</t>
  </si>
  <si>
    <t>KEN003People facing limited access constraints</t>
  </si>
  <si>
    <t>KEN003People facing restricted access constraints</t>
  </si>
  <si>
    <t xml:space="preserve">This is the number of people in need in 2021 JRP; it includes 884,041 Rohingya refugees in Cox's Bazaar, and 472,002 people in need from the host community. </t>
  </si>
  <si>
    <t>BGD002People in Need</t>
  </si>
  <si>
    <t>BGD002Moderate humanitarian conditions - Level 3</t>
  </si>
  <si>
    <t>OCHA 13/09/2021</t>
  </si>
  <si>
    <t>https://reliefweb.int/sites/reliefweb.int/files/resources/Myanmar%20Humanitarian%20Snapshot%20September%202021.pdf</t>
  </si>
  <si>
    <t xml:space="preserve">People displaced by military clashes with armed groups in new areas in Myanmar since 1 Feb coup. Breakdown: IDPs (49,300) in Kayin state + (79,200) in Kayah state + (18,500) IDPs from Kayah to southern Shan + (1,100) in Mon state + (900) IDPs in Tanintharyi Region + (15,250) IDPs in Chin state and (15,000) refugees from Chin to India (related to post coup crisis not previous Arakan Army conflict) + </t>
  </si>
  <si>
    <t>MMR004People displaced</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</si>
  <si>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</si>
  <si>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</si>
  <si>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</si>
  <si>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</si>
  <si>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</si>
  <si>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</si>
  <si>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</si>
  <si>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</si>
  <si>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</si>
  <si>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</si>
  <si>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</si>
  <si>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</si>
  <si>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</si>
  <si>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</si>
  <si>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</si>
  <si>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</si>
  <si>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</si>
  <si>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KEN001Violence against personnel, facilities and assets</t>
  </si>
  <si>
    <t>KEN002Physical constraints in the environment (obstacles related to terrain, climate, lack of infrastructure, etc.)</t>
  </si>
  <si>
    <t>KEN002Violence against personnel, facilities and assets</t>
  </si>
  <si>
    <t>As per JRP 2021, all exposed are in need</t>
  </si>
  <si>
    <t>BGD002Minimal humanitarian conditions - Level 1</t>
  </si>
  <si>
    <t>As per JRP 2021, all affected are in need</t>
  </si>
  <si>
    <t>BGD002Stressed humanitarian conditions - Level 2</t>
  </si>
  <si>
    <t>All PIN are at least in Level 3</t>
  </si>
  <si>
    <t>BGD002Severe humanitarian conditions - Level 4</t>
  </si>
  <si>
    <t>BGD002Extreme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</si>
  <si>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</si>
  <si>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</si>
  <si>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</si>
  <si>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</si>
  <si>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</si>
  <si>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</si>
  <si>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</si>
  <si>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31/05/2021; UNHCR 31/08/2021</t>
  </si>
  <si>
    <t>https://data2.unhcr.org/en/country/caf; https://data2.unhcr.org/en/situations/car</t>
  </si>
  <si>
    <t xml:space="preserve">Figure represents sum of IDPs (712,945) + CAR refugees abroad (709,425) + refugees in CAR (9,181) + IDP returnees (124,959) + Asylum seekers in CAR (296)  </t>
  </si>
  <si>
    <t>CAF001People displaced</t>
  </si>
  <si>
    <t>ACLED 28/09/2021</t>
  </si>
  <si>
    <t>From 28/03/2021 to 29/09/2021</t>
  </si>
  <si>
    <t>CAF001Fatalities reported</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</si>
  <si>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</si>
  <si>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</si>
  <si>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</si>
  <si>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</si>
  <si>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</si>
  <si>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</si>
  <si>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</si>
  <si>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</si>
  <si>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</si>
  <si>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</si>
  <si>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</si>
  <si>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</si>
  <si>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</si>
  <si>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</si>
  <si>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</si>
  <si>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</si>
  <si>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</si>
  <si>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</si>
  <si>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</si>
  <si>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</si>
  <si>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</si>
  <si>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</si>
  <si>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</si>
  <si>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</si>
  <si>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</si>
  <si>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</si>
  <si>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</si>
  <si>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</si>
  <si>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</si>
  <si>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</si>
  <si>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</si>
  <si>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</si>
  <si>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</si>
  <si>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</si>
  <si>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</si>
  <si>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</si>
  <si>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</si>
  <si>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</si>
  <si>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</si>
  <si>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</si>
  <si>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</si>
  <si>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</si>
  <si>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</si>
  <si>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</si>
  <si>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</si>
  <si>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</si>
  <si>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</si>
  <si>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</si>
  <si>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</si>
  <si>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</si>
  <si>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</si>
  <si>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</si>
  <si>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</si>
  <si>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</si>
  <si>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</si>
  <si>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</si>
  <si>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</si>
  <si>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</si>
  <si>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</si>
  <si>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</si>
  <si>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</si>
  <si>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</si>
  <si>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exposed</t>
  </si>
  <si>
    <t>MEX003People affected</t>
  </si>
  <si>
    <t>MEX003People in Need</t>
  </si>
  <si>
    <t xml:space="preserve">People exposed </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</si>
  <si>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</si>
  <si>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</si>
  <si>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</si>
  <si>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</si>
  <si>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</si>
  <si>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</si>
  <si>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</si>
  <si>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</si>
  <si>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</si>
  <si>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</si>
  <si>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</si>
  <si>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</si>
  <si>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</si>
  <si>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</si>
  <si>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</si>
  <si>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</si>
  <si>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</si>
  <si>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</si>
  <si>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</si>
  <si>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UNHCR 2021</t>
  </si>
  <si>
    <t>https://reliefweb.int/sites/reliefweb.int/files/resources/UNHCR%20Yemen%20Operational%20Update%20-%2015%20April%202021.pdf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</si>
  <si>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</si>
  <si>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</si>
  <si>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</si>
  <si>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</si>
  <si>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</si>
  <si>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</si>
  <si>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</si>
  <si>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</si>
  <si>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</si>
  <si>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</si>
  <si>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</si>
  <si>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</si>
  <si>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https://reliefweb.int/map/niger/unhcr-niger-population-concern-31-juillet-2021</t>
  </si>
  <si>
    <t>Population of concern in Tahoua and Tillaberi + Nigerien refugees in Mali, as they have been displaced by the same crisis</t>
  </si>
  <si>
    <t>NER003People displaced</t>
  </si>
  <si>
    <t>From 28/03/2021 to 23/09/2021</t>
  </si>
  <si>
    <t>NER003Fatalities reported</t>
  </si>
  <si>
    <t>Population of concern in Diffa</t>
  </si>
  <si>
    <t>NER002People displaced</t>
  </si>
  <si>
    <t>NER002Fatalities reported</t>
  </si>
  <si>
    <t>CIMP data set/circulated through email</t>
  </si>
  <si>
    <t>YEM002Injuries reported</t>
  </si>
  <si>
    <t>EOC Yemen 2021</t>
  </si>
  <si>
    <t>https://app.powerbi.com/view?r=eyJrIjoiNTY3YmU0NTItMmFjYy00OTUxLWI2NzEtOTU5N2Q0MDBjMjE5IiwidCI6ImI3ZTNlYmJjLTE2ZTctNGVmMi05NmE5LTVkODc4ZDg3MDM5ZCIsImMiOjl9</t>
  </si>
  <si>
    <t>The data set is until May/2021
I calculated 6 months span before than ( Dec 2020- May 2021)</t>
  </si>
  <si>
    <t>YEM002Illness cases reported</t>
  </si>
  <si>
    <t>YEM002Fatalities reported</t>
  </si>
  <si>
    <t>YEM002Fatalities in all crises</t>
  </si>
  <si>
    <t>YEM001Injuries reported</t>
  </si>
  <si>
    <t>YEM001Illness cases reported</t>
  </si>
  <si>
    <t>YEM001Fatalities reported</t>
  </si>
  <si>
    <t>YEM001Fatalities in all crises</t>
  </si>
  <si>
    <t>https://data2.unhcr.org/en/country/ner</t>
  </si>
  <si>
    <t>Nigerian refugees in Niger</t>
  </si>
  <si>
    <t>NER004People displaced</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</si>
  <si>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</si>
  <si>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</si>
  <si>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</si>
  <si>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</si>
  <si>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</si>
  <si>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</si>
  <si>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</si>
  <si>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</si>
  <si>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</si>
  <si>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</si>
  <si>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</si>
  <si>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</si>
  <si>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</si>
  <si>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</si>
  <si>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</si>
  <si>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</si>
  <si>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ACLED Accessed 08/10/2021</t>
  </si>
  <si>
    <t>Fatalities in Cabo Delgado, Niassa and Nampula provinces from 1 April to 30 September 2021</t>
  </si>
  <si>
    <t>MOZ004Fatalities reported</t>
  </si>
  <si>
    <t>OCHA 01/06/2021; IPC Accessed 08/10/2021</t>
  </si>
  <si>
    <t>https://reports.unocha.org/en/country/mozambique; http://www.ipcinfo.org/ipc-country-analysis/details-map/en/c/1154889/</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</si>
  <si>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IPC 4 food security outcomes. No information to indicate 5 needs.</t>
  </si>
  <si>
    <t>MOZ004Moderate humanitarian conditions - Level 3</t>
  </si>
  <si>
    <t>MOZ004Severe humanitarian conditions - Level 4</t>
  </si>
  <si>
    <t>MOZ004Fatalities in all crises</t>
  </si>
  <si>
    <t>Indepaz (21/09/2021)</t>
  </si>
  <si>
    <t>http://www.indepaz.org.co/informe-de-masacres-en-colombia-durante-el-2020-2021/</t>
  </si>
  <si>
    <t>Number of people reported killed as a result of armed conflict from January to 21 September 2021</t>
  </si>
  <si>
    <t>COL001Fatalities reported</t>
  </si>
  <si>
    <t>THA001Stressed humanitarian conditions - Level 2</t>
  </si>
  <si>
    <t>IDMC 2021</t>
  </si>
  <si>
    <t>https://www.internal-displacement.org/countries/colombia</t>
  </si>
  <si>
    <t>COL001People displaced</t>
  </si>
  <si>
    <t>CMR002People exposed</t>
  </si>
  <si>
    <t>CMR002People affected</t>
  </si>
  <si>
    <t xml:space="preserve">There is limited information available regarding humanitarian needs in Thailand's southern provinces, but protection is a concern given the possibility of attacks and violence related to the insurgency. </t>
  </si>
  <si>
    <t>THA002People affected</t>
  </si>
  <si>
    <t>OCHA 16/09/2021 ; OCHA HDX 07/10/2021 ; UNHCR accessed on 14/11/2021; UNHCR accessed on 14/11/2021 ; OCHA 19/05/2021</t>
  </si>
  <si>
    <t>https://reliefweb.int/report/ethiopia/ethiopia-northern-ethiopia-humanitarian-update-situation-report-16-sept-2021 ; https://data.humdata.org/dataset/ethiopia-baseline-assessment-data-iom-dtm ; https://data2.unhcr.org/en/country/eth;  https://data2.unhcr.org/en/country/sdn; https://reliefweb.int/sites/reliefweb.int/files/resources/Situation%20Report%20-%20Ethiopia%20-%20Tigray%20Region%20Humanitarian%20Update%20-%2014%20May%202021.pdf</t>
  </si>
  <si>
    <t>Includes number of IDPs (2.1 in Tigray, 140,000 in Afar, and 233,000 on Amhara as of 16 September 2021, and 1,6 million in other regions as of 30/07/2021) + Refugees (808,530) as of 31 October + Ethiopian refugees in Sudan  (70,568) as of 31 October + Returnees (1.3M) as of May</t>
  </si>
  <si>
    <t>ETH001People displaced</t>
  </si>
  <si>
    <t>ACLED 15/11/2021</t>
  </si>
  <si>
    <t>Total number of fatalities between 15 May and 15 November in Ethiopia</t>
  </si>
  <si>
    <t>ETH001Fatalities reported</t>
  </si>
  <si>
    <t>ETH001Fatalities in all crises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</si>
  <si>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</si>
  <si>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</si>
  <si>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</si>
  <si>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</si>
  <si>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</si>
  <si>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</si>
  <si>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</si>
  <si>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</si>
  <si>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</si>
  <si>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</si>
  <si>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</si>
  <si>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 xml:space="preserve">OCHA 16/09/2021 ; UNHCR accessed on 14/11/2021 </t>
  </si>
  <si>
    <t>https://reliefweb.int/report/ethiopia/ethiopia-northern-ethiopia-humanitarian-update-situation-report-16-sept-2021 ; https://data2.unhcr.org/en/country/sdn</t>
  </si>
  <si>
    <t xml:space="preserve">Includes number of IDPs = 2.1 in Tigray, 140,000 in Afar, and 233,000 on Amhara as of 16 September 2021 // Ethiopian refugees in Sudan (70,568) as of 31 October </t>
  </si>
  <si>
    <t>ETH004People displaced</t>
  </si>
  <si>
    <t>Total number of fatalities between 15 May and 15 November in Northern Ethiopia (Tigray, Afar, and Amhara)</t>
  </si>
  <si>
    <t>ETH004Fatalities reported</t>
  </si>
  <si>
    <t>ETH004Fatalities in all crises</t>
  </si>
  <si>
    <t>ETH004People in Need</t>
  </si>
  <si>
    <t>OCHA 02/2021 ; OCHA 02/09/2021 ; IPC 10/06/2021</t>
  </si>
  <si>
    <t>https://reliefweb.int/sites/reliefweb.int/files/resources/ethiopia_2021_humanitarian_needs_overview_hno.pdf  ; https://reliefweb.int/report/ethiopia/ethiopia-tigray-region-humanitarian-update-situation-report-2-sep-2021 ; https://reliefweb.int/report/ethiopia/ethiopia-ipc-acute-food-insecurity-analysis-may-september-2021-issued-june-2021</t>
  </si>
  <si>
    <t>Levels 1 = the number of people exposed - affected population</t>
  </si>
  <si>
    <t>ETH004Minimal humanitarian conditions - Level 1</t>
  </si>
  <si>
    <t>ETH004Stressed humanitarian conditions - Level 2</t>
  </si>
  <si>
    <t>OCHA 16/09/2021 ; IPC 10/06/2021</t>
  </si>
  <si>
    <t>https://reliefweb.int/report/ethiopia/ethiopia-northern-ethiopia-humanitarian-update-situation-report-16-sept-2021 ; https://reliefweb.int/report/ethiopia/ethiopia-ipc-acute-food-insecurity-analysis-may-september-2021-issued-june-2021</t>
  </si>
  <si>
    <t xml:space="preserve">ACAPS methodology: Level 3 = People in Need - Level 4 - Level 5. There is limited evidence on the severity of needs because of limited access to the areas. </t>
  </si>
  <si>
    <t>ETH004Moderate humanitarian conditions - Level 3</t>
  </si>
  <si>
    <t>OCHA 16/09/2021</t>
  </si>
  <si>
    <t>https://reliefweb.int/report/ethiopia/ethiopia-northern-ethiopia-humanitarian-update-situation-report-16-sept-2021</t>
  </si>
  <si>
    <t>There is limited evidence on the severity of needs because of limited access to the area.  However, the number inculdes IDPs in Tigray and IDPs in Amhara and Afar who were displaced due to Northern Ethiopia conflict  = 2.1 in Tigray + 140,000 in Afar + 233,000 in Amhara as of 16 September 2021</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</si>
  <si>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</si>
  <si>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</si>
  <si>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</si>
  <si>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</si>
  <si>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</si>
  <si>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ETH004Crisis affected groups</t>
  </si>
  <si>
    <t>ETH004People facing restricted access constraints</t>
  </si>
  <si>
    <t>BGD002Fatalities reported</t>
  </si>
  <si>
    <t>ACLED  12/11/2021</t>
  </si>
  <si>
    <t>Number of reported country level fatalities in the last 6 moonths</t>
  </si>
  <si>
    <t>BGD002Fatalities in all crises</t>
  </si>
  <si>
    <t xml:space="preserve">Overall fatalities in the last 6 months in the country. </t>
  </si>
  <si>
    <t>MMR001Fatalities reported</t>
  </si>
  <si>
    <t>MMR001Fatalities in all crises</t>
  </si>
  <si>
    <t>MMR002Fatalities in all crises</t>
  </si>
  <si>
    <t>MMR003Fatalities in all crises</t>
  </si>
  <si>
    <t>MMR004Fatalities in all crises</t>
  </si>
  <si>
    <t>Government of Bangladesh 2011; JRP 18/05/2021</t>
  </si>
  <si>
    <t xml:space="preserve">http://203.112.218.65:8008/WebTestApplication/userfiles/Image/PopCen2011/Com_Cox%27s%20Bazar.pdf; https://reliefweb.int/sites/reliefweb.int/files/resources/2021_jrp_with_annexes.pdf
</t>
  </si>
  <si>
    <t>Bangladesh population according to 2011 census + Rohingya refugees according to JRP 2021</t>
  </si>
  <si>
    <t>BGD002Total population</t>
  </si>
  <si>
    <t>Worldbank 2017; JRP 18/05/2021 ; UNHCR 31/10/2021 ; UNHCR 05/10/2021</t>
  </si>
  <si>
    <t>https://data.worldbank.org/indicator/sp.pop.totl?page=2; https://reliefweb.int/sites/reliefweb.int/files/resources/2021_jrp_with_annexes.pdf; https://www.unhcr.org/figures-at-a-glance-in-malaysia.html ; https://data2.unhcr.org/en/situations/thailand</t>
  </si>
  <si>
    <t>Worldbank population figure (53.3 million), minus (884,041 Rohingyas in Bangladesh, 155,030 MMR refugees in Malaysia, 91,479 MMR refugees in Thailand).</t>
  </si>
  <si>
    <t>MMR001Total population</t>
  </si>
  <si>
    <t>MMR002Total population</t>
  </si>
  <si>
    <t>MMR003Total population</t>
  </si>
  <si>
    <t>MMR004Total population</t>
  </si>
  <si>
    <t xml:space="preserve">UNHCR 31/03/2021 ; UNHCR 30/09/2021 ;
UNHCR 05/10/2021 ; UNHCR 12/11/2021 ;
UNHCR 05/11/2021 ; OCHA 03/11/2021 </t>
  </si>
  <si>
    <t>http://data2.unhcr.org/en/situations/myanmar_refugees ;https://www.unhcr.org/figures-at-a-glance-in-malaysia.html ;https://data2.unhcr.org/en/situations/thailand ; https://reliefweb.int/report/myanmar/myanmarrakhine-state-response-displacement-linked-aa-maf-conflict-january-october ;https://reliefweb.int/report/myanmar/cccm-camp-profiles-central-rakhine-myanmar-september-2021 ;https://reliefweb.int/report/myanmar/myanmar-flash-update-escalation-conflict-northwest-3-november-2021</t>
  </si>
  <si>
    <t xml:space="preserve">Rohingya refugees (884,041) in Bangladesh + (155,030 ) in Malaysia + (91,479) in Thailand + protracted IDPs in Rakhine in camp settings since 2012 (133,294) + (75,000) IDPs in Rakhine from Jan2019-Nov2020 + (7,600) IDPs in Paletwa, Chin </t>
  </si>
  <si>
    <t>MMR002People displaced</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</si>
  <si>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</si>
  <si>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</si>
  <si>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</si>
  <si>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</si>
  <si>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</si>
  <si>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</si>
  <si>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</si>
  <si>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</si>
  <si>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</si>
  <si>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</si>
  <si>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</si>
  <si>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</si>
  <si>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</si>
  <si>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</si>
  <si>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</si>
  <si>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</si>
  <si>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</si>
  <si>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</si>
  <si>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</si>
  <si>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</si>
  <si>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</si>
  <si>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</si>
  <si>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</si>
  <si>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</si>
  <si>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</si>
  <si>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</si>
  <si>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</si>
  <si>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</si>
  <si>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</si>
  <si>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</si>
  <si>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</si>
  <si>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</si>
  <si>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</si>
  <si>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</si>
  <si>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</si>
  <si>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</si>
  <si>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</si>
  <si>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</si>
  <si>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</si>
  <si>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</si>
  <si>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</si>
  <si>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</si>
  <si>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</si>
  <si>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</si>
  <si>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</si>
  <si>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</si>
  <si>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</si>
  <si>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</si>
  <si>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</si>
  <si>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</si>
  <si>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</si>
  <si>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</si>
  <si>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</si>
  <si>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</si>
  <si>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</si>
  <si>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</si>
  <si>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</si>
  <si>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</si>
  <si>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</si>
  <si>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</si>
  <si>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</si>
  <si>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</si>
  <si>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</si>
  <si>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</si>
  <si>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</si>
  <si>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</si>
  <si>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</si>
  <si>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</si>
  <si>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</si>
  <si>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</si>
  <si>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</si>
  <si>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</si>
  <si>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</si>
  <si>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</si>
  <si>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</si>
  <si>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</si>
  <si>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</si>
  <si>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</si>
  <si>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</si>
  <si>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</si>
  <si>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</si>
  <si>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</si>
  <si>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</si>
  <si>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</si>
  <si>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</si>
  <si>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</si>
  <si>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</si>
  <si>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</si>
  <si>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</si>
  <si>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</si>
  <si>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</si>
  <si>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</si>
  <si>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</si>
  <si>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</si>
  <si>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</si>
  <si>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</si>
  <si>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</si>
  <si>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</si>
  <si>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</si>
  <si>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</si>
  <si>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IPC 09/2021; UNHCR 31/07/2021</t>
  </si>
  <si>
    <t>http://www.ipcinfo.org/fileadmin/user_upload/ipcinfo/docs/IPC_Kenya_Acute_Food_Insecurity_Malnutrition_2021Jul2022Jan_Report.pdf; https://reliefweb.int/report/kenya/kenya-registered-refugees-and-asylum-seekers-31-july-2021</t>
  </si>
  <si>
    <t>People facing IPC 3 outcomes and above due to drought+Refugee population in Kenya</t>
  </si>
  <si>
    <t>KEN001People affected</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</si>
  <si>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</si>
  <si>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</si>
  <si>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</si>
  <si>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</si>
  <si>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KEN001People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</si>
  <si>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</si>
  <si>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</si>
  <si>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These figures are an aggregation of the refugee and drought crises. ACAPS Methodology was applied to compute the number of people facing Level 1 and 2 needs. The host population facing IPC 3 outcomes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</si>
  <si>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</si>
  <si>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</si>
  <si>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</si>
  <si>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</si>
  <si>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</si>
  <si>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IPC 09/2021</t>
  </si>
  <si>
    <t>People facing IPC 3 and above outcomes due to drought</t>
  </si>
  <si>
    <t>KEN003People affected</t>
  </si>
  <si>
    <t>KEN003Illness cases reported</t>
  </si>
  <si>
    <t>KEN003People in Need</t>
  </si>
  <si>
    <t>ACAPS Methodology was applied to compute the number of people facing Level 1 and 2 needs. The people facing IPC 3 outcomes due to the drought were categorised under Level 3, and those facing IPC 4 outcomes were categorised under Level 4. While there may be people facing Level 5 outcomes, there is no evidence to support this.</t>
  </si>
  <si>
    <t>KEN003Minimal humanitarian conditions - Level 1</t>
  </si>
  <si>
    <t>OCHA 16/08/2021; Kenya Govt 31/08/2021</t>
  </si>
  <si>
    <t>https://reliefweb.int/report/kenya/kenya-arid-semi-arid-lands-drought-response-dashboard-january-july-2021; https://reliefweb.int/report/kenya/kenya-2021-long-rains-season-assessment-report-august-2021</t>
  </si>
  <si>
    <t>KEN003Stressed humanitarian conditions - Level 2</t>
  </si>
  <si>
    <t>KEN003Moderate humanitarian conditions - Level 3</t>
  </si>
  <si>
    <t>KEN003Severe humanitarian conditions - Level 4</t>
  </si>
  <si>
    <t>KEN003Extreme humanitarian conditions - Level 5</t>
  </si>
  <si>
    <t>OCHA 30/09/2021 ; OCHA 30/09/2021</t>
  </si>
  <si>
    <t>https://reliefweb.int/map/myanmar/myanmar-idp-sites-kachin-state-30-september-2021 ; https://reliefweb.int/map/myanmar/myanmar-idp-sites-shan-state-30-september-2021</t>
  </si>
  <si>
    <t xml:space="preserve">Total number of IDPs in Kachin and Shan states. Breakdown: (97,107) IDPs in Kachin+ (9,686) IDPs in northern Shan </t>
  </si>
  <si>
    <t>MMR003People displaced</t>
  </si>
  <si>
    <t>UNHCR 31/03/2021 ; UNHCR 31/10/2021 ;
UNHCR 05/10/2021 ; UNHCR 12/11/2021 ;
UNHCR 05/11/2021 ; OCHA 03/11/2021 ; OCHA 30/09/2021 ; OCHA 30/09/2021 ;  UNHCR 08/11/2021 ; OCHA 03/11/2021</t>
  </si>
  <si>
    <t>https://reliefweb.int/map/myanmar/myanmar-idp-sites-kachin-state-30-september-2021 ; https://reliefweb.int/map/myanmar/myanmar-idp-sites-shan-state-30-september-2021
http://data2.unhcr.org/en/situations/myanmar_refugees ;
https://www.unhcr.org/figures-at-a-glance-in-malaysia.html ;
https://data2.unhcr.org/en/situations/thailand ; 
https://reliefweb.int/report/myanmar/myanmarrakhine-state-response-displacement-linked-aa-maf-conflict-january-october ;
https://reliefweb.int/report/myanmar/cccm-camp-profiles-central-rakhine-myanmar-september-2021 ;
https://reliefweb.int/report/myanmar/myanmar-flash-update-escalation-conflict-northwest-3-november-2021 ; https://reliefweb.int/sites/reliefweb.int/files/resources/211108_SE%20MM_Displacement%20Overview_Final.pdf ; https://reliefweb.int/report/myanmar/myanmar-flash-update-escalation-conflict-northwest-3-november-2021</t>
  </si>
  <si>
    <t xml:space="preserve">This is the total number of IDPs and refugees in and from Myanmar. This includes: Rohingya refugees (884,041) in Bangladesh + (155,030 ) in Malaysia + (91,479) in Thailand + protracted IDPs in Rakhine in camp settings since 2012 (133,294) + (75,000) IDPs in Rakhine from Jan2019-Nov2020 + (7,600) IDPs in Paletwa, Chin + (97,107) IDPs in Kachin+ (9,686) IDPs in northern Shan + people displaced by military clashes with armed groups in new areas in Myanmar since 1 Feb coup: (49,500) in Kayin state + (86,100) in Kayah state + (21,700) IDPs from Kayah to southern Shan + (5,000) in Mon state + (12,300) in Magway + (7,100) IDPs in Tanintharyi Region + (7,000) in Sagaing region + (28,300) IDPs in Chin state and (15,000) refugees from Chin to India </t>
  </si>
  <si>
    <t>MMR001People displaced</t>
  </si>
  <si>
    <t>Myanmar Census 2014 ; OCHA 05/11/2021 ; HCT 12/07/2021</t>
  </si>
  <si>
    <t>https://myanmar.unfpa.org/en/about-census ; https://reliefweb.int/sites/reliefweb.int/files/resources/OCHA%20Myanmar%20-%20Humanitarian%20Update%20No.12.pdf ; https://reliefweb.int/report/myanmar/myanmar-interim-emergency-response-plan-june-december-2021-overview</t>
  </si>
  <si>
    <t>The landmass of the states affected by conflict and urban violence since the coup. The affected areas are: northwestern Chin state (minus Paletwa town because it is considered part of MMR002 crisis) + Magway and Sagaing regions + central Mandalay and Yangon + southeastern Kayah, Kayin, Mon states and Bago and Tanintharyi regions</t>
  </si>
  <si>
    <t>MMR004Landmass affected</t>
  </si>
  <si>
    <t>This is the total population number in the areas affected by conflict and urban violence since the coup. The affected areas are: northwestern Chin state (minus Paletwa town because it is considered part of MMR002 crisis) + Magway and Sagaing regions + central Mandalay and Yangon + southeastern Kayah, Kayin, Mon states and Bago and Tanintharyi regions</t>
  </si>
  <si>
    <t>MMR004People exposed</t>
  </si>
  <si>
    <t xml:space="preserve">Level 1 includes all people exposed to the crisis, which is considered to be the entire population of all affected states by conflict and urban violence since the coup, minus the number of PIN. </t>
  </si>
  <si>
    <t>MMR004Minimal humanitarian conditions - Level 1</t>
  </si>
  <si>
    <t>The geographic size of the states affected by all crises in Myanmar; MMR002, MMR003, MMR004.</t>
  </si>
  <si>
    <t>MMR001Landmass affected</t>
  </si>
  <si>
    <t>Myanmar National Census 2014; HNO 2021 ; OCHA 05/11/2021 ; HCT 12/07/2021</t>
  </si>
  <si>
    <t xml:space="preserve"> https://reliefweb.int/sites/reliefweb.int/files/resources/mmr_humanitarian_needs_overview_2021_final.pdf ; https://myanmar.unfpa.org/en/about-census ; https://reliefweb.int/sites/reliefweb.int/files/resources/OCHA%20Myanmar%20-%20Humanitarian%20Update%20No.12.pdf ; https://reliefweb.int/report/myanmar/myanmar-interim-emergency-response-plan-june-december-2021-overview</t>
  </si>
  <si>
    <t>The total population exposed to all crisis in Myanmar; MMR002, MMR003, MMR004.</t>
  </si>
  <si>
    <t>MMR001People exposed</t>
  </si>
  <si>
    <t xml:space="preserve"> Level 1 includes all people exposed to the conflict, which is considered to be the entire population of all conflict affected states, minus those directly affected or people in need. </t>
  </si>
  <si>
    <t>MMR001Minimal humanitarian conditions - Level 1</t>
  </si>
  <si>
    <t>OCHA 10/11/2021; UNHCR 30/09/2021; UNHCR 31/10/2021</t>
  </si>
  <si>
    <t>https://reliefweb.int/sites/reliefweb.int/files/resources/20211109_v100_drc_factsheet_fr_oct2021-final.pdf; https://data2.unhcr.org/en/situations/drc; https://data2.unhcr.org/en/country/cod</t>
  </si>
  <si>
    <t>refugees (515,324) and asylum seekers (15,960) in DRC + refugees and asylum seekers from DRC (998,511) + 5.6 million IDPs  + 2.7M returnees</t>
  </si>
  <si>
    <t>COD001People displaced</t>
  </si>
  <si>
    <t>ACLED 18/11/2021</t>
  </si>
  <si>
    <t>From 12/05/2021 to 12/11/2021</t>
  </si>
  <si>
    <t>COD001Fatalities reported</t>
  </si>
  <si>
    <t>UNHCR 31/10/2021</t>
  </si>
  <si>
    <t>https://reliefweb.int/sites/reliefweb.int/files/resources/BURKINA%20FASO_Rapport%20statisitique%2031102021.pdf</t>
  </si>
  <si>
    <t>IDPs+Refugees+Asylum seekers</t>
  </si>
  <si>
    <t>BFA002People displaced</t>
  </si>
  <si>
    <t>ACLED 19/11/2021</t>
  </si>
  <si>
    <t>Total Fatalities from 12/05/2021 to 12/11/2021</t>
  </si>
  <si>
    <t>BFA002Fatalities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</si>
  <si>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</si>
  <si>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</si>
  <si>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</si>
  <si>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</si>
  <si>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</si>
  <si>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</si>
  <si>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</si>
  <si>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</si>
  <si>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</si>
  <si>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</si>
  <si>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</si>
  <si>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</si>
  <si>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ACLED Accessed 19/11/2021</t>
  </si>
  <si>
    <t>Fatalities in Somalia from May to October 2021</t>
  </si>
  <si>
    <t>SOM001Fatalities reported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</si>
  <si>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</si>
  <si>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</si>
  <si>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</si>
  <si>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</si>
  <si>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</si>
  <si>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</si>
  <si>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UNHCR 31/10/2021; OCHA 10/11/2021</t>
  </si>
  <si>
    <t>https://data2.unhcr.org/en/country/mli; https://reliefweb.int/sites/reliefweb.int/files/resources/2021_mali_humanitarian_snapshot_novembre_10102021.pdf</t>
  </si>
  <si>
    <t xml:space="preserve">Sum of IDPs + IDP returnees + refugees (47,500), and Malian refugees in third countries </t>
  </si>
  <si>
    <t>MLI001People displaced</t>
  </si>
  <si>
    <t>SOM001Extreme humanitarian conditions - Level 5</t>
  </si>
  <si>
    <t>MLI001Fatalities reported</t>
  </si>
  <si>
    <t>SOM001Fatalities in all crises</t>
  </si>
  <si>
    <t>SOM002Fatalities in all crises</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</si>
  <si>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</si>
  <si>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</si>
  <si>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</si>
  <si>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</si>
  <si>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RNO (17/12/2021);UNHCR (31/10/2021)</t>
  </si>
  <si>
    <t>https://reliefweb.int/sites/reliefweb.int/files/resources/RNO_17Dec2020_0.pdf;http://data2.unhcr.org/en/situations/syria/location/5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</si>
  <si>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</si>
  <si>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</si>
  <si>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(31/10/2021)</t>
  </si>
  <si>
    <t>http://data2.unhcr.org/en/situations/syria/location/5</t>
  </si>
  <si>
    <t>Total number of Syrian refugees registered in UNHCR Iraq and consider persons of concern</t>
  </si>
  <si>
    <t>IRQ003People displaced</t>
  </si>
  <si>
    <t>IRQ003People in Need</t>
  </si>
  <si>
    <t>UNFPA demographic survey/Kurdistan Region of Iraq (Jul 2018) &amp;  RNO 2021</t>
  </si>
  <si>
    <t>https://iraq.unfpa.org/sites/default/files/pub-pdf/KRSO%20IOM%20UNFPA%20Demographic%20Survey%20Kurdistan%20Region%20of%20Iraq_0.pdf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</si>
  <si>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</si>
  <si>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</si>
  <si>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UNHCR and WFP 2018; UNHCR and IMPACT 2019; UNHCR 28/02/2021</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</si>
  <si>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</si>
  <si>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</si>
  <si>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</si>
  <si>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</si>
  <si>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</si>
  <si>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</si>
  <si>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</si>
  <si>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</si>
  <si>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</si>
  <si>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IOM (30/09/2021);Migration Portal (31/12/2020)</t>
  </si>
  <si>
    <t>http://iraqdtm.iom.int/;https://migrationdataportal.org/data?t=2020&amp;i=stock_abs_origin&amp;cm49=368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</si>
  <si>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</si>
  <si>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</si>
  <si>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ACLED, 1 May 2021 - 31 Oct 2021</t>
  </si>
  <si>
    <t>The fatalities figure in the past six months. This figure includes people who killed in protests, riots, violence against civilians, explosions/remote violence and battles.</t>
  </si>
  <si>
    <t>IRQ002Fatalities reported</t>
  </si>
  <si>
    <t>IOM (30/09/2021);UNHCR (31/10/2021);Migration Portal (31/12/2020)</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</si>
  <si>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</si>
  <si>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</si>
  <si>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</si>
  <si>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The cumulative fatalities figure in the past six months from all type of crisis. This figure includes people who killed in protests, riots, violence against civilians, explosions/remote violence and battles.</t>
  </si>
  <si>
    <t>IRQ001Fatalities reported</t>
  </si>
  <si>
    <t>OCHA (09/03/2021);RNO (17/12/2021);UNHCR (31/10/2021)</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</si>
  <si>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</si>
  <si>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</si>
  <si>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</si>
  <si>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</si>
  <si>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</si>
  <si>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</si>
  <si>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</si>
  <si>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</si>
  <si>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</si>
  <si>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</si>
  <si>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UNHCR (31/10/2021); 3RP (03/2021); UNRWA (06/2020)</t>
  </si>
  <si>
    <t>https://data2.unhcr.org/en/situations/syria/location/36; http://www.3rpsyriacrisis.org/wp-content/uploads/2021/03/rso_up.pdf; https://www.unrwa.org/sites/default/files/unrwa_jfo_prs_snapshot_june_2020.pdf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</si>
  <si>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</si>
  <si>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</si>
  <si>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</si>
  <si>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</si>
  <si>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</si>
  <si>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</si>
  <si>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</si>
  <si>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</si>
  <si>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Government of Bangladesh 2011; JRP 18/05/2021 ; Worldbank 2017; JRP 18/05/2021 ; UNHCR 31/10/2021 ; UNHCR 05/10/2021</t>
  </si>
  <si>
    <t>http://203.112.218.65:8008/WebTestApplication/userfiles/Image/PopCen2011/Com_Cox%27s%20Bazar.pdf; https://reliefweb.int/sites/reliefweb.int/files/resources/2021_jrp_with_annexes.pdf ; https://data.worldbank.org/indicator/sp.pop.totl?page=2; https://reliefweb.int/sites/reliefweb.int/files/resources/2021_jrp_with_annexes.pdf; https://www.unhcr.org/figures-at-a-glance-in-malaysia.html ; https://data2.unhcr.org/en/situations/thailand</t>
  </si>
  <si>
    <t>This is the sum of population in Myanmar and Bangladesh. This figure is: Myanmar Worldbank population figure (53.3 million), minus 884,041 MMR refugees in Bangladesh, 155,030 MMR refugees in Malaysia, 91,479 MMR refugees in Thailand AND Bangladesh population according to 2011 Census data (142.3 million) plus 884,041 Rohingya refugees in Bangladesh</t>
  </si>
  <si>
    <t>REG011Total population</t>
  </si>
  <si>
    <t>JRP 18/05/2021 ; Myanmar National Census 2014; HNO 2021</t>
  </si>
  <si>
    <t>https://reliefweb.int/sites/reliefweb.int/files/resources/2021_jrp_with_annexes.pdf ; https://myanmar.unfpa.org/en/publications/union-report-volume-3k-rakhine-state-report; https://reliefweb.int/sites/reliefweb.int/files/resources/mmr_humanitarian_needs_overview_2021_final.pdf</t>
  </si>
  <si>
    <t>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number of people of the host community affected by the Rohingya crisis (472,002), in addition to Rohingya refugees (884,041) according to JRP 2021.</t>
  </si>
  <si>
    <t>REG011People exposed</t>
  </si>
  <si>
    <t xml:space="preserve">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affceted host community (472,002), in addition to Rohingya refugees (884,041). </t>
  </si>
  <si>
    <t>REG011People affected</t>
  </si>
  <si>
    <t xml:space="preserve">UNHCR 31/03/2021 ; UNHCR 31/10/2021 ;
UNHCR 05/10/2021 ; UNHCR 12/11/2021 ;
UNHCR 05/11/2021 ; OCHA 03/11/2021 </t>
  </si>
  <si>
    <t xml:space="preserve">
http://data2.unhcr.org/en/situations/myanmar_refugees ;
https://www.unhcr.org/figures-at-a-glance-in-malaysia.html ;
https://data2.unhcr.org/en/situations/thailand ; 
https://reliefweb.int/report/myanmar/myanmarrakhine-state-response-displacement-linked-aa-maf-conflict-january-october ;
https://reliefweb.int/report/myanmar/cccm-camp-profiles-central-rakhine-myanmar-september-2021 ;
https://reliefweb.int/report/myanmar/myanmar-flash-update-escalation-conflict-northwest-3-november-2021"
</t>
  </si>
  <si>
    <t>Rohingya refugees (884,041) in Bangladesh + (155,030 ) in Malaysia + (91,479) in Thailand + protracted IDPs in Rakhine state in Maynmar in camp settings since 2012 (133,294) + (75,000) IDPs in Rakhine from Arakan Army and Tatmadaw conflict Jan2019-Nov2020 + including (7,600) IDPs in Paletwa, Chin state in Myanmar</t>
  </si>
  <si>
    <t>REG011People displaced</t>
  </si>
  <si>
    <t>REG011Fatalities reported</t>
  </si>
  <si>
    <t>ACLED 12/11/2021</t>
  </si>
  <si>
    <t>All fatalities in Myanmar and Bangladesh (Cox's Bazar) in the last 6 months</t>
  </si>
  <si>
    <t>REG011Fatalities in all crises</t>
  </si>
  <si>
    <t>This is the sum of PIN of Rohingya crisis in Bangladesh (BGD002) and Myanmar (MMR002). It includes (1,356,043) PIN in Bangladesh as per JRP2021 and (834,000) PIN in Rackhine, Myanmar as per quantitative analysis based on HNO 2021.</t>
  </si>
  <si>
    <t>REG011People in Need</t>
  </si>
  <si>
    <t xml:space="preserve"> Level 1 includes all people exposed to the conflict minus those directly affected or people in need. </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</si>
  <si>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</si>
  <si>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</si>
  <si>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</si>
  <si>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</si>
  <si>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</si>
  <si>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ACLED accessed on 21/11/2021</t>
  </si>
  <si>
    <t>ETH002Fatalities in all crises</t>
  </si>
  <si>
    <t>UNHCR accessed on 21/11/2021</t>
  </si>
  <si>
    <t>https://data2.unhcr.org/en/country/eth</t>
  </si>
  <si>
    <t>Refugees in Ethiopia (808,530) as of 31 October</t>
  </si>
  <si>
    <t>ETH003People displaced</t>
  </si>
  <si>
    <t>ETH003Fatalities reported</t>
  </si>
  <si>
    <t>ETH003Fatalities in all crises</t>
  </si>
  <si>
    <t>ETH003People in Need</t>
  </si>
  <si>
    <t>Ethiovisit 2017; UNHCR 30/04/2021 ; UNHCR accessed on 21/11/2021</t>
  </si>
  <si>
    <t>http://www.ethiovisit.com/ethiopia/ethiopia-regions-and-cities.html ; https://data2.unhcr.org/en/country/eth ;https://data2.unhcr.org/en/country/eth</t>
  </si>
  <si>
    <t>ETH003Minimal humanitarian conditions - Level 1</t>
  </si>
  <si>
    <t>ETH003Stressed humanitarian conditions - Level 2</t>
  </si>
  <si>
    <t xml:space="preserve">Refugges in Ethiopia as of 31 October. Level 3 is assumed to be the number of people directly affected by the crisis. </t>
  </si>
  <si>
    <t>ETH003Moderate humanitarian conditions - Level 3</t>
  </si>
  <si>
    <t>Because Ethiopia has a series of well established refugee camps, no one was considered on level 4 or 5 (Eritrean refugees in Tigray are excluded)</t>
  </si>
  <si>
    <t>ETH003Severe humanitarian conditions - Level 4</t>
  </si>
  <si>
    <t>ETH003Extreme humanitarian conditions - Level 5</t>
  </si>
  <si>
    <t>UNHCR 16/11/2021 ; IOM 27/08/2021 ; IPC 02/2021</t>
  </si>
  <si>
    <t>https://reliefweb.int/report/djibouti/djibouti-refugees-and-asylum-seekers-31-october-2021 ; https://dtm.iom.int/reports/djibouti-migrants-presence-26-august-2021 ; http://www.ipcinfo.org/fileadmin/user_upload/ipcinfo/docs/IPC_Djibouti_Acute_Food_Insecurity_2020Oct_2021Aug_English_summary.pdf</t>
  </si>
  <si>
    <t>People in IPC level 2 and above (583000) for Jan-August 2021 period + refugees and asylum seekers (34463) as of 31 October, which are not included in the food security analysis + Stranded migrants (1547) as of 26 August. This figure accounts for people affected both by the drought and mixed migration crisis.</t>
  </si>
  <si>
    <t>DJI001People affected</t>
  </si>
  <si>
    <t>UNHCR 16/11/2021 ; IOM 27/08/2021</t>
  </si>
  <si>
    <t>https://reliefweb.int/report/djibouti/djibouti-refugees-and-asylum-seekers-31-october-2021 ; https://dtm.iom.int/reports/djibouti-migrants-presence-26-august-2021</t>
  </si>
  <si>
    <t>refugees and asylum seekers (34463) as of 31 October + Stranded migrants (1547) as of 26 August.</t>
  </si>
  <si>
    <t>DJI001People displaced</t>
  </si>
  <si>
    <t>UNHCR 06/08/2021 ; IOM 27/08/2021 ; IPC 02/2021</t>
  </si>
  <si>
    <t>DJI001People in Need</t>
  </si>
  <si>
    <t>DJI001Minimal humanitarian conditions - Level 1</t>
  </si>
  <si>
    <t>DJI001Stressed humanitarian conditions - Level 2</t>
  </si>
  <si>
    <t>People in Ciris IPC-3 (167000) for Jan-August 2021 period + refugees and asylum seekers (34463) as of 31 October + Stranded migrants (1547) as of 26 August.</t>
  </si>
  <si>
    <t>DJI001Moderate humanitarian conditions - Level 3</t>
  </si>
  <si>
    <t xml:space="preserve"> IPC 02/2021</t>
  </si>
  <si>
    <t>People in Emergency IPC-4 (27,000) for Jan-August 2021 period</t>
  </si>
  <si>
    <t>DJI001Severe humanitarian conditions - Level 4</t>
  </si>
  <si>
    <t>DJI001Extreme humanitarian conditions - Level 5</t>
  </si>
  <si>
    <t>Total number of fatalities in the last six months</t>
  </si>
  <si>
    <t>IND002Fatalities in all crises</t>
  </si>
  <si>
    <t>DJI002People affected</t>
  </si>
  <si>
    <t>DJI002People displaced</t>
  </si>
  <si>
    <t>fatalities between 15 May and 15 November 2021</t>
  </si>
  <si>
    <t>DJI002Fatalities reported</t>
  </si>
  <si>
    <t>DJI002Fatalities in all crises</t>
  </si>
  <si>
    <t>DJI002People in Need</t>
  </si>
  <si>
    <t>UNHCR 06/08/2021 ; IOM 27/08/2021</t>
  </si>
  <si>
    <t>https://reliefweb.int/report/djibouti/djibouti-refugees-and-asylum-seekers-31-july-2021 ; https://dtm.iom.int/reports/djibouti-migrants-presence-26-august-2021</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</si>
  <si>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</si>
  <si>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</si>
  <si>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</si>
  <si>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</si>
  <si>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</si>
  <si>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</si>
  <si>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DJI003Fatalities reported</t>
  </si>
  <si>
    <t>DJI003Fatalities in all crises</t>
  </si>
  <si>
    <t>Total casualties in India (263) and Pakistan (777) in the last 6 months.</t>
  </si>
  <si>
    <t>REG003Fatalities in all crises</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</si>
  <si>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</si>
  <si>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</si>
  <si>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</si>
  <si>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</si>
  <si>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</si>
  <si>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</si>
  <si>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</si>
  <si>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https://www.unhcr.org/en-us/figures-at-a-glance-in-malaysia.html</t>
  </si>
  <si>
    <t xml:space="preserve">Only those considered to be seeking asylum or registered as a refugee is considered affected by the crisis. </t>
  </si>
  <si>
    <t>MYS001People affected</t>
  </si>
  <si>
    <t xml:space="preserve">There are 179,830 asylum seekers and refugees in Malaysia. 155,030 from Myanmar, the remaining 24,800 are from over 50 countries. </t>
  </si>
  <si>
    <t>MYS001People displaced</t>
  </si>
  <si>
    <t>Number of fatalities in the last 6 months.</t>
  </si>
  <si>
    <t>MYS001Fatalities in all crises</t>
  </si>
  <si>
    <t>MYS001People in Need</t>
  </si>
  <si>
    <t>Department of statistics Malaysia 2010; UNHCR 31/10/2021</t>
  </si>
  <si>
    <t>MYS001Minimal humanitarian conditions - Level 1</t>
  </si>
  <si>
    <t xml:space="preserve"> Level 3, is all those seeking asylum and registered as a refugee in Malaysia. Due to information gaps, it is unclear whether those in need are facing different levels of severity. </t>
  </si>
  <si>
    <t>MYS001Moderate humanitarian conditions - Level 3</t>
  </si>
  <si>
    <t>IPC 20/09/2021</t>
  </si>
  <si>
    <t>https://reliefweb.int/report/eswatini/eswatini-ipc-acute-food-insecurity-analysis-july-2021-march-2022-issued-september</t>
  </si>
  <si>
    <t>ACAPS methodology: Exposed= Level 1 + Level 2 + Level 3 + Level 4 +Level 5</t>
  </si>
  <si>
    <t>SWZ001People exposed</t>
  </si>
  <si>
    <t>ACAPS methodology: Affected= Level 2 + Level 3 + Level 4 + Level 5</t>
  </si>
  <si>
    <t>SWZ001People affected</t>
  </si>
  <si>
    <t>Fatalities between 15 May to 15 November 2021, due to food insecurity crisis</t>
  </si>
  <si>
    <t>SWZ001Fatalities reported</t>
  </si>
  <si>
    <t>Fatalities between 15 May to 15 November 2021</t>
  </si>
  <si>
    <t>SWZ001Fatalities in all crises</t>
  </si>
  <si>
    <t>SWZ001People in Need</t>
  </si>
  <si>
    <t>Food insecurity level of IPC-1 (minimal severity) between October 2021-March 2022</t>
  </si>
  <si>
    <t>SWZ001Minimal humanitarian conditions - Level 1</t>
  </si>
  <si>
    <t>Food insecurity level of IPC-2 (Stressed severity) between October 2021-March 2022</t>
  </si>
  <si>
    <t>SWZ001Stressed humanitarian conditions - Level 2</t>
  </si>
  <si>
    <t>Food insecurity level of IPC-3 (Crisis severity) between October 2021-March 2022</t>
  </si>
  <si>
    <t>SWZ001Moderate humanitarian conditions - Level 3</t>
  </si>
  <si>
    <t>Food insecurity level of IPC-4 (Emergency severity) between October 2021-March 2022</t>
  </si>
  <si>
    <t>SWZ001Severe humanitarian conditions - Level 4</t>
  </si>
  <si>
    <t>Food insecurity level of IPC-5 (Catastrophe severity) between October 2021-March 2022</t>
  </si>
  <si>
    <t>SWZ001Extreme humanitarian conditions - Level 5</t>
  </si>
  <si>
    <t>LSO002People exposed</t>
  </si>
  <si>
    <t>LSO002People affected</t>
  </si>
  <si>
    <t>LSO002Fatalities reported</t>
  </si>
  <si>
    <t>LSO002Fatalities in all crises</t>
  </si>
  <si>
    <t>LSO002People in Need</t>
  </si>
  <si>
    <t>IPC-1 (minimal) severity between Oct 2021 - March 2022</t>
  </si>
  <si>
    <t>LSO002Minimal humanitarian conditions - Level 1</t>
  </si>
  <si>
    <t>IPC-2 (Stressed) severity between Oct 2021 - March 2022</t>
  </si>
  <si>
    <t>LSO002Stressed humanitarian conditions - Level 2</t>
  </si>
  <si>
    <t>IPC-3 (Crisis) severity between Oct 2021 - March 2022</t>
  </si>
  <si>
    <t>LSO002Moderate humanitarian conditions - Level 3</t>
  </si>
  <si>
    <t>IPC-4 (Emergency) severity betweenOct 2021 - March 2022</t>
  </si>
  <si>
    <t>LSO002Severe humanitarian conditions - Level 4</t>
  </si>
  <si>
    <t>IPC-5 (Catastrophe) severity between Oct 2021 - March 2022</t>
  </si>
  <si>
    <t>LSO002Extreme humanitarian conditions - Level 5</t>
  </si>
  <si>
    <t>THA001Fatalities in all crises</t>
  </si>
  <si>
    <t>THA002Fatalities in all crises</t>
  </si>
  <si>
    <t>THA003Fatalities in all crises</t>
  </si>
  <si>
    <t>UNHCR 09/11/2021</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</si>
  <si>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</si>
  <si>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</si>
  <si>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</si>
  <si>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</si>
  <si>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</si>
  <si>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</si>
  <si>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</si>
  <si>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</si>
  <si>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</si>
  <si>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 xml:space="preserve">Government of Thailand, 2010 ; UNHCR 09/11/2021 </t>
  </si>
  <si>
    <t>https://www.ilo.org/surveydata/index.php/catalog/1127 ; https://data2.unhcr.org/en/situations/thailand</t>
  </si>
  <si>
    <t>The sum of population affected by the South Thailand insurgency: Songkla (1,424,230) Pattani (709,796), Yala (527,295), and Narathiwat (796,239) plus the (91,413) refugees in the 9 camps along Thai-Myanmar border</t>
  </si>
  <si>
    <t>THA001People exposed</t>
  </si>
  <si>
    <t>Number of people in IPC 2 and above in the Grand South districts for for October 2021 - December 2021 period</t>
  </si>
  <si>
    <t>MDG002People affected</t>
  </si>
  <si>
    <t xml:space="preserve">fatalities in Madagascar between 15 May to 15 November 2021, as a result of drought (cattle theft related inciddencts) </t>
  </si>
  <si>
    <t>MDG002Fatalities reported</t>
  </si>
  <si>
    <t>fatalities in Madagascar between 15 May to 15 November 2021</t>
  </si>
  <si>
    <t>MDG002Fatalities in all crises</t>
  </si>
  <si>
    <t>MDG002People in Need</t>
  </si>
  <si>
    <t>MDG002Minimal humanitarian conditions - Level 1</t>
  </si>
  <si>
    <t>MDG002Stressed humanitarian conditions - Level 2</t>
  </si>
  <si>
    <t>People in Crisis (IPC-3) for October 2021 - December 2021 period</t>
  </si>
  <si>
    <t>MDG002Moderate humanitarian conditions - Level 3</t>
  </si>
  <si>
    <t>People in Emergency (IPC-4) for for October 2021 - December 2021 period</t>
  </si>
  <si>
    <t>MDG002Severe humanitarian conditions - Level 4</t>
  </si>
  <si>
    <t>People in Catastrophe (IPC-5) for for October 2021 - December 2021 period</t>
  </si>
  <si>
    <t>MDG002Extreme humanitarian conditions - Level 5</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</si>
  <si>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</si>
  <si>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</si>
  <si>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</si>
  <si>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</si>
  <si>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</si>
  <si>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</si>
  <si>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UNHCR Protection Cluster 30/09/2021</t>
  </si>
  <si>
    <t>http://www.protectionclusterphilippines.org/?p=3290</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</si>
  <si>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</si>
  <si>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</si>
  <si>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</si>
  <si>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</si>
  <si>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</si>
  <si>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</si>
  <si>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</si>
  <si>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30/09/2021; Govt of Philippines 2015</t>
  </si>
  <si>
    <t xml:space="preserve">http://www.protectionclusterphilippines.org/?p=3290; https://data.humdata.org/dataset/philippines-2015-census-population-administrative-level-1-to-4 </t>
  </si>
  <si>
    <t xml:space="preserve">The entire Mindanao island and surrounding region is considered affected by conflict. Level 1 includes the entire population of this area. </t>
  </si>
  <si>
    <t>PHL003Minimal humanitarian conditions - Level 1</t>
  </si>
  <si>
    <t>IPC 26/08/2021</t>
  </si>
  <si>
    <t>https://reliefweb.int/report/malawi/malawi-ipc-acute-food-insecurity-analysis-july-2021-march-2022-issued-august-2021</t>
  </si>
  <si>
    <t>Affected population are people in IPC 2 (Stressed) and above for Oct 2021 - March 2022 period</t>
  </si>
  <si>
    <t>MWI002People affected</t>
  </si>
  <si>
    <t>Fatalities from 15 May to 15 November, due to the complex crisis</t>
  </si>
  <si>
    <t>MWI002Fatalities reported</t>
  </si>
  <si>
    <t>Fatalities from 15 May to 15 November</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</si>
  <si>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</si>
  <si>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</si>
  <si>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</si>
  <si>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</si>
  <si>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</si>
  <si>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</si>
  <si>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for Oct 2021 - March 2022 period</t>
  </si>
  <si>
    <t>MWI002Moderate humanitarian conditions - Level 3</t>
  </si>
  <si>
    <t>IPC-4 (Emergency) severity between Oct 2021 - March 2022 period</t>
  </si>
  <si>
    <t>MWI002Severe humanitarian conditions - Level 4</t>
  </si>
  <si>
    <t>IPC-5 (Catastrophe) severity between Oct 2021 - March 2022 period</t>
  </si>
  <si>
    <t>MWI002Extreme humanitarian conditions - Level 5</t>
  </si>
  <si>
    <t>PHL003Fatalities in all crises</t>
  </si>
  <si>
    <t xml:space="preserve">The total number of recorded fatalities in the past 6 months </t>
  </si>
  <si>
    <t>PRK001Fatalities reported</t>
  </si>
  <si>
    <t>ACLED (1 May 2021-31 Oct 2021)</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</si>
  <si>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</si>
  <si>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</si>
  <si>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PRK001Fatalities in all crises</t>
  </si>
  <si>
    <t>IPC 30/09/2021</t>
  </si>
  <si>
    <t>https://reliefweb.int/report/namibia/namibia-acute-food-insecurity-analysis-july-2020-march-2021-issued-september-2020</t>
  </si>
  <si>
    <t>NAM002People exposed</t>
  </si>
  <si>
    <t>NAM002People affected</t>
  </si>
  <si>
    <t>Fatalities from 15 May to 15 November, due to food insecurity crisis</t>
  </si>
  <si>
    <t>NAM002Fatalities reported</t>
  </si>
  <si>
    <t>NAM002Fatalities in all crises</t>
  </si>
  <si>
    <t>NAM002People in Need</t>
  </si>
  <si>
    <t>IPC-1 (minimal) severity between Oct 2020 - Mar 2021</t>
  </si>
  <si>
    <t>NAM002Minimal humanitarian conditions - Level 1</t>
  </si>
  <si>
    <t>IPC-2 (Stressed) severity between Oct 2020 - Mar 2021</t>
  </si>
  <si>
    <t>NAM002Stressed humanitarian conditions - Level 2</t>
  </si>
  <si>
    <t>IPC-3 (Crisis) severity between Oct 2020 - Mar 2021</t>
  </si>
  <si>
    <t>NAM002Moderate humanitarian conditions - Level 3</t>
  </si>
  <si>
    <t>IPC-4 (Emergency) severity between Oct 2020 - Mar 2021</t>
  </si>
  <si>
    <t>NAM002Severe humanitarian conditions - Level 4</t>
  </si>
  <si>
    <t>IPC-5 (Catastrophe) severity between Oct 2020 - Mar 2021</t>
  </si>
  <si>
    <t>NAM002Extreme humanitarian conditions - Level 5</t>
  </si>
  <si>
    <t>IPC 24/05/2021</t>
  </si>
  <si>
    <t>https://reliefweb.int/report/sudan/sudan-ipc-acute-food-insecurity-analysis-april-2021-february-2022-issued-may-2021</t>
  </si>
  <si>
    <t>Affected people are in IPC2 (Stressed) and above in west Darfur Oct 2021 to Feb 2022 period</t>
  </si>
  <si>
    <t>SDN008People affected</t>
  </si>
  <si>
    <t>OCHA HDX 08/09/2021</t>
  </si>
  <si>
    <t>Number of IDPs in West-Darfur 337801 as of 8 Sep 2021</t>
  </si>
  <si>
    <t>SDN008People displaced</t>
  </si>
  <si>
    <t>Number of fatalities between 15 May and 15 November in West Darfur</t>
  </si>
  <si>
    <t>SDN008Fatalities reported</t>
  </si>
  <si>
    <t xml:space="preserve">Number of fatalities between 15 May and 15 November </t>
  </si>
  <si>
    <t>SDN008Fatalities in all crises</t>
  </si>
  <si>
    <t>People in need according to OCHA's HDX (Sudan: 2021 HNO Baseline Data)</t>
  </si>
  <si>
    <t>SDN008People in Need</t>
  </si>
  <si>
    <t>Level1= Exposed population - affected population.</t>
  </si>
  <si>
    <t>SDN008Minimal humanitarian conditions - Level 1</t>
  </si>
  <si>
    <t>SDN008Stressed humanitarian conditions - Level 2</t>
  </si>
  <si>
    <t>SDN008Moderate humanitarian conditions - Level 3</t>
  </si>
  <si>
    <t xml:space="preserve">South Sudan's refugees likely have more needs </t>
  </si>
  <si>
    <t>SDN008Severe humanitarian conditions - Level 4</t>
  </si>
  <si>
    <t>No extreme severity of needs is reported</t>
  </si>
  <si>
    <t>SDN008Extreme humanitarian conditions - Level 5</t>
  </si>
  <si>
    <t>https://data2.unhcr.org/en/country/sdn</t>
  </si>
  <si>
    <t>The numbef of refugees from Ethiopia (70,568) as of 31 October</t>
  </si>
  <si>
    <t>SDN007People displaced</t>
  </si>
  <si>
    <t xml:space="preserve">No fatalities among refugees from Ethiopia between 15 May and 15 November </t>
  </si>
  <si>
    <t>SDN007Fatalities reported</t>
  </si>
  <si>
    <t>SDN007Fatalities in all crises</t>
  </si>
  <si>
    <t>SDN007People in Need</t>
  </si>
  <si>
    <t>Level1= Exposed population - affected population (ACAPS methodology)</t>
  </si>
  <si>
    <t>SDN007Minimal humanitarian conditions - Level 1</t>
  </si>
  <si>
    <t>evel 2 = Affected population - PIN (ACAPS methodology)</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</si>
  <si>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</si>
  <si>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</si>
  <si>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</si>
  <si>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</si>
  <si>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</si>
  <si>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OCHA 30/09/2021</t>
  </si>
  <si>
    <t>https://reliefweb.int/sites/reliefweb.int/files/resources/Flash%20Update%20-%20Sudan%20-%2027%20Sep%202021%20%281%29.pdf</t>
  </si>
  <si>
    <t>Heavy rains and flooding have affected over 314,000 people across the country since the start of the rainy season in July</t>
  </si>
  <si>
    <t>SDN006People affected</t>
  </si>
  <si>
    <t>The number of IDPs is estimated based on houses destroyed by floods and the average number of members in Sudan households (5,6): over 15,500 homes destroyed across the country since the start of the rainy season in July</t>
  </si>
  <si>
    <t>SDN006People displaced</t>
  </si>
  <si>
    <t>SDN006People in Need</t>
  </si>
  <si>
    <t>https://reliefweb.int/report/sudan/sudan-floods-flash-update-no-12-9-september-2021-enar</t>
  </si>
  <si>
    <t>SDN006Minimal humanitarian conditions - Level 1</t>
  </si>
  <si>
    <t>Level 2 = Affected population - PIN (ACAPS methodology)</t>
  </si>
  <si>
    <t>SDN006Stressed humanitarian conditions - Level 2</t>
  </si>
  <si>
    <t>Severity of needs for people in need is not availaboe</t>
  </si>
  <si>
    <t>SDN006Moderate humanitarian conditions - Level 3</t>
  </si>
  <si>
    <t>SDN006Severe humanitarian conditions - Level 4</t>
  </si>
  <si>
    <t>SDN006Extreme humanitarian conditions - Level 5</t>
  </si>
  <si>
    <t>The number represents refugees in Sudan, excluding refugees from Ethiopia (70,568), as of 31 Oct.</t>
  </si>
  <si>
    <t>SDN005People displaced</t>
  </si>
  <si>
    <t>Number of fatalities between 15 May and 15 November, related to this crisis</t>
  </si>
  <si>
    <t>SDN005Fatalities reported</t>
  </si>
  <si>
    <t>SDN005Fatalities in all crises</t>
  </si>
  <si>
    <t>SDN005People in Need</t>
  </si>
  <si>
    <t>CityPopulation ; UNHCR accessed on 21/11/2021</t>
  </si>
  <si>
    <t>https://www.citypopulation.de/en/sudan/ ; https://data2.unhcr.org/en/country/sdn</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</si>
  <si>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</si>
  <si>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</si>
  <si>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</si>
  <si>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</si>
  <si>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</si>
  <si>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</si>
  <si>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ACLED (01/05/2021 - 31/10/2021)</t>
  </si>
  <si>
    <t>LBN004Fatalities reported</t>
  </si>
  <si>
    <t>LCRP 2021 (12/03/2021); UNHCR (31/10/2021); UNRWA (02/2021)</t>
  </si>
  <si>
    <t>https://reliefweb.int/sites/reliefweb.int/files/resources/LCRP_2021FINAL_v1.pdf; http://data2.unhcr.org/en/situations/syria/location/71; https://www.unrwa.org/where-we-work/lebanon</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</si>
  <si>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</si>
  <si>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</si>
  <si>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OCHA HDX 08/09/2021 ; UNHCR Sudan 13/09/2021 ; UNHCR South Sudan 13/09/2021 ; UNHCR Chad 13/09/2021</t>
  </si>
  <si>
    <t>https://data.humdata.org/dataset/sudan-humanitarian-needs-overview-2015-2021 ; https://data2.unhcr.org/en/country/sdn; https://data2.unhcr.org/en/country/ssd ; https://data2.unhcr.org/en/country/tcd</t>
  </si>
  <si>
    <t>The number includes IDPs in Sudan (3,036,593) as of 31 July, Refugees in Sudan(1,119,292) as of 31 October, Refugee returnees (2,060) as of 31 Dec. 2019, Sudanese refugees in South Sudan (304,341) as of 31 October and Chad (374,084) as of 31 October</t>
  </si>
  <si>
    <t>SDN001People displaced</t>
  </si>
  <si>
    <t>SDN001Fatalities reported</t>
  </si>
  <si>
    <t>SDN001Fatalities in all crises</t>
  </si>
  <si>
    <t>https://data2.unhcr.org/en/country/tza</t>
  </si>
  <si>
    <t>is the number of refugees in Tanzania as of 31 October</t>
  </si>
  <si>
    <t>TZA002People displaced</t>
  </si>
  <si>
    <t xml:space="preserve">Fatalities between 15 May and 15 November, related to refugees </t>
  </si>
  <si>
    <t>TZA002Fatalities reported</t>
  </si>
  <si>
    <t>Fatalities between 15 May and 15 November</t>
  </si>
  <si>
    <t>TZA002Fatalities in all crises</t>
  </si>
  <si>
    <t>TZA002People in Need</t>
  </si>
  <si>
    <t>TZA002Minimal humanitarian conditions - Level 1</t>
  </si>
  <si>
    <t>TZA002Stressed humanitarian conditions - Level 2</t>
  </si>
  <si>
    <t>is the number of refugees in Tanzania as of 31 March</t>
  </si>
  <si>
    <t>TZA002Moderate humanitarian conditions - Level 3</t>
  </si>
  <si>
    <t>The severity of needs is not identified for refugees</t>
  </si>
  <si>
    <t>TZA002Severe humanitarian conditions - Level 4</t>
  </si>
  <si>
    <t>TZA002Extreme humanitarian conditions - Level 5</t>
  </si>
  <si>
    <t>ZMB002People exposed</t>
  </si>
  <si>
    <t>ZMB002People affected</t>
  </si>
  <si>
    <t>Fatalities from 15 May to 15 November, due to Drought crisis</t>
  </si>
  <si>
    <t>ZMB002Fatalities reported</t>
  </si>
  <si>
    <t>ZMB002Fatalities in all crises</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</si>
  <si>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</si>
  <si>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</si>
  <si>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</si>
  <si>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</si>
  <si>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</si>
  <si>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</si>
  <si>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</si>
  <si>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</si>
  <si>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</si>
  <si>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</si>
  <si>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</si>
  <si>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 xml:space="preserve">Fatalities between 15 May and 15 November, related to the complex crisis </t>
  </si>
  <si>
    <t>ZWE001Fatalities reported</t>
  </si>
  <si>
    <t>ZWE001Fatalities in all crises</t>
  </si>
  <si>
    <t>Since there is no enough analysis on the severity of needs and affected populations, this figure represents people in Minimal IPC-1 to Catastrophe IPC-5</t>
  </si>
  <si>
    <t>ZWE001People affected</t>
  </si>
  <si>
    <t>IPC 10/2020 IPC 09/07/2021 IPC 18/08/2021 IPC 20/09/2021 World Bank 2020 IPC 01/10/2020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</si>
  <si>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</si>
  <si>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</si>
  <si>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</si>
  <si>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IPC 11/2020 ; IPC 07/05/2021 UN Statistics 2004 UN Statistics 2004</t>
  </si>
  <si>
    <t>https://www.britannica.com/place/Zimbabwe#ref44142 http://www.ipcinfo.org/ipc-country-analysis/details-map/en/c/1152969/?iso3=MDG ; https://reliefweb.int/report/madagascar/madagascar-grand-south-integrated-food-security-phase-classification-snapshot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</si>
  <si>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</si>
  <si>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</si>
  <si>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IPC 10/2020 IPC 09/07/2021 IPC 18/08/2021 IPC 20/09/2021 World Bank 2020 IPC 30/09/2021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</si>
  <si>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https://data.worldbank.org/indicator/SP.POP.TOTL?locations=MW https://reliefweb.int/report/namibia/namibia-acute-food-insecurity-analysis-july-2020-march-2021-issued-september-2020 https://reliefweb.int/report/lesotho/lesotho-ipc-acute-food-insecurity-analysis-july-september-2021-and-projection-october</t>
  </si>
  <si>
    <t>REG012People exposed</t>
  </si>
  <si>
    <t>IPC 10/2020 IPC 09/07/2021 IPC 18/08/2021 IPC 20/09/2021 IPC 26/08/2021 IPC 30/09/2021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</si>
  <si>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https://reliefweb.int/report/malawi/malawi-ipc-acute-food-insecurity-analysis-july-2021-march-2022-issued-august-2021 https://reliefweb.int/report/namibia/namibia-acute-food-insecurity-analysis-july-2020-march-2021-issued-september-2020 https://reliefweb.int/report/lesotho/lesotho-ipc-acute-food-insecurity-analysis-july-september-2021-and-projection-october</t>
  </si>
  <si>
    <t>REG012People affected</t>
  </si>
  <si>
    <t xml:space="preserve">Global Humanitarian Overview 2021 ECHO 05/07/2021     </t>
  </si>
  <si>
    <t xml:space="preserve">https://reliefweb.int/sites/reliefweb.int/files/resources/GHO2021_EN.pdf https://reliefweb.int/report/madagascar/echo-factsheet-madagascar-last-updated-30062021     </t>
  </si>
  <si>
    <t xml:space="preserve">IDPs in Zimbabwe only, as there is no information indicating that there IDPs in the other countries due to drought. </t>
  </si>
  <si>
    <t>REG012People displaced</t>
  </si>
  <si>
    <t xml:space="preserve">ACLED accessed on 21/11/2021 </t>
  </si>
  <si>
    <t xml:space="preserve">https://acleddata.com/data-export-tool/ </t>
  </si>
  <si>
    <t xml:space="preserve">Fatalities between 15 May and 15 November 2021, due to the regional food insecurity crisis in Zimbabwe, Zambia, Madagascar, Eswatini, Malawi, Namibia, and Lesotho. </t>
  </si>
  <si>
    <t>REG012Fatalities reported</t>
  </si>
  <si>
    <t xml:space="preserve">Fatalities between 15 May and 15 November 2021 in Zimbabwe, Zambia, Madagascar, Eswatini, Malawi, Namibia, and Lesotho. </t>
  </si>
  <si>
    <t>REG012Fatalities in all crises</t>
  </si>
  <si>
    <t>Global Humanitarian Overview 2021 IPC 09/07/2021 IPC 18/08/2021 IPC 20/09/2021 IPC 26/08/2021 IPC 30/09/2021 IPC 30/07/2021</t>
  </si>
  <si>
    <t>https://reliefweb.int/sites/reliefweb.int/files/resources/GHO2021_EN.pdf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https://reliefweb.int/report/malawi/malawi-ipc-acute-food-insecurity-analysis-july-2021-march-2022-issued-august-2021 https://reliefweb.int/report/namibia/namibia-acute-food-insecurity-analysis-july-2020-march-2021-issued-september-2020 https://reliefweb.int/report/lesotho/lesotho-ipc-acute-food-insecurity-analysis-july-september-2021-and-projection-october</t>
  </si>
  <si>
    <t>REG012People in Need</t>
  </si>
  <si>
    <t>Global Humanitarian Overview 2021 ; IPC 10/2020 IPC 09/07/2021 IPC 18/08/2021 IPC 20/09/2021 IPC 26/08/2021 IPC 30/09/2021 IPC 30/07/2021</t>
  </si>
  <si>
    <t>https://reliefweb.int/sites/reliefweb.int/files/resources/GHO2021_EN.pdf ; 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https://reliefweb.int/report/malawi/malawi-ipc-acute-food-insecurity-analysis-july-2021-march-2022-issued-august-2021 https://reliefweb.int/report/namibia/namibia-acute-food-insecurity-analysis-july-2020-march-2021-issued-september-2020 https://reliefweb.int/report/lesotho/lesotho-ipc-acute-food-insecurity-analysis-july-september-2021-and-projection-october</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</si>
  <si>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</si>
  <si>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</si>
  <si>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</si>
  <si>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</si>
  <si>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</si>
  <si>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</si>
  <si>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</si>
  <si>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</si>
  <si>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</si>
  <si>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</si>
  <si>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UNHCR (11/11/2021); UNHCR (01/11/2021); RNO (17/12/2020)</t>
  </si>
  <si>
    <t>https://data2.unhcr.org/en/situations/syria/location/113; https://reliefweb.int/sites/reliefweb.int/files/resources/UNHCR-Turkey-Operational-Update-September-2021.pdf;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</si>
  <si>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</si>
  <si>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</si>
  <si>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(11/11/2021); UNHCR (01/11/2021)</t>
  </si>
  <si>
    <t>https://data2.unhcr.org/en/situations/syria/location/113; https://reliefweb.int/sites/reliefweb.int/files/resources/UNHCR-Turkey-Operational-Update-September-2021.pdf</t>
  </si>
  <si>
    <t xml:space="preserve">Figure represents the total number of refugees and asylum seekers in Turkey of all nationalities.  </t>
  </si>
  <si>
    <t>TUR003People displaced</t>
  </si>
  <si>
    <t>IOM (01/05/2021 - 31/10/2021)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</si>
  <si>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</si>
  <si>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</si>
  <si>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UNHCR (11/11/2021); UNHCR (01/11/2021); WFP (22/06/2021)</t>
  </si>
  <si>
    <t>https://data2.unhcr.org/en/situations/syria/location/113; https://reliefweb.int/sites/reliefweb.int/files/resources/UNHCR-Turkey-Operational-Update-September-2021.pdf;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</si>
  <si>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</si>
  <si>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</si>
  <si>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</si>
  <si>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</si>
  <si>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</si>
  <si>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</si>
  <si>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</si>
  <si>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UNHCR (11/11/2021);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</si>
  <si>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</si>
  <si>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</si>
  <si>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</si>
  <si>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(11/11/2021)</t>
  </si>
  <si>
    <t>https://data2.unhcr.org/en/situations/syria/location/113</t>
  </si>
  <si>
    <t xml:space="preserve">Figure represents registered Syrian refugees in Turkey. Data comes from the most recent operational update for UNHCR Turkey </t>
  </si>
  <si>
    <t>TUR002People displaced</t>
  </si>
  <si>
    <t>UNHCR (11/11/2021);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</si>
  <si>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</si>
  <si>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</si>
  <si>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</si>
  <si>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</si>
  <si>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</si>
  <si>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</si>
  <si>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</si>
  <si>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</si>
  <si>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</si>
  <si>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</si>
  <si>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</si>
  <si>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</si>
  <si>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</si>
  <si>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</si>
  <si>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(01/05/2021 - 31/10/2021); ACLED (01/05/2021 - 31/10/2021)</t>
  </si>
  <si>
    <t>TUR001Fatalities reported</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</si>
  <si>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</si>
  <si>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</si>
  <si>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</si>
  <si>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</si>
  <si>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</si>
  <si>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</si>
  <si>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</si>
  <si>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01/10/2021; UNHCR 27/07/2021</t>
  </si>
  <si>
    <t>https://data.worldbank.org/indicator/SP.POP.TOTL?locations=GR; https://data2.unhcr.org/en/documents/details/85353</t>
  </si>
  <si>
    <t>Only the areas most affected are counted: Lesvos, Samos, Chios, Kos, Leros.  Displacement data is added.</t>
  </si>
  <si>
    <t>GRC002People exposed</t>
  </si>
  <si>
    <t>https://reliefweb.int/sites/reliefweb.int/files/resources/Bi-annual%20fact%20sheet%202021%2009%20Greece%20FINAL.pdf; https://data2.unhcr.org/en/documents/details/87935</t>
  </si>
  <si>
    <t xml:space="preserve">We consider only the displaced community to be affected </t>
  </si>
  <si>
    <t>GRC002People affected</t>
  </si>
  <si>
    <t xml:space="preserve">Refugees and migrants in Greece according to UNHCR. </t>
  </si>
  <si>
    <t>GRC002People displaced</t>
  </si>
  <si>
    <t>IOM (01/05/2021-31/10/2021)</t>
  </si>
  <si>
    <t>GRC002Fatalities reported</t>
  </si>
  <si>
    <t>UNHCR 01/10/2021; UNHCR 09/03/2021; UNHCR 12/09/2021;UNHCR 01/04/2021;UNHCR 27/07/2021</t>
  </si>
  <si>
    <t>https://reliefweb.int/sites/reliefweb.int/files/resources/Bi-annual%20fact%20sheet%202021%2009%20Greece%20FINAL.pdf;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</si>
  <si>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</si>
  <si>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</si>
  <si>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</si>
  <si>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</si>
  <si>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</si>
  <si>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</si>
  <si>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</si>
  <si>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</si>
  <si>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</si>
  <si>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</si>
  <si>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</si>
  <si>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</si>
  <si>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</si>
  <si>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</si>
  <si>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</si>
  <si>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</si>
  <si>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</si>
  <si>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</si>
  <si>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</si>
  <si>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</si>
  <si>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</si>
  <si>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</si>
  <si>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</si>
  <si>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</si>
  <si>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</si>
  <si>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</si>
  <si>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</si>
  <si>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</si>
  <si>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</si>
  <si>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</si>
  <si>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</si>
  <si>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</si>
  <si>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</si>
  <si>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</si>
  <si>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</si>
  <si>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UNHCR (01/08/2021); UNHCR (18/11/2021)</t>
  </si>
  <si>
    <t>https://data2.unhcr.org/en/country/irn; https://data2.unhcr.org/en/documents/details/89695</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</si>
  <si>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</si>
  <si>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</si>
  <si>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</si>
  <si>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</si>
  <si>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UNHCR (01/08/2021);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</si>
  <si>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</si>
  <si>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</si>
  <si>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</si>
  <si>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</si>
  <si>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</si>
  <si>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</si>
  <si>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</si>
  <si>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</si>
  <si>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OCHA 15/11/2021; IOM (15/11/2021)</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</si>
  <si>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</si>
  <si>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</si>
  <si>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</si>
  <si>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(30/08/2021); ACLED (01/05/2021-31/10/2021)</t>
  </si>
  <si>
    <t>AFG001Fatalities reported</t>
  </si>
  <si>
    <t>ACLED (01/05/2021 - 31/11/2021)</t>
  </si>
  <si>
    <t>All conflict-related fatalities in Azad Jammu and Kashmir in the last six months as counted by ACLED. Information gaps and access constraints make it very likely that not all casualties are being counted</t>
  </si>
  <si>
    <t>PAK004Fatalities reported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</si>
  <si>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</si>
  <si>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</si>
  <si>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The number of fatalities in the last 6 months in Kashmir region; (2) in Pakistani Kashmir, and (169) in Indian Kashmir.</t>
  </si>
  <si>
    <t>REG003Fatalities reported</t>
  </si>
  <si>
    <t>Number of fatalities in Mindanao in the last 6 months.</t>
  </si>
  <si>
    <t>PHL003Fatalities reported</t>
  </si>
  <si>
    <t>https://reliefweb.int/sites/reliefweb.int/files/resources/UNHCR%20Niger%20-%20Map%20Population%20of%20Concern%20-%20October%202021_0.pdf</t>
  </si>
  <si>
    <t xml:space="preserve">Figure represents sum of IDPs + refugees + returnees + Asylum seekers and other persons of concern  </t>
  </si>
  <si>
    <t>NER001People displaced</t>
  </si>
  <si>
    <t>NER001Fatalities reported</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</si>
  <si>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</si>
  <si>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</si>
  <si>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</si>
  <si>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</si>
  <si>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</si>
  <si>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</si>
  <si>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</si>
  <si>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</si>
  <si>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</si>
  <si>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</si>
  <si>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</si>
  <si>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</si>
  <si>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</si>
  <si>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</si>
  <si>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</si>
  <si>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</si>
  <si>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</si>
  <si>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</si>
  <si>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</si>
  <si>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</si>
  <si>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</si>
  <si>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</si>
  <si>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Venezuelan migrants in Peru</t>
  </si>
  <si>
    <t>PER002People exposed</t>
  </si>
  <si>
    <t>Migraciones Perú 2021</t>
  </si>
  <si>
    <t>https://www.migraciones.gob.pe/comunicaciones/publicaciones/Informe_Sociodem_2021_06.pdf?csrt=11407685930588044905</t>
  </si>
  <si>
    <t xml:space="preserve">There are no exact figures, but it is estimated that at least 713,000 people in need are affected by the crisis. Migration Peru estimates that about 349971 people are located in the most affected departments. </t>
  </si>
  <si>
    <t>PER002People affected</t>
  </si>
  <si>
    <t>Total number of displaced persons, refugees and asylum seekers in the country</t>
  </si>
  <si>
    <t>PER002People displaced</t>
  </si>
  <si>
    <t>PER002Illness cases reported</t>
  </si>
  <si>
    <t>PER002Injuries reported</t>
  </si>
  <si>
    <t>PER002Fatalities reported</t>
  </si>
  <si>
    <t>PER002Fatalities in all crises</t>
  </si>
  <si>
    <t>R4V 2021</t>
  </si>
  <si>
    <t>https://www.r4v.info/en/document/rmrp-2021</t>
  </si>
  <si>
    <t>PER002People in Need</t>
  </si>
  <si>
    <t>Calculated from subtraction of exposed and affected people and PINs</t>
  </si>
  <si>
    <t>PER002Minimal humanitarian conditions - Level 1</t>
  </si>
  <si>
    <t>PER002Stressed humanitarian conditions - Level 2</t>
  </si>
  <si>
    <t>total number of people in need</t>
  </si>
  <si>
    <t>PER002Moderate humanitarian conditions - Level 3</t>
  </si>
  <si>
    <t>PER002Severe humanitarian conditions - Level 4</t>
  </si>
  <si>
    <t>PER002Extreme humanitarian conditions - Level 5</t>
  </si>
  <si>
    <t>Refugees, migrants</t>
  </si>
  <si>
    <t>PER002Crisis affected groups</t>
  </si>
  <si>
    <t>PER002People facing limited access constraints</t>
  </si>
  <si>
    <t>PER002People facing restricted access constraints</t>
  </si>
  <si>
    <t>OCHA 01/11/2021;  the Palestinian Central Bureau of Statistics ; World Bank 2020</t>
  </si>
  <si>
    <t>https://www.ochaopt.org/data/2021/msna
https://www.pcbs.gov.ps/site/lang__en/881/default.aspx#Census
https://data.worldbank.org/indicator/SP.POP.TOTL?locations=PS</t>
  </si>
  <si>
    <t xml:space="preserve">The 2022 MSNA estimate of 5.3 million, which almost matches the Palestinian Central Bureau of Statistics estimates a total of 5,227,193 in 2021. The World Bank figure is outdated, from 2020.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</si>
  <si>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</si>
  <si>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</si>
  <si>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</si>
  <si>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</si>
  <si>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</si>
  <si>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11/2021</t>
  </si>
  <si>
    <t>https://www.ochaopt.org/data/2021/msna</t>
  </si>
  <si>
    <t>Everyone in the West Bank and Gaza is affected by the conflict, occupation and in Gaza also by the air, land and sea blockade</t>
  </si>
  <si>
    <t>PSE002People exposed</t>
  </si>
  <si>
    <t>Based on the 2022 MSNA estimate – 88.2%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</si>
  <si>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</si>
  <si>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</si>
  <si>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</si>
  <si>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</si>
  <si>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</si>
  <si>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(01/05/2021-31/10/2021)</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</si>
  <si>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</si>
  <si>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</si>
  <si>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</si>
  <si>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</si>
  <si>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</si>
  <si>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</si>
  <si>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Based on the 2022 MSNA estimate - PiN and severity figures were calculated through sectoral and inter-sectoral approach: 
The 2022 Inter-Sector Need Severity Classification: the severity is minimal 11.8%, stress 43%, severe 38.5%, extreme 6.3%, and catastrophic 0.4%.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</si>
  <si>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</si>
  <si>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</si>
  <si>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</si>
  <si>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</si>
  <si>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</si>
  <si>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</si>
  <si>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Drought in Somalia</t>
  </si>
  <si>
    <t>SOM005</t>
  </si>
  <si>
    <t>SOM005Total population</t>
  </si>
  <si>
    <t>World Bank Accessed 25/11/2021; FAO 18/11/2021</t>
  </si>
  <si>
    <t>https://data.worldbank.org/indicator/AG.LND.TOTL.K2?locations=SO; https://reliefweb.int/report/somalia/somalia-drought-update-18-november-2021</t>
  </si>
  <si>
    <t>According to FAO, 80% of Somalia's landmass is affected by drought; Landmass per district is unavailable, so calculated 80% of Somalia's total landmass</t>
  </si>
  <si>
    <t>SOM005Landmass affected</t>
  </si>
  <si>
    <t>OCHA 24/10/2021; OCHA 23/11/2021</t>
  </si>
  <si>
    <t>https://reliefweb.int/sites/reliefweb.int/files/resources/2022%20Somalia%20HNO.pdf; https://reliefweb.int/sites/reliefweb.int/files/resources/OCHA%20SOMALIA_Drought_SituationReport%231%20as%20of%2023%20November%202021.pdf</t>
  </si>
  <si>
    <t>Total population of districts affected by drought</t>
  </si>
  <si>
    <t>SOM005People exposed</t>
  </si>
  <si>
    <t>OCHA 23/11/2021</t>
  </si>
  <si>
    <t>https://reliefweb.int/report/somalia/somalia-drought-situation-report-no1-23-november-2021</t>
  </si>
  <si>
    <t>Number of people affected by the drought</t>
  </si>
  <si>
    <t>SOM005People affected</t>
  </si>
  <si>
    <t>Number of people displaced due to drought</t>
  </si>
  <si>
    <t>SOM005People displaced</t>
  </si>
  <si>
    <t>No reliable info on injuries due to drought</t>
  </si>
  <si>
    <t>SOM005Injuries reported</t>
  </si>
  <si>
    <t>No reliable info on illnesses due to drought</t>
  </si>
  <si>
    <t>SOM005Illness cases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</si>
  <si>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</si>
  <si>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</si>
  <si>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</si>
  <si>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</si>
  <si>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</si>
  <si>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</si>
  <si>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SOM005People in Need</t>
  </si>
  <si>
    <t>ACAPS Methodology was applied to compute the number of people facing Level 1 and 2 needs. The people displaced due to drought were categorised under Level 4, while all the other people in need were categorised under Level 3. While there may be people facing Level 5 outcomes, there is no evidence to support this.</t>
  </si>
  <si>
    <t>SOM005Minimal humanitarian conditions - Level 1</t>
  </si>
  <si>
    <t>SOM005Stressed humanitarian conditions - Level 2</t>
  </si>
  <si>
    <t>SOM005Moderate humanitarian conditions - Level 3</t>
  </si>
  <si>
    <t>SOM005Severe humanitarian conditions - Level 4</t>
  </si>
  <si>
    <t>SOM005Extreme humanitarian conditions - Level 5</t>
  </si>
  <si>
    <t>All groups have been affected by drought</t>
  </si>
  <si>
    <t>SOM005Crisis affected groups</t>
  </si>
  <si>
    <t>SOM005Fatalities in all crises</t>
  </si>
  <si>
    <t>City Population 2021</t>
  </si>
  <si>
    <t>https://www.citypopulation.de/en/brazil/cities/roraima/</t>
  </si>
  <si>
    <t>Total number of population in Roraima (State with the highest flow of migrants in Brazil)</t>
  </si>
  <si>
    <t>BRA002People exposed</t>
  </si>
  <si>
    <t>https://www.r4v.info/en/document/rmrp-2021-mid-year-report</t>
  </si>
  <si>
    <t xml:space="preserve">Total number of people affected (venezuelans migrants+refugees+asylum seekers+host community)
 </t>
  </si>
  <si>
    <t>BRA002People affected</t>
  </si>
  <si>
    <t>BRA002People in Need</t>
  </si>
  <si>
    <t>City Population 2021; R4V 2021</t>
  </si>
  <si>
    <t>https://www.citypopulation.de/en/brazil/cities/roraima/ https://www.r4v.info/en/document/rmrp-2021-mid-year-report https://www.r4v.info/en/document/rmrp-2021-mid-year-report</t>
  </si>
  <si>
    <t>Number obtained by subtracting people at risk from humanitarian conditions (level 2 and 3)</t>
  </si>
  <si>
    <t>BRA002Minimal humanitarian conditions - Level 1</t>
  </si>
  <si>
    <t>Number obtained by subtracting the number of persons affected from the number of persons in need</t>
  </si>
  <si>
    <t>BRA002Stressed humanitarian conditions - Level 2</t>
  </si>
  <si>
    <t>Total number of people in need. It is not sure if the total number of persons in need belongs to other levels (2 and 1).</t>
  </si>
  <si>
    <t>BRA002Moderate humanitarian conditions - Level 3</t>
  </si>
  <si>
    <t>UNHCR 10/11/2021</t>
  </si>
  <si>
    <t>https://data2.unhcr.org/en/documents/details/89577</t>
  </si>
  <si>
    <t>Total number of Cameroonian refugees in Nigeria</t>
  </si>
  <si>
    <t>NGA008People affected</t>
  </si>
  <si>
    <t>CFR Accessed 26/11/2021</t>
  </si>
  <si>
    <t>https://www.cfr.org/nigeria/nigeria-security-tracker/p29483</t>
  </si>
  <si>
    <t xml:space="preserve">Number of fatalities involving all Nigeria crises, as registered by CFR from 24 May 2021 to 24 Nov 2021 </t>
  </si>
  <si>
    <t>NGA008Fatalities in all crises</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</si>
  <si>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</si>
  <si>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</si>
  <si>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</si>
  <si>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</si>
  <si>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</si>
  <si>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</si>
  <si>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</si>
  <si>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</si>
  <si>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NGA001Fatalities in all crises</t>
  </si>
  <si>
    <t>NGA003Fatalities in all crises</t>
  </si>
  <si>
    <t>NGA004Fatalities in all crises</t>
  </si>
  <si>
    <t>NGA007Fatalities in all crises</t>
  </si>
  <si>
    <t>IOM 10/11/2021; UNHCR Accessed 26/11/2021; UNHCR 23/11/2021</t>
  </si>
  <si>
    <t>https://reliefweb.int/report/nigeria/northeast-nigeria-displacement-report-38-october-2021; https://data2.unhcr.org/en/situations/nigeriasituation; https://data2.unhcr.org/en/documents/details/89777</t>
  </si>
  <si>
    <t>The sum of number of people internally displaced by Boko Haram, total number of returnees to the northeast, Nigerian refugees in Niger, Chad, and Cameroon.</t>
  </si>
  <si>
    <t>NGA004People displaced</t>
  </si>
  <si>
    <t>Number of fatalities as registered by CFR from  24 May 2021 to 24 Nov 2021 in Borno, Adamawa and Yobe states, which are most affected by Boko Haram; includes military casualties</t>
  </si>
  <si>
    <t>NGA004Fatalities reported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</si>
  <si>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</si>
  <si>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</si>
  <si>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</si>
  <si>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</si>
  <si>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</si>
  <si>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</si>
  <si>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</si>
  <si>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</si>
  <si>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Number of fatalities as registered by CFR from 24 May 2021 to 24 Nov 2021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</si>
  <si>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</si>
  <si>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</si>
  <si>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</si>
  <si>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</si>
  <si>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</si>
  <si>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</si>
  <si>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</si>
  <si>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</si>
  <si>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</si>
  <si>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</si>
  <si>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</si>
  <si>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</si>
  <si>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</si>
  <si>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</si>
  <si>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 xml:space="preserve">Number of fatalities as registered by CFR from 24 May 2021 to 24 Nov 2021 in Sokoto, Kebbi, Niger, Kaduna, Katsina and Zamfara states, which are most affected by north west banditry. Some of these fatalities may actually be related to the Middle Belt crisis. </t>
  </si>
  <si>
    <t>NGA007Fatalities reported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</si>
  <si>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</si>
  <si>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</si>
  <si>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</si>
  <si>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</si>
  <si>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</si>
  <si>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</si>
  <si>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</si>
  <si>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Cadre Harmonise 23/11/2021; UNHCR 10/11/2021; OCHA 08/03/2021</t>
  </si>
  <si>
    <t>https://reliefweb.int/sites/reliefweb.int/files/resources/fiche-nigeria_oct_2021_final.pdf; https://data2.unhcr.org/en/documents/details/89577; https://www.humanitarianresponse.info/sites/www.humanitarianresponse.info/files/documents/files/ocha_nga_humanitarian_needs_overview_march2021.pdf.pdf</t>
  </si>
  <si>
    <t>Total number of people affected by the Boko Haram crisis, the middle belt crisis, the northwest banditry and the Cameroonian refugee crisis.</t>
  </si>
  <si>
    <t>NGA001People affected</t>
  </si>
  <si>
    <t>UNHCR 23/11/2021; UNHCR Accessed 26/11/2021; IOM 06/10/2021; IOM 10/11/2021</t>
  </si>
  <si>
    <t>https://data2.unhcr.org/en/documents/details/89777;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</si>
  <si>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</si>
  <si>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</si>
  <si>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NGA001Fatalities reported</t>
  </si>
  <si>
    <t xml:space="preserve">OCHA 08/03/2021;UNHCR 10/11/2021; Cadre Harmonise 23/11/2021; </t>
  </si>
  <si>
    <t>https://www.humanitarianresponse.info/sites/www.humanitarianresponse.info/files/documents/files/ocha_nga_humanitarian_needs_overview_march2021.pdf.pdf; https://data2.unhcr.org/en/documents/details/895779; https://reliefweb.int/sites/reliefweb.int/files/resources/fiche-nigeria_oct_2021_final.pdf</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</si>
  <si>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</si>
  <si>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</si>
  <si>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</si>
  <si>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</si>
  <si>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</si>
  <si>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</si>
  <si>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</si>
  <si>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</si>
  <si>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</si>
  <si>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</si>
  <si>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</si>
  <si>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</si>
  <si>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</si>
  <si>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</si>
  <si>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</si>
  <si>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</si>
  <si>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Human Rights Papua 28/11/2021</t>
  </si>
  <si>
    <t>https://www.humanrightspapua.org/news/33-2021/924-update-on-situation-of-idps-in-west-papua-throughout-november-2021</t>
  </si>
  <si>
    <t>Total number of crisis related fatalities in the last 6 months.</t>
  </si>
  <si>
    <t>IDN002Fatalities in all crises</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</si>
  <si>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because of conflict in west Papua. </t>
  </si>
  <si>
    <t>IDN002People displaced</t>
  </si>
  <si>
    <t>release:</t>
  </si>
  <si>
    <t>30/11/2021</t>
  </si>
  <si>
    <t>INFORM SEVERITY INDEX</t>
  </si>
  <si>
    <t>November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</si>
  <si>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</si>
  <si>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</si>
  <si>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</si>
  <si>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</si>
  <si>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</si>
  <si>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</si>
  <si>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</si>
  <si>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</si>
  <si>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</si>
  <si>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</si>
  <si>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</si>
  <si>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</si>
  <si>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</si>
  <si>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</si>
  <si>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</si>
  <si>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</si>
  <si>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</si>
  <si>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</si>
  <si>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</si>
  <si>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</si>
  <si>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</si>
  <si>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</si>
  <si>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</si>
  <si>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</si>
  <si>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</si>
  <si>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</si>
  <si>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</si>
  <si>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</si>
  <si>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</si>
  <si>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</si>
  <si>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</si>
  <si>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</si>
  <si>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</si>
  <si>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</si>
  <si>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</si>
  <si>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</si>
  <si>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</si>
  <si>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</si>
  <si>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</si>
  <si>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</si>
  <si>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</si>
  <si>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</si>
  <si>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</si>
  <si>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</si>
  <si>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</si>
  <si>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</si>
  <si>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</si>
  <si>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</si>
  <si>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</si>
  <si>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</si>
  <si>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</si>
  <si>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</si>
  <si>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</si>
  <si>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</si>
  <si>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</si>
  <si>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</si>
  <si>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</si>
  <si>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</si>
  <si>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</si>
  <si>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</si>
  <si>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</si>
  <si>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</si>
  <si>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</si>
  <si>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</si>
  <si>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</si>
  <si>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</si>
  <si>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</si>
  <si>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</si>
  <si>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</si>
  <si>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</si>
  <si>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</si>
  <si>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</si>
  <si>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</si>
  <si>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</si>
  <si>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</si>
  <si>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</si>
  <si>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</si>
  <si>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</si>
  <si>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</si>
  <si>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</si>
  <si>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</si>
  <si>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</si>
  <si>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</si>
  <si>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</si>
  <si>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</si>
  <si>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</si>
  <si>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</si>
  <si>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</si>
  <si>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</si>
  <si>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</si>
  <si>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</si>
  <si>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</si>
  <si>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</si>
  <si>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</si>
  <si>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</si>
  <si>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</si>
  <si>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</si>
  <si>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</si>
  <si>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</si>
  <si>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</si>
  <si>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</si>
  <si>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</si>
  <si>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</si>
  <si>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</si>
  <si>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</si>
  <si>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</si>
  <si>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</si>
  <si>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</si>
  <si>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</si>
  <si>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</si>
  <si>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</si>
  <si>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</si>
  <si>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</si>
  <si>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</si>
  <si>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</si>
  <si>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</si>
  <si>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</si>
  <si>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</si>
  <si>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</si>
  <si>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</si>
  <si>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</si>
  <si>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</si>
  <si>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</si>
  <si>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</si>
  <si>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</si>
  <si>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</si>
  <si>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</si>
  <si>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</si>
  <si>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</si>
  <si>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</si>
  <si>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</si>
  <si>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</si>
  <si>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</si>
  <si>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</si>
  <si>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</si>
  <si>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</si>
  <si>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</si>
  <si>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</si>
  <si>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</si>
  <si>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</si>
  <si>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</si>
  <si>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</si>
  <si>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</si>
  <si>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</si>
  <si>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</si>
  <si>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</si>
  <si>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</si>
  <si>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</si>
  <si>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</si>
  <si>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</si>
  <si>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</si>
  <si>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</si>
  <si>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</si>
  <si>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</si>
  <si>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</si>
  <si>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</si>
  <si>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</si>
  <si>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</si>
  <si>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</si>
  <si>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</si>
  <si>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</si>
  <si>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</si>
  <si>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</si>
  <si>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</si>
  <si>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</si>
  <si>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</si>
  <si>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</si>
  <si>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</si>
  <si>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</si>
  <si>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</si>
  <si>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</si>
  <si>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</si>
  <si>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</si>
  <si>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</si>
  <si>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</si>
  <si>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</si>
  <si>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</si>
  <si>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</si>
  <si>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</si>
  <si>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</si>
  <si>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</si>
  <si>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Angola</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</si>
  <si>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</si>
  <si>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</si>
  <si>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</si>
  <si>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</si>
  <si>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</si>
  <si>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</si>
  <si>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</si>
  <si>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</si>
  <si>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</si>
  <si>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</si>
  <si>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</si>
  <si>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</si>
  <si>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</si>
  <si>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</si>
  <si>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</si>
  <si>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</si>
  <si>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</si>
  <si>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</si>
  <si>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</si>
  <si>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</si>
  <si>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</si>
  <si>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</si>
  <si>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</si>
  <si>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</si>
  <si>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</si>
  <si>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</si>
  <si>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</si>
  <si>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</si>
  <si>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</si>
  <si>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</si>
  <si>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</si>
  <si>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</si>
  <si>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</si>
  <si>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</si>
  <si>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</si>
  <si>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</si>
  <si>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</si>
  <si>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</si>
  <si>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</si>
  <si>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</si>
  <si>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</si>
  <si>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</si>
  <si>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</si>
  <si>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</si>
  <si>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</si>
  <si>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</si>
  <si>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</si>
  <si>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</si>
  <si>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</si>
  <si>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</si>
  <si>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</si>
  <si>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</si>
  <si>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</si>
  <si>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</si>
  <si>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</si>
  <si>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</si>
  <si>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</si>
  <si>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</si>
  <si>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</si>
  <si>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</si>
  <si>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</si>
  <si>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</si>
  <si>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</si>
  <si>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</si>
  <si>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</si>
  <si>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</si>
  <si>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</si>
  <si>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</si>
  <si>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</si>
  <si>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</si>
  <si>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</si>
  <si>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</si>
  <si>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</si>
  <si>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</si>
  <si>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</si>
  <si>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</si>
  <si>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</si>
  <si>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</si>
  <si>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</si>
  <si>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</si>
  <si>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</si>
  <si>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</si>
  <si>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</si>
  <si>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</si>
  <si>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</si>
  <si>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</si>
  <si>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</si>
  <si>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</si>
  <si>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</si>
  <si>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</si>
  <si>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</si>
  <si>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</si>
  <si>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</si>
  <si>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</si>
  <si>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</si>
  <si>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</si>
  <si>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</si>
  <si>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</si>
  <si>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</si>
  <si>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</si>
  <si>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</si>
  <si>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</si>
  <si>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</si>
  <si>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</si>
  <si>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</si>
  <si>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</si>
  <si>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</si>
  <si>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</si>
  <si>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</si>
  <si>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</si>
  <si>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</si>
  <si>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</si>
  <si>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</si>
  <si>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</si>
  <si>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</si>
  <si>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</si>
  <si>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</si>
  <si>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</si>
  <si>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</si>
  <si>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</si>
  <si>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</si>
  <si>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</si>
  <si>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</si>
  <si>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</si>
  <si>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</si>
  <si>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</si>
  <si>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</si>
  <si>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</si>
  <si>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</si>
  <si>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</si>
  <si>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</si>
  <si>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</si>
  <si>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</si>
  <si>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</si>
  <si>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</si>
  <si>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</si>
  <si>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</si>
  <si>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</si>
  <si>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</si>
  <si>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</si>
  <si>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</si>
  <si>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</si>
  <si>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</si>
  <si>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</si>
  <si>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</si>
  <si>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</si>
  <si>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</si>
  <si>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</si>
  <si>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</si>
  <si>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</si>
  <si>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</si>
  <si>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</si>
  <si>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</si>
  <si>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</si>
  <si>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</si>
  <si>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</si>
  <si>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</si>
  <si>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</si>
  <si>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</si>
  <si>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</si>
  <si>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</si>
  <si>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</si>
  <si>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</si>
  <si>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</si>
  <si>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</si>
  <si>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</si>
  <si>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</si>
  <si>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</si>
  <si>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</si>
  <si>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</si>
  <si>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</si>
  <si>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</si>
  <si>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</si>
  <si>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</si>
  <si>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</si>
  <si>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</si>
  <si>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</si>
  <si>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</si>
  <si>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</si>
  <si>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</si>
  <si>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</si>
  <si>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</si>
  <si>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</si>
  <si>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</si>
  <si>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</si>
  <si>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</si>
  <si>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</si>
  <si>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</si>
  <si>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</si>
  <si>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</si>
  <si>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</si>
  <si>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</si>
  <si>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</si>
  <si>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</si>
  <si>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</si>
  <si>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</si>
  <si>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</si>
  <si>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</si>
  <si>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</si>
  <si>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</si>
  <si>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</si>
  <si>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</si>
  <si>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</si>
  <si>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</si>
  <si>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</si>
  <si>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</si>
  <si>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</si>
  <si>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</si>
  <si>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</si>
  <si>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</si>
  <si>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</si>
  <si>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</si>
  <si>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</si>
  <si>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</si>
  <si>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</si>
  <si>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</si>
  <si>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</si>
  <si>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</si>
  <si>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</si>
  <si>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</si>
  <si>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</si>
  <si>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</si>
  <si>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</si>
  <si>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</si>
  <si>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</si>
  <si>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</si>
  <si>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</si>
  <si>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</si>
  <si>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</si>
  <si>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</si>
  <si>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</si>
  <si>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</si>
  <si>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</si>
  <si>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</si>
  <si>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</si>
  <si>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</si>
  <si>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</si>
  <si>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</si>
  <si>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</si>
  <si>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</si>
  <si>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</si>
  <si>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</si>
  <si>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</si>
  <si>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</si>
  <si>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</si>
  <si>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</si>
  <si>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</si>
  <si>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</si>
  <si>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</si>
  <si>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</si>
  <si>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</si>
  <si>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</si>
  <si>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</si>
  <si>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</si>
  <si>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</si>
  <si>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</si>
  <si>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</si>
  <si>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</si>
  <si>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</si>
  <si>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</si>
  <si>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</si>
  <si>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</si>
  <si>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</si>
  <si>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</si>
  <si>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</si>
  <si>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</si>
  <si>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</si>
  <si>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</si>
  <si>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</si>
  <si>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</si>
  <si>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</si>
  <si>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</si>
  <si>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</si>
  <si>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</si>
  <si>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</si>
  <si>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</si>
  <si>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</si>
  <si>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</si>
  <si>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</si>
  <si>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</si>
  <si>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</si>
  <si>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</si>
  <si>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</si>
  <si>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</si>
  <si>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</si>
  <si>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</si>
  <si>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</si>
  <si>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</si>
  <si>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</si>
  <si>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</si>
  <si>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</si>
  <si>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</si>
  <si>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</si>
  <si>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</si>
  <si>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</si>
  <si>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</si>
  <si>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</si>
  <si>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</si>
  <si>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</si>
  <si>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</si>
  <si>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</si>
  <si>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</si>
  <si>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</si>
  <si>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</si>
  <si>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</si>
  <si>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</si>
  <si>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</si>
  <si>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</si>
  <si>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</si>
  <si>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</si>
  <si>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</si>
  <si>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</si>
  <si>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</si>
  <si>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</si>
  <si>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</si>
  <si>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</si>
  <si>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</si>
  <si>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</si>
  <si>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</si>
  <si>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</si>
  <si>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</si>
  <si>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</si>
  <si>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</si>
  <si>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</si>
  <si>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</si>
  <si>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</si>
  <si>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</si>
  <si>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</si>
  <si>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</si>
  <si>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</si>
  <si>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</si>
  <si>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</si>
  <si>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</si>
  <si>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</si>
  <si>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</si>
  <si>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</si>
  <si>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</si>
  <si>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</si>
  <si>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</si>
  <si>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</si>
  <si>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</si>
  <si>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</si>
  <si>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</si>
  <si>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</si>
  <si>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</si>
  <si>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</si>
  <si>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</si>
  <si>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</si>
  <si>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</si>
  <si>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</si>
  <si>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</si>
  <si>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</si>
  <si>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</si>
  <si>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</si>
  <si>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</si>
  <si>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</si>
  <si>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</si>
  <si>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</si>
  <si>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</si>
  <si>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</si>
  <si>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</si>
  <si>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</si>
  <si>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</si>
  <si>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</si>
  <si>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</si>
  <si>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</si>
  <si>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</si>
  <si>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</si>
  <si>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</si>
  <si>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</si>
  <si>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</si>
  <si>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</si>
  <si>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</si>
  <si>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</si>
  <si>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</si>
  <si>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</si>
  <si>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</si>
  <si>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</si>
  <si>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</si>
  <si>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</si>
  <si>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</si>
  <si>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</si>
  <si>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</si>
  <si>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</si>
  <si>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</si>
  <si>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</si>
  <si>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</si>
  <si>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</si>
  <si>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</si>
  <si>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</si>
  <si>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</si>
  <si>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</si>
  <si>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</si>
  <si>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</si>
  <si>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</si>
  <si>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</si>
  <si>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</si>
  <si>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</si>
  <si>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</si>
  <si>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</si>
  <si>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</si>
  <si>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</si>
  <si>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</si>
  <si>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</si>
  <si>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</si>
  <si>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</si>
  <si>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</si>
  <si>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</si>
  <si>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</si>
  <si>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</si>
  <si>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</si>
  <si>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</si>
  <si>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</si>
  <si>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</si>
  <si>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</si>
  <si>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</si>
  <si>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</si>
  <si>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</si>
  <si>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</si>
  <si>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</si>
  <si>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</si>
  <si>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</si>
  <si>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</si>
  <si>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</si>
  <si>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</si>
  <si>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</si>
  <si>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</si>
  <si>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</si>
  <si>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</si>
  <si>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</si>
  <si>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</si>
  <si>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</si>
  <si>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</si>
  <si>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</si>
  <si>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</si>
  <si>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</si>
  <si>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</si>
  <si>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</si>
  <si>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</si>
  <si>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</si>
  <si>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</si>
  <si>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</si>
  <si>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</si>
  <si>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</si>
  <si>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</si>
  <si>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</si>
  <si>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</si>
  <si>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</si>
  <si>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</si>
  <si>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</si>
  <si>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</si>
  <si>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</si>
  <si>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</si>
  <si>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</si>
  <si>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</si>
  <si>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</si>
  <si>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</si>
  <si>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</si>
  <si>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</si>
  <si>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</si>
  <si>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</si>
  <si>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</si>
  <si>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</si>
  <si>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</si>
  <si>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</si>
  <si>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</si>
  <si>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</si>
  <si>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</si>
  <si>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</si>
  <si>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</si>
  <si>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</si>
  <si>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</si>
  <si>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</si>
  <si>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</si>
  <si>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</si>
  <si>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</si>
  <si>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</si>
  <si>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</si>
  <si>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</si>
  <si>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</si>
  <si>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</si>
  <si>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</si>
  <si>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</si>
  <si>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</si>
  <si>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</si>
  <si>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</si>
  <si>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</si>
  <si>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</si>
  <si>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</si>
  <si>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</si>
  <si>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</si>
  <si>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</si>
  <si>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</si>
  <si>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</si>
  <si>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</si>
  <si>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</si>
  <si>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</si>
  <si>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</si>
  <si>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</si>
  <si>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</si>
  <si>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</si>
  <si>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</si>
  <si>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</si>
  <si>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</si>
  <si>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</si>
  <si>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</si>
  <si>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</si>
  <si>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</si>
  <si>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</si>
  <si>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</si>
  <si>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</si>
  <si>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</si>
  <si>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</si>
  <si>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</si>
  <si>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</si>
  <si>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</si>
  <si>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</si>
  <si>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</si>
  <si>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</si>
  <si>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</si>
  <si>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NIC002</t>
  </si>
  <si>
    <t>NPL002</t>
  </si>
  <si>
    <t>PAK002</t>
  </si>
  <si>
    <t>PAK003</t>
  </si>
  <si>
    <t>PAN002</t>
  </si>
  <si>
    <t>PHL001</t>
  </si>
  <si>
    <t>PHL004</t>
  </si>
  <si>
    <t>PHL005</t>
  </si>
  <si>
    <t>PHL006</t>
  </si>
  <si>
    <t>PHL007</t>
  </si>
  <si>
    <t>PHL008</t>
  </si>
  <si>
    <t>PHL009</t>
  </si>
  <si>
    <t>PNG002</t>
  </si>
  <si>
    <t>SDN002</t>
  </si>
  <si>
    <t>SDN003</t>
  </si>
  <si>
    <t>SDN004</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</si>
  <si>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</si>
  <si>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</si>
  <si>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</si>
  <si>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</si>
  <si>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</si>
  <si>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</si>
  <si>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</si>
  <si>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</si>
  <si>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</si>
  <si>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</si>
  <si>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</si>
  <si>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</si>
  <si>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</si>
  <si>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</si>
  <si>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</si>
  <si>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</si>
  <si>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</si>
  <si>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</si>
  <si>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</si>
  <si>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</si>
  <si>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</si>
  <si>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</si>
  <si>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</si>
  <si>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</si>
  <si>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</si>
  <si>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</si>
  <si>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</si>
  <si>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</si>
  <si>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</si>
  <si>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</si>
  <si>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</si>
  <si>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</si>
  <si>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</si>
  <si>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</si>
  <si>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</si>
  <si>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</si>
  <si>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</si>
  <si>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</si>
  <si>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</si>
  <si>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</si>
  <si>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</si>
  <si>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</si>
  <si>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</si>
  <si>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</si>
  <si>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</si>
  <si>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</si>
  <si>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</si>
  <si>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</si>
  <si>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</si>
  <si>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</si>
  <si>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</si>
  <si>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</si>
  <si>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</si>
  <si>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</si>
  <si>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</si>
  <si>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</si>
  <si>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</si>
  <si>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</si>
  <si>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</si>
  <si>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</si>
  <si>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</si>
  <si>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</si>
  <si>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</si>
  <si>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</si>
  <si>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</si>
  <si>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</si>
  <si>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</si>
  <si>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</si>
  <si>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</si>
  <si>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</si>
  <si>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</si>
  <si>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</si>
  <si>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</si>
  <si>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</si>
  <si>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</si>
  <si>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</si>
  <si>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</si>
  <si>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</si>
  <si>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</si>
  <si>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</si>
  <si>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</si>
  <si>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</si>
  <si>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</si>
  <si>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</si>
  <si>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</si>
  <si>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</si>
  <si>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</si>
  <si>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https://www.acaps.org/country/Ethiopia/crisis/Northern-Ethiopia-Conflict</t>
  </si>
  <si>
    <t>04/12/2020</t>
  </si>
  <si>
    <t>https://www.acaps.org/country/Greece/crisis/Mixed-Migration</t>
  </si>
  <si>
    <t>https://www.acaps.org/country/Guatemala/crisis/Complex-crisis</t>
  </si>
  <si>
    <t>https://www.acaps.org/country/Honduras/crisis/Complex-crisis</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</si>
  <si>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</si>
  <si>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</si>
  <si>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</si>
  <si>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</si>
  <si>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</si>
  <si>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</si>
  <si>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</si>
  <si>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</si>
  <si>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</si>
  <si>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</si>
  <si>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</si>
  <si>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</si>
  <si>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</si>
  <si>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</si>
  <si>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</si>
  <si>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</si>
  <si>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</si>
  <si>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</si>
  <si>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</si>
  <si>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</si>
  <si>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</si>
  <si>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</si>
  <si>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</si>
  <si>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</si>
  <si>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</si>
  <si>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</si>
  <si>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</si>
  <si>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</si>
  <si>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</si>
  <si>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</si>
  <si>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</si>
  <si>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</si>
  <si>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</si>
  <si>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</si>
  <si>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</si>
  <si>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</si>
  <si>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</si>
  <si>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</si>
  <si>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</si>
  <si>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</si>
  <si>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</si>
  <si>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</si>
  <si>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</si>
  <si>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</si>
  <si>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</si>
  <si>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</si>
  <si>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</si>
  <si>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</si>
  <si>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</si>
  <si>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</si>
  <si>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</si>
  <si>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</si>
  <si>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</si>
  <si>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</si>
  <si>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</si>
  <si>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</si>
  <si>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</si>
  <si>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</si>
  <si>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</si>
  <si>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</si>
  <si>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</si>
  <si>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</si>
  <si>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</si>
  <si>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</si>
  <si>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</si>
  <si>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</si>
  <si>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</si>
  <si>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</si>
  <si>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</si>
  <si>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</si>
  <si>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</si>
  <si>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</si>
  <si>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</si>
  <si>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</si>
  <si>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</si>
  <si>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</si>
  <si>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</si>
  <si>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</si>
  <si>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</si>
  <si>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</si>
  <si>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</si>
  <si>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</si>
  <si>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</si>
  <si>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</si>
  <si>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</si>
  <si>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</si>
  <si>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</si>
  <si>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</si>
  <si>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</si>
  <si>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</si>
  <si>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</si>
  <si>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</si>
  <si>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</si>
  <si>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</si>
  <si>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</si>
  <si>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</si>
  <si>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</si>
  <si>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</si>
  <si>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</si>
  <si>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</si>
  <si>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</si>
  <si>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</si>
  <si>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</si>
  <si>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</si>
  <si>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</si>
  <si>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</si>
  <si>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</si>
  <si>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</si>
  <si>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</si>
  <si>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</si>
  <si>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</si>
  <si>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</si>
  <si>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</si>
  <si>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</si>
  <si>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</si>
  <si>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</si>
  <si>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</si>
  <si>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</si>
  <si>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</si>
  <si>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</si>
  <si>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</si>
  <si>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</si>
  <si>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</si>
  <si>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</si>
  <si>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</si>
  <si>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</si>
  <si>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</si>
  <si>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</si>
  <si>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</si>
  <si>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</si>
  <si>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</si>
  <si>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</si>
  <si>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</si>
  <si>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</si>
  <si>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</si>
  <si>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</si>
  <si>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</si>
  <si>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</si>
  <si>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</si>
  <si>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https://www.acaps.org/country/Somalia/crisis/Drought</t>
  </si>
  <si>
    <t>24/11/2021</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</si>
  <si>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</si>
  <si>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</si>
  <si>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</si>
  <si>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</si>
  <si>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</si>
  <si>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</si>
  <si>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</si>
  <si>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</si>
  <si>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</si>
  <si>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</si>
  <si>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</si>
  <si>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</si>
  <si>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</si>
  <si>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</si>
  <si>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</si>
  <si>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</si>
  <si>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</si>
  <si>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</si>
  <si>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</si>
  <si>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</si>
  <si>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</si>
  <si>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</si>
  <si>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</si>
  <si>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</si>
  <si>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</si>
  <si>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</si>
  <si>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</si>
  <si>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</si>
  <si>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</si>
  <si>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</si>
  <si>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</si>
  <si>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</si>
  <si>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</si>
  <si>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</si>
  <si>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</si>
  <si>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</si>
  <si>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</si>
  <si>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</si>
  <si>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</si>
  <si>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</si>
  <si>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</si>
  <si>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</si>
  <si>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</si>
  <si>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</si>
  <si>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</si>
  <si>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</si>
  <si>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</si>
  <si>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</si>
  <si>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</si>
  <si>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</si>
  <si>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</si>
  <si>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</si>
  <si>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</si>
  <si>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</si>
  <si>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</si>
  <si>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</si>
  <si>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</si>
  <si>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</si>
  <si>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</si>
  <si>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</si>
  <si>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</si>
  <si>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</si>
  <si>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</si>
  <si>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</si>
  <si>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</si>
  <si>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</si>
  <si>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</si>
  <si>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</si>
  <si>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</si>
  <si>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</si>
  <si>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</si>
  <si>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</si>
  <si>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</si>
  <si>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</si>
  <si>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</si>
  <si>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</si>
  <si>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</si>
  <si>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</si>
  <si>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</si>
  <si>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</si>
  <si>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</si>
  <si>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</si>
  <si>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</si>
  <si>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</si>
  <si>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</si>
  <si>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</si>
  <si>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</si>
  <si>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</si>
  <si>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</si>
  <si>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</si>
  <si>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</si>
  <si>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</si>
  <si>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</si>
  <si>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</si>
  <si>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</si>
  <si>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</si>
  <si>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</si>
  <si>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</si>
  <si>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</si>
  <si>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</si>
  <si>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</si>
  <si>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</si>
  <si>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</si>
  <si>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</si>
  <si>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</si>
  <si>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</si>
  <si>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2021. INFORM Seveirty Index November 2021.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</si>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</sst>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88">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32" sqref="A32"/>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6" t="s">
        <v>6651</v>
      </c>
    </row>
    <row r="3" spans="1:1" ht="18.649999999999999" customHeight="1" x14ac:dyDescent="0.35">
      <c r="A3" s="68" t="s">
        <v>6652</v>
      </c>
    </row>
    <row r="4" spans="1:1" ht="60" customHeight="1" x14ac:dyDescent="0.35">
      <c r="A4" s="116" t="s">
        <v>6653</v>
      </c>
    </row>
    <row r="5" spans="1:1" ht="81" customHeight="1" x14ac:dyDescent="0.35">
      <c r="A5" s="201" t="s">
        <v>6654</v>
      </c>
    </row>
    <row r="6" spans="1:1" ht="21.75" customHeight="1" x14ac:dyDescent="0.35">
      <c r="A6" s="216" t="s">
        <v>6655</v>
      </c>
    </row>
    <row r="7" spans="1:1" s="117" customFormat="1" ht="168" customHeight="1" x14ac:dyDescent="0.35">
      <c r="A7" s="149" t="s">
        <v>6656</v>
      </c>
    </row>
    <row r="8" spans="1:1" s="117" customFormat="1" ht="22.4" customHeight="1" x14ac:dyDescent="0.35">
      <c r="A8" s="216" t="s">
        <v>6657</v>
      </c>
    </row>
    <row r="9" spans="1:1" s="117" customFormat="1" ht="232.4" customHeight="1" x14ac:dyDescent="0.35">
      <c r="A9" s="149" t="s">
        <v>6658</v>
      </c>
    </row>
    <row r="10" spans="1:1" ht="344.9" customHeight="1" x14ac:dyDescent="0.35">
      <c r="A10" s="118"/>
    </row>
    <row r="11" spans="1:1" ht="22.75" customHeight="1" x14ac:dyDescent="0.35">
      <c r="A11" s="216" t="s">
        <v>6659</v>
      </c>
    </row>
    <row r="12" spans="1:1" ht="213.65" customHeight="1" x14ac:dyDescent="0.35">
      <c r="A12" s="149" t="s">
        <v>6660</v>
      </c>
    </row>
    <row r="13" spans="1:1" ht="21" customHeight="1" x14ac:dyDescent="0.35">
      <c r="A13" s="216" t="s">
        <v>6661</v>
      </c>
    </row>
    <row r="14" spans="1:1" ht="145.4" customHeight="1" x14ac:dyDescent="0.35">
      <c r="A14" s="217" t="s">
        <v>6662</v>
      </c>
    </row>
    <row r="15" spans="1:1" ht="30" customHeight="1" x14ac:dyDescent="0.35">
      <c r="A15" s="150" t="s">
        <v>6663</v>
      </c>
    </row>
    <row r="16" spans="1:1" ht="80.150000000000006" customHeight="1" x14ac:dyDescent="0.35">
      <c r="A16" s="150" t="s">
        <v>6664</v>
      </c>
    </row>
    <row r="17" spans="1:1" ht="46.4" customHeight="1" x14ac:dyDescent="0.35">
      <c r="A17" s="57" t="s">
        <v>6665</v>
      </c>
    </row>
    <row r="18" spans="1:1" ht="64.5" customHeight="1" x14ac:dyDescent="0.35">
      <c r="A18" s="57" t="s">
        <v>7712</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2"/>
  <sheetViews>
    <sheetView workbookViewId="0">
      <selection activeCell="G145" sqref="G145"/>
    </sheetView>
  </sheetViews>
  <sheetFormatPr defaultColWidth="8.453125" defaultRowHeight="14.5" x14ac:dyDescent="0.35"/>
  <cols>
    <col min="1" max="1" width="8.453125" style="207" customWidth="1"/>
    <col min="2" max="5" width="9.453125" style="207" customWidth="1"/>
    <col min="6" max="6" width="7" style="207" customWidth="1"/>
    <col min="7" max="7" width="6.453125" style="207" customWidth="1"/>
  </cols>
  <sheetData>
    <row r="1" spans="1:9" x14ac:dyDescent="0.35">
      <c r="A1" s="304"/>
      <c r="B1" s="287"/>
      <c r="C1" s="287"/>
      <c r="D1" s="287"/>
      <c r="E1" s="287"/>
      <c r="F1" s="287"/>
      <c r="G1" s="287"/>
      <c r="H1" s="287"/>
    </row>
    <row r="2" spans="1:9" ht="147" customHeight="1" x14ac:dyDescent="0.35">
      <c r="A2" s="218" t="s">
        <v>1</v>
      </c>
      <c r="B2" s="153" t="s">
        <v>6809</v>
      </c>
      <c r="C2" s="153" t="s">
        <v>6810</v>
      </c>
      <c r="D2" s="153" t="s">
        <v>6811</v>
      </c>
      <c r="E2" s="153" t="s">
        <v>6812</v>
      </c>
      <c r="F2" s="154" t="s">
        <v>6810</v>
      </c>
      <c r="G2" s="154" t="s">
        <v>6813</v>
      </c>
      <c r="H2" s="155" t="s">
        <v>6814</v>
      </c>
      <c r="I2" s="71" t="s">
        <v>5</v>
      </c>
    </row>
    <row r="3" spans="1:9" x14ac:dyDescent="0.35">
      <c r="A3" s="156" t="str">
        <f>Lists!C:C</f>
        <v>AFG001</v>
      </c>
      <c r="B3" s="241">
        <f t="shared" ref="B3:B34" si="0">ROUND(AVERAGE(C3:E3),1)</f>
        <v>1.4</v>
      </c>
      <c r="C3" s="241">
        <f t="shared" ref="C3:C34" si="1">IF(F3="x","x",ROUND((5-(3-F3)/2*5),1))</f>
        <v>2.5</v>
      </c>
      <c r="D3" s="241">
        <f t="shared" ref="D3:D34" si="2">IF(G3&gt;365,5,ROUND((5-(365-G3)/364*5),1))</f>
        <v>1.6</v>
      </c>
      <c r="E3" s="241">
        <f t="shared" ref="E3:E34" si="3">IF(H3&gt;3,5,ROUND((5-(3-H3)/3*5),1))</f>
        <v>0</v>
      </c>
      <c r="F3" s="241">
        <f>'Data Reliability'!B3</f>
        <v>2</v>
      </c>
      <c r="G3" s="157">
        <f>Reliability_updated!V3</f>
        <v>118</v>
      </c>
      <c r="H3" s="157">
        <f>'Data Reliability'!C3</f>
        <v>0</v>
      </c>
      <c r="I3" t="str">
        <f>IF(Reliability!B3="x","x",(IF(ROUNDUP(Reliability!B3,0)=1,"Very High",IF(ROUNDUP(Reliability!B3,0)=2,"High",IF(ROUNDUP(Reliability!B3,0)=3,"Medium",IF(ROUNDUP(Reliability!B3,0)=4,"Low","Very Low"))))))</f>
        <v>High</v>
      </c>
    </row>
    <row r="4" spans="1:9" x14ac:dyDescent="0.35">
      <c r="A4" s="156" t="str">
        <f>Lists!C:C</f>
        <v>ARM002</v>
      </c>
      <c r="B4" s="241">
        <f t="shared" si="0"/>
        <v>1.7</v>
      </c>
      <c r="C4" s="241">
        <f t="shared" si="1"/>
        <v>2</v>
      </c>
      <c r="D4" s="241">
        <f t="shared" si="2"/>
        <v>3.2</v>
      </c>
      <c r="E4" s="241">
        <f t="shared" si="3"/>
        <v>0</v>
      </c>
      <c r="F4" s="241">
        <f>'Data Reliability'!B4</f>
        <v>1.8</v>
      </c>
      <c r="G4" s="157">
        <f>Reliability_updated!V4</f>
        <v>231</v>
      </c>
      <c r="H4" s="157">
        <f>'Data Reliability'!C4</f>
        <v>0</v>
      </c>
      <c r="I4" t="str">
        <f>IF(Reliability!B4="x","x",(IF(ROUNDUP(Reliability!B4,0)=1,"Very High",IF(ROUNDUP(Reliability!B4,0)=2,"High",IF(ROUNDUP(Reliability!B4,0)=3,"Medium",IF(ROUNDUP(Reliability!B4,0)=4,"Low","Very Low"))))))</f>
        <v>High</v>
      </c>
    </row>
    <row r="5" spans="1:9" x14ac:dyDescent="0.35">
      <c r="A5" s="156" t="str">
        <f>Lists!C:C</f>
        <v>AZE002</v>
      </c>
      <c r="B5" s="241">
        <f t="shared" si="0"/>
        <v>4.0999999999999996</v>
      </c>
      <c r="C5" s="241" t="str">
        <f t="shared" si="1"/>
        <v>x</v>
      </c>
      <c r="D5" s="241">
        <f t="shared" si="2"/>
        <v>4.8</v>
      </c>
      <c r="E5" s="241">
        <f t="shared" si="3"/>
        <v>3.3</v>
      </c>
      <c r="F5" s="241" t="str">
        <f>'Data Reliability'!B5</f>
        <v>x</v>
      </c>
      <c r="G5" s="157">
        <f>Reliability_updated!V5</f>
        <v>350.6</v>
      </c>
      <c r="H5" s="157">
        <f>'Data Reliability'!C5</f>
        <v>2</v>
      </c>
      <c r="I5" t="str">
        <f>IF(Reliability!B5="x","x",(IF(ROUNDUP(Reliability!B5,0)=1,"Very High",IF(ROUNDUP(Reliability!B5,0)=2,"High",IF(ROUNDUP(Reliability!B5,0)=3,"Medium",IF(ROUNDUP(Reliability!B5,0)=4,"Low","Very Low"))))))</f>
        <v>Very Low</v>
      </c>
    </row>
    <row r="6" spans="1:9" x14ac:dyDescent="0.35">
      <c r="A6" s="156" t="str">
        <f>Lists!C:C</f>
        <v>BDI001</v>
      </c>
      <c r="B6" s="241">
        <f t="shared" si="0"/>
        <v>2.2000000000000002</v>
      </c>
      <c r="C6" s="241">
        <f t="shared" si="1"/>
        <v>2.2999999999999998</v>
      </c>
      <c r="D6" s="241">
        <f t="shared" si="2"/>
        <v>4.4000000000000004</v>
      </c>
      <c r="E6" s="241">
        <f t="shared" si="3"/>
        <v>0</v>
      </c>
      <c r="F6" s="241">
        <f>'Data Reliability'!B6</f>
        <v>1.9</v>
      </c>
      <c r="G6" s="157">
        <f>Reliability_updated!V6</f>
        <v>318.89999999999998</v>
      </c>
      <c r="H6" s="157">
        <f>'Data Reliability'!C6</f>
        <v>0</v>
      </c>
      <c r="I6" t="str">
        <f>IF(Reliability!B6="x","x",(IF(ROUNDUP(Reliability!B6,0)=1,"Very High",IF(ROUNDUP(Reliability!B6,0)=2,"High",IF(ROUNDUP(Reliability!B6,0)=3,"Medium",IF(ROUNDUP(Reliability!B6,0)=4,"Low","Very Low"))))))</f>
        <v>Medium</v>
      </c>
    </row>
    <row r="7" spans="1:9" x14ac:dyDescent="0.35">
      <c r="A7" s="156" t="str">
        <f>Lists!C:C</f>
        <v>BFA002</v>
      </c>
      <c r="B7" s="241">
        <f t="shared" si="0"/>
        <v>1.1000000000000001</v>
      </c>
      <c r="C7" s="241">
        <f t="shared" si="1"/>
        <v>0.5</v>
      </c>
      <c r="D7" s="241">
        <f t="shared" si="2"/>
        <v>2.9</v>
      </c>
      <c r="E7" s="241">
        <f t="shared" si="3"/>
        <v>0</v>
      </c>
      <c r="F7" s="241">
        <f>'Data Reliability'!B7</f>
        <v>1.2</v>
      </c>
      <c r="G7" s="157">
        <f>Reliability_updated!V7</f>
        <v>213.4</v>
      </c>
      <c r="H7" s="157">
        <f>'Data Reliability'!C7</f>
        <v>0</v>
      </c>
      <c r="I7" t="str">
        <f>IF(Reliability!B7="x","x",(IF(ROUNDUP(Reliability!B7,0)=1,"Very High",IF(ROUNDUP(Reliability!B7,0)=2,"High",IF(ROUNDUP(Reliability!B7,0)=3,"Medium",IF(ROUNDUP(Reliability!B7,0)=4,"Low","Very Low"))))))</f>
        <v>High</v>
      </c>
    </row>
    <row r="8" spans="1:9" x14ac:dyDescent="0.35">
      <c r="A8" s="156" t="str">
        <f>Lists!C:C</f>
        <v>BGD002</v>
      </c>
      <c r="B8" s="241">
        <f t="shared" si="0"/>
        <v>1.5</v>
      </c>
      <c r="C8" s="241">
        <f t="shared" si="1"/>
        <v>0.8</v>
      </c>
      <c r="D8" s="241">
        <f t="shared" si="2"/>
        <v>2.1</v>
      </c>
      <c r="E8" s="241">
        <f t="shared" si="3"/>
        <v>1.7</v>
      </c>
      <c r="F8" s="241">
        <f>'Data Reliability'!B8</f>
        <v>1.3</v>
      </c>
      <c r="G8" s="157">
        <f>Reliability_updated!V8</f>
        <v>151.69999999999999</v>
      </c>
      <c r="H8" s="157">
        <f>'Data Reliability'!C8</f>
        <v>1</v>
      </c>
      <c r="I8" t="str">
        <f>IF(Reliability!B8="x","x",(IF(ROUNDUP(Reliability!B8,0)=1,"Very High",IF(ROUNDUP(Reliability!B8,0)=2,"High",IF(ROUNDUP(Reliability!B8,0)=3,"Medium",IF(ROUNDUP(Reliability!B8,0)=4,"Low","Very Low"))))))</f>
        <v>High</v>
      </c>
    </row>
    <row r="9" spans="1:9" x14ac:dyDescent="0.35">
      <c r="A9" s="156" t="str">
        <f>Lists!C:C</f>
        <v>BRA002</v>
      </c>
      <c r="B9" s="241">
        <f t="shared" si="0"/>
        <v>2.2999999999999998</v>
      </c>
      <c r="C9" s="241">
        <f t="shared" si="1"/>
        <v>3.3</v>
      </c>
      <c r="D9" s="241">
        <f t="shared" si="2"/>
        <v>3.5</v>
      </c>
      <c r="E9" s="241">
        <f t="shared" si="3"/>
        <v>0</v>
      </c>
      <c r="F9" s="241">
        <f>'Data Reliability'!B9</f>
        <v>2.2999999999999998</v>
      </c>
      <c r="G9" s="157">
        <f>Reliability_updated!V9</f>
        <v>254.6</v>
      </c>
      <c r="H9" s="157">
        <f>'Data Reliability'!C9</f>
        <v>0</v>
      </c>
      <c r="I9" t="str">
        <f>IF(Reliability!B9="x","x",(IF(ROUNDUP(Reliability!B9,0)=1,"Very High",IF(ROUNDUP(Reliability!B9,0)=2,"High",IF(ROUNDUP(Reliability!B9,0)=3,"Medium",IF(ROUNDUP(Reliability!B9,0)=4,"Low","Very Low"))))))</f>
        <v>Medium</v>
      </c>
    </row>
    <row r="10" spans="1:9" x14ac:dyDescent="0.35">
      <c r="A10" s="156" t="str">
        <f>Lists!C:C</f>
        <v>CAF001</v>
      </c>
      <c r="B10" s="241">
        <f t="shared" si="0"/>
        <v>2.6</v>
      </c>
      <c r="C10" s="241">
        <f t="shared" si="1"/>
        <v>3.5</v>
      </c>
      <c r="D10" s="241">
        <f t="shared" si="2"/>
        <v>4.4000000000000004</v>
      </c>
      <c r="E10" s="241">
        <f t="shared" si="3"/>
        <v>0</v>
      </c>
      <c r="F10" s="241">
        <f>'Data Reliability'!B10</f>
        <v>2.4</v>
      </c>
      <c r="G10" s="157">
        <f>Reliability_updated!V10</f>
        <v>324.89999999999998</v>
      </c>
      <c r="H10" s="157">
        <f>'Data Reliability'!C10</f>
        <v>0</v>
      </c>
      <c r="I10" t="str">
        <f>IF(Reliability!B10="x","x",(IF(ROUNDUP(Reliability!B10,0)=1,"Very High",IF(ROUNDUP(Reliability!B10,0)=2,"High",IF(ROUNDUP(Reliability!B10,0)=3,"Medium",IF(ROUNDUP(Reliability!B10,0)=4,"Low","Very Low"))))))</f>
        <v>Medium</v>
      </c>
    </row>
    <row r="11" spans="1:9" x14ac:dyDescent="0.35">
      <c r="A11" s="156" t="str">
        <f>Lists!C:C</f>
        <v>CMR001</v>
      </c>
      <c r="B11" s="241">
        <f t="shared" si="0"/>
        <v>1.2</v>
      </c>
      <c r="C11" s="241">
        <f t="shared" si="1"/>
        <v>0.5</v>
      </c>
      <c r="D11" s="241">
        <f t="shared" si="2"/>
        <v>3.2</v>
      </c>
      <c r="E11" s="241">
        <f t="shared" si="3"/>
        <v>0</v>
      </c>
      <c r="F11" s="241">
        <f>'Data Reliability'!B11</f>
        <v>1.2</v>
      </c>
      <c r="G11" s="157">
        <f>Reliability_updated!V11</f>
        <v>231.5</v>
      </c>
      <c r="H11" s="157">
        <f>'Data Reliability'!C11</f>
        <v>0</v>
      </c>
      <c r="I11" t="str">
        <f>IF(Reliability!B11="x","x",(IF(ROUNDUP(Reliability!B11,0)=1,"Very High",IF(ROUNDUP(Reliability!B11,0)=2,"High",IF(ROUNDUP(Reliability!B11,0)=3,"Medium",IF(ROUNDUP(Reliability!B11,0)=4,"Low","Very Low"))))))</f>
        <v>High</v>
      </c>
    </row>
    <row r="12" spans="1:9" x14ac:dyDescent="0.35">
      <c r="A12" s="156" t="str">
        <f>Lists!C:C</f>
        <v>CMR002</v>
      </c>
      <c r="B12" s="241">
        <f t="shared" si="0"/>
        <v>0.8</v>
      </c>
      <c r="C12" s="241">
        <f t="shared" si="1"/>
        <v>0.3</v>
      </c>
      <c r="D12" s="241">
        <f t="shared" si="2"/>
        <v>2.1</v>
      </c>
      <c r="E12" s="241">
        <f t="shared" si="3"/>
        <v>0</v>
      </c>
      <c r="F12" s="241">
        <f>'Data Reliability'!B12</f>
        <v>1.1000000000000001</v>
      </c>
      <c r="G12" s="157">
        <f>Reliability_updated!V12</f>
        <v>150.4</v>
      </c>
      <c r="H12" s="157">
        <f>'Data Reliability'!C12</f>
        <v>0</v>
      </c>
      <c r="I12" t="str">
        <f>IF(Reliability!B12="x","x",(IF(ROUNDUP(Reliability!B12,0)=1,"Very High",IF(ROUNDUP(Reliability!B12,0)=2,"High",IF(ROUNDUP(Reliability!B12,0)=3,"Medium",IF(ROUNDUP(Reliability!B12,0)=4,"Low","Very Low"))))))</f>
        <v>Very High</v>
      </c>
    </row>
    <row r="13" spans="1:9" x14ac:dyDescent="0.35">
      <c r="A13" s="156" t="str">
        <f>Lists!C:C</f>
        <v>CMR003</v>
      </c>
      <c r="B13" s="241">
        <f t="shared" si="0"/>
        <v>2.2000000000000002</v>
      </c>
      <c r="C13" s="241">
        <f t="shared" si="1"/>
        <v>2.2999999999999998</v>
      </c>
      <c r="D13" s="241">
        <f t="shared" si="2"/>
        <v>4.4000000000000004</v>
      </c>
      <c r="E13" s="241">
        <f t="shared" si="3"/>
        <v>0</v>
      </c>
      <c r="F13" s="241">
        <f>'Data Reliability'!B13</f>
        <v>1.9</v>
      </c>
      <c r="G13" s="157">
        <f>Reliability_updated!V13</f>
        <v>317.89999999999998</v>
      </c>
      <c r="H13" s="157">
        <f>'Data Reliability'!C13</f>
        <v>0</v>
      </c>
      <c r="I13" t="str">
        <f>IF(Reliability!B13="x","x",(IF(ROUNDUP(Reliability!B13,0)=1,"Very High",IF(ROUNDUP(Reliability!B13,0)=2,"High",IF(ROUNDUP(Reliability!B13,0)=3,"Medium",IF(ROUNDUP(Reliability!B13,0)=4,"Low","Very Low"))))))</f>
        <v>Medium</v>
      </c>
    </row>
    <row r="14" spans="1:9" x14ac:dyDescent="0.35">
      <c r="A14" s="156" t="str">
        <f>Lists!C:C</f>
        <v>CMR004</v>
      </c>
      <c r="B14" s="241">
        <f t="shared" si="0"/>
        <v>3</v>
      </c>
      <c r="C14" s="241">
        <f t="shared" si="1"/>
        <v>2.2999999999999998</v>
      </c>
      <c r="D14" s="241">
        <f t="shared" si="2"/>
        <v>4.9000000000000004</v>
      </c>
      <c r="E14" s="241">
        <f t="shared" si="3"/>
        <v>1.7</v>
      </c>
      <c r="F14" s="241">
        <f>'Data Reliability'!B14</f>
        <v>1.9</v>
      </c>
      <c r="G14" s="157">
        <f>Reliability_updated!V14</f>
        <v>358.5</v>
      </c>
      <c r="H14" s="157">
        <f>'Data Reliability'!C14</f>
        <v>1</v>
      </c>
      <c r="I14" t="str">
        <f>IF(Reliability!B14="x","x",(IF(ROUNDUP(Reliability!B14,0)=1,"Very High",IF(ROUNDUP(Reliability!B14,0)=2,"High",IF(ROUNDUP(Reliability!B14,0)=3,"Medium",IF(ROUNDUP(Reliability!B14,0)=4,"Low","Very Low"))))))</f>
        <v>Medium</v>
      </c>
    </row>
    <row r="15" spans="1:9" x14ac:dyDescent="0.35">
      <c r="A15" s="156" t="str">
        <f>Lists!C:C</f>
        <v>COD001</v>
      </c>
      <c r="B15" s="241">
        <f t="shared" si="0"/>
        <v>2.2000000000000002</v>
      </c>
      <c r="C15" s="241">
        <f t="shared" si="1"/>
        <v>2.2999999999999998</v>
      </c>
      <c r="D15" s="241">
        <f t="shared" si="2"/>
        <v>4.3</v>
      </c>
      <c r="E15" s="241">
        <f t="shared" si="3"/>
        <v>0</v>
      </c>
      <c r="F15" s="241">
        <f>'Data Reliability'!B15</f>
        <v>1.9</v>
      </c>
      <c r="G15" s="157">
        <f>Reliability_updated!V15</f>
        <v>317.5</v>
      </c>
      <c r="H15" s="157">
        <f>'Data Reliability'!C15</f>
        <v>0</v>
      </c>
      <c r="I15" t="str">
        <f>IF(Reliability!B15="x","x",(IF(ROUNDUP(Reliability!B15,0)=1,"Very High",IF(ROUNDUP(Reliability!B15,0)=2,"High",IF(ROUNDUP(Reliability!B15,0)=3,"Medium",IF(ROUNDUP(Reliability!B15,0)=4,"Low","Very Low"))))))</f>
        <v>Medium</v>
      </c>
    </row>
    <row r="16" spans="1:9" x14ac:dyDescent="0.35">
      <c r="A16" s="156" t="str">
        <f>Lists!C:C</f>
        <v>COG001</v>
      </c>
      <c r="B16" s="241">
        <f t="shared" si="0"/>
        <v>3.6</v>
      </c>
      <c r="C16" s="241">
        <f t="shared" si="1"/>
        <v>3.3</v>
      </c>
      <c r="D16" s="241">
        <f t="shared" si="2"/>
        <v>4.3</v>
      </c>
      <c r="E16" s="241">
        <f t="shared" si="3"/>
        <v>3.3</v>
      </c>
      <c r="F16" s="241">
        <f>'Data Reliability'!B16</f>
        <v>2.2999999999999998</v>
      </c>
      <c r="G16" s="157">
        <f>Reliability_updated!V16</f>
        <v>311.7</v>
      </c>
      <c r="H16" s="157">
        <f>'Data Reliability'!C16</f>
        <v>2</v>
      </c>
      <c r="I16" t="str">
        <f>IF(Reliability!B16="x","x",(IF(ROUNDUP(Reliability!B16,0)=1,"Very High",IF(ROUNDUP(Reliability!B16,0)=2,"High",IF(ROUNDUP(Reliability!B16,0)=3,"Medium",IF(ROUNDUP(Reliability!B16,0)=4,"Low","Very Low"))))))</f>
        <v>Low</v>
      </c>
    </row>
    <row r="17" spans="1:9" x14ac:dyDescent="0.35">
      <c r="A17" s="156" t="str">
        <f>Lists!C:C</f>
        <v>COL001</v>
      </c>
      <c r="B17" s="241">
        <f t="shared" si="0"/>
        <v>1.4</v>
      </c>
      <c r="C17" s="241">
        <f t="shared" si="1"/>
        <v>2</v>
      </c>
      <c r="D17" s="241">
        <f t="shared" si="2"/>
        <v>2.2999999999999998</v>
      </c>
      <c r="E17" s="241">
        <f t="shared" si="3"/>
        <v>0</v>
      </c>
      <c r="F17" s="241">
        <f>'Data Reliability'!B17</f>
        <v>1.8</v>
      </c>
      <c r="G17" s="157">
        <f>Reliability_updated!V17</f>
        <v>171.7</v>
      </c>
      <c r="H17" s="157">
        <f>'Data Reliability'!C17</f>
        <v>0</v>
      </c>
      <c r="I17" t="str">
        <f>IF(Reliability!B17="x","x",(IF(ROUNDUP(Reliability!B17,0)=1,"Very High",IF(ROUNDUP(Reliability!B17,0)=2,"High",IF(ROUNDUP(Reliability!B17,0)=3,"Medium",IF(ROUNDUP(Reliability!B17,0)=4,"Low","Very Low"))))))</f>
        <v>High</v>
      </c>
    </row>
    <row r="18" spans="1:9" x14ac:dyDescent="0.35">
      <c r="A18" s="156" t="str">
        <f>Lists!C:C</f>
        <v>COL002</v>
      </c>
      <c r="B18" s="241">
        <f t="shared" si="0"/>
        <v>2.4</v>
      </c>
      <c r="C18" s="241">
        <f t="shared" si="1"/>
        <v>2.2999999999999998</v>
      </c>
      <c r="D18" s="241">
        <f t="shared" si="2"/>
        <v>3.2</v>
      </c>
      <c r="E18" s="241">
        <f t="shared" si="3"/>
        <v>1.7</v>
      </c>
      <c r="F18" s="241">
        <f>'Data Reliability'!B18</f>
        <v>1.9</v>
      </c>
      <c r="G18" s="157">
        <f>Reliability_updated!V18</f>
        <v>236.9</v>
      </c>
      <c r="H18" s="157">
        <f>'Data Reliability'!C18</f>
        <v>1</v>
      </c>
      <c r="I18" t="str">
        <f>IF(Reliability!B18="x","x",(IF(ROUNDUP(Reliability!B18,0)=1,"Very High",IF(ROUNDUP(Reliability!B18,0)=2,"High",IF(ROUNDUP(Reliability!B18,0)=3,"Medium",IF(ROUNDUP(Reliability!B18,0)=4,"Low","Very Low"))))))</f>
        <v>Medium</v>
      </c>
    </row>
    <row r="19" spans="1:9" x14ac:dyDescent="0.35">
      <c r="A19" s="156" t="str">
        <f>Lists!C:C</f>
        <v>CRI002</v>
      </c>
      <c r="B19" s="241">
        <f t="shared" si="0"/>
        <v>2.8</v>
      </c>
      <c r="C19" s="241">
        <f t="shared" si="1"/>
        <v>3.3</v>
      </c>
      <c r="D19" s="241">
        <f t="shared" si="2"/>
        <v>5</v>
      </c>
      <c r="E19" s="241">
        <f t="shared" si="3"/>
        <v>0</v>
      </c>
      <c r="F19" s="241">
        <f>'Data Reliability'!B19</f>
        <v>2.2999999999999998</v>
      </c>
      <c r="G19" s="157">
        <f>Reliability_updated!V19</f>
        <v>403.1</v>
      </c>
      <c r="H19" s="157">
        <f>'Data Reliability'!C19</f>
        <v>0</v>
      </c>
      <c r="I19" t="str">
        <f>IF(Reliability!B19="x","x",(IF(ROUNDUP(Reliability!B19,0)=1,"Very High",IF(ROUNDUP(Reliability!B19,0)=2,"High",IF(ROUNDUP(Reliability!B19,0)=3,"Medium",IF(ROUNDUP(Reliability!B19,0)=4,"Low","Very Low"))))))</f>
        <v>Medium</v>
      </c>
    </row>
    <row r="20" spans="1:9" x14ac:dyDescent="0.35">
      <c r="A20" s="156" t="str">
        <f>Lists!C:C</f>
        <v>DJI001</v>
      </c>
      <c r="B20" s="241">
        <f t="shared" si="0"/>
        <v>0.9</v>
      </c>
      <c r="C20" s="241">
        <f t="shared" si="1"/>
        <v>2.2999999999999998</v>
      </c>
      <c r="D20" s="241">
        <f t="shared" si="2"/>
        <v>0.5</v>
      </c>
      <c r="E20" s="241">
        <f t="shared" si="3"/>
        <v>0</v>
      </c>
      <c r="F20" s="241">
        <f>'Data Reliability'!B20</f>
        <v>1.9</v>
      </c>
      <c r="G20" s="157">
        <f>Reliability_updated!V20</f>
        <v>39.1</v>
      </c>
      <c r="H20" s="157">
        <f>'Data Reliability'!C20</f>
        <v>0</v>
      </c>
      <c r="I20" t="str">
        <f>IF(Reliability!B20="x","x",(IF(ROUNDUP(Reliability!B20,0)=1,"Very High",IF(ROUNDUP(Reliability!B20,0)=2,"High",IF(ROUNDUP(Reliability!B20,0)=3,"Medium",IF(ROUNDUP(Reliability!B20,0)=4,"Low","Very Low"))))))</f>
        <v>Very High</v>
      </c>
    </row>
    <row r="21" spans="1:9" x14ac:dyDescent="0.35">
      <c r="A21" s="156" t="str">
        <f>Lists!C:C</f>
        <v>DJI002</v>
      </c>
      <c r="B21" s="241">
        <f t="shared" si="0"/>
        <v>0.9</v>
      </c>
      <c r="C21" s="241">
        <f t="shared" si="1"/>
        <v>2.2999999999999998</v>
      </c>
      <c r="D21" s="241">
        <f t="shared" si="2"/>
        <v>0.5</v>
      </c>
      <c r="E21" s="241">
        <f t="shared" si="3"/>
        <v>0</v>
      </c>
      <c r="F21" s="241">
        <f>'Data Reliability'!B21</f>
        <v>1.9</v>
      </c>
      <c r="G21" s="157">
        <f>Reliability_updated!V21</f>
        <v>38.799999999999997</v>
      </c>
      <c r="H21" s="157">
        <f>'Data Reliability'!C21</f>
        <v>0</v>
      </c>
      <c r="I21" t="str">
        <f>IF(Reliability!B21="x","x",(IF(ROUNDUP(Reliability!B21,0)=1,"Very High",IF(ROUNDUP(Reliability!B21,0)=2,"High",IF(ROUNDUP(Reliability!B21,0)=3,"Medium",IF(ROUNDUP(Reliability!B21,0)=4,"Low","Very Low"))))))</f>
        <v>Very High</v>
      </c>
    </row>
    <row r="22" spans="1:9" x14ac:dyDescent="0.35">
      <c r="A22" s="156" t="str">
        <f>Lists!C:C</f>
        <v>DJI003</v>
      </c>
      <c r="B22" s="241">
        <f t="shared" si="0"/>
        <v>1.7</v>
      </c>
      <c r="C22" s="241">
        <f t="shared" si="1"/>
        <v>2.2999999999999998</v>
      </c>
      <c r="D22" s="241">
        <f t="shared" si="2"/>
        <v>1.1000000000000001</v>
      </c>
      <c r="E22" s="241">
        <f t="shared" si="3"/>
        <v>1.7</v>
      </c>
      <c r="F22" s="241">
        <f>'Data Reliability'!B22</f>
        <v>1.9</v>
      </c>
      <c r="G22" s="157">
        <f>Reliability_updated!V22</f>
        <v>81.099999999999994</v>
      </c>
      <c r="H22" s="157">
        <f>'Data Reliability'!C22</f>
        <v>1</v>
      </c>
      <c r="I22" t="str">
        <f>IF(Reliability!B22="x","x",(IF(ROUNDUP(Reliability!B22,0)=1,"Very High",IF(ROUNDUP(Reliability!B22,0)=2,"High",IF(ROUNDUP(Reliability!B22,0)=3,"Medium",IF(ROUNDUP(Reliability!B22,0)=4,"Low","Very Low"))))))</f>
        <v>High</v>
      </c>
    </row>
    <row r="23" spans="1:9" x14ac:dyDescent="0.35">
      <c r="A23" s="156" t="str">
        <f>Lists!C:C</f>
        <v>DZA002</v>
      </c>
      <c r="B23" s="241">
        <f t="shared" si="0"/>
        <v>5</v>
      </c>
      <c r="C23" s="241" t="str">
        <f t="shared" si="1"/>
        <v>x</v>
      </c>
      <c r="D23" s="241">
        <f t="shared" si="2"/>
        <v>5</v>
      </c>
      <c r="E23" s="241">
        <f t="shared" si="3"/>
        <v>5</v>
      </c>
      <c r="F23" s="241" t="str">
        <f>'Data Reliability'!B23</f>
        <v>x</v>
      </c>
      <c r="G23" s="157">
        <f>Reliability_updated!V23</f>
        <v>556.6</v>
      </c>
      <c r="H23" s="157">
        <f>'Data Reliability'!C23</f>
        <v>3</v>
      </c>
      <c r="I23" t="str">
        <f>IF(Reliability!B23="x","x",(IF(ROUNDUP(Reliability!B23,0)=1,"Very High",IF(ROUNDUP(Reliability!B23,0)=2,"High",IF(ROUNDUP(Reliability!B23,0)=3,"Medium",IF(ROUNDUP(Reliability!B23,0)=4,"Low","Very Low"))))))</f>
        <v>Very Low</v>
      </c>
    </row>
    <row r="24" spans="1:9" x14ac:dyDescent="0.35">
      <c r="A24" s="156" t="str">
        <f>Lists!C:C</f>
        <v>DZA003</v>
      </c>
      <c r="B24" s="241">
        <f t="shared" si="0"/>
        <v>2.9</v>
      </c>
      <c r="C24" s="241">
        <f t="shared" si="1"/>
        <v>3.8</v>
      </c>
      <c r="D24" s="241">
        <f t="shared" si="2"/>
        <v>5</v>
      </c>
      <c r="E24" s="241">
        <f t="shared" si="3"/>
        <v>0</v>
      </c>
      <c r="F24" s="241">
        <f>'Data Reliability'!B24</f>
        <v>2.5</v>
      </c>
      <c r="G24" s="157">
        <f>Reliability_updated!V24</f>
        <v>643.5</v>
      </c>
      <c r="H24" s="157">
        <f>'Data Reliability'!C24</f>
        <v>0</v>
      </c>
      <c r="I24" t="str">
        <f>IF(Reliability!B24="x","x",(IF(ROUNDUP(Reliability!B24,0)=1,"Very High",IF(ROUNDUP(Reliability!B24,0)=2,"High",IF(ROUNDUP(Reliability!B24,0)=3,"Medium",IF(ROUNDUP(Reliability!B24,0)=4,"Low","Very Low"))))))</f>
        <v>Medium</v>
      </c>
    </row>
    <row r="25" spans="1:9" x14ac:dyDescent="0.35">
      <c r="A25" s="156" t="str">
        <f>Lists!C:C</f>
        <v>DZA004</v>
      </c>
      <c r="B25" s="241">
        <f t="shared" si="0"/>
        <v>5</v>
      </c>
      <c r="C25" s="241" t="str">
        <f t="shared" si="1"/>
        <v>x</v>
      </c>
      <c r="D25" s="241">
        <f t="shared" si="2"/>
        <v>5</v>
      </c>
      <c r="E25" s="241">
        <f t="shared" si="3"/>
        <v>5</v>
      </c>
      <c r="F25" s="241" t="str">
        <f>'Data Reliability'!B25</f>
        <v>x</v>
      </c>
      <c r="G25" s="157">
        <f>Reliability_updated!V25</f>
        <v>474.4</v>
      </c>
      <c r="H25" s="157">
        <f>'Data Reliability'!C25</f>
        <v>3</v>
      </c>
      <c r="I25" t="str">
        <f>IF(Reliability!B25="x","x",(IF(ROUNDUP(Reliability!B25,0)=1,"Very High",IF(ROUNDUP(Reliability!B25,0)=2,"High",IF(ROUNDUP(Reliability!B25,0)=3,"Medium",IF(ROUNDUP(Reliability!B25,0)=4,"Low","Very Low"))))))</f>
        <v>Very Low</v>
      </c>
    </row>
    <row r="26" spans="1:9" x14ac:dyDescent="0.35">
      <c r="A26" s="156" t="str">
        <f>Lists!C:C</f>
        <v>ECU002</v>
      </c>
      <c r="B26" s="241">
        <f t="shared" si="0"/>
        <v>2.9</v>
      </c>
      <c r="C26" s="241">
        <f t="shared" si="1"/>
        <v>3.8</v>
      </c>
      <c r="D26" s="241">
        <f t="shared" si="2"/>
        <v>5</v>
      </c>
      <c r="E26" s="241">
        <f t="shared" si="3"/>
        <v>0</v>
      </c>
      <c r="F26" s="241">
        <f>'Data Reliability'!B26</f>
        <v>2.5</v>
      </c>
      <c r="G26" s="157">
        <f>Reliability_updated!V26</f>
        <v>385.5</v>
      </c>
      <c r="H26" s="157">
        <f>'Data Reliability'!C26</f>
        <v>0</v>
      </c>
      <c r="I26" t="str">
        <f>IF(Reliability!B26="x","x",(IF(ROUNDUP(Reliability!B26,0)=1,"Very High",IF(ROUNDUP(Reliability!B26,0)=2,"High",IF(ROUNDUP(Reliability!B26,0)=3,"Medium",IF(ROUNDUP(Reliability!B26,0)=4,"Low","Very Low"))))))</f>
        <v>Medium</v>
      </c>
    </row>
    <row r="27" spans="1:9" x14ac:dyDescent="0.35">
      <c r="A27" s="156" t="str">
        <f>Lists!C:C</f>
        <v>EGY002</v>
      </c>
      <c r="B27" s="241">
        <f t="shared" si="0"/>
        <v>2.2999999999999998</v>
      </c>
      <c r="C27" s="241">
        <f t="shared" si="1"/>
        <v>3.8</v>
      </c>
      <c r="D27" s="241">
        <f t="shared" si="2"/>
        <v>3.1</v>
      </c>
      <c r="E27" s="241">
        <f t="shared" si="3"/>
        <v>0</v>
      </c>
      <c r="F27" s="241">
        <f>'Data Reliability'!B27</f>
        <v>2.5</v>
      </c>
      <c r="G27" s="157">
        <f>Reliability_updated!V27</f>
        <v>230.2</v>
      </c>
      <c r="H27" s="157">
        <f>'Data Reliability'!C27</f>
        <v>0</v>
      </c>
      <c r="I27" t="str">
        <f>IF(Reliability!B27="x","x",(IF(ROUNDUP(Reliability!B27,0)=1,"Very High",IF(ROUNDUP(Reliability!B27,0)=2,"High",IF(ROUNDUP(Reliability!B27,0)=3,"Medium",IF(ROUNDUP(Reliability!B27,0)=4,"Low","Very Low"))))))</f>
        <v>Medium</v>
      </c>
    </row>
    <row r="28" spans="1:9" x14ac:dyDescent="0.35">
      <c r="A28" s="156" t="str">
        <f>Lists!C:C</f>
        <v>ERI001</v>
      </c>
      <c r="B28" s="241">
        <f t="shared" si="0"/>
        <v>2.9</v>
      </c>
      <c r="C28" s="241">
        <f t="shared" si="1"/>
        <v>3.8</v>
      </c>
      <c r="D28" s="241">
        <f t="shared" si="2"/>
        <v>5</v>
      </c>
      <c r="E28" s="241">
        <f t="shared" si="3"/>
        <v>0</v>
      </c>
      <c r="F28" s="241">
        <f>'Data Reliability'!B28</f>
        <v>2.5</v>
      </c>
      <c r="G28" s="157">
        <f>Reliability_updated!V28</f>
        <v>394.6</v>
      </c>
      <c r="H28" s="157">
        <f>'Data Reliability'!C28</f>
        <v>0</v>
      </c>
      <c r="I28" t="str">
        <f>IF(Reliability!B28="x","x",(IF(ROUNDUP(Reliability!B28,0)=1,"Very High",IF(ROUNDUP(Reliability!B28,0)=2,"High",IF(ROUNDUP(Reliability!B28,0)=3,"Medium",IF(ROUNDUP(Reliability!B28,0)=4,"Low","Very Low"))))))</f>
        <v>Medium</v>
      </c>
    </row>
    <row r="29" spans="1:9" x14ac:dyDescent="0.35">
      <c r="A29" s="156" t="str">
        <f>Lists!C:C</f>
        <v>ESP002</v>
      </c>
      <c r="B29" s="241">
        <f t="shared" si="0"/>
        <v>1.9</v>
      </c>
      <c r="C29" s="241">
        <f t="shared" si="1"/>
        <v>2.2999999999999998</v>
      </c>
      <c r="D29" s="241">
        <f t="shared" si="2"/>
        <v>3.3</v>
      </c>
      <c r="E29" s="241">
        <f t="shared" si="3"/>
        <v>0</v>
      </c>
      <c r="F29" s="241">
        <f>'Data Reliability'!B29</f>
        <v>1.9</v>
      </c>
      <c r="G29" s="157">
        <f>Reliability_updated!V29</f>
        <v>243.6</v>
      </c>
      <c r="H29" s="157">
        <f>'Data Reliability'!C29</f>
        <v>0</v>
      </c>
      <c r="I29" t="str">
        <f>IF(Reliability!B29="x","x",(IF(ROUNDUP(Reliability!B29,0)=1,"Very High",IF(ROUNDUP(Reliability!B29,0)=2,"High",IF(ROUNDUP(Reliability!B29,0)=3,"Medium",IF(ROUNDUP(Reliability!B29,0)=4,"Low","Very Low"))))))</f>
        <v>High</v>
      </c>
    </row>
    <row r="30" spans="1:9" x14ac:dyDescent="0.35">
      <c r="A30" s="156" t="str">
        <f>Lists!C:C</f>
        <v>ETH001</v>
      </c>
      <c r="B30" s="241">
        <f t="shared" si="0"/>
        <v>1.4</v>
      </c>
      <c r="C30" s="241">
        <f t="shared" si="1"/>
        <v>2.2999999999999998</v>
      </c>
      <c r="D30" s="241">
        <f t="shared" si="2"/>
        <v>1.9</v>
      </c>
      <c r="E30" s="241">
        <f t="shared" si="3"/>
        <v>0</v>
      </c>
      <c r="F30" s="241">
        <f>'Data Reliability'!B30</f>
        <v>1.9</v>
      </c>
      <c r="G30" s="157">
        <f>Reliability_updated!V30</f>
        <v>137.1</v>
      </c>
      <c r="H30" s="157">
        <f>'Data Reliability'!C30</f>
        <v>0</v>
      </c>
      <c r="I30" t="str">
        <f>IF(Reliability!B30="x","x",(IF(ROUNDUP(Reliability!B30,0)=1,"Very High",IF(ROUNDUP(Reliability!B30,0)=2,"High",IF(ROUNDUP(Reliability!B30,0)=3,"Medium",IF(ROUNDUP(Reliability!B30,0)=4,"Low","Very Low"))))))</f>
        <v>High</v>
      </c>
    </row>
    <row r="31" spans="1:9" x14ac:dyDescent="0.35">
      <c r="A31" s="156" t="str">
        <f>Lists!C:C</f>
        <v>ETH002</v>
      </c>
      <c r="B31" s="241">
        <f t="shared" si="0"/>
        <v>1.2</v>
      </c>
      <c r="C31" s="241">
        <f t="shared" si="1"/>
        <v>2.2999999999999998</v>
      </c>
      <c r="D31" s="241">
        <f t="shared" si="2"/>
        <v>1.3</v>
      </c>
      <c r="E31" s="241">
        <f t="shared" si="3"/>
        <v>0</v>
      </c>
      <c r="F31" s="241">
        <f>'Data Reliability'!B31</f>
        <v>1.9</v>
      </c>
      <c r="G31" s="157">
        <f>Reliability_updated!V31</f>
        <v>93.7</v>
      </c>
      <c r="H31" s="157">
        <f>'Data Reliability'!C31</f>
        <v>0</v>
      </c>
      <c r="I31" t="str">
        <f>IF(Reliability!B31="x","x",(IF(ROUNDUP(Reliability!B31,0)=1,"Very High",IF(ROUNDUP(Reliability!B31,0)=2,"High",IF(ROUNDUP(Reliability!B31,0)=3,"Medium",IF(ROUNDUP(Reliability!B31,0)=4,"Low","Very Low"))))))</f>
        <v>High</v>
      </c>
    </row>
    <row r="32" spans="1:9" x14ac:dyDescent="0.35">
      <c r="A32" s="156" t="str">
        <f>Lists!C:C</f>
        <v>ETH003</v>
      </c>
      <c r="B32" s="241">
        <f t="shared" si="0"/>
        <v>1</v>
      </c>
      <c r="C32" s="241">
        <f t="shared" si="1"/>
        <v>2.2999999999999998</v>
      </c>
      <c r="D32" s="241">
        <f t="shared" si="2"/>
        <v>0.8</v>
      </c>
      <c r="E32" s="241">
        <f t="shared" si="3"/>
        <v>0</v>
      </c>
      <c r="F32" s="241">
        <f>'Data Reliability'!B32</f>
        <v>1.9</v>
      </c>
      <c r="G32" s="157">
        <f>Reliability_updated!V32</f>
        <v>56.7</v>
      </c>
      <c r="H32" s="157">
        <f>'Data Reliability'!C32</f>
        <v>0</v>
      </c>
      <c r="I32" t="str">
        <f>IF(Reliability!B32="x","x",(IF(ROUNDUP(Reliability!B32,0)=1,"Very High",IF(ROUNDUP(Reliability!B32,0)=2,"High",IF(ROUNDUP(Reliability!B32,0)=3,"Medium",IF(ROUNDUP(Reliability!B32,0)=4,"Low","Very Low"))))))</f>
        <v>Very High</v>
      </c>
    </row>
    <row r="33" spans="1:9" x14ac:dyDescent="0.35">
      <c r="A33" s="156" t="str">
        <f>Lists!C:C</f>
        <v>ETH004</v>
      </c>
      <c r="B33" s="241">
        <f t="shared" si="0"/>
        <v>1.2</v>
      </c>
      <c r="C33" s="241">
        <f t="shared" si="1"/>
        <v>3.3</v>
      </c>
      <c r="D33" s="241">
        <f t="shared" si="2"/>
        <v>0.4</v>
      </c>
      <c r="E33" s="241">
        <f t="shared" si="3"/>
        <v>0</v>
      </c>
      <c r="F33" s="241">
        <f>'Data Reliability'!B33</f>
        <v>2.2999999999999998</v>
      </c>
      <c r="G33" s="157">
        <f>Reliability_updated!V33</f>
        <v>31.4</v>
      </c>
      <c r="H33" s="157">
        <f>'Data Reliability'!C33</f>
        <v>0</v>
      </c>
      <c r="I33" t="str">
        <f>IF(Reliability!B33="x","x",(IF(ROUNDUP(Reliability!B33,0)=1,"Very High",IF(ROUNDUP(Reliability!B33,0)=2,"High",IF(ROUNDUP(Reliability!B33,0)=3,"Medium",IF(ROUNDUP(Reliability!B33,0)=4,"Low","Very Low"))))))</f>
        <v>High</v>
      </c>
    </row>
    <row r="34" spans="1:9" x14ac:dyDescent="0.35">
      <c r="A34" s="156" t="str">
        <f>Lists!C:C</f>
        <v>GRC002</v>
      </c>
      <c r="B34" s="241">
        <f t="shared" si="0"/>
        <v>1.4</v>
      </c>
      <c r="C34" s="241">
        <f t="shared" si="1"/>
        <v>2.5</v>
      </c>
      <c r="D34" s="241">
        <f t="shared" si="2"/>
        <v>1.7</v>
      </c>
      <c r="E34" s="241">
        <f t="shared" si="3"/>
        <v>0</v>
      </c>
      <c r="F34" s="241">
        <f>'Data Reliability'!B34</f>
        <v>2</v>
      </c>
      <c r="G34" s="157">
        <f>Reliability_updated!V34</f>
        <v>126.8</v>
      </c>
      <c r="H34" s="157">
        <f>'Data Reliability'!C34</f>
        <v>0</v>
      </c>
      <c r="I34" t="str">
        <f>IF(Reliability!B34="x","x",(IF(ROUNDUP(Reliability!B34,0)=1,"Very High",IF(ROUNDUP(Reliability!B34,0)=2,"High",IF(ROUNDUP(Reliability!B34,0)=3,"Medium",IF(ROUNDUP(Reliability!B34,0)=4,"Low","Very Low"))))))</f>
        <v>High</v>
      </c>
    </row>
    <row r="35" spans="1:9" x14ac:dyDescent="0.35">
      <c r="A35" s="156" t="str">
        <f>Lists!C:C</f>
        <v>GTM001</v>
      </c>
      <c r="B35" s="241">
        <f t="shared" ref="B35:B66" si="4">ROUND(AVERAGE(C35:E35),1)</f>
        <v>0.8</v>
      </c>
      <c r="C35" s="241">
        <f t="shared" ref="C35:C66" si="5">IF(F35="x","x",ROUND((5-(3-F35)/2*5),1))</f>
        <v>2</v>
      </c>
      <c r="D35" s="241">
        <f t="shared" ref="D35:D66" si="6">IF(G35&gt;365,5,ROUND((5-(365-G35)/364*5),1))</f>
        <v>0.4</v>
      </c>
      <c r="E35" s="241">
        <f t="shared" ref="E35:E66" si="7">IF(H35&gt;3,5,ROUND((5-(3-H35)/3*5),1))</f>
        <v>0</v>
      </c>
      <c r="F35" s="241">
        <f>'Data Reliability'!B35</f>
        <v>1.8</v>
      </c>
      <c r="G35" s="157">
        <f>Reliability_updated!V35</f>
        <v>30.6</v>
      </c>
      <c r="H35" s="157">
        <f>'Data Reliability'!C35</f>
        <v>0</v>
      </c>
      <c r="I35" t="str">
        <f>IF(Reliability!B35="x","x",(IF(ROUNDUP(Reliability!B35,0)=1,"Very High",IF(ROUNDUP(Reliability!B35,0)=2,"High",IF(ROUNDUP(Reliability!B35,0)=3,"Medium",IF(ROUNDUP(Reliability!B35,0)=4,"Low","Very Low"))))))</f>
        <v>Very High</v>
      </c>
    </row>
    <row r="36" spans="1:9" x14ac:dyDescent="0.35">
      <c r="A36" s="156" t="str">
        <f>Lists!C:C</f>
        <v>HND001</v>
      </c>
      <c r="B36" s="241">
        <f t="shared" si="4"/>
        <v>0.8</v>
      </c>
      <c r="C36" s="241">
        <f t="shared" si="5"/>
        <v>2</v>
      </c>
      <c r="D36" s="241">
        <f t="shared" si="6"/>
        <v>0.4</v>
      </c>
      <c r="E36" s="241">
        <f t="shared" si="7"/>
        <v>0</v>
      </c>
      <c r="F36" s="241">
        <f>'Data Reliability'!B36</f>
        <v>1.8</v>
      </c>
      <c r="G36" s="157">
        <f>Reliability_updated!V36</f>
        <v>29.4</v>
      </c>
      <c r="H36" s="157">
        <f>'Data Reliability'!C36</f>
        <v>0</v>
      </c>
      <c r="I36" t="str">
        <f>IF(Reliability!B36="x","x",(IF(ROUNDUP(Reliability!B36,0)=1,"Very High",IF(ROUNDUP(Reliability!B36,0)=2,"High",IF(ROUNDUP(Reliability!B36,0)=3,"Medium",IF(ROUNDUP(Reliability!B36,0)=4,"Low","Very Low"))))))</f>
        <v>Very High</v>
      </c>
    </row>
    <row r="37" spans="1:9" x14ac:dyDescent="0.35">
      <c r="A37" s="156" t="str">
        <f>Lists!C:C</f>
        <v>HTI001</v>
      </c>
      <c r="B37" s="241">
        <f t="shared" si="4"/>
        <v>1.6</v>
      </c>
      <c r="C37" s="241">
        <f t="shared" si="5"/>
        <v>3.3</v>
      </c>
      <c r="D37" s="241">
        <f t="shared" si="6"/>
        <v>1.4</v>
      </c>
      <c r="E37" s="241">
        <f t="shared" si="7"/>
        <v>0</v>
      </c>
      <c r="F37" s="241">
        <f>'Data Reliability'!B37</f>
        <v>2.2999999999999998</v>
      </c>
      <c r="G37" s="157">
        <f>Reliability_updated!V37</f>
        <v>104.4</v>
      </c>
      <c r="H37" s="157">
        <f>'Data Reliability'!C37</f>
        <v>0</v>
      </c>
      <c r="I37" t="str">
        <f>IF(Reliability!B37="x","x",(IF(ROUNDUP(Reliability!B37,0)=1,"Very High",IF(ROUNDUP(Reliability!B37,0)=2,"High",IF(ROUNDUP(Reliability!B37,0)=3,"Medium",IF(ROUNDUP(Reliability!B37,0)=4,"Low","Very Low"))))))</f>
        <v>High</v>
      </c>
    </row>
    <row r="38" spans="1:9" x14ac:dyDescent="0.35">
      <c r="A38" s="156" t="str">
        <f>Lists!C:C</f>
        <v>HTI002</v>
      </c>
      <c r="B38" s="241">
        <f t="shared" si="4"/>
        <v>1.7</v>
      </c>
      <c r="C38" s="241">
        <f t="shared" si="5"/>
        <v>3.8</v>
      </c>
      <c r="D38" s="241">
        <f t="shared" si="6"/>
        <v>1.4</v>
      </c>
      <c r="E38" s="241">
        <f t="shared" si="7"/>
        <v>0</v>
      </c>
      <c r="F38" s="241">
        <f>'Data Reliability'!B38</f>
        <v>2.5</v>
      </c>
      <c r="G38" s="157">
        <f>Reliability_updated!V38</f>
        <v>101.5</v>
      </c>
      <c r="H38" s="157">
        <f>'Data Reliability'!C38</f>
        <v>0</v>
      </c>
      <c r="I38" t="str">
        <f>IF(Reliability!B38="x","x",(IF(ROUNDUP(Reliability!B38,0)=1,"Very High",IF(ROUNDUP(Reliability!B38,0)=2,"High",IF(ROUNDUP(Reliability!B38,0)=3,"Medium",IF(ROUNDUP(Reliability!B38,0)=4,"Low","Very Low"))))))</f>
        <v>High</v>
      </c>
    </row>
    <row r="39" spans="1:9" x14ac:dyDescent="0.35">
      <c r="A39" s="156" t="str">
        <f>Lists!C:C</f>
        <v>IDN002</v>
      </c>
      <c r="B39" s="241">
        <f t="shared" si="4"/>
        <v>3.4</v>
      </c>
      <c r="C39" s="241" t="str">
        <f t="shared" si="5"/>
        <v>x</v>
      </c>
      <c r="D39" s="241">
        <f t="shared" si="6"/>
        <v>5</v>
      </c>
      <c r="E39" s="241">
        <f t="shared" si="7"/>
        <v>1.7</v>
      </c>
      <c r="F39" s="241" t="str">
        <f>'Data Reliability'!B39</f>
        <v>x</v>
      </c>
      <c r="G39" s="157">
        <f>Reliability_updated!V39</f>
        <v>523.5</v>
      </c>
      <c r="H39" s="157">
        <f>'Data Reliability'!C39</f>
        <v>1</v>
      </c>
      <c r="I39" t="str">
        <f>IF(Reliability!B39="x","x",(IF(ROUNDUP(Reliability!B39,0)=1,"Very High",IF(ROUNDUP(Reliability!B39,0)=2,"High",IF(ROUNDUP(Reliability!B39,0)=3,"Medium",IF(ROUNDUP(Reliability!B39,0)=4,"Low","Very Low"))))))</f>
        <v>Low</v>
      </c>
    </row>
    <row r="40" spans="1:9" x14ac:dyDescent="0.35">
      <c r="A40" s="156" t="str">
        <f>Lists!C:C</f>
        <v>IND002</v>
      </c>
      <c r="B40" s="241">
        <f t="shared" si="4"/>
        <v>3.9</v>
      </c>
      <c r="C40" s="241">
        <f t="shared" si="5"/>
        <v>2.2999999999999998</v>
      </c>
      <c r="D40" s="241">
        <f t="shared" si="6"/>
        <v>4.4000000000000004</v>
      </c>
      <c r="E40" s="241">
        <f t="shared" si="7"/>
        <v>5</v>
      </c>
      <c r="F40" s="241">
        <f>'Data Reliability'!B40</f>
        <v>1.9</v>
      </c>
      <c r="G40" s="157">
        <f>Reliability_updated!V40</f>
        <v>324</v>
      </c>
      <c r="H40" s="157">
        <f>'Data Reliability'!C40</f>
        <v>3</v>
      </c>
      <c r="I40" t="str">
        <f>IF(Reliability!B40="x","x",(IF(ROUNDUP(Reliability!B40,0)=1,"Very High",IF(ROUNDUP(Reliability!B40,0)=2,"High",IF(ROUNDUP(Reliability!B40,0)=3,"Medium",IF(ROUNDUP(Reliability!B40,0)=4,"Low","Very Low"))))))</f>
        <v>Low</v>
      </c>
    </row>
    <row r="41" spans="1:9" x14ac:dyDescent="0.35">
      <c r="A41" s="156" t="str">
        <f>Lists!C:C</f>
        <v>IRN004</v>
      </c>
      <c r="B41" s="241">
        <f t="shared" si="4"/>
        <v>1.9</v>
      </c>
      <c r="C41" s="241">
        <f t="shared" si="5"/>
        <v>4.3</v>
      </c>
      <c r="D41" s="241">
        <f t="shared" si="6"/>
        <v>1.5</v>
      </c>
      <c r="E41" s="241">
        <f t="shared" si="7"/>
        <v>0</v>
      </c>
      <c r="F41" s="241">
        <f>'Data Reliability'!B41</f>
        <v>2.7</v>
      </c>
      <c r="G41" s="157">
        <f>Reliability_updated!V41</f>
        <v>109.9</v>
      </c>
      <c r="H41" s="157">
        <f>'Data Reliability'!C41</f>
        <v>0</v>
      </c>
      <c r="I41" t="str">
        <f>IF(Reliability!B41="x","x",(IF(ROUNDUP(Reliability!B41,0)=1,"Very High",IF(ROUNDUP(Reliability!B41,0)=2,"High",IF(ROUNDUP(Reliability!B41,0)=3,"Medium",IF(ROUNDUP(Reliability!B41,0)=4,"Low","Very Low"))))))</f>
        <v>High</v>
      </c>
    </row>
    <row r="42" spans="1:9" x14ac:dyDescent="0.35">
      <c r="A42" s="156" t="str">
        <f>Lists!C:C</f>
        <v>IRQ001</v>
      </c>
      <c r="B42" s="241">
        <f t="shared" si="4"/>
        <v>1.3</v>
      </c>
      <c r="C42" s="241">
        <f t="shared" si="5"/>
        <v>2.2999999999999998</v>
      </c>
      <c r="D42" s="241">
        <f t="shared" si="6"/>
        <v>1.5</v>
      </c>
      <c r="E42" s="241">
        <f t="shared" si="7"/>
        <v>0</v>
      </c>
      <c r="F42" s="241">
        <f>'Data Reliability'!B42</f>
        <v>1.9</v>
      </c>
      <c r="G42" s="157">
        <f>Reliability_updated!V42</f>
        <v>112.6</v>
      </c>
      <c r="H42" s="157">
        <f>'Data Reliability'!C42</f>
        <v>0</v>
      </c>
      <c r="I42" t="str">
        <f>IF(Reliability!B42="x","x",(IF(ROUNDUP(Reliability!B42,0)=1,"Very High",IF(ROUNDUP(Reliability!B42,0)=2,"High",IF(ROUNDUP(Reliability!B42,0)=3,"Medium",IF(ROUNDUP(Reliability!B42,0)=4,"Low","Very Low"))))))</f>
        <v>High</v>
      </c>
    </row>
    <row r="43" spans="1:9" x14ac:dyDescent="0.35">
      <c r="A43" s="156" t="str">
        <f>Lists!C:C</f>
        <v>IRQ002</v>
      </c>
      <c r="B43" s="241">
        <f t="shared" si="4"/>
        <v>1.5</v>
      </c>
      <c r="C43" s="241">
        <f t="shared" si="5"/>
        <v>1.3</v>
      </c>
      <c r="D43" s="241">
        <f t="shared" si="6"/>
        <v>3.2</v>
      </c>
      <c r="E43" s="241">
        <f t="shared" si="7"/>
        <v>0</v>
      </c>
      <c r="F43" s="241">
        <f>'Data Reliability'!B43</f>
        <v>1.5</v>
      </c>
      <c r="G43" s="157">
        <f>Reliability_updated!V43</f>
        <v>234</v>
      </c>
      <c r="H43" s="157">
        <f>'Data Reliability'!C43</f>
        <v>0</v>
      </c>
      <c r="I43" t="str">
        <f>IF(Reliability!B43="x","x",(IF(ROUNDUP(Reliability!B43,0)=1,"Very High",IF(ROUNDUP(Reliability!B43,0)=2,"High",IF(ROUNDUP(Reliability!B43,0)=3,"Medium",IF(ROUNDUP(Reliability!B43,0)=4,"Low","Very Low"))))))</f>
        <v>High</v>
      </c>
    </row>
    <row r="44" spans="1:9" x14ac:dyDescent="0.35">
      <c r="A44" s="156" t="str">
        <f>Lists!C:C</f>
        <v>IRQ003</v>
      </c>
      <c r="B44" s="241">
        <f t="shared" si="4"/>
        <v>1.6</v>
      </c>
      <c r="C44" s="241">
        <f t="shared" si="5"/>
        <v>2.5</v>
      </c>
      <c r="D44" s="241">
        <f t="shared" si="6"/>
        <v>2.2000000000000002</v>
      </c>
      <c r="E44" s="241">
        <f t="shared" si="7"/>
        <v>0</v>
      </c>
      <c r="F44" s="241">
        <f>'Data Reliability'!B44</f>
        <v>2</v>
      </c>
      <c r="G44" s="157">
        <f>Reliability_updated!V44</f>
        <v>162.80000000000001</v>
      </c>
      <c r="H44" s="157">
        <f>'Data Reliability'!C44</f>
        <v>0</v>
      </c>
      <c r="I44" t="str">
        <f>IF(Reliability!B44="x","x",(IF(ROUNDUP(Reliability!B44,0)=1,"Very High",IF(ROUNDUP(Reliability!B44,0)=2,"High",IF(ROUNDUP(Reliability!B44,0)=3,"Medium",IF(ROUNDUP(Reliability!B44,0)=4,"Low","Very Low"))))))</f>
        <v>High</v>
      </c>
    </row>
    <row r="45" spans="1:9" x14ac:dyDescent="0.35">
      <c r="A45" s="156" t="str">
        <f>Lists!C:C</f>
        <v>ITA002</v>
      </c>
      <c r="B45" s="241">
        <f t="shared" si="4"/>
        <v>1.9</v>
      </c>
      <c r="C45" s="241">
        <f t="shared" si="5"/>
        <v>2.2999999999999998</v>
      </c>
      <c r="D45" s="241">
        <f t="shared" si="6"/>
        <v>3.3</v>
      </c>
      <c r="E45" s="241">
        <f t="shared" si="7"/>
        <v>0</v>
      </c>
      <c r="F45" s="241">
        <f>'Data Reliability'!B45</f>
        <v>1.9</v>
      </c>
      <c r="G45" s="157">
        <f>Reliability_updated!V45</f>
        <v>243.3</v>
      </c>
      <c r="H45" s="157">
        <f>'Data Reliability'!C45</f>
        <v>0</v>
      </c>
      <c r="I45" t="str">
        <f>IF(Reliability!B45="x","x",(IF(ROUNDUP(Reliability!B45,0)=1,"Very High",IF(ROUNDUP(Reliability!B45,0)=2,"High",IF(ROUNDUP(Reliability!B45,0)=3,"Medium",IF(ROUNDUP(Reliability!B45,0)=4,"Low","Very Low"))))))</f>
        <v>High</v>
      </c>
    </row>
    <row r="46" spans="1:9" x14ac:dyDescent="0.35">
      <c r="A46" s="156" t="str">
        <f>Lists!C:C</f>
        <v>JOR002</v>
      </c>
      <c r="B46" s="241">
        <f t="shared" si="4"/>
        <v>1.4</v>
      </c>
      <c r="C46" s="241">
        <f t="shared" si="5"/>
        <v>2.8</v>
      </c>
      <c r="D46" s="241">
        <f t="shared" si="6"/>
        <v>1.5</v>
      </c>
      <c r="E46" s="241">
        <f t="shared" si="7"/>
        <v>0</v>
      </c>
      <c r="F46" s="241">
        <f>'Data Reliability'!B46</f>
        <v>2.1</v>
      </c>
      <c r="G46" s="157">
        <f>Reliability_updated!V46</f>
        <v>111.9</v>
      </c>
      <c r="H46" s="157">
        <f>'Data Reliability'!C46</f>
        <v>0</v>
      </c>
      <c r="I46" t="str">
        <f>IF(Reliability!B46="x","x",(IF(ROUNDUP(Reliability!B46,0)=1,"Very High",IF(ROUNDUP(Reliability!B46,0)=2,"High",IF(ROUNDUP(Reliability!B46,0)=3,"Medium",IF(ROUNDUP(Reliability!B46,0)=4,"Low","Very Low"))))))</f>
        <v>High</v>
      </c>
    </row>
    <row r="47" spans="1:9" x14ac:dyDescent="0.35">
      <c r="A47" s="156" t="str">
        <f>Lists!C:C</f>
        <v>KEN001</v>
      </c>
      <c r="B47" s="241">
        <f t="shared" si="4"/>
        <v>1.1000000000000001</v>
      </c>
      <c r="C47" s="241">
        <f t="shared" si="5"/>
        <v>2.8</v>
      </c>
      <c r="D47" s="241">
        <f t="shared" si="6"/>
        <v>0.5</v>
      </c>
      <c r="E47" s="241">
        <f t="shared" si="7"/>
        <v>0</v>
      </c>
      <c r="F47" s="241">
        <f>'Data Reliability'!B47</f>
        <v>2.1</v>
      </c>
      <c r="G47" s="157">
        <f>Reliability_updated!V47</f>
        <v>37.1</v>
      </c>
      <c r="H47" s="157">
        <f>'Data Reliability'!C47</f>
        <v>0</v>
      </c>
      <c r="I47" t="str">
        <f>IF(Reliability!B47="x","x",(IF(ROUNDUP(Reliability!B47,0)=1,"Very High",IF(ROUNDUP(Reliability!B47,0)=2,"High",IF(ROUNDUP(Reliability!B47,0)=3,"Medium",IF(ROUNDUP(Reliability!B47,0)=4,"Low","Very Low"))))))</f>
        <v>High</v>
      </c>
    </row>
    <row r="48" spans="1:9" x14ac:dyDescent="0.35">
      <c r="A48" s="156" t="str">
        <f>Lists!C:C</f>
        <v>KEN002</v>
      </c>
      <c r="B48" s="241">
        <f t="shared" si="4"/>
        <v>1.9</v>
      </c>
      <c r="C48" s="241">
        <f t="shared" si="5"/>
        <v>2.8</v>
      </c>
      <c r="D48" s="241">
        <f t="shared" si="6"/>
        <v>1.1000000000000001</v>
      </c>
      <c r="E48" s="241">
        <f t="shared" si="7"/>
        <v>1.7</v>
      </c>
      <c r="F48" s="241">
        <f>'Data Reliability'!B48</f>
        <v>2.1</v>
      </c>
      <c r="G48" s="157">
        <f>Reliability_updated!V48</f>
        <v>84</v>
      </c>
      <c r="H48" s="157">
        <f>'Data Reliability'!C48</f>
        <v>1</v>
      </c>
      <c r="I48" t="str">
        <f>IF(Reliability!B48="x","x",(IF(ROUNDUP(Reliability!B48,0)=1,"Very High",IF(ROUNDUP(Reliability!B48,0)=2,"High",IF(ROUNDUP(Reliability!B48,0)=3,"Medium",IF(ROUNDUP(Reliability!B48,0)=4,"Low","Very Low"))))))</f>
        <v>High</v>
      </c>
    </row>
    <row r="49" spans="1:9" x14ac:dyDescent="0.35">
      <c r="A49" s="156" t="str">
        <f>Lists!C:C</f>
        <v>KEN003</v>
      </c>
      <c r="B49" s="241">
        <f t="shared" si="4"/>
        <v>2.2000000000000002</v>
      </c>
      <c r="C49" s="241">
        <f t="shared" si="5"/>
        <v>2.8</v>
      </c>
      <c r="D49" s="241">
        <f t="shared" si="6"/>
        <v>0.5</v>
      </c>
      <c r="E49" s="241">
        <f t="shared" si="7"/>
        <v>3.3</v>
      </c>
      <c r="F49" s="241">
        <f>'Data Reliability'!B49</f>
        <v>2.1</v>
      </c>
      <c r="G49" s="157">
        <f>Reliability_updated!V49</f>
        <v>37.1</v>
      </c>
      <c r="H49" s="157">
        <f>'Data Reliability'!C49</f>
        <v>2</v>
      </c>
      <c r="I49" t="str">
        <f>IF(Reliability!B49="x","x",(IF(ROUNDUP(Reliability!B49,0)=1,"Very High",IF(ROUNDUP(Reliability!B49,0)=2,"High",IF(ROUNDUP(Reliability!B49,0)=3,"Medium",IF(ROUNDUP(Reliability!B49,0)=4,"Low","Very Low"))))))</f>
        <v>Medium</v>
      </c>
    </row>
    <row r="50" spans="1:9" x14ac:dyDescent="0.35">
      <c r="A50" s="156" t="str">
        <f>Lists!C:C</f>
        <v>LBN002</v>
      </c>
      <c r="B50" s="241">
        <f t="shared" si="4"/>
        <v>2</v>
      </c>
      <c r="C50" s="241">
        <f t="shared" si="5"/>
        <v>3.5</v>
      </c>
      <c r="D50" s="241">
        <f t="shared" si="6"/>
        <v>2.4</v>
      </c>
      <c r="E50" s="241">
        <f t="shared" si="7"/>
        <v>0</v>
      </c>
      <c r="F50" s="241">
        <f>'Data Reliability'!B50</f>
        <v>2.4</v>
      </c>
      <c r="G50" s="157">
        <f>Reliability_updated!V50</f>
        <v>179.1</v>
      </c>
      <c r="H50" s="157">
        <f>'Data Reliability'!C50</f>
        <v>0</v>
      </c>
      <c r="I50" t="str">
        <f>IF(Reliability!B50="x","x",(IF(ROUNDUP(Reliability!B50,0)=1,"Very High",IF(ROUNDUP(Reliability!B50,0)=2,"High",IF(ROUNDUP(Reliability!B50,0)=3,"Medium",IF(ROUNDUP(Reliability!B50,0)=4,"Low","Very Low"))))))</f>
        <v>High</v>
      </c>
    </row>
    <row r="51" spans="1:9" x14ac:dyDescent="0.35">
      <c r="A51" s="156" t="str">
        <f>Lists!C:C</f>
        <v>LBN004</v>
      </c>
      <c r="B51" s="241">
        <f t="shared" si="4"/>
        <v>2.5</v>
      </c>
      <c r="C51" s="241">
        <f t="shared" si="5"/>
        <v>3.5</v>
      </c>
      <c r="D51" s="241">
        <f t="shared" si="6"/>
        <v>2.2999999999999998</v>
      </c>
      <c r="E51" s="241">
        <f t="shared" si="7"/>
        <v>1.7</v>
      </c>
      <c r="F51" s="241">
        <f>'Data Reliability'!B51</f>
        <v>2.4</v>
      </c>
      <c r="G51" s="157">
        <f>Reliability_updated!V51</f>
        <v>167.1</v>
      </c>
      <c r="H51" s="157">
        <f>'Data Reliability'!C51</f>
        <v>1</v>
      </c>
      <c r="I51" t="str">
        <f>IF(Reliability!B51="x","x",(IF(ROUNDUP(Reliability!B51,0)=1,"Very High",IF(ROUNDUP(Reliability!B51,0)=2,"High",IF(ROUNDUP(Reliability!B51,0)=3,"Medium",IF(ROUNDUP(Reliability!B51,0)=4,"Low","Very Low"))))))</f>
        <v>Medium</v>
      </c>
    </row>
    <row r="52" spans="1:9" x14ac:dyDescent="0.35">
      <c r="A52" s="156" t="str">
        <f>Lists!C:C</f>
        <v>LBY001</v>
      </c>
      <c r="B52" s="241">
        <f t="shared" si="4"/>
        <v>1.9</v>
      </c>
      <c r="C52" s="241">
        <f t="shared" si="5"/>
        <v>1.8</v>
      </c>
      <c r="D52" s="241">
        <f t="shared" si="6"/>
        <v>3.8</v>
      </c>
      <c r="E52" s="241">
        <f t="shared" si="7"/>
        <v>0</v>
      </c>
      <c r="F52" s="241">
        <f>'Data Reliability'!B52</f>
        <v>1.7</v>
      </c>
      <c r="G52" s="157">
        <f>Reliability_updated!V52</f>
        <v>279.3</v>
      </c>
      <c r="H52" s="157">
        <f>'Data Reliability'!C52</f>
        <v>0</v>
      </c>
      <c r="I52" t="str">
        <f>IF(Reliability!B52="x","x",(IF(ROUNDUP(Reliability!B52,0)=1,"Very High",IF(ROUNDUP(Reliability!B52,0)=2,"High",IF(ROUNDUP(Reliability!B52,0)=3,"Medium",IF(ROUNDUP(Reliability!B52,0)=4,"Low","Very Low"))))))</f>
        <v>High</v>
      </c>
    </row>
    <row r="53" spans="1:9" x14ac:dyDescent="0.35">
      <c r="A53" s="156" t="str">
        <f>Lists!C:C</f>
        <v>LBY002</v>
      </c>
      <c r="B53" s="241">
        <f t="shared" si="4"/>
        <v>1.4</v>
      </c>
      <c r="C53" s="241">
        <f t="shared" si="5"/>
        <v>1.8</v>
      </c>
      <c r="D53" s="241">
        <f t="shared" si="6"/>
        <v>2.2999999999999998</v>
      </c>
      <c r="E53" s="241">
        <f t="shared" si="7"/>
        <v>0</v>
      </c>
      <c r="F53" s="241">
        <f>'Data Reliability'!B53</f>
        <v>1.7</v>
      </c>
      <c r="G53" s="157">
        <f>Reliability_updated!V53</f>
        <v>170.5</v>
      </c>
      <c r="H53" s="157">
        <f>'Data Reliability'!C53</f>
        <v>0</v>
      </c>
      <c r="I53" t="str">
        <f>IF(Reliability!B53="x","x",(IF(ROUNDUP(Reliability!B53,0)=1,"Very High",IF(ROUNDUP(Reliability!B53,0)=2,"High",IF(ROUNDUP(Reliability!B53,0)=3,"Medium",IF(ROUNDUP(Reliability!B53,0)=4,"Low","Very Low"))))))</f>
        <v>High</v>
      </c>
    </row>
    <row r="54" spans="1:9" x14ac:dyDescent="0.35">
      <c r="A54" s="156" t="str">
        <f>Lists!C:C</f>
        <v>LSO002</v>
      </c>
      <c r="B54" s="241">
        <f t="shared" si="4"/>
        <v>0.5</v>
      </c>
      <c r="C54" s="241">
        <f t="shared" si="5"/>
        <v>0.5</v>
      </c>
      <c r="D54" s="241">
        <f t="shared" si="6"/>
        <v>1</v>
      </c>
      <c r="E54" s="241">
        <f t="shared" si="7"/>
        <v>0</v>
      </c>
      <c r="F54" s="241">
        <f>'Data Reliability'!B54</f>
        <v>1.2</v>
      </c>
      <c r="G54" s="157">
        <f>Reliability_updated!V54</f>
        <v>73.3</v>
      </c>
      <c r="H54" s="157">
        <f>'Data Reliability'!C54</f>
        <v>0</v>
      </c>
      <c r="I54" t="str">
        <f>IF(Reliability!B54="x","x",(IF(ROUNDUP(Reliability!B54,0)=1,"Very High",IF(ROUNDUP(Reliability!B54,0)=2,"High",IF(ROUNDUP(Reliability!B54,0)=3,"Medium",IF(ROUNDUP(Reliability!B54,0)=4,"Low","Very Low"))))))</f>
        <v>Very High</v>
      </c>
    </row>
    <row r="55" spans="1:9" x14ac:dyDescent="0.35">
      <c r="A55" s="156" t="str">
        <f>Lists!C:C</f>
        <v>MAR002</v>
      </c>
      <c r="B55" s="241">
        <f t="shared" si="4"/>
        <v>5</v>
      </c>
      <c r="C55" s="241" t="str">
        <f t="shared" si="5"/>
        <v>x</v>
      </c>
      <c r="D55" s="241">
        <f t="shared" si="6"/>
        <v>5</v>
      </c>
      <c r="E55" s="241">
        <f t="shared" si="7"/>
        <v>5</v>
      </c>
      <c r="F55" s="241" t="str">
        <f>'Data Reliability'!B55</f>
        <v>x</v>
      </c>
      <c r="G55" s="157">
        <f>Reliability_updated!V55</f>
        <v>604.79999999999995</v>
      </c>
      <c r="H55" s="157">
        <f>'Data Reliability'!C55</f>
        <v>3</v>
      </c>
      <c r="I55" t="str">
        <f>IF(Reliability!B55="x","x",(IF(ROUNDUP(Reliability!B55,0)=1,"Very High",IF(ROUNDUP(Reliability!B55,0)=2,"High",IF(ROUNDUP(Reliability!B55,0)=3,"Medium",IF(ROUNDUP(Reliability!B55,0)=4,"Low","Very Low"))))))</f>
        <v>Very Low</v>
      </c>
    </row>
    <row r="56" spans="1:9" x14ac:dyDescent="0.35">
      <c r="A56" s="156" t="str">
        <f>Lists!C:C</f>
        <v>MDG002</v>
      </c>
      <c r="B56" s="241">
        <f t="shared" si="4"/>
        <v>0.4</v>
      </c>
      <c r="C56" s="241">
        <f t="shared" si="5"/>
        <v>0.8</v>
      </c>
      <c r="D56" s="241">
        <f t="shared" si="6"/>
        <v>0.5</v>
      </c>
      <c r="E56" s="241">
        <f t="shared" si="7"/>
        <v>0</v>
      </c>
      <c r="F56" s="241">
        <f>'Data Reliability'!B56</f>
        <v>1.3</v>
      </c>
      <c r="G56" s="157">
        <f>Reliability_updated!V56</f>
        <v>40.9</v>
      </c>
      <c r="H56" s="157">
        <f>'Data Reliability'!C56</f>
        <v>0</v>
      </c>
      <c r="I56" t="str">
        <f>IF(Reliability!B56="x","x",(IF(ROUNDUP(Reliability!B56,0)=1,"Very High",IF(ROUNDUP(Reliability!B56,0)=2,"High",IF(ROUNDUP(Reliability!B56,0)=3,"Medium",IF(ROUNDUP(Reliability!B56,0)=4,"Low","Very Low"))))))</f>
        <v>Very High</v>
      </c>
    </row>
    <row r="57" spans="1:9" x14ac:dyDescent="0.35">
      <c r="A57" s="156" t="str">
        <f>Lists!C:C</f>
        <v>MEX001</v>
      </c>
      <c r="B57" s="241">
        <f t="shared" si="4"/>
        <v>1.7</v>
      </c>
      <c r="C57" s="241">
        <f t="shared" si="5"/>
        <v>4</v>
      </c>
      <c r="D57" s="241">
        <f t="shared" si="6"/>
        <v>1</v>
      </c>
      <c r="E57" s="241">
        <f t="shared" si="7"/>
        <v>0</v>
      </c>
      <c r="F57" s="241">
        <f>'Data Reliability'!B57</f>
        <v>2.6</v>
      </c>
      <c r="G57" s="157">
        <f>Reliability_updated!V57</f>
        <v>73.599999999999994</v>
      </c>
      <c r="H57" s="157">
        <f>'Data Reliability'!C57</f>
        <v>0</v>
      </c>
      <c r="I57" t="str">
        <f>IF(Reliability!B57="x","x",(IF(ROUNDUP(Reliability!B57,0)=1,"Very High",IF(ROUNDUP(Reliability!B57,0)=2,"High",IF(ROUNDUP(Reliability!B57,0)=3,"Medium",IF(ROUNDUP(Reliability!B57,0)=4,"Low","Very Low"))))))</f>
        <v>High</v>
      </c>
    </row>
    <row r="58" spans="1:9" x14ac:dyDescent="0.35">
      <c r="A58" s="156" t="str">
        <f>Lists!C:C</f>
        <v>MEX002</v>
      </c>
      <c r="B58" s="241">
        <f t="shared" si="4"/>
        <v>2.7</v>
      </c>
      <c r="C58" s="241">
        <f t="shared" si="5"/>
        <v>4</v>
      </c>
      <c r="D58" s="241">
        <f t="shared" si="6"/>
        <v>2.2999999999999998</v>
      </c>
      <c r="E58" s="241">
        <f t="shared" si="7"/>
        <v>1.7</v>
      </c>
      <c r="F58" s="241">
        <f>'Data Reliability'!B58</f>
        <v>2.6</v>
      </c>
      <c r="G58" s="157">
        <f>Reliability_updated!V58</f>
        <v>164.8</v>
      </c>
      <c r="H58" s="157">
        <f>'Data Reliability'!C58</f>
        <v>1</v>
      </c>
      <c r="I58" t="str">
        <f>IF(Reliability!B58="x","x",(IF(ROUNDUP(Reliability!B58,0)=1,"Very High",IF(ROUNDUP(Reliability!B58,0)=2,"High",IF(ROUNDUP(Reliability!B58,0)=3,"Medium",IF(ROUNDUP(Reliability!B58,0)=4,"Low","Very Low"))))))</f>
        <v>Medium</v>
      </c>
    </row>
    <row r="59" spans="1:9" x14ac:dyDescent="0.35">
      <c r="A59" s="156" t="str">
        <f>Lists!C:C</f>
        <v>MEX003</v>
      </c>
      <c r="B59" s="241">
        <f t="shared" si="4"/>
        <v>1.7</v>
      </c>
      <c r="C59" s="241">
        <f t="shared" si="5"/>
        <v>4</v>
      </c>
      <c r="D59" s="241">
        <f t="shared" si="6"/>
        <v>1</v>
      </c>
      <c r="E59" s="241">
        <f t="shared" si="7"/>
        <v>0</v>
      </c>
      <c r="F59" s="241">
        <f>'Data Reliability'!B59</f>
        <v>2.6</v>
      </c>
      <c r="G59" s="157">
        <f>Reliability_updated!V59</f>
        <v>73.599999999999994</v>
      </c>
      <c r="H59" s="157">
        <f>'Data Reliability'!C59</f>
        <v>0</v>
      </c>
      <c r="I59" t="str">
        <f>IF(Reliability!B59="x","x",(IF(ROUNDUP(Reliability!B59,0)=1,"Very High",IF(ROUNDUP(Reliability!B59,0)=2,"High",IF(ROUNDUP(Reliability!B59,0)=3,"Medium",IF(ROUNDUP(Reliability!B59,0)=4,"Low","Very Low"))))))</f>
        <v>High</v>
      </c>
    </row>
    <row r="60" spans="1:9" x14ac:dyDescent="0.35">
      <c r="A60" s="156" t="str">
        <f>Lists!C:C</f>
        <v>MLI001</v>
      </c>
      <c r="B60" s="241">
        <f t="shared" si="4"/>
        <v>2</v>
      </c>
      <c r="C60" s="241">
        <f t="shared" si="5"/>
        <v>2</v>
      </c>
      <c r="D60" s="241">
        <f t="shared" si="6"/>
        <v>3.9</v>
      </c>
      <c r="E60" s="241">
        <f t="shared" si="7"/>
        <v>0</v>
      </c>
      <c r="F60" s="241">
        <f>'Data Reliability'!B60</f>
        <v>1.8</v>
      </c>
      <c r="G60" s="157">
        <f>Reliability_updated!V60</f>
        <v>281.7</v>
      </c>
      <c r="H60" s="157">
        <f>'Data Reliability'!C60</f>
        <v>0</v>
      </c>
      <c r="I60" t="str">
        <f>IF(Reliability!B60="x","x",(IF(ROUNDUP(Reliability!B60,0)=1,"Very High",IF(ROUNDUP(Reliability!B60,0)=2,"High",IF(ROUNDUP(Reliability!B60,0)=3,"Medium",IF(ROUNDUP(Reliability!B60,0)=4,"Low","Very Low"))))))</f>
        <v>High</v>
      </c>
    </row>
    <row r="61" spans="1:9" x14ac:dyDescent="0.35">
      <c r="A61" s="156" t="str">
        <f>Lists!C:C</f>
        <v>MMR001</v>
      </c>
      <c r="B61" s="241">
        <f t="shared" si="4"/>
        <v>1.5</v>
      </c>
      <c r="C61" s="241">
        <f t="shared" si="5"/>
        <v>2.2999999999999998</v>
      </c>
      <c r="D61" s="241">
        <f t="shared" si="6"/>
        <v>2.1</v>
      </c>
      <c r="E61" s="241">
        <f t="shared" si="7"/>
        <v>0</v>
      </c>
      <c r="F61" s="241">
        <f>'Data Reliability'!B61</f>
        <v>1.9</v>
      </c>
      <c r="G61" s="157">
        <f>Reliability_updated!V61</f>
        <v>155.5</v>
      </c>
      <c r="H61" s="157">
        <f>'Data Reliability'!C61</f>
        <v>0</v>
      </c>
      <c r="I61" t="str">
        <f>IF(Reliability!B61="x","x",(IF(ROUNDUP(Reliability!B61,0)=1,"Very High",IF(ROUNDUP(Reliability!B61,0)=2,"High",IF(ROUNDUP(Reliability!B61,0)=3,"Medium",IF(ROUNDUP(Reliability!B61,0)=4,"Low","Very Low"))))))</f>
        <v>High</v>
      </c>
    </row>
    <row r="62" spans="1:9" x14ac:dyDescent="0.35">
      <c r="A62" s="156" t="str">
        <f>Lists!C:C</f>
        <v>MMR002</v>
      </c>
      <c r="B62" s="241">
        <f t="shared" si="4"/>
        <v>1.9</v>
      </c>
      <c r="C62" s="241">
        <f t="shared" si="5"/>
        <v>2.2999999999999998</v>
      </c>
      <c r="D62" s="241">
        <f t="shared" si="6"/>
        <v>3.5</v>
      </c>
      <c r="E62" s="241">
        <f t="shared" si="7"/>
        <v>0</v>
      </c>
      <c r="F62" s="241">
        <f>'Data Reliability'!B62</f>
        <v>1.9</v>
      </c>
      <c r="G62" s="157">
        <f>Reliability_updated!V62</f>
        <v>255.5</v>
      </c>
      <c r="H62" s="157">
        <f>'Data Reliability'!C62</f>
        <v>0</v>
      </c>
      <c r="I62" t="str">
        <f>IF(Reliability!B62="x","x",(IF(ROUNDUP(Reliability!B62,0)=1,"Very High",IF(ROUNDUP(Reliability!B62,0)=2,"High",IF(ROUNDUP(Reliability!B62,0)=3,"Medium",IF(ROUNDUP(Reliability!B62,0)=4,"Low","Very Low"))))))</f>
        <v>High</v>
      </c>
    </row>
    <row r="63" spans="1:9" x14ac:dyDescent="0.35">
      <c r="A63" s="156" t="str">
        <f>Lists!C:C</f>
        <v>MMR003</v>
      </c>
      <c r="B63" s="241">
        <f t="shared" si="4"/>
        <v>1.9</v>
      </c>
      <c r="C63" s="241">
        <f t="shared" si="5"/>
        <v>2.2999999999999998</v>
      </c>
      <c r="D63" s="241">
        <f t="shared" si="6"/>
        <v>3.5</v>
      </c>
      <c r="E63" s="241">
        <f t="shared" si="7"/>
        <v>0</v>
      </c>
      <c r="F63" s="241">
        <f>'Data Reliability'!B63</f>
        <v>1.9</v>
      </c>
      <c r="G63" s="157">
        <f>Reliability_updated!V63</f>
        <v>255.4</v>
      </c>
      <c r="H63" s="157">
        <f>'Data Reliability'!C63</f>
        <v>0</v>
      </c>
      <c r="I63" t="str">
        <f>IF(Reliability!B63="x","x",(IF(ROUNDUP(Reliability!B63,0)=1,"Very High",IF(ROUNDUP(Reliability!B63,0)=2,"High",IF(ROUNDUP(Reliability!B63,0)=3,"Medium",IF(ROUNDUP(Reliability!B63,0)=4,"Low","Very Low"))))))</f>
        <v>High</v>
      </c>
    </row>
    <row r="64" spans="1:9" x14ac:dyDescent="0.35">
      <c r="A64" s="156" t="str">
        <f>Lists!C:C</f>
        <v>MMR004</v>
      </c>
      <c r="B64" s="241">
        <f t="shared" si="4"/>
        <v>1.5</v>
      </c>
      <c r="C64" s="241">
        <f t="shared" si="5"/>
        <v>2.8</v>
      </c>
      <c r="D64" s="241">
        <f t="shared" si="6"/>
        <v>1.8</v>
      </c>
      <c r="E64" s="241">
        <f t="shared" si="7"/>
        <v>0</v>
      </c>
      <c r="F64" s="241">
        <f>'Data Reliability'!B64</f>
        <v>2.1</v>
      </c>
      <c r="G64" s="157">
        <f>Reliability_updated!V64</f>
        <v>129.5</v>
      </c>
      <c r="H64" s="157">
        <f>'Data Reliability'!C64</f>
        <v>0</v>
      </c>
      <c r="I64" t="str">
        <f>IF(Reliability!B64="x","x",(IF(ROUNDUP(Reliability!B64,0)=1,"Very High",IF(ROUNDUP(Reliability!B64,0)=2,"High",IF(ROUNDUP(Reliability!B64,0)=3,"Medium",IF(ROUNDUP(Reliability!B64,0)=4,"Low","Very Low"))))))</f>
        <v>High</v>
      </c>
    </row>
    <row r="65" spans="1:9" x14ac:dyDescent="0.35">
      <c r="A65" s="156" t="str">
        <f>Lists!C:C</f>
        <v>MOZ004</v>
      </c>
      <c r="B65" s="241">
        <f t="shared" si="4"/>
        <v>1.3</v>
      </c>
      <c r="C65" s="241">
        <f t="shared" si="5"/>
        <v>2.2999999999999998</v>
      </c>
      <c r="D65" s="241">
        <f t="shared" si="6"/>
        <v>1.5</v>
      </c>
      <c r="E65" s="241">
        <f t="shared" si="7"/>
        <v>0</v>
      </c>
      <c r="F65" s="241">
        <f>'Data Reliability'!B65</f>
        <v>1.9</v>
      </c>
      <c r="G65" s="157">
        <f>Reliability_updated!V65</f>
        <v>107.4</v>
      </c>
      <c r="H65" s="157">
        <f>'Data Reliability'!C65</f>
        <v>0</v>
      </c>
      <c r="I65" t="str">
        <f>IF(Reliability!B65="x","x",(IF(ROUNDUP(Reliability!B65,0)=1,"Very High",IF(ROUNDUP(Reliability!B65,0)=2,"High",IF(ROUNDUP(Reliability!B65,0)=3,"Medium",IF(ROUNDUP(Reliability!B65,0)=4,"Low","Very Low"))))))</f>
        <v>High</v>
      </c>
    </row>
    <row r="66" spans="1:9" x14ac:dyDescent="0.35">
      <c r="A66" s="156" t="str">
        <f>Lists!C:C</f>
        <v>MRT002</v>
      </c>
      <c r="B66" s="241">
        <f t="shared" si="4"/>
        <v>1.7</v>
      </c>
      <c r="C66" s="241">
        <f t="shared" si="5"/>
        <v>2.2999999999999998</v>
      </c>
      <c r="D66" s="241">
        <f t="shared" si="6"/>
        <v>2.8</v>
      </c>
      <c r="E66" s="241">
        <f t="shared" si="7"/>
        <v>0</v>
      </c>
      <c r="F66" s="241">
        <f>'Data Reliability'!B66</f>
        <v>1.9</v>
      </c>
      <c r="G66" s="157">
        <f>Reliability_updated!V66</f>
        <v>208.2</v>
      </c>
      <c r="H66" s="157">
        <f>'Data Reliability'!C66</f>
        <v>0</v>
      </c>
      <c r="I66" t="str">
        <f>IF(Reliability!B66="x","x",(IF(ROUNDUP(Reliability!B66,0)=1,"Very High",IF(ROUNDUP(Reliability!B66,0)=2,"High",IF(ROUNDUP(Reliability!B66,0)=3,"Medium",IF(ROUNDUP(Reliability!B66,0)=4,"Low","Very Low"))))))</f>
        <v>High</v>
      </c>
    </row>
    <row r="67" spans="1:9" x14ac:dyDescent="0.35">
      <c r="A67" s="156" t="str">
        <f>Lists!C:C</f>
        <v>MRT003</v>
      </c>
      <c r="B67" s="241">
        <f t="shared" ref="B67:B98" si="8">ROUND(AVERAGE(C67:E67),1)</f>
        <v>2.8</v>
      </c>
      <c r="C67" s="241">
        <f t="shared" ref="C67:C98" si="9">IF(F67="x","x",ROUND((5-(3-F67)/2*5),1))</f>
        <v>2.2999999999999998</v>
      </c>
      <c r="D67" s="241">
        <f t="shared" ref="D67:D98" si="10">IF(G67&gt;365,5,ROUND((5-(365-G67)/364*5),1))</f>
        <v>2.8</v>
      </c>
      <c r="E67" s="241">
        <f t="shared" ref="E67:E98" si="11">IF(H67&gt;3,5,ROUND((5-(3-H67)/3*5),1))</f>
        <v>3.3</v>
      </c>
      <c r="F67" s="241">
        <f>'Data Reliability'!B67</f>
        <v>1.9</v>
      </c>
      <c r="G67" s="157">
        <f>Reliability_updated!V67</f>
        <v>205.4</v>
      </c>
      <c r="H67" s="157">
        <f>'Data Reliability'!C67</f>
        <v>2</v>
      </c>
      <c r="I67" t="str">
        <f>IF(Reliability!B67="x","x",(IF(ROUNDUP(Reliability!B67,0)=1,"Very High",IF(ROUNDUP(Reliability!B67,0)=2,"High",IF(ROUNDUP(Reliability!B67,0)=3,"Medium",IF(ROUNDUP(Reliability!B67,0)=4,"Low","Very Low"))))))</f>
        <v>Medium</v>
      </c>
    </row>
    <row r="68" spans="1:9" x14ac:dyDescent="0.35">
      <c r="A68" s="156" t="str">
        <f>Lists!C:C</f>
        <v>MWI002</v>
      </c>
      <c r="B68" s="241">
        <f t="shared" si="8"/>
        <v>0.8</v>
      </c>
      <c r="C68" s="241">
        <f t="shared" si="9"/>
        <v>0.8</v>
      </c>
      <c r="D68" s="241">
        <f t="shared" si="10"/>
        <v>1.6</v>
      </c>
      <c r="E68" s="241">
        <f t="shared" si="11"/>
        <v>0</v>
      </c>
      <c r="F68" s="241">
        <f>'Data Reliability'!B68</f>
        <v>1.3</v>
      </c>
      <c r="G68" s="157">
        <f>Reliability_updated!V68</f>
        <v>114.9</v>
      </c>
      <c r="H68" s="157">
        <f>'Data Reliability'!C68</f>
        <v>0</v>
      </c>
      <c r="I68" t="str">
        <f>IF(Reliability!B68="x","x",(IF(ROUNDUP(Reliability!B68,0)=1,"Very High",IF(ROUNDUP(Reliability!B68,0)=2,"High",IF(ROUNDUP(Reliability!B68,0)=3,"Medium",IF(ROUNDUP(Reliability!B68,0)=4,"Low","Very Low"))))))</f>
        <v>Very High</v>
      </c>
    </row>
    <row r="69" spans="1:9" x14ac:dyDescent="0.35">
      <c r="A69" s="156" t="str">
        <f>Lists!C:C</f>
        <v>MYS001</v>
      </c>
      <c r="B69" s="241">
        <f t="shared" si="8"/>
        <v>1.4</v>
      </c>
      <c r="C69" s="241">
        <f t="shared" si="9"/>
        <v>2.2999999999999998</v>
      </c>
      <c r="D69" s="241">
        <f t="shared" si="10"/>
        <v>2</v>
      </c>
      <c r="E69" s="241">
        <f t="shared" si="11"/>
        <v>0</v>
      </c>
      <c r="F69" s="241">
        <f>'Data Reliability'!B69</f>
        <v>1.9</v>
      </c>
      <c r="G69" s="157">
        <f>Reliability_updated!V69</f>
        <v>144.9</v>
      </c>
      <c r="H69" s="157">
        <f>'Data Reliability'!C69</f>
        <v>0</v>
      </c>
      <c r="I69" t="str">
        <f>IF(Reliability!B69="x","x",(IF(ROUNDUP(Reliability!B69,0)=1,"Very High",IF(ROUNDUP(Reliability!B69,0)=2,"High",IF(ROUNDUP(Reliability!B69,0)=3,"Medium",IF(ROUNDUP(Reliability!B69,0)=4,"Low","Very Low"))))))</f>
        <v>High</v>
      </c>
    </row>
    <row r="70" spans="1:9" x14ac:dyDescent="0.35">
      <c r="A70" s="156" t="str">
        <f>Lists!C:C</f>
        <v>NAM002</v>
      </c>
      <c r="B70" s="241">
        <f t="shared" si="8"/>
        <v>1.7</v>
      </c>
      <c r="C70" s="241">
        <f t="shared" si="9"/>
        <v>2</v>
      </c>
      <c r="D70" s="241">
        <f t="shared" si="10"/>
        <v>1.4</v>
      </c>
      <c r="E70" s="241">
        <f t="shared" si="11"/>
        <v>1.7</v>
      </c>
      <c r="F70" s="241">
        <f>'Data Reliability'!B70</f>
        <v>1.8</v>
      </c>
      <c r="G70" s="157">
        <f>Reliability_updated!V70</f>
        <v>104.1</v>
      </c>
      <c r="H70" s="157">
        <f>'Data Reliability'!C70</f>
        <v>1</v>
      </c>
      <c r="I70" t="str">
        <f>IF(Reliability!B70="x","x",(IF(ROUNDUP(Reliability!B70,0)=1,"Very High",IF(ROUNDUP(Reliability!B70,0)=2,"High",IF(ROUNDUP(Reliability!B70,0)=3,"Medium",IF(ROUNDUP(Reliability!B70,0)=4,"Low","Very Low"))))))</f>
        <v>High</v>
      </c>
    </row>
    <row r="71" spans="1:9" x14ac:dyDescent="0.35">
      <c r="A71" s="156" t="str">
        <f>Lists!C:C</f>
        <v>NER001</v>
      </c>
      <c r="B71" s="241">
        <f t="shared" si="8"/>
        <v>2</v>
      </c>
      <c r="C71" s="241">
        <f t="shared" si="9"/>
        <v>1.8</v>
      </c>
      <c r="D71" s="241">
        <f t="shared" si="10"/>
        <v>4.2</v>
      </c>
      <c r="E71" s="241">
        <f t="shared" si="11"/>
        <v>0</v>
      </c>
      <c r="F71" s="241">
        <f>'Data Reliability'!B71</f>
        <v>1.7</v>
      </c>
      <c r="G71" s="157">
        <f>Reliability_updated!V71</f>
        <v>304.2</v>
      </c>
      <c r="H71" s="157">
        <f>'Data Reliability'!C71</f>
        <v>0</v>
      </c>
      <c r="I71" t="str">
        <f>IF(Reliability!B71="x","x",(IF(ROUNDUP(Reliability!B71,0)=1,"Very High",IF(ROUNDUP(Reliability!B71,0)=2,"High",IF(ROUNDUP(Reliability!B71,0)=3,"Medium",IF(ROUNDUP(Reliability!B71,0)=4,"Low","Very Low"))))))</f>
        <v>High</v>
      </c>
    </row>
    <row r="72" spans="1:9" x14ac:dyDescent="0.35">
      <c r="A72" s="156" t="str">
        <f>Lists!C:C</f>
        <v>NER002</v>
      </c>
      <c r="B72" s="241">
        <f t="shared" si="8"/>
        <v>2.4</v>
      </c>
      <c r="C72" s="241">
        <f t="shared" si="9"/>
        <v>3</v>
      </c>
      <c r="D72" s="241">
        <f t="shared" si="10"/>
        <v>4.3</v>
      </c>
      <c r="E72" s="241">
        <f t="shared" si="11"/>
        <v>0</v>
      </c>
      <c r="F72" s="241">
        <f>'Data Reliability'!B72</f>
        <v>2.2000000000000002</v>
      </c>
      <c r="G72" s="157">
        <f>Reliability_updated!V72</f>
        <v>315</v>
      </c>
      <c r="H72" s="157">
        <f>'Data Reliability'!C72</f>
        <v>0</v>
      </c>
      <c r="I72" t="str">
        <f>IF(Reliability!B72="x","x",(IF(ROUNDUP(Reliability!B72,0)=1,"Very High",IF(ROUNDUP(Reliability!B72,0)=2,"High",IF(ROUNDUP(Reliability!B72,0)=3,"Medium",IF(ROUNDUP(Reliability!B72,0)=4,"Low","Very Low"))))))</f>
        <v>Medium</v>
      </c>
    </row>
    <row r="73" spans="1:9" x14ac:dyDescent="0.35">
      <c r="A73" s="156" t="str">
        <f>Lists!C:C</f>
        <v>NER003</v>
      </c>
      <c r="B73" s="241">
        <f t="shared" si="8"/>
        <v>2.5</v>
      </c>
      <c r="C73" s="241">
        <f t="shared" si="9"/>
        <v>3.3</v>
      </c>
      <c r="D73" s="241">
        <f t="shared" si="10"/>
        <v>4.3</v>
      </c>
      <c r="E73" s="241">
        <f t="shared" si="11"/>
        <v>0</v>
      </c>
      <c r="F73" s="241">
        <f>'Data Reliability'!B73</f>
        <v>2.2999999999999998</v>
      </c>
      <c r="G73" s="157">
        <f>Reliability_updated!V73</f>
        <v>315</v>
      </c>
      <c r="H73" s="157">
        <f>'Data Reliability'!C73</f>
        <v>0</v>
      </c>
      <c r="I73" t="str">
        <f>IF(Reliability!B73="x","x",(IF(ROUNDUP(Reliability!B73,0)=1,"Very High",IF(ROUNDUP(Reliability!B73,0)=2,"High",IF(ROUNDUP(Reliability!B73,0)=3,"Medium",IF(ROUNDUP(Reliability!B73,0)=4,"Low","Very Low"))))))</f>
        <v>Medium</v>
      </c>
    </row>
    <row r="74" spans="1:9" x14ac:dyDescent="0.35">
      <c r="A74" s="156" t="str">
        <f>Lists!C:C</f>
        <v>NER004</v>
      </c>
      <c r="B74" s="241">
        <f t="shared" si="8"/>
        <v>2.4</v>
      </c>
      <c r="C74" s="241">
        <f t="shared" si="9"/>
        <v>3.3</v>
      </c>
      <c r="D74" s="241">
        <f t="shared" si="10"/>
        <v>3.9</v>
      </c>
      <c r="E74" s="241">
        <f t="shared" si="11"/>
        <v>0</v>
      </c>
      <c r="F74" s="241">
        <f>'Data Reliability'!B74</f>
        <v>2.2999999999999998</v>
      </c>
      <c r="G74" s="157">
        <f>Reliability_updated!V74</f>
        <v>284.3</v>
      </c>
      <c r="H74" s="157">
        <f>'Data Reliability'!C74</f>
        <v>0</v>
      </c>
      <c r="I74" t="str">
        <f>IF(Reliability!B74="x","x",(IF(ROUNDUP(Reliability!B74,0)=1,"Very High",IF(ROUNDUP(Reliability!B74,0)=2,"High",IF(ROUNDUP(Reliability!B74,0)=3,"Medium",IF(ROUNDUP(Reliability!B74,0)=4,"Low","Very Low"))))))</f>
        <v>Medium</v>
      </c>
    </row>
    <row r="75" spans="1:9" x14ac:dyDescent="0.35">
      <c r="A75" s="156" t="str">
        <f>Lists!C:C</f>
        <v>NGA001</v>
      </c>
      <c r="B75" s="241">
        <f t="shared" si="8"/>
        <v>1.8</v>
      </c>
      <c r="C75" s="241">
        <f t="shared" si="9"/>
        <v>4</v>
      </c>
      <c r="D75" s="241">
        <f t="shared" si="10"/>
        <v>1.5</v>
      </c>
      <c r="E75" s="241">
        <f t="shared" si="11"/>
        <v>0</v>
      </c>
      <c r="F75" s="241">
        <f>'Data Reliability'!B75</f>
        <v>2.6</v>
      </c>
      <c r="G75" s="157">
        <f>Reliability_updated!V75</f>
        <v>108.6</v>
      </c>
      <c r="H75" s="157">
        <f>'Data Reliability'!C75</f>
        <v>0</v>
      </c>
      <c r="I75" t="str">
        <f>IF(Reliability!B75="x","x",(IF(ROUNDUP(Reliability!B75,0)=1,"Very High",IF(ROUNDUP(Reliability!B75,0)=2,"High",IF(ROUNDUP(Reliability!B75,0)=3,"Medium",IF(ROUNDUP(Reliability!B75,0)=4,"Low","Very Low"))))))</f>
        <v>High</v>
      </c>
    </row>
    <row r="76" spans="1:9" x14ac:dyDescent="0.35">
      <c r="A76" s="156" t="str">
        <f>Lists!C:C</f>
        <v>NGA003</v>
      </c>
      <c r="B76" s="241">
        <f t="shared" si="8"/>
        <v>1.8</v>
      </c>
      <c r="C76" s="241">
        <f t="shared" si="9"/>
        <v>3.8</v>
      </c>
      <c r="D76" s="241">
        <f t="shared" si="10"/>
        <v>1.5</v>
      </c>
      <c r="E76" s="241">
        <f t="shared" si="11"/>
        <v>0</v>
      </c>
      <c r="F76" s="241">
        <f>'Data Reliability'!B76</f>
        <v>2.5</v>
      </c>
      <c r="G76" s="157">
        <f>Reliability_updated!V76</f>
        <v>108.7</v>
      </c>
      <c r="H76" s="157">
        <f>'Data Reliability'!C76</f>
        <v>0</v>
      </c>
      <c r="I76" t="str">
        <f>IF(Reliability!B76="x","x",(IF(ROUNDUP(Reliability!B76,0)=1,"Very High",IF(ROUNDUP(Reliability!B76,0)=2,"High",IF(ROUNDUP(Reliability!B76,0)=3,"Medium",IF(ROUNDUP(Reliability!B76,0)=4,"Low","Very Low"))))))</f>
        <v>High</v>
      </c>
    </row>
    <row r="77" spans="1:9" x14ac:dyDescent="0.35">
      <c r="A77" s="156" t="str">
        <f>Lists!C:C</f>
        <v>NGA004</v>
      </c>
      <c r="B77" s="241">
        <f t="shared" si="8"/>
        <v>2.4</v>
      </c>
      <c r="C77" s="241">
        <f t="shared" si="9"/>
        <v>3</v>
      </c>
      <c r="D77" s="241">
        <f t="shared" si="10"/>
        <v>2.4</v>
      </c>
      <c r="E77" s="241">
        <f t="shared" si="11"/>
        <v>1.7</v>
      </c>
      <c r="F77" s="241">
        <f>'Data Reliability'!B77</f>
        <v>2.2000000000000002</v>
      </c>
      <c r="G77" s="157">
        <f>Reliability_updated!V77</f>
        <v>173.6</v>
      </c>
      <c r="H77" s="157">
        <f>'Data Reliability'!C77</f>
        <v>1</v>
      </c>
      <c r="I77" t="str">
        <f>IF(Reliability!B77="x","x",(IF(ROUNDUP(Reliability!B77,0)=1,"Very High",IF(ROUNDUP(Reliability!B77,0)=2,"High",IF(ROUNDUP(Reliability!B77,0)=3,"Medium",IF(ROUNDUP(Reliability!B77,0)=4,"Low","Very Low"))))))</f>
        <v>Medium</v>
      </c>
    </row>
    <row r="78" spans="1:9" x14ac:dyDescent="0.35">
      <c r="A78" s="156" t="str">
        <f>Lists!C:C</f>
        <v>NGA007</v>
      </c>
      <c r="B78" s="241">
        <f t="shared" si="8"/>
        <v>1.7</v>
      </c>
      <c r="C78" s="241">
        <f t="shared" si="9"/>
        <v>3.8</v>
      </c>
      <c r="D78" s="241">
        <f t="shared" si="10"/>
        <v>1.3</v>
      </c>
      <c r="E78" s="241">
        <f t="shared" si="11"/>
        <v>0</v>
      </c>
      <c r="F78" s="241">
        <f>'Data Reliability'!B78</f>
        <v>2.5</v>
      </c>
      <c r="G78" s="157">
        <f>Reliability_updated!V78</f>
        <v>92</v>
      </c>
      <c r="H78" s="157">
        <f>'Data Reliability'!C78</f>
        <v>0</v>
      </c>
      <c r="I78" t="str">
        <f>IF(Reliability!B78="x","x",(IF(ROUNDUP(Reliability!B78,0)=1,"Very High",IF(ROUNDUP(Reliability!B78,0)=2,"High",IF(ROUNDUP(Reliability!B78,0)=3,"Medium",IF(ROUNDUP(Reliability!B78,0)=4,"Low","Very Low"))))))</f>
        <v>High</v>
      </c>
    </row>
    <row r="79" spans="1:9" x14ac:dyDescent="0.35">
      <c r="A79" s="156" t="str">
        <f>Lists!C:C</f>
        <v>NGA008</v>
      </c>
      <c r="B79" s="241">
        <f t="shared" si="8"/>
        <v>1.8</v>
      </c>
      <c r="C79" s="241">
        <f t="shared" si="9"/>
        <v>2.2999999999999998</v>
      </c>
      <c r="D79" s="241">
        <f t="shared" si="10"/>
        <v>1.4</v>
      </c>
      <c r="E79" s="241">
        <f t="shared" si="11"/>
        <v>1.7</v>
      </c>
      <c r="F79" s="241">
        <f>'Data Reliability'!B79</f>
        <v>1.9</v>
      </c>
      <c r="G79" s="157">
        <f>Reliability_updated!V79</f>
        <v>102.6</v>
      </c>
      <c r="H79" s="157">
        <f>'Data Reliability'!C79</f>
        <v>1</v>
      </c>
      <c r="I79" t="str">
        <f>IF(Reliability!B79="x","x",(IF(ROUNDUP(Reliability!B79,0)=1,"Very High",IF(ROUNDUP(Reliability!B79,0)=2,"High",IF(ROUNDUP(Reliability!B79,0)=3,"Medium",IF(ROUNDUP(Reliability!B79,0)=4,"Low","Very Low"))))))</f>
        <v>High</v>
      </c>
    </row>
    <row r="80" spans="1:9" x14ac:dyDescent="0.35">
      <c r="A80" s="156" t="str">
        <f>Lists!C:C</f>
        <v>NIC001</v>
      </c>
      <c r="B80" s="241">
        <f t="shared" si="8"/>
        <v>3.4</v>
      </c>
      <c r="C80" s="241" t="str">
        <f t="shared" si="9"/>
        <v>x</v>
      </c>
      <c r="D80" s="241">
        <f t="shared" si="10"/>
        <v>5</v>
      </c>
      <c r="E80" s="241">
        <f t="shared" si="11"/>
        <v>1.7</v>
      </c>
      <c r="F80" s="241" t="str">
        <f>'Data Reliability'!B80</f>
        <v>x</v>
      </c>
      <c r="G80" s="157">
        <f>Reliability_updated!V80</f>
        <v>734.8</v>
      </c>
      <c r="H80" s="157">
        <f>'Data Reliability'!C80</f>
        <v>1</v>
      </c>
      <c r="I80" t="str">
        <f>IF(Reliability!B80="x","x",(IF(ROUNDUP(Reliability!B80,0)=1,"Very High",IF(ROUNDUP(Reliability!B80,0)=2,"High",IF(ROUNDUP(Reliability!B80,0)=3,"Medium",IF(ROUNDUP(Reliability!B80,0)=4,"Low","Very Low"))))))</f>
        <v>Low</v>
      </c>
    </row>
    <row r="81" spans="1:9" x14ac:dyDescent="0.35">
      <c r="A81" s="156" t="str">
        <f>Lists!C:C</f>
        <v>PAK001</v>
      </c>
      <c r="B81" s="241">
        <f t="shared" si="8"/>
        <v>1.9</v>
      </c>
      <c r="C81" s="241">
        <f t="shared" si="9"/>
        <v>3.3</v>
      </c>
      <c r="D81" s="241">
        <f t="shared" si="10"/>
        <v>2.4</v>
      </c>
      <c r="E81" s="241">
        <f t="shared" si="11"/>
        <v>0</v>
      </c>
      <c r="F81" s="241">
        <f>'Data Reliability'!B81</f>
        <v>2.2999999999999998</v>
      </c>
      <c r="G81" s="157">
        <f>Reliability_updated!V81</f>
        <v>173.9</v>
      </c>
      <c r="H81" s="157">
        <f>'Data Reliability'!C81</f>
        <v>0</v>
      </c>
      <c r="I81" t="str">
        <f>IF(Reliability!B81="x","x",(IF(ROUNDUP(Reliability!B81,0)=1,"Very High",IF(ROUNDUP(Reliability!B81,0)=2,"High",IF(ROUNDUP(Reliability!B81,0)=3,"Medium",IF(ROUNDUP(Reliability!B81,0)=4,"Low","Very Low"))))))</f>
        <v>High</v>
      </c>
    </row>
    <row r="82" spans="1:9" x14ac:dyDescent="0.35">
      <c r="A82" s="156" t="str">
        <f>Lists!C:C</f>
        <v>PAK004</v>
      </c>
      <c r="B82" s="241">
        <f t="shared" si="8"/>
        <v>3.4</v>
      </c>
      <c r="C82" s="241">
        <f t="shared" si="9"/>
        <v>3.5</v>
      </c>
      <c r="D82" s="241">
        <f t="shared" si="10"/>
        <v>5</v>
      </c>
      <c r="E82" s="241">
        <f t="shared" si="11"/>
        <v>1.7</v>
      </c>
      <c r="F82" s="241">
        <f>'Data Reliability'!B82</f>
        <v>2.4</v>
      </c>
      <c r="G82" s="157">
        <f>Reliability_updated!V82</f>
        <v>762.7</v>
      </c>
      <c r="H82" s="157">
        <f>'Data Reliability'!C82</f>
        <v>1</v>
      </c>
      <c r="I82" t="str">
        <f>IF(Reliability!B82="x","x",(IF(ROUNDUP(Reliability!B82,0)=1,"Very High",IF(ROUNDUP(Reliability!B82,0)=2,"High",IF(ROUNDUP(Reliability!B82,0)=3,"Medium",IF(ROUNDUP(Reliability!B82,0)=4,"Low","Very Low"))))))</f>
        <v>Low</v>
      </c>
    </row>
    <row r="83" spans="1:9" x14ac:dyDescent="0.35">
      <c r="A83" s="156" t="str">
        <f>Lists!C:C</f>
        <v>PER002</v>
      </c>
      <c r="B83" s="241">
        <f t="shared" si="8"/>
        <v>2.4</v>
      </c>
      <c r="C83" s="241">
        <f t="shared" si="9"/>
        <v>3.5</v>
      </c>
      <c r="D83" s="241">
        <f t="shared" si="10"/>
        <v>0.3</v>
      </c>
      <c r="E83" s="241">
        <f t="shared" si="11"/>
        <v>3.3</v>
      </c>
      <c r="F83" s="241">
        <f>'Data Reliability'!B83</f>
        <v>2.4</v>
      </c>
      <c r="G83" s="157">
        <f>Reliability_updated!V83</f>
        <v>25.4</v>
      </c>
      <c r="H83" s="157">
        <f>'Data Reliability'!C83</f>
        <v>2</v>
      </c>
      <c r="I83" t="str">
        <f>IF(Reliability!B83="x","x",(IF(ROUNDUP(Reliability!B83,0)=1,"Very High",IF(ROUNDUP(Reliability!B83,0)=2,"High",IF(ROUNDUP(Reliability!B83,0)=3,"Medium",IF(ROUNDUP(Reliability!B83,0)=4,"Low","Very Low"))))))</f>
        <v>Medium</v>
      </c>
    </row>
    <row r="84" spans="1:9" x14ac:dyDescent="0.35">
      <c r="A84" s="156" t="str">
        <f>Lists!C:C</f>
        <v>PHL003</v>
      </c>
      <c r="B84" s="241">
        <f t="shared" si="8"/>
        <v>1.6</v>
      </c>
      <c r="C84" s="241">
        <f t="shared" si="9"/>
        <v>2.2999999999999998</v>
      </c>
      <c r="D84" s="241">
        <f t="shared" si="10"/>
        <v>2.4</v>
      </c>
      <c r="E84" s="241">
        <f t="shared" si="11"/>
        <v>0</v>
      </c>
      <c r="F84" s="241">
        <f>'Data Reliability'!B84</f>
        <v>1.9</v>
      </c>
      <c r="G84" s="157">
        <f>Reliability_updated!V84</f>
        <v>177.4</v>
      </c>
      <c r="H84" s="157">
        <f>'Data Reliability'!C84</f>
        <v>0</v>
      </c>
      <c r="I84" t="str">
        <f>IF(Reliability!B84="x","x",(IF(ROUNDUP(Reliability!B84,0)=1,"Very High",IF(ROUNDUP(Reliability!B84,0)=2,"High",IF(ROUNDUP(Reliability!B84,0)=3,"Medium",IF(ROUNDUP(Reliability!B84,0)=4,"Low","Very Low"))))))</f>
        <v>High</v>
      </c>
    </row>
    <row r="85" spans="1:9" x14ac:dyDescent="0.35">
      <c r="A85" s="156" t="str">
        <f>Lists!C:C</f>
        <v>PRK001</v>
      </c>
      <c r="B85" s="241">
        <f t="shared" si="8"/>
        <v>2.5</v>
      </c>
      <c r="C85" s="241">
        <f t="shared" si="9"/>
        <v>2.5</v>
      </c>
      <c r="D85" s="241">
        <f t="shared" si="10"/>
        <v>5</v>
      </c>
      <c r="E85" s="241">
        <f t="shared" si="11"/>
        <v>0</v>
      </c>
      <c r="F85" s="241">
        <f>'Data Reliability'!B85</f>
        <v>2</v>
      </c>
      <c r="G85" s="157">
        <f>Reliability_updated!V85</f>
        <v>469.8</v>
      </c>
      <c r="H85" s="157">
        <f>'Data Reliability'!C85</f>
        <v>0</v>
      </c>
      <c r="I85" t="str">
        <f>IF(Reliability!B85="x","x",(IF(ROUNDUP(Reliability!B85,0)=1,"Very High",IF(ROUNDUP(Reliability!B85,0)=2,"High",IF(ROUNDUP(Reliability!B85,0)=3,"Medium",IF(ROUNDUP(Reliability!B85,0)=4,"Low","Very Low"))))))</f>
        <v>Medium</v>
      </c>
    </row>
    <row r="86" spans="1:9" x14ac:dyDescent="0.35">
      <c r="A86" s="156" t="str">
        <f>Lists!C:C</f>
        <v>PSE002</v>
      </c>
      <c r="B86" s="241">
        <f t="shared" si="8"/>
        <v>0.8</v>
      </c>
      <c r="C86" s="241">
        <f t="shared" si="9"/>
        <v>0.8</v>
      </c>
      <c r="D86" s="241">
        <f t="shared" si="10"/>
        <v>1.7</v>
      </c>
      <c r="E86" s="241">
        <f t="shared" si="11"/>
        <v>0</v>
      </c>
      <c r="F86" s="241">
        <f>'Data Reliability'!B86</f>
        <v>1.3</v>
      </c>
      <c r="G86" s="157">
        <f>Reliability_updated!V86</f>
        <v>124.8</v>
      </c>
      <c r="H86" s="157">
        <f>'Data Reliability'!C86</f>
        <v>0</v>
      </c>
      <c r="I86" t="str">
        <f>IF(Reliability!B86="x","x",(IF(ROUNDUP(Reliability!B86,0)=1,"Very High",IF(ROUNDUP(Reliability!B86,0)=2,"High",IF(ROUNDUP(Reliability!B86,0)=3,"Medium",IF(ROUNDUP(Reliability!B86,0)=4,"Low","Very Low"))))))</f>
        <v>Very High</v>
      </c>
    </row>
    <row r="87" spans="1:9" x14ac:dyDescent="0.35">
      <c r="A87" s="156" t="str">
        <f>Lists!C:C</f>
        <v>REG001</v>
      </c>
      <c r="B87" s="241">
        <f t="shared" si="8"/>
        <v>2.1</v>
      </c>
      <c r="C87" s="241">
        <f t="shared" si="9"/>
        <v>2</v>
      </c>
      <c r="D87" s="241">
        <f t="shared" si="10"/>
        <v>4.3</v>
      </c>
      <c r="E87" s="241">
        <f t="shared" si="11"/>
        <v>0</v>
      </c>
      <c r="F87" s="241">
        <f>'Data Reliability'!B87</f>
        <v>1.8</v>
      </c>
      <c r="G87" s="157">
        <f>Reliability_updated!V87</f>
        <v>310.8</v>
      </c>
      <c r="H87" s="157">
        <f>'Data Reliability'!C87</f>
        <v>0</v>
      </c>
      <c r="I87" t="str">
        <f>IF(Reliability!B87="x","x",(IF(ROUNDUP(Reliability!B87,0)=1,"Very High",IF(ROUNDUP(Reliability!B87,0)=2,"High",IF(ROUNDUP(Reliability!B87,0)=3,"Medium",IF(ROUNDUP(Reliability!B87,0)=4,"Low","Very Low"))))))</f>
        <v>Medium</v>
      </c>
    </row>
    <row r="88" spans="1:9" x14ac:dyDescent="0.35">
      <c r="A88" s="156" t="str">
        <f>Lists!C:C</f>
        <v>REG002</v>
      </c>
      <c r="B88" s="241">
        <f t="shared" si="8"/>
        <v>3.9</v>
      </c>
      <c r="C88" s="241">
        <f t="shared" si="9"/>
        <v>3.3</v>
      </c>
      <c r="D88" s="241">
        <f t="shared" si="10"/>
        <v>5</v>
      </c>
      <c r="E88" s="241">
        <f t="shared" si="11"/>
        <v>3.3</v>
      </c>
      <c r="F88" s="241">
        <f>'Data Reliability'!B88</f>
        <v>2.2999999999999998</v>
      </c>
      <c r="G88" s="157">
        <f>Reliability_updated!V88</f>
        <v>398.7</v>
      </c>
      <c r="H88" s="157">
        <f>'Data Reliability'!C88</f>
        <v>2</v>
      </c>
      <c r="I88" t="str">
        <f>IF(Reliability!B88="x","x",(IF(ROUNDUP(Reliability!B88,0)=1,"Very High",IF(ROUNDUP(Reliability!B88,0)=2,"High",IF(ROUNDUP(Reliability!B88,0)=3,"Medium",IF(ROUNDUP(Reliability!B88,0)=4,"Low","Very Low"))))))</f>
        <v>Low</v>
      </c>
    </row>
    <row r="89" spans="1:9" x14ac:dyDescent="0.35">
      <c r="A89" s="156" t="str">
        <f>Lists!C:C</f>
        <v>REG003</v>
      </c>
      <c r="B89" s="241">
        <f t="shared" si="8"/>
        <v>4.2</v>
      </c>
      <c r="C89" s="241" t="str">
        <f t="shared" si="9"/>
        <v>x</v>
      </c>
      <c r="D89" s="241">
        <f t="shared" si="10"/>
        <v>5</v>
      </c>
      <c r="E89" s="241">
        <f t="shared" si="11"/>
        <v>3.3</v>
      </c>
      <c r="F89" s="241" t="str">
        <f>'Data Reliability'!B89</f>
        <v>x</v>
      </c>
      <c r="G89" s="157">
        <f>Reliability_updated!V89</f>
        <v>683.6</v>
      </c>
      <c r="H89" s="157">
        <f>'Data Reliability'!C89</f>
        <v>2</v>
      </c>
      <c r="I89" t="str">
        <f>IF(Reliability!B89="x","x",(IF(ROUNDUP(Reliability!B89,0)=1,"Very High",IF(ROUNDUP(Reliability!B89,0)=2,"High",IF(ROUNDUP(Reliability!B89,0)=3,"Medium",IF(ROUNDUP(Reliability!B89,0)=4,"Low","Very Low"))))))</f>
        <v>Very Low</v>
      </c>
    </row>
    <row r="90" spans="1:9" x14ac:dyDescent="0.35">
      <c r="A90" s="156" t="str">
        <f>Lists!C:C</f>
        <v>REG004</v>
      </c>
      <c r="B90" s="241">
        <f t="shared" si="8"/>
        <v>2</v>
      </c>
      <c r="C90" s="241">
        <f t="shared" si="9"/>
        <v>4</v>
      </c>
      <c r="D90" s="241">
        <f t="shared" si="10"/>
        <v>2.1</v>
      </c>
      <c r="E90" s="241">
        <f t="shared" si="11"/>
        <v>0</v>
      </c>
      <c r="F90" s="241">
        <f>'Data Reliability'!B90</f>
        <v>2.6</v>
      </c>
      <c r="G90" s="157">
        <f>Reliability_updated!V90</f>
        <v>151.69999999999999</v>
      </c>
      <c r="H90" s="157">
        <f>'Data Reliability'!C90</f>
        <v>0</v>
      </c>
      <c r="I90" t="str">
        <f>IF(Reliability!B90="x","x",(IF(ROUNDUP(Reliability!B90,0)=1,"Very High",IF(ROUNDUP(Reliability!B90,0)=2,"High",IF(ROUNDUP(Reliability!B90,0)=3,"Medium",IF(ROUNDUP(Reliability!B90,0)=4,"Low","Very Low"))))))</f>
        <v>High</v>
      </c>
    </row>
    <row r="91" spans="1:9" x14ac:dyDescent="0.35">
      <c r="A91" s="156" t="str">
        <f>Lists!C:C</f>
        <v>REG006</v>
      </c>
      <c r="B91" s="241">
        <f t="shared" si="8"/>
        <v>2</v>
      </c>
      <c r="C91" s="241">
        <f t="shared" si="9"/>
        <v>2.8</v>
      </c>
      <c r="D91" s="241">
        <f t="shared" si="10"/>
        <v>1.6</v>
      </c>
      <c r="E91" s="241">
        <f t="shared" si="11"/>
        <v>1.7</v>
      </c>
      <c r="F91" s="241">
        <f>'Data Reliability'!B91</f>
        <v>2.1</v>
      </c>
      <c r="G91" s="157">
        <f>Reliability_updated!V91</f>
        <v>116.3</v>
      </c>
      <c r="H91" s="157">
        <f>'Data Reliability'!C91</f>
        <v>1</v>
      </c>
      <c r="I91" t="str">
        <f>IF(Reliability!B91="x","x",(IF(ROUNDUP(Reliability!B91,0)=1,"Very High",IF(ROUNDUP(Reliability!B91,0)=2,"High",IF(ROUNDUP(Reliability!B91,0)=3,"Medium",IF(ROUNDUP(Reliability!B91,0)=4,"Low","Very Low"))))))</f>
        <v>High</v>
      </c>
    </row>
    <row r="92" spans="1:9" x14ac:dyDescent="0.35">
      <c r="A92" s="156" t="str">
        <f>Lists!C:C</f>
        <v>REG007</v>
      </c>
      <c r="B92" s="241">
        <f t="shared" si="8"/>
        <v>5</v>
      </c>
      <c r="C92" s="241" t="str">
        <f t="shared" si="9"/>
        <v>x</v>
      </c>
      <c r="D92" s="241">
        <f t="shared" si="10"/>
        <v>5</v>
      </c>
      <c r="E92" s="241">
        <f t="shared" si="11"/>
        <v>5</v>
      </c>
      <c r="F92" s="241" t="str">
        <f>'Data Reliability'!B92</f>
        <v>x</v>
      </c>
      <c r="G92" s="157">
        <f>Reliability_updated!V92</f>
        <v>800.9</v>
      </c>
      <c r="H92" s="157">
        <f>'Data Reliability'!C92</f>
        <v>5</v>
      </c>
      <c r="I92" t="str">
        <f>IF(Reliability!B92="x","x",(IF(ROUNDUP(Reliability!B92,0)=1,"Very High",IF(ROUNDUP(Reliability!B92,0)=2,"High",IF(ROUNDUP(Reliability!B92,0)=3,"Medium",IF(ROUNDUP(Reliability!B92,0)=4,"Low","Very Low"))))))</f>
        <v>Very Low</v>
      </c>
    </row>
    <row r="93" spans="1:9" x14ac:dyDescent="0.35">
      <c r="A93" s="156" t="str">
        <f>Lists!C:C</f>
        <v>REG008</v>
      </c>
      <c r="B93" s="241">
        <f t="shared" si="8"/>
        <v>5</v>
      </c>
      <c r="C93" s="241" t="str">
        <f t="shared" si="9"/>
        <v>x</v>
      </c>
      <c r="D93" s="241">
        <f t="shared" si="10"/>
        <v>5</v>
      </c>
      <c r="E93" s="241">
        <f t="shared" si="11"/>
        <v>5</v>
      </c>
      <c r="F93" s="241" t="str">
        <f>'Data Reliability'!B93</f>
        <v>x</v>
      </c>
      <c r="G93" s="157">
        <f>Reliability_updated!V93</f>
        <v>800.9</v>
      </c>
      <c r="H93" s="157">
        <f>'Data Reliability'!C93</f>
        <v>5</v>
      </c>
      <c r="I93" t="str">
        <f>IF(Reliability!B93="x","x",(IF(ROUNDUP(Reliability!B93,0)=1,"Very High",IF(ROUNDUP(Reliability!B93,0)=2,"High",IF(ROUNDUP(Reliability!B93,0)=3,"Medium",IF(ROUNDUP(Reliability!B93,0)=4,"Low","Very Low"))))))</f>
        <v>Very Low</v>
      </c>
    </row>
    <row r="94" spans="1:9" x14ac:dyDescent="0.35">
      <c r="A94" s="156" t="str">
        <f>Lists!C:C</f>
        <v>REG011</v>
      </c>
      <c r="B94" s="241">
        <f t="shared" si="8"/>
        <v>1.6</v>
      </c>
      <c r="C94" s="241">
        <f t="shared" si="9"/>
        <v>2.2999999999999998</v>
      </c>
      <c r="D94" s="241">
        <f t="shared" si="10"/>
        <v>0.7</v>
      </c>
      <c r="E94" s="241">
        <f t="shared" si="11"/>
        <v>1.7</v>
      </c>
      <c r="F94" s="241">
        <f>'Data Reliability'!B94</f>
        <v>1.9</v>
      </c>
      <c r="G94" s="157">
        <f>Reliability_updated!V94</f>
        <v>50.5</v>
      </c>
      <c r="H94" s="157">
        <f>'Data Reliability'!C94</f>
        <v>1</v>
      </c>
      <c r="I94" t="str">
        <f>IF(Reliability!B94="x","x",(IF(ROUNDUP(Reliability!B94,0)=1,"Very High",IF(ROUNDUP(Reliability!B94,0)=2,"High",IF(ROUNDUP(Reliability!B94,0)=3,"Medium",IF(ROUNDUP(Reliability!B94,0)=4,"Low","Very Low"))))))</f>
        <v>High</v>
      </c>
    </row>
    <row r="95" spans="1:9" x14ac:dyDescent="0.35">
      <c r="A95" s="156" t="str">
        <f>Lists!C:C</f>
        <v>REG012</v>
      </c>
      <c r="B95" s="241">
        <f t="shared" si="8"/>
        <v>0.9</v>
      </c>
      <c r="C95" s="241">
        <f t="shared" si="9"/>
        <v>2.2999999999999998</v>
      </c>
      <c r="D95" s="241">
        <f t="shared" si="10"/>
        <v>0.4</v>
      </c>
      <c r="E95" s="241">
        <f t="shared" si="11"/>
        <v>0</v>
      </c>
      <c r="F95" s="241">
        <f>'Data Reliability'!B95</f>
        <v>1.9</v>
      </c>
      <c r="G95" s="157">
        <f>Reliability_updated!V95</f>
        <v>32.1</v>
      </c>
      <c r="H95" s="157">
        <f>'Data Reliability'!C95</f>
        <v>0</v>
      </c>
      <c r="I95" t="str">
        <f>IF(Reliability!B95="x","x",(IF(ROUNDUP(Reliability!B95,0)=1,"Very High",IF(ROUNDUP(Reliability!B95,0)=2,"High",IF(ROUNDUP(Reliability!B95,0)=3,"Medium",IF(ROUNDUP(Reliability!B95,0)=4,"Low","Very Low"))))))</f>
        <v>Very High</v>
      </c>
    </row>
    <row r="96" spans="1:9" x14ac:dyDescent="0.35">
      <c r="A96" s="156" t="str">
        <f>Lists!C:C</f>
        <v>REG013</v>
      </c>
      <c r="B96" s="241">
        <f t="shared" si="8"/>
        <v>4.0999999999999996</v>
      </c>
      <c r="C96" s="241" t="str">
        <f t="shared" si="9"/>
        <v>x</v>
      </c>
      <c r="D96" s="241">
        <f t="shared" si="10"/>
        <v>4.8</v>
      </c>
      <c r="E96" s="241">
        <f t="shared" si="11"/>
        <v>3.3</v>
      </c>
      <c r="F96" s="241" t="str">
        <f>'Data Reliability'!B96</f>
        <v>x</v>
      </c>
      <c r="G96" s="157">
        <f>Reliability_updated!V96</f>
        <v>352.5</v>
      </c>
      <c r="H96" s="157">
        <f>'Data Reliability'!C96</f>
        <v>2</v>
      </c>
      <c r="I96" t="str">
        <f>IF(Reliability!B96="x","x",(IF(ROUNDUP(Reliability!B96,0)=1,"Very High",IF(ROUNDUP(Reliability!B96,0)=2,"High",IF(ROUNDUP(Reliability!B96,0)=3,"Medium",IF(ROUNDUP(Reliability!B96,0)=4,"Low","Very Low"))))))</f>
        <v>Very Low</v>
      </c>
    </row>
    <row r="97" spans="1:9" x14ac:dyDescent="0.35">
      <c r="A97" s="156" t="str">
        <f>Lists!C:C</f>
        <v>RWA002</v>
      </c>
      <c r="B97" s="241">
        <f t="shared" si="8"/>
        <v>3.4</v>
      </c>
      <c r="C97" s="241">
        <f t="shared" si="9"/>
        <v>2</v>
      </c>
      <c r="D97" s="241">
        <f t="shared" si="10"/>
        <v>5</v>
      </c>
      <c r="E97" s="241">
        <f t="shared" si="11"/>
        <v>3.3</v>
      </c>
      <c r="F97" s="241">
        <f>'Data Reliability'!B97</f>
        <v>1.8</v>
      </c>
      <c r="G97" s="157">
        <f>Reliability_updated!V97</f>
        <v>372.2</v>
      </c>
      <c r="H97" s="157">
        <f>'Data Reliability'!C97</f>
        <v>2</v>
      </c>
      <c r="I97" t="str">
        <f>IF(Reliability!B97="x","x",(IF(ROUNDUP(Reliability!B97,0)=1,"Very High",IF(ROUNDUP(Reliability!B97,0)=2,"High",IF(ROUNDUP(Reliability!B97,0)=3,"Medium",IF(ROUNDUP(Reliability!B97,0)=4,"Low","Very Low"))))))</f>
        <v>Low</v>
      </c>
    </row>
    <row r="98" spans="1:9" x14ac:dyDescent="0.35">
      <c r="A98" s="156" t="str">
        <f>Lists!C:C</f>
        <v>SDN001</v>
      </c>
      <c r="B98" s="241">
        <f t="shared" si="8"/>
        <v>0.8</v>
      </c>
      <c r="C98" s="241">
        <f t="shared" si="9"/>
        <v>0.8</v>
      </c>
      <c r="D98" s="241">
        <f t="shared" si="10"/>
        <v>1.7</v>
      </c>
      <c r="E98" s="241">
        <f t="shared" si="11"/>
        <v>0</v>
      </c>
      <c r="F98" s="241">
        <f>'Data Reliability'!B98</f>
        <v>1.3</v>
      </c>
      <c r="G98" s="157">
        <f>Reliability_updated!V98</f>
        <v>128</v>
      </c>
      <c r="H98" s="157">
        <f>'Data Reliability'!C98</f>
        <v>0</v>
      </c>
      <c r="I98" t="str">
        <f>IF(Reliability!B98="x","x",(IF(ROUNDUP(Reliability!B98,0)=1,"Very High",IF(ROUNDUP(Reliability!B98,0)=2,"High",IF(ROUNDUP(Reliability!B98,0)=3,"Medium",IF(ROUNDUP(Reliability!B98,0)=4,"Low","Very Low"))))))</f>
        <v>Very High</v>
      </c>
    </row>
    <row r="99" spans="1:9" x14ac:dyDescent="0.35">
      <c r="A99" s="156" t="str">
        <f>Lists!C:C</f>
        <v>SDN005</v>
      </c>
      <c r="B99" s="241">
        <f t="shared" ref="B99:B130" si="12">ROUND(AVERAGE(C99:E99),1)</f>
        <v>1</v>
      </c>
      <c r="C99" s="241">
        <f t="shared" ref="C99:C132" si="13">IF(F99="x","x",ROUND((5-(3-F99)/2*5),1))</f>
        <v>2.2999999999999998</v>
      </c>
      <c r="D99" s="241">
        <f t="shared" ref="D99:D132" si="14">IF(G99&gt;365,5,ROUND((5-(365-G99)/364*5),1))</f>
        <v>0.6</v>
      </c>
      <c r="E99" s="241">
        <f t="shared" ref="E99:E132" si="15">IF(H99&gt;3,5,ROUND((5-(3-H99)/3*5),1))</f>
        <v>0</v>
      </c>
      <c r="F99" s="241">
        <f>'Data Reliability'!B99</f>
        <v>1.9</v>
      </c>
      <c r="G99" s="157">
        <f>Reliability_updated!V99</f>
        <v>47.3</v>
      </c>
      <c r="H99" s="157">
        <f>'Data Reliability'!C99</f>
        <v>0</v>
      </c>
      <c r="I99" t="str">
        <f>IF(Reliability!B99="x","x",(IF(ROUNDUP(Reliability!B99,0)=1,"Very High",IF(ROUNDUP(Reliability!B99,0)=2,"High",IF(ROUNDUP(Reliability!B99,0)=3,"Medium",IF(ROUNDUP(Reliability!B99,0)=4,"Low","Very Low"))))))</f>
        <v>Very High</v>
      </c>
    </row>
    <row r="100" spans="1:9" x14ac:dyDescent="0.35">
      <c r="A100" s="156" t="str">
        <f>Lists!C:C</f>
        <v>SDN006</v>
      </c>
      <c r="B100" s="241">
        <f t="shared" si="12"/>
        <v>0.8</v>
      </c>
      <c r="C100" s="241">
        <f t="shared" si="13"/>
        <v>2</v>
      </c>
      <c r="D100" s="241">
        <f t="shared" si="14"/>
        <v>0.5</v>
      </c>
      <c r="E100" s="241">
        <f t="shared" si="15"/>
        <v>0</v>
      </c>
      <c r="F100" s="241">
        <f>'Data Reliability'!B100</f>
        <v>1.8</v>
      </c>
      <c r="G100" s="157">
        <f>Reliability_updated!V100</f>
        <v>39.6</v>
      </c>
      <c r="H100" s="157">
        <f>'Data Reliability'!C100</f>
        <v>0</v>
      </c>
      <c r="I100" t="str">
        <f>IF(Reliability!B100="x","x",(IF(ROUNDUP(Reliability!B100,0)=1,"Very High",IF(ROUNDUP(Reliability!B100,0)=2,"High",IF(ROUNDUP(Reliability!B100,0)=3,"Medium",IF(ROUNDUP(Reliability!B100,0)=4,"Low","Very Low"))))))</f>
        <v>Very High</v>
      </c>
    </row>
    <row r="101" spans="1:9" x14ac:dyDescent="0.35">
      <c r="A101" s="156" t="str">
        <f>Lists!C:C</f>
        <v>SDN007</v>
      </c>
      <c r="B101" s="241">
        <f t="shared" si="12"/>
        <v>1</v>
      </c>
      <c r="C101" s="241">
        <f t="shared" si="13"/>
        <v>2.2999999999999998</v>
      </c>
      <c r="D101" s="241">
        <f t="shared" si="14"/>
        <v>0.7</v>
      </c>
      <c r="E101" s="241">
        <f t="shared" si="15"/>
        <v>0</v>
      </c>
      <c r="F101" s="241">
        <f>'Data Reliability'!B101</f>
        <v>1.9</v>
      </c>
      <c r="G101" s="157">
        <f>Reliability_updated!V101</f>
        <v>55</v>
      </c>
      <c r="H101" s="157">
        <f>'Data Reliability'!C101</f>
        <v>0</v>
      </c>
      <c r="I101" t="str">
        <f>IF(Reliability!B101="x","x",(IF(ROUNDUP(Reliability!B101,0)=1,"Very High",IF(ROUNDUP(Reliability!B101,0)=2,"High",IF(ROUNDUP(Reliability!B101,0)=3,"Medium",IF(ROUNDUP(Reliability!B101,0)=4,"Low","Very Low"))))))</f>
        <v>Very High</v>
      </c>
    </row>
    <row r="102" spans="1:9" x14ac:dyDescent="0.35">
      <c r="A102" s="156" t="str">
        <f>Lists!C:C</f>
        <v>SDN008</v>
      </c>
      <c r="B102" s="241">
        <f t="shared" si="12"/>
        <v>0.9</v>
      </c>
      <c r="C102" s="241">
        <f t="shared" si="13"/>
        <v>2</v>
      </c>
      <c r="D102" s="241">
        <f t="shared" si="14"/>
        <v>0.6</v>
      </c>
      <c r="E102" s="241">
        <f t="shared" si="15"/>
        <v>0</v>
      </c>
      <c r="F102" s="241">
        <f>'Data Reliability'!B102</f>
        <v>1.8</v>
      </c>
      <c r="G102" s="157">
        <f>Reliability_updated!V102</f>
        <v>46.3</v>
      </c>
      <c r="H102" s="157">
        <f>'Data Reliability'!C102</f>
        <v>0</v>
      </c>
      <c r="I102" t="str">
        <f>IF(Reliability!B102="x","x",(IF(ROUNDUP(Reliability!B102,0)=1,"Very High",IF(ROUNDUP(Reliability!B102,0)=2,"High",IF(ROUNDUP(Reliability!B102,0)=3,"Medium",IF(ROUNDUP(Reliability!B102,0)=4,"Low","Very Low"))))))</f>
        <v>Very High</v>
      </c>
    </row>
    <row r="103" spans="1:9" x14ac:dyDescent="0.35">
      <c r="A103" s="156" t="str">
        <f>Lists!C:C</f>
        <v>SEN002</v>
      </c>
      <c r="B103" s="241">
        <f t="shared" si="12"/>
        <v>2.8</v>
      </c>
      <c r="C103" s="241">
        <f t="shared" si="13"/>
        <v>1.8</v>
      </c>
      <c r="D103" s="241">
        <f t="shared" si="14"/>
        <v>5</v>
      </c>
      <c r="E103" s="241">
        <f t="shared" si="15"/>
        <v>1.7</v>
      </c>
      <c r="F103" s="241">
        <f>'Data Reliability'!B103</f>
        <v>1.7</v>
      </c>
      <c r="G103" s="157">
        <f>Reliability_updated!V103</f>
        <v>480.5</v>
      </c>
      <c r="H103" s="157">
        <f>'Data Reliability'!C103</f>
        <v>1</v>
      </c>
      <c r="I103" t="str">
        <f>IF(Reliability!B103="x","x",(IF(ROUNDUP(Reliability!B103,0)=1,"Very High",IF(ROUNDUP(Reliability!B103,0)=2,"High",IF(ROUNDUP(Reliability!B103,0)=3,"Medium",IF(ROUNDUP(Reliability!B103,0)=4,"Low","Very Low"))))))</f>
        <v>Medium</v>
      </c>
    </row>
    <row r="104" spans="1:9" x14ac:dyDescent="0.35">
      <c r="A104" s="156" t="str">
        <f>Lists!C:C</f>
        <v>SLV001</v>
      </c>
      <c r="B104" s="241">
        <f t="shared" si="12"/>
        <v>0.8</v>
      </c>
      <c r="C104" s="241">
        <f t="shared" si="13"/>
        <v>2</v>
      </c>
      <c r="D104" s="241">
        <f t="shared" si="14"/>
        <v>0.4</v>
      </c>
      <c r="E104" s="241">
        <f t="shared" si="15"/>
        <v>0</v>
      </c>
      <c r="F104" s="241">
        <f>'Data Reliability'!B104</f>
        <v>1.8</v>
      </c>
      <c r="G104" s="157">
        <f>Reliability_updated!V104</f>
        <v>30.6</v>
      </c>
      <c r="H104" s="157">
        <f>'Data Reliability'!C104</f>
        <v>0</v>
      </c>
      <c r="I104" t="str">
        <f>IF(Reliability!B104="x","x",(IF(ROUNDUP(Reliability!B104,0)=1,"Very High",IF(ROUNDUP(Reliability!B104,0)=2,"High",IF(ROUNDUP(Reliability!B104,0)=3,"Medium",IF(ROUNDUP(Reliability!B104,0)=4,"Low","Very Low"))))))</f>
        <v>Very High</v>
      </c>
    </row>
    <row r="105" spans="1:9" x14ac:dyDescent="0.35">
      <c r="A105" s="156" t="str">
        <f>Lists!C:C</f>
        <v>SOM001</v>
      </c>
      <c r="B105" s="241">
        <f t="shared" si="12"/>
        <v>1.2</v>
      </c>
      <c r="C105" s="241">
        <f t="shared" si="13"/>
        <v>1.8</v>
      </c>
      <c r="D105" s="241">
        <f t="shared" si="14"/>
        <v>1.8</v>
      </c>
      <c r="E105" s="241">
        <f t="shared" si="15"/>
        <v>0</v>
      </c>
      <c r="F105" s="241">
        <f>'Data Reliability'!B105</f>
        <v>1.7</v>
      </c>
      <c r="G105" s="157">
        <f>Reliability_updated!V105</f>
        <v>130.30000000000001</v>
      </c>
      <c r="H105" s="157">
        <f>'Data Reliability'!C105</f>
        <v>0</v>
      </c>
      <c r="I105" t="str">
        <f>IF(Reliability!B105="x","x",(IF(ROUNDUP(Reliability!B105,0)=1,"Very High",IF(ROUNDUP(Reliability!B105,0)=2,"High",IF(ROUNDUP(Reliability!B105,0)=3,"Medium",IF(ROUNDUP(Reliability!B105,0)=4,"Low","Very Low"))))))</f>
        <v>High</v>
      </c>
    </row>
    <row r="106" spans="1:9" x14ac:dyDescent="0.35">
      <c r="A106" s="156" t="str">
        <f>Lists!C:C</f>
        <v>SOM002</v>
      </c>
      <c r="B106" s="241">
        <f t="shared" si="12"/>
        <v>1.5</v>
      </c>
      <c r="C106" s="241">
        <f t="shared" si="13"/>
        <v>2</v>
      </c>
      <c r="D106" s="241">
        <f t="shared" si="14"/>
        <v>2.6</v>
      </c>
      <c r="E106" s="241">
        <f t="shared" si="15"/>
        <v>0</v>
      </c>
      <c r="F106" s="241">
        <f>'Data Reliability'!B106</f>
        <v>1.8</v>
      </c>
      <c r="G106" s="157">
        <f>Reliability_updated!V106</f>
        <v>189</v>
      </c>
      <c r="H106" s="157">
        <f>'Data Reliability'!C106</f>
        <v>0</v>
      </c>
      <c r="I106" t="str">
        <f>IF(Reliability!B106="x","x",(IF(ROUNDUP(Reliability!B106,0)=1,"Very High",IF(ROUNDUP(Reliability!B106,0)=2,"High",IF(ROUNDUP(Reliability!B106,0)=3,"Medium",IF(ROUNDUP(Reliability!B106,0)=4,"Low","Very Low"))))))</f>
        <v>High</v>
      </c>
    </row>
    <row r="107" spans="1:9" x14ac:dyDescent="0.35">
      <c r="A107" s="156" t="str">
        <f>Lists!C:C</f>
        <v>SOM005</v>
      </c>
      <c r="B107" s="241">
        <f t="shared" si="12"/>
        <v>1.1000000000000001</v>
      </c>
      <c r="C107" s="241">
        <f t="shared" si="13"/>
        <v>3.3</v>
      </c>
      <c r="D107" s="241">
        <f t="shared" si="14"/>
        <v>0.1</v>
      </c>
      <c r="E107" s="241">
        <f t="shared" si="15"/>
        <v>0</v>
      </c>
      <c r="F107" s="241">
        <f>'Data Reliability'!B107</f>
        <v>2.2999999999999998</v>
      </c>
      <c r="G107" s="157">
        <f>Reliability_updated!V107</f>
        <v>4.9000000000000004</v>
      </c>
      <c r="H107" s="157">
        <f>'Data Reliability'!C107</f>
        <v>0</v>
      </c>
      <c r="I107" t="str">
        <f>IF(Reliability!B107="x","x",(IF(ROUNDUP(Reliability!B107,0)=1,"Very High",IF(ROUNDUP(Reliability!B107,0)=2,"High",IF(ROUNDUP(Reliability!B107,0)=3,"Medium",IF(ROUNDUP(Reliability!B107,0)=4,"Low","Very Low"))))))</f>
        <v>High</v>
      </c>
    </row>
    <row r="108" spans="1:9" x14ac:dyDescent="0.35">
      <c r="A108" s="156" t="str">
        <f>Lists!C:C</f>
        <v>SSD001</v>
      </c>
      <c r="B108" s="241">
        <f t="shared" si="12"/>
        <v>2.2999999999999998</v>
      </c>
      <c r="C108" s="241">
        <f t="shared" si="13"/>
        <v>1.8</v>
      </c>
      <c r="D108" s="241">
        <f t="shared" si="14"/>
        <v>5</v>
      </c>
      <c r="E108" s="241">
        <f t="shared" si="15"/>
        <v>0</v>
      </c>
      <c r="F108" s="241">
        <f>'Data Reliability'!B108</f>
        <v>1.7</v>
      </c>
      <c r="G108" s="157">
        <f>Reliability_updated!V108</f>
        <v>397.2</v>
      </c>
      <c r="H108" s="157">
        <f>'Data Reliability'!C108</f>
        <v>0</v>
      </c>
      <c r="I108" t="str">
        <f>IF(Reliability!B108="x","x",(IF(ROUNDUP(Reliability!B108,0)=1,"Very High",IF(ROUNDUP(Reliability!B108,0)=2,"High",IF(ROUNDUP(Reliability!B108,0)=3,"Medium",IF(ROUNDUP(Reliability!B108,0)=4,"Low","Very Low"))))))</f>
        <v>Medium</v>
      </c>
    </row>
    <row r="109" spans="1:9" x14ac:dyDescent="0.35">
      <c r="A109" s="156" t="str">
        <f>Lists!C:C</f>
        <v>SWZ001</v>
      </c>
      <c r="B109" s="241">
        <f t="shared" si="12"/>
        <v>1.3</v>
      </c>
      <c r="C109" s="241">
        <f t="shared" si="13"/>
        <v>0.8</v>
      </c>
      <c r="D109" s="241">
        <f t="shared" si="14"/>
        <v>1.4</v>
      </c>
      <c r="E109" s="241">
        <f t="shared" si="15"/>
        <v>1.7</v>
      </c>
      <c r="F109" s="241">
        <f>'Data Reliability'!B109</f>
        <v>1.3</v>
      </c>
      <c r="G109" s="157">
        <f>Reliability_updated!V109</f>
        <v>103.5</v>
      </c>
      <c r="H109" s="157">
        <f>'Data Reliability'!C109</f>
        <v>1</v>
      </c>
      <c r="I109" t="str">
        <f>IF(Reliability!B109="x","x",(IF(ROUNDUP(Reliability!B109,0)=1,"Very High",IF(ROUNDUP(Reliability!B109,0)=2,"High",IF(ROUNDUP(Reliability!B109,0)=3,"Medium",IF(ROUNDUP(Reliability!B109,0)=4,"Low","Very Low"))))))</f>
        <v>High</v>
      </c>
    </row>
    <row r="110" spans="1:9" x14ac:dyDescent="0.35">
      <c r="A110" s="156" t="str">
        <f>Lists!C:C</f>
        <v>SYR001</v>
      </c>
      <c r="B110" s="241">
        <f t="shared" si="12"/>
        <v>1.4</v>
      </c>
      <c r="C110" s="241">
        <f t="shared" si="13"/>
        <v>1</v>
      </c>
      <c r="D110" s="241">
        <f t="shared" si="14"/>
        <v>3.3</v>
      </c>
      <c r="E110" s="241">
        <f t="shared" si="15"/>
        <v>0</v>
      </c>
      <c r="F110" s="241">
        <f>'Data Reliability'!B110</f>
        <v>1.4</v>
      </c>
      <c r="G110" s="157">
        <f>Reliability_updated!V110</f>
        <v>241.9</v>
      </c>
      <c r="H110" s="157">
        <f>'Data Reliability'!C110</f>
        <v>0</v>
      </c>
      <c r="I110" t="str">
        <f>IF(Reliability!B110="x","x",(IF(ROUNDUP(Reliability!B110,0)=1,"Very High",IF(ROUNDUP(Reliability!B110,0)=2,"High",IF(ROUNDUP(Reliability!B110,0)=3,"Medium",IF(ROUNDUP(Reliability!B110,0)=4,"Low","Very Low"))))))</f>
        <v>High</v>
      </c>
    </row>
    <row r="111" spans="1:9" x14ac:dyDescent="0.35">
      <c r="A111" s="156" t="str">
        <f>Lists!C:C</f>
        <v>TCD001</v>
      </c>
      <c r="B111" s="241">
        <f t="shared" si="12"/>
        <v>2.2999999999999998</v>
      </c>
      <c r="C111" s="241">
        <f t="shared" si="13"/>
        <v>3.3</v>
      </c>
      <c r="D111" s="241">
        <f t="shared" si="14"/>
        <v>3.5</v>
      </c>
      <c r="E111" s="241">
        <f t="shared" si="15"/>
        <v>0</v>
      </c>
      <c r="F111" s="241">
        <f>'Data Reliability'!B111</f>
        <v>2.2999999999999998</v>
      </c>
      <c r="G111" s="157">
        <f>Reliability_updated!V111</f>
        <v>259</v>
      </c>
      <c r="H111" s="157">
        <f>'Data Reliability'!C111</f>
        <v>0</v>
      </c>
      <c r="I111" t="str">
        <f>IF(Reliability!B111="x","x",(IF(ROUNDUP(Reliability!B111,0)=1,"Very High",IF(ROUNDUP(Reliability!B111,0)=2,"High",IF(ROUNDUP(Reliability!B111,0)=3,"Medium",IF(ROUNDUP(Reliability!B111,0)=4,"Low","Very Low"))))))</f>
        <v>Medium</v>
      </c>
    </row>
    <row r="112" spans="1:9" x14ac:dyDescent="0.35">
      <c r="A112" s="156" t="str">
        <f>Lists!C:C</f>
        <v>TCD003</v>
      </c>
      <c r="B112" s="241">
        <f t="shared" si="12"/>
        <v>3</v>
      </c>
      <c r="C112" s="241">
        <f t="shared" si="13"/>
        <v>4</v>
      </c>
      <c r="D112" s="241">
        <f t="shared" si="14"/>
        <v>5</v>
      </c>
      <c r="E112" s="241">
        <f t="shared" si="15"/>
        <v>0</v>
      </c>
      <c r="F112" s="241">
        <f>'Data Reliability'!B112</f>
        <v>2.6</v>
      </c>
      <c r="G112" s="157">
        <f>Reliability_updated!V112</f>
        <v>399.4</v>
      </c>
      <c r="H112" s="157">
        <f>'Data Reliability'!C112</f>
        <v>0</v>
      </c>
      <c r="I112" t="str">
        <f>IF(Reliability!B112="x","x",(IF(ROUNDUP(Reliability!B112,0)=1,"Very High",IF(ROUNDUP(Reliability!B112,0)=2,"High",IF(ROUNDUP(Reliability!B112,0)=3,"Medium",IF(ROUNDUP(Reliability!B112,0)=4,"Low","Very Low"))))))</f>
        <v>Medium</v>
      </c>
    </row>
    <row r="113" spans="1:9" x14ac:dyDescent="0.35">
      <c r="A113" s="156" t="str">
        <f>Lists!C:C</f>
        <v>TCD004</v>
      </c>
      <c r="B113" s="241">
        <f t="shared" si="12"/>
        <v>2.4</v>
      </c>
      <c r="C113" s="241">
        <f t="shared" si="13"/>
        <v>2.2999999999999998</v>
      </c>
      <c r="D113" s="241">
        <f t="shared" si="14"/>
        <v>5</v>
      </c>
      <c r="E113" s="241">
        <f t="shared" si="15"/>
        <v>0</v>
      </c>
      <c r="F113" s="241">
        <f>'Data Reliability'!B113</f>
        <v>1.9</v>
      </c>
      <c r="G113" s="157">
        <f>Reliability_updated!V113</f>
        <v>615.6</v>
      </c>
      <c r="H113" s="157">
        <f>'Data Reliability'!C113</f>
        <v>0</v>
      </c>
      <c r="I113" t="str">
        <f>IF(Reliability!B113="x","x",(IF(ROUNDUP(Reliability!B113,0)=1,"Very High",IF(ROUNDUP(Reliability!B113,0)=2,"High",IF(ROUNDUP(Reliability!B113,0)=3,"Medium",IF(ROUNDUP(Reliability!B113,0)=4,"Low","Very Low"))))))</f>
        <v>Medium</v>
      </c>
    </row>
    <row r="114" spans="1:9" x14ac:dyDescent="0.35">
      <c r="A114" s="156" t="str">
        <f>Lists!C:C</f>
        <v>TCD005</v>
      </c>
      <c r="B114" s="241">
        <f t="shared" si="12"/>
        <v>2.5</v>
      </c>
      <c r="C114" s="241">
        <f t="shared" si="13"/>
        <v>2.5</v>
      </c>
      <c r="D114" s="241">
        <f t="shared" si="14"/>
        <v>5</v>
      </c>
      <c r="E114" s="241">
        <f t="shared" si="15"/>
        <v>0</v>
      </c>
      <c r="F114" s="241">
        <f>'Data Reliability'!B114</f>
        <v>2</v>
      </c>
      <c r="G114" s="157">
        <f>Reliability_updated!V114</f>
        <v>538.5</v>
      </c>
      <c r="H114" s="157">
        <f>'Data Reliability'!C114</f>
        <v>0</v>
      </c>
      <c r="I114" t="str">
        <f>IF(Reliability!B114="x","x",(IF(ROUNDUP(Reliability!B114,0)=1,"Very High",IF(ROUNDUP(Reliability!B114,0)=2,"High",IF(ROUNDUP(Reliability!B114,0)=3,"Medium",IF(ROUNDUP(Reliability!B114,0)=4,"Low","Very Low"))))))</f>
        <v>Medium</v>
      </c>
    </row>
    <row r="115" spans="1:9" x14ac:dyDescent="0.35">
      <c r="A115" s="156" t="str">
        <f>Lists!C:C</f>
        <v>TCD006</v>
      </c>
      <c r="B115" s="241">
        <f t="shared" si="12"/>
        <v>2.9</v>
      </c>
      <c r="C115" s="241">
        <f t="shared" si="13"/>
        <v>3.8</v>
      </c>
      <c r="D115" s="241">
        <f t="shared" si="14"/>
        <v>5</v>
      </c>
      <c r="E115" s="241">
        <f t="shared" si="15"/>
        <v>0</v>
      </c>
      <c r="F115" s="241">
        <f>'Data Reliability'!B115</f>
        <v>2.5</v>
      </c>
      <c r="G115" s="157">
        <f>Reliability_updated!V115</f>
        <v>526.20000000000005</v>
      </c>
      <c r="H115" s="157">
        <f>'Data Reliability'!C115</f>
        <v>0</v>
      </c>
      <c r="I115" t="str">
        <f>IF(Reliability!B115="x","x",(IF(ROUNDUP(Reliability!B115,0)=1,"Very High",IF(ROUNDUP(Reliability!B115,0)=2,"High",IF(ROUNDUP(Reliability!B115,0)=3,"Medium",IF(ROUNDUP(Reliability!B115,0)=4,"Low","Very Low"))))))</f>
        <v>Medium</v>
      </c>
    </row>
    <row r="116" spans="1:9" x14ac:dyDescent="0.35">
      <c r="A116" s="156" t="str">
        <f>Lists!C:C</f>
        <v>THA001</v>
      </c>
      <c r="B116" s="241">
        <f t="shared" si="12"/>
        <v>1.9</v>
      </c>
      <c r="C116" s="241">
        <f t="shared" si="13"/>
        <v>2.2999999999999998</v>
      </c>
      <c r="D116" s="241">
        <f t="shared" si="14"/>
        <v>3.4</v>
      </c>
      <c r="E116" s="241">
        <f t="shared" si="15"/>
        <v>0</v>
      </c>
      <c r="F116" s="241">
        <f>'Data Reliability'!B116</f>
        <v>1.9</v>
      </c>
      <c r="G116" s="157">
        <f>Reliability_updated!V116</f>
        <v>247</v>
      </c>
      <c r="H116" s="157">
        <f>'Data Reliability'!C116</f>
        <v>0</v>
      </c>
      <c r="I116" t="str">
        <f>IF(Reliability!B116="x","x",(IF(ROUNDUP(Reliability!B116,0)=1,"Very High",IF(ROUNDUP(Reliability!B116,0)=2,"High",IF(ROUNDUP(Reliability!B116,0)=3,"Medium",IF(ROUNDUP(Reliability!B116,0)=4,"Low","Very Low"))))))</f>
        <v>High</v>
      </c>
    </row>
    <row r="117" spans="1:9" x14ac:dyDescent="0.35">
      <c r="A117" s="156" t="str">
        <f>Lists!C:C</f>
        <v>THA002</v>
      </c>
      <c r="B117" s="241">
        <f t="shared" si="12"/>
        <v>5</v>
      </c>
      <c r="C117" s="241" t="str">
        <f t="shared" si="13"/>
        <v>x</v>
      </c>
      <c r="D117" s="241">
        <f t="shared" si="14"/>
        <v>5</v>
      </c>
      <c r="E117" s="241">
        <f t="shared" si="15"/>
        <v>5</v>
      </c>
      <c r="F117" s="241" t="str">
        <f>'Data Reliability'!B117</f>
        <v>x</v>
      </c>
      <c r="G117" s="157">
        <f>Reliability_updated!V117</f>
        <v>542.20000000000005</v>
      </c>
      <c r="H117" s="157">
        <f>'Data Reliability'!C117</f>
        <v>3</v>
      </c>
      <c r="I117" t="str">
        <f>IF(Reliability!B117="x","x",(IF(ROUNDUP(Reliability!B117,0)=1,"Very High",IF(ROUNDUP(Reliability!B117,0)=2,"High",IF(ROUNDUP(Reliability!B117,0)=3,"Medium",IF(ROUNDUP(Reliability!B117,0)=4,"Low","Very Low"))))))</f>
        <v>Very Low</v>
      </c>
    </row>
    <row r="118" spans="1:9" x14ac:dyDescent="0.35">
      <c r="A118" s="156" t="str">
        <f>Lists!C:C</f>
        <v>THA003</v>
      </c>
      <c r="B118" s="241">
        <f t="shared" si="12"/>
        <v>2.6</v>
      </c>
      <c r="C118" s="241">
        <f t="shared" si="13"/>
        <v>2.2999999999999998</v>
      </c>
      <c r="D118" s="241">
        <f t="shared" si="14"/>
        <v>3.8</v>
      </c>
      <c r="E118" s="241">
        <f t="shared" si="15"/>
        <v>1.7</v>
      </c>
      <c r="F118" s="241">
        <f>'Data Reliability'!B118</f>
        <v>1.9</v>
      </c>
      <c r="G118" s="157">
        <f>Reliability_updated!V118</f>
        <v>276.10000000000002</v>
      </c>
      <c r="H118" s="157">
        <f>'Data Reliability'!C118</f>
        <v>1</v>
      </c>
      <c r="I118" t="str">
        <f>IF(Reliability!B118="x","x",(IF(ROUNDUP(Reliability!B118,0)=1,"Very High",IF(ROUNDUP(Reliability!B118,0)=2,"High",IF(ROUNDUP(Reliability!B118,0)=3,"Medium",IF(ROUNDUP(Reliability!B118,0)=4,"Low","Very Low"))))))</f>
        <v>Medium</v>
      </c>
    </row>
    <row r="119" spans="1:9" x14ac:dyDescent="0.35">
      <c r="A119" s="156" t="str">
        <f>Lists!C:C</f>
        <v>TTO002</v>
      </c>
      <c r="B119" s="241">
        <f t="shared" si="12"/>
        <v>2.8</v>
      </c>
      <c r="C119" s="241">
        <f t="shared" si="13"/>
        <v>3.3</v>
      </c>
      <c r="D119" s="241">
        <f t="shared" si="14"/>
        <v>5</v>
      </c>
      <c r="E119" s="241">
        <f t="shared" si="15"/>
        <v>0</v>
      </c>
      <c r="F119" s="241">
        <f>'Data Reliability'!B119</f>
        <v>2.2999999999999998</v>
      </c>
      <c r="G119" s="157">
        <f>Reliability_updated!V119</f>
        <v>630</v>
      </c>
      <c r="H119" s="157">
        <f>'Data Reliability'!C119</f>
        <v>0</v>
      </c>
      <c r="I119" t="str">
        <f>IF(Reliability!B119="x","x",(IF(ROUNDUP(Reliability!B119,0)=1,"Very High",IF(ROUNDUP(Reliability!B119,0)=2,"High",IF(ROUNDUP(Reliability!B119,0)=3,"Medium",IF(ROUNDUP(Reliability!B119,0)=4,"Low","Very Low"))))))</f>
        <v>Medium</v>
      </c>
    </row>
    <row r="120" spans="1:9" x14ac:dyDescent="0.35">
      <c r="A120" s="156" t="str">
        <f>Lists!C:C</f>
        <v>TUN002</v>
      </c>
      <c r="B120" s="241">
        <f t="shared" si="12"/>
        <v>3.4</v>
      </c>
      <c r="C120" s="241">
        <f t="shared" si="13"/>
        <v>2</v>
      </c>
      <c r="D120" s="241">
        <f t="shared" si="14"/>
        <v>5</v>
      </c>
      <c r="E120" s="241">
        <f t="shared" si="15"/>
        <v>3.3</v>
      </c>
      <c r="F120" s="241">
        <f>'Data Reliability'!B120</f>
        <v>1.8</v>
      </c>
      <c r="G120" s="157">
        <f>Reliability_updated!V120</f>
        <v>748.4</v>
      </c>
      <c r="H120" s="157">
        <f>'Data Reliability'!C120</f>
        <v>2</v>
      </c>
      <c r="I120" t="str">
        <f>IF(Reliability!B120="x","x",(IF(ROUNDUP(Reliability!B120,0)=1,"Very High",IF(ROUNDUP(Reliability!B120,0)=2,"High",IF(ROUNDUP(Reliability!B120,0)=3,"Medium",IF(ROUNDUP(Reliability!B120,0)=4,"Low","Very Low"))))))</f>
        <v>Low</v>
      </c>
    </row>
    <row r="121" spans="1:9" x14ac:dyDescent="0.35">
      <c r="A121" s="156" t="str">
        <f>Lists!C:C</f>
        <v>TUR001</v>
      </c>
      <c r="B121" s="241">
        <f t="shared" si="12"/>
        <v>1.4</v>
      </c>
      <c r="C121" s="241">
        <f t="shared" si="13"/>
        <v>2.5</v>
      </c>
      <c r="D121" s="241">
        <f t="shared" si="14"/>
        <v>1.7</v>
      </c>
      <c r="E121" s="241">
        <f t="shared" si="15"/>
        <v>0</v>
      </c>
      <c r="F121" s="241">
        <f>'Data Reliability'!B121</f>
        <v>2</v>
      </c>
      <c r="G121" s="157">
        <f>Reliability_updated!V121</f>
        <v>125.7</v>
      </c>
      <c r="H121" s="157">
        <f>'Data Reliability'!C121</f>
        <v>0</v>
      </c>
      <c r="I121" t="str">
        <f>IF(Reliability!B121="x","x",(IF(ROUNDUP(Reliability!B121,0)=1,"Very High",IF(ROUNDUP(Reliability!B121,0)=2,"High",IF(ROUNDUP(Reliability!B121,0)=3,"Medium",IF(ROUNDUP(Reliability!B121,0)=4,"Low","Very Low"))))))</f>
        <v>High</v>
      </c>
    </row>
    <row r="122" spans="1:9" x14ac:dyDescent="0.35">
      <c r="A122" s="156" t="str">
        <f>Lists!C:C</f>
        <v>TUR002</v>
      </c>
      <c r="B122" s="241">
        <f t="shared" si="12"/>
        <v>1.8</v>
      </c>
      <c r="C122" s="241">
        <f t="shared" si="13"/>
        <v>2.2999999999999998</v>
      </c>
      <c r="D122" s="241">
        <f t="shared" si="14"/>
        <v>3.1</v>
      </c>
      <c r="E122" s="241">
        <f t="shared" si="15"/>
        <v>0</v>
      </c>
      <c r="F122" s="241">
        <f>'Data Reliability'!B122</f>
        <v>1.9</v>
      </c>
      <c r="G122" s="157">
        <f>Reliability_updated!V122</f>
        <v>226.8</v>
      </c>
      <c r="H122" s="157">
        <f>'Data Reliability'!C122</f>
        <v>0</v>
      </c>
      <c r="I122" t="str">
        <f>IF(Reliability!B122="x","x",(IF(ROUNDUP(Reliability!B122,0)=1,"Very High",IF(ROUNDUP(Reliability!B122,0)=2,"High",IF(ROUNDUP(Reliability!B122,0)=3,"Medium",IF(ROUNDUP(Reliability!B122,0)=4,"Low","Very Low"))))))</f>
        <v>High</v>
      </c>
    </row>
    <row r="123" spans="1:9" x14ac:dyDescent="0.35">
      <c r="A123" s="156" t="str">
        <f>Lists!C:C</f>
        <v>TUR003</v>
      </c>
      <c r="B123" s="241">
        <f t="shared" si="12"/>
        <v>1.4</v>
      </c>
      <c r="C123" s="241">
        <f t="shared" si="13"/>
        <v>2.5</v>
      </c>
      <c r="D123" s="241">
        <f t="shared" si="14"/>
        <v>1.7</v>
      </c>
      <c r="E123" s="241">
        <f t="shared" si="15"/>
        <v>0</v>
      </c>
      <c r="F123" s="241">
        <f>'Data Reliability'!B123</f>
        <v>2</v>
      </c>
      <c r="G123" s="157">
        <f>Reliability_updated!V123</f>
        <v>125.7</v>
      </c>
      <c r="H123" s="157">
        <f>'Data Reliability'!C123</f>
        <v>0</v>
      </c>
      <c r="I123" t="str">
        <f>IF(Reliability!B123="x","x",(IF(ROUNDUP(Reliability!B123,0)=1,"Very High",IF(ROUNDUP(Reliability!B123,0)=2,"High",IF(ROUNDUP(Reliability!B123,0)=3,"Medium",IF(ROUNDUP(Reliability!B123,0)=4,"Low","Very Low"))))))</f>
        <v>High</v>
      </c>
    </row>
    <row r="124" spans="1:9" x14ac:dyDescent="0.35">
      <c r="A124" s="156" t="str">
        <f>Lists!C:C</f>
        <v>TUR004</v>
      </c>
      <c r="B124" s="241">
        <f t="shared" si="12"/>
        <v>2.5</v>
      </c>
      <c r="C124" s="241">
        <f t="shared" si="13"/>
        <v>2.5</v>
      </c>
      <c r="D124" s="241">
        <f t="shared" si="14"/>
        <v>5</v>
      </c>
      <c r="E124" s="241">
        <f t="shared" si="15"/>
        <v>0</v>
      </c>
      <c r="F124" s="241">
        <f>'Data Reliability'!B124</f>
        <v>2</v>
      </c>
      <c r="G124" s="157">
        <f>Reliability_updated!V124</f>
        <v>833.4</v>
      </c>
      <c r="H124" s="157">
        <f>'Data Reliability'!C124</f>
        <v>0</v>
      </c>
      <c r="I124" t="str">
        <f>IF(Reliability!B124="x","x",(IF(ROUNDUP(Reliability!B124,0)=1,"Very High",IF(ROUNDUP(Reliability!B124,0)=2,"High",IF(ROUNDUP(Reliability!B124,0)=3,"Medium",IF(ROUNDUP(Reliability!B124,0)=4,"Low","Very Low"))))))</f>
        <v>Medium</v>
      </c>
    </row>
    <row r="125" spans="1:9" x14ac:dyDescent="0.35">
      <c r="A125" s="156" t="str">
        <f>Lists!C:C</f>
        <v>TZA002</v>
      </c>
      <c r="B125" s="241">
        <f t="shared" si="12"/>
        <v>0.6</v>
      </c>
      <c r="C125" s="241">
        <f t="shared" si="13"/>
        <v>1</v>
      </c>
      <c r="D125" s="241">
        <f t="shared" si="14"/>
        <v>0.7</v>
      </c>
      <c r="E125" s="241">
        <f t="shared" si="15"/>
        <v>0</v>
      </c>
      <c r="F125" s="241">
        <f>'Data Reliability'!B125</f>
        <v>1.4</v>
      </c>
      <c r="G125" s="157">
        <f>Reliability_updated!V125</f>
        <v>53</v>
      </c>
      <c r="H125" s="157">
        <f>'Data Reliability'!C125</f>
        <v>0</v>
      </c>
      <c r="I125" t="str">
        <f>IF(Reliability!B125="x","x",(IF(ROUNDUP(Reliability!B125,0)=1,"Very High",IF(ROUNDUP(Reliability!B125,0)=2,"High",IF(ROUNDUP(Reliability!B125,0)=3,"Medium",IF(ROUNDUP(Reliability!B125,0)=4,"Low","Very Low"))))))</f>
        <v>Very High</v>
      </c>
    </row>
    <row r="126" spans="1:9" x14ac:dyDescent="0.35">
      <c r="A126" s="156" t="str">
        <f>Lists!C:C</f>
        <v>UGA005</v>
      </c>
      <c r="B126" s="241">
        <f t="shared" si="12"/>
        <v>2.2999999999999998</v>
      </c>
      <c r="C126" s="241">
        <f t="shared" si="13"/>
        <v>2.8</v>
      </c>
      <c r="D126" s="241">
        <f t="shared" si="14"/>
        <v>2.4</v>
      </c>
      <c r="E126" s="241">
        <f t="shared" si="15"/>
        <v>1.7</v>
      </c>
      <c r="F126" s="241">
        <f>'Data Reliability'!B126</f>
        <v>2.1</v>
      </c>
      <c r="G126" s="157">
        <f>Reliability_updated!V126</f>
        <v>172.4</v>
      </c>
      <c r="H126" s="157">
        <f>'Data Reliability'!C126</f>
        <v>1</v>
      </c>
      <c r="I126" t="str">
        <f>IF(Reliability!B126="x","x",(IF(ROUNDUP(Reliability!B126,0)=1,"Very High",IF(ROUNDUP(Reliability!B126,0)=2,"High",IF(ROUNDUP(Reliability!B126,0)=3,"Medium",IF(ROUNDUP(Reliability!B126,0)=4,"Low","Very Low"))))))</f>
        <v>Medium</v>
      </c>
    </row>
    <row r="127" spans="1:9" x14ac:dyDescent="0.35">
      <c r="A127" s="156" t="str">
        <f>Lists!C:C</f>
        <v>UKR002</v>
      </c>
      <c r="B127" s="241">
        <f t="shared" si="12"/>
        <v>2.1</v>
      </c>
      <c r="C127" s="241">
        <f t="shared" si="13"/>
        <v>1.8</v>
      </c>
      <c r="D127" s="241">
        <f t="shared" si="14"/>
        <v>4.4000000000000004</v>
      </c>
      <c r="E127" s="241">
        <f t="shared" si="15"/>
        <v>0</v>
      </c>
      <c r="F127" s="241">
        <f>'Data Reliability'!B127</f>
        <v>1.7</v>
      </c>
      <c r="G127" s="157">
        <f>Reliability_updated!V127</f>
        <v>320.8</v>
      </c>
      <c r="H127" s="157">
        <f>'Data Reliability'!C127</f>
        <v>0</v>
      </c>
      <c r="I127" t="str">
        <f>IF(Reliability!B127="x","x",(IF(ROUNDUP(Reliability!B127,0)=1,"Very High",IF(ROUNDUP(Reliability!B127,0)=2,"High",IF(ROUNDUP(Reliability!B127,0)=3,"Medium",IF(ROUNDUP(Reliability!B127,0)=4,"Low","Very Low"))))))</f>
        <v>Medium</v>
      </c>
    </row>
    <row r="128" spans="1:9" x14ac:dyDescent="0.35">
      <c r="A128" s="156" t="str">
        <f>Lists!C:C</f>
        <v>VEN001</v>
      </c>
      <c r="B128" s="241">
        <f t="shared" si="12"/>
        <v>2.8</v>
      </c>
      <c r="C128" s="241">
        <f t="shared" si="13"/>
        <v>3.3</v>
      </c>
      <c r="D128" s="241">
        <f t="shared" si="14"/>
        <v>5</v>
      </c>
      <c r="E128" s="241">
        <f t="shared" si="15"/>
        <v>0</v>
      </c>
      <c r="F128" s="241">
        <f>'Data Reliability'!B128</f>
        <v>2.2999999999999998</v>
      </c>
      <c r="G128" s="157">
        <f>Reliability_updated!V128</f>
        <v>403.3</v>
      </c>
      <c r="H128" s="157">
        <f>'Data Reliability'!C128</f>
        <v>0</v>
      </c>
      <c r="I128" t="str">
        <f>IF(Reliability!B128="x","x",(IF(ROUNDUP(Reliability!B128,0)=1,"Very High",IF(ROUNDUP(Reliability!B128,0)=2,"High",IF(ROUNDUP(Reliability!B128,0)=3,"Medium",IF(ROUNDUP(Reliability!B128,0)=4,"Low","Very Low"))))))</f>
        <v>Medium</v>
      </c>
    </row>
    <row r="129" spans="1:9" x14ac:dyDescent="0.35">
      <c r="A129" s="156" t="str">
        <f>Lists!C:C</f>
        <v>YEM001</v>
      </c>
      <c r="B129" s="241">
        <f t="shared" si="12"/>
        <v>1.4</v>
      </c>
      <c r="C129" s="241">
        <f t="shared" si="13"/>
        <v>2</v>
      </c>
      <c r="D129" s="241">
        <f t="shared" si="14"/>
        <v>2.2999999999999998</v>
      </c>
      <c r="E129" s="241">
        <f t="shared" si="15"/>
        <v>0</v>
      </c>
      <c r="F129" s="241">
        <f>'Data Reliability'!B129</f>
        <v>1.8</v>
      </c>
      <c r="G129" s="157">
        <f>Reliability_updated!V129</f>
        <v>170</v>
      </c>
      <c r="H129" s="157">
        <f>'Data Reliability'!C129</f>
        <v>0</v>
      </c>
      <c r="I129" t="str">
        <f>IF(Reliability!B129="x","x",(IF(ROUNDUP(Reliability!B129,0)=1,"Very High",IF(ROUNDUP(Reliability!B129,0)=2,"High",IF(ROUNDUP(Reliability!B129,0)=3,"Medium",IF(ROUNDUP(Reliability!B129,0)=4,"Low","Very Low"))))))</f>
        <v>High</v>
      </c>
    </row>
    <row r="130" spans="1:9" x14ac:dyDescent="0.35">
      <c r="A130" s="156" t="str">
        <f>Lists!C:C</f>
        <v>YEM002</v>
      </c>
      <c r="B130" s="241">
        <f t="shared" si="12"/>
        <v>1.5</v>
      </c>
      <c r="C130" s="241">
        <f t="shared" si="13"/>
        <v>2.2999999999999998</v>
      </c>
      <c r="D130" s="241">
        <f t="shared" si="14"/>
        <v>2.2999999999999998</v>
      </c>
      <c r="E130" s="241">
        <f t="shared" si="15"/>
        <v>0</v>
      </c>
      <c r="F130" s="241">
        <f>'Data Reliability'!B130</f>
        <v>1.9</v>
      </c>
      <c r="G130" s="157">
        <f>Reliability_updated!V130</f>
        <v>167.5</v>
      </c>
      <c r="H130" s="157">
        <f>'Data Reliability'!C130</f>
        <v>0</v>
      </c>
      <c r="I130" t="str">
        <f>IF(Reliability!B130="x","x",(IF(ROUNDUP(Reliability!B130,0)=1,"Very High",IF(ROUNDUP(Reliability!B130,0)=2,"High",IF(ROUNDUP(Reliability!B130,0)=3,"Medium",IF(ROUNDUP(Reliability!B130,0)=4,"Low","Very Low"))))))</f>
        <v>High</v>
      </c>
    </row>
    <row r="131" spans="1:9" x14ac:dyDescent="0.35">
      <c r="A131" s="156" t="str">
        <f>Lists!C:C</f>
        <v>ZMB002</v>
      </c>
      <c r="B131" s="241">
        <f t="shared" ref="B131:B132" si="16">ROUND(AVERAGE(C131:E131),1)</f>
        <v>0.7</v>
      </c>
      <c r="C131" s="241">
        <f t="shared" si="13"/>
        <v>0.5</v>
      </c>
      <c r="D131" s="241">
        <f t="shared" si="14"/>
        <v>1.6</v>
      </c>
      <c r="E131" s="241">
        <f t="shared" si="15"/>
        <v>0</v>
      </c>
      <c r="F131" s="241">
        <f>'Data Reliability'!B131</f>
        <v>1.2</v>
      </c>
      <c r="G131" s="157">
        <f>Reliability_updated!V131</f>
        <v>114</v>
      </c>
      <c r="H131" s="157">
        <f>'Data Reliability'!C131</f>
        <v>0</v>
      </c>
      <c r="I131" t="str">
        <f>IF(Reliability!B131="x","x",(IF(ROUNDUP(Reliability!B131,0)=1,"Very High",IF(ROUNDUP(Reliability!B131,0)=2,"High",IF(ROUNDUP(Reliability!B131,0)=3,"Medium",IF(ROUNDUP(Reliability!B131,0)=4,"Low","Very Low"))))))</f>
        <v>Very High</v>
      </c>
    </row>
    <row r="132" spans="1:9" x14ac:dyDescent="0.35">
      <c r="A132" s="156" t="str">
        <f>Lists!C:C</f>
        <v>ZWE001</v>
      </c>
      <c r="B132" s="241">
        <f t="shared" si="16"/>
        <v>1.3</v>
      </c>
      <c r="C132" s="241">
        <f t="shared" si="13"/>
        <v>2.2999999999999998</v>
      </c>
      <c r="D132" s="241">
        <f t="shared" si="14"/>
        <v>1.7</v>
      </c>
      <c r="E132" s="241">
        <f t="shared" si="15"/>
        <v>0</v>
      </c>
      <c r="F132" s="241">
        <f>'Data Reliability'!B132</f>
        <v>1.9</v>
      </c>
      <c r="G132" s="157">
        <f>Reliability_updated!V132</f>
        <v>122.4</v>
      </c>
      <c r="H132" s="157">
        <f>'Data Reliability'!C132</f>
        <v>0</v>
      </c>
      <c r="I132" t="str">
        <f>IF(Reliability!B132="x","x",(IF(ROUNDUP(Reliability!B132,0)=1,"Very High",IF(ROUNDUP(Reliability!B132,0)=2,"High",IF(ROUNDUP(Reliability!B132,0)=3,"Medium",IF(ROUNDUP(Reliability!B132,0)=4,"Low","Very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style="207" customWidth="1"/>
    <col min="2" max="2" width="6.453125" style="207" customWidth="1"/>
    <col min="3" max="9" width="6" style="207" customWidth="1"/>
    <col min="10" max="10" width="9" style="207" customWidth="1"/>
    <col min="11" max="14" width="6" style="207" customWidth="1"/>
    <col min="15" max="16" width="9" style="207" customWidth="1"/>
  </cols>
  <sheetData>
    <row r="1" spans="1:116" ht="125.15" customHeight="1" x14ac:dyDescent="0.35">
      <c r="A1" s="242" t="s">
        <v>2</v>
      </c>
      <c r="B1" s="243" t="s">
        <v>6670</v>
      </c>
      <c r="C1" s="244" t="s">
        <v>6815</v>
      </c>
      <c r="D1" s="244" t="s">
        <v>6816</v>
      </c>
      <c r="E1" s="244" t="s">
        <v>6729</v>
      </c>
      <c r="F1" s="244" t="s">
        <v>6726</v>
      </c>
      <c r="G1" s="244" t="s">
        <v>6817</v>
      </c>
      <c r="H1" s="244" t="s">
        <v>6732</v>
      </c>
      <c r="I1" s="244" t="s">
        <v>6818</v>
      </c>
      <c r="J1" s="244" t="s">
        <v>6819</v>
      </c>
      <c r="K1" s="244" t="s">
        <v>6739</v>
      </c>
      <c r="L1" s="244" t="s">
        <v>6740</v>
      </c>
      <c r="M1" s="244" t="s">
        <v>6820</v>
      </c>
      <c r="N1" s="244" t="s">
        <v>6821</v>
      </c>
      <c r="O1" s="244" t="s">
        <v>6822</v>
      </c>
      <c r="P1" s="244" t="s">
        <v>6823</v>
      </c>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row>
    <row r="2" spans="1:116" ht="30" customHeight="1" x14ac:dyDescent="0.35">
      <c r="A2" s="246" t="s">
        <v>6824</v>
      </c>
      <c r="B2" s="247"/>
      <c r="C2" s="248" t="s">
        <v>6825</v>
      </c>
      <c r="D2" s="248" t="s">
        <v>6826</v>
      </c>
      <c r="E2" s="248" t="s">
        <v>6827</v>
      </c>
      <c r="F2" s="248" t="s">
        <v>6828</v>
      </c>
      <c r="G2" s="248" t="s">
        <v>6829</v>
      </c>
      <c r="H2" s="248" t="s">
        <v>6830</v>
      </c>
      <c r="I2" s="248" t="s">
        <v>6831</v>
      </c>
      <c r="J2" s="248" t="s">
        <v>6828</v>
      </c>
      <c r="K2" s="248" t="s">
        <v>6831</v>
      </c>
      <c r="L2" s="248" t="s">
        <v>6828</v>
      </c>
      <c r="M2" s="248" t="s">
        <v>6828</v>
      </c>
      <c r="N2" s="248" t="s">
        <v>6831</v>
      </c>
      <c r="O2" s="248" t="s">
        <v>6828</v>
      </c>
      <c r="P2" s="248"/>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row>
    <row r="3" spans="1:116" x14ac:dyDescent="0.35">
      <c r="A3" s="246" t="s">
        <v>6832</v>
      </c>
      <c r="B3" s="247"/>
      <c r="C3" s="249" t="s">
        <v>6833</v>
      </c>
      <c r="D3" s="249" t="s">
        <v>6833</v>
      </c>
      <c r="E3" s="249" t="s">
        <v>6834</v>
      </c>
      <c r="F3" s="249" t="s">
        <v>6833</v>
      </c>
      <c r="G3" s="249" t="s">
        <v>6833</v>
      </c>
      <c r="H3" s="249" t="s">
        <v>6833</v>
      </c>
      <c r="I3" s="249" t="s">
        <v>6833</v>
      </c>
      <c r="J3" s="249" t="s">
        <v>6807</v>
      </c>
      <c r="K3" s="249" t="s">
        <v>6833</v>
      </c>
      <c r="L3" s="249" t="s">
        <v>6833</v>
      </c>
      <c r="M3" s="249" t="s">
        <v>6833</v>
      </c>
      <c r="N3" s="249" t="s">
        <v>6833</v>
      </c>
      <c r="O3" s="249" t="s">
        <v>6807</v>
      </c>
      <c r="P3" s="249" t="s">
        <v>6806</v>
      </c>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row>
    <row r="4" spans="1:116" x14ac:dyDescent="0.35">
      <c r="A4" s="246" t="s">
        <v>116</v>
      </c>
      <c r="B4" s="247" t="s">
        <v>6835</v>
      </c>
      <c r="C4" s="250">
        <v>0.74978600340000001</v>
      </c>
      <c r="D4" s="251">
        <v>4</v>
      </c>
      <c r="E4" s="250">
        <v>0</v>
      </c>
      <c r="F4" s="250">
        <v>3.2833333332999999</v>
      </c>
      <c r="G4" s="250">
        <v>0.57474170609999997</v>
      </c>
      <c r="H4" s="250" t="s">
        <v>14</v>
      </c>
      <c r="I4" s="251">
        <v>10</v>
      </c>
      <c r="J4" s="251">
        <f>IFERROR(VLOOKUP($B4,'Core Indicators'!$E$3:$EU$906,147,FALSE),"x")</f>
        <v>35638</v>
      </c>
      <c r="K4" s="252">
        <v>-1.7135269641999999</v>
      </c>
      <c r="L4" s="250">
        <v>3</v>
      </c>
      <c r="M4" s="251">
        <v>27</v>
      </c>
      <c r="N4" s="251">
        <v>16</v>
      </c>
      <c r="O4" s="251">
        <f>IFERROR(VLOOKUP(B4,'Core Indicators'!$E$3:$G$9906,3,FALSE),"x")</f>
        <v>38042000</v>
      </c>
      <c r="P4" s="251">
        <v>652860</v>
      </c>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row>
    <row r="5" spans="1:116" x14ac:dyDescent="0.35">
      <c r="A5" s="246" t="s">
        <v>6836</v>
      </c>
      <c r="B5" s="247" t="s">
        <v>6837</v>
      </c>
      <c r="C5" s="250">
        <v>0.76260000920000004</v>
      </c>
      <c r="D5" s="251">
        <v>4</v>
      </c>
      <c r="E5" s="250">
        <v>0.62</v>
      </c>
      <c r="F5" s="250">
        <v>4.6500000000000004</v>
      </c>
      <c r="G5" s="250">
        <v>0.57799890379999996</v>
      </c>
      <c r="H5" s="250">
        <v>51.3</v>
      </c>
      <c r="I5" s="251">
        <v>6</v>
      </c>
      <c r="J5" s="251" t="str">
        <f>IFERROR(VLOOKUP($B5,'Core Indicators'!$E$3:$EU$906,147,FALSE),"x")</f>
        <v>x</v>
      </c>
      <c r="K5" s="252">
        <v>-1.0543431044</v>
      </c>
      <c r="L5" s="250">
        <v>3.75</v>
      </c>
      <c r="M5" s="251">
        <v>32</v>
      </c>
      <c r="N5" s="251">
        <v>26</v>
      </c>
      <c r="O5" s="251" t="str">
        <f>IFERROR(VLOOKUP(B5,'Core Indicators'!$E$3:$G$9906,3,FALSE),"x")</f>
        <v>x</v>
      </c>
      <c r="P5" s="251">
        <v>1246700</v>
      </c>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row>
    <row r="6" spans="1:116" x14ac:dyDescent="0.35">
      <c r="A6" s="246" t="s">
        <v>6838</v>
      </c>
      <c r="B6" s="247" t="s">
        <v>6839</v>
      </c>
      <c r="C6" s="250">
        <v>0.32080001200000002</v>
      </c>
      <c r="D6" s="251">
        <v>9</v>
      </c>
      <c r="E6" s="250">
        <v>0.04</v>
      </c>
      <c r="F6" s="250">
        <v>7.15</v>
      </c>
      <c r="G6" s="250">
        <v>0.2340778537</v>
      </c>
      <c r="H6" s="250">
        <v>33.200000000000003</v>
      </c>
      <c r="I6" s="251">
        <v>6</v>
      </c>
      <c r="J6" s="251" t="str">
        <f>IFERROR(VLOOKUP($B6,'Core Indicators'!$E$3:$EU$906,147,FALSE),"x")</f>
        <v>x</v>
      </c>
      <c r="K6" s="252">
        <v>-0.41117939349999999</v>
      </c>
      <c r="L6" s="250">
        <v>5.5</v>
      </c>
      <c r="M6" s="251">
        <v>67</v>
      </c>
      <c r="N6" s="251">
        <v>35</v>
      </c>
      <c r="O6" s="251" t="str">
        <f>IFERROR(VLOOKUP(B6,'Core Indicators'!$E$3:$G$9906,3,FALSE),"x")</f>
        <v>x</v>
      </c>
      <c r="P6" s="251">
        <v>27400</v>
      </c>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row>
    <row r="7" spans="1:116" x14ac:dyDescent="0.35">
      <c r="A7" s="246" t="s">
        <v>6840</v>
      </c>
      <c r="B7" s="247" t="s">
        <v>6841</v>
      </c>
      <c r="C7" s="250">
        <v>0.98560000059999997</v>
      </c>
      <c r="D7" s="251">
        <v>1</v>
      </c>
      <c r="E7" s="250">
        <v>0</v>
      </c>
      <c r="F7" s="250">
        <v>3.9</v>
      </c>
      <c r="G7" s="250">
        <v>0.1130989843</v>
      </c>
      <c r="H7" s="250">
        <v>26</v>
      </c>
      <c r="I7" s="251">
        <v>0</v>
      </c>
      <c r="J7" s="251" t="str">
        <f>IFERROR(VLOOKUP($B7,'Core Indicators'!$E$3:$EU$906,147,FALSE),"x")</f>
        <v>x</v>
      </c>
      <c r="K7" s="252">
        <v>0.84021884200000008</v>
      </c>
      <c r="L7" s="250">
        <v>4.25</v>
      </c>
      <c r="M7" s="251">
        <v>17</v>
      </c>
      <c r="N7" s="251">
        <v>71</v>
      </c>
      <c r="O7" s="251" t="str">
        <f>IFERROR(VLOOKUP(B7,'Core Indicators'!$E$3:$G$9906,3,FALSE),"x")</f>
        <v>x</v>
      </c>
      <c r="P7" s="251">
        <v>83600</v>
      </c>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row>
    <row r="8" spans="1:116" x14ac:dyDescent="0.35">
      <c r="A8" s="246" t="s">
        <v>6842</v>
      </c>
      <c r="B8" s="247" t="s">
        <v>6843</v>
      </c>
      <c r="C8" s="250">
        <v>5.8874944500000012E-2</v>
      </c>
      <c r="D8" s="251">
        <v>12</v>
      </c>
      <c r="E8" s="250">
        <v>0.01</v>
      </c>
      <c r="F8" s="250">
        <v>8.15</v>
      </c>
      <c r="G8" s="250">
        <v>0.35376096779999999</v>
      </c>
      <c r="H8" s="250">
        <v>42.9</v>
      </c>
      <c r="I8" s="251">
        <v>0</v>
      </c>
      <c r="J8" s="251" t="str">
        <f>IFERROR(VLOOKUP($B8,'Core Indicators'!$E$3:$EU$906,147,FALSE),"x")</f>
        <v>x</v>
      </c>
      <c r="K8" s="252">
        <v>-0.43072563409999998</v>
      </c>
      <c r="L8" s="250">
        <v>7.5</v>
      </c>
      <c r="M8" s="251">
        <v>85</v>
      </c>
      <c r="N8" s="251">
        <v>45</v>
      </c>
      <c r="O8" s="251" t="str">
        <f>IFERROR(VLOOKUP(B8,'Core Indicators'!$E$3:$G$9906,3,FALSE),"x")</f>
        <v>x</v>
      </c>
      <c r="P8" s="251">
        <v>2736690</v>
      </c>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row>
    <row r="9" spans="1:116" x14ac:dyDescent="0.35">
      <c r="A9" s="246" t="s">
        <v>2181</v>
      </c>
      <c r="B9" s="247" t="s">
        <v>6844</v>
      </c>
      <c r="C9" s="250">
        <v>4.13892441E-2</v>
      </c>
      <c r="D9" s="251">
        <v>6</v>
      </c>
      <c r="E9" s="250">
        <v>1.7999999999999999E-2</v>
      </c>
      <c r="F9" s="250">
        <v>7.1</v>
      </c>
      <c r="G9" s="250">
        <v>0.25869431790000003</v>
      </c>
      <c r="H9" s="250">
        <v>29.9</v>
      </c>
      <c r="I9" s="251">
        <v>6</v>
      </c>
      <c r="J9" s="251">
        <f>IFERROR(VLOOKUP($B9,'Core Indicators'!$E$3:$EU$906,147,FALSE),"x")</f>
        <v>1</v>
      </c>
      <c r="K9" s="252">
        <v>-0.1312757581</v>
      </c>
      <c r="L9" s="250">
        <v>6</v>
      </c>
      <c r="M9" s="251">
        <v>53</v>
      </c>
      <c r="N9" s="251">
        <v>42</v>
      </c>
      <c r="O9" s="251">
        <f>IFERROR(VLOOKUP(B9,'Core Indicators'!$E$3:$G$9906,3,FALSE),"x")</f>
        <v>3024000</v>
      </c>
      <c r="P9" s="251">
        <v>28470</v>
      </c>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row>
    <row r="10" spans="1:116" x14ac:dyDescent="0.35">
      <c r="A10" s="246" t="s">
        <v>6845</v>
      </c>
      <c r="B10" s="247" t="s">
        <v>6846</v>
      </c>
      <c r="C10" s="250">
        <v>0</v>
      </c>
      <c r="D10" s="251">
        <v>13</v>
      </c>
      <c r="E10" s="250">
        <v>0</v>
      </c>
      <c r="F10" s="250" t="s">
        <v>14</v>
      </c>
      <c r="G10" s="250" t="s">
        <v>14</v>
      </c>
      <c r="H10" s="250" t="s">
        <v>14</v>
      </c>
      <c r="I10" s="251">
        <v>0</v>
      </c>
      <c r="J10" s="251" t="str">
        <f>IFERROR(VLOOKUP($B10,'Core Indicators'!$E$3:$EU$906,147,FALSE),"x")</f>
        <v>x</v>
      </c>
      <c r="K10" s="252">
        <v>0.40520465369999997</v>
      </c>
      <c r="L10" s="250" t="s">
        <v>14</v>
      </c>
      <c r="M10" s="251">
        <v>85</v>
      </c>
      <c r="N10" s="251" t="s">
        <v>14</v>
      </c>
      <c r="O10" s="251" t="str">
        <f>IFERROR(VLOOKUP(B10,'Core Indicators'!$E$3:$G$9906,3,FALSE),"x")</f>
        <v>x</v>
      </c>
      <c r="P10" s="251">
        <v>440</v>
      </c>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row>
    <row r="11" spans="1:116" x14ac:dyDescent="0.35">
      <c r="A11" s="246" t="s">
        <v>6847</v>
      </c>
      <c r="B11" s="247" t="s">
        <v>6848</v>
      </c>
      <c r="C11" s="250">
        <v>0.29240004409999998</v>
      </c>
      <c r="D11" s="251">
        <v>14</v>
      </c>
      <c r="E11" s="250">
        <v>0.02</v>
      </c>
      <c r="F11" s="250" t="s">
        <v>14</v>
      </c>
      <c r="G11" s="250">
        <v>0.1028773082</v>
      </c>
      <c r="H11" s="250">
        <v>34.4</v>
      </c>
      <c r="I11" s="251">
        <v>0</v>
      </c>
      <c r="J11" s="251" t="str">
        <f>IFERROR(VLOOKUP($B11,'Core Indicators'!$E$3:$EU$906,147,FALSE),"x")</f>
        <v>x</v>
      </c>
      <c r="K11" s="252">
        <v>1.7341445684000001</v>
      </c>
      <c r="L11" s="250" t="s">
        <v>14</v>
      </c>
      <c r="M11" s="251">
        <v>97</v>
      </c>
      <c r="N11" s="251">
        <v>77</v>
      </c>
      <c r="O11" s="251" t="str">
        <f>IFERROR(VLOOKUP(B11,'Core Indicators'!$E$3:$G$9906,3,FALSE),"x")</f>
        <v>x</v>
      </c>
      <c r="P11" s="251">
        <v>7682300</v>
      </c>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row>
    <row r="12" spans="1:116" x14ac:dyDescent="0.35">
      <c r="A12" s="246" t="s">
        <v>6849</v>
      </c>
      <c r="B12" s="247" t="s">
        <v>6850</v>
      </c>
      <c r="C12" s="250">
        <v>0.1350639867</v>
      </c>
      <c r="D12" s="251">
        <v>12</v>
      </c>
      <c r="E12" s="250">
        <v>7.7999999999999996E-3</v>
      </c>
      <c r="F12" s="250" t="s">
        <v>14</v>
      </c>
      <c r="G12" s="250">
        <v>7.3148202199999998E-2</v>
      </c>
      <c r="H12" s="250">
        <v>30.8</v>
      </c>
      <c r="I12" s="251">
        <v>0</v>
      </c>
      <c r="J12" s="251" t="str">
        <f>IFERROR(VLOOKUP($B12,'Core Indicators'!$E$3:$EU$906,147,FALSE),"x")</f>
        <v>x</v>
      </c>
      <c r="K12" s="252">
        <v>1.8830512762</v>
      </c>
      <c r="L12" s="250" t="s">
        <v>14</v>
      </c>
      <c r="M12" s="251">
        <v>93</v>
      </c>
      <c r="N12" s="251">
        <v>77</v>
      </c>
      <c r="O12" s="251" t="str">
        <f>IFERROR(VLOOKUP(B12,'Core Indicators'!$E$3:$G$9906,3,FALSE),"x")</f>
        <v>x</v>
      </c>
      <c r="P12" s="251">
        <v>82523</v>
      </c>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row>
    <row r="13" spans="1:116" x14ac:dyDescent="0.35">
      <c r="A13" s="246" t="s">
        <v>2191</v>
      </c>
      <c r="B13" s="247" t="s">
        <v>6851</v>
      </c>
      <c r="C13" s="250">
        <v>0.15286196930000001</v>
      </c>
      <c r="D13" s="251">
        <v>4</v>
      </c>
      <c r="E13" s="250">
        <v>5.5E-2</v>
      </c>
      <c r="F13" s="250">
        <v>3.4333333332999998</v>
      </c>
      <c r="G13" s="250">
        <v>0.32076538339999999</v>
      </c>
      <c r="H13" s="250">
        <v>26.6</v>
      </c>
      <c r="I13" s="251">
        <v>10</v>
      </c>
      <c r="J13" s="251">
        <f>IFERROR(VLOOKUP($B13,'Core Indicators'!$E$3:$EU$906,147,FALSE),"x")</f>
        <v>91</v>
      </c>
      <c r="K13" s="252">
        <v>-0.57727032899999997</v>
      </c>
      <c r="L13" s="250">
        <v>3</v>
      </c>
      <c r="M13" s="251">
        <v>10</v>
      </c>
      <c r="N13" s="251">
        <v>30</v>
      </c>
      <c r="O13" s="251">
        <f>IFERROR(VLOOKUP(B13,'Core Indicators'!$E$3:$G$9906,3,FALSE),"x")</f>
        <v>9999000</v>
      </c>
      <c r="P13" s="251">
        <v>82663</v>
      </c>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row>
    <row r="14" spans="1:116" x14ac:dyDescent="0.35">
      <c r="A14" s="246" t="s">
        <v>866</v>
      </c>
      <c r="B14" s="247" t="s">
        <v>6852</v>
      </c>
      <c r="C14" s="250">
        <v>0.25789995929999998</v>
      </c>
      <c r="D14" s="251">
        <v>8</v>
      </c>
      <c r="E14" s="250">
        <v>0</v>
      </c>
      <c r="F14" s="250">
        <v>3.7</v>
      </c>
      <c r="G14" s="250">
        <v>0.51957781189999996</v>
      </c>
      <c r="H14" s="250">
        <v>38.6</v>
      </c>
      <c r="I14" s="251">
        <v>6</v>
      </c>
      <c r="J14" s="251">
        <f>IFERROR(VLOOKUP($B14,'Core Indicators'!$E$3:$EU$906,147,FALSE),"x")</f>
        <v>227</v>
      </c>
      <c r="K14" s="252">
        <v>-1.4319046736000001</v>
      </c>
      <c r="L14" s="250">
        <v>2.5</v>
      </c>
      <c r="M14" s="251">
        <v>13</v>
      </c>
      <c r="N14" s="251">
        <v>19</v>
      </c>
      <c r="O14" s="251">
        <f>IFERROR(VLOOKUP(B14,'Core Indicators'!$E$3:$G$9906,3,FALSE),"x")</f>
        <v>12600000</v>
      </c>
      <c r="P14" s="251">
        <v>25680</v>
      </c>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row>
    <row r="15" spans="1:116" x14ac:dyDescent="0.35">
      <c r="A15" s="246" t="s">
        <v>6853</v>
      </c>
      <c r="B15" s="247" t="s">
        <v>6854</v>
      </c>
      <c r="C15" s="250">
        <v>0.49180002620000002</v>
      </c>
      <c r="D15" s="251">
        <v>12</v>
      </c>
      <c r="E15" s="250">
        <v>0.01</v>
      </c>
      <c r="F15" s="250" t="s">
        <v>14</v>
      </c>
      <c r="G15" s="250">
        <v>4.5443996700000003E-2</v>
      </c>
      <c r="H15" s="250">
        <v>27.2</v>
      </c>
      <c r="I15" s="251">
        <v>0</v>
      </c>
      <c r="J15" s="251" t="str">
        <f>IFERROR(VLOOKUP($B15,'Core Indicators'!$E$3:$EU$906,147,FALSE),"x")</f>
        <v>x</v>
      </c>
      <c r="K15" s="252">
        <v>1.3637149334000001</v>
      </c>
      <c r="L15" s="250" t="s">
        <v>14</v>
      </c>
      <c r="M15" s="251">
        <v>96</v>
      </c>
      <c r="N15" s="251">
        <v>75</v>
      </c>
      <c r="O15" s="251" t="str">
        <f>IFERROR(VLOOKUP(B15,'Core Indicators'!$E$3:$G$9906,3,FALSE),"x")</f>
        <v>x</v>
      </c>
      <c r="P15" s="251">
        <v>30280</v>
      </c>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row>
    <row r="16" spans="1:116" x14ac:dyDescent="0.35">
      <c r="A16" s="246" t="s">
        <v>6855</v>
      </c>
      <c r="B16" s="247" t="s">
        <v>6856</v>
      </c>
      <c r="C16" s="250">
        <v>0.81187498689999993</v>
      </c>
      <c r="D16" s="251">
        <v>9</v>
      </c>
      <c r="E16" s="250">
        <v>0.33</v>
      </c>
      <c r="F16" s="250">
        <v>7.75</v>
      </c>
      <c r="G16" s="250">
        <v>0.61251466889999995</v>
      </c>
      <c r="H16" s="250">
        <v>47.8</v>
      </c>
      <c r="I16" s="251">
        <v>0</v>
      </c>
      <c r="J16" s="251" t="str">
        <f>IFERROR(VLOOKUP($B16,'Core Indicators'!$E$3:$EU$906,147,FALSE),"x")</f>
        <v>x</v>
      </c>
      <c r="K16" s="252">
        <v>-0.66412585970000004</v>
      </c>
      <c r="L16" s="250">
        <v>6.5</v>
      </c>
      <c r="M16" s="251">
        <v>66</v>
      </c>
      <c r="N16" s="251">
        <v>41</v>
      </c>
      <c r="O16" s="251" t="str">
        <f>IFERROR(VLOOKUP(B16,'Core Indicators'!$E$3:$G$9906,3,FALSE),"x")</f>
        <v>x</v>
      </c>
      <c r="P16" s="251">
        <v>112760</v>
      </c>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row>
    <row r="17" spans="1:116" x14ac:dyDescent="0.35">
      <c r="A17" s="246" t="s">
        <v>531</v>
      </c>
      <c r="B17" s="247" t="s">
        <v>6857</v>
      </c>
      <c r="C17" s="250">
        <v>0.55109997759999996</v>
      </c>
      <c r="D17" s="251">
        <v>11</v>
      </c>
      <c r="E17" s="250">
        <v>0</v>
      </c>
      <c r="F17" s="250">
        <v>6.2</v>
      </c>
      <c r="G17" s="250">
        <v>0.61156915869999995</v>
      </c>
      <c r="H17" s="250">
        <v>35.299999999999997</v>
      </c>
      <c r="I17" s="251">
        <v>10</v>
      </c>
      <c r="J17" s="251">
        <f>IFERROR(VLOOKUP($B17,'Core Indicators'!$E$3:$EU$906,147,FALSE),"x")</f>
        <v>566</v>
      </c>
      <c r="K17" s="252">
        <v>-0.42625910039999998</v>
      </c>
      <c r="L17" s="250">
        <v>4.25</v>
      </c>
      <c r="M17" s="251">
        <v>56</v>
      </c>
      <c r="N17" s="251">
        <v>40</v>
      </c>
      <c r="O17" s="251">
        <f>IFERROR(VLOOKUP(B17,'Core Indicators'!$E$3:$G$9906,3,FALSE),"x")</f>
        <v>21135000</v>
      </c>
      <c r="P17" s="251">
        <v>273600</v>
      </c>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45"/>
      <c r="DG17" s="245"/>
      <c r="DH17" s="245"/>
      <c r="DI17" s="245"/>
      <c r="DJ17" s="245"/>
      <c r="DK17" s="245"/>
      <c r="DL17" s="245"/>
    </row>
    <row r="18" spans="1:116" x14ac:dyDescent="0.35">
      <c r="A18" s="246" t="s">
        <v>192</v>
      </c>
      <c r="B18" s="247" t="s">
        <v>6858</v>
      </c>
      <c r="C18" s="250">
        <v>0.1888710338</v>
      </c>
      <c r="D18" s="251">
        <v>7</v>
      </c>
      <c r="E18" s="250">
        <v>0.122</v>
      </c>
      <c r="F18" s="250">
        <v>4.4166666667000003</v>
      </c>
      <c r="G18" s="250">
        <v>0.53584621349999995</v>
      </c>
      <c r="H18" s="250">
        <v>32.4</v>
      </c>
      <c r="I18" s="251">
        <v>6</v>
      </c>
      <c r="J18" s="251">
        <f>IFERROR(VLOOKUP($B18,'Core Indicators'!$E$3:$EU$906,147,FALSE),"x")</f>
        <v>124</v>
      </c>
      <c r="K18" s="252">
        <v>-0.63630837200000001</v>
      </c>
      <c r="L18" s="250">
        <v>3.5</v>
      </c>
      <c r="M18" s="251">
        <v>39</v>
      </c>
      <c r="N18" s="251">
        <v>26</v>
      </c>
      <c r="O18" s="251">
        <f>IFERROR(VLOOKUP(B18,'Core Indicators'!$E$3:$G$9906,3,FALSE),"x")</f>
        <v>143203000</v>
      </c>
      <c r="P18" s="251">
        <v>130170</v>
      </c>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row>
    <row r="19" spans="1:116" x14ac:dyDescent="0.35">
      <c r="A19" s="246" t="s">
        <v>6859</v>
      </c>
      <c r="B19" s="247" t="s">
        <v>6860</v>
      </c>
      <c r="C19" s="250">
        <v>0.29830702730000003</v>
      </c>
      <c r="D19" s="251">
        <v>9</v>
      </c>
      <c r="E19" s="250">
        <v>0.05</v>
      </c>
      <c r="F19" s="250">
        <v>7.95</v>
      </c>
      <c r="G19" s="250">
        <v>0.21775610300000001</v>
      </c>
      <c r="H19" s="250">
        <v>41.3</v>
      </c>
      <c r="I19" s="251">
        <v>6</v>
      </c>
      <c r="J19" s="251" t="str">
        <f>IFERROR(VLOOKUP($B19,'Core Indicators'!$E$3:$EU$906,147,FALSE),"x")</f>
        <v>x</v>
      </c>
      <c r="K19" s="252">
        <v>3.5896573199999997E-2</v>
      </c>
      <c r="L19" s="250">
        <v>7.5</v>
      </c>
      <c r="M19" s="251">
        <v>80</v>
      </c>
      <c r="N19" s="251">
        <v>43</v>
      </c>
      <c r="O19" s="251" t="str">
        <f>IFERROR(VLOOKUP(B19,'Core Indicators'!$E$3:$G$9906,3,FALSE),"x")</f>
        <v>x</v>
      </c>
      <c r="P19" s="251">
        <v>108560</v>
      </c>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c r="CQ19" s="245"/>
      <c r="CR19" s="245"/>
      <c r="CS19" s="245"/>
      <c r="CT19" s="245"/>
      <c r="CU19" s="245"/>
      <c r="CV19" s="245"/>
      <c r="CW19" s="245"/>
      <c r="CX19" s="245"/>
      <c r="CY19" s="245"/>
      <c r="CZ19" s="245"/>
      <c r="DA19" s="245"/>
      <c r="DB19" s="245"/>
      <c r="DC19" s="245"/>
      <c r="DD19" s="245"/>
      <c r="DE19" s="245"/>
      <c r="DF19" s="245"/>
      <c r="DG19" s="245"/>
      <c r="DH19" s="245"/>
      <c r="DI19" s="245"/>
      <c r="DJ19" s="245"/>
      <c r="DK19" s="245"/>
      <c r="DL19" s="245"/>
    </row>
    <row r="20" spans="1:116" x14ac:dyDescent="0.35">
      <c r="A20" s="246" t="s">
        <v>6861</v>
      </c>
      <c r="B20" s="247" t="s">
        <v>6862</v>
      </c>
      <c r="C20" s="250">
        <v>0.85500000239999996</v>
      </c>
      <c r="D20" s="251">
        <v>3</v>
      </c>
      <c r="E20" s="250">
        <v>0</v>
      </c>
      <c r="F20" s="250">
        <v>3</v>
      </c>
      <c r="G20" s="250">
        <v>0.20729597050000001</v>
      </c>
      <c r="H20" s="250" t="s">
        <v>14</v>
      </c>
      <c r="I20" s="251">
        <v>4</v>
      </c>
      <c r="J20" s="251" t="str">
        <f>IFERROR(VLOOKUP($B20,'Core Indicators'!$E$3:$EU$906,147,FALSE),"x")</f>
        <v>x</v>
      </c>
      <c r="K20" s="252">
        <v>0.49437779189999997</v>
      </c>
      <c r="L20" s="250">
        <v>2.75</v>
      </c>
      <c r="M20" s="251">
        <v>11</v>
      </c>
      <c r="N20" s="251">
        <v>42</v>
      </c>
      <c r="O20" s="251" t="str">
        <f>IFERROR(VLOOKUP(B20,'Core Indicators'!$E$3:$G$9906,3,FALSE),"x")</f>
        <v>x</v>
      </c>
      <c r="P20" s="251">
        <v>771</v>
      </c>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45"/>
      <c r="DG20" s="245"/>
      <c r="DH20" s="245"/>
      <c r="DI20" s="245"/>
      <c r="DJ20" s="245"/>
      <c r="DK20" s="245"/>
      <c r="DL20" s="245"/>
    </row>
    <row r="21" spans="1:116" x14ac:dyDescent="0.35">
      <c r="A21" s="246" t="s">
        <v>6863</v>
      </c>
      <c r="B21" s="247" t="s">
        <v>6864</v>
      </c>
      <c r="C21" s="250">
        <v>0.2752909596</v>
      </c>
      <c r="D21" s="251">
        <v>12</v>
      </c>
      <c r="E21" s="250">
        <v>0</v>
      </c>
      <c r="F21" s="250" t="s">
        <v>14</v>
      </c>
      <c r="G21" s="250">
        <v>0.35254190839999999</v>
      </c>
      <c r="H21" s="250" t="s">
        <v>14</v>
      </c>
      <c r="I21" s="251">
        <v>0</v>
      </c>
      <c r="J21" s="251" t="str">
        <f>IFERROR(VLOOKUP($B21,'Core Indicators'!$E$3:$EU$906,147,FALSE),"x")</f>
        <v>x</v>
      </c>
      <c r="K21" s="252">
        <v>7.6531879600000005E-2</v>
      </c>
      <c r="L21" s="250" t="s">
        <v>14</v>
      </c>
      <c r="M21" s="251">
        <v>91</v>
      </c>
      <c r="N21" s="251">
        <v>64</v>
      </c>
      <c r="O21" s="251" t="str">
        <f>IFERROR(VLOOKUP(B21,'Core Indicators'!$E$3:$G$9906,3,FALSE),"x")</f>
        <v>x</v>
      </c>
      <c r="P21" s="251">
        <v>10010</v>
      </c>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c r="DH21" s="245"/>
      <c r="DI21" s="245"/>
      <c r="DJ21" s="245"/>
      <c r="DK21" s="245"/>
      <c r="DL21" s="245"/>
    </row>
    <row r="22" spans="1:116" x14ac:dyDescent="0.35">
      <c r="A22" s="246" t="s">
        <v>6865</v>
      </c>
      <c r="B22" s="247" t="s">
        <v>6866</v>
      </c>
      <c r="C22" s="250">
        <v>0.63031901420000003</v>
      </c>
      <c r="D22" s="251">
        <v>6</v>
      </c>
      <c r="E22" s="250">
        <v>0.01</v>
      </c>
      <c r="F22" s="250">
        <v>5.75</v>
      </c>
      <c r="G22" s="250">
        <v>0.1620850103</v>
      </c>
      <c r="H22" s="250">
        <v>33</v>
      </c>
      <c r="I22" s="251">
        <v>2</v>
      </c>
      <c r="J22" s="251" t="str">
        <f>IFERROR(VLOOKUP($B22,'Core Indicators'!$E$3:$EU$906,147,FALSE),"x")</f>
        <v>x</v>
      </c>
      <c r="K22" s="252">
        <v>-0.23354159299999999</v>
      </c>
      <c r="L22" s="250">
        <v>6</v>
      </c>
      <c r="M22" s="251">
        <v>53</v>
      </c>
      <c r="N22" s="251">
        <v>36</v>
      </c>
      <c r="O22" s="251" t="str">
        <f>IFERROR(VLOOKUP(B22,'Core Indicators'!$E$3:$G$9906,3,FALSE),"x")</f>
        <v>x</v>
      </c>
      <c r="P22" s="251">
        <v>51200</v>
      </c>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row>
    <row r="23" spans="1:116" x14ac:dyDescent="0.35">
      <c r="A23" s="246" t="s">
        <v>6867</v>
      </c>
      <c r="B23" s="247" t="s">
        <v>6868</v>
      </c>
      <c r="C23" s="250">
        <v>0.3724950447</v>
      </c>
      <c r="D23" s="251">
        <v>2</v>
      </c>
      <c r="E23" s="250">
        <v>4.1000000000000002E-2</v>
      </c>
      <c r="F23" s="250">
        <v>4.3833333333000004</v>
      </c>
      <c r="G23" s="250">
        <v>0.11907633970000001</v>
      </c>
      <c r="H23" s="250">
        <v>25.3</v>
      </c>
      <c r="I23" s="251">
        <v>6</v>
      </c>
      <c r="J23" s="251" t="str">
        <f>IFERROR(VLOOKUP($B23,'Core Indicators'!$E$3:$EU$906,147,FALSE),"x")</f>
        <v>x</v>
      </c>
      <c r="K23" s="252">
        <v>-0.79445779319999987</v>
      </c>
      <c r="L23" s="250">
        <v>4</v>
      </c>
      <c r="M23" s="251">
        <v>19</v>
      </c>
      <c r="N23" s="251">
        <v>45</v>
      </c>
      <c r="O23" s="251" t="str">
        <f>IFERROR(VLOOKUP(B23,'Core Indicators'!$E$3:$G$9906,3,FALSE),"x")</f>
        <v>x</v>
      </c>
      <c r="P23" s="251">
        <v>202910</v>
      </c>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row>
    <row r="24" spans="1:116" x14ac:dyDescent="0.35">
      <c r="A24" s="246" t="s">
        <v>6869</v>
      </c>
      <c r="B24" s="247" t="s">
        <v>6870</v>
      </c>
      <c r="C24" s="250">
        <v>0.63658801529999998</v>
      </c>
      <c r="D24" s="251">
        <v>14</v>
      </c>
      <c r="E24" s="250">
        <v>0</v>
      </c>
      <c r="F24" s="250" t="s">
        <v>14</v>
      </c>
      <c r="G24" s="250">
        <v>0.39140979419999999</v>
      </c>
      <c r="H24" s="250">
        <v>53.3</v>
      </c>
      <c r="I24" s="251">
        <v>0</v>
      </c>
      <c r="J24" s="251" t="str">
        <f>IFERROR(VLOOKUP($B24,'Core Indicators'!$E$3:$EU$906,147,FALSE),"x")</f>
        <v>x</v>
      </c>
      <c r="K24" s="252">
        <v>-0.77551245689999992</v>
      </c>
      <c r="L24" s="250" t="s">
        <v>14</v>
      </c>
      <c r="M24" s="251">
        <v>86</v>
      </c>
      <c r="N24" s="251" t="s">
        <v>14</v>
      </c>
      <c r="O24" s="251" t="str">
        <f>IFERROR(VLOOKUP(B24,'Core Indicators'!$E$3:$G$9906,3,FALSE),"x")</f>
        <v>x</v>
      </c>
      <c r="P24" s="251">
        <v>22810</v>
      </c>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row>
    <row r="25" spans="1:116" x14ac:dyDescent="0.35">
      <c r="A25" s="246" t="s">
        <v>6871</v>
      </c>
      <c r="B25" s="247" t="s">
        <v>6872</v>
      </c>
      <c r="C25" s="250">
        <v>0.67240000150000001</v>
      </c>
      <c r="D25" s="251">
        <v>11</v>
      </c>
      <c r="E25" s="250">
        <v>3.5000000000000003E-2</v>
      </c>
      <c r="F25" s="250">
        <v>6.8</v>
      </c>
      <c r="G25" s="250">
        <v>0.44613712929999999</v>
      </c>
      <c r="H25" s="250">
        <v>41.6</v>
      </c>
      <c r="I25" s="251">
        <v>6</v>
      </c>
      <c r="J25" s="251" t="str">
        <f>IFERROR(VLOOKUP($B25,'Core Indicators'!$E$3:$EU$906,147,FALSE),"x")</f>
        <v>x</v>
      </c>
      <c r="K25" s="252">
        <v>-1.1213886738000001</v>
      </c>
      <c r="L25" s="250">
        <v>5.25</v>
      </c>
      <c r="M25" s="251">
        <v>63</v>
      </c>
      <c r="N25" s="251">
        <v>31</v>
      </c>
      <c r="O25" s="251" t="str">
        <f>IFERROR(VLOOKUP(B25,'Core Indicators'!$E$3:$G$9906,3,FALSE),"x")</f>
        <v>x</v>
      </c>
      <c r="P25" s="251">
        <v>1083300</v>
      </c>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45"/>
      <c r="DG25" s="245"/>
      <c r="DH25" s="245"/>
      <c r="DI25" s="245"/>
      <c r="DJ25" s="245"/>
      <c r="DK25" s="245"/>
      <c r="DL25" s="245"/>
    </row>
    <row r="26" spans="1:116" x14ac:dyDescent="0.35">
      <c r="A26" s="246" t="s">
        <v>541</v>
      </c>
      <c r="B26" s="247" t="s">
        <v>6873</v>
      </c>
      <c r="C26" s="250">
        <v>0.51540597229999996</v>
      </c>
      <c r="D26" s="251">
        <v>12</v>
      </c>
      <c r="E26" s="250">
        <v>6.6299999999999998E-2</v>
      </c>
      <c r="F26" s="250">
        <v>7.4</v>
      </c>
      <c r="G26" s="250">
        <v>0.38554076850000002</v>
      </c>
      <c r="H26" s="250">
        <v>53.4</v>
      </c>
      <c r="I26" s="251">
        <v>10</v>
      </c>
      <c r="J26" s="251">
        <f>IFERROR(VLOOKUP($B26,'Core Indicators'!$E$3:$EU$906,147,FALSE),"x")</f>
        <v>0</v>
      </c>
      <c r="K26" s="252">
        <v>-0.18090397120000001</v>
      </c>
      <c r="L26" s="250">
        <v>7.5</v>
      </c>
      <c r="M26" s="251">
        <v>75</v>
      </c>
      <c r="N26" s="251">
        <v>35</v>
      </c>
      <c r="O26" s="251">
        <f>IFERROR(VLOOKUP(B26,'Core Indicators'!$E$3:$G$9906,3,FALSE),"x")</f>
        <v>210147000</v>
      </c>
      <c r="P26" s="251">
        <v>8358140</v>
      </c>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row>
    <row r="27" spans="1:116" x14ac:dyDescent="0.35">
      <c r="A27" s="246" t="s">
        <v>6874</v>
      </c>
      <c r="B27" s="247" t="s">
        <v>6875</v>
      </c>
      <c r="C27" s="250">
        <v>0</v>
      </c>
      <c r="D27" s="251">
        <v>12</v>
      </c>
      <c r="E27" s="250">
        <v>0</v>
      </c>
      <c r="F27" s="250" t="s">
        <v>14</v>
      </c>
      <c r="G27" s="250">
        <v>0.25602427439999997</v>
      </c>
      <c r="H27" s="250" t="s">
        <v>14</v>
      </c>
      <c r="I27" s="251">
        <v>0</v>
      </c>
      <c r="J27" s="251" t="str">
        <f>IFERROR(VLOOKUP($B27,'Core Indicators'!$E$3:$EU$906,147,FALSE),"x")</f>
        <v>x</v>
      </c>
      <c r="K27" s="252">
        <v>0.35702922939999998</v>
      </c>
      <c r="L27" s="250" t="s">
        <v>14</v>
      </c>
      <c r="M27" s="251">
        <v>95</v>
      </c>
      <c r="N27" s="251">
        <v>62</v>
      </c>
      <c r="O27" s="251" t="str">
        <f>IFERROR(VLOOKUP(B27,'Core Indicators'!$E$3:$G$9906,3,FALSE),"x")</f>
        <v>x</v>
      </c>
      <c r="P27" s="251">
        <v>430</v>
      </c>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45"/>
      <c r="DG27" s="245"/>
      <c r="DH27" s="245"/>
      <c r="DI27" s="245"/>
      <c r="DJ27" s="245"/>
      <c r="DK27" s="245"/>
      <c r="DL27" s="245"/>
    </row>
    <row r="28" spans="1:116" x14ac:dyDescent="0.35">
      <c r="A28" s="246" t="s">
        <v>6876</v>
      </c>
      <c r="B28" s="247" t="s">
        <v>6877</v>
      </c>
      <c r="C28" s="250">
        <v>0.6545000071</v>
      </c>
      <c r="D28" s="251">
        <v>3</v>
      </c>
      <c r="E28" s="250">
        <v>0</v>
      </c>
      <c r="F28" s="250" t="s">
        <v>14</v>
      </c>
      <c r="G28" s="250">
        <v>0.23351593270000001</v>
      </c>
      <c r="H28" s="250" t="s">
        <v>14</v>
      </c>
      <c r="I28" s="251">
        <v>0</v>
      </c>
      <c r="J28" s="251" t="str">
        <f>IFERROR(VLOOKUP($B28,'Core Indicators'!$E$3:$EU$906,147,FALSE),"x")</f>
        <v>x</v>
      </c>
      <c r="K28" s="252">
        <v>0.61426669359999997</v>
      </c>
      <c r="L28" s="250" t="s">
        <v>14</v>
      </c>
      <c r="M28" s="251">
        <v>28</v>
      </c>
      <c r="N28" s="251">
        <v>60</v>
      </c>
      <c r="O28" s="251" t="str">
        <f>IFERROR(VLOOKUP(B28,'Core Indicators'!$E$3:$G$9906,3,FALSE),"x")</f>
        <v>x</v>
      </c>
      <c r="P28" s="251">
        <v>5270</v>
      </c>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row>
    <row r="29" spans="1:116" x14ac:dyDescent="0.35">
      <c r="A29" s="246" t="s">
        <v>6878</v>
      </c>
      <c r="B29" s="247" t="s">
        <v>6879</v>
      </c>
      <c r="C29" s="250">
        <v>0.75999999279999997</v>
      </c>
      <c r="D29" s="251">
        <v>6</v>
      </c>
      <c r="E29" s="250">
        <v>0</v>
      </c>
      <c r="F29" s="250">
        <v>6.85</v>
      </c>
      <c r="G29" s="250">
        <v>0.43637777080000001</v>
      </c>
      <c r="H29" s="250">
        <v>37.4</v>
      </c>
      <c r="I29" s="251">
        <v>0</v>
      </c>
      <c r="J29" s="251" t="str">
        <f>IFERROR(VLOOKUP($B29,'Core Indicators'!$E$3:$EU$906,147,FALSE),"x")</f>
        <v>x</v>
      </c>
      <c r="K29" s="252">
        <v>0.58970773219999995</v>
      </c>
      <c r="L29" s="250">
        <v>7.25</v>
      </c>
      <c r="M29" s="251">
        <v>58</v>
      </c>
      <c r="N29" s="251">
        <v>68</v>
      </c>
      <c r="O29" s="251" t="str">
        <f>IFERROR(VLOOKUP(B29,'Core Indicators'!$E$3:$G$9906,3,FALSE),"x")</f>
        <v>x</v>
      </c>
      <c r="P29" s="251">
        <v>38117</v>
      </c>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row>
    <row r="30" spans="1:116" x14ac:dyDescent="0.35">
      <c r="A30" s="246" t="s">
        <v>6880</v>
      </c>
      <c r="B30" s="247" t="s">
        <v>6881</v>
      </c>
      <c r="C30" s="250">
        <v>0.66707900850000001</v>
      </c>
      <c r="D30" s="251">
        <v>10</v>
      </c>
      <c r="E30" s="250">
        <v>0.02</v>
      </c>
      <c r="F30" s="250">
        <v>8.35</v>
      </c>
      <c r="G30" s="250">
        <v>0.46426597219999999</v>
      </c>
      <c r="H30" s="250">
        <v>53.3</v>
      </c>
      <c r="I30" s="251">
        <v>0</v>
      </c>
      <c r="J30" s="251" t="str">
        <f>IFERROR(VLOOKUP($B30,'Core Indicators'!$E$3:$EU$906,147,FALSE),"x")</f>
        <v>x</v>
      </c>
      <c r="K30" s="252">
        <v>0.49843922260000001</v>
      </c>
      <c r="L30" s="250">
        <v>8</v>
      </c>
      <c r="M30" s="251">
        <v>72</v>
      </c>
      <c r="N30" s="251">
        <v>61</v>
      </c>
      <c r="O30" s="251" t="str">
        <f>IFERROR(VLOOKUP(B30,'Core Indicators'!$E$3:$G$9906,3,FALSE),"x")</f>
        <v>x</v>
      </c>
      <c r="P30" s="251">
        <v>566730</v>
      </c>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row>
    <row r="31" spans="1:116" x14ac:dyDescent="0.35">
      <c r="A31" s="246" t="s">
        <v>254</v>
      </c>
      <c r="B31" s="247" t="s">
        <v>6882</v>
      </c>
      <c r="C31" s="250">
        <v>0.87789099120000003</v>
      </c>
      <c r="D31" s="251">
        <v>4</v>
      </c>
      <c r="E31" s="250">
        <v>0.183</v>
      </c>
      <c r="F31" s="250">
        <v>3.55</v>
      </c>
      <c r="G31" s="250">
        <v>0.68207866260000005</v>
      </c>
      <c r="H31" s="250">
        <v>56.2</v>
      </c>
      <c r="I31" s="251">
        <v>8</v>
      </c>
      <c r="J31" s="251">
        <f>IFERROR(VLOOKUP($B31,'Core Indicators'!$E$3:$EU$906,147,FALSE),"x")</f>
        <v>310</v>
      </c>
      <c r="K31" s="252">
        <v>-1.7283856869000001</v>
      </c>
      <c r="L31" s="250">
        <v>3.25</v>
      </c>
      <c r="M31" s="251">
        <v>10</v>
      </c>
      <c r="N31" s="251">
        <v>25</v>
      </c>
      <c r="O31" s="251">
        <f>IFERROR(VLOOKUP(B31,'Core Indicators'!$E$3:$G$9906,3,FALSE),"x")</f>
        <v>4900000</v>
      </c>
      <c r="P31" s="251">
        <v>622980</v>
      </c>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row>
    <row r="32" spans="1:116" x14ac:dyDescent="0.35">
      <c r="A32" s="246" t="s">
        <v>6883</v>
      </c>
      <c r="B32" s="247" t="s">
        <v>6884</v>
      </c>
      <c r="C32" s="250">
        <v>0.59715102890000005</v>
      </c>
      <c r="D32" s="251">
        <v>12</v>
      </c>
      <c r="E32" s="250">
        <v>2.8000000000000001E-2</v>
      </c>
      <c r="F32" s="250" t="s">
        <v>14</v>
      </c>
      <c r="G32" s="250">
        <v>8.2716424699999999E-2</v>
      </c>
      <c r="H32" s="250">
        <v>33.299999999999997</v>
      </c>
      <c r="I32" s="251">
        <v>0</v>
      </c>
      <c r="J32" s="251" t="str">
        <f>IFERROR(VLOOKUP($B32,'Core Indicators'!$E$3:$EU$906,147,FALSE),"x")</f>
        <v>x</v>
      </c>
      <c r="K32" s="252">
        <v>1.7599397898</v>
      </c>
      <c r="L32" s="250" t="s">
        <v>14</v>
      </c>
      <c r="M32" s="251">
        <v>98</v>
      </c>
      <c r="N32" s="251">
        <v>77</v>
      </c>
      <c r="O32" s="251" t="str">
        <f>IFERROR(VLOOKUP(B32,'Core Indicators'!$E$3:$G$9906,3,FALSE),"x")</f>
        <v>x</v>
      </c>
      <c r="P32" s="251">
        <v>9093510</v>
      </c>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row>
    <row r="33" spans="1:116" x14ac:dyDescent="0.35">
      <c r="A33" s="246" t="s">
        <v>6885</v>
      </c>
      <c r="B33" s="247" t="s">
        <v>6886</v>
      </c>
      <c r="C33" s="250">
        <v>0.5450100068</v>
      </c>
      <c r="D33" s="251">
        <v>11</v>
      </c>
      <c r="E33" s="250">
        <v>0</v>
      </c>
      <c r="F33" s="250" t="s">
        <v>14</v>
      </c>
      <c r="G33" s="250">
        <v>3.6718722199999998E-2</v>
      </c>
      <c r="H33" s="250">
        <v>33.1</v>
      </c>
      <c r="I33" s="251">
        <v>0</v>
      </c>
      <c r="J33" s="251" t="str">
        <f>IFERROR(VLOOKUP($B33,'Core Indicators'!$E$3:$EU$906,147,FALSE),"x")</f>
        <v>x</v>
      </c>
      <c r="K33" s="252">
        <v>1.9066414833000001</v>
      </c>
      <c r="L33" s="250" t="s">
        <v>14</v>
      </c>
      <c r="M33" s="251">
        <v>96</v>
      </c>
      <c r="N33" s="251">
        <v>85</v>
      </c>
      <c r="O33" s="251" t="str">
        <f>IFERROR(VLOOKUP(B33,'Core Indicators'!$E$3:$G$9906,3,FALSE),"x")</f>
        <v>x</v>
      </c>
      <c r="P33" s="251">
        <v>39516</v>
      </c>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row>
    <row r="34" spans="1:116" x14ac:dyDescent="0.35">
      <c r="A34" s="246" t="s">
        <v>6887</v>
      </c>
      <c r="B34" s="247" t="s">
        <v>6888</v>
      </c>
      <c r="C34" s="250">
        <v>0.16604995180000001</v>
      </c>
      <c r="D34" s="251">
        <v>12</v>
      </c>
      <c r="E34" s="250">
        <v>0.04</v>
      </c>
      <c r="F34" s="250">
        <v>9.3000000000000007</v>
      </c>
      <c r="G34" s="250">
        <v>0.28785367480000001</v>
      </c>
      <c r="H34" s="250">
        <v>44.4</v>
      </c>
      <c r="I34" s="251">
        <v>6</v>
      </c>
      <c r="J34" s="251" t="str">
        <f>IFERROR(VLOOKUP($B34,'Core Indicators'!$E$3:$EU$906,147,FALSE),"x")</f>
        <v>x</v>
      </c>
      <c r="K34" s="252">
        <v>1.0736131668</v>
      </c>
      <c r="L34" s="250">
        <v>9.5</v>
      </c>
      <c r="M34" s="251">
        <v>90</v>
      </c>
      <c r="N34" s="251">
        <v>67</v>
      </c>
      <c r="O34" s="251" t="str">
        <f>IFERROR(VLOOKUP(B34,'Core Indicators'!$E$3:$G$9906,3,FALSE),"x")</f>
        <v>x</v>
      </c>
      <c r="P34" s="251">
        <v>743532</v>
      </c>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row>
    <row r="35" spans="1:116" x14ac:dyDescent="0.35">
      <c r="A35" s="246" t="s">
        <v>6889</v>
      </c>
      <c r="B35" s="247" t="s">
        <v>6890</v>
      </c>
      <c r="C35" s="250">
        <v>0.16040162429999999</v>
      </c>
      <c r="D35" s="251">
        <v>0</v>
      </c>
      <c r="E35" s="250">
        <v>0.43430000000000002</v>
      </c>
      <c r="F35" s="250">
        <v>3.3333333333000001</v>
      </c>
      <c r="G35" s="250">
        <v>0.16264248040000001</v>
      </c>
      <c r="H35" s="250">
        <v>38.5</v>
      </c>
      <c r="I35" s="251">
        <v>6</v>
      </c>
      <c r="J35" s="251" t="str">
        <f>IFERROR(VLOOKUP($B35,'Core Indicators'!$E$3:$EU$906,147,FALSE),"x")</f>
        <v>x</v>
      </c>
      <c r="K35" s="252">
        <v>-0.27471861240000001</v>
      </c>
      <c r="L35" s="250">
        <v>2.5</v>
      </c>
      <c r="M35" s="251">
        <v>10</v>
      </c>
      <c r="N35" s="251">
        <v>41</v>
      </c>
      <c r="O35" s="251" t="str">
        <f>IFERROR(VLOOKUP(B35,'Core Indicators'!$E$3:$G$9906,3,FALSE),"x")</f>
        <v>x</v>
      </c>
      <c r="P35" s="251">
        <v>9388211</v>
      </c>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row>
    <row r="36" spans="1:116" x14ac:dyDescent="0.35">
      <c r="A36" s="246" t="s">
        <v>6891</v>
      </c>
      <c r="B36" s="247" t="s">
        <v>6892</v>
      </c>
      <c r="C36" s="250">
        <v>0.77389999669999998</v>
      </c>
      <c r="D36" s="251">
        <v>4</v>
      </c>
      <c r="E36" s="250">
        <v>0.34</v>
      </c>
      <c r="F36" s="250">
        <v>5.8</v>
      </c>
      <c r="G36" s="250">
        <v>0.65704813979999999</v>
      </c>
      <c r="H36" s="250">
        <v>41.5</v>
      </c>
      <c r="I36" s="251">
        <v>6</v>
      </c>
      <c r="J36" s="251" t="str">
        <f>IFERROR(VLOOKUP($B36,'Core Indicators'!$E$3:$EU$906,147,FALSE),"x")</f>
        <v>x</v>
      </c>
      <c r="K36" s="252">
        <v>-0.5669065714</v>
      </c>
      <c r="L36" s="250">
        <v>3.75</v>
      </c>
      <c r="M36" s="251">
        <v>51</v>
      </c>
      <c r="N36" s="251">
        <v>35</v>
      </c>
      <c r="O36" s="251" t="str">
        <f>IFERROR(VLOOKUP(B36,'Core Indicators'!$E$3:$G$9906,3,FALSE),"x")</f>
        <v>x</v>
      </c>
      <c r="P36" s="251">
        <v>318000</v>
      </c>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row>
    <row r="37" spans="1:116" x14ac:dyDescent="0.35">
      <c r="A37" s="246" t="s">
        <v>309</v>
      </c>
      <c r="B37" s="247" t="s">
        <v>6893</v>
      </c>
      <c r="C37" s="250">
        <v>0.85829999849999994</v>
      </c>
      <c r="D37" s="251">
        <v>5</v>
      </c>
      <c r="E37" s="250">
        <v>0</v>
      </c>
      <c r="F37" s="250">
        <v>3.55</v>
      </c>
      <c r="G37" s="250">
        <v>0.56645724549999998</v>
      </c>
      <c r="H37" s="250">
        <v>46.6</v>
      </c>
      <c r="I37" s="251">
        <v>8</v>
      </c>
      <c r="J37" s="251">
        <f>IFERROR(VLOOKUP($B37,'Core Indicators'!$E$3:$EU$906,147,FALSE),"x")</f>
        <v>530</v>
      </c>
      <c r="K37" s="252">
        <v>-1.1189085244999999</v>
      </c>
      <c r="L37" s="250">
        <v>3.25</v>
      </c>
      <c r="M37" s="251">
        <v>18</v>
      </c>
      <c r="N37" s="251">
        <v>25</v>
      </c>
      <c r="O37" s="251">
        <f>IFERROR(VLOOKUP(B37,'Core Indicators'!$E$3:$G$9906,3,FALSE),"x")</f>
        <v>25876000</v>
      </c>
      <c r="P37" s="251">
        <v>472710</v>
      </c>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row>
    <row r="38" spans="1:116" x14ac:dyDescent="0.35">
      <c r="A38" s="246" t="s">
        <v>347</v>
      </c>
      <c r="B38" s="247" t="s">
        <v>6894</v>
      </c>
      <c r="C38" s="250">
        <v>0.93415500099999993</v>
      </c>
      <c r="D38" s="251">
        <v>3</v>
      </c>
      <c r="E38" s="250">
        <v>0.61299999999999999</v>
      </c>
      <c r="F38" s="250">
        <v>3.5166666666999999</v>
      </c>
      <c r="G38" s="250">
        <v>0.65473159420000004</v>
      </c>
      <c r="H38" s="250">
        <v>42.1</v>
      </c>
      <c r="I38" s="251">
        <v>10</v>
      </c>
      <c r="J38" s="251">
        <f>IFERROR(VLOOKUP($B38,'Core Indicators'!$E$3:$EU$906,147,FALSE),"x")</f>
        <v>2440</v>
      </c>
      <c r="K38" s="252">
        <v>-1.786087513</v>
      </c>
      <c r="L38" s="250">
        <v>2.75</v>
      </c>
      <c r="M38" s="251">
        <v>18</v>
      </c>
      <c r="N38" s="251">
        <v>18</v>
      </c>
      <c r="O38" s="251">
        <f>IFERROR(VLOOKUP(B38,'Core Indicators'!$E$3:$G$9906,3,FALSE),"x")</f>
        <v>102743000</v>
      </c>
      <c r="P38" s="251">
        <v>2267050</v>
      </c>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c r="CQ38" s="245"/>
      <c r="CR38" s="245"/>
      <c r="CS38" s="245"/>
      <c r="CT38" s="245"/>
      <c r="CU38" s="245"/>
      <c r="CV38" s="245"/>
      <c r="CW38" s="245"/>
      <c r="CX38" s="245"/>
      <c r="CY38" s="245"/>
      <c r="CZ38" s="245"/>
      <c r="DA38" s="245"/>
      <c r="DB38" s="245"/>
      <c r="DC38" s="245"/>
      <c r="DD38" s="245"/>
      <c r="DE38" s="245"/>
      <c r="DF38" s="245"/>
      <c r="DG38" s="245"/>
      <c r="DH38" s="245"/>
      <c r="DI38" s="245"/>
      <c r="DJ38" s="245"/>
      <c r="DK38" s="245"/>
      <c r="DL38" s="245"/>
    </row>
    <row r="39" spans="1:116" x14ac:dyDescent="0.35">
      <c r="A39" s="246" t="s">
        <v>2385</v>
      </c>
      <c r="B39" s="247" t="s">
        <v>6895</v>
      </c>
      <c r="C39" s="250">
        <v>0.8790999934</v>
      </c>
      <c r="D39" s="251">
        <v>10</v>
      </c>
      <c r="E39" s="250">
        <v>0.72</v>
      </c>
      <c r="F39" s="250">
        <v>3.3</v>
      </c>
      <c r="G39" s="250">
        <v>0.57901026190000005</v>
      </c>
      <c r="H39" s="250">
        <v>48.9</v>
      </c>
      <c r="I39" s="251">
        <v>2</v>
      </c>
      <c r="J39" s="251" t="str">
        <f>IFERROR(VLOOKUP($B39,'Core Indicators'!$E$3:$EU$906,147,FALSE),"x")</f>
        <v>x</v>
      </c>
      <c r="K39" s="252">
        <v>-1.1497093438999999</v>
      </c>
      <c r="L39" s="250">
        <v>2.5</v>
      </c>
      <c r="M39" s="251">
        <v>20</v>
      </c>
      <c r="N39" s="251">
        <v>19</v>
      </c>
      <c r="O39" s="251">
        <f>IFERROR(VLOOKUP(B39,'Core Indicators'!$E$3:$G$9906,3,FALSE),"x")</f>
        <v>5599000</v>
      </c>
      <c r="P39" s="251">
        <v>341500</v>
      </c>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45"/>
      <c r="CW39" s="245"/>
      <c r="CX39" s="245"/>
      <c r="CY39" s="245"/>
      <c r="CZ39" s="245"/>
      <c r="DA39" s="245"/>
      <c r="DB39" s="245"/>
      <c r="DC39" s="245"/>
      <c r="DD39" s="245"/>
      <c r="DE39" s="245"/>
      <c r="DF39" s="245"/>
      <c r="DG39" s="245"/>
      <c r="DH39" s="245"/>
      <c r="DI39" s="245"/>
      <c r="DJ39" s="245"/>
      <c r="DK39" s="245"/>
      <c r="DL39" s="245"/>
    </row>
    <row r="40" spans="1:116" x14ac:dyDescent="0.35">
      <c r="A40" s="246" t="s">
        <v>423</v>
      </c>
      <c r="B40" s="247" t="s">
        <v>6896</v>
      </c>
      <c r="C40" s="250">
        <v>0.41304397009999999</v>
      </c>
      <c r="D40" s="251">
        <v>10</v>
      </c>
      <c r="E40" s="250">
        <v>0.247</v>
      </c>
      <c r="F40" s="250">
        <v>6.7</v>
      </c>
      <c r="G40" s="250">
        <v>0.41050226350000002</v>
      </c>
      <c r="H40" s="250">
        <v>51.3</v>
      </c>
      <c r="I40" s="251">
        <v>8</v>
      </c>
      <c r="J40" s="251">
        <f>IFERROR(VLOOKUP($B40,'Core Indicators'!$E$3:$EU$906,147,FALSE),"x")</f>
        <v>471</v>
      </c>
      <c r="K40" s="252">
        <v>-0.41692885759999998</v>
      </c>
      <c r="L40" s="250">
        <v>6.25</v>
      </c>
      <c r="M40" s="251">
        <v>66</v>
      </c>
      <c r="N40" s="251">
        <v>37</v>
      </c>
      <c r="O40" s="251">
        <f>IFERROR(VLOOKUP(B40,'Core Indicators'!$E$3:$G$9906,3,FALSE),"x")</f>
        <v>50300000</v>
      </c>
      <c r="P40" s="251">
        <v>1109500</v>
      </c>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c r="CQ40" s="245"/>
      <c r="CR40" s="245"/>
      <c r="CS40" s="245"/>
      <c r="CT40" s="245"/>
      <c r="CU40" s="245"/>
      <c r="CV40" s="245"/>
      <c r="CW40" s="245"/>
      <c r="CX40" s="245"/>
      <c r="CY40" s="245"/>
      <c r="CZ40" s="245"/>
      <c r="DA40" s="245"/>
      <c r="DB40" s="245"/>
      <c r="DC40" s="245"/>
      <c r="DD40" s="245"/>
      <c r="DE40" s="245"/>
      <c r="DF40" s="245"/>
      <c r="DG40" s="245"/>
      <c r="DH40" s="245"/>
      <c r="DI40" s="245"/>
      <c r="DJ40" s="245"/>
      <c r="DK40" s="245"/>
      <c r="DL40" s="245"/>
    </row>
    <row r="41" spans="1:116" x14ac:dyDescent="0.35">
      <c r="A41" s="246" t="s">
        <v>6897</v>
      </c>
      <c r="B41" s="247" t="s">
        <v>6898</v>
      </c>
      <c r="C41" s="250">
        <v>0.54602201459999999</v>
      </c>
      <c r="D41" s="251">
        <v>10</v>
      </c>
      <c r="E41" s="250">
        <v>0</v>
      </c>
      <c r="F41" s="250" t="s">
        <v>14</v>
      </c>
      <c r="G41" s="250" t="s">
        <v>14</v>
      </c>
      <c r="H41" s="250">
        <v>45.3</v>
      </c>
      <c r="I41" s="251">
        <v>0</v>
      </c>
      <c r="J41" s="251" t="str">
        <f>IFERROR(VLOOKUP($B41,'Core Indicators'!$E$3:$EU$906,147,FALSE),"x")</f>
        <v>x</v>
      </c>
      <c r="K41" s="252">
        <v>-1.0875025988</v>
      </c>
      <c r="L41" s="250" t="s">
        <v>14</v>
      </c>
      <c r="M41" s="251">
        <v>44</v>
      </c>
      <c r="N41" s="251">
        <v>25</v>
      </c>
      <c r="O41" s="251" t="str">
        <f>IFERROR(VLOOKUP(B41,'Core Indicators'!$E$3:$G$9906,3,FALSE),"x")</f>
        <v>x</v>
      </c>
      <c r="P41" s="251">
        <v>1861</v>
      </c>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c r="CQ41" s="245"/>
      <c r="CR41" s="245"/>
      <c r="CS41" s="245"/>
      <c r="CT41" s="245"/>
      <c r="CU41" s="245"/>
      <c r="CV41" s="245"/>
      <c r="CW41" s="245"/>
      <c r="CX41" s="245"/>
      <c r="CY41" s="245"/>
      <c r="CZ41" s="245"/>
      <c r="DA41" s="245"/>
      <c r="DB41" s="245"/>
      <c r="DC41" s="245"/>
      <c r="DD41" s="245"/>
      <c r="DE41" s="245"/>
      <c r="DF41" s="245"/>
      <c r="DG41" s="245"/>
      <c r="DH41" s="245"/>
      <c r="DI41" s="245"/>
      <c r="DJ41" s="245"/>
      <c r="DK41" s="245"/>
      <c r="DL41" s="245"/>
    </row>
    <row r="42" spans="1:116" x14ac:dyDescent="0.35">
      <c r="A42" s="246" t="s">
        <v>6899</v>
      </c>
      <c r="B42" s="247" t="s">
        <v>6900</v>
      </c>
      <c r="C42" s="250">
        <v>0</v>
      </c>
      <c r="D42" s="251">
        <v>13</v>
      </c>
      <c r="E42" s="250">
        <v>0</v>
      </c>
      <c r="F42" s="250" t="s">
        <v>14</v>
      </c>
      <c r="G42" s="250">
        <v>0.37196926270000003</v>
      </c>
      <c r="H42" s="250">
        <v>42.4</v>
      </c>
      <c r="I42" s="251">
        <v>0</v>
      </c>
      <c r="J42" s="251" t="str">
        <f>IFERROR(VLOOKUP($B42,'Core Indicators'!$E$3:$EU$906,147,FALSE),"x")</f>
        <v>x</v>
      </c>
      <c r="K42" s="252">
        <v>0.51534461980000001</v>
      </c>
      <c r="L42" s="250" t="s">
        <v>14</v>
      </c>
      <c r="M42" s="251">
        <v>92</v>
      </c>
      <c r="N42" s="251">
        <v>58</v>
      </c>
      <c r="O42" s="251" t="str">
        <f>IFERROR(VLOOKUP(B42,'Core Indicators'!$E$3:$G$9906,3,FALSE),"x")</f>
        <v>x</v>
      </c>
      <c r="P42" s="251">
        <v>4030</v>
      </c>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c r="CQ42" s="245"/>
      <c r="CR42" s="245"/>
      <c r="CS42" s="245"/>
      <c r="CT42" s="245"/>
      <c r="CU42" s="245"/>
      <c r="CV42" s="245"/>
      <c r="CW42" s="245"/>
      <c r="CX42" s="245"/>
      <c r="CY42" s="245"/>
      <c r="CZ42" s="245"/>
      <c r="DA42" s="245"/>
      <c r="DB42" s="245"/>
      <c r="DC42" s="245"/>
      <c r="DD42" s="245"/>
      <c r="DE42" s="245"/>
      <c r="DF42" s="245"/>
      <c r="DG42" s="245"/>
      <c r="DH42" s="245"/>
      <c r="DI42" s="245"/>
      <c r="DJ42" s="245"/>
      <c r="DK42" s="245"/>
      <c r="DL42" s="245"/>
    </row>
    <row r="43" spans="1:116" x14ac:dyDescent="0.35">
      <c r="A43" s="246" t="s">
        <v>980</v>
      </c>
      <c r="B43" s="247" t="s">
        <v>6901</v>
      </c>
      <c r="C43" s="250">
        <v>0.29277097899999999</v>
      </c>
      <c r="D43" s="251">
        <v>11</v>
      </c>
      <c r="E43" s="250">
        <v>0.02</v>
      </c>
      <c r="F43" s="250">
        <v>9.0500000000000007</v>
      </c>
      <c r="G43" s="250">
        <v>0.28514079650000002</v>
      </c>
      <c r="H43" s="250">
        <v>48.2</v>
      </c>
      <c r="I43" s="251">
        <v>0</v>
      </c>
      <c r="J43" s="251">
        <f>IFERROR(VLOOKUP($B43,'Core Indicators'!$E$3:$EU$906,147,FALSE),"x")</f>
        <v>0</v>
      </c>
      <c r="K43" s="252">
        <v>0.54409223789999994</v>
      </c>
      <c r="L43" s="250">
        <v>9.5</v>
      </c>
      <c r="M43" s="251">
        <v>91</v>
      </c>
      <c r="N43" s="251">
        <v>56</v>
      </c>
      <c r="O43" s="251">
        <f>IFERROR(VLOOKUP(B43,'Core Indicators'!$E$3:$G$9906,3,FALSE),"x")</f>
        <v>5197000</v>
      </c>
      <c r="P43" s="251">
        <v>51060</v>
      </c>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row>
    <row r="44" spans="1:116" x14ac:dyDescent="0.35">
      <c r="A44" s="246" t="s">
        <v>6902</v>
      </c>
      <c r="B44" s="247" t="s">
        <v>6903</v>
      </c>
      <c r="C44" s="250">
        <v>0.46023803670000002</v>
      </c>
      <c r="D44" s="251">
        <v>0</v>
      </c>
      <c r="E44" s="250">
        <v>0</v>
      </c>
      <c r="F44" s="250">
        <v>3.5333333332999999</v>
      </c>
      <c r="G44" s="250">
        <v>0.31249158030000002</v>
      </c>
      <c r="H44" s="250" t="s">
        <v>14</v>
      </c>
      <c r="I44" s="251">
        <v>0</v>
      </c>
      <c r="J44" s="251" t="str">
        <f>IFERROR(VLOOKUP($B44,'Core Indicators'!$E$3:$EU$906,147,FALSE),"x")</f>
        <v>x</v>
      </c>
      <c r="K44" s="252">
        <v>-0.32248908279999999</v>
      </c>
      <c r="L44" s="250">
        <v>3.25</v>
      </c>
      <c r="M44" s="251">
        <v>14</v>
      </c>
      <c r="N44" s="251">
        <v>48</v>
      </c>
      <c r="O44" s="251" t="str">
        <f>IFERROR(VLOOKUP(B44,'Core Indicators'!$E$3:$G$9906,3,FALSE),"x")</f>
        <v>x</v>
      </c>
      <c r="P44" s="251">
        <v>104020</v>
      </c>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row>
    <row r="45" spans="1:116" x14ac:dyDescent="0.35">
      <c r="A45" s="246" t="s">
        <v>6904</v>
      </c>
      <c r="B45" s="247" t="s">
        <v>6905</v>
      </c>
      <c r="C45" s="250">
        <v>0.32759997839999999</v>
      </c>
      <c r="D45" s="251">
        <v>11</v>
      </c>
      <c r="E45" s="250">
        <v>0</v>
      </c>
      <c r="F45" s="250" t="s">
        <v>14</v>
      </c>
      <c r="G45" s="250">
        <v>8.6124699200000002E-2</v>
      </c>
      <c r="H45" s="250">
        <v>32.700000000000003</v>
      </c>
      <c r="I45" s="251">
        <v>4</v>
      </c>
      <c r="J45" s="251" t="str">
        <f>IFERROR(VLOOKUP($B45,'Core Indicators'!$E$3:$EU$906,147,FALSE),"x")</f>
        <v>x</v>
      </c>
      <c r="K45" s="252">
        <v>0.75989937780000005</v>
      </c>
      <c r="L45" s="250" t="s">
        <v>14</v>
      </c>
      <c r="M45" s="251">
        <v>94</v>
      </c>
      <c r="N45" s="251">
        <v>58</v>
      </c>
      <c r="O45" s="251" t="str">
        <f>IFERROR(VLOOKUP(B45,'Core Indicators'!$E$3:$G$9906,3,FALSE),"x")</f>
        <v>x</v>
      </c>
      <c r="P45" s="251">
        <v>9240</v>
      </c>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row>
    <row r="46" spans="1:116" x14ac:dyDescent="0.35">
      <c r="A46" s="246" t="s">
        <v>6906</v>
      </c>
      <c r="B46" s="247" t="s">
        <v>6907</v>
      </c>
      <c r="C46" s="250">
        <v>5.5215994400000003E-2</v>
      </c>
      <c r="D46" s="251">
        <v>11</v>
      </c>
      <c r="E46" s="250">
        <v>5.7000000000000002E-2</v>
      </c>
      <c r="F46" s="250">
        <v>9.35</v>
      </c>
      <c r="G46" s="250">
        <v>0.1374148355</v>
      </c>
      <c r="H46" s="250">
        <v>25</v>
      </c>
      <c r="I46" s="251">
        <v>0</v>
      </c>
      <c r="J46" s="251" t="str">
        <f>IFERROR(VLOOKUP($B46,'Core Indicators'!$E$3:$EU$906,147,FALSE),"x")</f>
        <v>x</v>
      </c>
      <c r="K46" s="252">
        <v>1.0465040207</v>
      </c>
      <c r="L46" s="250">
        <v>9</v>
      </c>
      <c r="M46" s="251">
        <v>91</v>
      </c>
      <c r="N46" s="251">
        <v>56</v>
      </c>
      <c r="O46" s="251" t="str">
        <f>IFERROR(VLOOKUP(B46,'Core Indicators'!$E$3:$G$9906,3,FALSE),"x")</f>
        <v>x</v>
      </c>
      <c r="P46" s="251">
        <v>77210</v>
      </c>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5"/>
    </row>
    <row r="47" spans="1:116" x14ac:dyDescent="0.35">
      <c r="A47" s="246" t="s">
        <v>6908</v>
      </c>
      <c r="B47" s="247" t="s">
        <v>6909</v>
      </c>
      <c r="C47" s="250">
        <v>0</v>
      </c>
      <c r="D47" s="251">
        <v>11</v>
      </c>
      <c r="E47" s="250">
        <v>0</v>
      </c>
      <c r="F47" s="250" t="s">
        <v>14</v>
      </c>
      <c r="G47" s="250">
        <v>8.3537887399999997E-2</v>
      </c>
      <c r="H47" s="250">
        <v>31.9</v>
      </c>
      <c r="I47" s="251">
        <v>6</v>
      </c>
      <c r="J47" s="251" t="str">
        <f>IFERROR(VLOOKUP($B47,'Core Indicators'!$E$3:$EU$906,147,FALSE),"x")</f>
        <v>x</v>
      </c>
      <c r="K47" s="252">
        <v>1.618773222</v>
      </c>
      <c r="L47" s="250" t="s">
        <v>14</v>
      </c>
      <c r="M47" s="251">
        <v>94</v>
      </c>
      <c r="N47" s="251">
        <v>80</v>
      </c>
      <c r="O47" s="251" t="str">
        <f>IFERROR(VLOOKUP(B47,'Core Indicators'!$E$3:$G$9906,3,FALSE),"x")</f>
        <v>x</v>
      </c>
      <c r="P47" s="251">
        <v>348900</v>
      </c>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row>
    <row r="48" spans="1:116" x14ac:dyDescent="0.35">
      <c r="A48" s="246" t="s">
        <v>445</v>
      </c>
      <c r="B48" s="247" t="s">
        <v>6910</v>
      </c>
      <c r="C48" s="250">
        <v>0.56789997659999991</v>
      </c>
      <c r="D48" s="251">
        <v>6</v>
      </c>
      <c r="E48" s="250">
        <v>0</v>
      </c>
      <c r="F48" s="250">
        <v>3.7833333332999999</v>
      </c>
      <c r="G48" s="250" t="s">
        <v>14</v>
      </c>
      <c r="H48" s="250">
        <v>41.6</v>
      </c>
      <c r="I48" s="251">
        <v>6</v>
      </c>
      <c r="J48" s="251">
        <f>IFERROR(VLOOKUP($B48,'Core Indicators'!$E$3:$EU$906,147,FALSE),"x")</f>
        <v>6</v>
      </c>
      <c r="K48" s="252">
        <v>-0.91440337900000002</v>
      </c>
      <c r="L48" s="250">
        <v>3</v>
      </c>
      <c r="M48" s="251">
        <v>24</v>
      </c>
      <c r="N48" s="251">
        <v>30</v>
      </c>
      <c r="O48" s="251">
        <f>IFERROR(VLOOKUP(B48,'Core Indicators'!$E$3:$G$9906,3,FALSE),"x")</f>
        <v>1023000</v>
      </c>
      <c r="P48" s="251">
        <v>23180</v>
      </c>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row>
    <row r="49" spans="1:116" x14ac:dyDescent="0.35">
      <c r="A49" s="246" t="s">
        <v>6911</v>
      </c>
      <c r="B49" s="247" t="s">
        <v>6912</v>
      </c>
      <c r="C49" s="250">
        <v>0</v>
      </c>
      <c r="D49" s="251">
        <v>13</v>
      </c>
      <c r="E49" s="250">
        <v>0</v>
      </c>
      <c r="F49" s="250" t="s">
        <v>14</v>
      </c>
      <c r="G49" s="250" t="s">
        <v>14</v>
      </c>
      <c r="H49" s="250" t="s">
        <v>14</v>
      </c>
      <c r="I49" s="251">
        <v>0</v>
      </c>
      <c r="J49" s="251" t="str">
        <f>IFERROR(VLOOKUP($B49,'Core Indicators'!$E$3:$EU$906,147,FALSE),"x")</f>
        <v>x</v>
      </c>
      <c r="K49" s="252">
        <v>0.68633824590000003</v>
      </c>
      <c r="L49" s="250" t="s">
        <v>14</v>
      </c>
      <c r="M49" s="251">
        <v>93</v>
      </c>
      <c r="N49" s="251">
        <v>55</v>
      </c>
      <c r="O49" s="251" t="str">
        <f>IFERROR(VLOOKUP(B49,'Core Indicators'!$E$3:$G$9906,3,FALSE),"x")</f>
        <v>x</v>
      </c>
      <c r="P49" s="251">
        <v>750</v>
      </c>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5"/>
    </row>
    <row r="50" spans="1:116" x14ac:dyDescent="0.35">
      <c r="A50" s="246" t="s">
        <v>6913</v>
      </c>
      <c r="B50" s="247" t="s">
        <v>6914</v>
      </c>
      <c r="C50" s="250">
        <v>0</v>
      </c>
      <c r="D50" s="251">
        <v>12</v>
      </c>
      <c r="E50" s="250">
        <v>0</v>
      </c>
      <c r="F50" s="250" t="s">
        <v>14</v>
      </c>
      <c r="G50" s="250">
        <v>3.95971736E-2</v>
      </c>
      <c r="H50" s="250">
        <v>28.2</v>
      </c>
      <c r="I50" s="251">
        <v>0</v>
      </c>
      <c r="J50" s="251" t="str">
        <f>IFERROR(VLOOKUP($B50,'Core Indicators'!$E$3:$EU$906,147,FALSE),"x")</f>
        <v>x</v>
      </c>
      <c r="K50" s="252">
        <v>1.8984570503</v>
      </c>
      <c r="L50" s="250" t="s">
        <v>14</v>
      </c>
      <c r="M50" s="251">
        <v>97</v>
      </c>
      <c r="N50" s="251">
        <v>87</v>
      </c>
      <c r="O50" s="251" t="str">
        <f>IFERROR(VLOOKUP(B50,'Core Indicators'!$E$3:$G$9906,3,FALSE),"x")</f>
        <v>x</v>
      </c>
      <c r="P50" s="251">
        <v>42262</v>
      </c>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45"/>
      <c r="DG50" s="245"/>
      <c r="DH50" s="245"/>
      <c r="DI50" s="245"/>
      <c r="DJ50" s="245"/>
      <c r="DK50" s="245"/>
      <c r="DL50" s="245"/>
    </row>
    <row r="51" spans="1:116" x14ac:dyDescent="0.35">
      <c r="A51" s="246" t="s">
        <v>6915</v>
      </c>
      <c r="B51" s="247" t="s">
        <v>6916</v>
      </c>
      <c r="C51" s="250">
        <v>0</v>
      </c>
      <c r="D51" s="251">
        <v>7</v>
      </c>
      <c r="E51" s="250">
        <v>7.0000000000000007E-2</v>
      </c>
      <c r="F51" s="250">
        <v>6.8</v>
      </c>
      <c r="G51" s="250">
        <v>0.4532722515</v>
      </c>
      <c r="H51" s="250">
        <v>41.9</v>
      </c>
      <c r="I51" s="251">
        <v>2</v>
      </c>
      <c r="J51" s="251" t="str">
        <f>IFERROR(VLOOKUP($B51,'Core Indicators'!$E$3:$EU$906,147,FALSE),"x")</f>
        <v>x</v>
      </c>
      <c r="K51" s="252">
        <v>-0.34769749639999997</v>
      </c>
      <c r="L51" s="250">
        <v>5.25</v>
      </c>
      <c r="M51" s="251">
        <v>67</v>
      </c>
      <c r="N51" s="251">
        <v>28</v>
      </c>
      <c r="O51" s="251" t="str">
        <f>IFERROR(VLOOKUP(B51,'Core Indicators'!$E$3:$G$9906,3,FALSE),"x")</f>
        <v>x</v>
      </c>
      <c r="P51" s="251">
        <v>48310</v>
      </c>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45"/>
      <c r="DG51" s="245"/>
      <c r="DH51" s="245"/>
      <c r="DI51" s="245"/>
      <c r="DJ51" s="245"/>
      <c r="DK51" s="245"/>
      <c r="DL51" s="245"/>
    </row>
    <row r="52" spans="1:116" x14ac:dyDescent="0.35">
      <c r="A52" s="246" t="s">
        <v>551</v>
      </c>
      <c r="B52" s="247" t="s">
        <v>6917</v>
      </c>
      <c r="C52" s="250">
        <v>0.40319995809999998</v>
      </c>
      <c r="D52" s="251">
        <v>3</v>
      </c>
      <c r="E52" s="250">
        <v>0.27</v>
      </c>
      <c r="F52" s="250">
        <v>4.7</v>
      </c>
      <c r="G52" s="250">
        <v>0.44306804239999997</v>
      </c>
      <c r="H52" s="250">
        <v>27.6</v>
      </c>
      <c r="I52" s="251">
        <v>6</v>
      </c>
      <c r="J52" s="251">
        <f>IFERROR(VLOOKUP($B52,'Core Indicators'!$E$3:$EU$906,147,FALSE),"x")</f>
        <v>852</v>
      </c>
      <c r="K52" s="252">
        <v>-0.81546378139999998</v>
      </c>
      <c r="L52" s="250">
        <v>4.25</v>
      </c>
      <c r="M52" s="251">
        <v>34</v>
      </c>
      <c r="N52" s="251">
        <v>35</v>
      </c>
      <c r="O52" s="251">
        <f>IFERROR(VLOOKUP(B52,'Core Indicators'!$E$3:$G$9906,3,FALSE),"x")</f>
        <v>43100000</v>
      </c>
      <c r="P52" s="251">
        <v>2381741</v>
      </c>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45"/>
      <c r="DG52" s="245"/>
      <c r="DH52" s="245"/>
      <c r="DI52" s="245"/>
      <c r="DJ52" s="245"/>
      <c r="DK52" s="245"/>
      <c r="DL52" s="245"/>
    </row>
    <row r="53" spans="1:116" x14ac:dyDescent="0.35">
      <c r="A53" s="246" t="s">
        <v>462</v>
      </c>
      <c r="B53" s="247" t="s">
        <v>6918</v>
      </c>
      <c r="C53" s="250">
        <v>0.32659999670000001</v>
      </c>
      <c r="D53" s="251">
        <v>9</v>
      </c>
      <c r="E53" s="250">
        <v>0.31</v>
      </c>
      <c r="F53" s="250">
        <v>7.2</v>
      </c>
      <c r="G53" s="250">
        <v>0.38886860010000002</v>
      </c>
      <c r="H53" s="250">
        <v>45.7</v>
      </c>
      <c r="I53" s="251">
        <v>6</v>
      </c>
      <c r="J53" s="251">
        <f>IFERROR(VLOOKUP($B53,'Core Indicators'!$E$3:$EU$906,147,FALSE),"x")</f>
        <v>1</v>
      </c>
      <c r="K53" s="252">
        <v>-0.57735705380000002</v>
      </c>
      <c r="L53" s="250">
        <v>6.5</v>
      </c>
      <c r="M53" s="251">
        <v>65</v>
      </c>
      <c r="N53" s="251">
        <v>38</v>
      </c>
      <c r="O53" s="251">
        <f>IFERROR(VLOOKUP(B53,'Core Indicators'!$E$3:$G$9906,3,FALSE),"x")</f>
        <v>14846000</v>
      </c>
      <c r="P53" s="251">
        <v>248360</v>
      </c>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45"/>
      <c r="DG53" s="245"/>
      <c r="DH53" s="245"/>
      <c r="DI53" s="245"/>
      <c r="DJ53" s="245"/>
      <c r="DK53" s="245"/>
      <c r="DL53" s="245"/>
    </row>
    <row r="54" spans="1:116" x14ac:dyDescent="0.35">
      <c r="A54" s="246" t="s">
        <v>247</v>
      </c>
      <c r="B54" s="247" t="s">
        <v>6919</v>
      </c>
      <c r="C54" s="250">
        <v>0.16379995159999999</v>
      </c>
      <c r="D54" s="251">
        <v>3</v>
      </c>
      <c r="E54" s="250">
        <v>0.09</v>
      </c>
      <c r="F54" s="250">
        <v>3.5</v>
      </c>
      <c r="G54" s="250">
        <v>0.44973590689999998</v>
      </c>
      <c r="H54" s="250">
        <v>31.5</v>
      </c>
      <c r="I54" s="251">
        <v>8</v>
      </c>
      <c r="J54" s="251">
        <f>IFERROR(VLOOKUP($B54,'Core Indicators'!$E$3:$EU$906,147,FALSE),"x")</f>
        <v>132</v>
      </c>
      <c r="K54" s="252">
        <v>-0.42084598540000001</v>
      </c>
      <c r="L54" s="250">
        <v>3</v>
      </c>
      <c r="M54" s="251">
        <v>21</v>
      </c>
      <c r="N54" s="251">
        <v>35</v>
      </c>
      <c r="O54" s="251">
        <f>IFERROR(VLOOKUP(B54,'Core Indicators'!$E$3:$G$9906,3,FALSE),"x")</f>
        <v>100388000</v>
      </c>
      <c r="P54" s="251">
        <v>995450</v>
      </c>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c r="CJ54" s="245"/>
      <c r="CK54" s="245"/>
      <c r="CL54" s="245"/>
      <c r="CM54" s="245"/>
      <c r="CN54" s="245"/>
      <c r="CO54" s="245"/>
      <c r="CP54" s="245"/>
      <c r="CQ54" s="245"/>
      <c r="CR54" s="245"/>
      <c r="CS54" s="245"/>
      <c r="CT54" s="245"/>
      <c r="CU54" s="245"/>
      <c r="CV54" s="245"/>
      <c r="CW54" s="245"/>
      <c r="CX54" s="245"/>
      <c r="CY54" s="245"/>
      <c r="CZ54" s="245"/>
      <c r="DA54" s="245"/>
      <c r="DB54" s="245"/>
      <c r="DC54" s="245"/>
      <c r="DD54" s="245"/>
      <c r="DE54" s="245"/>
      <c r="DF54" s="245"/>
      <c r="DG54" s="245"/>
      <c r="DH54" s="245"/>
      <c r="DI54" s="245"/>
      <c r="DJ54" s="245"/>
      <c r="DK54" s="245"/>
      <c r="DL54" s="245"/>
    </row>
    <row r="55" spans="1:116" x14ac:dyDescent="0.35">
      <c r="A55" s="246" t="s">
        <v>357</v>
      </c>
      <c r="B55" s="247" t="s">
        <v>6920</v>
      </c>
      <c r="C55" s="250">
        <v>0.61300002149999999</v>
      </c>
      <c r="D55" s="251">
        <v>0</v>
      </c>
      <c r="E55" s="250">
        <v>0</v>
      </c>
      <c r="F55" s="250">
        <v>2.1166666667</v>
      </c>
      <c r="G55" s="250" t="s">
        <v>14</v>
      </c>
      <c r="H55" s="250" t="s">
        <v>14</v>
      </c>
      <c r="I55" s="251">
        <v>10</v>
      </c>
      <c r="J55" s="251">
        <f>IFERROR(VLOOKUP($B55,'Core Indicators'!$E$3:$EU$906,147,FALSE),"x")</f>
        <v>0</v>
      </c>
      <c r="K55" s="252">
        <v>-1.5954957007999999</v>
      </c>
      <c r="L55" s="250">
        <v>1.25</v>
      </c>
      <c r="M55" s="251">
        <v>2</v>
      </c>
      <c r="N55" s="251">
        <v>23</v>
      </c>
      <c r="O55" s="251">
        <f>IFERROR(VLOOKUP(B55,'Core Indicators'!$E$3:$G$9906,3,FALSE),"x")</f>
        <v>3227000</v>
      </c>
      <c r="P55" s="251">
        <v>101000</v>
      </c>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c r="CI55" s="245"/>
      <c r="CJ55" s="245"/>
      <c r="CK55" s="245"/>
      <c r="CL55" s="245"/>
      <c r="CM55" s="245"/>
      <c r="CN55" s="245"/>
      <c r="CO55" s="245"/>
      <c r="CP55" s="245"/>
      <c r="CQ55" s="245"/>
      <c r="CR55" s="245"/>
      <c r="CS55" s="245"/>
      <c r="CT55" s="245"/>
      <c r="CU55" s="245"/>
      <c r="CV55" s="245"/>
      <c r="CW55" s="245"/>
      <c r="CX55" s="245"/>
      <c r="CY55" s="245"/>
      <c r="CZ55" s="245"/>
      <c r="DA55" s="245"/>
      <c r="DB55" s="245"/>
      <c r="DC55" s="245"/>
      <c r="DD55" s="245"/>
      <c r="DE55" s="245"/>
      <c r="DF55" s="245"/>
      <c r="DG55" s="245"/>
      <c r="DH55" s="245"/>
      <c r="DI55" s="245"/>
      <c r="DJ55" s="245"/>
      <c r="DK55" s="245"/>
      <c r="DL55" s="245"/>
    </row>
    <row r="56" spans="1:116" x14ac:dyDescent="0.35">
      <c r="A56" s="246" t="s">
        <v>470</v>
      </c>
      <c r="B56" s="247" t="s">
        <v>6921</v>
      </c>
      <c r="C56" s="250">
        <v>0.50216199039999998</v>
      </c>
      <c r="D56" s="251">
        <v>11</v>
      </c>
      <c r="E56" s="250">
        <v>0.30199999999999999</v>
      </c>
      <c r="F56" s="250" t="s">
        <v>14</v>
      </c>
      <c r="G56" s="250">
        <v>7.4110250799999999E-2</v>
      </c>
      <c r="H56" s="250">
        <v>34.700000000000003</v>
      </c>
      <c r="I56" s="251">
        <v>4</v>
      </c>
      <c r="J56" s="251">
        <f>IFERROR(VLOOKUP($B56,'Core Indicators'!$E$3:$EU$906,147,FALSE),"x")</f>
        <v>131</v>
      </c>
      <c r="K56" s="252">
        <v>0.97905218599999999</v>
      </c>
      <c r="L56" s="250" t="s">
        <v>14</v>
      </c>
      <c r="M56" s="251">
        <v>92</v>
      </c>
      <c r="N56" s="251">
        <v>62</v>
      </c>
      <c r="O56" s="251">
        <f>IFERROR(VLOOKUP(B56,'Core Indicators'!$E$3:$G$9906,3,FALSE),"x")</f>
        <v>47077000</v>
      </c>
      <c r="P56" s="251">
        <v>500210</v>
      </c>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c r="CI56" s="245"/>
      <c r="CJ56" s="245"/>
      <c r="CK56" s="245"/>
      <c r="CL56" s="245"/>
      <c r="CM56" s="245"/>
      <c r="CN56" s="245"/>
      <c r="CO56" s="245"/>
      <c r="CP56" s="245"/>
      <c r="CQ56" s="245"/>
      <c r="CR56" s="245"/>
      <c r="CS56" s="245"/>
      <c r="CT56" s="245"/>
      <c r="CU56" s="245"/>
      <c r="CV56" s="245"/>
      <c r="CW56" s="245"/>
      <c r="CX56" s="245"/>
      <c r="CY56" s="245"/>
      <c r="CZ56" s="245"/>
      <c r="DA56" s="245"/>
      <c r="DB56" s="245"/>
      <c r="DC56" s="245"/>
      <c r="DD56" s="245"/>
      <c r="DE56" s="245"/>
      <c r="DF56" s="245"/>
      <c r="DG56" s="245"/>
      <c r="DH56" s="245"/>
      <c r="DI56" s="245"/>
      <c r="DJ56" s="245"/>
      <c r="DK56" s="245"/>
      <c r="DL56" s="245"/>
    </row>
    <row r="57" spans="1:116" x14ac:dyDescent="0.35">
      <c r="A57" s="246" t="s">
        <v>6922</v>
      </c>
      <c r="B57" s="247" t="s">
        <v>6923</v>
      </c>
      <c r="C57" s="250">
        <v>0.47281296659999988</v>
      </c>
      <c r="D57" s="251">
        <v>13</v>
      </c>
      <c r="E57" s="250">
        <v>0.28999999999999998</v>
      </c>
      <c r="F57" s="250">
        <v>9.8000000000000007</v>
      </c>
      <c r="G57" s="250">
        <v>9.12578624E-2</v>
      </c>
      <c r="H57" s="250">
        <v>30.3</v>
      </c>
      <c r="I57" s="251">
        <v>2</v>
      </c>
      <c r="J57" s="251" t="str">
        <f>IFERROR(VLOOKUP($B57,'Core Indicators'!$E$3:$EU$906,147,FALSE),"x")</f>
        <v>x</v>
      </c>
      <c r="K57" s="252">
        <v>1.2812571526000001</v>
      </c>
      <c r="L57" s="250">
        <v>10</v>
      </c>
      <c r="M57" s="251">
        <v>94</v>
      </c>
      <c r="N57" s="251">
        <v>74</v>
      </c>
      <c r="O57" s="251" t="str">
        <f>IFERROR(VLOOKUP(B57,'Core Indicators'!$E$3:$G$9906,3,FALSE),"x")</f>
        <v>x</v>
      </c>
      <c r="P57" s="251">
        <v>42390</v>
      </c>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c r="CJ57" s="245"/>
      <c r="CK57" s="245"/>
      <c r="CL57" s="245"/>
      <c r="CM57" s="245"/>
      <c r="CN57" s="245"/>
      <c r="CO57" s="245"/>
      <c r="CP57" s="245"/>
      <c r="CQ57" s="245"/>
      <c r="CR57" s="245"/>
      <c r="CS57" s="245"/>
      <c r="CT57" s="245"/>
      <c r="CU57" s="245"/>
      <c r="CV57" s="245"/>
      <c r="CW57" s="245"/>
      <c r="CX57" s="245"/>
      <c r="CY57" s="245"/>
      <c r="CZ57" s="245"/>
      <c r="DA57" s="245"/>
      <c r="DB57" s="245"/>
      <c r="DC57" s="245"/>
      <c r="DD57" s="245"/>
      <c r="DE57" s="245"/>
      <c r="DF57" s="245"/>
      <c r="DG57" s="245"/>
      <c r="DH57" s="245"/>
      <c r="DI57" s="245"/>
      <c r="DJ57" s="245"/>
      <c r="DK57" s="245"/>
      <c r="DL57" s="245"/>
    </row>
    <row r="58" spans="1:116" x14ac:dyDescent="0.35">
      <c r="A58" s="246" t="s">
        <v>573</v>
      </c>
      <c r="B58" s="247" t="s">
        <v>6924</v>
      </c>
      <c r="C58" s="250">
        <v>0.76015806069999992</v>
      </c>
      <c r="D58" s="251">
        <v>3</v>
      </c>
      <c r="E58" s="250">
        <v>0.27339999999999998</v>
      </c>
      <c r="F58" s="250">
        <v>4</v>
      </c>
      <c r="G58" s="250">
        <v>0.50796334649999997</v>
      </c>
      <c r="H58" s="250">
        <v>35</v>
      </c>
      <c r="I58" s="251">
        <v>10</v>
      </c>
      <c r="J58" s="251">
        <f>IFERROR(VLOOKUP($B58,'Core Indicators'!$E$3:$EU$906,147,FALSE),"x")</f>
        <v>9484</v>
      </c>
      <c r="K58" s="252">
        <v>-0.47347819810000003</v>
      </c>
      <c r="L58" s="250">
        <v>3.25</v>
      </c>
      <c r="M58" s="251">
        <v>24</v>
      </c>
      <c r="N58" s="251">
        <v>37</v>
      </c>
      <c r="O58" s="251">
        <f>IFERROR(VLOOKUP(B58,'Core Indicators'!$E$3:$G$9906,3,FALSE),"x")</f>
        <v>103700000</v>
      </c>
      <c r="P58" s="251">
        <v>1000000</v>
      </c>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5"/>
    </row>
    <row r="59" spans="1:116" x14ac:dyDescent="0.35">
      <c r="A59" s="246" t="s">
        <v>6925</v>
      </c>
      <c r="B59" s="247" t="s">
        <v>6926</v>
      </c>
      <c r="C59" s="250">
        <v>0.1314999869</v>
      </c>
      <c r="D59" s="251">
        <v>11</v>
      </c>
      <c r="E59" s="250">
        <v>0</v>
      </c>
      <c r="F59" s="250" t="s">
        <v>14</v>
      </c>
      <c r="G59" s="250">
        <v>5.03954369E-2</v>
      </c>
      <c r="H59" s="250">
        <v>27.3</v>
      </c>
      <c r="I59" s="251">
        <v>0</v>
      </c>
      <c r="J59" s="251" t="str">
        <f>IFERROR(VLOOKUP($B59,'Core Indicators'!$E$3:$EU$906,147,FALSE),"x")</f>
        <v>x</v>
      </c>
      <c r="K59" s="252">
        <v>2.0221455097000001</v>
      </c>
      <c r="L59" s="250" t="s">
        <v>14</v>
      </c>
      <c r="M59" s="251">
        <v>100</v>
      </c>
      <c r="N59" s="251">
        <v>86</v>
      </c>
      <c r="O59" s="251" t="str">
        <f>IFERROR(VLOOKUP(B59,'Core Indicators'!$E$3:$G$9906,3,FALSE),"x")</f>
        <v>x</v>
      </c>
      <c r="P59" s="251">
        <v>303890</v>
      </c>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c r="CM59" s="245"/>
      <c r="CN59" s="245"/>
      <c r="CO59" s="245"/>
      <c r="CP59" s="245"/>
      <c r="CQ59" s="245"/>
      <c r="CR59" s="245"/>
      <c r="CS59" s="245"/>
      <c r="CT59" s="245"/>
      <c r="CU59" s="245"/>
      <c r="CV59" s="245"/>
      <c r="CW59" s="245"/>
      <c r="CX59" s="245"/>
      <c r="CY59" s="245"/>
      <c r="CZ59" s="245"/>
      <c r="DA59" s="245"/>
      <c r="DB59" s="245"/>
      <c r="DC59" s="245"/>
      <c r="DD59" s="245"/>
      <c r="DE59" s="245"/>
      <c r="DF59" s="245"/>
      <c r="DG59" s="245"/>
      <c r="DH59" s="245"/>
      <c r="DI59" s="245"/>
      <c r="DJ59" s="245"/>
      <c r="DK59" s="245"/>
      <c r="DL59" s="245"/>
    </row>
    <row r="60" spans="1:116" x14ac:dyDescent="0.35">
      <c r="A60" s="246" t="s">
        <v>6927</v>
      </c>
      <c r="B60" s="247" t="s">
        <v>6928</v>
      </c>
      <c r="C60" s="250">
        <v>0.53238296770000004</v>
      </c>
      <c r="D60" s="251">
        <v>3</v>
      </c>
      <c r="E60" s="250">
        <v>0</v>
      </c>
      <c r="F60" s="250" t="s">
        <v>14</v>
      </c>
      <c r="G60" s="250">
        <v>0.35655918990000002</v>
      </c>
      <c r="H60" s="250">
        <v>36.700000000000003</v>
      </c>
      <c r="I60" s="251">
        <v>0</v>
      </c>
      <c r="J60" s="251" t="str">
        <f>IFERROR(VLOOKUP($B60,'Core Indicators'!$E$3:$EU$906,147,FALSE),"x")</f>
        <v>x</v>
      </c>
      <c r="K60" s="252">
        <v>-2.57588495E-2</v>
      </c>
      <c r="L60" s="250" t="s">
        <v>14</v>
      </c>
      <c r="M60" s="251">
        <v>60</v>
      </c>
      <c r="N60" s="251" t="s">
        <v>14</v>
      </c>
      <c r="O60" s="251" t="str">
        <f>IFERROR(VLOOKUP(B60,'Core Indicators'!$E$3:$G$9906,3,FALSE),"x")</f>
        <v>x</v>
      </c>
      <c r="P60" s="251">
        <v>18270</v>
      </c>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row>
    <row r="61" spans="1:116" x14ac:dyDescent="0.35">
      <c r="A61" s="246" t="s">
        <v>6929</v>
      </c>
      <c r="B61" s="247" t="s">
        <v>6930</v>
      </c>
      <c r="C61" s="250">
        <v>4.7355978600000001E-2</v>
      </c>
      <c r="D61" s="251">
        <v>10</v>
      </c>
      <c r="E61" s="250">
        <v>2.3E-2</v>
      </c>
      <c r="F61" s="250" t="s">
        <v>14</v>
      </c>
      <c r="G61" s="250">
        <v>5.1375861000000002E-2</v>
      </c>
      <c r="H61" s="250">
        <v>32.4</v>
      </c>
      <c r="I61" s="251">
        <v>4</v>
      </c>
      <c r="J61" s="251" t="str">
        <f>IFERROR(VLOOKUP($B61,'Core Indicators'!$E$3:$EU$906,147,FALSE),"x")</f>
        <v>x</v>
      </c>
      <c r="K61" s="252">
        <v>1.4120583534</v>
      </c>
      <c r="L61" s="250" t="s">
        <v>14</v>
      </c>
      <c r="M61" s="251">
        <v>90</v>
      </c>
      <c r="N61" s="251">
        <v>69</v>
      </c>
      <c r="O61" s="251" t="str">
        <f>IFERROR(VLOOKUP(B61,'Core Indicators'!$E$3:$G$9906,3,FALSE),"x")</f>
        <v>x</v>
      </c>
      <c r="P61" s="251">
        <v>547557</v>
      </c>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c r="CI61" s="245"/>
      <c r="CJ61" s="245"/>
      <c r="CK61" s="245"/>
      <c r="CL61" s="245"/>
      <c r="CM61" s="245"/>
      <c r="CN61" s="245"/>
      <c r="CO61" s="245"/>
      <c r="CP61" s="245"/>
      <c r="CQ61" s="245"/>
      <c r="CR61" s="245"/>
      <c r="CS61" s="245"/>
      <c r="CT61" s="245"/>
      <c r="CU61" s="245"/>
      <c r="CV61" s="245"/>
      <c r="CW61" s="245"/>
      <c r="CX61" s="245"/>
      <c r="CY61" s="245"/>
      <c r="CZ61" s="245"/>
      <c r="DA61" s="245"/>
      <c r="DB61" s="245"/>
      <c r="DC61" s="245"/>
      <c r="DD61" s="245"/>
      <c r="DE61" s="245"/>
      <c r="DF61" s="245"/>
      <c r="DG61" s="245"/>
      <c r="DH61" s="245"/>
      <c r="DI61" s="245"/>
      <c r="DJ61" s="245"/>
      <c r="DK61" s="245"/>
      <c r="DL61" s="245"/>
    </row>
    <row r="62" spans="1:116" x14ac:dyDescent="0.35">
      <c r="A62" s="246" t="s">
        <v>6931</v>
      </c>
      <c r="B62" s="247" t="s">
        <v>6932</v>
      </c>
      <c r="C62" s="250">
        <v>0</v>
      </c>
      <c r="D62" s="251">
        <v>11</v>
      </c>
      <c r="E62" s="250">
        <v>0</v>
      </c>
      <c r="F62" s="250" t="s">
        <v>14</v>
      </c>
      <c r="G62" s="250" t="s">
        <v>14</v>
      </c>
      <c r="H62" s="250">
        <v>40.1</v>
      </c>
      <c r="I62" s="251">
        <v>0</v>
      </c>
      <c r="J62" s="251" t="str">
        <f>IFERROR(VLOOKUP($B62,'Core Indicators'!$E$3:$EU$906,147,FALSE),"x")</f>
        <v>x</v>
      </c>
      <c r="K62" s="252">
        <v>2.41156537E-2</v>
      </c>
      <c r="L62" s="250" t="s">
        <v>14</v>
      </c>
      <c r="M62" s="251">
        <v>92</v>
      </c>
      <c r="N62" s="251" t="s">
        <v>14</v>
      </c>
      <c r="O62" s="251" t="str">
        <f>IFERROR(VLOOKUP(B62,'Core Indicators'!$E$3:$G$9906,3,FALSE),"x")</f>
        <v>x</v>
      </c>
      <c r="P62" s="251">
        <v>700</v>
      </c>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c r="CI62" s="245"/>
      <c r="CJ62" s="245"/>
      <c r="CK62" s="245"/>
      <c r="CL62" s="245"/>
      <c r="CM62" s="245"/>
      <c r="CN62" s="245"/>
      <c r="CO62" s="245"/>
      <c r="CP62" s="245"/>
      <c r="CQ62" s="245"/>
      <c r="CR62" s="245"/>
      <c r="CS62" s="245"/>
      <c r="CT62" s="245"/>
      <c r="CU62" s="245"/>
      <c r="CV62" s="245"/>
      <c r="CW62" s="245"/>
      <c r="CX62" s="245"/>
      <c r="CY62" s="245"/>
      <c r="CZ62" s="245"/>
      <c r="DA62" s="245"/>
      <c r="DB62" s="245"/>
      <c r="DC62" s="245"/>
      <c r="DD62" s="245"/>
      <c r="DE62" s="245"/>
      <c r="DF62" s="245"/>
      <c r="DG62" s="245"/>
      <c r="DH62" s="245"/>
      <c r="DI62" s="245"/>
      <c r="DJ62" s="245"/>
      <c r="DK62" s="245"/>
      <c r="DL62" s="245"/>
    </row>
    <row r="63" spans="1:116" x14ac:dyDescent="0.35">
      <c r="A63" s="246" t="s">
        <v>6933</v>
      </c>
      <c r="B63" s="247" t="s">
        <v>6934</v>
      </c>
      <c r="C63" s="250">
        <v>0.77740000549999999</v>
      </c>
      <c r="D63" s="251">
        <v>9</v>
      </c>
      <c r="E63" s="250">
        <v>0.01</v>
      </c>
      <c r="F63" s="250">
        <v>4.7</v>
      </c>
      <c r="G63" s="250">
        <v>0.53430152109999995</v>
      </c>
      <c r="H63" s="250">
        <v>38</v>
      </c>
      <c r="I63" s="251">
        <v>2</v>
      </c>
      <c r="J63" s="251" t="str">
        <f>IFERROR(VLOOKUP($B63,'Core Indicators'!$E$3:$EU$906,147,FALSE),"x")</f>
        <v>x</v>
      </c>
      <c r="K63" s="252">
        <v>-0.7328509688</v>
      </c>
      <c r="L63" s="250">
        <v>3.75</v>
      </c>
      <c r="M63" s="251">
        <v>22</v>
      </c>
      <c r="N63" s="251">
        <v>31</v>
      </c>
      <c r="O63" s="251" t="str">
        <f>IFERROR(VLOOKUP(B63,'Core Indicators'!$E$3:$G$9906,3,FALSE),"x")</f>
        <v>x</v>
      </c>
      <c r="P63" s="251">
        <v>257670</v>
      </c>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c r="CI63" s="245"/>
      <c r="CJ63" s="245"/>
      <c r="CK63" s="245"/>
      <c r="CL63" s="245"/>
      <c r="CM63" s="245"/>
      <c r="CN63" s="245"/>
      <c r="CO63" s="245"/>
      <c r="CP63" s="245"/>
      <c r="CQ63" s="245"/>
      <c r="CR63" s="245"/>
      <c r="CS63" s="245"/>
      <c r="CT63" s="245"/>
      <c r="CU63" s="245"/>
      <c r="CV63" s="245"/>
      <c r="CW63" s="245"/>
      <c r="CX63" s="245"/>
      <c r="CY63" s="245"/>
      <c r="CZ63" s="245"/>
      <c r="DA63" s="245"/>
      <c r="DB63" s="245"/>
      <c r="DC63" s="245"/>
      <c r="DD63" s="245"/>
      <c r="DE63" s="245"/>
      <c r="DF63" s="245"/>
      <c r="DG63" s="245"/>
      <c r="DH63" s="245"/>
      <c r="DI63" s="245"/>
      <c r="DJ63" s="245"/>
      <c r="DK63" s="245"/>
      <c r="DL63" s="245"/>
    </row>
    <row r="64" spans="1:116" x14ac:dyDescent="0.35">
      <c r="A64" s="246" t="s">
        <v>6935</v>
      </c>
      <c r="B64" s="247" t="s">
        <v>6936</v>
      </c>
      <c r="C64" s="250">
        <v>0.32496100410000001</v>
      </c>
      <c r="D64" s="251">
        <v>13</v>
      </c>
      <c r="E64" s="250">
        <v>7.0000000000000007E-2</v>
      </c>
      <c r="F64" s="250" t="s">
        <v>14</v>
      </c>
      <c r="G64" s="250">
        <v>0.1191900699</v>
      </c>
      <c r="H64" s="250">
        <v>35.1</v>
      </c>
      <c r="I64" s="251">
        <v>6</v>
      </c>
      <c r="J64" s="251" t="str">
        <f>IFERROR(VLOOKUP($B64,'Core Indicators'!$E$3:$EU$906,147,FALSE),"x")</f>
        <v>x</v>
      </c>
      <c r="K64" s="252">
        <v>1.6009106635999999</v>
      </c>
      <c r="L64" s="250" t="s">
        <v>14</v>
      </c>
      <c r="M64" s="251">
        <v>94</v>
      </c>
      <c r="N64" s="251">
        <v>77</v>
      </c>
      <c r="O64" s="251" t="str">
        <f>IFERROR(VLOOKUP(B64,'Core Indicators'!$E$3:$G$9906,3,FALSE),"x")</f>
        <v>x</v>
      </c>
      <c r="P64" s="251">
        <v>241930</v>
      </c>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c r="CI64" s="245"/>
      <c r="CJ64" s="245"/>
      <c r="CK64" s="245"/>
      <c r="CL64" s="245"/>
      <c r="CM64" s="245"/>
      <c r="CN64" s="245"/>
      <c r="CO64" s="245"/>
      <c r="CP64" s="245"/>
      <c r="CQ64" s="245"/>
      <c r="CR64" s="245"/>
      <c r="CS64" s="245"/>
      <c r="CT64" s="245"/>
      <c r="CU64" s="245"/>
      <c r="CV64" s="245"/>
      <c r="CW64" s="245"/>
      <c r="CX64" s="245"/>
      <c r="CY64" s="245"/>
      <c r="CZ64" s="245"/>
      <c r="DA64" s="245"/>
      <c r="DB64" s="245"/>
      <c r="DC64" s="245"/>
      <c r="DD64" s="245"/>
      <c r="DE64" s="245"/>
      <c r="DF64" s="245"/>
      <c r="DG64" s="245"/>
      <c r="DH64" s="245"/>
      <c r="DI64" s="245"/>
      <c r="DJ64" s="245"/>
      <c r="DK64" s="245"/>
      <c r="DL64" s="245"/>
    </row>
    <row r="65" spans="1:116" x14ac:dyDescent="0.35">
      <c r="A65" s="246" t="s">
        <v>6937</v>
      </c>
      <c r="B65" s="247" t="s">
        <v>6938</v>
      </c>
      <c r="C65" s="250">
        <v>0.32528704609999998</v>
      </c>
      <c r="D65" s="251">
        <v>5</v>
      </c>
      <c r="E65" s="250">
        <v>0.30399999999999999</v>
      </c>
      <c r="F65" s="250">
        <v>6.6</v>
      </c>
      <c r="G65" s="250">
        <v>0.35077464800000002</v>
      </c>
      <c r="H65" s="250">
        <v>35.9</v>
      </c>
      <c r="I65" s="251">
        <v>6</v>
      </c>
      <c r="J65" s="251" t="str">
        <f>IFERROR(VLOOKUP($B65,'Core Indicators'!$E$3:$EU$906,147,FALSE),"x")</f>
        <v>x</v>
      </c>
      <c r="K65" s="252">
        <v>0.30997923020000001</v>
      </c>
      <c r="L65" s="250">
        <v>6.25</v>
      </c>
      <c r="M65" s="251">
        <v>61</v>
      </c>
      <c r="N65" s="251">
        <v>56</v>
      </c>
      <c r="O65" s="251" t="str">
        <f>IFERROR(VLOOKUP(B65,'Core Indicators'!$E$3:$G$9906,3,FALSE),"x")</f>
        <v>x</v>
      </c>
      <c r="P65" s="251">
        <v>69490</v>
      </c>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c r="CJ65" s="245"/>
      <c r="CK65" s="245"/>
      <c r="CL65" s="245"/>
      <c r="CM65" s="245"/>
      <c r="CN65" s="245"/>
      <c r="CO65" s="245"/>
      <c r="CP65" s="245"/>
      <c r="CQ65" s="245"/>
      <c r="CR65" s="245"/>
      <c r="CS65" s="245"/>
      <c r="CT65" s="245"/>
      <c r="CU65" s="245"/>
      <c r="CV65" s="245"/>
      <c r="CW65" s="245"/>
      <c r="CX65" s="245"/>
      <c r="CY65" s="245"/>
      <c r="CZ65" s="245"/>
      <c r="DA65" s="245"/>
      <c r="DB65" s="245"/>
      <c r="DC65" s="245"/>
      <c r="DD65" s="245"/>
      <c r="DE65" s="245"/>
      <c r="DF65" s="245"/>
      <c r="DG65" s="245"/>
      <c r="DH65" s="245"/>
      <c r="DI65" s="245"/>
      <c r="DJ65" s="245"/>
      <c r="DK65" s="245"/>
      <c r="DL65" s="245"/>
    </row>
    <row r="66" spans="1:116" x14ac:dyDescent="0.35">
      <c r="A66" s="246" t="s">
        <v>6939</v>
      </c>
      <c r="B66" s="247" t="s">
        <v>6940</v>
      </c>
      <c r="C66" s="250">
        <v>0.77995000079999999</v>
      </c>
      <c r="D66" s="251">
        <v>11</v>
      </c>
      <c r="E66" s="250">
        <v>0</v>
      </c>
      <c r="F66" s="250">
        <v>7.85</v>
      </c>
      <c r="G66" s="250">
        <v>0.54103560419999996</v>
      </c>
      <c r="H66" s="250">
        <v>43.5</v>
      </c>
      <c r="I66" s="251">
        <v>6</v>
      </c>
      <c r="J66" s="251" t="str">
        <f>IFERROR(VLOOKUP($B66,'Core Indicators'!$E$3:$EU$906,147,FALSE),"x")</f>
        <v>x</v>
      </c>
      <c r="K66" s="252">
        <v>4.6889737200000003E-2</v>
      </c>
      <c r="L66" s="250">
        <v>7</v>
      </c>
      <c r="M66" s="251">
        <v>82</v>
      </c>
      <c r="N66" s="251">
        <v>41</v>
      </c>
      <c r="O66" s="251" t="str">
        <f>IFERROR(VLOOKUP(B66,'Core Indicators'!$E$3:$G$9906,3,FALSE),"x")</f>
        <v>x</v>
      </c>
      <c r="P66" s="251">
        <v>227540</v>
      </c>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s="245"/>
      <c r="CZ66" s="245"/>
      <c r="DA66" s="245"/>
      <c r="DB66" s="245"/>
      <c r="DC66" s="245"/>
      <c r="DD66" s="245"/>
      <c r="DE66" s="245"/>
      <c r="DF66" s="245"/>
      <c r="DG66" s="245"/>
      <c r="DH66" s="245"/>
      <c r="DI66" s="245"/>
      <c r="DJ66" s="245"/>
      <c r="DK66" s="245"/>
      <c r="DL66" s="245"/>
    </row>
    <row r="67" spans="1:116" x14ac:dyDescent="0.35">
      <c r="A67" s="246" t="s">
        <v>6941</v>
      </c>
      <c r="B67" s="247" t="s">
        <v>6942</v>
      </c>
      <c r="C67" s="250">
        <v>0.70999998689999999</v>
      </c>
      <c r="D67" s="251">
        <v>6</v>
      </c>
      <c r="E67" s="250">
        <v>0.6</v>
      </c>
      <c r="F67" s="250">
        <v>5.95</v>
      </c>
      <c r="G67" s="250" t="s">
        <v>14</v>
      </c>
      <c r="H67" s="250">
        <v>33.700000000000003</v>
      </c>
      <c r="I67" s="251">
        <v>6</v>
      </c>
      <c r="J67" s="251" t="str">
        <f>IFERROR(VLOOKUP($B67,'Core Indicators'!$E$3:$EU$906,147,FALSE),"x")</f>
        <v>x</v>
      </c>
      <c r="K67" s="252">
        <v>-1.2090275288000001</v>
      </c>
      <c r="L67" s="250">
        <v>4.75</v>
      </c>
      <c r="M67" s="251">
        <v>40</v>
      </c>
      <c r="N67" s="251">
        <v>29</v>
      </c>
      <c r="O67" s="251" t="str">
        <f>IFERROR(VLOOKUP(B67,'Core Indicators'!$E$3:$G$9906,3,FALSE),"x")</f>
        <v>x</v>
      </c>
      <c r="P67" s="251">
        <v>245720</v>
      </c>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5"/>
    </row>
    <row r="68" spans="1:116" x14ac:dyDescent="0.35">
      <c r="A68" s="246" t="s">
        <v>6943</v>
      </c>
      <c r="B68" s="247" t="s">
        <v>6944</v>
      </c>
      <c r="C68" s="250">
        <v>0.77542499430000011</v>
      </c>
      <c r="D68" s="251">
        <v>8</v>
      </c>
      <c r="E68" s="250">
        <v>0</v>
      </c>
      <c r="F68" s="250">
        <v>6.9</v>
      </c>
      <c r="G68" s="250">
        <v>0.62044554029999999</v>
      </c>
      <c r="H68" s="250">
        <v>35.9</v>
      </c>
      <c r="I68" s="251">
        <v>6</v>
      </c>
      <c r="J68" s="251" t="str">
        <f>IFERROR(VLOOKUP($B68,'Core Indicators'!$E$3:$EU$906,147,FALSE),"x")</f>
        <v>x</v>
      </c>
      <c r="K68" s="252">
        <v>-0.37157607079999999</v>
      </c>
      <c r="L68" s="250">
        <v>5.5</v>
      </c>
      <c r="M68" s="251">
        <v>46</v>
      </c>
      <c r="N68" s="251">
        <v>37</v>
      </c>
      <c r="O68" s="251" t="str">
        <f>IFERROR(VLOOKUP(B68,'Core Indicators'!$E$3:$G$9906,3,FALSE),"x")</f>
        <v>x</v>
      </c>
      <c r="P68" s="251">
        <v>10120</v>
      </c>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c r="DH68" s="245"/>
      <c r="DI68" s="245"/>
      <c r="DJ68" s="245"/>
      <c r="DK68" s="245"/>
      <c r="DL68" s="245"/>
    </row>
    <row r="69" spans="1:116" x14ac:dyDescent="0.35">
      <c r="A69" s="246" t="s">
        <v>6945</v>
      </c>
      <c r="B69" s="247" t="s">
        <v>6946</v>
      </c>
      <c r="C69" s="250">
        <v>0.84509999150000004</v>
      </c>
      <c r="D69" s="251">
        <v>11</v>
      </c>
      <c r="E69" s="250">
        <v>0.14000000000000001</v>
      </c>
      <c r="F69" s="250">
        <v>6.25</v>
      </c>
      <c r="G69" s="250" t="s">
        <v>14</v>
      </c>
      <c r="H69" s="250">
        <v>50.7</v>
      </c>
      <c r="I69" s="251">
        <v>4</v>
      </c>
      <c r="J69" s="251" t="str">
        <f>IFERROR(VLOOKUP($B69,'Core Indicators'!$E$3:$EU$906,147,FALSE),"x")</f>
        <v>x</v>
      </c>
      <c r="K69" s="252">
        <v>-1.2640448809</v>
      </c>
      <c r="L69" s="250">
        <v>5</v>
      </c>
      <c r="M69" s="251">
        <v>46</v>
      </c>
      <c r="N69" s="251">
        <v>18</v>
      </c>
      <c r="O69" s="251" t="str">
        <f>IFERROR(VLOOKUP(B69,'Core Indicators'!$E$3:$G$9906,3,FALSE),"x")</f>
        <v>x</v>
      </c>
      <c r="P69" s="251">
        <v>28120</v>
      </c>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5"/>
    </row>
    <row r="70" spans="1:116" x14ac:dyDescent="0.35">
      <c r="A70" s="246" t="s">
        <v>6947</v>
      </c>
      <c r="B70" s="247" t="s">
        <v>6948</v>
      </c>
      <c r="C70" s="250">
        <v>0.25992401189999997</v>
      </c>
      <c r="D70" s="251">
        <v>4</v>
      </c>
      <c r="E70" s="250">
        <v>0</v>
      </c>
      <c r="F70" s="250">
        <v>2.8166666667000002</v>
      </c>
      <c r="G70" s="250" t="s">
        <v>14</v>
      </c>
      <c r="H70" s="250" t="s">
        <v>14</v>
      </c>
      <c r="I70" s="251">
        <v>0</v>
      </c>
      <c r="J70" s="251" t="str">
        <f>IFERROR(VLOOKUP($B70,'Core Indicators'!$E$3:$EU$906,147,FALSE),"x")</f>
        <v>x</v>
      </c>
      <c r="K70" s="252">
        <v>-1.4223147630999999</v>
      </c>
      <c r="L70" s="250">
        <v>1.75</v>
      </c>
      <c r="M70" s="251">
        <v>6</v>
      </c>
      <c r="N70" s="251">
        <v>16</v>
      </c>
      <c r="O70" s="251" t="str">
        <f>IFERROR(VLOOKUP(B70,'Core Indicators'!$E$3:$G$9906,3,FALSE),"x")</f>
        <v>x</v>
      </c>
      <c r="P70" s="251">
        <v>28050</v>
      </c>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c r="CA70" s="245"/>
      <c r="CB70" s="245"/>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c r="DH70" s="245"/>
      <c r="DI70" s="245"/>
      <c r="DJ70" s="245"/>
      <c r="DK70" s="245"/>
      <c r="DL70" s="245"/>
    </row>
    <row r="71" spans="1:116" x14ac:dyDescent="0.35">
      <c r="A71" s="246" t="s">
        <v>175</v>
      </c>
      <c r="B71" s="247" t="s">
        <v>6949</v>
      </c>
      <c r="C71" s="250">
        <v>7.7842041200000003E-2</v>
      </c>
      <c r="D71" s="251">
        <v>9</v>
      </c>
      <c r="E71" s="250">
        <v>2.7E-2</v>
      </c>
      <c r="F71" s="250" t="s">
        <v>14</v>
      </c>
      <c r="G71" s="250">
        <v>0.1223017302</v>
      </c>
      <c r="H71" s="250">
        <v>32.9</v>
      </c>
      <c r="I71" s="251">
        <v>6</v>
      </c>
      <c r="J71" s="251">
        <f>IFERROR(VLOOKUP($B71,'Core Indicators'!$E$3:$EU$906,147,FALSE),"x")</f>
        <v>18</v>
      </c>
      <c r="K71" s="252">
        <v>0.1988379508</v>
      </c>
      <c r="L71" s="250" t="s">
        <v>14</v>
      </c>
      <c r="M71" s="251">
        <v>88</v>
      </c>
      <c r="N71" s="251">
        <v>48</v>
      </c>
      <c r="O71" s="251">
        <f>IFERROR(VLOOKUP(B71,'Core Indicators'!$E$3:$G$9906,3,FALSE),"x")</f>
        <v>10893000</v>
      </c>
      <c r="P71" s="251">
        <v>128900</v>
      </c>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c r="DH71" s="245"/>
      <c r="DI71" s="245"/>
      <c r="DJ71" s="245"/>
      <c r="DK71" s="245"/>
      <c r="DL71" s="245"/>
    </row>
    <row r="72" spans="1:116" x14ac:dyDescent="0.35">
      <c r="A72" s="246" t="s">
        <v>6950</v>
      </c>
      <c r="B72" s="247" t="s">
        <v>6951</v>
      </c>
      <c r="C72" s="250">
        <v>0</v>
      </c>
      <c r="D72" s="251">
        <v>13</v>
      </c>
      <c r="E72" s="250">
        <v>0</v>
      </c>
      <c r="F72" s="250" t="s">
        <v>14</v>
      </c>
      <c r="G72" s="250" t="s">
        <v>14</v>
      </c>
      <c r="H72" s="250" t="s">
        <v>14</v>
      </c>
      <c r="I72" s="251">
        <v>0</v>
      </c>
      <c r="J72" s="251" t="str">
        <f>IFERROR(VLOOKUP($B72,'Core Indicators'!$E$3:$EU$906,147,FALSE),"x")</f>
        <v>x</v>
      </c>
      <c r="K72" s="252">
        <v>0.17586329580000001</v>
      </c>
      <c r="L72" s="250" t="s">
        <v>14</v>
      </c>
      <c r="M72" s="251">
        <v>89</v>
      </c>
      <c r="N72" s="251">
        <v>53</v>
      </c>
      <c r="O72" s="251" t="str">
        <f>IFERROR(VLOOKUP(B72,'Core Indicators'!$E$3:$G$9906,3,FALSE),"x")</f>
        <v>x</v>
      </c>
      <c r="P72" s="251">
        <v>340</v>
      </c>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c r="DH72" s="245"/>
      <c r="DI72" s="245"/>
      <c r="DJ72" s="245"/>
      <c r="DK72" s="245"/>
      <c r="DL72" s="245"/>
    </row>
    <row r="73" spans="1:116" x14ac:dyDescent="0.35">
      <c r="A73" s="246" t="s">
        <v>482</v>
      </c>
      <c r="B73" s="247" t="s">
        <v>6952</v>
      </c>
      <c r="C73" s="250">
        <v>0.50436202500000005</v>
      </c>
      <c r="D73" s="251">
        <v>11</v>
      </c>
      <c r="E73" s="250">
        <v>0.39200000000000002</v>
      </c>
      <c r="F73" s="250">
        <v>4.05</v>
      </c>
      <c r="G73" s="250">
        <v>0.49214644930000001</v>
      </c>
      <c r="H73" s="250">
        <v>48.3</v>
      </c>
      <c r="I73" s="251">
        <v>6</v>
      </c>
      <c r="J73" s="251">
        <f>IFERROR(VLOOKUP($B73,'Core Indicators'!$E$3:$EU$906,147,FALSE),"x")</f>
        <v>1937</v>
      </c>
      <c r="K73" s="252">
        <v>-1.0522887706999999</v>
      </c>
      <c r="L73" s="250">
        <v>3.25</v>
      </c>
      <c r="M73" s="251">
        <v>52</v>
      </c>
      <c r="N73" s="251">
        <v>26</v>
      </c>
      <c r="O73" s="251">
        <f>IFERROR(VLOOKUP(B73,'Core Indicators'!$E$3:$G$9906,3,FALSE),"x")</f>
        <v>17100000</v>
      </c>
      <c r="P73" s="251">
        <v>107160</v>
      </c>
      <c r="Q73" s="245"/>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c r="DH73" s="245"/>
      <c r="DI73" s="245"/>
      <c r="DJ73" s="245"/>
      <c r="DK73" s="245"/>
      <c r="DL73" s="245"/>
    </row>
    <row r="74" spans="1:116" x14ac:dyDescent="0.35">
      <c r="A74" s="246" t="s">
        <v>6953</v>
      </c>
      <c r="B74" s="247" t="s">
        <v>6954</v>
      </c>
      <c r="C74" s="250">
        <v>0.7111070062</v>
      </c>
      <c r="D74" s="251">
        <v>10</v>
      </c>
      <c r="E74" s="250">
        <v>0</v>
      </c>
      <c r="F74" s="250" t="s">
        <v>14</v>
      </c>
      <c r="G74" s="250">
        <v>0.49233108460000002</v>
      </c>
      <c r="H74" s="250">
        <v>45.1</v>
      </c>
      <c r="I74" s="251">
        <v>0</v>
      </c>
      <c r="J74" s="251" t="str">
        <f>IFERROR(VLOOKUP($B74,'Core Indicators'!$E$3:$EU$906,147,FALSE),"x")</f>
        <v>x</v>
      </c>
      <c r="K74" s="252">
        <v>-0.43134814500000002</v>
      </c>
      <c r="L74" s="250" t="s">
        <v>14</v>
      </c>
      <c r="M74" s="251">
        <v>74</v>
      </c>
      <c r="N74" s="251">
        <v>40</v>
      </c>
      <c r="O74" s="251" t="str">
        <f>IFERROR(VLOOKUP(B74,'Core Indicators'!$E$3:$G$9906,3,FALSE),"x")</f>
        <v>x</v>
      </c>
      <c r="P74" s="251">
        <v>196850</v>
      </c>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row>
    <row r="75" spans="1:116" x14ac:dyDescent="0.35">
      <c r="A75" s="246" t="s">
        <v>369</v>
      </c>
      <c r="B75" s="247" t="s">
        <v>6955</v>
      </c>
      <c r="C75" s="250">
        <v>0.16674395219999999</v>
      </c>
      <c r="D75" s="251">
        <v>9</v>
      </c>
      <c r="E75" s="250">
        <v>6.8000000000000005E-2</v>
      </c>
      <c r="F75" s="250">
        <v>4.6666666667000003</v>
      </c>
      <c r="G75" s="250">
        <v>0.47928705150000001</v>
      </c>
      <c r="H75" s="250">
        <v>48.2</v>
      </c>
      <c r="I75" s="251">
        <v>6</v>
      </c>
      <c r="J75" s="251">
        <f>IFERROR(VLOOKUP($B75,'Core Indicators'!$E$3:$EU$906,147,FALSE),"x")</f>
        <v>1909</v>
      </c>
      <c r="K75" s="252">
        <v>-1.0090796947</v>
      </c>
      <c r="L75" s="250">
        <v>3.25</v>
      </c>
      <c r="M75" s="251">
        <v>45</v>
      </c>
      <c r="N75" s="251">
        <v>26</v>
      </c>
      <c r="O75" s="251">
        <f>IFERROR(VLOOKUP(B75,'Core Indicators'!$E$3:$G$9906,3,FALSE),"x")</f>
        <v>9400000</v>
      </c>
      <c r="P75" s="251">
        <v>111890</v>
      </c>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row>
    <row r="76" spans="1:116" x14ac:dyDescent="0.35">
      <c r="A76" s="246" t="s">
        <v>6956</v>
      </c>
      <c r="B76" s="247" t="s">
        <v>6957</v>
      </c>
      <c r="C76" s="250">
        <v>0.1808372083</v>
      </c>
      <c r="D76" s="251">
        <v>11</v>
      </c>
      <c r="E76" s="250">
        <v>1.6799999999999999E-2</v>
      </c>
      <c r="F76" s="250">
        <v>8.15</v>
      </c>
      <c r="G76" s="250">
        <v>0.1224165438</v>
      </c>
      <c r="H76" s="250">
        <v>29.7</v>
      </c>
      <c r="I76" s="251">
        <v>4</v>
      </c>
      <c r="J76" s="251" t="str">
        <f>IFERROR(VLOOKUP($B76,'Core Indicators'!$E$3:$EU$906,147,FALSE),"x")</f>
        <v>x</v>
      </c>
      <c r="K76" s="252">
        <v>0.36613461380000001</v>
      </c>
      <c r="L76" s="250">
        <v>7.25</v>
      </c>
      <c r="M76" s="251">
        <v>85</v>
      </c>
      <c r="N76" s="251">
        <v>47</v>
      </c>
      <c r="O76" s="251" t="str">
        <f>IFERROR(VLOOKUP(B76,'Core Indicators'!$E$3:$G$9906,3,FALSE),"x")</f>
        <v>x</v>
      </c>
      <c r="P76" s="251">
        <v>55960</v>
      </c>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5"/>
    </row>
    <row r="77" spans="1:116" x14ac:dyDescent="0.35">
      <c r="A77" s="246" t="s">
        <v>72</v>
      </c>
      <c r="B77" s="247" t="s">
        <v>6958</v>
      </c>
      <c r="C77" s="250">
        <v>0</v>
      </c>
      <c r="D77" s="251">
        <v>8</v>
      </c>
      <c r="E77" s="250">
        <v>0</v>
      </c>
      <c r="F77" s="250">
        <v>4.2166666667000001</v>
      </c>
      <c r="G77" s="250">
        <v>0.61954366890000001</v>
      </c>
      <c r="H77" s="250">
        <v>41.1</v>
      </c>
      <c r="I77" s="251">
        <v>6</v>
      </c>
      <c r="J77" s="251">
        <f>IFERROR(VLOOKUP($B77,'Core Indicators'!$E$3:$EU$906,147,FALSE),"x")</f>
        <v>2208</v>
      </c>
      <c r="K77" s="252">
        <v>-0.97110140319999994</v>
      </c>
      <c r="L77" s="250">
        <v>3</v>
      </c>
      <c r="M77" s="251">
        <v>38</v>
      </c>
      <c r="N77" s="251">
        <v>18</v>
      </c>
      <c r="O77" s="251">
        <f>IFERROR(VLOOKUP(B77,'Core Indicators'!$E$3:$G$9906,3,FALSE),"x")</f>
        <v>10898000</v>
      </c>
      <c r="P77" s="251">
        <v>27560</v>
      </c>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5"/>
    </row>
    <row r="78" spans="1:116" x14ac:dyDescent="0.35">
      <c r="A78" s="246" t="s">
        <v>6959</v>
      </c>
      <c r="B78" s="247" t="s">
        <v>6960</v>
      </c>
      <c r="C78" s="250">
        <v>0.18750004279999999</v>
      </c>
      <c r="D78" s="251">
        <v>11</v>
      </c>
      <c r="E78" s="250">
        <v>0.05</v>
      </c>
      <c r="F78" s="250">
        <v>6.8</v>
      </c>
      <c r="G78" s="250">
        <v>0.25845412979999999</v>
      </c>
      <c r="H78" s="250">
        <v>29.6</v>
      </c>
      <c r="I78" s="251">
        <v>4</v>
      </c>
      <c r="J78" s="251" t="str">
        <f>IFERROR(VLOOKUP($B78,'Core Indicators'!$E$3:$EU$906,147,FALSE),"x")</f>
        <v>x</v>
      </c>
      <c r="K78" s="252">
        <v>0.49313449860000003</v>
      </c>
      <c r="L78" s="250">
        <v>5.75</v>
      </c>
      <c r="M78" s="251">
        <v>70</v>
      </c>
      <c r="N78" s="251">
        <v>44</v>
      </c>
      <c r="O78" s="251" t="str">
        <f>IFERROR(VLOOKUP(B78,'Core Indicators'!$E$3:$G$9906,3,FALSE),"x")</f>
        <v>x</v>
      </c>
      <c r="P78" s="251">
        <v>90530</v>
      </c>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c r="DH78" s="245"/>
      <c r="DI78" s="245"/>
      <c r="DJ78" s="245"/>
      <c r="DK78" s="245"/>
      <c r="DL78" s="245"/>
    </row>
    <row r="79" spans="1:116" x14ac:dyDescent="0.35">
      <c r="A79" s="246" t="s">
        <v>1258</v>
      </c>
      <c r="B79" s="247" t="s">
        <v>6961</v>
      </c>
      <c r="C79" s="250">
        <v>0.774848922</v>
      </c>
      <c r="D79" s="251">
        <v>5</v>
      </c>
      <c r="E79" s="250">
        <v>0.10680000000000001</v>
      </c>
      <c r="F79" s="250">
        <v>6.45</v>
      </c>
      <c r="G79" s="250">
        <v>0.45129165370000002</v>
      </c>
      <c r="H79" s="250">
        <v>38.200000000000003</v>
      </c>
      <c r="I79" s="251">
        <v>6</v>
      </c>
      <c r="J79" s="251">
        <f>IFERROR(VLOOKUP($B79,'Core Indicators'!$E$3:$EU$906,147,FALSE),"x")</f>
        <v>22</v>
      </c>
      <c r="K79" s="252">
        <v>-0.3425302207</v>
      </c>
      <c r="L79" s="250">
        <v>6</v>
      </c>
      <c r="M79" s="251">
        <v>61</v>
      </c>
      <c r="N79" s="251">
        <v>40</v>
      </c>
      <c r="O79" s="251">
        <f>IFERROR(VLOOKUP(B79,'Core Indicators'!$E$3:$G$9906,3,FALSE),"x")</f>
        <v>237655000</v>
      </c>
      <c r="P79" s="251">
        <v>1811570</v>
      </c>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c r="DH79" s="245"/>
      <c r="DI79" s="245"/>
      <c r="DJ79" s="245"/>
      <c r="DK79" s="245"/>
      <c r="DL79" s="245"/>
    </row>
    <row r="80" spans="1:116" x14ac:dyDescent="0.35">
      <c r="A80" s="246" t="s">
        <v>963</v>
      </c>
      <c r="B80" s="247" t="s">
        <v>6962</v>
      </c>
      <c r="C80" s="250">
        <v>0.87948376319999988</v>
      </c>
      <c r="D80" s="251">
        <v>7</v>
      </c>
      <c r="E80" s="250">
        <v>7.0000000000000001E-3</v>
      </c>
      <c r="F80" s="250">
        <v>7.25</v>
      </c>
      <c r="G80" s="250">
        <v>0.50102830359999995</v>
      </c>
      <c r="H80" s="250">
        <v>35.700000000000003</v>
      </c>
      <c r="I80" s="251">
        <v>6</v>
      </c>
      <c r="J80" s="251">
        <f>IFERROR(VLOOKUP($B80,'Core Indicators'!$E$3:$EU$906,147,FALSE),"x")</f>
        <v>463</v>
      </c>
      <c r="K80" s="252">
        <v>-3.0758399499999999E-2</v>
      </c>
      <c r="L80" s="250">
        <v>7</v>
      </c>
      <c r="M80" s="251">
        <v>71</v>
      </c>
      <c r="N80" s="251">
        <v>41</v>
      </c>
      <c r="O80" s="251">
        <f>IFERROR(VLOOKUP(B80,'Core Indicators'!$E$3:$G$9906,3,FALSE),"x")</f>
        <v>1353520000</v>
      </c>
      <c r="P80" s="251">
        <v>2973190</v>
      </c>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row>
    <row r="81" spans="1:116" x14ac:dyDescent="0.35">
      <c r="A81" s="246" t="s">
        <v>6963</v>
      </c>
      <c r="B81" s="247" t="s">
        <v>6964</v>
      </c>
      <c r="C81" s="250">
        <v>0</v>
      </c>
      <c r="D81" s="251">
        <v>12</v>
      </c>
      <c r="E81" s="250">
        <v>0</v>
      </c>
      <c r="F81" s="250" t="s">
        <v>14</v>
      </c>
      <c r="G81" s="250">
        <v>9.2902528700000001E-2</v>
      </c>
      <c r="H81" s="250">
        <v>31.4</v>
      </c>
      <c r="I81" s="251">
        <v>0</v>
      </c>
      <c r="J81" s="251" t="str">
        <f>IFERROR(VLOOKUP($B81,'Core Indicators'!$E$3:$EU$906,147,FALSE),"x")</f>
        <v>x</v>
      </c>
      <c r="K81" s="252">
        <v>1.3942295312999999</v>
      </c>
      <c r="L81" s="250" t="s">
        <v>14</v>
      </c>
      <c r="M81" s="251">
        <v>97</v>
      </c>
      <c r="N81" s="251">
        <v>74</v>
      </c>
      <c r="O81" s="251" t="str">
        <f>IFERROR(VLOOKUP(B81,'Core Indicators'!$E$3:$G$9906,3,FALSE),"x")</f>
        <v>x</v>
      </c>
      <c r="P81" s="251">
        <v>68890</v>
      </c>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row>
    <row r="82" spans="1:116" x14ac:dyDescent="0.35">
      <c r="A82" s="246" t="s">
        <v>1761</v>
      </c>
      <c r="B82" s="247" t="s">
        <v>6965</v>
      </c>
      <c r="C82" s="250">
        <v>0.67411710269999991</v>
      </c>
      <c r="D82" s="251">
        <v>0</v>
      </c>
      <c r="E82" s="250">
        <v>0.1595</v>
      </c>
      <c r="F82" s="250">
        <v>2.8833333333</v>
      </c>
      <c r="G82" s="250">
        <v>0.49178700730000002</v>
      </c>
      <c r="H82" s="250">
        <v>42</v>
      </c>
      <c r="I82" s="251">
        <v>6</v>
      </c>
      <c r="J82" s="251">
        <f>IFERROR(VLOOKUP($B82,'Core Indicators'!$E$3:$EU$906,147,FALSE),"x")</f>
        <v>0</v>
      </c>
      <c r="K82" s="252">
        <v>-0.74937212470000003</v>
      </c>
      <c r="L82" s="250">
        <v>2.25</v>
      </c>
      <c r="M82" s="251">
        <v>17</v>
      </c>
      <c r="N82" s="251">
        <v>26</v>
      </c>
      <c r="O82" s="251">
        <f>IFERROR(VLOOKUP(B82,'Core Indicators'!$E$3:$G$9906,3,FALSE),"x")</f>
        <v>82926000</v>
      </c>
      <c r="P82" s="251">
        <v>1628760</v>
      </c>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row>
    <row r="83" spans="1:116" x14ac:dyDescent="0.35">
      <c r="A83" s="246" t="s">
        <v>583</v>
      </c>
      <c r="B83" s="247" t="s">
        <v>6966</v>
      </c>
      <c r="C83" s="250">
        <v>0.54614899849999998</v>
      </c>
      <c r="D83" s="251">
        <v>2</v>
      </c>
      <c r="E83" s="250">
        <v>0</v>
      </c>
      <c r="F83" s="250">
        <v>3.9666666667000001</v>
      </c>
      <c r="G83" s="250">
        <v>0.5402728229</v>
      </c>
      <c r="H83" s="250">
        <v>29.5</v>
      </c>
      <c r="I83" s="251">
        <v>10</v>
      </c>
      <c r="J83" s="251">
        <f>IFERROR(VLOOKUP($B83,'Core Indicators'!$E$3:$EU$906,147,FALSE),"x")</f>
        <v>1518</v>
      </c>
      <c r="K83" s="252">
        <v>-1.7224633694</v>
      </c>
      <c r="L83" s="250">
        <v>3.75</v>
      </c>
      <c r="M83" s="251">
        <v>31</v>
      </c>
      <c r="N83" s="251">
        <v>20</v>
      </c>
      <c r="O83" s="251">
        <f>IFERROR(VLOOKUP(B83,'Core Indicators'!$E$3:$G$9906,3,FALSE),"x")</f>
        <v>40223000</v>
      </c>
      <c r="P83" s="251">
        <v>434320</v>
      </c>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c r="CQ83" s="245"/>
      <c r="CR83" s="245"/>
      <c r="CS83" s="245"/>
      <c r="CT83" s="245"/>
      <c r="CU83" s="245"/>
      <c r="CV83" s="245"/>
      <c r="CW83" s="245"/>
      <c r="CX83" s="245"/>
      <c r="CY83" s="245"/>
      <c r="CZ83" s="245"/>
      <c r="DA83" s="245"/>
      <c r="DB83" s="245"/>
      <c r="DC83" s="245"/>
      <c r="DD83" s="245"/>
      <c r="DE83" s="245"/>
      <c r="DF83" s="245"/>
      <c r="DG83" s="245"/>
      <c r="DH83" s="245"/>
      <c r="DI83" s="245"/>
      <c r="DJ83" s="245"/>
      <c r="DK83" s="245"/>
      <c r="DL83" s="245"/>
    </row>
    <row r="84" spans="1:116" x14ac:dyDescent="0.35">
      <c r="A84" s="246" t="s">
        <v>6967</v>
      </c>
      <c r="B84" s="247" t="s">
        <v>6968</v>
      </c>
      <c r="C84" s="250">
        <v>0</v>
      </c>
      <c r="D84" s="251">
        <v>12</v>
      </c>
      <c r="E84" s="250">
        <v>0</v>
      </c>
      <c r="F84" s="250" t="s">
        <v>14</v>
      </c>
      <c r="G84" s="250">
        <v>5.7485973699999998E-2</v>
      </c>
      <c r="H84" s="250">
        <v>26.1</v>
      </c>
      <c r="I84" s="251">
        <v>0</v>
      </c>
      <c r="J84" s="251" t="str">
        <f>IFERROR(VLOOKUP($B84,'Core Indicators'!$E$3:$EU$906,147,FALSE),"x")</f>
        <v>x</v>
      </c>
      <c r="K84" s="252">
        <v>1.7669236660000001</v>
      </c>
      <c r="L84" s="250" t="s">
        <v>14</v>
      </c>
      <c r="M84" s="251">
        <v>94</v>
      </c>
      <c r="N84" s="251">
        <v>78</v>
      </c>
      <c r="O84" s="251" t="str">
        <f>IFERROR(VLOOKUP(B84,'Core Indicators'!$E$3:$G$9906,3,FALSE),"x")</f>
        <v>x</v>
      </c>
      <c r="P84" s="251">
        <v>100250</v>
      </c>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5"/>
    </row>
    <row r="85" spans="1:116" x14ac:dyDescent="0.35">
      <c r="A85" s="246" t="s">
        <v>6969</v>
      </c>
      <c r="B85" s="247" t="s">
        <v>6970</v>
      </c>
      <c r="C85" s="250">
        <v>0.77369999499999997</v>
      </c>
      <c r="D85" s="251">
        <v>4</v>
      </c>
      <c r="E85" s="250">
        <v>0.44</v>
      </c>
      <c r="F85" s="250" t="s">
        <v>14</v>
      </c>
      <c r="G85" s="250">
        <v>0.1002841248</v>
      </c>
      <c r="H85" s="250">
        <v>39</v>
      </c>
      <c r="I85" s="251">
        <v>6</v>
      </c>
      <c r="J85" s="251" t="str">
        <f>IFERROR(VLOOKUP($B85,'Core Indicators'!$E$3:$EU$906,147,FALSE),"x")</f>
        <v>x</v>
      </c>
      <c r="K85" s="252">
        <v>1.0475901365</v>
      </c>
      <c r="L85" s="250" t="s">
        <v>14</v>
      </c>
      <c r="M85" s="251">
        <v>76</v>
      </c>
      <c r="N85" s="251">
        <v>60</v>
      </c>
      <c r="O85" s="251" t="str">
        <f>IFERROR(VLOOKUP(B85,'Core Indicators'!$E$3:$G$9906,3,FALSE),"x")</f>
        <v>x</v>
      </c>
      <c r="P85" s="251">
        <v>21640</v>
      </c>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5"/>
    </row>
    <row r="86" spans="1:116" x14ac:dyDescent="0.35">
      <c r="A86" s="246" t="s">
        <v>601</v>
      </c>
      <c r="B86" s="247" t="s">
        <v>6971</v>
      </c>
      <c r="C86" s="250">
        <v>0.12520399560000001</v>
      </c>
      <c r="D86" s="251">
        <v>12</v>
      </c>
      <c r="E86" s="250">
        <v>5.4999999999999997E-3</v>
      </c>
      <c r="F86" s="250" t="s">
        <v>14</v>
      </c>
      <c r="G86" s="250">
        <v>6.9101684999999996E-2</v>
      </c>
      <c r="H86" s="250">
        <v>35.9</v>
      </c>
      <c r="I86" s="251">
        <v>0</v>
      </c>
      <c r="J86" s="251">
        <f>IFERROR(VLOOKUP($B86,'Core Indicators'!$E$3:$EU$906,147,FALSE),"x")</f>
        <v>697</v>
      </c>
      <c r="K86" s="252">
        <v>0.28019103410000001</v>
      </c>
      <c r="L86" s="250" t="s">
        <v>14</v>
      </c>
      <c r="M86" s="251">
        <v>89</v>
      </c>
      <c r="N86" s="251">
        <v>53</v>
      </c>
      <c r="O86" s="251">
        <f>IFERROR(VLOOKUP(B86,'Core Indicators'!$E$3:$G$9906,3,FALSE),"x")</f>
        <v>64293000</v>
      </c>
      <c r="P86" s="251">
        <v>294140</v>
      </c>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45"/>
      <c r="DG86" s="245"/>
      <c r="DH86" s="245"/>
      <c r="DI86" s="245"/>
      <c r="DJ86" s="245"/>
      <c r="DK86" s="245"/>
      <c r="DL86" s="245"/>
    </row>
    <row r="87" spans="1:116" x14ac:dyDescent="0.35">
      <c r="A87" s="246" t="s">
        <v>6972</v>
      </c>
      <c r="B87" s="247" t="s">
        <v>6973</v>
      </c>
      <c r="C87" s="250">
        <v>0</v>
      </c>
      <c r="D87" s="251">
        <v>13</v>
      </c>
      <c r="E87" s="250">
        <v>0</v>
      </c>
      <c r="F87" s="250">
        <v>8.25</v>
      </c>
      <c r="G87" s="250">
        <v>0.40466299929999999</v>
      </c>
      <c r="H87" s="250">
        <v>45.5</v>
      </c>
      <c r="I87" s="251">
        <v>6</v>
      </c>
      <c r="J87" s="251" t="str">
        <f>IFERROR(VLOOKUP($B87,'Core Indicators'!$E$3:$EU$906,147,FALSE),"x")</f>
        <v>x</v>
      </c>
      <c r="K87" s="252">
        <v>-0.3125736415</v>
      </c>
      <c r="L87" s="250">
        <v>7.25</v>
      </c>
      <c r="M87" s="251">
        <v>78</v>
      </c>
      <c r="N87" s="251">
        <v>43</v>
      </c>
      <c r="O87" s="251" t="str">
        <f>IFERROR(VLOOKUP(B87,'Core Indicators'!$E$3:$G$9906,3,FALSE),"x")</f>
        <v>x</v>
      </c>
      <c r="P87" s="251">
        <v>10830</v>
      </c>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5"/>
    </row>
    <row r="88" spans="1:116" x14ac:dyDescent="0.35">
      <c r="A88" s="246" t="s">
        <v>199</v>
      </c>
      <c r="B88" s="247" t="s">
        <v>6974</v>
      </c>
      <c r="C88" s="250">
        <v>0.58639999539999998</v>
      </c>
      <c r="D88" s="251">
        <v>2</v>
      </c>
      <c r="E88" s="250">
        <v>0.57999999999999996</v>
      </c>
      <c r="F88" s="250">
        <v>4.3166666666999998</v>
      </c>
      <c r="G88" s="250">
        <v>0.46862760440000001</v>
      </c>
      <c r="H88" s="250">
        <v>33.700000000000003</v>
      </c>
      <c r="I88" s="251">
        <v>6</v>
      </c>
      <c r="J88" s="251">
        <f>IFERROR(VLOOKUP($B88,'Core Indicators'!$E$3:$EU$906,147,FALSE),"x")</f>
        <v>0</v>
      </c>
      <c r="K88" s="252">
        <v>0.14395745099999999</v>
      </c>
      <c r="L88" s="250">
        <v>4.25</v>
      </c>
      <c r="M88" s="251">
        <v>37</v>
      </c>
      <c r="N88" s="251">
        <v>48</v>
      </c>
      <c r="O88" s="251">
        <f>IFERROR(VLOOKUP(B88,'Core Indicators'!$E$3:$G$9906,3,FALSE),"x")</f>
        <v>10806000</v>
      </c>
      <c r="P88" s="251">
        <v>88780</v>
      </c>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row>
    <row r="89" spans="1:116" x14ac:dyDescent="0.35">
      <c r="A89" s="246" t="s">
        <v>6975</v>
      </c>
      <c r="B89" s="247" t="s">
        <v>6976</v>
      </c>
      <c r="C89" s="250">
        <v>4.1406014200000001E-2</v>
      </c>
      <c r="D89" s="251">
        <v>12</v>
      </c>
      <c r="E89" s="250">
        <v>2.2020000000000001E-2</v>
      </c>
      <c r="F89" s="250" t="s">
        <v>14</v>
      </c>
      <c r="G89" s="250">
        <v>9.8649094399999998E-2</v>
      </c>
      <c r="H89" s="250">
        <v>32.9</v>
      </c>
      <c r="I89" s="251">
        <v>0</v>
      </c>
      <c r="J89" s="251" t="str">
        <f>IFERROR(VLOOKUP($B89,'Core Indicators'!$E$3:$EU$906,147,FALSE),"x")</f>
        <v>x</v>
      </c>
      <c r="K89" s="252">
        <v>1.5379649401</v>
      </c>
      <c r="L89" s="250" t="s">
        <v>14</v>
      </c>
      <c r="M89" s="251">
        <v>96</v>
      </c>
      <c r="N89" s="251">
        <v>73</v>
      </c>
      <c r="O89" s="251" t="str">
        <f>IFERROR(VLOOKUP(B89,'Core Indicators'!$E$3:$G$9906,3,FALSE),"x")</f>
        <v>x</v>
      </c>
      <c r="P89" s="251">
        <v>364560</v>
      </c>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row>
    <row r="90" spans="1:116" x14ac:dyDescent="0.35">
      <c r="A90" s="246" t="s">
        <v>6977</v>
      </c>
      <c r="B90" s="247" t="s">
        <v>6978</v>
      </c>
      <c r="C90" s="250">
        <v>0.53400502920000004</v>
      </c>
      <c r="D90" s="251">
        <v>4</v>
      </c>
      <c r="E90" s="250">
        <v>0.41699999999999998</v>
      </c>
      <c r="F90" s="250">
        <v>3.7833333332999999</v>
      </c>
      <c r="G90" s="250">
        <v>0.20262584820000001</v>
      </c>
      <c r="H90" s="250">
        <v>27.8</v>
      </c>
      <c r="I90" s="251">
        <v>4</v>
      </c>
      <c r="J90" s="251" t="str">
        <f>IFERROR(VLOOKUP($B90,'Core Indicators'!$E$3:$EU$906,147,FALSE),"x")</f>
        <v>x</v>
      </c>
      <c r="K90" s="252">
        <v>-0.43241328000000001</v>
      </c>
      <c r="L90" s="250">
        <v>3.5</v>
      </c>
      <c r="M90" s="251">
        <v>23</v>
      </c>
      <c r="N90" s="251">
        <v>34</v>
      </c>
      <c r="O90" s="251" t="str">
        <f>IFERROR(VLOOKUP(B90,'Core Indicators'!$E$3:$G$9906,3,FALSE),"x")</f>
        <v>x</v>
      </c>
      <c r="P90" s="251">
        <v>2699700</v>
      </c>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c r="CJ90" s="245"/>
      <c r="CK90" s="245"/>
      <c r="CL90" s="245"/>
      <c r="CM90" s="245"/>
      <c r="CN90" s="245"/>
      <c r="CO90" s="245"/>
      <c r="CP90" s="245"/>
      <c r="CQ90" s="245"/>
      <c r="CR90" s="245"/>
      <c r="CS90" s="245"/>
      <c r="CT90" s="245"/>
      <c r="CU90" s="245"/>
      <c r="CV90" s="245"/>
      <c r="CW90" s="245"/>
      <c r="CX90" s="245"/>
      <c r="CY90" s="245"/>
      <c r="CZ90" s="245"/>
      <c r="DA90" s="245"/>
      <c r="DB90" s="245"/>
      <c r="DC90" s="245"/>
      <c r="DD90" s="245"/>
      <c r="DE90" s="245"/>
      <c r="DF90" s="245"/>
      <c r="DG90" s="245"/>
      <c r="DH90" s="245"/>
      <c r="DI90" s="245"/>
      <c r="DJ90" s="245"/>
      <c r="DK90" s="245"/>
      <c r="DL90" s="245"/>
    </row>
    <row r="91" spans="1:116" x14ac:dyDescent="0.35">
      <c r="A91" s="246" t="s">
        <v>617</v>
      </c>
      <c r="B91" s="247" t="s">
        <v>6979</v>
      </c>
      <c r="C91" s="250">
        <v>0.85199999310000007</v>
      </c>
      <c r="D91" s="251">
        <v>4</v>
      </c>
      <c r="E91" s="250">
        <v>0.08</v>
      </c>
      <c r="F91" s="250">
        <v>4.8499999999999996</v>
      </c>
      <c r="G91" s="250">
        <v>0.54450861260000005</v>
      </c>
      <c r="H91" s="250">
        <v>40.799999999999997</v>
      </c>
      <c r="I91" s="251">
        <v>10</v>
      </c>
      <c r="J91" s="251">
        <f>IFERROR(VLOOKUP($B91,'Core Indicators'!$E$3:$EU$906,147,FALSE),"x")</f>
        <v>0</v>
      </c>
      <c r="K91" s="252">
        <v>-0.45431771869999998</v>
      </c>
      <c r="L91" s="250">
        <v>5.5</v>
      </c>
      <c r="M91" s="251">
        <v>48</v>
      </c>
      <c r="N91" s="251">
        <v>28</v>
      </c>
      <c r="O91" s="251">
        <f>IFERROR(VLOOKUP(B91,'Core Indicators'!$E$3:$G$9906,3,FALSE),"x")</f>
        <v>54297000</v>
      </c>
      <c r="P91" s="251">
        <v>569140</v>
      </c>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c r="CJ91" s="245"/>
      <c r="CK91" s="245"/>
      <c r="CL91" s="245"/>
      <c r="CM91" s="245"/>
      <c r="CN91" s="245"/>
      <c r="CO91" s="245"/>
      <c r="CP91" s="245"/>
      <c r="CQ91" s="245"/>
      <c r="CR91" s="245"/>
      <c r="CS91" s="245"/>
      <c r="CT91" s="245"/>
      <c r="CU91" s="245"/>
      <c r="CV91" s="245"/>
      <c r="CW91" s="245"/>
      <c r="CX91" s="245"/>
      <c r="CY91" s="245"/>
      <c r="CZ91" s="245"/>
      <c r="DA91" s="245"/>
      <c r="DB91" s="245"/>
      <c r="DC91" s="245"/>
      <c r="DD91" s="245"/>
      <c r="DE91" s="245"/>
      <c r="DF91" s="245"/>
      <c r="DG91" s="245"/>
      <c r="DH91" s="245"/>
      <c r="DI91" s="245"/>
      <c r="DJ91" s="245"/>
      <c r="DK91" s="245"/>
      <c r="DL91" s="245"/>
    </row>
    <row r="92" spans="1:116" x14ac:dyDescent="0.35">
      <c r="A92" s="246" t="s">
        <v>6980</v>
      </c>
      <c r="B92" s="247" t="s">
        <v>6981</v>
      </c>
      <c r="C92" s="250">
        <v>0.54403001520000005</v>
      </c>
      <c r="D92" s="251">
        <v>6</v>
      </c>
      <c r="E92" s="250">
        <v>0.27300000000000002</v>
      </c>
      <c r="F92" s="250">
        <v>6.1</v>
      </c>
      <c r="G92" s="250">
        <v>0.38123403010000001</v>
      </c>
      <c r="H92" s="250">
        <v>29.7</v>
      </c>
      <c r="I92" s="251">
        <v>6</v>
      </c>
      <c r="J92" s="251" t="str">
        <f>IFERROR(VLOOKUP($B92,'Core Indicators'!$E$3:$EU$906,147,FALSE),"x")</f>
        <v>x</v>
      </c>
      <c r="K92" s="252">
        <v>-0.88630145790000003</v>
      </c>
      <c r="L92" s="250">
        <v>5</v>
      </c>
      <c r="M92" s="251">
        <v>38</v>
      </c>
      <c r="N92" s="251">
        <v>30</v>
      </c>
      <c r="O92" s="251" t="str">
        <f>IFERROR(VLOOKUP(B92,'Core Indicators'!$E$3:$G$9906,3,FALSE),"x")</f>
        <v>x</v>
      </c>
      <c r="P92" s="251">
        <v>191800</v>
      </c>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c r="CI92" s="245"/>
      <c r="CJ92" s="245"/>
      <c r="CK92" s="245"/>
      <c r="CL92" s="245"/>
      <c r="CM92" s="245"/>
      <c r="CN92" s="245"/>
      <c r="CO92" s="245"/>
      <c r="CP92" s="245"/>
      <c r="CQ92" s="245"/>
      <c r="CR92" s="245"/>
      <c r="CS92" s="245"/>
      <c r="CT92" s="245"/>
      <c r="CU92" s="245"/>
      <c r="CV92" s="245"/>
      <c r="CW92" s="245"/>
      <c r="CX92" s="245"/>
      <c r="CY92" s="245"/>
      <c r="CZ92" s="245"/>
      <c r="DA92" s="245"/>
      <c r="DB92" s="245"/>
      <c r="DC92" s="245"/>
      <c r="DD92" s="245"/>
      <c r="DE92" s="245"/>
      <c r="DF92" s="245"/>
      <c r="DG92" s="245"/>
      <c r="DH92" s="245"/>
      <c r="DI92" s="245"/>
      <c r="DJ92" s="245"/>
      <c r="DK92" s="245"/>
      <c r="DL92" s="245"/>
    </row>
    <row r="93" spans="1:116" x14ac:dyDescent="0.35">
      <c r="A93" s="246" t="s">
        <v>6982</v>
      </c>
      <c r="B93" s="247" t="s">
        <v>6983</v>
      </c>
      <c r="C93" s="250">
        <v>9.6800022599999994E-2</v>
      </c>
      <c r="D93" s="251">
        <v>9</v>
      </c>
      <c r="E93" s="250">
        <v>3.5000000000000003E-2</v>
      </c>
      <c r="F93" s="250">
        <v>3.2833333332999999</v>
      </c>
      <c r="G93" s="250">
        <v>0.47416294609999998</v>
      </c>
      <c r="H93" s="250" t="s">
        <v>14</v>
      </c>
      <c r="I93" s="251">
        <v>4</v>
      </c>
      <c r="J93" s="251" t="str">
        <f>IFERROR(VLOOKUP($B93,'Core Indicators'!$E$3:$EU$906,147,FALSE),"x")</f>
        <v>x</v>
      </c>
      <c r="K93" s="252">
        <v>-0.93566834930000009</v>
      </c>
      <c r="L93" s="250">
        <v>2</v>
      </c>
      <c r="M93" s="251">
        <v>25</v>
      </c>
      <c r="N93" s="251">
        <v>20</v>
      </c>
      <c r="O93" s="251" t="str">
        <f>IFERROR(VLOOKUP(B93,'Core Indicators'!$E$3:$G$9906,3,FALSE),"x")</f>
        <v>x</v>
      </c>
      <c r="P93" s="251">
        <v>176520</v>
      </c>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row>
    <row r="94" spans="1:116" x14ac:dyDescent="0.35">
      <c r="A94" s="246" t="s">
        <v>6984</v>
      </c>
      <c r="B94" s="247" t="s">
        <v>6985</v>
      </c>
      <c r="C94" s="250">
        <v>0</v>
      </c>
      <c r="D94" s="251">
        <v>13</v>
      </c>
      <c r="E94" s="250">
        <v>0</v>
      </c>
      <c r="F94" s="250" t="s">
        <v>14</v>
      </c>
      <c r="G94" s="250" t="s">
        <v>14</v>
      </c>
      <c r="H94" s="250">
        <v>37</v>
      </c>
      <c r="I94" s="251">
        <v>0</v>
      </c>
      <c r="J94" s="251" t="str">
        <f>IFERROR(VLOOKUP($B94,'Core Indicators'!$E$3:$EU$906,147,FALSE),"x")</f>
        <v>x</v>
      </c>
      <c r="K94" s="252">
        <v>0.73770260809999999</v>
      </c>
      <c r="L94" s="250" t="s">
        <v>14</v>
      </c>
      <c r="M94" s="251">
        <v>93</v>
      </c>
      <c r="N94" s="251" t="s">
        <v>14</v>
      </c>
      <c r="O94" s="251" t="str">
        <f>IFERROR(VLOOKUP(B94,'Core Indicators'!$E$3:$G$9906,3,FALSE),"x")</f>
        <v>x</v>
      </c>
      <c r="P94" s="251">
        <v>810</v>
      </c>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5"/>
    </row>
    <row r="95" spans="1:116" x14ac:dyDescent="0.35">
      <c r="A95" s="246" t="s">
        <v>6986</v>
      </c>
      <c r="B95" s="247" t="s">
        <v>6987</v>
      </c>
      <c r="C95" s="250">
        <v>0</v>
      </c>
      <c r="D95" s="251">
        <v>13</v>
      </c>
      <c r="E95" s="250">
        <v>0</v>
      </c>
      <c r="F95" s="250" t="s">
        <v>14</v>
      </c>
      <c r="G95" s="250" t="s">
        <v>14</v>
      </c>
      <c r="H95" s="250" t="s">
        <v>14</v>
      </c>
      <c r="I95" s="251">
        <v>0</v>
      </c>
      <c r="J95" s="251" t="str">
        <f>IFERROR(VLOOKUP($B95,'Core Indicators'!$E$3:$EU$906,147,FALSE),"x")</f>
        <v>x</v>
      </c>
      <c r="K95" s="252">
        <v>0.4797953069</v>
      </c>
      <c r="L95" s="250" t="s">
        <v>14</v>
      </c>
      <c r="M95" s="251">
        <v>89</v>
      </c>
      <c r="N95" s="251" t="s">
        <v>14</v>
      </c>
      <c r="O95" s="251" t="str">
        <f>IFERROR(VLOOKUP(B95,'Core Indicators'!$E$3:$G$9906,3,FALSE),"x")</f>
        <v>x</v>
      </c>
      <c r="P95" s="251">
        <v>260</v>
      </c>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c r="CJ95" s="245"/>
      <c r="CK95" s="245"/>
      <c r="CL95" s="245"/>
      <c r="CM95" s="245"/>
      <c r="CN95" s="245"/>
      <c r="CO95" s="245"/>
      <c r="CP95" s="245"/>
      <c r="CQ95" s="245"/>
      <c r="CR95" s="245"/>
      <c r="CS95" s="245"/>
      <c r="CT95" s="245"/>
      <c r="CU95" s="245"/>
      <c r="CV95" s="245"/>
      <c r="CW95" s="245"/>
      <c r="CX95" s="245"/>
      <c r="CY95" s="245"/>
      <c r="CZ95" s="245"/>
      <c r="DA95" s="245"/>
      <c r="DB95" s="245"/>
      <c r="DC95" s="245"/>
      <c r="DD95" s="245"/>
      <c r="DE95" s="245"/>
      <c r="DF95" s="245"/>
      <c r="DG95" s="245"/>
      <c r="DH95" s="245"/>
      <c r="DI95" s="245"/>
      <c r="DJ95" s="245"/>
      <c r="DK95" s="245"/>
      <c r="DL95" s="245"/>
    </row>
    <row r="96" spans="1:116" x14ac:dyDescent="0.35">
      <c r="A96" s="246" t="s">
        <v>6988</v>
      </c>
      <c r="B96" s="247" t="s">
        <v>6989</v>
      </c>
      <c r="C96" s="250">
        <v>0</v>
      </c>
      <c r="D96" s="251">
        <v>10</v>
      </c>
      <c r="E96" s="250">
        <v>0</v>
      </c>
      <c r="F96" s="250">
        <v>8.6</v>
      </c>
      <c r="G96" s="250">
        <v>5.75736331E-2</v>
      </c>
      <c r="H96" s="250">
        <v>31.4</v>
      </c>
      <c r="I96" s="251">
        <v>0</v>
      </c>
      <c r="J96" s="251" t="str">
        <f>IFERROR(VLOOKUP($B96,'Core Indicators'!$E$3:$EU$906,147,FALSE),"x")</f>
        <v>x</v>
      </c>
      <c r="K96" s="252">
        <v>1.194070816</v>
      </c>
      <c r="L96" s="250">
        <v>8.5</v>
      </c>
      <c r="M96" s="251">
        <v>83</v>
      </c>
      <c r="N96" s="251">
        <v>59</v>
      </c>
      <c r="O96" s="251" t="str">
        <f>IFERROR(VLOOKUP(B96,'Core Indicators'!$E$3:$G$9906,3,FALSE),"x")</f>
        <v>x</v>
      </c>
      <c r="P96" s="251">
        <v>97480</v>
      </c>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row>
    <row r="97" spans="1:116" x14ac:dyDescent="0.35">
      <c r="A97" s="246" t="s">
        <v>6990</v>
      </c>
      <c r="B97" s="247" t="s">
        <v>6991</v>
      </c>
      <c r="C97" s="250">
        <v>0.93409999830000001</v>
      </c>
      <c r="D97" s="251">
        <v>5</v>
      </c>
      <c r="E97" s="250">
        <v>0.15</v>
      </c>
      <c r="F97" s="250">
        <v>4.7</v>
      </c>
      <c r="G97" s="250">
        <v>0.24530015899999999</v>
      </c>
      <c r="H97" s="250" t="s">
        <v>14</v>
      </c>
      <c r="I97" s="251">
        <v>2</v>
      </c>
      <c r="J97" s="251" t="str">
        <f>IFERROR(VLOOKUP($B97,'Core Indicators'!$E$3:$EU$906,147,FALSE),"x")</f>
        <v>x</v>
      </c>
      <c r="K97" s="252">
        <v>0.2156739533</v>
      </c>
      <c r="L97" s="250">
        <v>5</v>
      </c>
      <c r="M97" s="251">
        <v>36</v>
      </c>
      <c r="N97" s="251">
        <v>40</v>
      </c>
      <c r="O97" s="251" t="str">
        <f>IFERROR(VLOOKUP(B97,'Core Indicators'!$E$3:$G$9906,3,FALSE),"x")</f>
        <v>x</v>
      </c>
      <c r="P97" s="251">
        <v>17820</v>
      </c>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c r="CQ97" s="245"/>
      <c r="CR97" s="245"/>
      <c r="CS97" s="245"/>
      <c r="CT97" s="245"/>
      <c r="CU97" s="245"/>
      <c r="CV97" s="245"/>
      <c r="CW97" s="245"/>
      <c r="CX97" s="245"/>
      <c r="CY97" s="245"/>
      <c r="CZ97" s="245"/>
      <c r="DA97" s="245"/>
      <c r="DB97" s="245"/>
      <c r="DC97" s="245"/>
      <c r="DD97" s="245"/>
      <c r="DE97" s="245"/>
      <c r="DF97" s="245"/>
      <c r="DG97" s="245"/>
      <c r="DH97" s="245"/>
      <c r="DI97" s="245"/>
      <c r="DJ97" s="245"/>
      <c r="DK97" s="245"/>
      <c r="DL97" s="245"/>
    </row>
    <row r="98" spans="1:116" x14ac:dyDescent="0.35">
      <c r="A98" s="246" t="s">
        <v>6992</v>
      </c>
      <c r="B98" s="247" t="s">
        <v>6993</v>
      </c>
      <c r="C98" s="250">
        <v>0.64979998859999999</v>
      </c>
      <c r="D98" s="251">
        <v>2</v>
      </c>
      <c r="E98" s="250">
        <v>0.39700000000000002</v>
      </c>
      <c r="F98" s="250">
        <v>2.9666666667000001</v>
      </c>
      <c r="G98" s="250">
        <v>0.46313362470000002</v>
      </c>
      <c r="H98" s="250">
        <v>38.799999999999997</v>
      </c>
      <c r="I98" s="251">
        <v>6</v>
      </c>
      <c r="J98" s="251" t="str">
        <f>IFERROR(VLOOKUP($B98,'Core Indicators'!$E$3:$EU$906,147,FALSE),"x")</f>
        <v>x</v>
      </c>
      <c r="K98" s="252">
        <v>-0.9411007762000001</v>
      </c>
      <c r="L98" s="250">
        <v>2.25</v>
      </c>
      <c r="M98" s="251">
        <v>14</v>
      </c>
      <c r="N98" s="251">
        <v>29</v>
      </c>
      <c r="O98" s="251" t="str">
        <f>IFERROR(VLOOKUP(B98,'Core Indicators'!$E$3:$G$9906,3,FALSE),"x")</f>
        <v>x</v>
      </c>
      <c r="P98" s="251">
        <v>230800</v>
      </c>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row>
    <row r="99" spans="1:116" x14ac:dyDescent="0.35">
      <c r="A99" s="246" t="s">
        <v>1848</v>
      </c>
      <c r="B99" s="247" t="s">
        <v>6994</v>
      </c>
      <c r="C99" s="250">
        <v>0.81310000439999996</v>
      </c>
      <c r="D99" s="251">
        <v>6</v>
      </c>
      <c r="E99" s="250">
        <v>0.1</v>
      </c>
      <c r="F99" s="250">
        <v>5.3</v>
      </c>
      <c r="G99" s="250">
        <v>0.36244894649999998</v>
      </c>
      <c r="H99" s="250">
        <v>31.8</v>
      </c>
      <c r="I99" s="251">
        <v>6</v>
      </c>
      <c r="J99" s="251">
        <f>IFERROR(VLOOKUP($B99,'Core Indicators'!$E$3:$EU$906,147,FALSE),"x")</f>
        <v>191</v>
      </c>
      <c r="K99" s="252">
        <v>-0.85828012230000006</v>
      </c>
      <c r="L99" s="250">
        <v>4.75</v>
      </c>
      <c r="M99" s="251">
        <v>44</v>
      </c>
      <c r="N99" s="251">
        <v>28</v>
      </c>
      <c r="O99" s="251">
        <f>IFERROR(VLOOKUP(B99,'Core Indicators'!$E$3:$G$9906,3,FALSE),"x")</f>
        <v>6825000</v>
      </c>
      <c r="P99" s="251">
        <v>10230</v>
      </c>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row>
    <row r="100" spans="1:116" x14ac:dyDescent="0.35">
      <c r="A100" s="246" t="s">
        <v>6995</v>
      </c>
      <c r="B100" s="247" t="s">
        <v>6996</v>
      </c>
      <c r="C100" s="250">
        <v>0.98551100019999993</v>
      </c>
      <c r="D100" s="251">
        <v>11</v>
      </c>
      <c r="E100" s="250">
        <v>0</v>
      </c>
      <c r="F100" s="250">
        <v>6.6</v>
      </c>
      <c r="G100" s="250">
        <v>0.65102151679999998</v>
      </c>
      <c r="H100" s="250">
        <v>35.299999999999997</v>
      </c>
      <c r="I100" s="251">
        <v>0</v>
      </c>
      <c r="J100" s="251" t="str">
        <f>IFERROR(VLOOKUP($B100,'Core Indicators'!$E$3:$EU$906,147,FALSE),"x")</f>
        <v>x</v>
      </c>
      <c r="K100" s="252">
        <v>-0.99521124360000002</v>
      </c>
      <c r="L100" s="250">
        <v>5.5</v>
      </c>
      <c r="M100" s="251">
        <v>60</v>
      </c>
      <c r="N100" s="251">
        <v>28</v>
      </c>
      <c r="O100" s="251" t="str">
        <f>IFERROR(VLOOKUP(B100,'Core Indicators'!$E$3:$G$9906,3,FALSE),"x")</f>
        <v>x</v>
      </c>
      <c r="P100" s="251">
        <v>96320</v>
      </c>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row>
    <row r="101" spans="1:116" x14ac:dyDescent="0.35">
      <c r="A101" s="246" t="s">
        <v>205</v>
      </c>
      <c r="B101" s="247" t="s">
        <v>6997</v>
      </c>
      <c r="C101" s="250">
        <v>0.27512803019999998</v>
      </c>
      <c r="D101" s="251">
        <v>1</v>
      </c>
      <c r="E101" s="250">
        <v>0</v>
      </c>
      <c r="F101" s="250">
        <v>2.4500000000000002</v>
      </c>
      <c r="G101" s="250">
        <v>0.1717677189</v>
      </c>
      <c r="H101" s="250" t="s">
        <v>14</v>
      </c>
      <c r="I101" s="251">
        <v>10</v>
      </c>
      <c r="J101" s="251">
        <f>IFERROR(VLOOKUP($B101,'Core Indicators'!$E$3:$EU$906,147,FALSE),"x")</f>
        <v>899</v>
      </c>
      <c r="K101" s="252">
        <v>-1.8480540513999999</v>
      </c>
      <c r="L101" s="250">
        <v>2.75</v>
      </c>
      <c r="M101" s="251">
        <v>9</v>
      </c>
      <c r="N101" s="251">
        <v>18</v>
      </c>
      <c r="O101" s="251">
        <f>IFERROR(VLOOKUP(B101,'Core Indicators'!$E$3:$G$9906,3,FALSE),"x")</f>
        <v>7400000</v>
      </c>
      <c r="P101" s="251">
        <v>1759540</v>
      </c>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row>
    <row r="102" spans="1:116" x14ac:dyDescent="0.35">
      <c r="A102" s="246" t="s">
        <v>6998</v>
      </c>
      <c r="B102" s="247" t="s">
        <v>6999</v>
      </c>
      <c r="C102" s="250">
        <v>0</v>
      </c>
      <c r="D102" s="251">
        <v>12</v>
      </c>
      <c r="E102" s="250">
        <v>0</v>
      </c>
      <c r="F102" s="250" t="s">
        <v>14</v>
      </c>
      <c r="G102" s="250">
        <v>0.33299378600000001</v>
      </c>
      <c r="H102" s="250">
        <v>51.2</v>
      </c>
      <c r="I102" s="251">
        <v>0</v>
      </c>
      <c r="J102" s="251" t="str">
        <f>IFERROR(VLOOKUP($B102,'Core Indicators'!$E$3:$EU$906,147,FALSE),"x")</f>
        <v>x</v>
      </c>
      <c r="K102" s="252">
        <v>0.569129467</v>
      </c>
      <c r="L102" s="250" t="s">
        <v>14</v>
      </c>
      <c r="M102" s="251">
        <v>92</v>
      </c>
      <c r="N102" s="251">
        <v>55</v>
      </c>
      <c r="O102" s="251" t="str">
        <f>IFERROR(VLOOKUP(B102,'Core Indicators'!$E$3:$G$9906,3,FALSE),"x")</f>
        <v>x</v>
      </c>
      <c r="P102" s="251">
        <v>610</v>
      </c>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row>
    <row r="103" spans="1:116" x14ac:dyDescent="0.35">
      <c r="A103" s="246" t="s">
        <v>7000</v>
      </c>
      <c r="B103" s="247" t="s">
        <v>7001</v>
      </c>
      <c r="C103" s="250">
        <v>0</v>
      </c>
      <c r="D103" s="251">
        <v>12</v>
      </c>
      <c r="E103" s="250">
        <v>0</v>
      </c>
      <c r="F103" s="250" t="s">
        <v>14</v>
      </c>
      <c r="G103" s="250" t="s">
        <v>14</v>
      </c>
      <c r="H103" s="250" t="s">
        <v>14</v>
      </c>
      <c r="I103" s="251">
        <v>0</v>
      </c>
      <c r="J103" s="251" t="str">
        <f>IFERROR(VLOOKUP($B103,'Core Indicators'!$E$3:$EU$906,147,FALSE),"x")</f>
        <v>x</v>
      </c>
      <c r="K103" s="252">
        <v>1.6793329716000001</v>
      </c>
      <c r="L103" s="250" t="s">
        <v>14</v>
      </c>
      <c r="M103" s="251">
        <v>90</v>
      </c>
      <c r="N103" s="251" t="s">
        <v>14</v>
      </c>
      <c r="O103" s="251" t="str">
        <f>IFERROR(VLOOKUP(B103,'Core Indicators'!$E$3:$G$9906,3,FALSE),"x")</f>
        <v>x</v>
      </c>
      <c r="P103" s="251">
        <v>160</v>
      </c>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row>
    <row r="104" spans="1:116" x14ac:dyDescent="0.35">
      <c r="A104" s="246" t="s">
        <v>7002</v>
      </c>
      <c r="B104" s="247" t="s">
        <v>7003</v>
      </c>
      <c r="C104" s="250">
        <v>0.41569999959999998</v>
      </c>
      <c r="D104" s="251">
        <v>5</v>
      </c>
      <c r="E104" s="250">
        <v>0.11</v>
      </c>
      <c r="F104" s="250">
        <v>6.65</v>
      </c>
      <c r="G104" s="250">
        <v>0.37970115970000001</v>
      </c>
      <c r="H104" s="250">
        <v>39.299999999999997</v>
      </c>
      <c r="I104" s="251">
        <v>6</v>
      </c>
      <c r="J104" s="251" t="str">
        <f>IFERROR(VLOOKUP($B104,'Core Indicators'!$E$3:$EU$906,147,FALSE),"x")</f>
        <v>x</v>
      </c>
      <c r="K104" s="252">
        <v>-1.1983425400000001E-2</v>
      </c>
      <c r="L104" s="250">
        <v>6.5</v>
      </c>
      <c r="M104" s="251">
        <v>55</v>
      </c>
      <c r="N104" s="251">
        <v>38</v>
      </c>
      <c r="O104" s="251" t="str">
        <f>IFERROR(VLOOKUP(B104,'Core Indicators'!$E$3:$G$9906,3,FALSE),"x")</f>
        <v>x</v>
      </c>
      <c r="P104" s="251">
        <v>62710</v>
      </c>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row>
    <row r="105" spans="1:116" x14ac:dyDescent="0.35">
      <c r="A105" s="246" t="s">
        <v>131</v>
      </c>
      <c r="B105" s="247" t="s">
        <v>7004</v>
      </c>
      <c r="C105" s="250">
        <v>0</v>
      </c>
      <c r="D105" s="251">
        <v>11</v>
      </c>
      <c r="E105" s="250">
        <v>0</v>
      </c>
      <c r="F105" s="250">
        <v>5.45</v>
      </c>
      <c r="G105" s="250">
        <v>0.54603114490000004</v>
      </c>
      <c r="H105" s="250">
        <v>44.9</v>
      </c>
      <c r="I105" s="251">
        <v>0</v>
      </c>
      <c r="J105" s="251">
        <f>IFERROR(VLOOKUP($B105,'Core Indicators'!$E$3:$EU$906,147,FALSE),"x")</f>
        <v>10</v>
      </c>
      <c r="K105" s="252">
        <v>-0.38059708479999999</v>
      </c>
      <c r="L105" s="250">
        <v>5</v>
      </c>
      <c r="M105" s="251">
        <v>63</v>
      </c>
      <c r="N105" s="251">
        <v>40</v>
      </c>
      <c r="O105" s="251">
        <f>IFERROR(VLOOKUP(B105,'Core Indicators'!$E$3:$G$9906,3,FALSE),"x")</f>
        <v>2100000</v>
      </c>
      <c r="P105" s="251">
        <v>30360</v>
      </c>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5"/>
    </row>
    <row r="106" spans="1:116" x14ac:dyDescent="0.35">
      <c r="A106" s="246" t="s">
        <v>7005</v>
      </c>
      <c r="B106" s="247" t="s">
        <v>7006</v>
      </c>
      <c r="C106" s="250">
        <v>0.28331598740000002</v>
      </c>
      <c r="D106" s="251">
        <v>9</v>
      </c>
      <c r="E106" s="250">
        <v>0.13</v>
      </c>
      <c r="F106" s="250">
        <v>9.5</v>
      </c>
      <c r="G106" s="250">
        <v>0.12419569599999999</v>
      </c>
      <c r="H106" s="250">
        <v>35.700000000000003</v>
      </c>
      <c r="I106" s="251">
        <v>0</v>
      </c>
      <c r="J106" s="251" t="str">
        <f>IFERROR(VLOOKUP($B106,'Core Indicators'!$E$3:$EU$906,147,FALSE),"x")</f>
        <v>x</v>
      </c>
      <c r="K106" s="252">
        <v>1.022870779</v>
      </c>
      <c r="L106" s="250">
        <v>9.75</v>
      </c>
      <c r="M106" s="251">
        <v>91</v>
      </c>
      <c r="N106" s="251">
        <v>60</v>
      </c>
      <c r="O106" s="251" t="str">
        <f>IFERROR(VLOOKUP(B106,'Core Indicators'!$E$3:$G$9906,3,FALSE),"x")</f>
        <v>x</v>
      </c>
      <c r="P106" s="251">
        <v>62650</v>
      </c>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5"/>
    </row>
    <row r="107" spans="1:116" x14ac:dyDescent="0.35">
      <c r="A107" s="246" t="s">
        <v>7007</v>
      </c>
      <c r="B107" s="247" t="s">
        <v>7008</v>
      </c>
      <c r="C107" s="250">
        <v>0</v>
      </c>
      <c r="D107" s="251">
        <v>14</v>
      </c>
      <c r="E107" s="250">
        <v>0</v>
      </c>
      <c r="F107" s="250" t="s">
        <v>14</v>
      </c>
      <c r="G107" s="250">
        <v>7.8352409200000001E-2</v>
      </c>
      <c r="H107" s="250">
        <v>35.4</v>
      </c>
      <c r="I107" s="251">
        <v>0</v>
      </c>
      <c r="J107" s="251" t="str">
        <f>IFERROR(VLOOKUP($B107,'Core Indicators'!$E$3:$EU$906,147,FALSE),"x")</f>
        <v>x</v>
      </c>
      <c r="K107" s="252">
        <v>1.7934256792000001</v>
      </c>
      <c r="L107" s="250" t="s">
        <v>14</v>
      </c>
      <c r="M107" s="251">
        <v>98</v>
      </c>
      <c r="N107" s="251">
        <v>80</v>
      </c>
      <c r="O107" s="251" t="str">
        <f>IFERROR(VLOOKUP(B107,'Core Indicators'!$E$3:$G$9906,3,FALSE),"x")</f>
        <v>x</v>
      </c>
      <c r="P107" s="251">
        <v>2590</v>
      </c>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5"/>
    </row>
    <row r="108" spans="1:116" x14ac:dyDescent="0.35">
      <c r="A108" s="246" t="s">
        <v>7009</v>
      </c>
      <c r="B108" s="247" t="s">
        <v>7010</v>
      </c>
      <c r="C108" s="250">
        <v>0.57146297740000007</v>
      </c>
      <c r="D108" s="251">
        <v>10</v>
      </c>
      <c r="E108" s="250">
        <v>0.35299999999999998</v>
      </c>
      <c r="F108" s="250">
        <v>8.9</v>
      </c>
      <c r="G108" s="250">
        <v>0.16942693950000001</v>
      </c>
      <c r="H108" s="250">
        <v>35.1</v>
      </c>
      <c r="I108" s="251">
        <v>2</v>
      </c>
      <c r="J108" s="251" t="str">
        <f>IFERROR(VLOOKUP($B108,'Core Indicators'!$E$3:$EU$906,147,FALSE),"x")</f>
        <v>x</v>
      </c>
      <c r="K108" s="252">
        <v>1.0139242411</v>
      </c>
      <c r="L108" s="250">
        <v>8.25</v>
      </c>
      <c r="M108" s="251">
        <v>89</v>
      </c>
      <c r="N108" s="251">
        <v>56</v>
      </c>
      <c r="O108" s="251" t="str">
        <f>IFERROR(VLOOKUP(B108,'Core Indicators'!$E$3:$G$9906,3,FALSE),"x")</f>
        <v>x</v>
      </c>
      <c r="P108" s="251">
        <v>62180</v>
      </c>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5"/>
    </row>
    <row r="109" spans="1:116" x14ac:dyDescent="0.35">
      <c r="A109" s="246" t="s">
        <v>621</v>
      </c>
      <c r="B109" s="247" t="s">
        <v>7011</v>
      </c>
      <c r="C109" s="250">
        <v>0.49561599899999997</v>
      </c>
      <c r="D109" s="251">
        <v>5</v>
      </c>
      <c r="E109" s="250">
        <v>0.4</v>
      </c>
      <c r="F109" s="250">
        <v>3.6833333332999998</v>
      </c>
      <c r="G109" s="250">
        <v>0.4923099393</v>
      </c>
      <c r="H109" s="250">
        <v>39.5</v>
      </c>
      <c r="I109" s="251">
        <v>6</v>
      </c>
      <c r="J109" s="251">
        <f>IFERROR(VLOOKUP($B109,'Core Indicators'!$E$3:$EU$906,147,FALSE),"x")</f>
        <v>181</v>
      </c>
      <c r="K109" s="252">
        <v>-0.13564912970000001</v>
      </c>
      <c r="L109" s="250">
        <v>3.25</v>
      </c>
      <c r="M109" s="251">
        <v>37</v>
      </c>
      <c r="N109" s="251">
        <v>41</v>
      </c>
      <c r="O109" s="251">
        <f>IFERROR(VLOOKUP(B109,'Core Indicators'!$E$3:$G$9906,3,FALSE),"x")</f>
        <v>36472000</v>
      </c>
      <c r="P109" s="251">
        <v>446300</v>
      </c>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c r="DH109" s="245"/>
      <c r="DI109" s="245"/>
      <c r="DJ109" s="245"/>
      <c r="DK109" s="245"/>
      <c r="DL109" s="245"/>
    </row>
    <row r="110" spans="1:116" x14ac:dyDescent="0.35">
      <c r="A110" s="246" t="s">
        <v>7012</v>
      </c>
      <c r="B110" s="247" t="s">
        <v>7013</v>
      </c>
      <c r="C110" s="250">
        <v>0.42207301920000001</v>
      </c>
      <c r="D110" s="251">
        <v>7</v>
      </c>
      <c r="E110" s="250">
        <v>0.19400000000000001</v>
      </c>
      <c r="F110" s="250">
        <v>5.8</v>
      </c>
      <c r="G110" s="250">
        <v>0.2284775829</v>
      </c>
      <c r="H110" s="250">
        <v>25.7</v>
      </c>
      <c r="I110" s="251">
        <v>6</v>
      </c>
      <c r="J110" s="251" t="str">
        <f>IFERROR(VLOOKUP($B110,'Core Indicators'!$E$3:$EU$906,147,FALSE),"x")</f>
        <v>x</v>
      </c>
      <c r="K110" s="252">
        <v>-0.37302857639999998</v>
      </c>
      <c r="L110" s="250">
        <v>4.5</v>
      </c>
      <c r="M110" s="251">
        <v>60</v>
      </c>
      <c r="N110" s="251">
        <v>32</v>
      </c>
      <c r="O110" s="251" t="str">
        <f>IFERROR(VLOOKUP(B110,'Core Indicators'!$E$3:$G$9906,3,FALSE),"x")</f>
        <v>x</v>
      </c>
      <c r="P110" s="251">
        <v>32870</v>
      </c>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row>
    <row r="111" spans="1:116" x14ac:dyDescent="0.35">
      <c r="A111" s="246" t="s">
        <v>1235</v>
      </c>
      <c r="B111" s="247" t="s">
        <v>7014</v>
      </c>
      <c r="C111" s="250">
        <v>0.61453398950000004</v>
      </c>
      <c r="D111" s="251">
        <v>6</v>
      </c>
      <c r="E111" s="250">
        <v>0</v>
      </c>
      <c r="F111" s="250">
        <v>5.4</v>
      </c>
      <c r="G111" s="250" t="s">
        <v>14</v>
      </c>
      <c r="H111" s="250">
        <v>42.6</v>
      </c>
      <c r="I111" s="251">
        <v>0</v>
      </c>
      <c r="J111" s="251">
        <f>IFERROR(VLOOKUP($B111,'Core Indicators'!$E$3:$EU$906,147,FALSE),"x")</f>
        <v>362</v>
      </c>
      <c r="K111" s="252">
        <v>-1.0088132620000001</v>
      </c>
      <c r="L111" s="250">
        <v>4.25</v>
      </c>
      <c r="M111" s="251">
        <v>61</v>
      </c>
      <c r="N111" s="251">
        <v>24</v>
      </c>
      <c r="O111" s="251">
        <f>IFERROR(VLOOKUP(B111,'Core Indicators'!$E$3:$G$9906,3,FALSE),"x")</f>
        <v>25680000</v>
      </c>
      <c r="P111" s="251">
        <v>581800</v>
      </c>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c r="DH111" s="245"/>
      <c r="DI111" s="245"/>
      <c r="DJ111" s="245"/>
      <c r="DK111" s="245"/>
      <c r="DL111" s="245"/>
    </row>
    <row r="112" spans="1:116" x14ac:dyDescent="0.35">
      <c r="A112" s="246" t="s">
        <v>7015</v>
      </c>
      <c r="B112" s="247" t="s">
        <v>7016</v>
      </c>
      <c r="C112" s="250">
        <v>1.9899981099999998E-2</v>
      </c>
      <c r="D112" s="251">
        <v>8</v>
      </c>
      <c r="E112" s="250">
        <v>0</v>
      </c>
      <c r="F112" s="250" t="s">
        <v>14</v>
      </c>
      <c r="G112" s="250">
        <v>0.36658249790000003</v>
      </c>
      <c r="H112" s="250">
        <v>31.3</v>
      </c>
      <c r="I112" s="251">
        <v>6</v>
      </c>
      <c r="J112" s="251" t="str">
        <f>IFERROR(VLOOKUP($B112,'Core Indicators'!$E$3:$EU$906,147,FALSE),"x")</f>
        <v>x</v>
      </c>
      <c r="K112" s="252">
        <v>-0.41108790039999998</v>
      </c>
      <c r="L112" s="250" t="s">
        <v>14</v>
      </c>
      <c r="M112" s="251">
        <v>40</v>
      </c>
      <c r="N112" s="251">
        <v>29</v>
      </c>
      <c r="O112" s="251" t="str">
        <f>IFERROR(VLOOKUP(B112,'Core Indicators'!$E$3:$G$9906,3,FALSE),"x")</f>
        <v>x</v>
      </c>
      <c r="P112" s="251">
        <v>300</v>
      </c>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5"/>
    </row>
    <row r="113" spans="1:116" x14ac:dyDescent="0.35">
      <c r="A113" s="246" t="s">
        <v>1458</v>
      </c>
      <c r="B113" s="247" t="s">
        <v>7017</v>
      </c>
      <c r="C113" s="250">
        <v>0.33568600009999999</v>
      </c>
      <c r="D113" s="251">
        <v>10</v>
      </c>
      <c r="E113" s="250">
        <v>0.11</v>
      </c>
      <c r="F113" s="250">
        <v>6.05</v>
      </c>
      <c r="G113" s="250">
        <v>0.334242492</v>
      </c>
      <c r="H113" s="250">
        <v>45.4</v>
      </c>
      <c r="I113" s="251">
        <v>8</v>
      </c>
      <c r="J113" s="251">
        <f>IFERROR(VLOOKUP($B113,'Core Indicators'!$E$3:$EU$906,147,FALSE),"x")</f>
        <v>3714</v>
      </c>
      <c r="K113" s="252">
        <v>-0.65810358520000001</v>
      </c>
      <c r="L113" s="250">
        <v>5</v>
      </c>
      <c r="M113" s="251">
        <v>62</v>
      </c>
      <c r="N113" s="251">
        <v>29</v>
      </c>
      <c r="O113" s="251">
        <f>IFERROR(VLOOKUP(B113,'Core Indicators'!$E$3:$G$9906,3,FALSE),"x")</f>
        <v>124227000</v>
      </c>
      <c r="P113" s="251">
        <v>1943950</v>
      </c>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5"/>
    </row>
    <row r="114" spans="1:116" x14ac:dyDescent="0.35">
      <c r="A114" s="246" t="s">
        <v>7018</v>
      </c>
      <c r="B114" s="247" t="s">
        <v>7019</v>
      </c>
      <c r="C114" s="250">
        <v>0</v>
      </c>
      <c r="D114" s="251">
        <v>12</v>
      </c>
      <c r="E114" s="250">
        <v>0</v>
      </c>
      <c r="F114" s="250" t="s">
        <v>14</v>
      </c>
      <c r="G114" s="250" t="s">
        <v>14</v>
      </c>
      <c r="H114" s="250" t="s">
        <v>14</v>
      </c>
      <c r="I114" s="251">
        <v>0</v>
      </c>
      <c r="J114" s="251" t="str">
        <f>IFERROR(VLOOKUP($B114,'Core Indicators'!$E$3:$EU$906,147,FALSE),"x")</f>
        <v>x</v>
      </c>
      <c r="K114" s="252">
        <v>-3.3094067099999999E-2</v>
      </c>
      <c r="L114" s="250" t="s">
        <v>14</v>
      </c>
      <c r="M114" s="251">
        <v>93</v>
      </c>
      <c r="N114" s="251" t="s">
        <v>14</v>
      </c>
      <c r="O114" s="251" t="str">
        <f>IFERROR(VLOOKUP(B114,'Core Indicators'!$E$3:$G$9906,3,FALSE),"x")</f>
        <v>x</v>
      </c>
      <c r="P114" s="251">
        <v>180</v>
      </c>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c r="DH114" s="245"/>
      <c r="DI114" s="245"/>
      <c r="DJ114" s="245"/>
      <c r="DK114" s="245"/>
      <c r="DL114" s="245"/>
    </row>
    <row r="115" spans="1:116" x14ac:dyDescent="0.35">
      <c r="A115" s="246" t="s">
        <v>7020</v>
      </c>
      <c r="B115" s="247" t="s">
        <v>7021</v>
      </c>
      <c r="C115" s="250">
        <v>0.52166897280000002</v>
      </c>
      <c r="D115" s="251">
        <v>10</v>
      </c>
      <c r="E115" s="250">
        <v>0.06</v>
      </c>
      <c r="F115" s="250">
        <v>7.2</v>
      </c>
      <c r="G115" s="250">
        <v>0.1450303838</v>
      </c>
      <c r="H115" s="250">
        <v>33</v>
      </c>
      <c r="I115" s="251">
        <v>2</v>
      </c>
      <c r="J115" s="251" t="str">
        <f>IFERROR(VLOOKUP($B115,'Core Indicators'!$E$3:$EU$906,147,FALSE),"x")</f>
        <v>x</v>
      </c>
      <c r="K115" s="252">
        <v>-0.24343633649999999</v>
      </c>
      <c r="L115" s="250">
        <v>6.5</v>
      </c>
      <c r="M115" s="251">
        <v>63</v>
      </c>
      <c r="N115" s="251">
        <v>35</v>
      </c>
      <c r="O115" s="251" t="str">
        <f>IFERROR(VLOOKUP(B115,'Core Indicators'!$E$3:$G$9906,3,FALSE),"x")</f>
        <v>x</v>
      </c>
      <c r="P115" s="251">
        <v>25220</v>
      </c>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c r="CY115" s="245"/>
      <c r="CZ115" s="245"/>
      <c r="DA115" s="245"/>
      <c r="DB115" s="245"/>
      <c r="DC115" s="245"/>
      <c r="DD115" s="245"/>
      <c r="DE115" s="245"/>
      <c r="DF115" s="245"/>
      <c r="DG115" s="245"/>
      <c r="DH115" s="245"/>
      <c r="DI115" s="245"/>
      <c r="DJ115" s="245"/>
      <c r="DK115" s="245"/>
      <c r="DL115" s="245"/>
    </row>
    <row r="116" spans="1:116" x14ac:dyDescent="0.35">
      <c r="A116" s="246" t="s">
        <v>12</v>
      </c>
      <c r="B116" s="247" t="s">
        <v>7022</v>
      </c>
      <c r="C116" s="250">
        <v>0.1842000429</v>
      </c>
      <c r="D116" s="251">
        <v>12</v>
      </c>
      <c r="E116" s="250">
        <v>0</v>
      </c>
      <c r="F116" s="250">
        <v>5.8</v>
      </c>
      <c r="G116" s="250">
        <v>0.67610385110000004</v>
      </c>
      <c r="H116" s="250">
        <v>33</v>
      </c>
      <c r="I116" s="251">
        <v>10</v>
      </c>
      <c r="J116" s="251">
        <f>IFERROR(VLOOKUP($B116,'Core Indicators'!$E$3:$EU$906,147,FALSE),"x")</f>
        <v>974</v>
      </c>
      <c r="K116" s="252">
        <v>-0.83423358200000008</v>
      </c>
      <c r="L116" s="250">
        <v>4.5</v>
      </c>
      <c r="M116" s="251">
        <v>41</v>
      </c>
      <c r="N116" s="251">
        <v>29</v>
      </c>
      <c r="O116" s="251">
        <f>IFERROR(VLOOKUP(B116,'Core Indicators'!$E$3:$G$9906,3,FALSE),"x")</f>
        <v>20402000</v>
      </c>
      <c r="P116" s="251">
        <v>1220190</v>
      </c>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c r="CI116" s="245"/>
      <c r="CJ116" s="245"/>
      <c r="CK116" s="245"/>
      <c r="CL116" s="245"/>
      <c r="CM116" s="245"/>
      <c r="CN116" s="245"/>
      <c r="CO116" s="245"/>
      <c r="CP116" s="245"/>
      <c r="CQ116" s="245"/>
      <c r="CR116" s="245"/>
      <c r="CS116" s="245"/>
      <c r="CT116" s="245"/>
      <c r="CU116" s="245"/>
      <c r="CV116" s="245"/>
      <c r="CW116" s="245"/>
      <c r="CX116" s="245"/>
      <c r="CY116" s="245"/>
      <c r="CZ116" s="245"/>
      <c r="DA116" s="245"/>
      <c r="DB116" s="245"/>
      <c r="DC116" s="245"/>
      <c r="DD116" s="245"/>
      <c r="DE116" s="245"/>
      <c r="DF116" s="245"/>
      <c r="DG116" s="245"/>
      <c r="DH116" s="245"/>
      <c r="DI116" s="245"/>
      <c r="DJ116" s="245"/>
      <c r="DK116" s="245"/>
      <c r="DL116" s="245"/>
    </row>
    <row r="117" spans="1:116" x14ac:dyDescent="0.35">
      <c r="A117" s="246" t="s">
        <v>7023</v>
      </c>
      <c r="B117" s="247" t="s">
        <v>7024</v>
      </c>
      <c r="C117" s="250">
        <v>0</v>
      </c>
      <c r="D117" s="251">
        <v>12</v>
      </c>
      <c r="E117" s="250">
        <v>0</v>
      </c>
      <c r="F117" s="250" t="s">
        <v>14</v>
      </c>
      <c r="G117" s="250">
        <v>0.19499821959999999</v>
      </c>
      <c r="H117" s="250">
        <v>28.7</v>
      </c>
      <c r="I117" s="251">
        <v>0</v>
      </c>
      <c r="J117" s="251" t="str">
        <f>IFERROR(VLOOKUP($B117,'Core Indicators'!$E$3:$EU$906,147,FALSE),"x")</f>
        <v>x</v>
      </c>
      <c r="K117" s="252">
        <v>0.95223230120000002</v>
      </c>
      <c r="L117" s="250" t="s">
        <v>14</v>
      </c>
      <c r="M117" s="251">
        <v>90</v>
      </c>
      <c r="N117" s="251">
        <v>54</v>
      </c>
      <c r="O117" s="251" t="str">
        <f>IFERROR(VLOOKUP(B117,'Core Indicators'!$E$3:$G$9906,3,FALSE),"x")</f>
        <v>x</v>
      </c>
      <c r="P117" s="251">
        <v>320</v>
      </c>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c r="CI117" s="245"/>
      <c r="CJ117" s="245"/>
      <c r="CK117" s="245"/>
      <c r="CL117" s="245"/>
      <c r="CM117" s="245"/>
      <c r="CN117" s="245"/>
      <c r="CO117" s="245"/>
      <c r="CP117" s="245"/>
      <c r="CQ117" s="245"/>
      <c r="CR117" s="245"/>
      <c r="CS117" s="245"/>
      <c r="CT117" s="245"/>
      <c r="CU117" s="245"/>
      <c r="CV117" s="245"/>
      <c r="CW117" s="245"/>
      <c r="CX117" s="245"/>
      <c r="CY117" s="245"/>
      <c r="CZ117" s="245"/>
      <c r="DA117" s="245"/>
      <c r="DB117" s="245"/>
      <c r="DC117" s="245"/>
      <c r="DD117" s="245"/>
      <c r="DE117" s="245"/>
      <c r="DF117" s="245"/>
      <c r="DG117" s="245"/>
      <c r="DH117" s="245"/>
      <c r="DI117" s="245"/>
      <c r="DJ117" s="245"/>
      <c r="DK117" s="245"/>
      <c r="DL117" s="245"/>
    </row>
    <row r="118" spans="1:116" x14ac:dyDescent="0.35">
      <c r="A118" s="246" t="s">
        <v>489</v>
      </c>
      <c r="B118" s="247" t="s">
        <v>7025</v>
      </c>
      <c r="C118" s="250">
        <v>0.52228899020000008</v>
      </c>
      <c r="D118" s="251">
        <v>0</v>
      </c>
      <c r="E118" s="250">
        <v>0.30299999999999999</v>
      </c>
      <c r="F118" s="250">
        <v>3.3</v>
      </c>
      <c r="G118" s="250">
        <v>0.45849855369999998</v>
      </c>
      <c r="H118" s="250">
        <v>30.7</v>
      </c>
      <c r="I118" s="251">
        <v>8</v>
      </c>
      <c r="J118" s="251">
        <f>IFERROR(VLOOKUP($B118,'Core Indicators'!$E$3:$EU$906,147,FALSE),"x")</f>
        <v>5954</v>
      </c>
      <c r="K118" s="252">
        <v>-1.0627838373</v>
      </c>
      <c r="L118" s="250">
        <v>2.75</v>
      </c>
      <c r="M118" s="251">
        <v>30</v>
      </c>
      <c r="N118" s="251">
        <v>29</v>
      </c>
      <c r="O118" s="251">
        <f>IFERROR(VLOOKUP(B118,'Core Indicators'!$E$3:$G$9906,3,FALSE),"x")</f>
        <v>52240000</v>
      </c>
      <c r="P118" s="251">
        <v>653080</v>
      </c>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c r="CI118" s="245"/>
      <c r="CJ118" s="245"/>
      <c r="CK118" s="245"/>
      <c r="CL118" s="245"/>
      <c r="CM118" s="245"/>
      <c r="CN118" s="245"/>
      <c r="CO118" s="245"/>
      <c r="CP118" s="245"/>
      <c r="CQ118" s="245"/>
      <c r="CR118" s="245"/>
      <c r="CS118" s="245"/>
      <c r="CT118" s="245"/>
      <c r="CU118" s="245"/>
      <c r="CV118" s="245"/>
      <c r="CW118" s="245"/>
      <c r="CX118" s="245"/>
      <c r="CY118" s="245"/>
      <c r="CZ118" s="245"/>
      <c r="DA118" s="245"/>
      <c r="DB118" s="245"/>
      <c r="DC118" s="245"/>
      <c r="DD118" s="245"/>
      <c r="DE118" s="245"/>
      <c r="DF118" s="245"/>
      <c r="DG118" s="245"/>
      <c r="DH118" s="245"/>
      <c r="DI118" s="245"/>
      <c r="DJ118" s="245"/>
      <c r="DK118" s="245"/>
      <c r="DL118" s="245"/>
    </row>
    <row r="119" spans="1:116" x14ac:dyDescent="0.35">
      <c r="A119" s="246" t="s">
        <v>7026</v>
      </c>
      <c r="B119" s="247" t="s">
        <v>7027</v>
      </c>
      <c r="C119" s="250">
        <v>0.69836900989999995</v>
      </c>
      <c r="D119" s="251">
        <v>10</v>
      </c>
      <c r="E119" s="250">
        <v>5.4199999999999998E-2</v>
      </c>
      <c r="F119" s="250">
        <v>7.35</v>
      </c>
      <c r="G119" s="250">
        <v>0.1190679714</v>
      </c>
      <c r="H119" s="250">
        <v>38.5</v>
      </c>
      <c r="I119" s="251">
        <v>6</v>
      </c>
      <c r="J119" s="251" t="str">
        <f>IFERROR(VLOOKUP($B119,'Core Indicators'!$E$3:$EU$906,147,FALSE),"x")</f>
        <v>x</v>
      </c>
      <c r="K119" s="252">
        <v>9.5744796099999988E-2</v>
      </c>
      <c r="L119" s="250">
        <v>6.75</v>
      </c>
      <c r="M119" s="251">
        <v>62</v>
      </c>
      <c r="N119" s="251">
        <v>45</v>
      </c>
      <c r="O119" s="251" t="str">
        <f>IFERROR(VLOOKUP(B119,'Core Indicators'!$E$3:$G$9906,3,FALSE),"x")</f>
        <v>x</v>
      </c>
      <c r="P119" s="251">
        <v>13450</v>
      </c>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45"/>
      <c r="DG119" s="245"/>
      <c r="DH119" s="245"/>
      <c r="DI119" s="245"/>
      <c r="DJ119" s="245"/>
      <c r="DK119" s="245"/>
      <c r="DL119" s="245"/>
    </row>
    <row r="120" spans="1:116" x14ac:dyDescent="0.35">
      <c r="A120" s="246" t="s">
        <v>7028</v>
      </c>
      <c r="B120" s="247" t="s">
        <v>7029</v>
      </c>
      <c r="C120" s="250">
        <v>0.18750004279999999</v>
      </c>
      <c r="D120" s="251">
        <v>11</v>
      </c>
      <c r="E120" s="250">
        <v>7.0000000000000007E-2</v>
      </c>
      <c r="F120" s="250">
        <v>7.3</v>
      </c>
      <c r="G120" s="250">
        <v>0.32160517550000001</v>
      </c>
      <c r="H120" s="250">
        <v>32.700000000000003</v>
      </c>
      <c r="I120" s="251">
        <v>0</v>
      </c>
      <c r="J120" s="251" t="str">
        <f>IFERROR(VLOOKUP($B120,'Core Indicators'!$E$3:$EU$906,147,FALSE),"x")</f>
        <v>x</v>
      </c>
      <c r="K120" s="252">
        <v>-0.2662930489</v>
      </c>
      <c r="L120" s="250">
        <v>6.25</v>
      </c>
      <c r="M120" s="251">
        <v>84</v>
      </c>
      <c r="N120" s="251">
        <v>35</v>
      </c>
      <c r="O120" s="251" t="str">
        <f>IFERROR(VLOOKUP(B120,'Core Indicators'!$E$3:$G$9906,3,FALSE),"x")</f>
        <v>x</v>
      </c>
      <c r="P120" s="251">
        <v>1553560</v>
      </c>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row>
    <row r="121" spans="1:116" x14ac:dyDescent="0.35">
      <c r="A121" s="246" t="s">
        <v>943</v>
      </c>
      <c r="B121" s="247" t="s">
        <v>7030</v>
      </c>
      <c r="C121" s="250">
        <v>0.90353799999999995</v>
      </c>
      <c r="D121" s="251">
        <v>7</v>
      </c>
      <c r="E121" s="250">
        <v>0.16500000000000001</v>
      </c>
      <c r="F121" s="250">
        <v>4.4833333333000001</v>
      </c>
      <c r="G121" s="250">
        <v>0.56887839289999997</v>
      </c>
      <c r="H121" s="250">
        <v>54</v>
      </c>
      <c r="I121" s="251">
        <v>10</v>
      </c>
      <c r="J121" s="251">
        <f>IFERROR(VLOOKUP($B121,'Core Indicators'!$E$3:$EU$906,147,FALSE),"x")</f>
        <v>610</v>
      </c>
      <c r="K121" s="252">
        <v>-1.0201843977</v>
      </c>
      <c r="L121" s="250">
        <v>3</v>
      </c>
      <c r="M121" s="251">
        <v>45</v>
      </c>
      <c r="N121" s="251">
        <v>26</v>
      </c>
      <c r="O121" s="251">
        <f>IFERROR(VLOOKUP(B121,'Core Indicators'!$E$3:$G$9906,3,FALSE),"x")</f>
        <v>28860000</v>
      </c>
      <c r="P121" s="251">
        <v>786380</v>
      </c>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c r="DH121" s="245"/>
      <c r="DI121" s="245"/>
      <c r="DJ121" s="245"/>
      <c r="DK121" s="245"/>
      <c r="DL121" s="245"/>
    </row>
    <row r="122" spans="1:116" x14ac:dyDescent="0.35">
      <c r="A122" s="246" t="s">
        <v>506</v>
      </c>
      <c r="B122" s="247" t="s">
        <v>7031</v>
      </c>
      <c r="C122" s="250">
        <v>0.65999998090000001</v>
      </c>
      <c r="D122" s="251">
        <v>5</v>
      </c>
      <c r="E122" s="250">
        <v>0</v>
      </c>
      <c r="F122" s="250">
        <v>4.2666666666999999</v>
      </c>
      <c r="G122" s="250">
        <v>0.61993629360000002</v>
      </c>
      <c r="H122" s="250">
        <v>32.6</v>
      </c>
      <c r="I122" s="251">
        <v>4</v>
      </c>
      <c r="J122" s="251">
        <f>IFERROR(VLOOKUP($B122,'Core Indicators'!$E$3:$EU$906,147,FALSE),"x")</f>
        <v>3</v>
      </c>
      <c r="K122" s="252">
        <v>-0.58271789549999997</v>
      </c>
      <c r="L122" s="250">
        <v>4</v>
      </c>
      <c r="M122" s="251">
        <v>34</v>
      </c>
      <c r="N122" s="251">
        <v>28</v>
      </c>
      <c r="O122" s="251">
        <f>IFERROR(VLOOKUP(B122,'Core Indicators'!$E$3:$G$9906,3,FALSE),"x")</f>
        <v>4164000</v>
      </c>
      <c r="P122" s="251">
        <v>1030700</v>
      </c>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c r="CQ122" s="245"/>
      <c r="CR122" s="245"/>
      <c r="CS122" s="245"/>
      <c r="CT122" s="245"/>
      <c r="CU122" s="245"/>
      <c r="CV122" s="245"/>
      <c r="CW122" s="245"/>
      <c r="CX122" s="245"/>
      <c r="CY122" s="245"/>
      <c r="CZ122" s="245"/>
      <c r="DA122" s="245"/>
      <c r="DB122" s="245"/>
      <c r="DC122" s="245"/>
      <c r="DD122" s="245"/>
      <c r="DE122" s="245"/>
      <c r="DF122" s="245"/>
      <c r="DG122" s="245"/>
      <c r="DH122" s="245"/>
      <c r="DI122" s="245"/>
      <c r="DJ122" s="245"/>
      <c r="DK122" s="245"/>
      <c r="DL122" s="245"/>
    </row>
    <row r="123" spans="1:116" x14ac:dyDescent="0.35">
      <c r="A123" s="246" t="s">
        <v>7032</v>
      </c>
      <c r="B123" s="247" t="s">
        <v>7033</v>
      </c>
      <c r="C123" s="250">
        <v>0.73069999029999999</v>
      </c>
      <c r="D123" s="251">
        <v>11</v>
      </c>
      <c r="E123" s="250">
        <v>0</v>
      </c>
      <c r="F123" s="250">
        <v>8.6</v>
      </c>
      <c r="G123" s="250">
        <v>0.36946207279999999</v>
      </c>
      <c r="H123" s="250">
        <v>36.799999999999997</v>
      </c>
      <c r="I123" s="251">
        <v>0</v>
      </c>
      <c r="J123" s="251" t="str">
        <f>IFERROR(VLOOKUP($B123,'Core Indicators'!$E$3:$EU$906,147,FALSE),"x")</f>
        <v>x</v>
      </c>
      <c r="K123" s="252">
        <v>0.76357662680000005</v>
      </c>
      <c r="L123" s="250">
        <v>8.25</v>
      </c>
      <c r="M123" s="251">
        <v>89</v>
      </c>
      <c r="N123" s="251">
        <v>52</v>
      </c>
      <c r="O123" s="251" t="str">
        <f>IFERROR(VLOOKUP(B123,'Core Indicators'!$E$3:$G$9906,3,FALSE),"x")</f>
        <v>x</v>
      </c>
      <c r="P123" s="251">
        <v>2030</v>
      </c>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c r="DH123" s="245"/>
      <c r="DI123" s="245"/>
      <c r="DJ123" s="245"/>
      <c r="DK123" s="245"/>
      <c r="DL123" s="245"/>
    </row>
    <row r="124" spans="1:116" x14ac:dyDescent="0.35">
      <c r="A124" s="246" t="s">
        <v>633</v>
      </c>
      <c r="B124" s="247" t="s">
        <v>7034</v>
      </c>
      <c r="C124" s="250">
        <v>0.60879998740000008</v>
      </c>
      <c r="D124" s="251">
        <v>10</v>
      </c>
      <c r="E124" s="250">
        <v>0</v>
      </c>
      <c r="F124" s="250">
        <v>6.35</v>
      </c>
      <c r="G124" s="250">
        <v>0.61495508840000002</v>
      </c>
      <c r="H124" s="250">
        <v>44.7</v>
      </c>
      <c r="I124" s="251">
        <v>0</v>
      </c>
      <c r="J124" s="251">
        <f>IFERROR(VLOOKUP($B124,'Core Indicators'!$E$3:$EU$906,147,FALSE),"x")</f>
        <v>44</v>
      </c>
      <c r="K124" s="252">
        <v>-0.33112335209999999</v>
      </c>
      <c r="L124" s="250">
        <v>5.5</v>
      </c>
      <c r="M124" s="251">
        <v>62</v>
      </c>
      <c r="N124" s="251">
        <v>31</v>
      </c>
      <c r="O124" s="251">
        <f>IFERROR(VLOOKUP(B124,'Core Indicators'!$E$3:$G$9906,3,FALSE),"x")</f>
        <v>19129000</v>
      </c>
      <c r="P124" s="251">
        <v>94280</v>
      </c>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5"/>
    </row>
    <row r="125" spans="1:116" x14ac:dyDescent="0.35">
      <c r="A125" s="246" t="s">
        <v>3077</v>
      </c>
      <c r="B125" s="247" t="s">
        <v>7035</v>
      </c>
      <c r="C125" s="250">
        <v>0.59559397110000001</v>
      </c>
      <c r="D125" s="251">
        <v>3</v>
      </c>
      <c r="E125" s="250">
        <v>5.8999999999999997E-2</v>
      </c>
      <c r="F125" s="250">
        <v>5.85</v>
      </c>
      <c r="G125" s="250">
        <v>0.27437398190000001</v>
      </c>
      <c r="H125" s="250">
        <v>41.1</v>
      </c>
      <c r="I125" s="251">
        <v>2</v>
      </c>
      <c r="J125" s="251">
        <f>IFERROR(VLOOKUP($B125,'Core Indicators'!$E$3:$EU$906,147,FALSE),"x")</f>
        <v>7</v>
      </c>
      <c r="K125" s="252">
        <v>0.59094518419999997</v>
      </c>
      <c r="L125" s="250">
        <v>5.5</v>
      </c>
      <c r="M125" s="251">
        <v>52</v>
      </c>
      <c r="N125" s="251">
        <v>53</v>
      </c>
      <c r="O125" s="251">
        <f>IFERROR(VLOOKUP(B125,'Core Indicators'!$E$3:$G$9906,3,FALSE),"x")</f>
        <v>30485000</v>
      </c>
      <c r="P125" s="251">
        <v>328550</v>
      </c>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c r="DH125" s="245"/>
      <c r="DI125" s="245"/>
      <c r="DJ125" s="245"/>
      <c r="DK125" s="245"/>
      <c r="DL125" s="245"/>
    </row>
    <row r="126" spans="1:116" x14ac:dyDescent="0.35">
      <c r="A126" s="246" t="s">
        <v>1681</v>
      </c>
      <c r="B126" s="247" t="s">
        <v>7036</v>
      </c>
      <c r="C126" s="250">
        <v>0.72633300469999995</v>
      </c>
      <c r="D126" s="251">
        <v>11</v>
      </c>
      <c r="E126" s="250">
        <v>0.161</v>
      </c>
      <c r="F126" s="250">
        <v>7.5</v>
      </c>
      <c r="G126" s="250">
        <v>0.46023062380000002</v>
      </c>
      <c r="H126" s="250">
        <v>59.1</v>
      </c>
      <c r="I126" s="251">
        <v>0</v>
      </c>
      <c r="J126" s="251">
        <f>IFERROR(VLOOKUP($B126,'Core Indicators'!$E$3:$EU$906,147,FALSE),"x")</f>
        <v>0</v>
      </c>
      <c r="K126" s="252">
        <v>0.30998012419999998</v>
      </c>
      <c r="L126" s="250">
        <v>6.75</v>
      </c>
      <c r="M126" s="251">
        <v>77</v>
      </c>
      <c r="N126" s="251">
        <v>52</v>
      </c>
      <c r="O126" s="251">
        <f>IFERROR(VLOOKUP(B126,'Core Indicators'!$E$3:$G$9906,3,FALSE),"x")</f>
        <v>2541000</v>
      </c>
      <c r="P126" s="251">
        <v>823290</v>
      </c>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45"/>
      <c r="DG126" s="245"/>
      <c r="DH126" s="245"/>
      <c r="DI126" s="245"/>
      <c r="DJ126" s="245"/>
      <c r="DK126" s="245"/>
      <c r="DL126" s="245"/>
    </row>
    <row r="127" spans="1:116" x14ac:dyDescent="0.35">
      <c r="A127" s="246" t="s">
        <v>268</v>
      </c>
      <c r="B127" s="247" t="s">
        <v>7037</v>
      </c>
      <c r="C127" s="250">
        <v>0.629549998</v>
      </c>
      <c r="D127" s="251">
        <v>8</v>
      </c>
      <c r="E127" s="250">
        <v>8.5000000000000006E-2</v>
      </c>
      <c r="F127" s="250">
        <v>6.1</v>
      </c>
      <c r="G127" s="250">
        <v>0.64744784730000005</v>
      </c>
      <c r="H127" s="250">
        <v>34.299999999999997</v>
      </c>
      <c r="I127" s="251">
        <v>6</v>
      </c>
      <c r="J127" s="251">
        <f>IFERROR(VLOOKUP($B127,'Core Indicators'!$E$3:$EU$906,147,FALSE),"x")</f>
        <v>385</v>
      </c>
      <c r="K127" s="252">
        <v>-0.53293120859999998</v>
      </c>
      <c r="L127" s="250">
        <v>5.5</v>
      </c>
      <c r="M127" s="251">
        <v>48</v>
      </c>
      <c r="N127" s="251">
        <v>32</v>
      </c>
      <c r="O127" s="251">
        <f>IFERROR(VLOOKUP(B127,'Core Indicators'!$E$3:$G$9906,3,FALSE),"x")</f>
        <v>23800000</v>
      </c>
      <c r="P127" s="251">
        <v>1266700</v>
      </c>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c r="CQ127" s="245"/>
      <c r="CR127" s="245"/>
      <c r="CS127" s="245"/>
      <c r="CT127" s="245"/>
      <c r="CU127" s="245"/>
      <c r="CV127" s="245"/>
      <c r="CW127" s="245"/>
      <c r="CX127" s="245"/>
      <c r="CY127" s="245"/>
      <c r="CZ127" s="245"/>
      <c r="DA127" s="245"/>
      <c r="DB127" s="245"/>
      <c r="DC127" s="245"/>
      <c r="DD127" s="245"/>
      <c r="DE127" s="245"/>
      <c r="DF127" s="245"/>
      <c r="DG127" s="245"/>
      <c r="DH127" s="245"/>
      <c r="DI127" s="245"/>
      <c r="DJ127" s="245"/>
      <c r="DK127" s="245"/>
      <c r="DL127" s="245"/>
    </row>
    <row r="128" spans="1:116" x14ac:dyDescent="0.35">
      <c r="A128" s="246" t="s">
        <v>1186</v>
      </c>
      <c r="B128" s="247" t="s">
        <v>7038</v>
      </c>
      <c r="C128" s="250">
        <v>0.82875000470000004</v>
      </c>
      <c r="D128" s="251">
        <v>3</v>
      </c>
      <c r="E128" s="250">
        <v>0.03</v>
      </c>
      <c r="F128" s="250">
        <v>5.45</v>
      </c>
      <c r="G128" s="250" t="s">
        <v>14</v>
      </c>
      <c r="H128" s="250">
        <v>35.1</v>
      </c>
      <c r="I128" s="251">
        <v>10</v>
      </c>
      <c r="J128" s="251">
        <f>IFERROR(VLOOKUP($B128,'Core Indicators'!$E$3:$EU$906,147,FALSE),"x")</f>
        <v>3790</v>
      </c>
      <c r="K128" s="252">
        <v>-0.89798212049999993</v>
      </c>
      <c r="L128" s="250">
        <v>5.25</v>
      </c>
      <c r="M128" s="251">
        <v>47</v>
      </c>
      <c r="N128" s="251">
        <v>26</v>
      </c>
      <c r="O128" s="251">
        <f>IFERROR(VLOOKUP(B128,'Core Indicators'!$E$3:$G$9906,3,FALSE),"x")</f>
        <v>200964000</v>
      </c>
      <c r="P128" s="251">
        <v>910770</v>
      </c>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c r="DH128" s="245"/>
      <c r="DI128" s="245"/>
      <c r="DJ128" s="245"/>
      <c r="DK128" s="245"/>
      <c r="DL128" s="245"/>
    </row>
    <row r="129" spans="1:116" x14ac:dyDescent="0.35">
      <c r="A129" s="246" t="s">
        <v>32</v>
      </c>
      <c r="B129" s="247" t="s">
        <v>7039</v>
      </c>
      <c r="C129" s="250">
        <v>0.2510709747</v>
      </c>
      <c r="D129" s="251">
        <v>6</v>
      </c>
      <c r="E129" s="250">
        <v>0.13950000000000001</v>
      </c>
      <c r="F129" s="250">
        <v>4.0333333332999999</v>
      </c>
      <c r="G129" s="250">
        <v>0.45470245500000001</v>
      </c>
      <c r="H129" s="250">
        <v>46.2</v>
      </c>
      <c r="I129" s="251">
        <v>6</v>
      </c>
      <c r="J129" s="251">
        <f>IFERROR(VLOOKUP($B129,'Core Indicators'!$E$3:$EU$906,147,FALSE),"x")</f>
        <v>26</v>
      </c>
      <c r="K129" s="252">
        <v>-1.1756899356999999</v>
      </c>
      <c r="L129" s="250">
        <v>2.5</v>
      </c>
      <c r="M129" s="251">
        <v>31</v>
      </c>
      <c r="N129" s="251">
        <v>22</v>
      </c>
      <c r="O129" s="251">
        <f>IFERROR(VLOOKUP(B129,'Core Indicators'!$E$3:$G$9906,3,FALSE),"x")</f>
        <v>6444000</v>
      </c>
      <c r="P129" s="251">
        <v>120340</v>
      </c>
      <c r="Q129" s="245"/>
      <c r="R129" s="245"/>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5"/>
    </row>
    <row r="130" spans="1:116" x14ac:dyDescent="0.35">
      <c r="A130" s="246" t="s">
        <v>7040</v>
      </c>
      <c r="B130" s="247" t="s">
        <v>7041</v>
      </c>
      <c r="C130" s="250">
        <v>0</v>
      </c>
      <c r="D130" s="251">
        <v>13</v>
      </c>
      <c r="E130" s="250">
        <v>0</v>
      </c>
      <c r="F130" s="250" t="s">
        <v>14</v>
      </c>
      <c r="G130" s="250">
        <v>4.1109984400000001E-2</v>
      </c>
      <c r="H130" s="250">
        <v>28.1</v>
      </c>
      <c r="I130" s="251">
        <v>0</v>
      </c>
      <c r="J130" s="251" t="str">
        <f>IFERROR(VLOOKUP($B130,'Core Indicators'!$E$3:$EU$906,147,FALSE),"x")</f>
        <v>x</v>
      </c>
      <c r="K130" s="252">
        <v>1.8084671497</v>
      </c>
      <c r="L130" s="250" t="s">
        <v>14</v>
      </c>
      <c r="M130" s="251">
        <v>99</v>
      </c>
      <c r="N130" s="251">
        <v>82</v>
      </c>
      <c r="O130" s="251" t="str">
        <f>IFERROR(VLOOKUP(B130,'Core Indicators'!$E$3:$G$9906,3,FALSE),"x")</f>
        <v>x</v>
      </c>
      <c r="P130" s="251">
        <v>33690</v>
      </c>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5"/>
    </row>
    <row r="131" spans="1:116" x14ac:dyDescent="0.35">
      <c r="A131" s="246" t="s">
        <v>7042</v>
      </c>
      <c r="B131" s="247" t="s">
        <v>7043</v>
      </c>
      <c r="C131" s="250">
        <v>0</v>
      </c>
      <c r="D131" s="251">
        <v>12</v>
      </c>
      <c r="E131" s="250">
        <v>0</v>
      </c>
      <c r="F131" s="250" t="s">
        <v>14</v>
      </c>
      <c r="G131" s="250">
        <v>4.4116419499999997E-2</v>
      </c>
      <c r="H131" s="250">
        <v>27.6</v>
      </c>
      <c r="I131" s="251">
        <v>0</v>
      </c>
      <c r="J131" s="251" t="str">
        <f>IFERROR(VLOOKUP($B131,'Core Indicators'!$E$3:$EU$906,147,FALSE),"x")</f>
        <v>x</v>
      </c>
      <c r="K131" s="252">
        <v>1.9849152564999999</v>
      </c>
      <c r="L131" s="250" t="s">
        <v>14</v>
      </c>
      <c r="M131" s="251">
        <v>100</v>
      </c>
      <c r="N131" s="251">
        <v>84</v>
      </c>
      <c r="O131" s="251" t="str">
        <f>IFERROR(VLOOKUP(B131,'Core Indicators'!$E$3:$G$9906,3,FALSE),"x")</f>
        <v>x</v>
      </c>
      <c r="P131" s="251">
        <v>365245</v>
      </c>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row>
    <row r="132" spans="1:116" x14ac:dyDescent="0.35">
      <c r="A132" s="246" t="s">
        <v>7044</v>
      </c>
      <c r="B132" s="247" t="s">
        <v>7045</v>
      </c>
      <c r="C132" s="250">
        <v>0.76569999609999995</v>
      </c>
      <c r="D132" s="251">
        <v>8</v>
      </c>
      <c r="E132" s="250">
        <v>0.09</v>
      </c>
      <c r="F132" s="250">
        <v>5.85</v>
      </c>
      <c r="G132" s="250">
        <v>0.47573758710000003</v>
      </c>
      <c r="H132" s="250">
        <v>32.799999999999997</v>
      </c>
      <c r="I132" s="251">
        <v>4</v>
      </c>
      <c r="J132" s="251" t="str">
        <f>IFERROR(VLOOKUP($B132,'Core Indicators'!$E$3:$EU$906,147,FALSE),"x")</f>
        <v>x</v>
      </c>
      <c r="K132" s="252">
        <v>-0.53553414340000005</v>
      </c>
      <c r="L132" s="250">
        <v>5</v>
      </c>
      <c r="M132" s="251">
        <v>56</v>
      </c>
      <c r="N132" s="251">
        <v>34</v>
      </c>
      <c r="O132" s="251" t="str">
        <f>IFERROR(VLOOKUP(B132,'Core Indicators'!$E$3:$G$9906,3,FALSE),"x")</f>
        <v>x</v>
      </c>
      <c r="P132" s="251">
        <v>143350</v>
      </c>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row>
    <row r="133" spans="1:116" x14ac:dyDescent="0.35">
      <c r="A133" s="246" t="s">
        <v>7046</v>
      </c>
      <c r="B133" s="247" t="s">
        <v>7047</v>
      </c>
      <c r="C133" s="250">
        <v>0</v>
      </c>
      <c r="D133" s="251">
        <v>12</v>
      </c>
      <c r="E133" s="250">
        <v>0</v>
      </c>
      <c r="F133" s="250" t="s">
        <v>14</v>
      </c>
      <c r="G133" s="250" t="s">
        <v>14</v>
      </c>
      <c r="H133" s="250">
        <v>34.799999999999997</v>
      </c>
      <c r="I133" s="251">
        <v>0</v>
      </c>
      <c r="J133" s="251" t="str">
        <f>IFERROR(VLOOKUP($B133,'Core Indicators'!$E$3:$EU$906,147,FALSE),"x")</f>
        <v>x</v>
      </c>
      <c r="K133" s="252">
        <v>-0.76369076969999994</v>
      </c>
      <c r="L133" s="250" t="s">
        <v>14</v>
      </c>
      <c r="M133" s="251">
        <v>77</v>
      </c>
      <c r="N133" s="251" t="s">
        <v>14</v>
      </c>
      <c r="O133" s="251" t="str">
        <f>IFERROR(VLOOKUP(B133,'Core Indicators'!$E$3:$G$9906,3,FALSE),"x")</f>
        <v>x</v>
      </c>
      <c r="P133" s="251">
        <v>20</v>
      </c>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row>
    <row r="134" spans="1:116" x14ac:dyDescent="0.35">
      <c r="A134" s="246" t="s">
        <v>7048</v>
      </c>
      <c r="B134" s="247" t="s">
        <v>7049</v>
      </c>
      <c r="C134" s="250">
        <v>0.50848300209999997</v>
      </c>
      <c r="D134" s="251">
        <v>13</v>
      </c>
      <c r="E134" s="250">
        <v>0</v>
      </c>
      <c r="F134" s="250" t="s">
        <v>14</v>
      </c>
      <c r="G134" s="250">
        <v>0.13293942289999999</v>
      </c>
      <c r="H134" s="250" t="s">
        <v>14</v>
      </c>
      <c r="I134" s="251">
        <v>0</v>
      </c>
      <c r="J134" s="251" t="str">
        <f>IFERROR(VLOOKUP($B134,'Core Indicators'!$E$3:$EU$906,147,FALSE),"x")</f>
        <v>x</v>
      </c>
      <c r="K134" s="252">
        <v>1.8847389220999999</v>
      </c>
      <c r="L134" s="250" t="s">
        <v>14</v>
      </c>
      <c r="M134" s="251">
        <v>97</v>
      </c>
      <c r="N134" s="251">
        <v>87</v>
      </c>
      <c r="O134" s="251" t="str">
        <f>IFERROR(VLOOKUP(B134,'Core Indicators'!$E$3:$G$9906,3,FALSE),"x")</f>
        <v>x</v>
      </c>
      <c r="P134" s="251">
        <v>263310</v>
      </c>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row>
    <row r="135" spans="1:116" x14ac:dyDescent="0.35">
      <c r="A135" s="246" t="s">
        <v>7050</v>
      </c>
      <c r="B135" s="247" t="s">
        <v>7051</v>
      </c>
      <c r="C135" s="250">
        <v>0.45239998590000002</v>
      </c>
      <c r="D135" s="251">
        <v>5</v>
      </c>
      <c r="E135" s="250">
        <v>0</v>
      </c>
      <c r="F135" s="250">
        <v>2.9</v>
      </c>
      <c r="G135" s="250">
        <v>0.30388778789999998</v>
      </c>
      <c r="H135" s="250" t="s">
        <v>14</v>
      </c>
      <c r="I135" s="251">
        <v>2</v>
      </c>
      <c r="J135" s="251" t="str">
        <f>IFERROR(VLOOKUP($B135,'Core Indicators'!$E$3:$EU$906,147,FALSE),"x")</f>
        <v>x</v>
      </c>
      <c r="K135" s="252">
        <v>0.55440390110000004</v>
      </c>
      <c r="L135" s="250">
        <v>1.75</v>
      </c>
      <c r="M135" s="251">
        <v>23</v>
      </c>
      <c r="N135" s="251">
        <v>52</v>
      </c>
      <c r="O135" s="251" t="str">
        <f>IFERROR(VLOOKUP(B135,'Core Indicators'!$E$3:$G$9906,3,FALSE),"x")</f>
        <v>x</v>
      </c>
      <c r="P135" s="251">
        <v>309500</v>
      </c>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row>
    <row r="136" spans="1:116" x14ac:dyDescent="0.35">
      <c r="A136" s="246" t="s">
        <v>219</v>
      </c>
      <c r="B136" s="247" t="s">
        <v>7052</v>
      </c>
      <c r="C136" s="250">
        <v>0.63669099569999998</v>
      </c>
      <c r="D136" s="251">
        <v>3</v>
      </c>
      <c r="E136" s="250">
        <v>0.16</v>
      </c>
      <c r="F136" s="250">
        <v>3.75</v>
      </c>
      <c r="G136" s="250">
        <v>0.54718978070000002</v>
      </c>
      <c r="H136" s="250">
        <v>31.6</v>
      </c>
      <c r="I136" s="251">
        <v>6</v>
      </c>
      <c r="J136" s="251">
        <f>IFERROR(VLOOKUP($B136,'Core Indicators'!$E$3:$EU$906,147,FALSE),"x")</f>
        <v>715</v>
      </c>
      <c r="K136" s="252">
        <v>-0.66757869719999996</v>
      </c>
      <c r="L136" s="250">
        <v>3.25</v>
      </c>
      <c r="M136" s="251">
        <v>38</v>
      </c>
      <c r="N136" s="251">
        <v>32</v>
      </c>
      <c r="O136" s="251">
        <f>IFERROR(VLOOKUP(B136,'Core Indicators'!$E$3:$G$9906,3,FALSE),"x")</f>
        <v>220892000</v>
      </c>
      <c r="P136" s="251">
        <v>770880</v>
      </c>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row>
    <row r="137" spans="1:116" x14ac:dyDescent="0.35">
      <c r="A137" s="246" t="s">
        <v>7053</v>
      </c>
      <c r="B137" s="247" t="s">
        <v>7054</v>
      </c>
      <c r="C137" s="250">
        <v>0.3385659808</v>
      </c>
      <c r="D137" s="251">
        <v>12</v>
      </c>
      <c r="E137" s="250">
        <v>0.126</v>
      </c>
      <c r="F137" s="250">
        <v>7.05</v>
      </c>
      <c r="G137" s="250">
        <v>0.45966340729999999</v>
      </c>
      <c r="H137" s="250">
        <v>49.8</v>
      </c>
      <c r="I137" s="251">
        <v>0</v>
      </c>
      <c r="J137" s="251" t="str">
        <f>IFERROR(VLOOKUP($B137,'Core Indicators'!$E$3:$EU$906,147,FALSE),"x")</f>
        <v>x</v>
      </c>
      <c r="K137" s="252">
        <v>-0.1190349832</v>
      </c>
      <c r="L137" s="250">
        <v>6</v>
      </c>
      <c r="M137" s="251">
        <v>84</v>
      </c>
      <c r="N137" s="251">
        <v>36</v>
      </c>
      <c r="O137" s="251" t="str">
        <f>IFERROR(VLOOKUP(B137,'Core Indicators'!$E$3:$G$9906,3,FALSE),"x")</f>
        <v>x</v>
      </c>
      <c r="P137" s="251">
        <v>74340</v>
      </c>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row>
    <row r="138" spans="1:116" x14ac:dyDescent="0.35">
      <c r="A138" s="246" t="s">
        <v>638</v>
      </c>
      <c r="B138" s="247" t="s">
        <v>7055</v>
      </c>
      <c r="C138" s="250">
        <v>0.59663501870000002</v>
      </c>
      <c r="D138" s="251">
        <v>9</v>
      </c>
      <c r="E138" s="250">
        <v>0.45</v>
      </c>
      <c r="F138" s="250">
        <v>6.55</v>
      </c>
      <c r="G138" s="250">
        <v>0.38092470439999998</v>
      </c>
      <c r="H138" s="250">
        <v>41.5</v>
      </c>
      <c r="I138" s="251">
        <v>6</v>
      </c>
      <c r="J138" s="251" t="str">
        <f>IFERROR(VLOOKUP($B138,'Core Indicators'!$E$3:$EU$906,147,FALSE),"x")</f>
        <v>x</v>
      </c>
      <c r="K138" s="252">
        <v>-0.48720264429999999</v>
      </c>
      <c r="L138" s="250">
        <v>6.25</v>
      </c>
      <c r="M138" s="251">
        <v>72</v>
      </c>
      <c r="N138" s="251">
        <v>36</v>
      </c>
      <c r="O138" s="251">
        <f>IFERROR(VLOOKUP(B138,'Core Indicators'!$E$3:$G$9906,3,FALSE),"x")</f>
        <v>33000000</v>
      </c>
      <c r="P138" s="251">
        <v>1280000</v>
      </c>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row>
    <row r="139" spans="1:116" x14ac:dyDescent="0.35">
      <c r="A139" s="246" t="s">
        <v>1001</v>
      </c>
      <c r="B139" s="247" t="s">
        <v>7056</v>
      </c>
      <c r="C139" s="250">
        <v>0.253667953</v>
      </c>
      <c r="D139" s="251">
        <v>9</v>
      </c>
      <c r="E139" s="250">
        <v>0.14099999999999999</v>
      </c>
      <c r="F139" s="250">
        <v>5.75</v>
      </c>
      <c r="G139" s="250">
        <v>0.42524208769999999</v>
      </c>
      <c r="H139" s="250">
        <v>42.3</v>
      </c>
      <c r="I139" s="251">
        <v>8</v>
      </c>
      <c r="J139" s="251">
        <f>IFERROR(VLOOKUP($B139,'Core Indicators'!$E$3:$EU$906,147,FALSE),"x")</f>
        <v>508</v>
      </c>
      <c r="K139" s="252">
        <v>-0.47730070349999998</v>
      </c>
      <c r="L139" s="250">
        <v>4.75</v>
      </c>
      <c r="M139" s="251">
        <v>59</v>
      </c>
      <c r="N139" s="251">
        <v>34</v>
      </c>
      <c r="O139" s="251">
        <f>IFERROR(VLOOKUP(B139,'Core Indicators'!$E$3:$G$9906,3,FALSE),"x")</f>
        <v>109033000</v>
      </c>
      <c r="P139" s="251">
        <v>298170</v>
      </c>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row>
    <row r="140" spans="1:116" x14ac:dyDescent="0.35">
      <c r="A140" s="246" t="s">
        <v>7057</v>
      </c>
      <c r="B140" s="247" t="s">
        <v>7058</v>
      </c>
      <c r="C140" s="250">
        <v>0</v>
      </c>
      <c r="D140" s="251">
        <v>12</v>
      </c>
      <c r="E140" s="250">
        <v>0</v>
      </c>
      <c r="F140" s="250" t="s">
        <v>14</v>
      </c>
      <c r="G140" s="250" t="s">
        <v>14</v>
      </c>
      <c r="H140" s="250" t="s">
        <v>14</v>
      </c>
      <c r="I140" s="251">
        <v>0</v>
      </c>
      <c r="J140" s="251" t="str">
        <f>IFERROR(VLOOKUP($B140,'Core Indicators'!$E$3:$EU$906,147,FALSE),"x")</f>
        <v>x</v>
      </c>
      <c r="K140" s="252">
        <v>0.31445762519999998</v>
      </c>
      <c r="L140" s="250" t="s">
        <v>14</v>
      </c>
      <c r="M140" s="251">
        <v>92</v>
      </c>
      <c r="N140" s="251" t="s">
        <v>14</v>
      </c>
      <c r="O140" s="251" t="str">
        <f>IFERROR(VLOOKUP(B140,'Core Indicators'!$E$3:$G$9906,3,FALSE),"x")</f>
        <v>x</v>
      </c>
      <c r="P140" s="251">
        <v>460</v>
      </c>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row>
    <row r="141" spans="1:116" x14ac:dyDescent="0.35">
      <c r="A141" s="246" t="s">
        <v>7059</v>
      </c>
      <c r="B141" s="247" t="s">
        <v>7060</v>
      </c>
      <c r="C141" s="250">
        <v>6.5687960300000001E-2</v>
      </c>
      <c r="D141" s="251">
        <v>11</v>
      </c>
      <c r="E141" s="250">
        <v>0</v>
      </c>
      <c r="F141" s="250">
        <v>6</v>
      </c>
      <c r="G141" s="250">
        <v>0.74038999660000004</v>
      </c>
      <c r="H141" s="250">
        <v>41.9</v>
      </c>
      <c r="I141" s="251">
        <v>6</v>
      </c>
      <c r="J141" s="251" t="str">
        <f>IFERROR(VLOOKUP($B141,'Core Indicators'!$E$3:$EU$906,147,FALSE),"x")</f>
        <v>x</v>
      </c>
      <c r="K141" s="252">
        <v>-0.80097305769999994</v>
      </c>
      <c r="L141" s="250">
        <v>5.75</v>
      </c>
      <c r="M141" s="251">
        <v>62</v>
      </c>
      <c r="N141" s="251">
        <v>28</v>
      </c>
      <c r="O141" s="251" t="str">
        <f>IFERROR(VLOOKUP(B141,'Core Indicators'!$E$3:$G$9906,3,FALSE),"x")</f>
        <v>x</v>
      </c>
      <c r="P141" s="251">
        <v>452860</v>
      </c>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row>
    <row r="142" spans="1:116" x14ac:dyDescent="0.35">
      <c r="A142" s="246" t="s">
        <v>7061</v>
      </c>
      <c r="B142" s="247" t="s">
        <v>7062</v>
      </c>
      <c r="C142" s="250">
        <v>7.8200951200000007E-2</v>
      </c>
      <c r="D142" s="251">
        <v>12</v>
      </c>
      <c r="E142" s="250">
        <v>1.15E-2</v>
      </c>
      <c r="F142" s="250">
        <v>7.95</v>
      </c>
      <c r="G142" s="250">
        <v>0.12005188899999999</v>
      </c>
      <c r="H142" s="250">
        <v>30.2</v>
      </c>
      <c r="I142" s="251">
        <v>0</v>
      </c>
      <c r="J142" s="251" t="str">
        <f>IFERROR(VLOOKUP($B142,'Core Indicators'!$E$3:$EU$906,147,FALSE),"x")</f>
        <v>x</v>
      </c>
      <c r="K142" s="252">
        <v>0.45209297539999999</v>
      </c>
      <c r="L142" s="250">
        <v>6.75</v>
      </c>
      <c r="M142" s="251">
        <v>84</v>
      </c>
      <c r="N142" s="251">
        <v>58</v>
      </c>
      <c r="O142" s="251" t="str">
        <f>IFERROR(VLOOKUP(B142,'Core Indicators'!$E$3:$G$9906,3,FALSE),"x")</f>
        <v>x</v>
      </c>
      <c r="P142" s="251">
        <v>306190</v>
      </c>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row>
    <row r="143" spans="1:116" x14ac:dyDescent="0.35">
      <c r="A143" s="246" t="s">
        <v>81</v>
      </c>
      <c r="B143" s="247" t="s">
        <v>7063</v>
      </c>
      <c r="C143" s="250">
        <v>0</v>
      </c>
      <c r="D143" s="251">
        <v>0</v>
      </c>
      <c r="E143" s="250">
        <v>0</v>
      </c>
      <c r="F143" s="250">
        <v>2.65</v>
      </c>
      <c r="G143" s="250" t="s">
        <v>14</v>
      </c>
      <c r="H143" s="250" t="s">
        <v>14</v>
      </c>
      <c r="I143" s="251">
        <v>4</v>
      </c>
      <c r="J143" s="251">
        <f>IFERROR(VLOOKUP($B143,'Core Indicators'!$E$3:$EU$906,147,FALSE),"x")</f>
        <v>3</v>
      </c>
      <c r="K143" s="252">
        <v>-1.6514610052000001</v>
      </c>
      <c r="L143" s="250">
        <v>1.25</v>
      </c>
      <c r="M143" s="251">
        <v>3</v>
      </c>
      <c r="N143" s="251">
        <v>17</v>
      </c>
      <c r="O143" s="251">
        <f>IFERROR(VLOOKUP(B143,'Core Indicators'!$E$3:$G$9906,3,FALSE),"x")</f>
        <v>25666000</v>
      </c>
      <c r="P143" s="251">
        <v>120410</v>
      </c>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45"/>
      <c r="CZ143" s="245"/>
      <c r="DA143" s="245"/>
      <c r="DB143" s="245"/>
      <c r="DC143" s="245"/>
      <c r="DD143" s="245"/>
      <c r="DE143" s="245"/>
      <c r="DF143" s="245"/>
      <c r="DG143" s="245"/>
      <c r="DH143" s="245"/>
      <c r="DI143" s="245"/>
      <c r="DJ143" s="245"/>
      <c r="DK143" s="245"/>
      <c r="DL143" s="245"/>
    </row>
    <row r="144" spans="1:116" x14ac:dyDescent="0.35">
      <c r="A144" s="246" t="s">
        <v>7064</v>
      </c>
      <c r="B144" s="247" t="s">
        <v>7065</v>
      </c>
      <c r="C144" s="250">
        <v>0</v>
      </c>
      <c r="D144" s="251">
        <v>13</v>
      </c>
      <c r="E144" s="250">
        <v>0</v>
      </c>
      <c r="F144" s="250" t="s">
        <v>14</v>
      </c>
      <c r="G144" s="250">
        <v>8.0794128899999998E-2</v>
      </c>
      <c r="H144" s="250">
        <v>33.5</v>
      </c>
      <c r="I144" s="251">
        <v>0</v>
      </c>
      <c r="J144" s="251" t="str">
        <f>IFERROR(VLOOKUP($B144,'Core Indicators'!$E$3:$EU$906,147,FALSE),"x")</f>
        <v>x</v>
      </c>
      <c r="K144" s="252">
        <v>1.1356768608000001</v>
      </c>
      <c r="L144" s="250" t="s">
        <v>14</v>
      </c>
      <c r="M144" s="251">
        <v>96</v>
      </c>
      <c r="N144" s="251">
        <v>62</v>
      </c>
      <c r="O144" s="251" t="str">
        <f>IFERROR(VLOOKUP(B144,'Core Indicators'!$E$3:$G$9906,3,FALSE),"x")</f>
        <v>x</v>
      </c>
      <c r="P144" s="251">
        <v>91605</v>
      </c>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45"/>
      <c r="CZ144" s="245"/>
      <c r="DA144" s="245"/>
      <c r="DB144" s="245"/>
      <c r="DC144" s="245"/>
      <c r="DD144" s="245"/>
      <c r="DE144" s="245"/>
      <c r="DF144" s="245"/>
      <c r="DG144" s="245"/>
      <c r="DH144" s="245"/>
      <c r="DI144" s="245"/>
      <c r="DJ144" s="245"/>
      <c r="DK144" s="245"/>
      <c r="DL144" s="245"/>
    </row>
    <row r="145" spans="1:116" x14ac:dyDescent="0.35">
      <c r="A145" s="246" t="s">
        <v>7066</v>
      </c>
      <c r="B145" s="247" t="s">
        <v>7067</v>
      </c>
      <c r="C145" s="250">
        <v>0.1065750135</v>
      </c>
      <c r="D145" s="251">
        <v>12</v>
      </c>
      <c r="E145" s="250">
        <v>1.7999999999999999E-2</v>
      </c>
      <c r="F145" s="250">
        <v>6.6</v>
      </c>
      <c r="G145" s="250">
        <v>0.4823245162</v>
      </c>
      <c r="H145" s="250">
        <v>45.7</v>
      </c>
      <c r="I145" s="251">
        <v>6</v>
      </c>
      <c r="J145" s="251" t="str">
        <f>IFERROR(VLOOKUP($B145,'Core Indicators'!$E$3:$EU$906,147,FALSE),"x")</f>
        <v>x</v>
      </c>
      <c r="K145" s="252">
        <v>-0.55640339849999998</v>
      </c>
      <c r="L145" s="250">
        <v>5.75</v>
      </c>
      <c r="M145" s="251">
        <v>65</v>
      </c>
      <c r="N145" s="251">
        <v>28</v>
      </c>
      <c r="O145" s="251" t="str">
        <f>IFERROR(VLOOKUP(B145,'Core Indicators'!$E$3:$G$9906,3,FALSE),"x")</f>
        <v>x</v>
      </c>
      <c r="P145" s="251">
        <v>397300</v>
      </c>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c r="CY145" s="245"/>
      <c r="CZ145" s="245"/>
      <c r="DA145" s="245"/>
      <c r="DB145" s="245"/>
      <c r="DC145" s="245"/>
      <c r="DD145" s="245"/>
      <c r="DE145" s="245"/>
      <c r="DF145" s="245"/>
      <c r="DG145" s="245"/>
      <c r="DH145" s="245"/>
      <c r="DI145" s="245"/>
      <c r="DJ145" s="245"/>
      <c r="DK145" s="245"/>
      <c r="DL145" s="245"/>
    </row>
    <row r="146" spans="1:116" x14ac:dyDescent="0.35">
      <c r="A146" s="246" t="s">
        <v>232</v>
      </c>
      <c r="B146" s="247" t="s">
        <v>7068</v>
      </c>
      <c r="C146" s="250">
        <v>0</v>
      </c>
      <c r="D146" s="251" t="s">
        <v>14</v>
      </c>
      <c r="E146" s="250">
        <v>0</v>
      </c>
      <c r="F146" s="250" t="s">
        <v>14</v>
      </c>
      <c r="G146" s="250" t="s">
        <v>14</v>
      </c>
      <c r="H146" s="250">
        <v>33.700000000000003</v>
      </c>
      <c r="I146" s="251">
        <v>6</v>
      </c>
      <c r="J146" s="251">
        <f>IFERROR(VLOOKUP($B146,'Core Indicators'!$E$3:$EU$906,147,FALSE),"x")</f>
        <v>331</v>
      </c>
      <c r="K146" s="252">
        <v>-0.48548009990000002</v>
      </c>
      <c r="L146" s="250" t="s">
        <v>14</v>
      </c>
      <c r="M146" s="251">
        <v>11</v>
      </c>
      <c r="N146" s="251" t="s">
        <v>14</v>
      </c>
      <c r="O146" s="251">
        <f>IFERROR(VLOOKUP(B146,'Core Indicators'!$E$3:$G$9906,3,FALSE),"x")</f>
        <v>5335000</v>
      </c>
      <c r="P146" s="251">
        <v>6020</v>
      </c>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c r="CY146" s="245"/>
      <c r="CZ146" s="245"/>
      <c r="DA146" s="245"/>
      <c r="DB146" s="245"/>
      <c r="DC146" s="245"/>
      <c r="DD146" s="245"/>
      <c r="DE146" s="245"/>
      <c r="DF146" s="245"/>
      <c r="DG146" s="245"/>
      <c r="DH146" s="245"/>
      <c r="DI146" s="245"/>
      <c r="DJ146" s="245"/>
      <c r="DK146" s="245"/>
      <c r="DL146" s="245"/>
    </row>
    <row r="147" spans="1:116" x14ac:dyDescent="0.35">
      <c r="A147" s="246" t="s">
        <v>7069</v>
      </c>
      <c r="B147" s="247" t="s">
        <v>7070</v>
      </c>
      <c r="C147" s="250">
        <v>0.98654400079999993</v>
      </c>
      <c r="D147" s="251">
        <v>2</v>
      </c>
      <c r="E147" s="250">
        <v>0</v>
      </c>
      <c r="F147" s="250">
        <v>3.9</v>
      </c>
      <c r="G147" s="250">
        <v>0.20243781869999999</v>
      </c>
      <c r="H147" s="250" t="s">
        <v>14</v>
      </c>
      <c r="I147" s="251">
        <v>0</v>
      </c>
      <c r="J147" s="251" t="str">
        <f>IFERROR(VLOOKUP($B147,'Core Indicators'!$E$3:$EU$906,147,FALSE),"x")</f>
        <v>x</v>
      </c>
      <c r="K147" s="252">
        <v>0.73431843519999995</v>
      </c>
      <c r="L147" s="250">
        <v>3.75</v>
      </c>
      <c r="M147" s="251">
        <v>25</v>
      </c>
      <c r="N147" s="251">
        <v>62</v>
      </c>
      <c r="O147" s="251" t="str">
        <f>IFERROR(VLOOKUP(B147,'Core Indicators'!$E$3:$G$9906,3,FALSE),"x")</f>
        <v>x</v>
      </c>
      <c r="P147" s="251">
        <v>11610</v>
      </c>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c r="CY147" s="245"/>
      <c r="CZ147" s="245"/>
      <c r="DA147" s="245"/>
      <c r="DB147" s="245"/>
      <c r="DC147" s="245"/>
      <c r="DD147" s="245"/>
      <c r="DE147" s="245"/>
      <c r="DF147" s="245"/>
      <c r="DG147" s="245"/>
      <c r="DH147" s="245"/>
      <c r="DI147" s="245"/>
      <c r="DJ147" s="245"/>
      <c r="DK147" s="245"/>
      <c r="DL147" s="245"/>
    </row>
    <row r="148" spans="1:116" x14ac:dyDescent="0.35">
      <c r="A148" s="246" t="s">
        <v>7071</v>
      </c>
      <c r="B148" s="247" t="s">
        <v>7072</v>
      </c>
      <c r="C148" s="250" t="s">
        <v>14</v>
      </c>
      <c r="D148" s="251" t="s">
        <v>14</v>
      </c>
      <c r="E148" s="250" t="s">
        <v>14</v>
      </c>
      <c r="F148" s="250" t="s">
        <v>14</v>
      </c>
      <c r="G148" s="250" t="s">
        <v>14</v>
      </c>
      <c r="H148" s="250">
        <v>29</v>
      </c>
      <c r="I148" s="251" t="s">
        <v>14</v>
      </c>
      <c r="J148" s="251" t="str">
        <f>IFERROR(VLOOKUP($B148,'Core Indicators'!$E$3:$EU$906,147,FALSE),"x")</f>
        <v>x</v>
      </c>
      <c r="K148" s="252" t="s">
        <v>14</v>
      </c>
      <c r="L148" s="250" t="s">
        <v>14</v>
      </c>
      <c r="M148" s="251" t="s">
        <v>14</v>
      </c>
      <c r="N148" s="251" t="s">
        <v>14</v>
      </c>
      <c r="O148" s="251" t="str">
        <f>IFERROR(VLOOKUP(B148,'Core Indicators'!$E$3:$G$9906,3,FALSE),"x")</f>
        <v>x</v>
      </c>
      <c r="P148" s="251" t="s">
        <v>14</v>
      </c>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c r="CY148" s="245"/>
      <c r="CZ148" s="245"/>
      <c r="DA148" s="245"/>
      <c r="DB148" s="245"/>
      <c r="DC148" s="245"/>
      <c r="DD148" s="245"/>
      <c r="DE148" s="245"/>
      <c r="DF148" s="245"/>
      <c r="DG148" s="245"/>
      <c r="DH148" s="245"/>
      <c r="DI148" s="245"/>
      <c r="DJ148" s="245"/>
      <c r="DK148" s="245"/>
      <c r="DL148" s="245"/>
    </row>
    <row r="149" spans="1:116" x14ac:dyDescent="0.35">
      <c r="A149" s="246" t="s">
        <v>7073</v>
      </c>
      <c r="B149" s="247" t="s">
        <v>7074</v>
      </c>
      <c r="C149" s="250">
        <v>0.29808903580000001</v>
      </c>
      <c r="D149" s="251">
        <v>8</v>
      </c>
      <c r="E149" s="250">
        <v>2.7E-2</v>
      </c>
      <c r="F149" s="250">
        <v>7.65</v>
      </c>
      <c r="G149" s="250">
        <v>0.31603010729999997</v>
      </c>
      <c r="H149" s="250">
        <v>35.799999999999997</v>
      </c>
      <c r="I149" s="251">
        <v>4</v>
      </c>
      <c r="J149" s="251" t="str">
        <f>IFERROR(VLOOKUP($B149,'Core Indicators'!$E$3:$EU$906,147,FALSE),"x")</f>
        <v>x</v>
      </c>
      <c r="K149" s="252">
        <v>0.36400461200000001</v>
      </c>
      <c r="L149" s="250">
        <v>6.75</v>
      </c>
      <c r="M149" s="251">
        <v>83</v>
      </c>
      <c r="N149" s="251">
        <v>44</v>
      </c>
      <c r="O149" s="251" t="str">
        <f>IFERROR(VLOOKUP(B149,'Core Indicators'!$E$3:$G$9906,3,FALSE),"x")</f>
        <v>x</v>
      </c>
      <c r="P149" s="251">
        <v>230080</v>
      </c>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c r="CH149" s="245"/>
      <c r="CI149" s="245"/>
      <c r="CJ149" s="245"/>
      <c r="CK149" s="245"/>
      <c r="CL149" s="245"/>
      <c r="CM149" s="245"/>
      <c r="CN149" s="245"/>
      <c r="CO149" s="245"/>
      <c r="CP149" s="245"/>
      <c r="CQ149" s="245"/>
      <c r="CR149" s="245"/>
      <c r="CS149" s="245"/>
      <c r="CT149" s="245"/>
      <c r="CU149" s="245"/>
      <c r="CV149" s="245"/>
      <c r="CW149" s="245"/>
      <c r="CX149" s="245"/>
      <c r="CY149" s="245"/>
      <c r="CZ149" s="245"/>
      <c r="DA149" s="245"/>
      <c r="DB149" s="245"/>
      <c r="DC149" s="245"/>
      <c r="DD149" s="245"/>
      <c r="DE149" s="245"/>
      <c r="DF149" s="245"/>
      <c r="DG149" s="245"/>
      <c r="DH149" s="245"/>
      <c r="DI149" s="245"/>
      <c r="DJ149" s="245"/>
      <c r="DK149" s="245"/>
      <c r="DL149" s="245"/>
    </row>
    <row r="150" spans="1:116" x14ac:dyDescent="0.35">
      <c r="A150" s="246" t="s">
        <v>7075</v>
      </c>
      <c r="B150" s="247" t="s">
        <v>7076</v>
      </c>
      <c r="C150" s="250">
        <v>0.34628793000000002</v>
      </c>
      <c r="D150" s="251">
        <v>2</v>
      </c>
      <c r="E150" s="250">
        <v>0.16450000000000001</v>
      </c>
      <c r="F150" s="250">
        <v>4.5</v>
      </c>
      <c r="G150" s="250">
        <v>0.25525934649999998</v>
      </c>
      <c r="H150" s="250">
        <v>37.5</v>
      </c>
      <c r="I150" s="251">
        <v>6</v>
      </c>
      <c r="J150" s="251" t="str">
        <f>IFERROR(VLOOKUP($B150,'Core Indicators'!$E$3:$EU$906,147,FALSE),"x")</f>
        <v>x</v>
      </c>
      <c r="K150" s="252">
        <v>-0.72368854280000006</v>
      </c>
      <c r="L150" s="250">
        <v>4</v>
      </c>
      <c r="M150" s="251">
        <v>20</v>
      </c>
      <c r="N150" s="251">
        <v>28</v>
      </c>
      <c r="O150" s="251" t="str">
        <f>IFERROR(VLOOKUP(B150,'Core Indicators'!$E$3:$G$9906,3,FALSE),"x")</f>
        <v>x</v>
      </c>
      <c r="P150" s="251">
        <v>16376870</v>
      </c>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c r="DI150" s="245"/>
      <c r="DJ150" s="245"/>
      <c r="DK150" s="245"/>
      <c r="DL150" s="245"/>
    </row>
    <row r="151" spans="1:116" x14ac:dyDescent="0.35">
      <c r="A151" s="246" t="s">
        <v>645</v>
      </c>
      <c r="B151" s="247" t="s">
        <v>7077</v>
      </c>
      <c r="C151" s="250">
        <v>0.27190004229999998</v>
      </c>
      <c r="D151" s="251">
        <v>5</v>
      </c>
      <c r="E151" s="250">
        <v>0.84</v>
      </c>
      <c r="F151" s="250">
        <v>3.9833333333000001</v>
      </c>
      <c r="G151" s="250">
        <v>0.41238544770000002</v>
      </c>
      <c r="H151" s="250">
        <v>43.7</v>
      </c>
      <c r="I151" s="251">
        <v>6</v>
      </c>
      <c r="J151" s="251" t="str">
        <f>IFERROR(VLOOKUP($B151,'Core Indicators'!$E$3:$EU$906,147,FALSE),"x")</f>
        <v>x</v>
      </c>
      <c r="K151" s="252">
        <v>7.6188184300000003E-2</v>
      </c>
      <c r="L151" s="250">
        <v>3.75</v>
      </c>
      <c r="M151" s="251">
        <v>22</v>
      </c>
      <c r="N151" s="251">
        <v>53</v>
      </c>
      <c r="O151" s="251">
        <f>IFERROR(VLOOKUP(B151,'Core Indicators'!$E$3:$G$9906,3,FALSE),"x")</f>
        <v>9661000</v>
      </c>
      <c r="P151" s="251">
        <v>24670</v>
      </c>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c r="DI151" s="245"/>
      <c r="DJ151" s="245"/>
      <c r="DK151" s="245"/>
      <c r="DL151" s="245"/>
    </row>
    <row r="152" spans="1:116" x14ac:dyDescent="0.35">
      <c r="A152" s="246" t="s">
        <v>7078</v>
      </c>
      <c r="B152" s="247" t="s">
        <v>7079</v>
      </c>
      <c r="C152" s="250">
        <v>0.77989999290000012</v>
      </c>
      <c r="D152" s="251">
        <v>0</v>
      </c>
      <c r="E152" s="250">
        <v>0.17</v>
      </c>
      <c r="F152" s="250">
        <v>2.4500000000000002</v>
      </c>
      <c r="G152" s="250">
        <v>0.2235342192</v>
      </c>
      <c r="H152" s="250" t="s">
        <v>14</v>
      </c>
      <c r="I152" s="251">
        <v>10</v>
      </c>
      <c r="J152" s="251" t="str">
        <f>IFERROR(VLOOKUP($B152,'Core Indicators'!$E$3:$EU$906,147,FALSE),"x")</f>
        <v>x</v>
      </c>
      <c r="K152" s="252">
        <v>0.16855593029999999</v>
      </c>
      <c r="L152" s="250">
        <v>2.25</v>
      </c>
      <c r="M152" s="251">
        <v>7</v>
      </c>
      <c r="N152" s="251">
        <v>53</v>
      </c>
      <c r="O152" s="251" t="str">
        <f>IFERROR(VLOOKUP(B152,'Core Indicators'!$E$3:$G$9906,3,FALSE),"x")</f>
        <v>x</v>
      </c>
      <c r="P152" s="251">
        <v>2149690</v>
      </c>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c r="DI152" s="245"/>
      <c r="DJ152" s="245"/>
      <c r="DK152" s="245"/>
      <c r="DL152" s="245"/>
    </row>
    <row r="153" spans="1:116" x14ac:dyDescent="0.35">
      <c r="A153" s="246" t="s">
        <v>672</v>
      </c>
      <c r="B153" s="247" t="s">
        <v>7080</v>
      </c>
      <c r="C153" s="250">
        <v>0.79894100540000001</v>
      </c>
      <c r="D153" s="251">
        <v>4</v>
      </c>
      <c r="E153" s="250">
        <v>0.55000000000000004</v>
      </c>
      <c r="F153" s="250">
        <v>2.0166666666999999</v>
      </c>
      <c r="G153" s="250">
        <v>0.56036181190000001</v>
      </c>
      <c r="H153" s="250">
        <v>34.200000000000003</v>
      </c>
      <c r="I153" s="251">
        <v>8</v>
      </c>
      <c r="J153" s="251">
        <f>IFERROR(VLOOKUP($B153,'Core Indicators'!$E$3:$EU$906,147,FALSE),"x")</f>
        <v>1156</v>
      </c>
      <c r="K153" s="252">
        <v>-1.140473485</v>
      </c>
      <c r="L153" s="250">
        <v>1</v>
      </c>
      <c r="M153" s="251">
        <v>12</v>
      </c>
      <c r="N153" s="251">
        <v>16</v>
      </c>
      <c r="O153" s="251">
        <f>IFERROR(VLOOKUP(B153,'Core Indicators'!$E$3:$G$9906,3,FALSE),"x")</f>
        <v>46400000</v>
      </c>
      <c r="P153" s="251">
        <v>2376000</v>
      </c>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5"/>
    </row>
    <row r="154" spans="1:116" x14ac:dyDescent="0.35">
      <c r="A154" s="246" t="s">
        <v>54</v>
      </c>
      <c r="B154" s="247" t="s">
        <v>7081</v>
      </c>
      <c r="C154" s="250">
        <v>0.72594999450000008</v>
      </c>
      <c r="D154" s="251">
        <v>9</v>
      </c>
      <c r="E154" s="250">
        <v>0</v>
      </c>
      <c r="F154" s="250">
        <v>6.95</v>
      </c>
      <c r="G154" s="250">
        <v>0.52272520759999996</v>
      </c>
      <c r="H154" s="250">
        <v>40.299999999999997</v>
      </c>
      <c r="I154" s="251">
        <v>4</v>
      </c>
      <c r="J154" s="251">
        <f>IFERROR(VLOOKUP($B154,'Core Indicators'!$E$3:$EU$906,147,FALSE),"x")</f>
        <v>0</v>
      </c>
      <c r="K154" s="252">
        <v>-0.1907603145</v>
      </c>
      <c r="L154" s="250">
        <v>6</v>
      </c>
      <c r="M154" s="251">
        <v>71</v>
      </c>
      <c r="N154" s="251">
        <v>45</v>
      </c>
      <c r="O154" s="251">
        <f>IFERROR(VLOOKUP(B154,'Core Indicators'!$E$3:$G$9906,3,FALSE),"x")</f>
        <v>16709000</v>
      </c>
      <c r="P154" s="251">
        <v>192530</v>
      </c>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c r="DI154" s="245"/>
      <c r="DJ154" s="245"/>
      <c r="DK154" s="245"/>
      <c r="DL154" s="245"/>
    </row>
    <row r="155" spans="1:116" x14ac:dyDescent="0.35">
      <c r="A155" s="246" t="s">
        <v>7082</v>
      </c>
      <c r="B155" s="247" t="s">
        <v>7083</v>
      </c>
      <c r="C155" s="250">
        <v>0.42649998649999998</v>
      </c>
      <c r="D155" s="251">
        <v>6</v>
      </c>
      <c r="E155" s="250">
        <v>0</v>
      </c>
      <c r="F155" s="250">
        <v>5.3166666666999998</v>
      </c>
      <c r="G155" s="250">
        <v>6.4907686399999998E-2</v>
      </c>
      <c r="H155" s="250" t="s">
        <v>14</v>
      </c>
      <c r="I155" s="251">
        <v>0</v>
      </c>
      <c r="J155" s="251" t="str">
        <f>IFERROR(VLOOKUP($B155,'Core Indicators'!$E$3:$EU$906,147,FALSE),"x")</f>
        <v>x</v>
      </c>
      <c r="K155" s="252">
        <v>1.8785588741000001</v>
      </c>
      <c r="L155" s="250">
        <v>5.75</v>
      </c>
      <c r="M155" s="251">
        <v>50</v>
      </c>
      <c r="N155" s="251">
        <v>85</v>
      </c>
      <c r="O155" s="251" t="str">
        <f>IFERROR(VLOOKUP(B155,'Core Indicators'!$E$3:$G$9906,3,FALSE),"x")</f>
        <v>x</v>
      </c>
      <c r="P155" s="251">
        <v>709</v>
      </c>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c r="DI155" s="245"/>
      <c r="DJ155" s="245"/>
      <c r="DK155" s="245"/>
      <c r="DL155" s="245"/>
    </row>
    <row r="156" spans="1:116" x14ac:dyDescent="0.35">
      <c r="A156" s="246" t="s">
        <v>7084</v>
      </c>
      <c r="B156" s="247" t="s">
        <v>7085</v>
      </c>
      <c r="C156" s="250">
        <v>0</v>
      </c>
      <c r="D156" s="251">
        <v>12</v>
      </c>
      <c r="E156" s="250">
        <v>0</v>
      </c>
      <c r="F156" s="250" t="s">
        <v>14</v>
      </c>
      <c r="G156" s="250" t="s">
        <v>14</v>
      </c>
      <c r="H156" s="250">
        <v>37.1</v>
      </c>
      <c r="I156" s="251">
        <v>0</v>
      </c>
      <c r="J156" s="251" t="str">
        <f>IFERROR(VLOOKUP($B156,'Core Indicators'!$E$3:$EU$906,147,FALSE),"x")</f>
        <v>x</v>
      </c>
      <c r="K156" s="252">
        <v>-0.13986755910000001</v>
      </c>
      <c r="L156" s="250" t="s">
        <v>14</v>
      </c>
      <c r="M156" s="251">
        <v>79</v>
      </c>
      <c r="N156" s="251">
        <v>42</v>
      </c>
      <c r="O156" s="251" t="str">
        <f>IFERROR(VLOOKUP(B156,'Core Indicators'!$E$3:$G$9906,3,FALSE),"x")</f>
        <v>x</v>
      </c>
      <c r="P156" s="251">
        <v>27990</v>
      </c>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c r="DI156" s="245"/>
      <c r="DJ156" s="245"/>
      <c r="DK156" s="245"/>
      <c r="DL156" s="245"/>
    </row>
    <row r="157" spans="1:116" x14ac:dyDescent="0.35">
      <c r="A157" s="246" t="s">
        <v>7086</v>
      </c>
      <c r="B157" s="247" t="s">
        <v>7087</v>
      </c>
      <c r="C157" s="250">
        <v>0.8110999861</v>
      </c>
      <c r="D157" s="251">
        <v>7</v>
      </c>
      <c r="E157" s="250">
        <v>0.37</v>
      </c>
      <c r="F157" s="250">
        <v>6.25</v>
      </c>
      <c r="G157" s="250">
        <v>0.64374360080000004</v>
      </c>
      <c r="H157" s="250">
        <v>35.700000000000003</v>
      </c>
      <c r="I157" s="251">
        <v>6</v>
      </c>
      <c r="J157" s="251" t="str">
        <f>IFERROR(VLOOKUP($B157,'Core Indicators'!$E$3:$EU$906,147,FALSE),"x")</f>
        <v>x</v>
      </c>
      <c r="K157" s="252">
        <v>-0.76636308430000011</v>
      </c>
      <c r="L157" s="250">
        <v>4.75</v>
      </c>
      <c r="M157" s="251">
        <v>65</v>
      </c>
      <c r="N157" s="251">
        <v>33</v>
      </c>
      <c r="O157" s="251" t="str">
        <f>IFERROR(VLOOKUP(B157,'Core Indicators'!$E$3:$G$9906,3,FALSE),"x")</f>
        <v>x</v>
      </c>
      <c r="P157" s="251">
        <v>72180</v>
      </c>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row>
    <row r="158" spans="1:116" x14ac:dyDescent="0.35">
      <c r="A158" s="246" t="s">
        <v>378</v>
      </c>
      <c r="B158" s="247" t="s">
        <v>7088</v>
      </c>
      <c r="C158" s="250">
        <v>0.18000004259999999</v>
      </c>
      <c r="D158" s="251">
        <v>12</v>
      </c>
      <c r="E158" s="250">
        <v>0</v>
      </c>
      <c r="F158" s="250">
        <v>7.2</v>
      </c>
      <c r="G158" s="250">
        <v>0.3970940348</v>
      </c>
      <c r="H158" s="250">
        <v>38.799999999999997</v>
      </c>
      <c r="I158" s="251">
        <v>6</v>
      </c>
      <c r="J158" s="251">
        <f>IFERROR(VLOOKUP($B158,'Core Indicators'!$E$3:$EU$906,147,FALSE),"x")</f>
        <v>936</v>
      </c>
      <c r="K158" s="252">
        <v>-0.76245963569999997</v>
      </c>
      <c r="L158" s="250">
        <v>6</v>
      </c>
      <c r="M158" s="251">
        <v>66</v>
      </c>
      <c r="N158" s="251">
        <v>34</v>
      </c>
      <c r="O158" s="251">
        <f>IFERROR(VLOOKUP(B158,'Core Indicators'!$E$3:$G$9906,3,FALSE),"x")</f>
        <v>6700000</v>
      </c>
      <c r="P158" s="251">
        <v>20720</v>
      </c>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row>
    <row r="159" spans="1:116" x14ac:dyDescent="0.35">
      <c r="A159" s="246" t="s">
        <v>167</v>
      </c>
      <c r="B159" s="247" t="s">
        <v>7089</v>
      </c>
      <c r="C159" s="250">
        <v>0</v>
      </c>
      <c r="D159" s="251" t="s">
        <v>14</v>
      </c>
      <c r="E159" s="250">
        <v>0</v>
      </c>
      <c r="F159" s="250">
        <v>1.4833333333000001</v>
      </c>
      <c r="G159" s="250" t="s">
        <v>14</v>
      </c>
      <c r="H159" s="250">
        <v>36.799999999999997</v>
      </c>
      <c r="I159" s="251">
        <v>10</v>
      </c>
      <c r="J159" s="251">
        <f>IFERROR(VLOOKUP($B159,'Core Indicators'!$E$3:$EU$906,147,FALSE),"x")</f>
        <v>1835</v>
      </c>
      <c r="K159" s="252">
        <v>-2.3503582478</v>
      </c>
      <c r="L159" s="250">
        <v>1</v>
      </c>
      <c r="M159" s="251">
        <v>7</v>
      </c>
      <c r="N159" s="251">
        <v>9</v>
      </c>
      <c r="O159" s="251">
        <f>IFERROR(VLOOKUP(B159,'Core Indicators'!$E$3:$G$9906,3,FALSE),"x")</f>
        <v>15755000</v>
      </c>
      <c r="P159" s="251">
        <v>627340</v>
      </c>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row>
    <row r="160" spans="1:116" x14ac:dyDescent="0.35">
      <c r="A160" s="246" t="s">
        <v>7090</v>
      </c>
      <c r="B160" s="247" t="s">
        <v>7091</v>
      </c>
      <c r="C160" s="250">
        <v>0.29583300080000002</v>
      </c>
      <c r="D160" s="251">
        <v>8</v>
      </c>
      <c r="E160" s="250">
        <v>0</v>
      </c>
      <c r="F160" s="250">
        <v>6.95</v>
      </c>
      <c r="G160" s="250">
        <v>0.16149411559999999</v>
      </c>
      <c r="H160" s="250">
        <v>36.200000000000003</v>
      </c>
      <c r="I160" s="251">
        <v>6</v>
      </c>
      <c r="J160" s="251" t="str">
        <f>IFERROR(VLOOKUP($B160,'Core Indicators'!$E$3:$EU$906,147,FALSE),"x")</f>
        <v>x</v>
      </c>
      <c r="K160" s="252">
        <v>-0.11906975509999999</v>
      </c>
      <c r="L160" s="250">
        <v>6</v>
      </c>
      <c r="M160" s="251">
        <v>66</v>
      </c>
      <c r="N160" s="251">
        <v>39</v>
      </c>
      <c r="O160" s="251" t="str">
        <f>IFERROR(VLOOKUP(B160,'Core Indicators'!$E$3:$G$9906,3,FALSE),"x")</f>
        <v>x</v>
      </c>
      <c r="P160" s="251">
        <v>87460</v>
      </c>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row>
    <row r="161" spans="1:116" x14ac:dyDescent="0.35">
      <c r="A161" s="246" t="s">
        <v>517</v>
      </c>
      <c r="B161" s="247" t="s">
        <v>7092</v>
      </c>
      <c r="C161" s="250">
        <v>0.77907274400000004</v>
      </c>
      <c r="D161" s="251">
        <v>10</v>
      </c>
      <c r="E161" s="250">
        <v>0</v>
      </c>
      <c r="F161" s="250">
        <v>2.6666666666999999</v>
      </c>
      <c r="G161" s="250" t="s">
        <v>14</v>
      </c>
      <c r="H161" s="250">
        <v>44.1</v>
      </c>
      <c r="I161" s="251">
        <v>10</v>
      </c>
      <c r="J161" s="251">
        <f>IFERROR(VLOOKUP($B161,'Core Indicators'!$E$3:$EU$906,147,FALSE),"x")</f>
        <v>1127</v>
      </c>
      <c r="K161" s="252">
        <v>-1.9697244167000001</v>
      </c>
      <c r="L161" s="250">
        <v>2.25</v>
      </c>
      <c r="M161" s="251">
        <v>-2</v>
      </c>
      <c r="N161" s="251">
        <v>12</v>
      </c>
      <c r="O161" s="251">
        <f>IFERROR(VLOOKUP(B161,'Core Indicators'!$E$3:$G$9906,3,FALSE),"x")</f>
        <v>11685000</v>
      </c>
      <c r="P161" s="251">
        <v>644329</v>
      </c>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c r="DI161" s="245"/>
      <c r="DJ161" s="245"/>
      <c r="DK161" s="245"/>
      <c r="DL161" s="245"/>
    </row>
    <row r="162" spans="1:116" x14ac:dyDescent="0.35">
      <c r="A162" s="246" t="s">
        <v>7093</v>
      </c>
      <c r="B162" s="247" t="s">
        <v>7094</v>
      </c>
      <c r="C162" s="250">
        <v>0</v>
      </c>
      <c r="D162" s="251">
        <v>13</v>
      </c>
      <c r="E162" s="250">
        <v>0</v>
      </c>
      <c r="F162" s="250" t="s">
        <v>14</v>
      </c>
      <c r="G162" s="250">
        <v>0.54654479749999996</v>
      </c>
      <c r="H162" s="250">
        <v>56.3</v>
      </c>
      <c r="I162" s="251">
        <v>0</v>
      </c>
      <c r="J162" s="251" t="str">
        <f>IFERROR(VLOOKUP($B162,'Core Indicators'!$E$3:$EU$906,147,FALSE),"x")</f>
        <v>x</v>
      </c>
      <c r="K162" s="252">
        <v>-0.67970234159999998</v>
      </c>
      <c r="L162" s="250" t="s">
        <v>14</v>
      </c>
      <c r="M162" s="251">
        <v>84</v>
      </c>
      <c r="N162" s="251">
        <v>46</v>
      </c>
      <c r="O162" s="251" t="str">
        <f>IFERROR(VLOOKUP(B162,'Core Indicators'!$E$3:$G$9906,3,FALSE),"x")</f>
        <v>x</v>
      </c>
      <c r="P162" s="251">
        <v>960</v>
      </c>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c r="DI162" s="245"/>
      <c r="DJ162" s="245"/>
      <c r="DK162" s="245"/>
      <c r="DL162" s="245"/>
    </row>
    <row r="163" spans="1:116" x14ac:dyDescent="0.35">
      <c r="A163" s="246" t="s">
        <v>7095</v>
      </c>
      <c r="B163" s="247" t="s">
        <v>7096</v>
      </c>
      <c r="C163" s="250">
        <v>0.77306485170000006</v>
      </c>
      <c r="D163" s="251">
        <v>12</v>
      </c>
      <c r="E163" s="250">
        <v>0</v>
      </c>
      <c r="F163" s="250" t="s">
        <v>14</v>
      </c>
      <c r="G163" s="250">
        <v>0.46510644940000001</v>
      </c>
      <c r="H163" s="250">
        <v>57.9</v>
      </c>
      <c r="I163" s="251">
        <v>0</v>
      </c>
      <c r="J163" s="251" t="str">
        <f>IFERROR(VLOOKUP($B163,'Core Indicators'!$E$3:$EU$906,147,FALSE),"x")</f>
        <v>x</v>
      </c>
      <c r="K163" s="252">
        <v>-5.9651225799999999E-2</v>
      </c>
      <c r="L163" s="250" t="s">
        <v>14</v>
      </c>
      <c r="M163" s="251">
        <v>75</v>
      </c>
      <c r="N163" s="251">
        <v>44</v>
      </c>
      <c r="O163" s="251" t="str">
        <f>IFERROR(VLOOKUP(B163,'Core Indicators'!$E$3:$G$9906,3,FALSE),"x")</f>
        <v>x</v>
      </c>
      <c r="P163" s="251">
        <v>156000</v>
      </c>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5"/>
    </row>
    <row r="164" spans="1:116" x14ac:dyDescent="0.35">
      <c r="A164" s="246" t="s">
        <v>7097</v>
      </c>
      <c r="B164" s="247" t="s">
        <v>7098</v>
      </c>
      <c r="C164" s="250">
        <v>0.34016300849999997</v>
      </c>
      <c r="D164" s="251">
        <v>10</v>
      </c>
      <c r="E164" s="250">
        <v>0.19400000000000001</v>
      </c>
      <c r="F164" s="250">
        <v>8.65</v>
      </c>
      <c r="G164" s="250">
        <v>0.18995812400000001</v>
      </c>
      <c r="H164" s="250">
        <v>25</v>
      </c>
      <c r="I164" s="251">
        <v>4</v>
      </c>
      <c r="J164" s="251" t="str">
        <f>IFERROR(VLOOKUP($B164,'Core Indicators'!$E$3:$EU$906,147,FALSE),"x")</f>
        <v>x</v>
      </c>
      <c r="K164" s="252">
        <v>0.55673569439999993</v>
      </c>
      <c r="L164" s="250">
        <v>8</v>
      </c>
      <c r="M164" s="251">
        <v>88</v>
      </c>
      <c r="N164" s="251">
        <v>50</v>
      </c>
      <c r="O164" s="251" t="str">
        <f>IFERROR(VLOOKUP(B164,'Core Indicators'!$E$3:$G$9906,3,FALSE),"x")</f>
        <v>x</v>
      </c>
      <c r="P164" s="251">
        <v>48086</v>
      </c>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c r="DI164" s="245"/>
      <c r="DJ164" s="245"/>
      <c r="DK164" s="245"/>
      <c r="DL164" s="245"/>
    </row>
    <row r="165" spans="1:116" x14ac:dyDescent="0.35">
      <c r="A165" s="246" t="s">
        <v>7099</v>
      </c>
      <c r="B165" s="247" t="s">
        <v>7100</v>
      </c>
      <c r="C165" s="250">
        <v>0.30942659909999998</v>
      </c>
      <c r="D165" s="251">
        <v>13</v>
      </c>
      <c r="E165" s="250">
        <v>5.33E-2</v>
      </c>
      <c r="F165" s="250">
        <v>9.15</v>
      </c>
      <c r="G165" s="250">
        <v>6.8603414500000001E-2</v>
      </c>
      <c r="H165" s="250">
        <v>24.6</v>
      </c>
      <c r="I165" s="251">
        <v>0</v>
      </c>
      <c r="J165" s="251" t="str">
        <f>IFERROR(VLOOKUP($B165,'Core Indicators'!$E$3:$EU$906,147,FALSE),"x")</f>
        <v>x</v>
      </c>
      <c r="K165" s="252">
        <v>1.1184208392999999</v>
      </c>
      <c r="L165" s="250">
        <v>9</v>
      </c>
      <c r="M165" s="251">
        <v>94</v>
      </c>
      <c r="N165" s="251">
        <v>60</v>
      </c>
      <c r="O165" s="251" t="str">
        <f>IFERROR(VLOOKUP(B165,'Core Indicators'!$E$3:$G$9906,3,FALSE),"x")</f>
        <v>x</v>
      </c>
      <c r="P165" s="251">
        <v>20140</v>
      </c>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5"/>
    </row>
    <row r="166" spans="1:116" x14ac:dyDescent="0.35">
      <c r="A166" s="246" t="s">
        <v>7101</v>
      </c>
      <c r="B166" s="247" t="s">
        <v>7102</v>
      </c>
      <c r="C166" s="250">
        <v>0</v>
      </c>
      <c r="D166" s="251">
        <v>12</v>
      </c>
      <c r="E166" s="250">
        <v>0</v>
      </c>
      <c r="F166" s="250" t="s">
        <v>14</v>
      </c>
      <c r="G166" s="250">
        <v>4.0217716600000002E-2</v>
      </c>
      <c r="H166" s="250">
        <v>30</v>
      </c>
      <c r="I166" s="251">
        <v>6</v>
      </c>
      <c r="J166" s="251" t="str">
        <f>IFERROR(VLOOKUP($B166,'Core Indicators'!$E$3:$EU$906,147,FALSE),"x")</f>
        <v>x</v>
      </c>
      <c r="K166" s="252">
        <v>1.9065259695000001</v>
      </c>
      <c r="L166" s="250" t="s">
        <v>14</v>
      </c>
      <c r="M166" s="251">
        <v>100</v>
      </c>
      <c r="N166" s="251">
        <v>85</v>
      </c>
      <c r="O166" s="251" t="str">
        <f>IFERROR(VLOOKUP(B166,'Core Indicators'!$E$3:$G$9906,3,FALSE),"x")</f>
        <v>x</v>
      </c>
      <c r="P166" s="251">
        <v>407310</v>
      </c>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5"/>
    </row>
    <row r="167" spans="1:116" x14ac:dyDescent="0.35">
      <c r="A167" s="246" t="s">
        <v>1706</v>
      </c>
      <c r="B167" s="247" t="s">
        <v>7103</v>
      </c>
      <c r="C167" s="250">
        <v>0</v>
      </c>
      <c r="D167" s="251">
        <v>5</v>
      </c>
      <c r="E167" s="250">
        <v>0</v>
      </c>
      <c r="F167" s="250">
        <v>3.5833333333000001</v>
      </c>
      <c r="G167" s="250">
        <v>0.57860936750000003</v>
      </c>
      <c r="H167" s="250">
        <v>54.6</v>
      </c>
      <c r="I167" s="251">
        <v>6</v>
      </c>
      <c r="J167" s="251">
        <f>IFERROR(VLOOKUP($B167,'Core Indicators'!$E$3:$EU$906,147,FALSE),"x")</f>
        <v>48</v>
      </c>
      <c r="K167" s="252">
        <v>-0.50188273189999999</v>
      </c>
      <c r="L167" s="250">
        <v>2.5</v>
      </c>
      <c r="M167" s="251">
        <v>19</v>
      </c>
      <c r="N167" s="251">
        <v>34</v>
      </c>
      <c r="O167" s="251">
        <f>IFERROR(VLOOKUP(B167,'Core Indicators'!$E$3:$G$9906,3,FALSE),"x")</f>
        <v>1100000</v>
      </c>
      <c r="P167" s="251">
        <v>17200</v>
      </c>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row>
    <row r="168" spans="1:116" x14ac:dyDescent="0.35">
      <c r="A168" s="246" t="s">
        <v>7104</v>
      </c>
      <c r="B168" s="247" t="s">
        <v>7105</v>
      </c>
      <c r="C168" s="250">
        <v>0</v>
      </c>
      <c r="D168" s="251">
        <v>8</v>
      </c>
      <c r="E168" s="250">
        <v>0</v>
      </c>
      <c r="F168" s="250" t="s">
        <v>14</v>
      </c>
      <c r="G168" s="250" t="s">
        <v>14</v>
      </c>
      <c r="H168" s="250">
        <v>32.1</v>
      </c>
      <c r="I168" s="251">
        <v>0</v>
      </c>
      <c r="J168" s="251" t="str">
        <f>IFERROR(VLOOKUP($B168,'Core Indicators'!$E$3:$EU$906,147,FALSE),"x")</f>
        <v>x</v>
      </c>
      <c r="K168" s="252">
        <v>0.17143608630000001</v>
      </c>
      <c r="L168" s="250" t="s">
        <v>14</v>
      </c>
      <c r="M168" s="251">
        <v>72</v>
      </c>
      <c r="N168" s="251">
        <v>66</v>
      </c>
      <c r="O168" s="251" t="str">
        <f>IFERROR(VLOOKUP(B168,'Core Indicators'!$E$3:$G$9906,3,FALSE),"x")</f>
        <v>x</v>
      </c>
      <c r="P168" s="251">
        <v>460</v>
      </c>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5"/>
    </row>
    <row r="169" spans="1:116" x14ac:dyDescent="0.35">
      <c r="A169" s="246" t="s">
        <v>145</v>
      </c>
      <c r="B169" s="247" t="s">
        <v>7106</v>
      </c>
      <c r="C169" s="250">
        <v>0.54330003230000001</v>
      </c>
      <c r="D169" s="251">
        <v>1</v>
      </c>
      <c r="E169" s="250">
        <v>0.85</v>
      </c>
      <c r="F169" s="250">
        <v>1.8</v>
      </c>
      <c r="G169" s="250">
        <v>0.54677704069999999</v>
      </c>
      <c r="H169" s="250">
        <v>37.5</v>
      </c>
      <c r="I169" s="251">
        <v>10</v>
      </c>
      <c r="J169" s="251">
        <f>IFERROR(VLOOKUP($B169,'Core Indicators'!$E$3:$EU$906,147,FALSE),"x")</f>
        <v>2864</v>
      </c>
      <c r="K169" s="252">
        <v>-2.0760633945000002</v>
      </c>
      <c r="L169" s="250">
        <v>1.5</v>
      </c>
      <c r="M169" s="251">
        <v>0</v>
      </c>
      <c r="N169" s="251">
        <v>13</v>
      </c>
      <c r="O169" s="251">
        <f>IFERROR(VLOOKUP(B169,'Core Indicators'!$E$3:$G$9906,3,FALSE),"x")</f>
        <v>17500000</v>
      </c>
      <c r="P169" s="251">
        <v>183630</v>
      </c>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N169" s="245"/>
      <c r="BO169" s="245"/>
      <c r="BP169" s="245"/>
      <c r="BQ169" s="245"/>
      <c r="BR169" s="245"/>
      <c r="BS169" s="245"/>
      <c r="BT169" s="245"/>
      <c r="BU169" s="245"/>
      <c r="BV169" s="245"/>
      <c r="BW169" s="245"/>
      <c r="BX169" s="245"/>
      <c r="BY169" s="245"/>
      <c r="BZ169" s="245"/>
      <c r="CA169" s="245"/>
      <c r="CB169" s="245"/>
      <c r="CC169" s="245"/>
      <c r="CD169" s="245"/>
      <c r="CE169" s="245"/>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c r="DH169" s="245"/>
      <c r="DI169" s="245"/>
      <c r="DJ169" s="245"/>
      <c r="DK169" s="245"/>
      <c r="DL169" s="245"/>
    </row>
    <row r="170" spans="1:116" x14ac:dyDescent="0.35">
      <c r="A170" s="246" t="s">
        <v>677</v>
      </c>
      <c r="B170" s="247" t="s">
        <v>7107</v>
      </c>
      <c r="C170" s="250">
        <v>0.92045000249999998</v>
      </c>
      <c r="D170" s="251">
        <v>9</v>
      </c>
      <c r="E170" s="250">
        <v>0.185</v>
      </c>
      <c r="F170" s="250">
        <v>2.9333333332999998</v>
      </c>
      <c r="G170" s="250">
        <v>0.7006806672</v>
      </c>
      <c r="H170" s="250">
        <v>43.3</v>
      </c>
      <c r="I170" s="251">
        <v>10</v>
      </c>
      <c r="J170" s="251">
        <f>IFERROR(VLOOKUP($B170,'Core Indicators'!$E$3:$EU$906,147,FALSE),"x")</f>
        <v>221</v>
      </c>
      <c r="K170" s="252">
        <v>-1.2833583355</v>
      </c>
      <c r="L170" s="250">
        <v>1.75</v>
      </c>
      <c r="M170" s="251">
        <v>17</v>
      </c>
      <c r="N170" s="251">
        <v>20</v>
      </c>
      <c r="O170" s="251">
        <f>IFERROR(VLOOKUP(B170,'Core Indicators'!$E$3:$G$9906,3,FALSE),"x")</f>
        <v>16797000</v>
      </c>
      <c r="P170" s="251">
        <v>1259200</v>
      </c>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A170" s="245"/>
      <c r="CB170" s="245"/>
      <c r="CC170" s="245"/>
      <c r="CD170" s="245"/>
      <c r="CE170" s="245"/>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c r="DH170" s="245"/>
      <c r="DI170" s="245"/>
      <c r="DJ170" s="245"/>
      <c r="DK170" s="245"/>
      <c r="DL170" s="245"/>
    </row>
    <row r="171" spans="1:116" x14ac:dyDescent="0.35">
      <c r="A171" s="246" t="s">
        <v>7108</v>
      </c>
      <c r="B171" s="247" t="s">
        <v>7109</v>
      </c>
      <c r="C171" s="250">
        <v>0.73349999629999996</v>
      </c>
      <c r="D171" s="251">
        <v>5</v>
      </c>
      <c r="E171" s="250">
        <v>0</v>
      </c>
      <c r="F171" s="250">
        <v>4.8666666666999996</v>
      </c>
      <c r="G171" s="250">
        <v>0.56568342780000003</v>
      </c>
      <c r="H171" s="250">
        <v>43.1</v>
      </c>
      <c r="I171" s="251">
        <v>6</v>
      </c>
      <c r="J171" s="251" t="str">
        <f>IFERROR(VLOOKUP($B171,'Core Indicators'!$E$3:$EU$906,147,FALSE),"x")</f>
        <v>x</v>
      </c>
      <c r="K171" s="252">
        <v>-0.58879667520000001</v>
      </c>
      <c r="L171" s="250">
        <v>4</v>
      </c>
      <c r="M171" s="251">
        <v>44</v>
      </c>
      <c r="N171" s="251">
        <v>29</v>
      </c>
      <c r="O171" s="251" t="str">
        <f>IFERROR(VLOOKUP(B171,'Core Indicators'!$E$3:$G$9906,3,FALSE),"x")</f>
        <v>x</v>
      </c>
      <c r="P171" s="251">
        <v>54390</v>
      </c>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5"/>
      <c r="CZ171" s="245"/>
      <c r="DA171" s="245"/>
      <c r="DB171" s="245"/>
      <c r="DC171" s="245"/>
      <c r="DD171" s="245"/>
      <c r="DE171" s="245"/>
      <c r="DF171" s="245"/>
      <c r="DG171" s="245"/>
      <c r="DH171" s="245"/>
      <c r="DI171" s="245"/>
      <c r="DJ171" s="245"/>
      <c r="DK171" s="245"/>
      <c r="DL171" s="245"/>
    </row>
    <row r="172" spans="1:116" x14ac:dyDescent="0.35">
      <c r="A172" s="246" t="s">
        <v>384</v>
      </c>
      <c r="B172" s="247" t="s">
        <v>7110</v>
      </c>
      <c r="C172" s="250">
        <v>0.31875000450000002</v>
      </c>
      <c r="D172" s="251">
        <v>8</v>
      </c>
      <c r="E172" s="250">
        <v>0.05</v>
      </c>
      <c r="F172" s="250">
        <v>3.3</v>
      </c>
      <c r="G172" s="250">
        <v>0.37672290009999998</v>
      </c>
      <c r="H172" s="250">
        <v>34.9</v>
      </c>
      <c r="I172" s="251">
        <v>6</v>
      </c>
      <c r="J172" s="251">
        <f>IFERROR(VLOOKUP($B172,'Core Indicators'!$E$3:$EU$906,147,FALSE),"x")</f>
        <v>32</v>
      </c>
      <c r="K172" s="252">
        <v>0.1028815731</v>
      </c>
      <c r="L172" s="250">
        <v>3.25</v>
      </c>
      <c r="M172" s="251">
        <v>32</v>
      </c>
      <c r="N172" s="251">
        <v>36</v>
      </c>
      <c r="O172" s="251">
        <f>IFERROR(VLOOKUP(B172,'Core Indicators'!$E$3:$G$9906,3,FALSE),"x")</f>
        <v>66141000</v>
      </c>
      <c r="P172" s="251">
        <v>510890</v>
      </c>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N172" s="245"/>
      <c r="BO172" s="245"/>
      <c r="BP172" s="245"/>
      <c r="BQ172" s="245"/>
      <c r="BR172" s="245"/>
      <c r="BS172" s="245"/>
      <c r="BT172" s="245"/>
      <c r="BU172" s="245"/>
      <c r="BV172" s="245"/>
      <c r="BW172" s="245"/>
      <c r="BX172" s="245"/>
      <c r="BY172" s="245"/>
      <c r="BZ172" s="245"/>
      <c r="CA172" s="245"/>
      <c r="CB172" s="245"/>
      <c r="CC172" s="245"/>
      <c r="CD172" s="245"/>
      <c r="CE172" s="245"/>
      <c r="CF172" s="245"/>
      <c r="CG172" s="245"/>
      <c r="CH172" s="245"/>
      <c r="CI172" s="245"/>
      <c r="CJ172" s="245"/>
      <c r="CK172" s="245"/>
      <c r="CL172" s="245"/>
      <c r="CM172" s="245"/>
      <c r="CN172" s="245"/>
      <c r="CO172" s="245"/>
      <c r="CP172" s="245"/>
      <c r="CQ172" s="245"/>
      <c r="CR172" s="245"/>
      <c r="CS172" s="245"/>
      <c r="CT172" s="245"/>
      <c r="CU172" s="245"/>
      <c r="CV172" s="245"/>
      <c r="CW172" s="245"/>
      <c r="CX172" s="245"/>
      <c r="CY172" s="245"/>
      <c r="CZ172" s="245"/>
      <c r="DA172" s="245"/>
      <c r="DB172" s="245"/>
      <c r="DC172" s="245"/>
      <c r="DD172" s="245"/>
      <c r="DE172" s="245"/>
      <c r="DF172" s="245"/>
      <c r="DG172" s="245"/>
      <c r="DH172" s="245"/>
      <c r="DI172" s="245"/>
      <c r="DJ172" s="245"/>
      <c r="DK172" s="245"/>
      <c r="DL172" s="245"/>
    </row>
    <row r="173" spans="1:116" x14ac:dyDescent="0.35">
      <c r="A173" s="246" t="s">
        <v>7111</v>
      </c>
      <c r="B173" s="247" t="s">
        <v>7112</v>
      </c>
      <c r="C173" s="250">
        <v>0.3105010326</v>
      </c>
      <c r="D173" s="251">
        <v>5</v>
      </c>
      <c r="E173" s="250">
        <v>0.21299999999999999</v>
      </c>
      <c r="F173" s="250">
        <v>2.9166666666999999</v>
      </c>
      <c r="G173" s="250">
        <v>0.37746660949999999</v>
      </c>
      <c r="H173" s="250">
        <v>34</v>
      </c>
      <c r="I173" s="251">
        <v>6</v>
      </c>
      <c r="J173" s="251" t="str">
        <f>IFERROR(VLOOKUP($B173,'Core Indicators'!$E$3:$EU$906,147,FALSE),"x")</f>
        <v>x</v>
      </c>
      <c r="K173" s="252">
        <v>-1.2279412746</v>
      </c>
      <c r="L173" s="250">
        <v>2</v>
      </c>
      <c r="M173" s="251">
        <v>9</v>
      </c>
      <c r="N173" s="251">
        <v>25</v>
      </c>
      <c r="O173" s="251" t="str">
        <f>IFERROR(VLOOKUP(B173,'Core Indicators'!$E$3:$G$9906,3,FALSE),"x")</f>
        <v>x</v>
      </c>
      <c r="P173" s="251">
        <v>138786</v>
      </c>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N173" s="245"/>
      <c r="BO173" s="245"/>
      <c r="BP173" s="245"/>
      <c r="BQ173" s="245"/>
      <c r="BR173" s="245"/>
      <c r="BS173" s="245"/>
      <c r="BT173" s="245"/>
      <c r="BU173" s="245"/>
      <c r="BV173" s="245"/>
      <c r="BW173" s="245"/>
      <c r="BX173" s="245"/>
      <c r="BY173" s="245"/>
      <c r="BZ173" s="245"/>
      <c r="CA173" s="245"/>
      <c r="CB173" s="245"/>
      <c r="CC173" s="245"/>
      <c r="CD173" s="245"/>
      <c r="CE173" s="245"/>
      <c r="CF173" s="245"/>
      <c r="CG173" s="245"/>
      <c r="CH173" s="245"/>
      <c r="CI173" s="245"/>
      <c r="CJ173" s="245"/>
      <c r="CK173" s="245"/>
      <c r="CL173" s="245"/>
      <c r="CM173" s="245"/>
      <c r="CN173" s="245"/>
      <c r="CO173" s="245"/>
      <c r="CP173" s="245"/>
      <c r="CQ173" s="245"/>
      <c r="CR173" s="245"/>
      <c r="CS173" s="245"/>
      <c r="CT173" s="245"/>
      <c r="CU173" s="245"/>
      <c r="CV173" s="245"/>
      <c r="CW173" s="245"/>
      <c r="CX173" s="245"/>
      <c r="CY173" s="245"/>
      <c r="CZ173" s="245"/>
      <c r="DA173" s="245"/>
      <c r="DB173" s="245"/>
      <c r="DC173" s="245"/>
      <c r="DD173" s="245"/>
      <c r="DE173" s="245"/>
      <c r="DF173" s="245"/>
      <c r="DG173" s="245"/>
      <c r="DH173" s="245"/>
      <c r="DI173" s="245"/>
      <c r="DJ173" s="245"/>
      <c r="DK173" s="245"/>
      <c r="DL173" s="245"/>
    </row>
    <row r="174" spans="1:116" x14ac:dyDescent="0.35">
      <c r="A174" s="246" t="s">
        <v>7113</v>
      </c>
      <c r="B174" s="247" t="s">
        <v>7114</v>
      </c>
      <c r="C174" s="250">
        <v>0.27369995949999998</v>
      </c>
      <c r="D174" s="251">
        <v>1</v>
      </c>
      <c r="E174" s="250">
        <v>0.1</v>
      </c>
      <c r="F174" s="250">
        <v>2.75</v>
      </c>
      <c r="G174" s="250" t="s">
        <v>14</v>
      </c>
      <c r="H174" s="250">
        <v>40.799999999999997</v>
      </c>
      <c r="I174" s="251">
        <v>0</v>
      </c>
      <c r="J174" s="251" t="str">
        <f>IFERROR(VLOOKUP($B174,'Core Indicators'!$E$3:$EU$906,147,FALSE),"x")</f>
        <v>x</v>
      </c>
      <c r="K174" s="252">
        <v>-1.4147845507000001</v>
      </c>
      <c r="L174" s="250">
        <v>1.75</v>
      </c>
      <c r="M174" s="251">
        <v>2</v>
      </c>
      <c r="N174" s="251">
        <v>19</v>
      </c>
      <c r="O174" s="251" t="str">
        <f>IFERROR(VLOOKUP(B174,'Core Indicators'!$E$3:$G$9906,3,FALSE),"x")</f>
        <v>x</v>
      </c>
      <c r="P174" s="251">
        <v>469930</v>
      </c>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5"/>
      <c r="BY174" s="245"/>
      <c r="BZ174" s="245"/>
      <c r="CA174" s="245"/>
      <c r="CB174" s="245"/>
      <c r="CC174" s="245"/>
      <c r="CD174" s="245"/>
      <c r="CE174" s="245"/>
      <c r="CF174" s="245"/>
      <c r="CG174" s="245"/>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c r="DB174" s="245"/>
      <c r="DC174" s="245"/>
      <c r="DD174" s="245"/>
      <c r="DE174" s="245"/>
      <c r="DF174" s="245"/>
      <c r="DG174" s="245"/>
      <c r="DH174" s="245"/>
      <c r="DI174" s="245"/>
      <c r="DJ174" s="245"/>
      <c r="DK174" s="245"/>
      <c r="DL174" s="245"/>
    </row>
    <row r="175" spans="1:116" x14ac:dyDescent="0.35">
      <c r="A175" s="246" t="s">
        <v>7115</v>
      </c>
      <c r="B175" s="247" t="s">
        <v>7116</v>
      </c>
      <c r="C175" s="250">
        <v>0</v>
      </c>
      <c r="D175" s="251">
        <v>13</v>
      </c>
      <c r="E175" s="250">
        <v>0</v>
      </c>
      <c r="F175" s="250">
        <v>7.55</v>
      </c>
      <c r="G175" s="250" t="s">
        <v>14</v>
      </c>
      <c r="H175" s="250">
        <v>28.7</v>
      </c>
      <c r="I175" s="251">
        <v>0</v>
      </c>
      <c r="J175" s="251" t="str">
        <f>IFERROR(VLOOKUP($B175,'Core Indicators'!$E$3:$EU$906,147,FALSE),"x")</f>
        <v>x</v>
      </c>
      <c r="K175" s="252">
        <v>-1.111014843</v>
      </c>
      <c r="L175" s="250">
        <v>7</v>
      </c>
      <c r="M175" s="251">
        <v>71</v>
      </c>
      <c r="N175" s="251">
        <v>38</v>
      </c>
      <c r="O175" s="251" t="str">
        <f>IFERROR(VLOOKUP(B175,'Core Indicators'!$E$3:$G$9906,3,FALSE),"x")</f>
        <v>x</v>
      </c>
      <c r="P175" s="251">
        <v>14870</v>
      </c>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c r="BV175" s="245"/>
      <c r="BW175" s="245"/>
      <c r="BX175" s="245"/>
      <c r="BY175" s="245"/>
      <c r="BZ175" s="245"/>
      <c r="CA175" s="245"/>
      <c r="CB175" s="245"/>
      <c r="CC175" s="245"/>
      <c r="CD175" s="245"/>
      <c r="CE175" s="245"/>
      <c r="CF175" s="245"/>
      <c r="CG175" s="245"/>
      <c r="CH175" s="245"/>
      <c r="CI175" s="245"/>
      <c r="CJ175" s="245"/>
      <c r="CK175" s="245"/>
      <c r="CL175" s="245"/>
      <c r="CM175" s="245"/>
      <c r="CN175" s="245"/>
      <c r="CO175" s="245"/>
      <c r="CP175" s="245"/>
      <c r="CQ175" s="245"/>
      <c r="CR175" s="245"/>
      <c r="CS175" s="245"/>
      <c r="CT175" s="245"/>
      <c r="CU175" s="245"/>
      <c r="CV175" s="245"/>
      <c r="CW175" s="245"/>
      <c r="CX175" s="245"/>
      <c r="CY175" s="245"/>
      <c r="CZ175" s="245"/>
      <c r="DA175" s="245"/>
      <c r="DB175" s="245"/>
      <c r="DC175" s="245"/>
      <c r="DD175" s="245"/>
      <c r="DE175" s="245"/>
      <c r="DF175" s="245"/>
      <c r="DG175" s="245"/>
      <c r="DH175" s="245"/>
      <c r="DI175" s="245"/>
      <c r="DJ175" s="245"/>
      <c r="DK175" s="245"/>
      <c r="DL175" s="245"/>
    </row>
    <row r="176" spans="1:116" x14ac:dyDescent="0.35">
      <c r="A176" s="246" t="s">
        <v>7117</v>
      </c>
      <c r="B176" s="247" t="s">
        <v>7118</v>
      </c>
      <c r="C176" s="250">
        <v>0</v>
      </c>
      <c r="D176" s="251">
        <v>11</v>
      </c>
      <c r="E176" s="250">
        <v>0</v>
      </c>
      <c r="F176" s="250" t="s">
        <v>14</v>
      </c>
      <c r="G176" s="250">
        <v>0.41808821130000001</v>
      </c>
      <c r="H176" s="250">
        <v>37.6</v>
      </c>
      <c r="I176" s="251">
        <v>0</v>
      </c>
      <c r="J176" s="251" t="str">
        <f>IFERROR(VLOOKUP($B176,'Core Indicators'!$E$3:$EU$906,147,FALSE),"x")</f>
        <v>x</v>
      </c>
      <c r="K176" s="252">
        <v>0.45866918559999997</v>
      </c>
      <c r="L176" s="250" t="s">
        <v>14</v>
      </c>
      <c r="M176" s="251">
        <v>79</v>
      </c>
      <c r="N176" s="251" t="s">
        <v>14</v>
      </c>
      <c r="O176" s="251" t="str">
        <f>IFERROR(VLOOKUP(B176,'Core Indicators'!$E$3:$G$9906,3,FALSE),"x")</f>
        <v>x</v>
      </c>
      <c r="P176" s="251">
        <v>720</v>
      </c>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N176" s="245"/>
      <c r="BO176" s="245"/>
      <c r="BP176" s="245"/>
      <c r="BQ176" s="245"/>
      <c r="BR176" s="245"/>
      <c r="BS176" s="245"/>
      <c r="BT176" s="245"/>
      <c r="BU176" s="245"/>
      <c r="BV176" s="245"/>
      <c r="BW176" s="245"/>
      <c r="BX176" s="245"/>
      <c r="BY176" s="245"/>
      <c r="BZ176" s="245"/>
      <c r="CA176" s="245"/>
      <c r="CB176" s="245"/>
      <c r="CC176" s="245"/>
      <c r="CD176" s="245"/>
      <c r="CE176" s="245"/>
      <c r="CF176" s="245"/>
      <c r="CG176" s="245"/>
      <c r="CH176" s="245"/>
      <c r="CI176" s="245"/>
      <c r="CJ176" s="245"/>
      <c r="CK176" s="245"/>
      <c r="CL176" s="245"/>
      <c r="CM176" s="245"/>
      <c r="CN176" s="245"/>
      <c r="CO176" s="245"/>
      <c r="CP176" s="245"/>
      <c r="CQ176" s="245"/>
      <c r="CR176" s="245"/>
      <c r="CS176" s="245"/>
      <c r="CT176" s="245"/>
      <c r="CU176" s="245"/>
      <c r="CV176" s="245"/>
      <c r="CW176" s="245"/>
      <c r="CX176" s="245"/>
      <c r="CY176" s="245"/>
      <c r="CZ176" s="245"/>
      <c r="DA176" s="245"/>
      <c r="DB176" s="245"/>
      <c r="DC176" s="245"/>
      <c r="DD176" s="245"/>
      <c r="DE176" s="245"/>
      <c r="DF176" s="245"/>
      <c r="DG176" s="245"/>
      <c r="DH176" s="245"/>
      <c r="DI176" s="245"/>
      <c r="DJ176" s="245"/>
      <c r="DK176" s="245"/>
      <c r="DL176" s="245"/>
    </row>
    <row r="177" spans="1:116" x14ac:dyDescent="0.35">
      <c r="A177" s="246" t="s">
        <v>916</v>
      </c>
      <c r="B177" s="247" t="s">
        <v>7119</v>
      </c>
      <c r="C177" s="250">
        <v>0.75771999329999995</v>
      </c>
      <c r="D177" s="251">
        <v>12</v>
      </c>
      <c r="E177" s="250">
        <v>0.40300000000000002</v>
      </c>
      <c r="F177" s="250">
        <v>8.4499999999999993</v>
      </c>
      <c r="G177" s="250">
        <v>0.32349148620000001</v>
      </c>
      <c r="H177" s="250">
        <v>40.299999999999997</v>
      </c>
      <c r="I177" s="251">
        <v>0</v>
      </c>
      <c r="J177" s="251">
        <f>IFERROR(VLOOKUP($B177,'Core Indicators'!$E$3:$EU$906,147,FALSE),"x")</f>
        <v>60</v>
      </c>
      <c r="K177" s="252">
        <v>-0.1202659085</v>
      </c>
      <c r="L177" s="250">
        <v>7.25</v>
      </c>
      <c r="M177" s="251">
        <v>82</v>
      </c>
      <c r="N177" s="251">
        <v>40</v>
      </c>
      <c r="O177" s="251">
        <f>IFERROR(VLOOKUP(B177,'Core Indicators'!$E$3:$G$9906,3,FALSE),"x")</f>
        <v>1455000</v>
      </c>
      <c r="P177" s="251">
        <v>5130</v>
      </c>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5"/>
      <c r="BY177" s="245"/>
      <c r="BZ177" s="245"/>
      <c r="CA177" s="245"/>
      <c r="CB177" s="245"/>
      <c r="CC177" s="245"/>
      <c r="CD177" s="245"/>
      <c r="CE177" s="245"/>
      <c r="CF177" s="245"/>
      <c r="CG177" s="245"/>
      <c r="CH177" s="245"/>
      <c r="CI177" s="245"/>
      <c r="CJ177" s="245"/>
      <c r="CK177" s="245"/>
      <c r="CL177" s="245"/>
      <c r="CM177" s="245"/>
      <c r="CN177" s="245"/>
      <c r="CO177" s="245"/>
      <c r="CP177" s="245"/>
      <c r="CQ177" s="245"/>
      <c r="CR177" s="245"/>
      <c r="CS177" s="245"/>
      <c r="CT177" s="245"/>
      <c r="CU177" s="245"/>
      <c r="CV177" s="245"/>
      <c r="CW177" s="245"/>
      <c r="CX177" s="245"/>
      <c r="CY177" s="245"/>
      <c r="CZ177" s="245"/>
      <c r="DA177" s="245"/>
      <c r="DB177" s="245"/>
      <c r="DC177" s="245"/>
      <c r="DD177" s="245"/>
      <c r="DE177" s="245"/>
      <c r="DF177" s="245"/>
      <c r="DG177" s="245"/>
      <c r="DH177" s="245"/>
      <c r="DI177" s="245"/>
      <c r="DJ177" s="245"/>
      <c r="DK177" s="245"/>
      <c r="DL177" s="245"/>
    </row>
    <row r="178" spans="1:116" x14ac:dyDescent="0.35">
      <c r="A178" s="246" t="s">
        <v>733</v>
      </c>
      <c r="B178" s="247" t="s">
        <v>7120</v>
      </c>
      <c r="C178" s="250">
        <v>3.9599962599999997E-2</v>
      </c>
      <c r="D178" s="251">
        <v>7</v>
      </c>
      <c r="E178" s="250">
        <v>0</v>
      </c>
      <c r="F178" s="250">
        <v>6.55</v>
      </c>
      <c r="G178" s="250">
        <v>0.30031952810000001</v>
      </c>
      <c r="H178" s="250">
        <v>32.799999999999997</v>
      </c>
      <c r="I178" s="251">
        <v>6</v>
      </c>
      <c r="J178" s="251">
        <f>IFERROR(VLOOKUP($B178,'Core Indicators'!$E$3:$EU$906,147,FALSE),"x")</f>
        <v>967</v>
      </c>
      <c r="K178" s="252">
        <v>6.22186884E-2</v>
      </c>
      <c r="L178" s="250">
        <v>5.5</v>
      </c>
      <c r="M178" s="251">
        <v>70</v>
      </c>
      <c r="N178" s="251">
        <v>43</v>
      </c>
      <c r="O178" s="251">
        <f>IFERROR(VLOOKUP(B178,'Core Indicators'!$E$3:$G$9906,3,FALSE),"x")</f>
        <v>11718000</v>
      </c>
      <c r="P178" s="251">
        <v>155360</v>
      </c>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c r="DH178" s="245"/>
      <c r="DI178" s="245"/>
      <c r="DJ178" s="245"/>
      <c r="DK178" s="245"/>
      <c r="DL178" s="245"/>
    </row>
    <row r="179" spans="1:116" x14ac:dyDescent="0.35">
      <c r="A179" s="246" t="s">
        <v>755</v>
      </c>
      <c r="B179" s="247" t="s">
        <v>7121</v>
      </c>
      <c r="C179" s="250">
        <v>0.40505643740000002</v>
      </c>
      <c r="D179" s="251">
        <v>7</v>
      </c>
      <c r="E179" s="250">
        <v>0.34</v>
      </c>
      <c r="F179" s="250">
        <v>4.9166666667000003</v>
      </c>
      <c r="G179" s="250">
        <v>0.3050249216</v>
      </c>
      <c r="H179" s="250">
        <v>41.9</v>
      </c>
      <c r="I179" s="251">
        <v>10</v>
      </c>
      <c r="J179" s="251">
        <f>IFERROR(VLOOKUP($B179,'Core Indicators'!$E$3:$EU$906,147,FALSE),"x")</f>
        <v>242</v>
      </c>
      <c r="K179" s="252">
        <v>-0.28296324610000001</v>
      </c>
      <c r="L179" s="250">
        <v>3.5</v>
      </c>
      <c r="M179" s="251">
        <v>32</v>
      </c>
      <c r="N179" s="251">
        <v>39</v>
      </c>
      <c r="O179" s="251">
        <f>IFERROR(VLOOKUP(B179,'Core Indicators'!$E$3:$G$9906,3,FALSE),"x")</f>
        <v>84339000</v>
      </c>
      <c r="P179" s="251">
        <v>769630</v>
      </c>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5"/>
      <c r="BY179" s="245"/>
      <c r="BZ179" s="245"/>
      <c r="CA179" s="245"/>
      <c r="CB179" s="245"/>
      <c r="CC179" s="245"/>
      <c r="CD179" s="245"/>
      <c r="CE179" s="245"/>
      <c r="CF179" s="245"/>
      <c r="CG179" s="245"/>
      <c r="CH179" s="245"/>
      <c r="CI179" s="245"/>
      <c r="CJ179" s="245"/>
      <c r="CK179" s="245"/>
      <c r="CL179" s="245"/>
      <c r="CM179" s="245"/>
      <c r="CN179" s="245"/>
      <c r="CO179" s="245"/>
      <c r="CP179" s="245"/>
      <c r="CQ179" s="245"/>
      <c r="CR179" s="245"/>
      <c r="CS179" s="245"/>
      <c r="CT179" s="245"/>
      <c r="CU179" s="245"/>
      <c r="CV179" s="245"/>
      <c r="CW179" s="245"/>
      <c r="CX179" s="245"/>
      <c r="CY179" s="245"/>
      <c r="CZ179" s="245"/>
      <c r="DA179" s="245"/>
      <c r="DB179" s="245"/>
      <c r="DC179" s="245"/>
      <c r="DD179" s="245"/>
      <c r="DE179" s="245"/>
      <c r="DF179" s="245"/>
      <c r="DG179" s="245"/>
      <c r="DH179" s="245"/>
      <c r="DI179" s="245"/>
      <c r="DJ179" s="245"/>
      <c r="DK179" s="245"/>
      <c r="DL179" s="245"/>
    </row>
    <row r="180" spans="1:116" x14ac:dyDescent="0.35">
      <c r="A180" s="246" t="s">
        <v>7122</v>
      </c>
      <c r="B180" s="247" t="s">
        <v>7123</v>
      </c>
      <c r="C180" s="250">
        <v>0</v>
      </c>
      <c r="D180" s="251">
        <v>11</v>
      </c>
      <c r="E180" s="250">
        <v>0</v>
      </c>
      <c r="F180" s="250" t="s">
        <v>14</v>
      </c>
      <c r="G180" s="250" t="s">
        <v>14</v>
      </c>
      <c r="H180" s="250">
        <v>39.1</v>
      </c>
      <c r="I180" s="251">
        <v>0</v>
      </c>
      <c r="J180" s="251" t="str">
        <f>IFERROR(VLOOKUP($B180,'Core Indicators'!$E$3:$EU$906,147,FALSE),"x")</f>
        <v>x</v>
      </c>
      <c r="K180" s="252">
        <v>0.4812893271</v>
      </c>
      <c r="L180" s="250" t="s">
        <v>14</v>
      </c>
      <c r="M180" s="251">
        <v>93</v>
      </c>
      <c r="N180" s="251" t="s">
        <v>14</v>
      </c>
      <c r="O180" s="251" t="str">
        <f>IFERROR(VLOOKUP(B180,'Core Indicators'!$E$3:$G$9906,3,FALSE),"x")</f>
        <v>x</v>
      </c>
      <c r="P180" s="251">
        <v>30</v>
      </c>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c r="BV180" s="245"/>
      <c r="BW180" s="245"/>
      <c r="BX180" s="245"/>
      <c r="BY180" s="245"/>
      <c r="BZ180" s="245"/>
      <c r="CA180" s="245"/>
      <c r="CB180" s="245"/>
      <c r="CC180" s="245"/>
      <c r="CD180" s="245"/>
      <c r="CE180" s="245"/>
      <c r="CF180" s="245"/>
      <c r="CG180" s="245"/>
      <c r="CH180" s="245"/>
      <c r="CI180" s="245"/>
      <c r="CJ180" s="245"/>
      <c r="CK180" s="245"/>
      <c r="CL180" s="245"/>
      <c r="CM180" s="245"/>
      <c r="CN180" s="245"/>
      <c r="CO180" s="245"/>
      <c r="CP180" s="245"/>
      <c r="CQ180" s="245"/>
      <c r="CR180" s="245"/>
      <c r="CS180" s="245"/>
      <c r="CT180" s="245"/>
      <c r="CU180" s="245"/>
      <c r="CV180" s="245"/>
      <c r="CW180" s="245"/>
      <c r="CX180" s="245"/>
      <c r="CY180" s="245"/>
      <c r="CZ180" s="245"/>
      <c r="DA180" s="245"/>
      <c r="DB180" s="245"/>
      <c r="DC180" s="245"/>
      <c r="DD180" s="245"/>
      <c r="DE180" s="245"/>
      <c r="DF180" s="245"/>
      <c r="DG180" s="245"/>
      <c r="DH180" s="245"/>
      <c r="DI180" s="245"/>
      <c r="DJ180" s="245"/>
      <c r="DK180" s="245"/>
      <c r="DL180" s="245"/>
    </row>
    <row r="181" spans="1:116" x14ac:dyDescent="0.35">
      <c r="A181" s="246" t="s">
        <v>158</v>
      </c>
      <c r="B181" s="247" t="s">
        <v>7124</v>
      </c>
      <c r="C181" s="250">
        <v>0.50555201679999995</v>
      </c>
      <c r="D181" s="251">
        <v>7</v>
      </c>
      <c r="E181" s="250">
        <v>0</v>
      </c>
      <c r="F181" s="250">
        <v>6.05</v>
      </c>
      <c r="G181" s="250">
        <v>0.53851305940000005</v>
      </c>
      <c r="H181" s="250">
        <v>40.5</v>
      </c>
      <c r="I181" s="251">
        <v>6</v>
      </c>
      <c r="J181" s="251">
        <f>IFERROR(VLOOKUP($B181,'Core Indicators'!$E$3:$EU$906,147,FALSE),"x")</f>
        <v>22</v>
      </c>
      <c r="K181" s="252">
        <v>-0.57793134450000005</v>
      </c>
      <c r="L181" s="250">
        <v>5</v>
      </c>
      <c r="M181" s="251">
        <v>40</v>
      </c>
      <c r="N181" s="251">
        <v>37</v>
      </c>
      <c r="O181" s="251">
        <f>IFERROR(VLOOKUP(B181,'Core Indicators'!$E$3:$G$9906,3,FALSE),"x")</f>
        <v>57797000</v>
      </c>
      <c r="P181" s="251">
        <v>885800</v>
      </c>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5"/>
      <c r="BY181" s="245"/>
      <c r="BZ181" s="245"/>
      <c r="CA181" s="245"/>
      <c r="CB181" s="245"/>
      <c r="CC181" s="245"/>
      <c r="CD181" s="245"/>
      <c r="CE181" s="245"/>
      <c r="CF181" s="245"/>
      <c r="CG181" s="245"/>
      <c r="CH181" s="245"/>
      <c r="CI181" s="245"/>
      <c r="CJ181" s="245"/>
      <c r="CK181" s="245"/>
      <c r="CL181" s="245"/>
      <c r="CM181" s="245"/>
      <c r="CN181" s="245"/>
      <c r="CO181" s="245"/>
      <c r="CP181" s="245"/>
      <c r="CQ181" s="245"/>
      <c r="CR181" s="245"/>
      <c r="CS181" s="245"/>
      <c r="CT181" s="245"/>
      <c r="CU181" s="245"/>
      <c r="CV181" s="245"/>
      <c r="CW181" s="245"/>
      <c r="CX181" s="245"/>
      <c r="CY181" s="245"/>
      <c r="CZ181" s="245"/>
      <c r="DA181" s="245"/>
      <c r="DB181" s="245"/>
      <c r="DC181" s="245"/>
      <c r="DD181" s="245"/>
      <c r="DE181" s="245"/>
      <c r="DF181" s="245"/>
      <c r="DG181" s="245"/>
      <c r="DH181" s="245"/>
      <c r="DI181" s="245"/>
      <c r="DJ181" s="245"/>
      <c r="DK181" s="245"/>
      <c r="DL181" s="245"/>
    </row>
    <row r="182" spans="1:116" x14ac:dyDescent="0.35">
      <c r="A182" s="246" t="s">
        <v>1509</v>
      </c>
      <c r="B182" s="247" t="s">
        <v>7125</v>
      </c>
      <c r="C182" s="250">
        <v>0.92157200010000007</v>
      </c>
      <c r="D182" s="251">
        <v>7</v>
      </c>
      <c r="E182" s="250">
        <v>0.23899999999999999</v>
      </c>
      <c r="F182" s="250">
        <v>5.1666666667000003</v>
      </c>
      <c r="G182" s="250">
        <v>0.53064898670000005</v>
      </c>
      <c r="H182" s="250">
        <v>42.8</v>
      </c>
      <c r="I182" s="251">
        <v>6</v>
      </c>
      <c r="J182" s="251">
        <f>IFERROR(VLOOKUP($B182,'Core Indicators'!$E$3:$EU$906,147,FALSE),"x")</f>
        <v>146</v>
      </c>
      <c r="K182" s="252">
        <v>-0.31461122629999999</v>
      </c>
      <c r="L182" s="250">
        <v>5.25</v>
      </c>
      <c r="M182" s="251">
        <v>34</v>
      </c>
      <c r="N182" s="251">
        <v>28</v>
      </c>
      <c r="O182" s="251">
        <f>IFERROR(VLOOKUP(B182,'Core Indicators'!$E$3:$G$9906,3,FALSE),"x")</f>
        <v>47245000</v>
      </c>
      <c r="P182" s="251">
        <v>200520</v>
      </c>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N182" s="245"/>
      <c r="BO182" s="245"/>
      <c r="BP182" s="245"/>
      <c r="BQ182" s="245"/>
      <c r="BR182" s="245"/>
      <c r="BS182" s="245"/>
      <c r="BT182" s="245"/>
      <c r="BU182" s="245"/>
      <c r="BV182" s="245"/>
      <c r="BW182" s="245"/>
      <c r="BX182" s="245"/>
      <c r="BY182" s="245"/>
      <c r="BZ182" s="245"/>
      <c r="CA182" s="245"/>
      <c r="CB182" s="245"/>
      <c r="CC182" s="245"/>
      <c r="CD182" s="245"/>
      <c r="CE182" s="245"/>
      <c r="CF182" s="245"/>
      <c r="CG182" s="245"/>
      <c r="CH182" s="245"/>
      <c r="CI182" s="245"/>
      <c r="CJ182" s="245"/>
      <c r="CK182" s="245"/>
      <c r="CL182" s="245"/>
      <c r="CM182" s="245"/>
      <c r="CN182" s="245"/>
      <c r="CO182" s="245"/>
      <c r="CP182" s="245"/>
      <c r="CQ182" s="245"/>
      <c r="CR182" s="245"/>
      <c r="CS182" s="245"/>
      <c r="CT182" s="245"/>
      <c r="CU182" s="245"/>
      <c r="CV182" s="245"/>
      <c r="CW182" s="245"/>
      <c r="CX182" s="245"/>
      <c r="CY182" s="245"/>
      <c r="CZ182" s="245"/>
      <c r="DA182" s="245"/>
      <c r="DB182" s="245"/>
      <c r="DC182" s="245"/>
      <c r="DD182" s="245"/>
      <c r="DE182" s="245"/>
      <c r="DF182" s="245"/>
      <c r="DG182" s="245"/>
      <c r="DH182" s="245"/>
      <c r="DI182" s="245"/>
      <c r="DJ182" s="245"/>
      <c r="DK182" s="245"/>
      <c r="DL182" s="245"/>
    </row>
    <row r="183" spans="1:116" x14ac:dyDescent="0.35">
      <c r="A183" s="246" t="s">
        <v>849</v>
      </c>
      <c r="B183" s="247" t="s">
        <v>7126</v>
      </c>
      <c r="C183" s="250">
        <v>0.32836996870000001</v>
      </c>
      <c r="D183" s="251">
        <v>10</v>
      </c>
      <c r="E183" s="250">
        <v>1.6E-2</v>
      </c>
      <c r="F183" s="250">
        <v>6.9</v>
      </c>
      <c r="G183" s="250">
        <v>0.28448561900000002</v>
      </c>
      <c r="H183" s="250">
        <v>26.6</v>
      </c>
      <c r="I183" s="251">
        <v>8</v>
      </c>
      <c r="J183" s="251">
        <f>IFERROR(VLOOKUP($B183,'Core Indicators'!$E$3:$EU$906,147,FALSE),"x")</f>
        <v>49</v>
      </c>
      <c r="K183" s="252">
        <v>-0.69835144280000006</v>
      </c>
      <c r="L183" s="250">
        <v>6.25</v>
      </c>
      <c r="M183" s="251">
        <v>62</v>
      </c>
      <c r="N183" s="251">
        <v>30</v>
      </c>
      <c r="O183" s="251">
        <f>IFERROR(VLOOKUP(B183,'Core Indicators'!$E$3:$G$9906,3,FALSE),"x")</f>
        <v>42074000</v>
      </c>
      <c r="P183" s="251">
        <v>579290</v>
      </c>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c r="CJ183" s="245"/>
      <c r="CK183" s="245"/>
      <c r="CL183" s="245"/>
      <c r="CM183" s="245"/>
      <c r="CN183" s="245"/>
      <c r="CO183" s="245"/>
      <c r="CP183" s="245"/>
      <c r="CQ183" s="245"/>
      <c r="CR183" s="245"/>
      <c r="CS183" s="245"/>
      <c r="CT183" s="245"/>
      <c r="CU183" s="245"/>
      <c r="CV183" s="245"/>
      <c r="CW183" s="245"/>
      <c r="CX183" s="245"/>
      <c r="CY183" s="245"/>
      <c r="CZ183" s="245"/>
      <c r="DA183" s="245"/>
      <c r="DB183" s="245"/>
      <c r="DC183" s="245"/>
      <c r="DD183" s="245"/>
      <c r="DE183" s="245"/>
      <c r="DF183" s="245"/>
      <c r="DG183" s="245"/>
      <c r="DH183" s="245"/>
      <c r="DI183" s="245"/>
      <c r="DJ183" s="245"/>
      <c r="DK183" s="245"/>
      <c r="DL183" s="245"/>
    </row>
    <row r="184" spans="1:116" x14ac:dyDescent="0.35">
      <c r="A184" s="246" t="s">
        <v>7127</v>
      </c>
      <c r="B184" s="247" t="s">
        <v>7128</v>
      </c>
      <c r="C184" s="250">
        <v>0.16945201360000001</v>
      </c>
      <c r="D184" s="251">
        <v>13</v>
      </c>
      <c r="E184" s="250">
        <v>0.08</v>
      </c>
      <c r="F184" s="250">
        <v>9.9</v>
      </c>
      <c r="G184" s="250">
        <v>0.27532989819999998</v>
      </c>
      <c r="H184" s="250">
        <v>39.700000000000003</v>
      </c>
      <c r="I184" s="251">
        <v>0</v>
      </c>
      <c r="J184" s="251" t="str">
        <f>IFERROR(VLOOKUP($B184,'Core Indicators'!$E$3:$EU$906,147,FALSE),"x")</f>
        <v>x</v>
      </c>
      <c r="K184" s="252">
        <v>0.62126314640000002</v>
      </c>
      <c r="L184" s="250">
        <v>10</v>
      </c>
      <c r="M184" s="251">
        <v>98</v>
      </c>
      <c r="N184" s="251">
        <v>71</v>
      </c>
      <c r="O184" s="251" t="str">
        <f>IFERROR(VLOOKUP(B184,'Core Indicators'!$E$3:$G$9906,3,FALSE),"x")</f>
        <v>x</v>
      </c>
      <c r="P184" s="251">
        <v>175020</v>
      </c>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5"/>
    </row>
    <row r="185" spans="1:116" x14ac:dyDescent="0.35">
      <c r="A185" s="246" t="s">
        <v>7129</v>
      </c>
      <c r="B185" s="247" t="s">
        <v>7130</v>
      </c>
      <c r="C185" s="250">
        <v>0.52450212409999997</v>
      </c>
      <c r="D185" s="251">
        <v>11</v>
      </c>
      <c r="E185" s="250">
        <v>0.17299999999999999</v>
      </c>
      <c r="F185" s="250" t="s">
        <v>14</v>
      </c>
      <c r="G185" s="250">
        <v>0.1816034607</v>
      </c>
      <c r="H185" s="250">
        <v>41.4</v>
      </c>
      <c r="I185" s="251">
        <v>6</v>
      </c>
      <c r="J185" s="251" t="str">
        <f>IFERROR(VLOOKUP($B185,'Core Indicators'!$E$3:$EU$906,147,FALSE),"x")</f>
        <v>x</v>
      </c>
      <c r="K185" s="252">
        <v>1.4610936642000001</v>
      </c>
      <c r="L185" s="250" t="s">
        <v>14</v>
      </c>
      <c r="M185" s="251">
        <v>86</v>
      </c>
      <c r="N185" s="251">
        <v>69</v>
      </c>
      <c r="O185" s="251" t="str">
        <f>IFERROR(VLOOKUP(B185,'Core Indicators'!$E$3:$G$9906,3,FALSE),"x")</f>
        <v>x</v>
      </c>
      <c r="P185" s="251">
        <v>9147420</v>
      </c>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row>
    <row r="186" spans="1:116" x14ac:dyDescent="0.35">
      <c r="A186" s="246" t="s">
        <v>7131</v>
      </c>
      <c r="B186" s="247" t="s">
        <v>7132</v>
      </c>
      <c r="C186" s="250">
        <v>0.35384998090000003</v>
      </c>
      <c r="D186" s="251">
        <v>1</v>
      </c>
      <c r="E186" s="250">
        <v>0.16</v>
      </c>
      <c r="F186" s="250">
        <v>3.6333333333</v>
      </c>
      <c r="G186" s="250">
        <v>0.30309940320000001</v>
      </c>
      <c r="H186" s="250">
        <v>35.299999999999997</v>
      </c>
      <c r="I186" s="251">
        <v>6</v>
      </c>
      <c r="J186" s="251" t="str">
        <f>IFERROR(VLOOKUP($B186,'Core Indicators'!$E$3:$EU$906,147,FALSE),"x")</f>
        <v>x</v>
      </c>
      <c r="K186" s="252">
        <v>-1.0481816530000001</v>
      </c>
      <c r="L186" s="250">
        <v>3.25</v>
      </c>
      <c r="M186" s="251">
        <v>10</v>
      </c>
      <c r="N186" s="251">
        <v>25</v>
      </c>
      <c r="O186" s="251" t="str">
        <f>IFERROR(VLOOKUP(B186,'Core Indicators'!$E$3:$G$9906,3,FALSE),"x")</f>
        <v>x</v>
      </c>
      <c r="P186" s="251">
        <v>425400</v>
      </c>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row>
    <row r="187" spans="1:116" x14ac:dyDescent="0.35">
      <c r="A187" s="246" t="s">
        <v>7133</v>
      </c>
      <c r="B187" s="247" t="s">
        <v>7134</v>
      </c>
      <c r="C187" s="250">
        <v>0</v>
      </c>
      <c r="D187" s="251">
        <v>12</v>
      </c>
      <c r="E187" s="250">
        <v>0</v>
      </c>
      <c r="F187" s="250" t="s">
        <v>14</v>
      </c>
      <c r="G187" s="250" t="s">
        <v>14</v>
      </c>
      <c r="H187" s="250" t="s">
        <v>14</v>
      </c>
      <c r="I187" s="251">
        <v>0</v>
      </c>
      <c r="J187" s="251" t="str">
        <f>IFERROR(VLOOKUP($B187,'Core Indicators'!$E$3:$EU$906,147,FALSE),"x")</f>
        <v>x</v>
      </c>
      <c r="K187" s="252">
        <v>0.44635623689999998</v>
      </c>
      <c r="L187" s="250" t="s">
        <v>14</v>
      </c>
      <c r="M187" s="251">
        <v>91</v>
      </c>
      <c r="N187" s="251">
        <v>59</v>
      </c>
      <c r="O187" s="251" t="str">
        <f>IFERROR(VLOOKUP(B187,'Core Indicators'!$E$3:$G$9906,3,FALSE),"x")</f>
        <v>x</v>
      </c>
      <c r="P187" s="251">
        <v>390</v>
      </c>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row>
    <row r="188" spans="1:116" x14ac:dyDescent="0.35">
      <c r="A188" s="246" t="s">
        <v>103</v>
      </c>
      <c r="B188" s="247" t="s">
        <v>7135</v>
      </c>
      <c r="C188" s="250">
        <v>0.26454201690000001</v>
      </c>
      <c r="D188" s="251">
        <v>7</v>
      </c>
      <c r="E188" s="250">
        <v>0.12</v>
      </c>
      <c r="F188" s="250">
        <v>3.0833333333000001</v>
      </c>
      <c r="G188" s="250">
        <v>0.45795582140000002</v>
      </c>
      <c r="H188" s="250">
        <v>44.8</v>
      </c>
      <c r="I188" s="251">
        <v>6</v>
      </c>
      <c r="J188" s="251">
        <f>IFERROR(VLOOKUP($B188,'Core Indicators'!$E$3:$EU$906,147,FALSE),"x")</f>
        <v>8253</v>
      </c>
      <c r="K188" s="252">
        <v>-2.3200535774</v>
      </c>
      <c r="L188" s="250">
        <v>1.75</v>
      </c>
      <c r="M188" s="251">
        <v>16</v>
      </c>
      <c r="N188" s="251">
        <v>16</v>
      </c>
      <c r="O188" s="251">
        <f>IFERROR(VLOOKUP(B188,'Core Indicators'!$E$3:$G$9906,3,FALSE),"x")</f>
        <v>27412000</v>
      </c>
      <c r="P188" s="251">
        <v>882050</v>
      </c>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row>
    <row r="189" spans="1:116" x14ac:dyDescent="0.35">
      <c r="A189" s="246" t="s">
        <v>7136</v>
      </c>
      <c r="B189" s="247" t="s">
        <v>7137</v>
      </c>
      <c r="C189" s="250">
        <v>0.27606595950000001</v>
      </c>
      <c r="D189" s="251">
        <v>1</v>
      </c>
      <c r="E189" s="250">
        <v>0.10100000000000001</v>
      </c>
      <c r="F189" s="250">
        <v>3.5666666667000002</v>
      </c>
      <c r="G189" s="250">
        <v>0.31384940030000003</v>
      </c>
      <c r="H189" s="250">
        <v>35.700000000000003</v>
      </c>
      <c r="I189" s="251">
        <v>6</v>
      </c>
      <c r="J189" s="251" t="str">
        <f>IFERROR(VLOOKUP($B189,'Core Indicators'!$E$3:$EU$906,147,FALSE),"x")</f>
        <v>x</v>
      </c>
      <c r="K189" s="252">
        <v>-1.68987531E-2</v>
      </c>
      <c r="L189" s="250">
        <v>3</v>
      </c>
      <c r="M189" s="251">
        <v>20</v>
      </c>
      <c r="N189" s="251">
        <v>37</v>
      </c>
      <c r="O189" s="251" t="str">
        <f>IFERROR(VLOOKUP(B189,'Core Indicators'!$E$3:$G$9906,3,FALSE),"x")</f>
        <v>x</v>
      </c>
      <c r="P189" s="251">
        <v>310070</v>
      </c>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row>
    <row r="190" spans="1:116" x14ac:dyDescent="0.35">
      <c r="A190" s="246" t="s">
        <v>7138</v>
      </c>
      <c r="B190" s="247" t="s">
        <v>7139</v>
      </c>
      <c r="C190" s="250">
        <v>0</v>
      </c>
      <c r="D190" s="251">
        <v>12</v>
      </c>
      <c r="E190" s="250">
        <v>0</v>
      </c>
      <c r="F190" s="250" t="s">
        <v>14</v>
      </c>
      <c r="G190" s="250" t="s">
        <v>14</v>
      </c>
      <c r="H190" s="250">
        <v>37.6</v>
      </c>
      <c r="I190" s="251">
        <v>0</v>
      </c>
      <c r="J190" s="251" t="str">
        <f>IFERROR(VLOOKUP($B190,'Core Indicators'!$E$3:$EU$906,147,FALSE),"x")</f>
        <v>x</v>
      </c>
      <c r="K190" s="252">
        <v>0.17785331609999999</v>
      </c>
      <c r="L190" s="250" t="s">
        <v>14</v>
      </c>
      <c r="M190" s="251">
        <v>82</v>
      </c>
      <c r="N190" s="251">
        <v>46</v>
      </c>
      <c r="O190" s="251" t="str">
        <f>IFERROR(VLOOKUP(B190,'Core Indicators'!$E$3:$G$9906,3,FALSE),"x")</f>
        <v>x</v>
      </c>
      <c r="P190" s="251">
        <v>12190</v>
      </c>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row>
    <row r="191" spans="1:116" x14ac:dyDescent="0.35">
      <c r="A191" s="246" t="s">
        <v>7140</v>
      </c>
      <c r="B191" s="247" t="s">
        <v>7141</v>
      </c>
      <c r="C191" s="250">
        <v>0</v>
      </c>
      <c r="D191" s="251">
        <v>11</v>
      </c>
      <c r="E191" s="250">
        <v>0</v>
      </c>
      <c r="F191" s="250" t="s">
        <v>14</v>
      </c>
      <c r="G191" s="250">
        <v>0.3644043293</v>
      </c>
      <c r="H191" s="250">
        <v>38.700000000000003</v>
      </c>
      <c r="I191" s="251">
        <v>0</v>
      </c>
      <c r="J191" s="251" t="str">
        <f>IFERROR(VLOOKUP($B191,'Core Indicators'!$E$3:$EU$906,147,FALSE),"x")</f>
        <v>x</v>
      </c>
      <c r="K191" s="252">
        <v>1.0770641565000001</v>
      </c>
      <c r="L191" s="250" t="s">
        <v>14</v>
      </c>
      <c r="M191" s="251">
        <v>81</v>
      </c>
      <c r="N191" s="251" t="s">
        <v>14</v>
      </c>
      <c r="O191" s="251" t="str">
        <f>IFERROR(VLOOKUP(B191,'Core Indicators'!$E$3:$G$9906,3,FALSE),"x")</f>
        <v>x</v>
      </c>
      <c r="P191" s="251">
        <v>2830</v>
      </c>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row>
    <row r="192" spans="1:116" x14ac:dyDescent="0.35">
      <c r="A192" s="246" t="s">
        <v>93</v>
      </c>
      <c r="B192" s="247" t="s">
        <v>7142</v>
      </c>
      <c r="C192" s="250">
        <v>0.62499999270000006</v>
      </c>
      <c r="D192" s="251">
        <v>2</v>
      </c>
      <c r="E192" s="250">
        <v>0</v>
      </c>
      <c r="F192" s="250">
        <v>1.5</v>
      </c>
      <c r="G192" s="250">
        <v>0.83417374249999998</v>
      </c>
      <c r="H192" s="250">
        <v>36.700000000000003</v>
      </c>
      <c r="I192" s="251">
        <v>10</v>
      </c>
      <c r="J192" s="251">
        <f>IFERROR(VLOOKUP($B192,'Core Indicators'!$E$3:$EU$906,147,FALSE),"x")</f>
        <v>333</v>
      </c>
      <c r="K192" s="252">
        <v>-1.7733464241000001</v>
      </c>
      <c r="L192" s="250">
        <v>1.25</v>
      </c>
      <c r="M192" s="251">
        <v>11</v>
      </c>
      <c r="N192" s="251">
        <v>15</v>
      </c>
      <c r="O192" s="251">
        <f>IFERROR(VLOOKUP(B192,'Core Indicators'!$E$3:$G$9906,3,FALSE),"x")</f>
        <v>30800000</v>
      </c>
      <c r="P192" s="251">
        <v>527970</v>
      </c>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row>
    <row r="193" spans="1:116" x14ac:dyDescent="0.35">
      <c r="A193" s="246" t="s">
        <v>7143</v>
      </c>
      <c r="B193" s="247" t="s">
        <v>7144</v>
      </c>
      <c r="C193" s="250">
        <v>0.87572495589999999</v>
      </c>
      <c r="D193" s="251">
        <v>11</v>
      </c>
      <c r="E193" s="250">
        <v>0</v>
      </c>
      <c r="F193" s="250">
        <v>7.45</v>
      </c>
      <c r="G193" s="250">
        <v>0.42154731290000003</v>
      </c>
      <c r="H193" s="250">
        <v>63</v>
      </c>
      <c r="I193" s="251">
        <v>6</v>
      </c>
      <c r="J193" s="251" t="str">
        <f>IFERROR(VLOOKUP($B193,'Core Indicators'!$E$3:$EU$906,147,FALSE),"x")</f>
        <v>x</v>
      </c>
      <c r="K193" s="252">
        <v>-7.6407678399999998E-2</v>
      </c>
      <c r="L193" s="250">
        <v>7.25</v>
      </c>
      <c r="M193" s="251">
        <v>79</v>
      </c>
      <c r="N193" s="251">
        <v>44</v>
      </c>
      <c r="O193" s="251" t="str">
        <f>IFERROR(VLOOKUP(B193,'Core Indicators'!$E$3:$G$9906,3,FALSE),"x")</f>
        <v>x</v>
      </c>
      <c r="P193" s="251">
        <v>1213090</v>
      </c>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row>
    <row r="194" spans="1:116" x14ac:dyDescent="0.35">
      <c r="A194" s="246" t="s">
        <v>417</v>
      </c>
      <c r="B194" s="247" t="s">
        <v>7145</v>
      </c>
      <c r="C194" s="250">
        <v>0.70259998769999998</v>
      </c>
      <c r="D194" s="251">
        <v>8</v>
      </c>
      <c r="E194" s="250">
        <v>0</v>
      </c>
      <c r="F194" s="250">
        <v>5.75</v>
      </c>
      <c r="G194" s="250">
        <v>0.54032529939999996</v>
      </c>
      <c r="H194" s="250">
        <v>57.1</v>
      </c>
      <c r="I194" s="251">
        <v>0</v>
      </c>
      <c r="J194" s="251">
        <f>IFERROR(VLOOKUP($B194,'Core Indicators'!$E$3:$EU$906,147,FALSE),"x")</f>
        <v>22</v>
      </c>
      <c r="K194" s="252">
        <v>-0.46206927299999989</v>
      </c>
      <c r="L194" s="250">
        <v>4.25</v>
      </c>
      <c r="M194" s="251">
        <v>54</v>
      </c>
      <c r="N194" s="251">
        <v>34</v>
      </c>
      <c r="O194" s="251">
        <f>IFERROR(VLOOKUP(B194,'Core Indicators'!$E$3:$G$9906,3,FALSE),"x")</f>
        <v>18400000</v>
      </c>
      <c r="P194" s="251">
        <v>743390</v>
      </c>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row>
    <row r="195" spans="1:116" x14ac:dyDescent="0.35">
      <c r="A195" s="246" t="s">
        <v>186</v>
      </c>
      <c r="B195" s="247" t="s">
        <v>7146</v>
      </c>
      <c r="C195" s="250">
        <v>0.30790001160000002</v>
      </c>
      <c r="D195" s="251">
        <v>0</v>
      </c>
      <c r="E195" s="250">
        <v>0.03</v>
      </c>
      <c r="F195" s="250">
        <v>4.3666666666999996</v>
      </c>
      <c r="G195" s="250">
        <v>0.52499423270000001</v>
      </c>
      <c r="H195" s="250">
        <v>50.3</v>
      </c>
      <c r="I195" s="251">
        <v>6</v>
      </c>
      <c r="J195" s="251">
        <f>IFERROR(VLOOKUP($B195,'Core Indicators'!$E$3:$EU$906,147,FALSE),"x")</f>
        <v>14</v>
      </c>
      <c r="K195" s="252">
        <v>-1.2570089101999999</v>
      </c>
      <c r="L195" s="250">
        <v>3.25</v>
      </c>
      <c r="M195" s="251">
        <v>29</v>
      </c>
      <c r="N195" s="251">
        <v>24</v>
      </c>
      <c r="O195" s="251">
        <f>IFERROR(VLOOKUP(B195,'Core Indicators'!$E$3:$G$9906,3,FALSE),"x")</f>
        <v>15557000</v>
      </c>
      <c r="P195" s="251">
        <v>386850</v>
      </c>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c r="CI195" s="245"/>
      <c r="CJ195" s="245"/>
      <c r="CK195" s="245"/>
      <c r="CL195" s="245"/>
      <c r="CM195" s="245"/>
      <c r="CN195" s="245"/>
      <c r="CO195" s="245"/>
      <c r="CP195" s="245"/>
      <c r="CQ195" s="245"/>
      <c r="CR195" s="245"/>
      <c r="CS195" s="245"/>
      <c r="CT195" s="245"/>
      <c r="CU195" s="245"/>
      <c r="CV195" s="245"/>
      <c r="CW195" s="245"/>
      <c r="CX195" s="245"/>
      <c r="CY195" s="245"/>
      <c r="CZ195" s="245"/>
      <c r="DA195" s="245"/>
      <c r="DB195" s="245"/>
      <c r="DC195" s="245"/>
      <c r="DD195" s="245"/>
      <c r="DE195" s="245"/>
      <c r="DF195" s="245"/>
      <c r="DG195" s="245"/>
      <c r="DH195" s="245"/>
      <c r="DI195" s="245"/>
      <c r="DJ195" s="245"/>
      <c r="DK195" s="245"/>
      <c r="DL195" s="245"/>
    </row>
    <row r="196" spans="1:116" x14ac:dyDescent="0.3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row>
    <row r="197" spans="1:116" x14ac:dyDescent="0.3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N197" s="245"/>
      <c r="BO197" s="245"/>
      <c r="BP197" s="245"/>
      <c r="BQ197" s="245"/>
      <c r="BR197" s="245"/>
      <c r="BS197" s="245"/>
      <c r="BT197" s="245"/>
      <c r="BU197" s="245"/>
      <c r="BV197" s="245"/>
      <c r="BW197" s="245"/>
      <c r="BX197" s="245"/>
      <c r="BY197" s="245"/>
      <c r="BZ197" s="245"/>
      <c r="CA197" s="245"/>
      <c r="CB197" s="245"/>
      <c r="CC197" s="245"/>
      <c r="CD197" s="245"/>
      <c r="CE197" s="245"/>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c r="DF197" s="245"/>
      <c r="DG197" s="245"/>
      <c r="DH197" s="245"/>
      <c r="DI197" s="245"/>
      <c r="DJ197" s="245"/>
      <c r="DK197" s="245"/>
      <c r="DL197" s="245"/>
    </row>
    <row r="198" spans="1:116" x14ac:dyDescent="0.3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row>
    <row r="199" spans="1:116" x14ac:dyDescent="0.3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row>
    <row r="200" spans="1:116" x14ac:dyDescent="0.3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row>
    <row r="201" spans="1:116" x14ac:dyDescent="0.3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row>
    <row r="202" spans="1:116" x14ac:dyDescent="0.3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row>
    <row r="203" spans="1:116" x14ac:dyDescent="0.3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row>
    <row r="204" spans="1:116" x14ac:dyDescent="0.3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row>
    <row r="205" spans="1:116" x14ac:dyDescent="0.3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c r="CH205" s="245"/>
      <c r="CI205" s="245"/>
      <c r="CJ205" s="245"/>
      <c r="CK205" s="245"/>
      <c r="CL205" s="245"/>
      <c r="CM205" s="245"/>
      <c r="CN205" s="245"/>
      <c r="CO205" s="245"/>
      <c r="CP205" s="245"/>
      <c r="CQ205" s="245"/>
      <c r="CR205" s="245"/>
      <c r="CS205" s="245"/>
      <c r="CT205" s="245"/>
      <c r="CU205" s="245"/>
      <c r="CV205" s="245"/>
      <c r="CW205" s="245"/>
      <c r="CX205" s="245"/>
      <c r="CY205" s="245"/>
      <c r="CZ205" s="245"/>
      <c r="DA205" s="245"/>
      <c r="DB205" s="245"/>
      <c r="DC205" s="245"/>
      <c r="DD205" s="245"/>
      <c r="DE205" s="245"/>
      <c r="DF205" s="245"/>
      <c r="DG205" s="245"/>
      <c r="DH205" s="245"/>
      <c r="DI205" s="245"/>
      <c r="DJ205" s="245"/>
      <c r="DK205" s="245"/>
      <c r="DL205" s="245"/>
    </row>
    <row r="206" spans="1:116" x14ac:dyDescent="0.3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c r="CY206" s="245"/>
      <c r="CZ206" s="245"/>
      <c r="DA206" s="245"/>
      <c r="DB206" s="245"/>
      <c r="DC206" s="245"/>
      <c r="DD206" s="245"/>
      <c r="DE206" s="245"/>
      <c r="DF206" s="245"/>
      <c r="DG206" s="245"/>
      <c r="DH206" s="245"/>
      <c r="DI206" s="245"/>
      <c r="DJ206" s="245"/>
      <c r="DK206" s="245"/>
      <c r="DL206" s="245"/>
    </row>
    <row r="207" spans="1:116" x14ac:dyDescent="0.3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45"/>
      <c r="CZ207" s="245"/>
      <c r="DA207" s="245"/>
      <c r="DB207" s="245"/>
      <c r="DC207" s="245"/>
      <c r="DD207" s="245"/>
      <c r="DE207" s="245"/>
      <c r="DF207" s="245"/>
      <c r="DG207" s="245"/>
      <c r="DH207" s="245"/>
      <c r="DI207" s="245"/>
      <c r="DJ207" s="245"/>
      <c r="DK207" s="245"/>
      <c r="DL207" s="245"/>
    </row>
    <row r="208" spans="1:116" x14ac:dyDescent="0.3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c r="DA208" s="245"/>
      <c r="DB208" s="245"/>
      <c r="DC208" s="245"/>
      <c r="DD208" s="245"/>
      <c r="DE208" s="245"/>
      <c r="DF208" s="245"/>
      <c r="DG208" s="245"/>
      <c r="DH208" s="245"/>
      <c r="DI208" s="245"/>
      <c r="DJ208" s="245"/>
      <c r="DK208" s="245"/>
      <c r="DL208" s="245"/>
    </row>
    <row r="209" spans="1:116" x14ac:dyDescent="0.3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c r="CY209" s="245"/>
      <c r="CZ209" s="245"/>
      <c r="DA209" s="245"/>
      <c r="DB209" s="245"/>
      <c r="DC209" s="245"/>
      <c r="DD209" s="245"/>
      <c r="DE209" s="245"/>
      <c r="DF209" s="245"/>
      <c r="DG209" s="245"/>
      <c r="DH209" s="245"/>
      <c r="DI209" s="245"/>
      <c r="DJ209" s="245"/>
      <c r="DK209" s="245"/>
      <c r="DL209" s="245"/>
    </row>
    <row r="210" spans="1:116" x14ac:dyDescent="0.3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row>
    <row r="211" spans="1:116" x14ac:dyDescent="0.3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c r="CV211" s="245"/>
      <c r="CW211" s="245"/>
      <c r="CX211" s="245"/>
      <c r="CY211" s="245"/>
      <c r="CZ211" s="245"/>
      <c r="DA211" s="245"/>
      <c r="DB211" s="245"/>
      <c r="DC211" s="245"/>
      <c r="DD211" s="245"/>
      <c r="DE211" s="245"/>
      <c r="DF211" s="245"/>
      <c r="DG211" s="245"/>
      <c r="DH211" s="245"/>
      <c r="DI211" s="245"/>
      <c r="DJ211" s="245"/>
      <c r="DK211" s="245"/>
      <c r="DL211" s="245"/>
    </row>
    <row r="212" spans="1:116" x14ac:dyDescent="0.3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c r="CH212" s="245"/>
      <c r="CI212" s="245"/>
      <c r="CJ212" s="245"/>
      <c r="CK212" s="245"/>
      <c r="CL212" s="245"/>
      <c r="CM212" s="245"/>
      <c r="CN212" s="245"/>
      <c r="CO212" s="245"/>
      <c r="CP212" s="245"/>
      <c r="CQ212" s="245"/>
      <c r="CR212" s="245"/>
      <c r="CS212" s="245"/>
      <c r="CT212" s="245"/>
      <c r="CU212" s="245"/>
      <c r="CV212" s="245"/>
      <c r="CW212" s="245"/>
      <c r="CX212" s="245"/>
      <c r="CY212" s="245"/>
      <c r="CZ212" s="245"/>
      <c r="DA212" s="245"/>
      <c r="DB212" s="245"/>
      <c r="DC212" s="245"/>
      <c r="DD212" s="245"/>
      <c r="DE212" s="245"/>
      <c r="DF212" s="245"/>
      <c r="DG212" s="245"/>
      <c r="DH212" s="245"/>
      <c r="DI212" s="245"/>
      <c r="DJ212" s="245"/>
      <c r="DK212" s="245"/>
      <c r="DL212" s="245"/>
    </row>
    <row r="213" spans="1:116" x14ac:dyDescent="0.3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c r="CH213" s="245"/>
      <c r="CI213" s="245"/>
      <c r="CJ213" s="245"/>
      <c r="CK213" s="245"/>
      <c r="CL213" s="245"/>
      <c r="CM213" s="245"/>
      <c r="CN213" s="245"/>
      <c r="CO213" s="245"/>
      <c r="CP213" s="245"/>
      <c r="CQ213" s="245"/>
      <c r="CR213" s="245"/>
      <c r="CS213" s="245"/>
      <c r="CT213" s="245"/>
      <c r="CU213" s="245"/>
      <c r="CV213" s="245"/>
      <c r="CW213" s="245"/>
      <c r="CX213" s="245"/>
      <c r="CY213" s="245"/>
      <c r="CZ213" s="245"/>
      <c r="DA213" s="245"/>
      <c r="DB213" s="245"/>
      <c r="DC213" s="245"/>
      <c r="DD213" s="245"/>
      <c r="DE213" s="245"/>
      <c r="DF213" s="245"/>
      <c r="DG213" s="245"/>
      <c r="DH213" s="245"/>
      <c r="DI213" s="245"/>
      <c r="DJ213" s="245"/>
      <c r="DK213" s="245"/>
      <c r="DL213" s="245"/>
    </row>
    <row r="214" spans="1:116" x14ac:dyDescent="0.3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row>
    <row r="215" spans="1:116" x14ac:dyDescent="0.3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row>
    <row r="216" spans="1:116" x14ac:dyDescent="0.3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row>
    <row r="217" spans="1:116" x14ac:dyDescent="0.3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c r="DF217" s="245"/>
      <c r="DG217" s="245"/>
      <c r="DH217" s="245"/>
      <c r="DI217" s="245"/>
      <c r="DJ217" s="245"/>
      <c r="DK217" s="245"/>
      <c r="DL217" s="245"/>
    </row>
    <row r="218" spans="1:116" x14ac:dyDescent="0.3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c r="DD218" s="245"/>
      <c r="DE218" s="245"/>
      <c r="DF218" s="245"/>
      <c r="DG218" s="245"/>
      <c r="DH218" s="245"/>
      <c r="DI218" s="245"/>
      <c r="DJ218" s="245"/>
      <c r="DK218" s="245"/>
      <c r="DL218" s="245"/>
    </row>
    <row r="219" spans="1:116" x14ac:dyDescent="0.3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45"/>
      <c r="CY219" s="245"/>
      <c r="CZ219" s="245"/>
      <c r="DA219" s="245"/>
      <c r="DB219" s="245"/>
      <c r="DC219" s="245"/>
      <c r="DD219" s="245"/>
      <c r="DE219" s="245"/>
      <c r="DF219" s="245"/>
      <c r="DG219" s="245"/>
      <c r="DH219" s="245"/>
      <c r="DI219" s="245"/>
      <c r="DJ219" s="245"/>
      <c r="DK219" s="245"/>
      <c r="DL219" s="245"/>
    </row>
    <row r="220" spans="1:116" x14ac:dyDescent="0.3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c r="CH220" s="245"/>
      <c r="CI220" s="245"/>
      <c r="CJ220" s="245"/>
      <c r="CK220" s="245"/>
      <c r="CL220" s="245"/>
      <c r="CM220" s="245"/>
      <c r="CN220" s="245"/>
      <c r="CO220" s="245"/>
      <c r="CP220" s="245"/>
      <c r="CQ220" s="245"/>
      <c r="CR220" s="245"/>
      <c r="CS220" s="245"/>
      <c r="CT220" s="245"/>
      <c r="CU220" s="245"/>
      <c r="CV220" s="245"/>
      <c r="CW220" s="245"/>
      <c r="CX220" s="245"/>
      <c r="CY220" s="245"/>
      <c r="CZ220" s="245"/>
      <c r="DA220" s="245"/>
      <c r="DB220" s="245"/>
      <c r="DC220" s="245"/>
      <c r="DD220" s="245"/>
      <c r="DE220" s="245"/>
      <c r="DF220" s="245"/>
      <c r="DG220" s="245"/>
      <c r="DH220" s="245"/>
      <c r="DI220" s="245"/>
      <c r="DJ220" s="245"/>
      <c r="DK220" s="245"/>
      <c r="DL220" s="245"/>
    </row>
    <row r="221" spans="1:116" x14ac:dyDescent="0.3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45"/>
      <c r="CU221" s="245"/>
      <c r="CV221" s="245"/>
      <c r="CW221" s="245"/>
      <c r="CX221" s="245"/>
      <c r="CY221" s="245"/>
      <c r="CZ221" s="245"/>
      <c r="DA221" s="245"/>
      <c r="DB221" s="245"/>
      <c r="DC221" s="245"/>
      <c r="DD221" s="245"/>
      <c r="DE221" s="245"/>
      <c r="DF221" s="245"/>
      <c r="DG221" s="245"/>
      <c r="DH221" s="245"/>
      <c r="DI221" s="245"/>
      <c r="DJ221" s="245"/>
      <c r="DK221" s="245"/>
      <c r="DL221" s="245"/>
    </row>
    <row r="222" spans="1:116" x14ac:dyDescent="0.3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c r="DD222" s="245"/>
      <c r="DE222" s="245"/>
      <c r="DF222" s="245"/>
      <c r="DG222" s="245"/>
      <c r="DH222" s="245"/>
      <c r="DI222" s="245"/>
      <c r="DJ222" s="245"/>
      <c r="DK222" s="245"/>
      <c r="DL222" s="245"/>
    </row>
    <row r="223" spans="1:116" x14ac:dyDescent="0.3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c r="CJ223" s="245"/>
      <c r="CK223" s="245"/>
      <c r="CL223" s="245"/>
      <c r="CM223" s="245"/>
      <c r="CN223" s="245"/>
      <c r="CO223" s="245"/>
      <c r="CP223" s="245"/>
      <c r="CQ223" s="245"/>
      <c r="CR223" s="245"/>
      <c r="CS223" s="245"/>
      <c r="CT223" s="245"/>
      <c r="CU223" s="245"/>
      <c r="CV223" s="245"/>
      <c r="CW223" s="245"/>
      <c r="CX223" s="245"/>
      <c r="CY223" s="245"/>
      <c r="CZ223" s="245"/>
      <c r="DA223" s="245"/>
      <c r="DB223" s="245"/>
      <c r="DC223" s="245"/>
      <c r="DD223" s="245"/>
      <c r="DE223" s="245"/>
      <c r="DF223" s="245"/>
      <c r="DG223" s="245"/>
      <c r="DH223" s="245"/>
      <c r="DI223" s="245"/>
      <c r="DJ223" s="245"/>
      <c r="DK223" s="245"/>
      <c r="DL223" s="245"/>
    </row>
    <row r="224" spans="1:116" x14ac:dyDescent="0.3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5"/>
    </row>
    <row r="225" spans="1:116" x14ac:dyDescent="0.3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c r="BV225" s="245"/>
      <c r="BW225" s="245"/>
      <c r="BX225" s="245"/>
      <c r="BY225" s="245"/>
      <c r="BZ225" s="245"/>
      <c r="CA225" s="245"/>
      <c r="CB225" s="245"/>
      <c r="CC225" s="245"/>
      <c r="CD225" s="245"/>
      <c r="CE225" s="245"/>
      <c r="CF225" s="245"/>
      <c r="CG225" s="245"/>
      <c r="CH225" s="245"/>
      <c r="CI225" s="245"/>
      <c r="CJ225" s="245"/>
      <c r="CK225" s="245"/>
      <c r="CL225" s="245"/>
      <c r="CM225" s="245"/>
      <c r="CN225" s="245"/>
      <c r="CO225" s="245"/>
      <c r="CP225" s="245"/>
      <c r="CQ225" s="245"/>
      <c r="CR225" s="245"/>
      <c r="CS225" s="245"/>
      <c r="CT225" s="245"/>
      <c r="CU225" s="245"/>
      <c r="CV225" s="245"/>
      <c r="CW225" s="245"/>
      <c r="CX225" s="245"/>
      <c r="CY225" s="245"/>
      <c r="CZ225" s="245"/>
      <c r="DA225" s="245"/>
      <c r="DB225" s="245"/>
      <c r="DC225" s="245"/>
      <c r="DD225" s="245"/>
      <c r="DE225" s="245"/>
      <c r="DF225" s="245"/>
      <c r="DG225" s="245"/>
      <c r="DH225" s="245"/>
      <c r="DI225" s="245"/>
      <c r="DJ225" s="245"/>
      <c r="DK225" s="245"/>
      <c r="DL225" s="245"/>
    </row>
    <row r="226" spans="1:116" x14ac:dyDescent="0.3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c r="AS226" s="245"/>
      <c r="AT226" s="245"/>
      <c r="AU226" s="245"/>
      <c r="AV226" s="245"/>
      <c r="AW226" s="245"/>
      <c r="AX226" s="245"/>
      <c r="AY226" s="245"/>
      <c r="AZ226" s="245"/>
      <c r="BA226" s="245"/>
      <c r="BB226" s="245"/>
      <c r="BC226" s="245"/>
      <c r="BD226" s="245"/>
      <c r="BE226" s="245"/>
      <c r="BF226" s="245"/>
      <c r="BG226" s="245"/>
      <c r="BH226" s="245"/>
      <c r="BI226" s="245"/>
      <c r="BJ226" s="245"/>
      <c r="BK226" s="245"/>
      <c r="BL226" s="245"/>
      <c r="BM226" s="245"/>
      <c r="BN226" s="245"/>
      <c r="BO226" s="245"/>
      <c r="BP226" s="245"/>
      <c r="BQ226" s="245"/>
      <c r="BR226" s="245"/>
      <c r="BS226" s="245"/>
      <c r="BT226" s="245"/>
      <c r="BU226" s="245"/>
      <c r="BV226" s="245"/>
      <c r="BW226" s="245"/>
      <c r="BX226" s="245"/>
      <c r="BY226" s="245"/>
      <c r="BZ226" s="245"/>
      <c r="CA226" s="245"/>
      <c r="CB226" s="245"/>
      <c r="CC226" s="245"/>
      <c r="CD226" s="245"/>
      <c r="CE226" s="245"/>
      <c r="CF226" s="245"/>
      <c r="CG226" s="245"/>
      <c r="CH226" s="245"/>
      <c r="CI226" s="245"/>
      <c r="CJ226" s="245"/>
      <c r="CK226" s="245"/>
      <c r="CL226" s="245"/>
      <c r="CM226" s="245"/>
      <c r="CN226" s="245"/>
      <c r="CO226" s="245"/>
      <c r="CP226" s="245"/>
      <c r="CQ226" s="245"/>
      <c r="CR226" s="245"/>
      <c r="CS226" s="245"/>
      <c r="CT226" s="245"/>
      <c r="CU226" s="245"/>
      <c r="CV226" s="245"/>
      <c r="CW226" s="245"/>
      <c r="CX226" s="245"/>
      <c r="CY226" s="245"/>
      <c r="CZ226" s="245"/>
      <c r="DA226" s="245"/>
      <c r="DB226" s="245"/>
      <c r="DC226" s="245"/>
      <c r="DD226" s="245"/>
      <c r="DE226" s="245"/>
      <c r="DF226" s="245"/>
      <c r="DG226" s="245"/>
      <c r="DH226" s="245"/>
      <c r="DI226" s="245"/>
      <c r="DJ226" s="245"/>
      <c r="DK226" s="245"/>
      <c r="DL226" s="245"/>
    </row>
    <row r="227" spans="1:116" x14ac:dyDescent="0.3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245"/>
      <c r="AZ227" s="245"/>
      <c r="BA227" s="245"/>
      <c r="BB227" s="245"/>
      <c r="BC227" s="245"/>
      <c r="BD227" s="245"/>
      <c r="BE227" s="245"/>
      <c r="BF227" s="245"/>
      <c r="BG227" s="245"/>
      <c r="BH227" s="245"/>
      <c r="BI227" s="245"/>
      <c r="BJ227" s="245"/>
      <c r="BK227" s="245"/>
      <c r="BL227" s="245"/>
      <c r="BM227" s="245"/>
      <c r="BN227" s="245"/>
      <c r="BO227" s="245"/>
      <c r="BP227" s="245"/>
      <c r="BQ227" s="245"/>
      <c r="BR227" s="245"/>
      <c r="BS227" s="245"/>
      <c r="BT227" s="245"/>
      <c r="BU227" s="245"/>
      <c r="BV227" s="245"/>
      <c r="BW227" s="245"/>
      <c r="BX227" s="245"/>
      <c r="BY227" s="245"/>
      <c r="BZ227" s="245"/>
      <c r="CA227" s="245"/>
      <c r="CB227" s="245"/>
      <c r="CC227" s="245"/>
      <c r="CD227" s="245"/>
      <c r="CE227" s="245"/>
      <c r="CF227" s="245"/>
      <c r="CG227" s="245"/>
      <c r="CH227" s="245"/>
      <c r="CI227" s="245"/>
      <c r="CJ227" s="245"/>
      <c r="CK227" s="245"/>
      <c r="CL227" s="245"/>
      <c r="CM227" s="245"/>
      <c r="CN227" s="245"/>
      <c r="CO227" s="245"/>
      <c r="CP227" s="245"/>
      <c r="CQ227" s="245"/>
      <c r="CR227" s="245"/>
      <c r="CS227" s="245"/>
      <c r="CT227" s="245"/>
      <c r="CU227" s="245"/>
      <c r="CV227" s="245"/>
      <c r="CW227" s="245"/>
      <c r="CX227" s="245"/>
      <c r="CY227" s="245"/>
      <c r="CZ227" s="245"/>
      <c r="DA227" s="245"/>
      <c r="DB227" s="245"/>
      <c r="DC227" s="245"/>
      <c r="DD227" s="245"/>
      <c r="DE227" s="245"/>
      <c r="DF227" s="245"/>
      <c r="DG227" s="245"/>
      <c r="DH227" s="245"/>
      <c r="DI227" s="245"/>
      <c r="DJ227" s="245"/>
      <c r="DK227" s="245"/>
      <c r="DL227" s="245"/>
    </row>
    <row r="228" spans="1:116" x14ac:dyDescent="0.3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45"/>
      <c r="AW228" s="245"/>
      <c r="AX228" s="245"/>
      <c r="AY228" s="245"/>
      <c r="AZ228" s="245"/>
      <c r="BA228" s="245"/>
      <c r="BB228" s="245"/>
      <c r="BC228" s="245"/>
      <c r="BD228" s="245"/>
      <c r="BE228" s="245"/>
      <c r="BF228" s="245"/>
      <c r="BG228" s="245"/>
      <c r="BH228" s="245"/>
      <c r="BI228" s="245"/>
      <c r="BJ228" s="245"/>
      <c r="BK228" s="245"/>
      <c r="BL228" s="245"/>
      <c r="BM228" s="245"/>
      <c r="BN228" s="245"/>
      <c r="BO228" s="245"/>
      <c r="BP228" s="245"/>
      <c r="BQ228" s="245"/>
      <c r="BR228" s="245"/>
      <c r="BS228" s="245"/>
      <c r="BT228" s="245"/>
      <c r="BU228" s="245"/>
      <c r="BV228" s="245"/>
      <c r="BW228" s="245"/>
      <c r="BX228" s="245"/>
      <c r="BY228" s="245"/>
      <c r="BZ228" s="245"/>
      <c r="CA228" s="245"/>
      <c r="CB228" s="245"/>
      <c r="CC228" s="245"/>
      <c r="CD228" s="245"/>
      <c r="CE228" s="245"/>
      <c r="CF228" s="245"/>
      <c r="CG228" s="245"/>
      <c r="CH228" s="245"/>
      <c r="CI228" s="245"/>
      <c r="CJ228" s="245"/>
      <c r="CK228" s="245"/>
      <c r="CL228" s="245"/>
      <c r="CM228" s="245"/>
      <c r="CN228" s="245"/>
      <c r="CO228" s="245"/>
      <c r="CP228" s="245"/>
      <c r="CQ228" s="245"/>
      <c r="CR228" s="245"/>
      <c r="CS228" s="245"/>
      <c r="CT228" s="245"/>
      <c r="CU228" s="245"/>
      <c r="CV228" s="245"/>
      <c r="CW228" s="245"/>
      <c r="CX228" s="245"/>
      <c r="CY228" s="245"/>
      <c r="CZ228" s="245"/>
      <c r="DA228" s="245"/>
      <c r="DB228" s="245"/>
      <c r="DC228" s="245"/>
      <c r="DD228" s="245"/>
      <c r="DE228" s="245"/>
      <c r="DF228" s="245"/>
      <c r="DG228" s="245"/>
      <c r="DH228" s="245"/>
      <c r="DI228" s="245"/>
      <c r="DJ228" s="245"/>
      <c r="DK228" s="245"/>
      <c r="DL228" s="245"/>
    </row>
    <row r="229" spans="1:116" x14ac:dyDescent="0.3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5"/>
      <c r="CX229" s="245"/>
      <c r="CY229" s="245"/>
      <c r="CZ229" s="245"/>
      <c r="DA229" s="245"/>
      <c r="DB229" s="245"/>
      <c r="DC229" s="245"/>
      <c r="DD229" s="245"/>
      <c r="DE229" s="245"/>
      <c r="DF229" s="245"/>
      <c r="DG229" s="245"/>
      <c r="DH229" s="245"/>
      <c r="DI229" s="245"/>
      <c r="DJ229" s="245"/>
      <c r="DK229" s="245"/>
      <c r="DL229" s="245"/>
    </row>
    <row r="230" spans="1:116" x14ac:dyDescent="0.3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row>
    <row r="231" spans="1:116" x14ac:dyDescent="0.3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row>
    <row r="232" spans="1:116" x14ac:dyDescent="0.3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45"/>
      <c r="AE232" s="245"/>
      <c r="AF232" s="245"/>
      <c r="AG232" s="245"/>
      <c r="AH232" s="245"/>
      <c r="AI232" s="245"/>
      <c r="AJ232" s="245"/>
      <c r="AK232" s="245"/>
      <c r="AL232" s="245"/>
      <c r="AM232" s="245"/>
      <c r="AN232" s="245"/>
      <c r="AO232" s="245"/>
      <c r="AP232" s="245"/>
      <c r="AQ232" s="245"/>
      <c r="AR232" s="245"/>
      <c r="AS232" s="245"/>
      <c r="AT232" s="245"/>
      <c r="AU232" s="245"/>
      <c r="AV232" s="245"/>
      <c r="AW232" s="245"/>
      <c r="AX232" s="245"/>
      <c r="AY232" s="245"/>
      <c r="AZ232" s="245"/>
      <c r="BA232" s="245"/>
      <c r="BB232" s="245"/>
      <c r="BC232" s="245"/>
      <c r="BD232" s="245"/>
      <c r="BE232" s="245"/>
      <c r="BF232" s="245"/>
      <c r="BG232" s="245"/>
      <c r="BH232" s="245"/>
      <c r="BI232" s="245"/>
      <c r="BJ232" s="245"/>
      <c r="BK232" s="245"/>
      <c r="BL232" s="245"/>
      <c r="BM232" s="245"/>
      <c r="BN232" s="245"/>
      <c r="BO232" s="245"/>
      <c r="BP232" s="245"/>
      <c r="BQ232" s="245"/>
      <c r="BR232" s="245"/>
      <c r="BS232" s="245"/>
      <c r="BT232" s="245"/>
      <c r="BU232" s="245"/>
      <c r="BV232" s="245"/>
      <c r="BW232" s="245"/>
      <c r="BX232" s="245"/>
      <c r="BY232" s="245"/>
      <c r="BZ232" s="245"/>
      <c r="CA232" s="245"/>
      <c r="CB232" s="245"/>
      <c r="CC232" s="245"/>
      <c r="CD232" s="245"/>
      <c r="CE232" s="245"/>
      <c r="CF232" s="245"/>
      <c r="CG232" s="245"/>
      <c r="CH232" s="245"/>
      <c r="CI232" s="245"/>
      <c r="CJ232" s="245"/>
      <c r="CK232" s="245"/>
      <c r="CL232" s="245"/>
      <c r="CM232" s="245"/>
      <c r="CN232" s="245"/>
      <c r="CO232" s="245"/>
      <c r="CP232" s="245"/>
      <c r="CQ232" s="245"/>
      <c r="CR232" s="245"/>
      <c r="CS232" s="245"/>
      <c r="CT232" s="245"/>
      <c r="CU232" s="245"/>
      <c r="CV232" s="245"/>
      <c r="CW232" s="245"/>
      <c r="CX232" s="245"/>
      <c r="CY232" s="245"/>
      <c r="CZ232" s="245"/>
      <c r="DA232" s="245"/>
      <c r="DB232" s="245"/>
      <c r="DC232" s="245"/>
      <c r="DD232" s="245"/>
      <c r="DE232" s="245"/>
      <c r="DF232" s="245"/>
      <c r="DG232" s="245"/>
      <c r="DH232" s="245"/>
      <c r="DI232" s="245"/>
      <c r="DJ232" s="245"/>
      <c r="DK232" s="245"/>
      <c r="DL232" s="245"/>
    </row>
    <row r="233" spans="1:116" x14ac:dyDescent="0.3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45"/>
      <c r="AE233" s="245"/>
      <c r="AF233" s="245"/>
      <c r="AG233" s="245"/>
      <c r="AH233" s="245"/>
      <c r="AI233" s="245"/>
      <c r="AJ233" s="245"/>
      <c r="AK233" s="245"/>
      <c r="AL233" s="245"/>
      <c r="AM233" s="245"/>
      <c r="AN233" s="245"/>
      <c r="AO233" s="245"/>
      <c r="AP233" s="245"/>
      <c r="AQ233" s="245"/>
      <c r="AR233" s="245"/>
      <c r="AS233" s="245"/>
      <c r="AT233" s="245"/>
      <c r="AU233" s="245"/>
      <c r="AV233" s="245"/>
      <c r="AW233" s="245"/>
      <c r="AX233" s="245"/>
      <c r="AY233" s="245"/>
      <c r="AZ233" s="245"/>
      <c r="BA233" s="245"/>
      <c r="BB233" s="245"/>
      <c r="BC233" s="245"/>
      <c r="BD233" s="245"/>
      <c r="BE233" s="245"/>
      <c r="BF233" s="245"/>
      <c r="BG233" s="245"/>
      <c r="BH233" s="245"/>
      <c r="BI233" s="245"/>
      <c r="BJ233" s="245"/>
      <c r="BK233" s="245"/>
      <c r="BL233" s="245"/>
      <c r="BM233" s="245"/>
      <c r="BN233" s="245"/>
      <c r="BO233" s="245"/>
      <c r="BP233" s="245"/>
      <c r="BQ233" s="245"/>
      <c r="BR233" s="245"/>
      <c r="BS233" s="245"/>
      <c r="BT233" s="245"/>
      <c r="BU233" s="245"/>
      <c r="BV233" s="245"/>
      <c r="BW233" s="245"/>
      <c r="BX233" s="245"/>
      <c r="BY233" s="245"/>
      <c r="BZ233" s="245"/>
      <c r="CA233" s="245"/>
      <c r="CB233" s="245"/>
      <c r="CC233" s="245"/>
      <c r="CD233" s="245"/>
      <c r="CE233" s="245"/>
      <c r="CF233" s="245"/>
      <c r="CG233" s="245"/>
      <c r="CH233" s="245"/>
      <c r="CI233" s="245"/>
      <c r="CJ233" s="245"/>
      <c r="CK233" s="245"/>
      <c r="CL233" s="245"/>
      <c r="CM233" s="245"/>
      <c r="CN233" s="245"/>
      <c r="CO233" s="245"/>
      <c r="CP233" s="245"/>
      <c r="CQ233" s="245"/>
      <c r="CR233" s="245"/>
      <c r="CS233" s="245"/>
      <c r="CT233" s="245"/>
      <c r="CU233" s="245"/>
      <c r="CV233" s="245"/>
      <c r="CW233" s="245"/>
      <c r="CX233" s="245"/>
      <c r="CY233" s="245"/>
      <c r="CZ233" s="245"/>
      <c r="DA233" s="245"/>
      <c r="DB233" s="245"/>
      <c r="DC233" s="245"/>
      <c r="DD233" s="245"/>
      <c r="DE233" s="245"/>
      <c r="DF233" s="245"/>
      <c r="DG233" s="245"/>
      <c r="DH233" s="245"/>
      <c r="DI233" s="245"/>
      <c r="DJ233" s="245"/>
      <c r="DK233" s="245"/>
      <c r="DL233" s="245"/>
    </row>
    <row r="234" spans="1:116" x14ac:dyDescent="0.3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5"/>
    </row>
    <row r="235" spans="1:116" x14ac:dyDescent="0.3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row>
    <row r="236" spans="1:116" x14ac:dyDescent="0.3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245"/>
      <c r="AX236" s="245"/>
      <c r="AY236" s="245"/>
      <c r="AZ236" s="245"/>
      <c r="BA236" s="245"/>
      <c r="BB236" s="245"/>
      <c r="BC236" s="245"/>
      <c r="BD236" s="245"/>
      <c r="BE236" s="245"/>
      <c r="BF236" s="245"/>
      <c r="BG236" s="245"/>
      <c r="BH236" s="245"/>
      <c r="BI236" s="245"/>
      <c r="BJ236" s="245"/>
      <c r="BK236" s="245"/>
      <c r="BL236" s="245"/>
      <c r="BM236" s="245"/>
      <c r="BN236" s="245"/>
      <c r="BO236" s="245"/>
      <c r="BP236" s="245"/>
      <c r="BQ236" s="245"/>
      <c r="BR236" s="245"/>
      <c r="BS236" s="245"/>
      <c r="BT236" s="245"/>
      <c r="BU236" s="245"/>
      <c r="BV236" s="245"/>
      <c r="BW236" s="245"/>
      <c r="BX236" s="245"/>
      <c r="BY236" s="245"/>
      <c r="BZ236" s="245"/>
      <c r="CA236" s="245"/>
      <c r="CB236" s="245"/>
      <c r="CC236" s="245"/>
      <c r="CD236" s="245"/>
      <c r="CE236" s="245"/>
      <c r="CF236" s="245"/>
      <c r="CG236" s="245"/>
      <c r="CH236" s="245"/>
      <c r="CI236" s="245"/>
      <c r="CJ236" s="245"/>
      <c r="CK236" s="245"/>
      <c r="CL236" s="245"/>
      <c r="CM236" s="245"/>
      <c r="CN236" s="245"/>
      <c r="CO236" s="245"/>
      <c r="CP236" s="245"/>
      <c r="CQ236" s="245"/>
      <c r="CR236" s="245"/>
      <c r="CS236" s="245"/>
      <c r="CT236" s="245"/>
      <c r="CU236" s="245"/>
      <c r="CV236" s="245"/>
      <c r="CW236" s="245"/>
      <c r="CX236" s="245"/>
      <c r="CY236" s="245"/>
      <c r="CZ236" s="245"/>
      <c r="DA236" s="245"/>
      <c r="DB236" s="245"/>
      <c r="DC236" s="245"/>
      <c r="DD236" s="245"/>
      <c r="DE236" s="245"/>
      <c r="DF236" s="245"/>
      <c r="DG236" s="245"/>
      <c r="DH236" s="245"/>
      <c r="DI236" s="245"/>
      <c r="DJ236" s="245"/>
      <c r="DK236" s="245"/>
      <c r="DL236" s="245"/>
    </row>
    <row r="237" spans="1:116" x14ac:dyDescent="0.3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row>
    <row r="238" spans="1:116" x14ac:dyDescent="0.3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row>
    <row r="239" spans="1:116" x14ac:dyDescent="0.3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45"/>
      <c r="AE239" s="245"/>
      <c r="AF239" s="245"/>
      <c r="AG239" s="245"/>
      <c r="AH239" s="245"/>
      <c r="AI239" s="245"/>
      <c r="AJ239" s="245"/>
      <c r="AK239" s="245"/>
      <c r="AL239" s="245"/>
      <c r="AM239" s="245"/>
      <c r="AN239" s="245"/>
      <c r="AO239" s="245"/>
      <c r="AP239" s="245"/>
      <c r="AQ239" s="245"/>
      <c r="AR239" s="245"/>
      <c r="AS239" s="245"/>
      <c r="AT239" s="245"/>
      <c r="AU239" s="245"/>
      <c r="AV239" s="245"/>
      <c r="AW239" s="245"/>
      <c r="AX239" s="245"/>
      <c r="AY239" s="245"/>
      <c r="AZ239" s="245"/>
      <c r="BA239" s="245"/>
      <c r="BB239" s="245"/>
      <c r="BC239" s="245"/>
      <c r="BD239" s="245"/>
      <c r="BE239" s="245"/>
      <c r="BF239" s="245"/>
      <c r="BG239" s="245"/>
      <c r="BH239" s="245"/>
      <c r="BI239" s="245"/>
      <c r="BJ239" s="245"/>
      <c r="BK239" s="245"/>
      <c r="BL239" s="245"/>
      <c r="BM239" s="245"/>
      <c r="BN239" s="245"/>
      <c r="BO239" s="245"/>
      <c r="BP239" s="245"/>
      <c r="BQ239" s="245"/>
      <c r="BR239" s="245"/>
      <c r="BS239" s="245"/>
      <c r="BT239" s="245"/>
      <c r="BU239" s="245"/>
      <c r="BV239" s="245"/>
      <c r="BW239" s="245"/>
      <c r="BX239" s="245"/>
      <c r="BY239" s="245"/>
      <c r="BZ239" s="245"/>
      <c r="CA239" s="245"/>
      <c r="CB239" s="245"/>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45"/>
      <c r="DG239" s="245"/>
      <c r="DH239" s="245"/>
      <c r="DI239" s="245"/>
      <c r="DJ239" s="245"/>
      <c r="DK239" s="245"/>
      <c r="DL239" s="245"/>
    </row>
    <row r="240" spans="1:116" x14ac:dyDescent="0.3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45"/>
      <c r="AE240" s="245"/>
      <c r="AF240" s="245"/>
      <c r="AG240" s="245"/>
      <c r="AH240" s="245"/>
      <c r="AI240" s="245"/>
      <c r="AJ240" s="245"/>
      <c r="AK240" s="245"/>
      <c r="AL240" s="245"/>
      <c r="AM240" s="245"/>
      <c r="AN240" s="245"/>
      <c r="AO240" s="245"/>
      <c r="AP240" s="245"/>
      <c r="AQ240" s="245"/>
      <c r="AR240" s="245"/>
      <c r="AS240" s="245"/>
      <c r="AT240" s="245"/>
      <c r="AU240" s="245"/>
      <c r="AV240" s="245"/>
      <c r="AW240" s="245"/>
      <c r="AX240" s="245"/>
      <c r="AY240" s="245"/>
      <c r="AZ240" s="245"/>
      <c r="BA240" s="245"/>
      <c r="BB240" s="245"/>
      <c r="BC240" s="245"/>
      <c r="BD240" s="245"/>
      <c r="BE240" s="245"/>
      <c r="BF240" s="245"/>
      <c r="BG240" s="245"/>
      <c r="BH240" s="245"/>
      <c r="BI240" s="245"/>
      <c r="BJ240" s="245"/>
      <c r="BK240" s="245"/>
      <c r="BL240" s="245"/>
      <c r="BM240" s="245"/>
      <c r="BN240" s="245"/>
      <c r="BO240" s="245"/>
      <c r="BP240" s="245"/>
      <c r="BQ240" s="245"/>
      <c r="BR240" s="245"/>
      <c r="BS240" s="245"/>
      <c r="BT240" s="245"/>
      <c r="BU240" s="245"/>
      <c r="BV240" s="245"/>
      <c r="BW240" s="245"/>
      <c r="BX240" s="245"/>
      <c r="BY240" s="245"/>
      <c r="BZ240" s="245"/>
      <c r="CA240" s="245"/>
      <c r="CB240" s="245"/>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45"/>
      <c r="DG240" s="245"/>
      <c r="DH240" s="245"/>
      <c r="DI240" s="245"/>
      <c r="DJ240" s="245"/>
      <c r="DK240" s="245"/>
      <c r="DL240" s="245"/>
    </row>
    <row r="241" spans="1:116" x14ac:dyDescent="0.3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45"/>
      <c r="AE241" s="245"/>
      <c r="AF241" s="245"/>
      <c r="AG241" s="245"/>
      <c r="AH241" s="245"/>
      <c r="AI241" s="245"/>
      <c r="AJ241" s="245"/>
      <c r="AK241" s="245"/>
      <c r="AL241" s="245"/>
      <c r="AM241" s="245"/>
      <c r="AN241" s="245"/>
      <c r="AO241" s="245"/>
      <c r="AP241" s="245"/>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5"/>
    </row>
    <row r="242" spans="1:116" x14ac:dyDescent="0.3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c r="AR242" s="245"/>
      <c r="AS242" s="245"/>
      <c r="AT242" s="245"/>
      <c r="AU242" s="245"/>
      <c r="AV242" s="245"/>
      <c r="AW242" s="245"/>
      <c r="AX242" s="245"/>
      <c r="AY242" s="245"/>
      <c r="AZ242" s="245"/>
      <c r="BA242" s="245"/>
      <c r="BB242" s="245"/>
      <c r="BC242" s="245"/>
      <c r="BD242" s="245"/>
      <c r="BE242" s="245"/>
      <c r="BF242" s="245"/>
      <c r="BG242" s="245"/>
      <c r="BH242" s="245"/>
      <c r="BI242" s="245"/>
      <c r="BJ242" s="245"/>
      <c r="BK242" s="245"/>
      <c r="BL242" s="245"/>
      <c r="BM242" s="245"/>
      <c r="BN242" s="245"/>
      <c r="BO242" s="245"/>
      <c r="BP242" s="245"/>
      <c r="BQ242" s="245"/>
      <c r="BR242" s="245"/>
      <c r="BS242" s="245"/>
      <c r="BT242" s="245"/>
      <c r="BU242" s="245"/>
      <c r="BV242" s="245"/>
      <c r="BW242" s="245"/>
      <c r="BX242" s="245"/>
      <c r="BY242" s="245"/>
      <c r="BZ242" s="245"/>
      <c r="CA242" s="245"/>
      <c r="CB242" s="245"/>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45"/>
      <c r="DG242" s="245"/>
      <c r="DH242" s="245"/>
      <c r="DI242" s="245"/>
      <c r="DJ242" s="245"/>
      <c r="DK242" s="245"/>
      <c r="DL242" s="245"/>
    </row>
    <row r="243" spans="1:116" x14ac:dyDescent="0.3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245"/>
      <c r="AF243" s="245"/>
      <c r="AG243" s="245"/>
      <c r="AH243" s="245"/>
      <c r="AI243" s="245"/>
      <c r="AJ243" s="245"/>
      <c r="AK243" s="245"/>
      <c r="AL243" s="245"/>
      <c r="AM243" s="245"/>
      <c r="AN243" s="245"/>
      <c r="AO243" s="245"/>
      <c r="AP243" s="245"/>
      <c r="AQ243" s="245"/>
      <c r="AR243" s="245"/>
      <c r="AS243" s="245"/>
      <c r="AT243" s="245"/>
      <c r="AU243" s="245"/>
      <c r="AV243" s="245"/>
      <c r="AW243" s="245"/>
      <c r="AX243" s="245"/>
      <c r="AY243" s="245"/>
      <c r="AZ243" s="245"/>
      <c r="BA243" s="245"/>
      <c r="BB243" s="245"/>
      <c r="BC243" s="245"/>
      <c r="BD243" s="245"/>
      <c r="BE243" s="245"/>
      <c r="BF243" s="245"/>
      <c r="BG243" s="245"/>
      <c r="BH243" s="245"/>
      <c r="BI243" s="245"/>
      <c r="BJ243" s="245"/>
      <c r="BK243" s="245"/>
      <c r="BL243" s="245"/>
      <c r="BM243" s="245"/>
      <c r="BN243" s="245"/>
      <c r="BO243" s="245"/>
      <c r="BP243" s="245"/>
      <c r="BQ243" s="245"/>
      <c r="BR243" s="245"/>
      <c r="BS243" s="245"/>
      <c r="BT243" s="245"/>
      <c r="BU243" s="245"/>
      <c r="BV243" s="245"/>
      <c r="BW243" s="245"/>
      <c r="BX243" s="245"/>
      <c r="BY243" s="245"/>
      <c r="BZ243" s="245"/>
      <c r="CA243" s="245"/>
      <c r="CB243" s="245"/>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45"/>
      <c r="DG243" s="245"/>
      <c r="DH243" s="245"/>
      <c r="DI243" s="245"/>
      <c r="DJ243" s="245"/>
      <c r="DK243" s="245"/>
      <c r="DL243" s="245"/>
    </row>
    <row r="244" spans="1:116" x14ac:dyDescent="0.3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c r="AI244" s="245"/>
      <c r="AJ244" s="245"/>
      <c r="AK244" s="245"/>
      <c r="AL244" s="245"/>
      <c r="AM244" s="245"/>
      <c r="AN244" s="245"/>
      <c r="AO244" s="245"/>
      <c r="AP244" s="245"/>
      <c r="AQ244" s="245"/>
      <c r="AR244" s="245"/>
      <c r="AS244" s="245"/>
      <c r="AT244" s="245"/>
      <c r="AU244" s="245"/>
      <c r="AV244" s="245"/>
      <c r="AW244" s="245"/>
      <c r="AX244" s="245"/>
      <c r="AY244" s="245"/>
      <c r="AZ244" s="245"/>
      <c r="BA244" s="245"/>
      <c r="BB244" s="245"/>
      <c r="BC244" s="245"/>
      <c r="BD244" s="245"/>
      <c r="BE244" s="245"/>
      <c r="BF244" s="245"/>
      <c r="BG244" s="245"/>
      <c r="BH244" s="245"/>
      <c r="BI244" s="245"/>
      <c r="BJ244" s="245"/>
      <c r="BK244" s="245"/>
      <c r="BL244" s="245"/>
      <c r="BM244" s="245"/>
      <c r="BN244" s="245"/>
      <c r="BO244" s="245"/>
      <c r="BP244" s="245"/>
      <c r="BQ244" s="245"/>
      <c r="BR244" s="245"/>
      <c r="BS244" s="245"/>
      <c r="BT244" s="245"/>
      <c r="BU244" s="245"/>
      <c r="BV244" s="245"/>
      <c r="BW244" s="245"/>
      <c r="BX244" s="245"/>
      <c r="BY244" s="245"/>
      <c r="BZ244" s="245"/>
      <c r="CA244" s="245"/>
      <c r="CB244" s="245"/>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45"/>
      <c r="DG244" s="245"/>
      <c r="DH244" s="245"/>
      <c r="DI244" s="245"/>
      <c r="DJ244" s="245"/>
      <c r="DK244" s="245"/>
      <c r="DL244" s="245"/>
    </row>
    <row r="245" spans="1:116" x14ac:dyDescent="0.3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c r="AI245" s="245"/>
      <c r="AJ245" s="245"/>
      <c r="AK245" s="245"/>
      <c r="AL245" s="245"/>
      <c r="AM245" s="245"/>
      <c r="AN245" s="245"/>
      <c r="AO245" s="245"/>
      <c r="AP245" s="245"/>
      <c r="AQ245" s="245"/>
      <c r="AR245" s="245"/>
      <c r="AS245" s="245"/>
      <c r="AT245" s="245"/>
      <c r="AU245" s="245"/>
      <c r="AV245" s="245"/>
      <c r="AW245" s="245"/>
      <c r="AX245" s="245"/>
      <c r="AY245" s="245"/>
      <c r="AZ245" s="245"/>
      <c r="BA245" s="245"/>
      <c r="BB245" s="245"/>
      <c r="BC245" s="245"/>
      <c r="BD245" s="245"/>
      <c r="BE245" s="245"/>
      <c r="BF245" s="245"/>
      <c r="BG245" s="245"/>
      <c r="BH245" s="245"/>
      <c r="BI245" s="245"/>
      <c r="BJ245" s="245"/>
      <c r="BK245" s="245"/>
      <c r="BL245" s="245"/>
      <c r="BM245" s="245"/>
      <c r="BN245" s="245"/>
      <c r="BO245" s="245"/>
      <c r="BP245" s="245"/>
      <c r="BQ245" s="245"/>
      <c r="BR245" s="245"/>
      <c r="BS245" s="245"/>
      <c r="BT245" s="245"/>
      <c r="BU245" s="245"/>
      <c r="BV245" s="245"/>
      <c r="BW245" s="245"/>
      <c r="BX245" s="245"/>
      <c r="BY245" s="245"/>
      <c r="BZ245" s="245"/>
      <c r="CA245" s="245"/>
      <c r="CB245" s="245"/>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45"/>
      <c r="DG245" s="245"/>
      <c r="DH245" s="245"/>
      <c r="DI245" s="245"/>
      <c r="DJ245" s="245"/>
      <c r="DK245" s="245"/>
      <c r="DL245" s="245"/>
    </row>
    <row r="246" spans="1:116" x14ac:dyDescent="0.3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c r="AI246" s="245"/>
      <c r="AJ246" s="245"/>
      <c r="AK246" s="245"/>
      <c r="AL246" s="245"/>
      <c r="AM246" s="245"/>
      <c r="AN246" s="245"/>
      <c r="AO246" s="245"/>
      <c r="AP246" s="245"/>
      <c r="AQ246" s="245"/>
      <c r="AR246" s="245"/>
      <c r="AS246" s="245"/>
      <c r="AT246" s="245"/>
      <c r="AU246" s="245"/>
      <c r="AV246" s="245"/>
      <c r="AW246" s="245"/>
      <c r="AX246" s="245"/>
      <c r="AY246" s="245"/>
      <c r="AZ246" s="245"/>
      <c r="BA246" s="245"/>
      <c r="BB246" s="245"/>
      <c r="BC246" s="245"/>
      <c r="BD246" s="245"/>
      <c r="BE246" s="245"/>
      <c r="BF246" s="245"/>
      <c r="BG246" s="245"/>
      <c r="BH246" s="245"/>
      <c r="BI246" s="245"/>
      <c r="BJ246" s="245"/>
      <c r="BK246" s="245"/>
      <c r="BL246" s="245"/>
      <c r="BM246" s="245"/>
      <c r="BN246" s="245"/>
      <c r="BO246" s="245"/>
      <c r="BP246" s="245"/>
      <c r="BQ246" s="245"/>
      <c r="BR246" s="245"/>
      <c r="BS246" s="245"/>
      <c r="BT246" s="245"/>
      <c r="BU246" s="245"/>
      <c r="BV246" s="245"/>
      <c r="BW246" s="245"/>
      <c r="BX246" s="245"/>
      <c r="BY246" s="245"/>
      <c r="BZ246" s="245"/>
      <c r="CA246" s="245"/>
      <c r="CB246" s="245"/>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45"/>
      <c r="DG246" s="245"/>
      <c r="DH246" s="245"/>
      <c r="DI246" s="245"/>
      <c r="DJ246" s="245"/>
      <c r="DK246" s="245"/>
      <c r="DL246" s="245"/>
    </row>
    <row r="247" spans="1:116" x14ac:dyDescent="0.3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45"/>
      <c r="AV247" s="245"/>
      <c r="AW247" s="245"/>
      <c r="AX247" s="245"/>
      <c r="AY247" s="245"/>
      <c r="AZ247" s="245"/>
      <c r="BA247" s="245"/>
      <c r="BB247" s="245"/>
      <c r="BC247" s="245"/>
      <c r="BD247" s="245"/>
      <c r="BE247" s="245"/>
      <c r="BF247" s="245"/>
      <c r="BG247" s="245"/>
      <c r="BH247" s="245"/>
      <c r="BI247" s="245"/>
      <c r="BJ247" s="245"/>
      <c r="BK247" s="245"/>
      <c r="BL247" s="245"/>
      <c r="BM247" s="245"/>
      <c r="BN247" s="245"/>
      <c r="BO247" s="245"/>
      <c r="BP247" s="245"/>
      <c r="BQ247" s="245"/>
      <c r="BR247" s="245"/>
      <c r="BS247" s="245"/>
      <c r="BT247" s="245"/>
      <c r="BU247" s="245"/>
      <c r="BV247" s="245"/>
      <c r="BW247" s="245"/>
      <c r="BX247" s="245"/>
      <c r="BY247" s="245"/>
      <c r="BZ247" s="245"/>
      <c r="CA247" s="245"/>
      <c r="CB247" s="245"/>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45"/>
      <c r="DG247" s="245"/>
      <c r="DH247" s="245"/>
      <c r="DI247" s="245"/>
      <c r="DJ247" s="245"/>
      <c r="DK247" s="245"/>
      <c r="DL247" s="245"/>
    </row>
    <row r="248" spans="1:116" x14ac:dyDescent="0.3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c r="AI248" s="245"/>
      <c r="AJ248" s="245"/>
      <c r="AK248" s="245"/>
      <c r="AL248" s="245"/>
      <c r="AM248" s="245"/>
      <c r="AN248" s="245"/>
      <c r="AO248" s="245"/>
      <c r="AP248" s="245"/>
      <c r="AQ248" s="245"/>
      <c r="AR248" s="245"/>
      <c r="AS248" s="245"/>
      <c r="AT248" s="245"/>
      <c r="AU248" s="245"/>
      <c r="AV248" s="245"/>
      <c r="AW248" s="245"/>
      <c r="AX248" s="245"/>
      <c r="AY248" s="245"/>
      <c r="AZ248" s="245"/>
      <c r="BA248" s="245"/>
      <c r="BB248" s="245"/>
      <c r="BC248" s="245"/>
      <c r="BD248" s="245"/>
      <c r="BE248" s="245"/>
      <c r="BF248" s="245"/>
      <c r="BG248" s="245"/>
      <c r="BH248" s="245"/>
      <c r="BI248" s="245"/>
      <c r="BJ248" s="245"/>
      <c r="BK248" s="245"/>
      <c r="BL248" s="245"/>
      <c r="BM248" s="245"/>
      <c r="BN248" s="245"/>
      <c r="BO248" s="245"/>
      <c r="BP248" s="245"/>
      <c r="BQ248" s="245"/>
      <c r="BR248" s="245"/>
      <c r="BS248" s="245"/>
      <c r="BT248" s="245"/>
      <c r="BU248" s="245"/>
      <c r="BV248" s="245"/>
      <c r="BW248" s="245"/>
      <c r="BX248" s="245"/>
      <c r="BY248" s="245"/>
      <c r="BZ248" s="245"/>
      <c r="CA248" s="245"/>
      <c r="CB248" s="245"/>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45"/>
      <c r="DG248" s="245"/>
      <c r="DH248" s="245"/>
      <c r="DI248" s="245"/>
      <c r="DJ248" s="245"/>
      <c r="DK248" s="245"/>
      <c r="DL248" s="245"/>
    </row>
    <row r="249" spans="1:116" x14ac:dyDescent="0.3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245"/>
      <c r="BU249" s="245"/>
      <c r="BV249" s="245"/>
      <c r="BW249" s="245"/>
      <c r="BX249" s="245"/>
      <c r="BY249" s="245"/>
      <c r="BZ249" s="245"/>
      <c r="CA249" s="245"/>
      <c r="CB249" s="245"/>
      <c r="CC249" s="245"/>
      <c r="CD249" s="245"/>
      <c r="CE249" s="245"/>
      <c r="CF249" s="245"/>
      <c r="CG249" s="245"/>
      <c r="CH249" s="245"/>
      <c r="CI249" s="245"/>
      <c r="CJ249" s="245"/>
      <c r="CK249" s="245"/>
      <c r="CL249" s="245"/>
      <c r="CM249" s="245"/>
      <c r="CN249" s="245"/>
      <c r="CO249" s="245"/>
      <c r="CP249" s="245"/>
      <c r="CQ249" s="245"/>
      <c r="CR249" s="245"/>
      <c r="CS249" s="245"/>
      <c r="CT249" s="245"/>
      <c r="CU249" s="245"/>
      <c r="CV249" s="245"/>
      <c r="CW249" s="245"/>
      <c r="CX249" s="245"/>
      <c r="CY249" s="245"/>
      <c r="CZ249" s="245"/>
      <c r="DA249" s="245"/>
      <c r="DB249" s="245"/>
      <c r="DC249" s="245"/>
      <c r="DD249" s="245"/>
      <c r="DE249" s="245"/>
      <c r="DF249" s="245"/>
      <c r="DG249" s="245"/>
      <c r="DH249" s="245"/>
      <c r="DI249" s="245"/>
      <c r="DJ249" s="245"/>
      <c r="DK249" s="245"/>
      <c r="DL249" s="245"/>
    </row>
    <row r="250" spans="1:116" x14ac:dyDescent="0.3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245"/>
      <c r="BU250" s="245"/>
      <c r="BV250" s="245"/>
      <c r="BW250" s="245"/>
      <c r="BX250" s="245"/>
      <c r="BY250" s="245"/>
      <c r="BZ250" s="245"/>
      <c r="CA250" s="245"/>
      <c r="CB250" s="245"/>
      <c r="CC250" s="245"/>
      <c r="CD250" s="245"/>
      <c r="CE250" s="245"/>
      <c r="CF250" s="245"/>
      <c r="CG250" s="245"/>
      <c r="CH250" s="245"/>
      <c r="CI250" s="245"/>
      <c r="CJ250" s="245"/>
      <c r="CK250" s="245"/>
      <c r="CL250" s="245"/>
      <c r="CM250" s="245"/>
      <c r="CN250" s="245"/>
      <c r="CO250" s="245"/>
      <c r="CP250" s="245"/>
      <c r="CQ250" s="245"/>
      <c r="CR250" s="245"/>
      <c r="CS250" s="245"/>
      <c r="CT250" s="245"/>
      <c r="CU250" s="245"/>
      <c r="CV250" s="245"/>
      <c r="CW250" s="245"/>
      <c r="CX250" s="245"/>
      <c r="CY250" s="245"/>
      <c r="CZ250" s="245"/>
      <c r="DA250" s="245"/>
      <c r="DB250" s="245"/>
      <c r="DC250" s="245"/>
      <c r="DD250" s="245"/>
      <c r="DE250" s="245"/>
      <c r="DF250" s="245"/>
      <c r="DG250" s="245"/>
      <c r="DH250" s="245"/>
      <c r="DI250" s="245"/>
      <c r="DJ250" s="245"/>
      <c r="DK250" s="245"/>
      <c r="DL250" s="245"/>
    </row>
    <row r="251" spans="1:116" x14ac:dyDescent="0.3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245"/>
      <c r="AF251" s="245"/>
      <c r="AG251" s="245"/>
      <c r="AH251" s="245"/>
      <c r="AI251" s="245"/>
      <c r="AJ251" s="245"/>
      <c r="AK251" s="245"/>
      <c r="AL251" s="245"/>
      <c r="AM251" s="245"/>
      <c r="AN251" s="245"/>
      <c r="AO251" s="245"/>
      <c r="AP251" s="245"/>
      <c r="AQ251" s="245"/>
      <c r="AR251" s="245"/>
      <c r="AS251" s="245"/>
      <c r="AT251" s="245"/>
      <c r="AU251" s="245"/>
      <c r="AV251" s="245"/>
      <c r="AW251" s="245"/>
      <c r="AX251" s="245"/>
      <c r="AY251" s="245"/>
      <c r="AZ251" s="245"/>
      <c r="BA251" s="245"/>
      <c r="BB251" s="245"/>
      <c r="BC251" s="245"/>
      <c r="BD251" s="245"/>
      <c r="BE251" s="245"/>
      <c r="BF251" s="245"/>
      <c r="BG251" s="245"/>
      <c r="BH251" s="245"/>
      <c r="BI251" s="245"/>
      <c r="BJ251" s="245"/>
      <c r="BK251" s="245"/>
      <c r="BL251" s="245"/>
      <c r="BM251" s="245"/>
      <c r="BN251" s="245"/>
      <c r="BO251" s="245"/>
      <c r="BP251" s="245"/>
      <c r="BQ251" s="245"/>
      <c r="BR251" s="245"/>
      <c r="BS251" s="245"/>
      <c r="BT251" s="245"/>
      <c r="BU251" s="245"/>
      <c r="BV251" s="245"/>
      <c r="BW251" s="245"/>
      <c r="BX251" s="245"/>
      <c r="BY251" s="245"/>
      <c r="BZ251" s="245"/>
      <c r="CA251" s="245"/>
      <c r="CB251" s="245"/>
      <c r="CC251" s="245"/>
      <c r="CD251" s="245"/>
      <c r="CE251" s="245"/>
      <c r="CF251" s="245"/>
      <c r="CG251" s="245"/>
      <c r="CH251" s="245"/>
      <c r="CI251" s="245"/>
      <c r="CJ251" s="245"/>
      <c r="CK251" s="245"/>
      <c r="CL251" s="245"/>
      <c r="CM251" s="245"/>
      <c r="CN251" s="245"/>
      <c r="CO251" s="245"/>
      <c r="CP251" s="245"/>
      <c r="CQ251" s="245"/>
      <c r="CR251" s="245"/>
      <c r="CS251" s="245"/>
      <c r="CT251" s="245"/>
      <c r="CU251" s="245"/>
      <c r="CV251" s="245"/>
      <c r="CW251" s="245"/>
      <c r="CX251" s="245"/>
      <c r="CY251" s="245"/>
      <c r="CZ251" s="245"/>
      <c r="DA251" s="245"/>
      <c r="DB251" s="245"/>
      <c r="DC251" s="245"/>
      <c r="DD251" s="245"/>
      <c r="DE251" s="245"/>
      <c r="DF251" s="245"/>
      <c r="DG251" s="245"/>
      <c r="DH251" s="245"/>
      <c r="DI251" s="245"/>
      <c r="DJ251" s="245"/>
      <c r="DK251" s="245"/>
      <c r="DL251" s="245"/>
    </row>
    <row r="252" spans="1:116" x14ac:dyDescent="0.3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245"/>
      <c r="AF252" s="245"/>
      <c r="AG252" s="245"/>
      <c r="AH252" s="245"/>
      <c r="AI252" s="245"/>
      <c r="AJ252" s="245"/>
      <c r="AK252" s="245"/>
      <c r="AL252" s="245"/>
      <c r="AM252" s="245"/>
      <c r="AN252" s="245"/>
      <c r="AO252" s="245"/>
      <c r="AP252" s="245"/>
      <c r="AQ252" s="245"/>
      <c r="AR252" s="245"/>
      <c r="AS252" s="245"/>
      <c r="AT252" s="245"/>
      <c r="AU252" s="245"/>
      <c r="AV252" s="245"/>
      <c r="AW252" s="245"/>
      <c r="AX252" s="245"/>
      <c r="AY252" s="245"/>
      <c r="AZ252" s="245"/>
      <c r="BA252" s="245"/>
      <c r="BB252" s="245"/>
      <c r="BC252" s="245"/>
      <c r="BD252" s="245"/>
      <c r="BE252" s="245"/>
      <c r="BF252" s="245"/>
      <c r="BG252" s="245"/>
      <c r="BH252" s="245"/>
      <c r="BI252" s="245"/>
      <c r="BJ252" s="245"/>
      <c r="BK252" s="245"/>
      <c r="BL252" s="245"/>
      <c r="BM252" s="245"/>
      <c r="BN252" s="245"/>
      <c r="BO252" s="245"/>
      <c r="BP252" s="245"/>
      <c r="BQ252" s="245"/>
      <c r="BR252" s="245"/>
      <c r="BS252" s="245"/>
      <c r="BT252" s="245"/>
      <c r="BU252" s="245"/>
      <c r="BV252" s="245"/>
      <c r="BW252" s="245"/>
      <c r="BX252" s="245"/>
      <c r="BY252" s="245"/>
      <c r="BZ252" s="245"/>
      <c r="CA252" s="245"/>
      <c r="CB252" s="245"/>
      <c r="CC252" s="245"/>
      <c r="CD252" s="245"/>
      <c r="CE252" s="245"/>
      <c r="CF252" s="245"/>
      <c r="CG252" s="245"/>
      <c r="CH252" s="245"/>
      <c r="CI252" s="245"/>
      <c r="CJ252" s="245"/>
      <c r="CK252" s="245"/>
      <c r="CL252" s="245"/>
      <c r="CM252" s="245"/>
      <c r="CN252" s="245"/>
      <c r="CO252" s="245"/>
      <c r="CP252" s="245"/>
      <c r="CQ252" s="245"/>
      <c r="CR252" s="245"/>
      <c r="CS252" s="245"/>
      <c r="CT252" s="245"/>
      <c r="CU252" s="245"/>
      <c r="CV252" s="245"/>
      <c r="CW252" s="245"/>
      <c r="CX252" s="245"/>
      <c r="CY252" s="245"/>
      <c r="CZ252" s="245"/>
      <c r="DA252" s="245"/>
      <c r="DB252" s="245"/>
      <c r="DC252" s="245"/>
      <c r="DD252" s="245"/>
      <c r="DE252" s="245"/>
      <c r="DF252" s="245"/>
      <c r="DG252" s="245"/>
      <c r="DH252" s="245"/>
      <c r="DI252" s="245"/>
      <c r="DJ252" s="245"/>
      <c r="DK252" s="245"/>
      <c r="DL252" s="245"/>
    </row>
    <row r="253" spans="1:116" x14ac:dyDescent="0.3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c r="AA253" s="245"/>
      <c r="AB253" s="245"/>
      <c r="AC253" s="245"/>
      <c r="AD253" s="245"/>
      <c r="AE253" s="245"/>
      <c r="AF253" s="245"/>
      <c r="AG253" s="245"/>
      <c r="AH253" s="245"/>
      <c r="AI253" s="245"/>
      <c r="AJ253" s="245"/>
      <c r="AK253" s="245"/>
      <c r="AL253" s="245"/>
      <c r="AM253" s="245"/>
      <c r="AN253" s="245"/>
      <c r="AO253" s="245"/>
      <c r="AP253" s="245"/>
      <c r="AQ253" s="245"/>
      <c r="AR253" s="245"/>
      <c r="AS253" s="245"/>
      <c r="AT253" s="245"/>
      <c r="AU253" s="245"/>
      <c r="AV253" s="245"/>
      <c r="AW253" s="245"/>
      <c r="AX253" s="245"/>
      <c r="AY253" s="245"/>
      <c r="AZ253" s="245"/>
      <c r="BA253" s="245"/>
      <c r="BB253" s="245"/>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45"/>
      <c r="BY253" s="245"/>
      <c r="BZ253" s="245"/>
      <c r="CA253" s="245"/>
      <c r="CB253" s="245"/>
      <c r="CC253" s="245"/>
      <c r="CD253" s="245"/>
      <c r="CE253" s="245"/>
      <c r="CF253" s="245"/>
      <c r="CG253" s="245"/>
      <c r="CH253" s="245"/>
      <c r="CI253" s="245"/>
      <c r="CJ253" s="245"/>
      <c r="CK253" s="245"/>
      <c r="CL253" s="245"/>
      <c r="CM253" s="245"/>
      <c r="CN253" s="245"/>
      <c r="CO253" s="245"/>
      <c r="CP253" s="245"/>
      <c r="CQ253" s="245"/>
      <c r="CR253" s="245"/>
      <c r="CS253" s="245"/>
      <c r="CT253" s="245"/>
      <c r="CU253" s="245"/>
      <c r="CV253" s="245"/>
      <c r="CW253" s="245"/>
      <c r="CX253" s="245"/>
      <c r="CY253" s="245"/>
      <c r="CZ253" s="245"/>
      <c r="DA253" s="245"/>
      <c r="DB253" s="245"/>
      <c r="DC253" s="245"/>
      <c r="DD253" s="245"/>
      <c r="DE253" s="245"/>
      <c r="DF253" s="245"/>
      <c r="DG253" s="245"/>
      <c r="DH253" s="245"/>
      <c r="DI253" s="245"/>
      <c r="DJ253" s="245"/>
      <c r="DK253" s="245"/>
      <c r="DL253" s="245"/>
    </row>
    <row r="254" spans="1:116" x14ac:dyDescent="0.3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245"/>
      <c r="AL254" s="245"/>
      <c r="AM254" s="245"/>
      <c r="AN254" s="245"/>
      <c r="AO254" s="245"/>
      <c r="AP254" s="245"/>
      <c r="AQ254" s="245"/>
      <c r="AR254" s="245"/>
      <c r="AS254" s="245"/>
      <c r="AT254" s="245"/>
      <c r="AU254" s="245"/>
      <c r="AV254" s="245"/>
      <c r="AW254" s="245"/>
      <c r="AX254" s="245"/>
      <c r="AY254" s="245"/>
      <c r="AZ254" s="245"/>
      <c r="BA254" s="245"/>
      <c r="BB254" s="245"/>
      <c r="BC254" s="245"/>
      <c r="BD254" s="245"/>
      <c r="BE254" s="245"/>
      <c r="BF254" s="245"/>
      <c r="BG254" s="245"/>
      <c r="BH254" s="245"/>
      <c r="BI254" s="245"/>
      <c r="BJ254" s="245"/>
      <c r="BK254" s="245"/>
      <c r="BL254" s="245"/>
      <c r="BM254" s="245"/>
      <c r="BN254" s="245"/>
      <c r="BO254" s="245"/>
      <c r="BP254" s="245"/>
      <c r="BQ254" s="245"/>
      <c r="BR254" s="245"/>
      <c r="BS254" s="245"/>
      <c r="BT254" s="245"/>
      <c r="BU254" s="245"/>
      <c r="BV254" s="245"/>
      <c r="BW254" s="245"/>
      <c r="BX254" s="245"/>
      <c r="BY254" s="245"/>
      <c r="BZ254" s="245"/>
      <c r="CA254" s="245"/>
      <c r="CB254" s="245"/>
      <c r="CC254" s="245"/>
      <c r="CD254" s="245"/>
      <c r="CE254" s="245"/>
      <c r="CF254" s="245"/>
      <c r="CG254" s="245"/>
      <c r="CH254" s="245"/>
      <c r="CI254" s="245"/>
      <c r="CJ254" s="245"/>
      <c r="CK254" s="245"/>
      <c r="CL254" s="245"/>
      <c r="CM254" s="245"/>
      <c r="CN254" s="245"/>
      <c r="CO254" s="245"/>
      <c r="CP254" s="245"/>
      <c r="CQ254" s="245"/>
      <c r="CR254" s="245"/>
      <c r="CS254" s="245"/>
      <c r="CT254" s="245"/>
      <c r="CU254" s="245"/>
      <c r="CV254" s="245"/>
      <c r="CW254" s="245"/>
      <c r="CX254" s="245"/>
      <c r="CY254" s="245"/>
      <c r="CZ254" s="245"/>
      <c r="DA254" s="245"/>
      <c r="DB254" s="245"/>
      <c r="DC254" s="245"/>
      <c r="DD254" s="245"/>
      <c r="DE254" s="245"/>
      <c r="DF254" s="245"/>
      <c r="DG254" s="245"/>
      <c r="DH254" s="245"/>
      <c r="DI254" s="245"/>
      <c r="DJ254" s="245"/>
      <c r="DK254" s="245"/>
      <c r="DL254" s="245"/>
    </row>
    <row r="255" spans="1:116" x14ac:dyDescent="0.3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5"/>
      <c r="CZ255" s="245"/>
      <c r="DA255" s="245"/>
      <c r="DB255" s="245"/>
      <c r="DC255" s="245"/>
      <c r="DD255" s="245"/>
      <c r="DE255" s="245"/>
      <c r="DF255" s="245"/>
      <c r="DG255" s="245"/>
      <c r="DH255" s="245"/>
      <c r="DI255" s="245"/>
      <c r="DJ255" s="245"/>
      <c r="DK255" s="245"/>
      <c r="DL255" s="245"/>
    </row>
    <row r="256" spans="1:116" x14ac:dyDescent="0.3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c r="AA256" s="245"/>
      <c r="AB256" s="245"/>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245"/>
      <c r="AY256" s="245"/>
      <c r="AZ256" s="245"/>
      <c r="BA256" s="245"/>
      <c r="BB256" s="245"/>
      <c r="BC256" s="245"/>
      <c r="BD256" s="245"/>
      <c r="BE256" s="245"/>
      <c r="BF256" s="245"/>
      <c r="BG256" s="245"/>
      <c r="BH256" s="245"/>
      <c r="BI256" s="245"/>
      <c r="BJ256" s="245"/>
      <c r="BK256" s="245"/>
      <c r="BL256" s="245"/>
      <c r="BM256" s="245"/>
      <c r="BN256" s="245"/>
      <c r="BO256" s="245"/>
      <c r="BP256" s="245"/>
      <c r="BQ256" s="245"/>
      <c r="BR256" s="245"/>
      <c r="BS256" s="245"/>
      <c r="BT256" s="245"/>
      <c r="BU256" s="245"/>
      <c r="BV256" s="245"/>
      <c r="BW256" s="245"/>
      <c r="BX256" s="245"/>
      <c r="BY256" s="245"/>
      <c r="BZ256" s="245"/>
      <c r="CA256" s="245"/>
      <c r="CB256" s="245"/>
      <c r="CC256" s="245"/>
      <c r="CD256" s="245"/>
      <c r="CE256" s="245"/>
      <c r="CF256" s="245"/>
      <c r="CG256" s="245"/>
      <c r="CH256" s="245"/>
      <c r="CI256" s="245"/>
      <c r="CJ256" s="245"/>
      <c r="CK256" s="245"/>
      <c r="CL256" s="245"/>
      <c r="CM256" s="245"/>
      <c r="CN256" s="245"/>
      <c r="CO256" s="245"/>
      <c r="CP256" s="245"/>
      <c r="CQ256" s="245"/>
      <c r="CR256" s="245"/>
      <c r="CS256" s="245"/>
      <c r="CT256" s="245"/>
      <c r="CU256" s="245"/>
      <c r="CV256" s="245"/>
      <c r="CW256" s="245"/>
      <c r="CX256" s="245"/>
      <c r="CY256" s="245"/>
      <c r="CZ256" s="245"/>
      <c r="DA256" s="245"/>
      <c r="DB256" s="245"/>
      <c r="DC256" s="245"/>
      <c r="DD256" s="245"/>
      <c r="DE256" s="245"/>
      <c r="DF256" s="245"/>
      <c r="DG256" s="245"/>
      <c r="DH256" s="245"/>
      <c r="DI256" s="245"/>
      <c r="DJ256" s="245"/>
      <c r="DK256" s="245"/>
      <c r="DL256" s="245"/>
    </row>
    <row r="257" spans="1:116" x14ac:dyDescent="0.3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245"/>
      <c r="CL257" s="245"/>
      <c r="CM257" s="245"/>
      <c r="CN257" s="245"/>
      <c r="CO257" s="245"/>
      <c r="CP257" s="245"/>
      <c r="CQ257" s="245"/>
      <c r="CR257" s="245"/>
      <c r="CS257" s="245"/>
      <c r="CT257" s="245"/>
      <c r="CU257" s="245"/>
      <c r="CV257" s="245"/>
      <c r="CW257" s="245"/>
      <c r="CX257" s="245"/>
      <c r="CY257" s="245"/>
      <c r="CZ257" s="245"/>
      <c r="DA257" s="245"/>
      <c r="DB257" s="245"/>
      <c r="DC257" s="245"/>
      <c r="DD257" s="245"/>
      <c r="DE257" s="245"/>
      <c r="DF257" s="245"/>
      <c r="DG257" s="245"/>
      <c r="DH257" s="245"/>
      <c r="DI257" s="245"/>
      <c r="DJ257" s="245"/>
      <c r="DK257" s="245"/>
      <c r="DL257" s="245"/>
    </row>
    <row r="258" spans="1:116" x14ac:dyDescent="0.3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row>
    <row r="259" spans="1:116" x14ac:dyDescent="0.3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c r="AI259" s="245"/>
      <c r="AJ259" s="245"/>
      <c r="AK259" s="245"/>
      <c r="AL259" s="245"/>
      <c r="AM259" s="245"/>
      <c r="AN259" s="245"/>
      <c r="AO259" s="245"/>
      <c r="AP259" s="245"/>
      <c r="AQ259" s="245"/>
      <c r="AR259" s="245"/>
      <c r="AS259" s="245"/>
      <c r="AT259" s="245"/>
      <c r="AU259" s="245"/>
      <c r="AV259" s="245"/>
      <c r="AW259" s="245"/>
      <c r="AX259" s="245"/>
      <c r="AY259" s="245"/>
      <c r="AZ259" s="245"/>
      <c r="BA259" s="245"/>
      <c r="BB259" s="245"/>
      <c r="BC259" s="245"/>
      <c r="BD259" s="245"/>
      <c r="BE259" s="245"/>
      <c r="BF259" s="245"/>
      <c r="BG259" s="245"/>
      <c r="BH259" s="245"/>
      <c r="BI259" s="245"/>
      <c r="BJ259" s="245"/>
      <c r="BK259" s="245"/>
      <c r="BL259" s="245"/>
      <c r="BM259" s="245"/>
      <c r="BN259" s="245"/>
      <c r="BO259" s="245"/>
      <c r="BP259" s="245"/>
      <c r="BQ259" s="245"/>
      <c r="BR259" s="245"/>
      <c r="BS259" s="245"/>
      <c r="BT259" s="245"/>
      <c r="BU259" s="245"/>
      <c r="BV259" s="245"/>
      <c r="BW259" s="245"/>
      <c r="BX259" s="245"/>
      <c r="BY259" s="245"/>
      <c r="BZ259" s="245"/>
      <c r="CA259" s="245"/>
      <c r="CB259" s="245"/>
      <c r="CC259" s="245"/>
      <c r="CD259" s="245"/>
      <c r="CE259" s="245"/>
      <c r="CF259" s="245"/>
      <c r="CG259" s="245"/>
      <c r="CH259" s="245"/>
      <c r="CI259" s="245"/>
      <c r="CJ259" s="245"/>
      <c r="CK259" s="245"/>
      <c r="CL259" s="245"/>
      <c r="CM259" s="245"/>
      <c r="CN259" s="245"/>
      <c r="CO259" s="245"/>
      <c r="CP259" s="245"/>
      <c r="CQ259" s="245"/>
      <c r="CR259" s="245"/>
      <c r="CS259" s="245"/>
      <c r="CT259" s="245"/>
      <c r="CU259" s="245"/>
      <c r="CV259" s="245"/>
      <c r="CW259" s="245"/>
      <c r="CX259" s="245"/>
      <c r="CY259" s="245"/>
      <c r="CZ259" s="245"/>
      <c r="DA259" s="245"/>
      <c r="DB259" s="245"/>
      <c r="DC259" s="245"/>
      <c r="DD259" s="245"/>
      <c r="DE259" s="245"/>
      <c r="DF259" s="245"/>
      <c r="DG259" s="245"/>
      <c r="DH259" s="245"/>
      <c r="DI259" s="245"/>
      <c r="DJ259" s="245"/>
      <c r="DK259" s="245"/>
      <c r="DL259" s="245"/>
    </row>
    <row r="260" spans="1:116" x14ac:dyDescent="0.3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row>
    <row r="261" spans="1:116" x14ac:dyDescent="0.3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245"/>
      <c r="BF261" s="245"/>
      <c r="BG261" s="245"/>
      <c r="BH261" s="245"/>
      <c r="BI261" s="245"/>
      <c r="BJ261" s="245"/>
      <c r="BK261" s="245"/>
      <c r="BL261" s="245"/>
      <c r="BM261" s="245"/>
      <c r="BN261" s="245"/>
      <c r="BO261" s="245"/>
      <c r="BP261" s="245"/>
      <c r="BQ261" s="245"/>
      <c r="BR261" s="245"/>
      <c r="BS261" s="245"/>
      <c r="BT261" s="245"/>
      <c r="BU261" s="245"/>
      <c r="BV261" s="245"/>
      <c r="BW261" s="245"/>
      <c r="BX261" s="245"/>
      <c r="BY261" s="245"/>
      <c r="BZ261" s="245"/>
      <c r="CA261" s="245"/>
      <c r="CB261" s="245"/>
      <c r="CC261" s="245"/>
      <c r="CD261" s="245"/>
      <c r="CE261" s="245"/>
      <c r="CF261" s="245"/>
      <c r="CG261" s="245"/>
      <c r="CH261" s="245"/>
      <c r="CI261" s="245"/>
      <c r="CJ261" s="245"/>
      <c r="CK261" s="245"/>
      <c r="CL261" s="245"/>
      <c r="CM261" s="245"/>
      <c r="CN261" s="245"/>
      <c r="CO261" s="245"/>
      <c r="CP261" s="245"/>
      <c r="CQ261" s="245"/>
      <c r="CR261" s="245"/>
      <c r="CS261" s="245"/>
      <c r="CT261" s="245"/>
      <c r="CU261" s="245"/>
      <c r="CV261" s="245"/>
      <c r="CW261" s="245"/>
      <c r="CX261" s="245"/>
      <c r="CY261" s="245"/>
      <c r="CZ261" s="245"/>
      <c r="DA261" s="245"/>
      <c r="DB261" s="245"/>
      <c r="DC261" s="245"/>
      <c r="DD261" s="245"/>
      <c r="DE261" s="245"/>
      <c r="DF261" s="245"/>
      <c r="DG261" s="245"/>
      <c r="DH261" s="245"/>
      <c r="DI261" s="245"/>
      <c r="DJ261" s="245"/>
      <c r="DK261" s="245"/>
      <c r="DL261" s="245"/>
    </row>
    <row r="262" spans="1:116" x14ac:dyDescent="0.3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c r="AI262" s="245"/>
      <c r="AJ262" s="245"/>
      <c r="AK262" s="245"/>
      <c r="AL262" s="245"/>
      <c r="AM262" s="245"/>
      <c r="AN262" s="245"/>
      <c r="AO262" s="245"/>
      <c r="AP262" s="245"/>
      <c r="AQ262" s="245"/>
      <c r="AR262" s="245"/>
      <c r="AS262" s="245"/>
      <c r="AT262" s="245"/>
      <c r="AU262" s="245"/>
      <c r="AV262" s="245"/>
      <c r="AW262" s="245"/>
      <c r="AX262" s="245"/>
      <c r="AY262" s="245"/>
      <c r="AZ262" s="245"/>
      <c r="BA262" s="245"/>
      <c r="BB262" s="245"/>
      <c r="BC262" s="245"/>
      <c r="BD262" s="245"/>
      <c r="BE262" s="245"/>
      <c r="BF262" s="245"/>
      <c r="BG262" s="245"/>
      <c r="BH262" s="245"/>
      <c r="BI262" s="245"/>
      <c r="BJ262" s="245"/>
      <c r="BK262" s="245"/>
      <c r="BL262" s="245"/>
      <c r="BM262" s="245"/>
      <c r="BN262" s="245"/>
      <c r="BO262" s="245"/>
      <c r="BP262" s="245"/>
      <c r="BQ262" s="245"/>
      <c r="BR262" s="245"/>
      <c r="BS262" s="245"/>
      <c r="BT262" s="245"/>
      <c r="BU262" s="245"/>
      <c r="BV262" s="245"/>
      <c r="BW262" s="245"/>
      <c r="BX262" s="245"/>
      <c r="BY262" s="245"/>
      <c r="BZ262" s="245"/>
      <c r="CA262" s="245"/>
      <c r="CB262" s="245"/>
      <c r="CC262" s="245"/>
      <c r="CD262" s="245"/>
      <c r="CE262" s="245"/>
      <c r="CF262" s="245"/>
      <c r="CG262" s="245"/>
      <c r="CH262" s="245"/>
      <c r="CI262" s="245"/>
      <c r="CJ262" s="245"/>
      <c r="CK262" s="245"/>
      <c r="CL262" s="245"/>
      <c r="CM262" s="245"/>
      <c r="CN262" s="245"/>
      <c r="CO262" s="245"/>
      <c r="CP262" s="245"/>
      <c r="CQ262" s="245"/>
      <c r="CR262" s="245"/>
      <c r="CS262" s="245"/>
      <c r="CT262" s="245"/>
      <c r="CU262" s="245"/>
      <c r="CV262" s="245"/>
      <c r="CW262" s="245"/>
      <c r="CX262" s="245"/>
      <c r="CY262" s="245"/>
      <c r="CZ262" s="245"/>
      <c r="DA262" s="245"/>
      <c r="DB262" s="245"/>
      <c r="DC262" s="245"/>
      <c r="DD262" s="245"/>
      <c r="DE262" s="245"/>
      <c r="DF262" s="245"/>
      <c r="DG262" s="245"/>
      <c r="DH262" s="245"/>
      <c r="DI262" s="245"/>
      <c r="DJ262" s="245"/>
      <c r="DK262" s="245"/>
      <c r="DL262" s="245"/>
    </row>
    <row r="263" spans="1:116" x14ac:dyDescent="0.3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c r="AH263" s="245"/>
      <c r="AI263" s="245"/>
      <c r="AJ263" s="245"/>
      <c r="AK263" s="245"/>
      <c r="AL263" s="245"/>
      <c r="AM263" s="245"/>
      <c r="AN263" s="245"/>
      <c r="AO263" s="245"/>
      <c r="AP263" s="245"/>
      <c r="AQ263" s="245"/>
      <c r="AR263" s="245"/>
      <c r="AS263" s="245"/>
      <c r="AT263" s="245"/>
      <c r="AU263" s="245"/>
      <c r="AV263" s="245"/>
      <c r="AW263" s="245"/>
      <c r="AX263" s="245"/>
      <c r="AY263" s="245"/>
      <c r="AZ263" s="245"/>
      <c r="BA263" s="245"/>
      <c r="BB263" s="245"/>
      <c r="BC263" s="245"/>
      <c r="BD263" s="245"/>
      <c r="BE263" s="245"/>
      <c r="BF263" s="245"/>
      <c r="BG263" s="245"/>
      <c r="BH263" s="245"/>
      <c r="BI263" s="245"/>
      <c r="BJ263" s="245"/>
      <c r="BK263" s="245"/>
      <c r="BL263" s="245"/>
      <c r="BM263" s="245"/>
      <c r="BN263" s="245"/>
      <c r="BO263" s="245"/>
      <c r="BP263" s="245"/>
      <c r="BQ263" s="245"/>
      <c r="BR263" s="245"/>
      <c r="BS263" s="245"/>
      <c r="BT263" s="245"/>
      <c r="BU263" s="245"/>
      <c r="BV263" s="245"/>
      <c r="BW263" s="245"/>
      <c r="BX263" s="245"/>
      <c r="BY263" s="245"/>
      <c r="BZ263" s="245"/>
      <c r="CA263" s="245"/>
      <c r="CB263" s="245"/>
      <c r="CC263" s="245"/>
      <c r="CD263" s="245"/>
      <c r="CE263" s="245"/>
      <c r="CF263" s="245"/>
      <c r="CG263" s="245"/>
      <c r="CH263" s="245"/>
      <c r="CI263" s="245"/>
      <c r="CJ263" s="245"/>
      <c r="CK263" s="245"/>
      <c r="CL263" s="245"/>
      <c r="CM263" s="245"/>
      <c r="CN263" s="245"/>
      <c r="CO263" s="245"/>
      <c r="CP263" s="245"/>
      <c r="CQ263" s="245"/>
      <c r="CR263" s="245"/>
      <c r="CS263" s="245"/>
      <c r="CT263" s="245"/>
      <c r="CU263" s="245"/>
      <c r="CV263" s="245"/>
      <c r="CW263" s="245"/>
      <c r="CX263" s="245"/>
      <c r="CY263" s="245"/>
      <c r="CZ263" s="245"/>
      <c r="DA263" s="245"/>
      <c r="DB263" s="245"/>
      <c r="DC263" s="245"/>
      <c r="DD263" s="245"/>
      <c r="DE263" s="245"/>
      <c r="DF263" s="245"/>
      <c r="DG263" s="245"/>
      <c r="DH263" s="245"/>
      <c r="DI263" s="245"/>
      <c r="DJ263" s="245"/>
      <c r="DK263" s="245"/>
      <c r="DL263" s="245"/>
    </row>
    <row r="264" spans="1:116" x14ac:dyDescent="0.3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45"/>
      <c r="AE264" s="245"/>
      <c r="AF264" s="245"/>
      <c r="AG264" s="245"/>
      <c r="AH264" s="245"/>
      <c r="AI264" s="245"/>
      <c r="AJ264" s="245"/>
      <c r="AK264" s="245"/>
      <c r="AL264" s="245"/>
      <c r="AM264" s="245"/>
      <c r="AN264" s="245"/>
      <c r="AO264" s="245"/>
      <c r="AP264" s="245"/>
      <c r="AQ264" s="245"/>
      <c r="AR264" s="245"/>
      <c r="AS264" s="245"/>
      <c r="AT264" s="245"/>
      <c r="AU264" s="245"/>
      <c r="AV264" s="245"/>
      <c r="AW264" s="245"/>
      <c r="AX264" s="245"/>
      <c r="AY264" s="245"/>
      <c r="AZ264" s="245"/>
      <c r="BA264" s="245"/>
      <c r="BB264" s="245"/>
      <c r="BC264" s="245"/>
      <c r="BD264" s="245"/>
      <c r="BE264" s="245"/>
      <c r="BF264" s="245"/>
      <c r="BG264" s="245"/>
      <c r="BH264" s="245"/>
      <c r="BI264" s="245"/>
      <c r="BJ264" s="245"/>
      <c r="BK264" s="245"/>
      <c r="BL264" s="245"/>
      <c r="BM264" s="245"/>
      <c r="BN264" s="245"/>
      <c r="BO264" s="245"/>
      <c r="BP264" s="245"/>
      <c r="BQ264" s="245"/>
      <c r="BR264" s="245"/>
      <c r="BS264" s="245"/>
      <c r="BT264" s="245"/>
      <c r="BU264" s="245"/>
      <c r="BV264" s="245"/>
      <c r="BW264" s="245"/>
      <c r="BX264" s="245"/>
      <c r="BY264" s="245"/>
      <c r="BZ264" s="245"/>
      <c r="CA264" s="245"/>
      <c r="CB264" s="245"/>
      <c r="CC264" s="245"/>
      <c r="CD264" s="245"/>
      <c r="CE264" s="245"/>
      <c r="CF264" s="245"/>
      <c r="CG264" s="245"/>
      <c r="CH264" s="245"/>
      <c r="CI264" s="245"/>
      <c r="CJ264" s="245"/>
      <c r="CK264" s="245"/>
      <c r="CL264" s="245"/>
      <c r="CM264" s="245"/>
      <c r="CN264" s="245"/>
      <c r="CO264" s="245"/>
      <c r="CP264" s="245"/>
      <c r="CQ264" s="245"/>
      <c r="CR264" s="245"/>
      <c r="CS264" s="245"/>
      <c r="CT264" s="245"/>
      <c r="CU264" s="245"/>
      <c r="CV264" s="245"/>
      <c r="CW264" s="245"/>
      <c r="CX264" s="245"/>
      <c r="CY264" s="245"/>
      <c r="CZ264" s="245"/>
      <c r="DA264" s="245"/>
      <c r="DB264" s="245"/>
      <c r="DC264" s="245"/>
      <c r="DD264" s="245"/>
      <c r="DE264" s="245"/>
      <c r="DF264" s="245"/>
      <c r="DG264" s="245"/>
      <c r="DH264" s="245"/>
      <c r="DI264" s="245"/>
      <c r="DJ264" s="245"/>
      <c r="DK264" s="245"/>
      <c r="DL264" s="245"/>
    </row>
    <row r="265" spans="1:116" x14ac:dyDescent="0.3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245"/>
      <c r="BG265" s="245"/>
      <c r="BH265" s="245"/>
      <c r="BI265" s="245"/>
      <c r="BJ265" s="245"/>
      <c r="BK265" s="245"/>
      <c r="BL265" s="245"/>
      <c r="BM265" s="245"/>
      <c r="BN265" s="245"/>
      <c r="BO265" s="245"/>
      <c r="BP265" s="245"/>
      <c r="BQ265" s="245"/>
      <c r="BR265" s="245"/>
      <c r="BS265" s="245"/>
      <c r="BT265" s="245"/>
      <c r="BU265" s="245"/>
      <c r="BV265" s="245"/>
      <c r="BW265" s="245"/>
      <c r="BX265" s="245"/>
      <c r="BY265" s="245"/>
      <c r="BZ265" s="245"/>
      <c r="CA265" s="245"/>
      <c r="CB265" s="245"/>
      <c r="CC265" s="245"/>
      <c r="CD265" s="245"/>
      <c r="CE265" s="245"/>
      <c r="CF265" s="245"/>
      <c r="CG265" s="245"/>
      <c r="CH265" s="245"/>
      <c r="CI265" s="245"/>
      <c r="CJ265" s="245"/>
      <c r="CK265" s="245"/>
      <c r="CL265" s="245"/>
      <c r="CM265" s="245"/>
      <c r="CN265" s="245"/>
      <c r="CO265" s="245"/>
      <c r="CP265" s="245"/>
      <c r="CQ265" s="245"/>
      <c r="CR265" s="245"/>
      <c r="CS265" s="245"/>
      <c r="CT265" s="245"/>
      <c r="CU265" s="245"/>
      <c r="CV265" s="245"/>
      <c r="CW265" s="245"/>
      <c r="CX265" s="245"/>
      <c r="CY265" s="245"/>
      <c r="CZ265" s="245"/>
      <c r="DA265" s="245"/>
      <c r="DB265" s="245"/>
      <c r="DC265" s="245"/>
      <c r="DD265" s="245"/>
      <c r="DE265" s="245"/>
      <c r="DF265" s="245"/>
      <c r="DG265" s="245"/>
      <c r="DH265" s="245"/>
      <c r="DI265" s="245"/>
      <c r="DJ265" s="245"/>
      <c r="DK265" s="245"/>
      <c r="DL265" s="245"/>
    </row>
    <row r="266" spans="1:116" x14ac:dyDescent="0.3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245"/>
      <c r="BG266" s="245"/>
      <c r="BH266" s="245"/>
      <c r="BI266" s="245"/>
      <c r="BJ266" s="245"/>
      <c r="BK266" s="245"/>
      <c r="BL266" s="245"/>
      <c r="BM266" s="245"/>
      <c r="BN266" s="245"/>
      <c r="BO266" s="245"/>
      <c r="BP266" s="245"/>
      <c r="BQ266" s="245"/>
      <c r="BR266" s="245"/>
      <c r="BS266" s="245"/>
      <c r="BT266" s="245"/>
      <c r="BU266" s="245"/>
      <c r="BV266" s="245"/>
      <c r="BW266" s="245"/>
      <c r="BX266" s="245"/>
      <c r="BY266" s="245"/>
      <c r="BZ266" s="245"/>
      <c r="CA266" s="245"/>
      <c r="CB266" s="245"/>
      <c r="CC266" s="245"/>
      <c r="CD266" s="245"/>
      <c r="CE266" s="245"/>
      <c r="CF266" s="245"/>
      <c r="CG266" s="245"/>
      <c r="CH266" s="245"/>
      <c r="CI266" s="245"/>
      <c r="CJ266" s="245"/>
      <c r="CK266" s="245"/>
      <c r="CL266" s="245"/>
      <c r="CM266" s="245"/>
      <c r="CN266" s="245"/>
      <c r="CO266" s="245"/>
      <c r="CP266" s="245"/>
      <c r="CQ266" s="245"/>
      <c r="CR266" s="245"/>
      <c r="CS266" s="245"/>
      <c r="CT266" s="245"/>
      <c r="CU266" s="245"/>
      <c r="CV266" s="245"/>
      <c r="CW266" s="245"/>
      <c r="CX266" s="245"/>
      <c r="CY266" s="245"/>
      <c r="CZ266" s="245"/>
      <c r="DA266" s="245"/>
      <c r="DB266" s="245"/>
      <c r="DC266" s="245"/>
      <c r="DD266" s="245"/>
      <c r="DE266" s="245"/>
      <c r="DF266" s="245"/>
      <c r="DG266" s="245"/>
      <c r="DH266" s="245"/>
      <c r="DI266" s="245"/>
      <c r="DJ266" s="245"/>
      <c r="DK266" s="245"/>
      <c r="DL266" s="245"/>
    </row>
    <row r="267" spans="1:116" x14ac:dyDescent="0.3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45"/>
      <c r="AE267" s="245"/>
      <c r="AF267" s="245"/>
      <c r="AG267" s="245"/>
      <c r="AH267" s="245"/>
      <c r="AI267" s="245"/>
      <c r="AJ267" s="245"/>
      <c r="AK267" s="245"/>
      <c r="AL267" s="245"/>
      <c r="AM267" s="245"/>
      <c r="AN267" s="245"/>
      <c r="AO267" s="245"/>
      <c r="AP267" s="245"/>
      <c r="AQ267" s="245"/>
      <c r="AR267" s="245"/>
      <c r="AS267" s="245"/>
      <c r="AT267" s="245"/>
      <c r="AU267" s="245"/>
      <c r="AV267" s="245"/>
      <c r="AW267" s="245"/>
      <c r="AX267" s="245"/>
      <c r="AY267" s="245"/>
      <c r="AZ267" s="245"/>
      <c r="BA267" s="245"/>
      <c r="BB267" s="245"/>
      <c r="BC267" s="245"/>
      <c r="BD267" s="245"/>
      <c r="BE267" s="245"/>
      <c r="BF267" s="245"/>
      <c r="BG267" s="245"/>
      <c r="BH267" s="245"/>
      <c r="BI267" s="245"/>
      <c r="BJ267" s="245"/>
      <c r="BK267" s="245"/>
      <c r="BL267" s="245"/>
      <c r="BM267" s="245"/>
      <c r="BN267" s="245"/>
      <c r="BO267" s="245"/>
      <c r="BP267" s="245"/>
      <c r="BQ267" s="245"/>
      <c r="BR267" s="245"/>
      <c r="BS267" s="245"/>
      <c r="BT267" s="245"/>
      <c r="BU267" s="245"/>
      <c r="BV267" s="245"/>
      <c r="BW267" s="245"/>
      <c r="BX267" s="245"/>
      <c r="BY267" s="245"/>
      <c r="BZ267" s="245"/>
      <c r="CA267" s="245"/>
      <c r="CB267" s="245"/>
      <c r="CC267" s="245"/>
      <c r="CD267" s="245"/>
      <c r="CE267" s="245"/>
      <c r="CF267" s="245"/>
      <c r="CG267" s="245"/>
      <c r="CH267" s="245"/>
      <c r="CI267" s="245"/>
      <c r="CJ267" s="245"/>
      <c r="CK267" s="245"/>
      <c r="CL267" s="245"/>
      <c r="CM267" s="245"/>
      <c r="CN267" s="245"/>
      <c r="CO267" s="245"/>
      <c r="CP267" s="245"/>
      <c r="CQ267" s="245"/>
      <c r="CR267" s="245"/>
      <c r="CS267" s="245"/>
      <c r="CT267" s="245"/>
      <c r="CU267" s="245"/>
      <c r="CV267" s="245"/>
      <c r="CW267" s="245"/>
      <c r="CX267" s="245"/>
      <c r="CY267" s="245"/>
      <c r="CZ267" s="245"/>
      <c r="DA267" s="245"/>
      <c r="DB267" s="245"/>
      <c r="DC267" s="245"/>
      <c r="DD267" s="245"/>
      <c r="DE267" s="245"/>
      <c r="DF267" s="245"/>
      <c r="DG267" s="245"/>
      <c r="DH267" s="245"/>
      <c r="DI267" s="245"/>
      <c r="DJ267" s="245"/>
      <c r="DK267" s="245"/>
      <c r="DL267" s="245"/>
    </row>
    <row r="268" spans="1:116" x14ac:dyDescent="0.3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45"/>
      <c r="AE268" s="245"/>
      <c r="AF268" s="245"/>
      <c r="AG268" s="245"/>
      <c r="AH268" s="245"/>
      <c r="AI268" s="245"/>
      <c r="AJ268" s="245"/>
      <c r="AK268" s="245"/>
      <c r="AL268" s="245"/>
      <c r="AM268" s="245"/>
      <c r="AN268" s="245"/>
      <c r="AO268" s="245"/>
      <c r="AP268" s="245"/>
      <c r="AQ268" s="245"/>
      <c r="AR268" s="245"/>
      <c r="AS268" s="245"/>
      <c r="AT268" s="245"/>
      <c r="AU268" s="245"/>
      <c r="AV268" s="245"/>
      <c r="AW268" s="245"/>
      <c r="AX268" s="245"/>
      <c r="AY268" s="245"/>
      <c r="AZ268" s="245"/>
      <c r="BA268" s="245"/>
      <c r="BB268" s="245"/>
      <c r="BC268" s="245"/>
      <c r="BD268" s="245"/>
      <c r="BE268" s="245"/>
      <c r="BF268" s="245"/>
      <c r="BG268" s="245"/>
      <c r="BH268" s="245"/>
      <c r="BI268" s="245"/>
      <c r="BJ268" s="245"/>
      <c r="BK268" s="245"/>
      <c r="BL268" s="245"/>
      <c r="BM268" s="245"/>
      <c r="BN268" s="245"/>
      <c r="BO268" s="245"/>
      <c r="BP268" s="245"/>
      <c r="BQ268" s="245"/>
      <c r="BR268" s="245"/>
      <c r="BS268" s="245"/>
      <c r="BT268" s="245"/>
      <c r="BU268" s="245"/>
      <c r="BV268" s="245"/>
      <c r="BW268" s="245"/>
      <c r="BX268" s="245"/>
      <c r="BY268" s="245"/>
      <c r="BZ268" s="245"/>
      <c r="CA268" s="245"/>
      <c r="CB268" s="245"/>
      <c r="CC268" s="245"/>
      <c r="CD268" s="245"/>
      <c r="CE268" s="245"/>
      <c r="CF268" s="245"/>
      <c r="CG268" s="245"/>
      <c r="CH268" s="245"/>
      <c r="CI268" s="245"/>
      <c r="CJ268" s="245"/>
      <c r="CK268" s="245"/>
      <c r="CL268" s="245"/>
      <c r="CM268" s="245"/>
      <c r="CN268" s="245"/>
      <c r="CO268" s="245"/>
      <c r="CP268" s="245"/>
      <c r="CQ268" s="245"/>
      <c r="CR268" s="245"/>
      <c r="CS268" s="245"/>
      <c r="CT268" s="245"/>
      <c r="CU268" s="245"/>
      <c r="CV268" s="245"/>
      <c r="CW268" s="245"/>
      <c r="CX268" s="245"/>
      <c r="CY268" s="245"/>
      <c r="CZ268" s="245"/>
      <c r="DA268" s="245"/>
      <c r="DB268" s="245"/>
      <c r="DC268" s="245"/>
      <c r="DD268" s="245"/>
      <c r="DE268" s="245"/>
      <c r="DF268" s="245"/>
      <c r="DG268" s="245"/>
      <c r="DH268" s="245"/>
      <c r="DI268" s="245"/>
      <c r="DJ268" s="245"/>
      <c r="DK268" s="245"/>
      <c r="DL268" s="245"/>
    </row>
    <row r="269" spans="1:116" x14ac:dyDescent="0.3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c r="AI269" s="245"/>
      <c r="AJ269" s="245"/>
      <c r="AK269" s="245"/>
      <c r="AL269" s="245"/>
      <c r="AM269" s="245"/>
      <c r="AN269" s="245"/>
      <c r="AO269" s="245"/>
      <c r="AP269" s="245"/>
      <c r="AQ269" s="245"/>
      <c r="AR269" s="245"/>
      <c r="AS269" s="245"/>
      <c r="AT269" s="245"/>
      <c r="AU269" s="245"/>
      <c r="AV269" s="245"/>
      <c r="AW269" s="245"/>
      <c r="AX269" s="245"/>
      <c r="AY269" s="245"/>
      <c r="AZ269" s="245"/>
      <c r="BA269" s="245"/>
      <c r="BB269" s="245"/>
      <c r="BC269" s="245"/>
      <c r="BD269" s="245"/>
      <c r="BE269" s="245"/>
      <c r="BF269" s="245"/>
      <c r="BG269" s="245"/>
      <c r="BH269" s="245"/>
      <c r="BI269" s="245"/>
      <c r="BJ269" s="245"/>
      <c r="BK269" s="245"/>
      <c r="BL269" s="245"/>
      <c r="BM269" s="245"/>
      <c r="BN269" s="245"/>
      <c r="BO269" s="245"/>
      <c r="BP269" s="245"/>
      <c r="BQ269" s="245"/>
      <c r="BR269" s="245"/>
      <c r="BS269" s="245"/>
      <c r="BT269" s="245"/>
      <c r="BU269" s="245"/>
      <c r="BV269" s="245"/>
      <c r="BW269" s="245"/>
      <c r="BX269" s="245"/>
      <c r="BY269" s="245"/>
      <c r="BZ269" s="245"/>
      <c r="CA269" s="245"/>
      <c r="CB269" s="245"/>
      <c r="CC269" s="245"/>
      <c r="CD269" s="245"/>
      <c r="CE269" s="245"/>
      <c r="CF269" s="245"/>
      <c r="CG269" s="245"/>
      <c r="CH269" s="245"/>
      <c r="CI269" s="245"/>
      <c r="CJ269" s="245"/>
      <c r="CK269" s="245"/>
      <c r="CL269" s="245"/>
      <c r="CM269" s="245"/>
      <c r="CN269" s="245"/>
      <c r="CO269" s="245"/>
      <c r="CP269" s="245"/>
      <c r="CQ269" s="245"/>
      <c r="CR269" s="245"/>
      <c r="CS269" s="245"/>
      <c r="CT269" s="245"/>
      <c r="CU269" s="245"/>
      <c r="CV269" s="245"/>
      <c r="CW269" s="245"/>
      <c r="CX269" s="245"/>
      <c r="CY269" s="245"/>
      <c r="CZ269" s="245"/>
      <c r="DA269" s="245"/>
      <c r="DB269" s="245"/>
      <c r="DC269" s="245"/>
      <c r="DD269" s="245"/>
      <c r="DE269" s="245"/>
      <c r="DF269" s="245"/>
      <c r="DG269" s="245"/>
      <c r="DH269" s="245"/>
      <c r="DI269" s="245"/>
      <c r="DJ269" s="245"/>
      <c r="DK269" s="245"/>
      <c r="DL269" s="245"/>
    </row>
    <row r="270" spans="1:116" x14ac:dyDescent="0.3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c r="AI270" s="245"/>
      <c r="AJ270" s="245"/>
      <c r="AK270" s="245"/>
      <c r="AL270" s="245"/>
      <c r="AM270" s="245"/>
      <c r="AN270" s="245"/>
      <c r="AO270" s="245"/>
      <c r="AP270" s="245"/>
      <c r="AQ270" s="245"/>
      <c r="AR270" s="245"/>
      <c r="AS270" s="245"/>
      <c r="AT270" s="245"/>
      <c r="AU270" s="245"/>
      <c r="AV270" s="245"/>
      <c r="AW270" s="245"/>
      <c r="AX270" s="245"/>
      <c r="AY270" s="245"/>
      <c r="AZ270" s="245"/>
      <c r="BA270" s="245"/>
      <c r="BB270" s="245"/>
      <c r="BC270" s="245"/>
      <c r="BD270" s="245"/>
      <c r="BE270" s="245"/>
      <c r="BF270" s="245"/>
      <c r="BG270" s="245"/>
      <c r="BH270" s="245"/>
      <c r="BI270" s="245"/>
      <c r="BJ270" s="245"/>
      <c r="BK270" s="245"/>
      <c r="BL270" s="245"/>
      <c r="BM270" s="245"/>
      <c r="BN270" s="245"/>
      <c r="BO270" s="245"/>
      <c r="BP270" s="245"/>
      <c r="BQ270" s="245"/>
      <c r="BR270" s="245"/>
      <c r="BS270" s="245"/>
      <c r="BT270" s="245"/>
      <c r="BU270" s="245"/>
      <c r="BV270" s="245"/>
      <c r="BW270" s="245"/>
      <c r="BX270" s="245"/>
      <c r="BY270" s="245"/>
      <c r="BZ270" s="245"/>
      <c r="CA270" s="245"/>
      <c r="CB270" s="245"/>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c r="DF270" s="245"/>
      <c r="DG270" s="245"/>
      <c r="DH270" s="245"/>
      <c r="DI270" s="245"/>
      <c r="DJ270" s="245"/>
      <c r="DK270" s="245"/>
      <c r="DL270" s="245"/>
    </row>
    <row r="271" spans="1:116" x14ac:dyDescent="0.3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c r="AK271" s="245"/>
      <c r="AL271" s="245"/>
      <c r="AM271" s="245"/>
      <c r="AN271" s="245"/>
      <c r="AO271" s="245"/>
      <c r="AP271" s="245"/>
      <c r="AQ271" s="245"/>
      <c r="AR271" s="245"/>
      <c r="AS271" s="245"/>
      <c r="AT271" s="245"/>
      <c r="AU271" s="245"/>
      <c r="AV271" s="245"/>
      <c r="AW271" s="245"/>
      <c r="AX271" s="245"/>
      <c r="AY271" s="245"/>
      <c r="AZ271" s="245"/>
      <c r="BA271" s="245"/>
      <c r="BB271" s="245"/>
      <c r="BC271" s="245"/>
      <c r="BD271" s="245"/>
      <c r="BE271" s="245"/>
      <c r="BF271" s="245"/>
      <c r="BG271" s="245"/>
      <c r="BH271" s="245"/>
      <c r="BI271" s="245"/>
      <c r="BJ271" s="245"/>
      <c r="BK271" s="245"/>
      <c r="BL271" s="245"/>
      <c r="BM271" s="245"/>
      <c r="BN271" s="245"/>
      <c r="BO271" s="245"/>
      <c r="BP271" s="245"/>
      <c r="BQ271" s="245"/>
      <c r="BR271" s="245"/>
      <c r="BS271" s="245"/>
      <c r="BT271" s="245"/>
      <c r="BU271" s="245"/>
      <c r="BV271" s="245"/>
      <c r="BW271" s="245"/>
      <c r="BX271" s="245"/>
      <c r="BY271" s="245"/>
      <c r="BZ271" s="245"/>
      <c r="CA271" s="245"/>
      <c r="CB271" s="245"/>
      <c r="CC271" s="245"/>
      <c r="CD271" s="245"/>
      <c r="CE271" s="245"/>
      <c r="CF271" s="245"/>
      <c r="CG271" s="245"/>
      <c r="CH271" s="245"/>
      <c r="CI271" s="245"/>
      <c r="CJ271" s="245"/>
      <c r="CK271" s="245"/>
      <c r="CL271" s="245"/>
      <c r="CM271" s="245"/>
      <c r="CN271" s="245"/>
      <c r="CO271" s="245"/>
      <c r="CP271" s="245"/>
      <c r="CQ271" s="245"/>
      <c r="CR271" s="245"/>
      <c r="CS271" s="245"/>
      <c r="CT271" s="245"/>
      <c r="CU271" s="245"/>
      <c r="CV271" s="245"/>
      <c r="CW271" s="245"/>
      <c r="CX271" s="245"/>
      <c r="CY271" s="245"/>
      <c r="CZ271" s="245"/>
      <c r="DA271" s="245"/>
      <c r="DB271" s="245"/>
      <c r="DC271" s="245"/>
      <c r="DD271" s="245"/>
      <c r="DE271" s="245"/>
      <c r="DF271" s="245"/>
      <c r="DG271" s="245"/>
      <c r="DH271" s="245"/>
      <c r="DI271" s="245"/>
      <c r="DJ271" s="245"/>
      <c r="DK271" s="245"/>
      <c r="DL271" s="245"/>
    </row>
    <row r="272" spans="1:116" x14ac:dyDescent="0.3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c r="AI272" s="245"/>
      <c r="AJ272" s="245"/>
      <c r="AK272" s="245"/>
      <c r="AL272" s="245"/>
      <c r="AM272" s="245"/>
      <c r="AN272" s="245"/>
      <c r="AO272" s="245"/>
      <c r="AP272" s="245"/>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45"/>
      <c r="BU272" s="245"/>
      <c r="BV272" s="245"/>
      <c r="BW272" s="245"/>
      <c r="BX272" s="245"/>
      <c r="BY272" s="245"/>
      <c r="BZ272" s="245"/>
      <c r="CA272" s="245"/>
      <c r="CB272" s="245"/>
      <c r="CC272" s="245"/>
      <c r="CD272" s="245"/>
      <c r="CE272" s="245"/>
      <c r="CF272" s="245"/>
      <c r="CG272" s="245"/>
      <c r="CH272" s="245"/>
      <c r="CI272" s="245"/>
      <c r="CJ272" s="245"/>
      <c r="CK272" s="245"/>
      <c r="CL272" s="245"/>
      <c r="CM272" s="245"/>
      <c r="CN272" s="245"/>
      <c r="CO272" s="245"/>
      <c r="CP272" s="245"/>
      <c r="CQ272" s="245"/>
      <c r="CR272" s="245"/>
      <c r="CS272" s="245"/>
      <c r="CT272" s="245"/>
      <c r="CU272" s="245"/>
      <c r="CV272" s="245"/>
      <c r="CW272" s="245"/>
      <c r="CX272" s="245"/>
      <c r="CY272" s="245"/>
      <c r="CZ272" s="245"/>
      <c r="DA272" s="245"/>
      <c r="DB272" s="245"/>
      <c r="DC272" s="245"/>
      <c r="DD272" s="245"/>
      <c r="DE272" s="245"/>
      <c r="DF272" s="245"/>
      <c r="DG272" s="245"/>
      <c r="DH272" s="245"/>
      <c r="DI272" s="245"/>
      <c r="DJ272" s="245"/>
      <c r="DK272" s="245"/>
      <c r="DL272" s="245"/>
    </row>
    <row r="273" spans="1:116" x14ac:dyDescent="0.3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c r="AI273" s="245"/>
      <c r="AJ273" s="245"/>
      <c r="AK273" s="245"/>
      <c r="AL273" s="245"/>
      <c r="AM273" s="245"/>
      <c r="AN273" s="245"/>
      <c r="AO273" s="245"/>
      <c r="AP273" s="245"/>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45"/>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5"/>
    </row>
    <row r="274" spans="1:116" x14ac:dyDescent="0.3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45"/>
      <c r="AV274" s="245"/>
      <c r="AW274" s="245"/>
      <c r="AX274" s="245"/>
      <c r="AY274" s="245"/>
      <c r="AZ274" s="245"/>
      <c r="BA274" s="245"/>
      <c r="BB274" s="245"/>
      <c r="BC274" s="245"/>
      <c r="BD274" s="245"/>
      <c r="BE274" s="245"/>
      <c r="BF274" s="245"/>
      <c r="BG274" s="245"/>
      <c r="BH274" s="245"/>
      <c r="BI274" s="245"/>
      <c r="BJ274" s="245"/>
      <c r="BK274" s="245"/>
      <c r="BL274" s="245"/>
      <c r="BM274" s="245"/>
      <c r="BN274" s="245"/>
      <c r="BO274" s="245"/>
      <c r="BP274" s="245"/>
      <c r="BQ274" s="245"/>
      <c r="BR274" s="245"/>
      <c r="BS274" s="245"/>
      <c r="BT274" s="245"/>
      <c r="BU274" s="245"/>
      <c r="BV274" s="245"/>
      <c r="BW274" s="245"/>
      <c r="BX274" s="245"/>
      <c r="BY274" s="245"/>
      <c r="BZ274" s="245"/>
      <c r="CA274" s="245"/>
      <c r="CB274" s="245"/>
      <c r="CC274" s="245"/>
      <c r="CD274" s="245"/>
      <c r="CE274" s="245"/>
      <c r="CF274" s="245"/>
      <c r="CG274" s="245"/>
      <c r="CH274" s="245"/>
      <c r="CI274" s="245"/>
      <c r="CJ274" s="245"/>
      <c r="CK274" s="245"/>
      <c r="CL274" s="245"/>
      <c r="CM274" s="245"/>
      <c r="CN274" s="245"/>
      <c r="CO274" s="245"/>
      <c r="CP274" s="245"/>
      <c r="CQ274" s="245"/>
      <c r="CR274" s="245"/>
      <c r="CS274" s="245"/>
      <c r="CT274" s="245"/>
      <c r="CU274" s="245"/>
      <c r="CV274" s="245"/>
      <c r="CW274" s="245"/>
      <c r="CX274" s="245"/>
      <c r="CY274" s="245"/>
      <c r="CZ274" s="245"/>
      <c r="DA274" s="245"/>
      <c r="DB274" s="245"/>
      <c r="DC274" s="245"/>
      <c r="DD274" s="245"/>
      <c r="DE274" s="245"/>
      <c r="DF274" s="245"/>
      <c r="DG274" s="245"/>
      <c r="DH274" s="245"/>
      <c r="DI274" s="245"/>
      <c r="DJ274" s="245"/>
      <c r="DK274" s="245"/>
      <c r="DL274" s="245"/>
    </row>
    <row r="275" spans="1:116" x14ac:dyDescent="0.3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c r="AI275" s="245"/>
      <c r="AJ275" s="245"/>
      <c r="AK275" s="245"/>
      <c r="AL275" s="245"/>
      <c r="AM275" s="245"/>
      <c r="AN275" s="245"/>
      <c r="AO275" s="245"/>
      <c r="AP275" s="245"/>
      <c r="AQ275" s="245"/>
      <c r="AR275" s="245"/>
      <c r="AS275" s="245"/>
      <c r="AT275" s="245"/>
      <c r="AU275" s="245"/>
      <c r="AV275" s="245"/>
      <c r="AW275" s="245"/>
      <c r="AX275" s="245"/>
      <c r="AY275" s="245"/>
      <c r="AZ275" s="245"/>
      <c r="BA275" s="245"/>
      <c r="BB275" s="245"/>
      <c r="BC275" s="245"/>
      <c r="BD275" s="245"/>
      <c r="BE275" s="245"/>
      <c r="BF275" s="245"/>
      <c r="BG275" s="245"/>
      <c r="BH275" s="245"/>
      <c r="BI275" s="245"/>
      <c r="BJ275" s="245"/>
      <c r="BK275" s="245"/>
      <c r="BL275" s="245"/>
      <c r="BM275" s="245"/>
      <c r="BN275" s="245"/>
      <c r="BO275" s="245"/>
      <c r="BP275" s="245"/>
      <c r="BQ275" s="245"/>
      <c r="BR275" s="245"/>
      <c r="BS275" s="245"/>
      <c r="BT275" s="245"/>
      <c r="BU275" s="245"/>
      <c r="BV275" s="245"/>
      <c r="BW275" s="245"/>
      <c r="BX275" s="245"/>
      <c r="BY275" s="245"/>
      <c r="BZ275" s="245"/>
      <c r="CA275" s="245"/>
      <c r="CB275" s="245"/>
      <c r="CC275" s="245"/>
      <c r="CD275" s="245"/>
      <c r="CE275" s="245"/>
      <c r="CF275" s="245"/>
      <c r="CG275" s="245"/>
      <c r="CH275" s="245"/>
      <c r="CI275" s="245"/>
      <c r="CJ275" s="245"/>
      <c r="CK275" s="245"/>
      <c r="CL275" s="245"/>
      <c r="CM275" s="245"/>
      <c r="CN275" s="245"/>
      <c r="CO275" s="245"/>
      <c r="CP275" s="245"/>
      <c r="CQ275" s="245"/>
      <c r="CR275" s="245"/>
      <c r="CS275" s="245"/>
      <c r="CT275" s="245"/>
      <c r="CU275" s="245"/>
      <c r="CV275" s="245"/>
      <c r="CW275" s="245"/>
      <c r="CX275" s="245"/>
      <c r="CY275" s="245"/>
      <c r="CZ275" s="245"/>
      <c r="DA275" s="245"/>
      <c r="DB275" s="245"/>
      <c r="DC275" s="245"/>
      <c r="DD275" s="245"/>
      <c r="DE275" s="245"/>
      <c r="DF275" s="245"/>
      <c r="DG275" s="245"/>
      <c r="DH275" s="245"/>
      <c r="DI275" s="245"/>
      <c r="DJ275" s="245"/>
      <c r="DK275" s="245"/>
      <c r="DL275" s="245"/>
    </row>
    <row r="276" spans="1:116" x14ac:dyDescent="0.3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45"/>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5"/>
    </row>
    <row r="277" spans="1:116" x14ac:dyDescent="0.3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c r="AI277" s="245"/>
      <c r="AJ277" s="245"/>
      <c r="AK277" s="245"/>
      <c r="AL277" s="245"/>
      <c r="AM277" s="245"/>
      <c r="AN277" s="245"/>
      <c r="AO277" s="245"/>
      <c r="AP277" s="245"/>
      <c r="AQ277" s="245"/>
      <c r="AR277" s="245"/>
      <c r="AS277" s="245"/>
      <c r="AT277" s="245"/>
      <c r="AU277" s="245"/>
      <c r="AV277" s="245"/>
      <c r="AW277" s="245"/>
      <c r="AX277" s="245"/>
      <c r="AY277" s="245"/>
      <c r="AZ277" s="245"/>
      <c r="BA277" s="245"/>
      <c r="BB277" s="245"/>
      <c r="BC277" s="245"/>
      <c r="BD277" s="245"/>
      <c r="BE277" s="245"/>
      <c r="BF277" s="245"/>
      <c r="BG277" s="245"/>
      <c r="BH277" s="245"/>
      <c r="BI277" s="245"/>
      <c r="BJ277" s="245"/>
      <c r="BK277" s="245"/>
      <c r="BL277" s="245"/>
      <c r="BM277" s="245"/>
      <c r="BN277" s="245"/>
      <c r="BO277" s="245"/>
      <c r="BP277" s="245"/>
      <c r="BQ277" s="245"/>
      <c r="BR277" s="245"/>
      <c r="BS277" s="245"/>
      <c r="BT277" s="245"/>
      <c r="BU277" s="245"/>
      <c r="BV277" s="245"/>
      <c r="BW277" s="245"/>
      <c r="BX277" s="245"/>
      <c r="BY277" s="245"/>
      <c r="BZ277" s="245"/>
      <c r="CA277" s="245"/>
      <c r="CB277" s="245"/>
      <c r="CC277" s="245"/>
      <c r="CD277" s="245"/>
      <c r="CE277" s="245"/>
      <c r="CF277" s="245"/>
      <c r="CG277" s="245"/>
      <c r="CH277" s="245"/>
      <c r="CI277" s="245"/>
      <c r="CJ277" s="245"/>
      <c r="CK277" s="245"/>
      <c r="CL277" s="245"/>
      <c r="CM277" s="245"/>
      <c r="CN277" s="245"/>
      <c r="CO277" s="245"/>
      <c r="CP277" s="245"/>
      <c r="CQ277" s="245"/>
      <c r="CR277" s="245"/>
      <c r="CS277" s="245"/>
      <c r="CT277" s="245"/>
      <c r="CU277" s="245"/>
      <c r="CV277" s="245"/>
      <c r="CW277" s="245"/>
      <c r="CX277" s="245"/>
      <c r="CY277" s="245"/>
      <c r="CZ277" s="245"/>
      <c r="DA277" s="245"/>
      <c r="DB277" s="245"/>
      <c r="DC277" s="245"/>
      <c r="DD277" s="245"/>
      <c r="DE277" s="245"/>
      <c r="DF277" s="245"/>
      <c r="DG277" s="245"/>
      <c r="DH277" s="245"/>
      <c r="DI277" s="245"/>
      <c r="DJ277" s="245"/>
      <c r="DK277" s="245"/>
      <c r="DL277" s="245"/>
    </row>
    <row r="278" spans="1:116" x14ac:dyDescent="0.3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45"/>
      <c r="BU278" s="245"/>
      <c r="BV278" s="245"/>
      <c r="BW278" s="245"/>
      <c r="BX278" s="245"/>
      <c r="BY278" s="245"/>
      <c r="BZ278" s="245"/>
      <c r="CA278" s="245"/>
      <c r="CB278" s="245"/>
      <c r="CC278" s="245"/>
      <c r="CD278" s="245"/>
      <c r="CE278" s="245"/>
      <c r="CF278" s="245"/>
      <c r="CG278" s="245"/>
      <c r="CH278" s="245"/>
      <c r="CI278" s="245"/>
      <c r="CJ278" s="245"/>
      <c r="CK278" s="245"/>
      <c r="CL278" s="245"/>
      <c r="CM278" s="245"/>
      <c r="CN278" s="245"/>
      <c r="CO278" s="245"/>
      <c r="CP278" s="245"/>
      <c r="CQ278" s="245"/>
      <c r="CR278" s="245"/>
      <c r="CS278" s="245"/>
      <c r="CT278" s="245"/>
      <c r="CU278" s="245"/>
      <c r="CV278" s="245"/>
      <c r="CW278" s="245"/>
      <c r="CX278" s="245"/>
      <c r="CY278" s="245"/>
      <c r="CZ278" s="245"/>
      <c r="DA278" s="245"/>
      <c r="DB278" s="245"/>
      <c r="DC278" s="245"/>
      <c r="DD278" s="245"/>
      <c r="DE278" s="245"/>
      <c r="DF278" s="245"/>
      <c r="DG278" s="245"/>
      <c r="DH278" s="245"/>
      <c r="DI278" s="245"/>
      <c r="DJ278" s="245"/>
      <c r="DK278" s="245"/>
      <c r="DL278" s="245"/>
    </row>
    <row r="279" spans="1:116" x14ac:dyDescent="0.3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245"/>
      <c r="AX279" s="245"/>
      <c r="AY279" s="245"/>
      <c r="AZ279" s="245"/>
      <c r="BA279" s="245"/>
      <c r="BB279" s="245"/>
      <c r="BC279" s="245"/>
      <c r="BD279" s="245"/>
      <c r="BE279" s="245"/>
      <c r="BF279" s="245"/>
      <c r="BG279" s="245"/>
      <c r="BH279" s="245"/>
      <c r="BI279" s="245"/>
      <c r="BJ279" s="245"/>
      <c r="BK279" s="245"/>
      <c r="BL279" s="245"/>
      <c r="BM279" s="245"/>
      <c r="BN279" s="245"/>
      <c r="BO279" s="245"/>
      <c r="BP279" s="245"/>
      <c r="BQ279" s="245"/>
      <c r="BR279" s="245"/>
      <c r="BS279" s="245"/>
      <c r="BT279" s="245"/>
      <c r="BU279" s="245"/>
      <c r="BV279" s="245"/>
      <c r="BW279" s="245"/>
      <c r="BX279" s="245"/>
      <c r="BY279" s="245"/>
      <c r="BZ279" s="245"/>
      <c r="CA279" s="245"/>
      <c r="CB279" s="245"/>
      <c r="CC279" s="245"/>
      <c r="CD279" s="245"/>
      <c r="CE279" s="245"/>
      <c r="CF279" s="245"/>
      <c r="CG279" s="245"/>
      <c r="CH279" s="245"/>
      <c r="CI279" s="245"/>
      <c r="CJ279" s="245"/>
      <c r="CK279" s="245"/>
      <c r="CL279" s="245"/>
      <c r="CM279" s="245"/>
      <c r="CN279" s="245"/>
      <c r="CO279" s="245"/>
      <c r="CP279" s="245"/>
      <c r="CQ279" s="245"/>
      <c r="CR279" s="245"/>
      <c r="CS279" s="245"/>
      <c r="CT279" s="245"/>
      <c r="CU279" s="245"/>
      <c r="CV279" s="245"/>
      <c r="CW279" s="245"/>
      <c r="CX279" s="245"/>
      <c r="CY279" s="245"/>
      <c r="CZ279" s="245"/>
      <c r="DA279" s="245"/>
      <c r="DB279" s="245"/>
      <c r="DC279" s="245"/>
      <c r="DD279" s="245"/>
      <c r="DE279" s="245"/>
      <c r="DF279" s="245"/>
      <c r="DG279" s="245"/>
      <c r="DH279" s="245"/>
      <c r="DI279" s="245"/>
      <c r="DJ279" s="245"/>
      <c r="DK279" s="245"/>
      <c r="DL279" s="245"/>
    </row>
    <row r="280" spans="1:116" x14ac:dyDescent="0.3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c r="AR280" s="245"/>
      <c r="AS280" s="245"/>
      <c r="AT280" s="245"/>
      <c r="AU280" s="245"/>
      <c r="AV280" s="245"/>
      <c r="AW280" s="245"/>
      <c r="AX280" s="245"/>
      <c r="AY280" s="245"/>
      <c r="AZ280" s="245"/>
      <c r="BA280" s="245"/>
      <c r="BB280" s="245"/>
      <c r="BC280" s="245"/>
      <c r="BD280" s="245"/>
      <c r="BE280" s="245"/>
      <c r="BF280" s="245"/>
      <c r="BG280" s="245"/>
      <c r="BH280" s="245"/>
      <c r="BI280" s="245"/>
      <c r="BJ280" s="245"/>
      <c r="BK280" s="245"/>
      <c r="BL280" s="245"/>
      <c r="BM280" s="245"/>
      <c r="BN280" s="245"/>
      <c r="BO280" s="245"/>
      <c r="BP280" s="245"/>
      <c r="BQ280" s="245"/>
      <c r="BR280" s="245"/>
      <c r="BS280" s="245"/>
      <c r="BT280" s="245"/>
      <c r="BU280" s="245"/>
      <c r="BV280" s="245"/>
      <c r="BW280" s="245"/>
      <c r="BX280" s="245"/>
      <c r="BY280" s="245"/>
      <c r="BZ280" s="245"/>
      <c r="CA280" s="245"/>
      <c r="CB280" s="245"/>
      <c r="CC280" s="245"/>
      <c r="CD280" s="245"/>
      <c r="CE280" s="245"/>
      <c r="CF280" s="245"/>
      <c r="CG280" s="245"/>
      <c r="CH280" s="245"/>
      <c r="CI280" s="245"/>
      <c r="CJ280" s="245"/>
      <c r="CK280" s="245"/>
      <c r="CL280" s="245"/>
      <c r="CM280" s="245"/>
      <c r="CN280" s="245"/>
      <c r="CO280" s="245"/>
      <c r="CP280" s="245"/>
      <c r="CQ280" s="245"/>
      <c r="CR280" s="245"/>
      <c r="CS280" s="245"/>
      <c r="CT280" s="245"/>
      <c r="CU280" s="245"/>
      <c r="CV280" s="245"/>
      <c r="CW280" s="245"/>
      <c r="CX280" s="245"/>
      <c r="CY280" s="245"/>
      <c r="CZ280" s="245"/>
      <c r="DA280" s="245"/>
      <c r="DB280" s="245"/>
      <c r="DC280" s="245"/>
      <c r="DD280" s="245"/>
      <c r="DE280" s="245"/>
      <c r="DF280" s="245"/>
      <c r="DG280" s="245"/>
      <c r="DH280" s="245"/>
      <c r="DI280" s="245"/>
      <c r="DJ280" s="245"/>
      <c r="DK280" s="245"/>
      <c r="DL280" s="245"/>
    </row>
    <row r="281" spans="1:116" x14ac:dyDescent="0.3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45"/>
      <c r="AE281" s="245"/>
      <c r="AF281" s="245"/>
      <c r="AG281" s="245"/>
      <c r="AH281" s="245"/>
      <c r="AI281" s="245"/>
      <c r="AJ281" s="245"/>
      <c r="AK281" s="245"/>
      <c r="AL281" s="245"/>
      <c r="AM281" s="245"/>
      <c r="AN281" s="245"/>
      <c r="AO281" s="245"/>
      <c r="AP281" s="245"/>
      <c r="AQ281" s="245"/>
      <c r="AR281" s="245"/>
      <c r="AS281" s="245"/>
      <c r="AT281" s="245"/>
      <c r="AU281" s="245"/>
      <c r="AV281" s="245"/>
      <c r="AW281" s="245"/>
      <c r="AX281" s="245"/>
      <c r="AY281" s="245"/>
      <c r="AZ281" s="245"/>
      <c r="BA281" s="245"/>
      <c r="BB281" s="245"/>
      <c r="BC281" s="245"/>
      <c r="BD281" s="245"/>
      <c r="BE281" s="245"/>
      <c r="BF281" s="245"/>
      <c r="BG281" s="245"/>
      <c r="BH281" s="245"/>
      <c r="BI281" s="245"/>
      <c r="BJ281" s="245"/>
      <c r="BK281" s="245"/>
      <c r="BL281" s="245"/>
      <c r="BM281" s="245"/>
      <c r="BN281" s="245"/>
      <c r="BO281" s="245"/>
      <c r="BP281" s="245"/>
      <c r="BQ281" s="245"/>
      <c r="BR281" s="245"/>
      <c r="BS281" s="245"/>
      <c r="BT281" s="245"/>
      <c r="BU281" s="245"/>
      <c r="BV281" s="245"/>
      <c r="BW281" s="245"/>
      <c r="BX281" s="245"/>
      <c r="BY281" s="245"/>
      <c r="BZ281" s="245"/>
      <c r="CA281" s="245"/>
      <c r="CB281" s="245"/>
      <c r="CC281" s="245"/>
      <c r="CD281" s="245"/>
      <c r="CE281" s="245"/>
      <c r="CF281" s="245"/>
      <c r="CG281" s="245"/>
      <c r="CH281" s="245"/>
      <c r="CI281" s="245"/>
      <c r="CJ281" s="245"/>
      <c r="CK281" s="245"/>
      <c r="CL281" s="245"/>
      <c r="CM281" s="245"/>
      <c r="CN281" s="245"/>
      <c r="CO281" s="245"/>
      <c r="CP281" s="245"/>
      <c r="CQ281" s="245"/>
      <c r="CR281" s="245"/>
      <c r="CS281" s="245"/>
      <c r="CT281" s="245"/>
      <c r="CU281" s="245"/>
      <c r="CV281" s="245"/>
      <c r="CW281" s="245"/>
      <c r="CX281" s="245"/>
      <c r="CY281" s="245"/>
      <c r="CZ281" s="245"/>
      <c r="DA281" s="245"/>
      <c r="DB281" s="245"/>
      <c r="DC281" s="245"/>
      <c r="DD281" s="245"/>
      <c r="DE281" s="245"/>
      <c r="DF281" s="245"/>
      <c r="DG281" s="245"/>
      <c r="DH281" s="245"/>
      <c r="DI281" s="245"/>
      <c r="DJ281" s="245"/>
      <c r="DK281" s="245"/>
      <c r="DL281" s="245"/>
    </row>
    <row r="282" spans="1:116" x14ac:dyDescent="0.3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row>
    <row r="283" spans="1:116" x14ac:dyDescent="0.3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245"/>
      <c r="AZ283" s="245"/>
      <c r="BA283" s="245"/>
      <c r="BB283" s="245"/>
      <c r="BC283" s="245"/>
      <c r="BD283" s="245"/>
      <c r="BE283" s="245"/>
      <c r="BF283" s="245"/>
      <c r="BG283" s="245"/>
      <c r="BH283" s="245"/>
      <c r="BI283" s="245"/>
      <c r="BJ283" s="245"/>
      <c r="BK283" s="245"/>
      <c r="BL283" s="245"/>
      <c r="BM283" s="245"/>
      <c r="BN283" s="245"/>
      <c r="BO283" s="245"/>
      <c r="BP283" s="245"/>
      <c r="BQ283" s="245"/>
      <c r="BR283" s="245"/>
      <c r="BS283" s="245"/>
      <c r="BT283" s="245"/>
      <c r="BU283" s="245"/>
      <c r="BV283" s="245"/>
      <c r="BW283" s="245"/>
      <c r="BX283" s="245"/>
      <c r="BY283" s="245"/>
      <c r="BZ283" s="245"/>
      <c r="CA283" s="245"/>
      <c r="CB283" s="245"/>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5"/>
    </row>
    <row r="284" spans="1:116" x14ac:dyDescent="0.3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245"/>
      <c r="AP284" s="245"/>
      <c r="AQ284" s="245"/>
      <c r="AR284" s="245"/>
      <c r="AS284" s="245"/>
      <c r="AT284" s="245"/>
      <c r="AU284" s="245"/>
      <c r="AV284" s="245"/>
      <c r="AW284" s="245"/>
      <c r="AX284" s="245"/>
      <c r="AY284" s="245"/>
      <c r="AZ284" s="245"/>
      <c r="BA284" s="245"/>
      <c r="BB284" s="245"/>
      <c r="BC284" s="245"/>
      <c r="BD284" s="245"/>
      <c r="BE284" s="245"/>
      <c r="BF284" s="245"/>
      <c r="BG284" s="245"/>
      <c r="BH284" s="245"/>
      <c r="BI284" s="245"/>
      <c r="BJ284" s="245"/>
      <c r="BK284" s="245"/>
      <c r="BL284" s="245"/>
      <c r="BM284" s="245"/>
      <c r="BN284" s="245"/>
      <c r="BO284" s="245"/>
      <c r="BP284" s="245"/>
      <c r="BQ284" s="245"/>
      <c r="BR284" s="245"/>
      <c r="BS284" s="245"/>
      <c r="BT284" s="245"/>
      <c r="BU284" s="245"/>
      <c r="BV284" s="245"/>
      <c r="BW284" s="245"/>
      <c r="BX284" s="245"/>
      <c r="BY284" s="245"/>
      <c r="BZ284" s="245"/>
      <c r="CA284" s="245"/>
      <c r="CB284" s="245"/>
      <c r="CC284" s="245"/>
      <c r="CD284" s="245"/>
      <c r="CE284" s="245"/>
      <c r="CF284" s="245"/>
      <c r="CG284" s="245"/>
      <c r="CH284" s="245"/>
      <c r="CI284" s="245"/>
      <c r="CJ284" s="245"/>
      <c r="CK284" s="245"/>
      <c r="CL284" s="245"/>
      <c r="CM284" s="245"/>
      <c r="CN284" s="245"/>
      <c r="CO284" s="245"/>
      <c r="CP284" s="245"/>
      <c r="CQ284" s="245"/>
      <c r="CR284" s="245"/>
      <c r="CS284" s="245"/>
      <c r="CT284" s="245"/>
      <c r="CU284" s="245"/>
      <c r="CV284" s="245"/>
      <c r="CW284" s="245"/>
      <c r="CX284" s="245"/>
      <c r="CY284" s="245"/>
      <c r="CZ284" s="245"/>
      <c r="DA284" s="245"/>
      <c r="DB284" s="245"/>
      <c r="DC284" s="245"/>
      <c r="DD284" s="245"/>
      <c r="DE284" s="245"/>
      <c r="DF284" s="245"/>
      <c r="DG284" s="245"/>
      <c r="DH284" s="245"/>
      <c r="DI284" s="245"/>
      <c r="DJ284" s="245"/>
      <c r="DK284" s="245"/>
      <c r="DL284" s="245"/>
    </row>
    <row r="285" spans="1:116" x14ac:dyDescent="0.3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45"/>
      <c r="AE285" s="245"/>
      <c r="AF285" s="245"/>
      <c r="AG285" s="245"/>
      <c r="AH285" s="245"/>
      <c r="AI285" s="245"/>
      <c r="AJ285" s="245"/>
      <c r="AK285" s="245"/>
      <c r="AL285" s="245"/>
      <c r="AM285" s="245"/>
      <c r="AN285" s="245"/>
      <c r="AO285" s="245"/>
      <c r="AP285" s="245"/>
      <c r="AQ285" s="245"/>
      <c r="AR285" s="245"/>
      <c r="AS285" s="245"/>
      <c r="AT285" s="245"/>
      <c r="AU285" s="245"/>
      <c r="AV285" s="245"/>
      <c r="AW285" s="245"/>
      <c r="AX285" s="245"/>
      <c r="AY285" s="245"/>
      <c r="AZ285" s="245"/>
      <c r="BA285" s="245"/>
      <c r="BB285" s="245"/>
      <c r="BC285" s="245"/>
      <c r="BD285" s="245"/>
      <c r="BE285" s="245"/>
      <c r="BF285" s="245"/>
      <c r="BG285" s="245"/>
      <c r="BH285" s="245"/>
      <c r="BI285" s="245"/>
      <c r="BJ285" s="245"/>
      <c r="BK285" s="245"/>
      <c r="BL285" s="245"/>
      <c r="BM285" s="245"/>
      <c r="BN285" s="245"/>
      <c r="BO285" s="245"/>
      <c r="BP285" s="245"/>
      <c r="BQ285" s="245"/>
      <c r="BR285" s="245"/>
      <c r="BS285" s="245"/>
      <c r="BT285" s="245"/>
      <c r="BU285" s="245"/>
      <c r="BV285" s="245"/>
      <c r="BW285" s="245"/>
      <c r="BX285" s="245"/>
      <c r="BY285" s="245"/>
      <c r="BZ285" s="245"/>
      <c r="CA285" s="245"/>
      <c r="CB285" s="245"/>
      <c r="CC285" s="245"/>
      <c r="CD285" s="245"/>
      <c r="CE285" s="245"/>
      <c r="CF285" s="245"/>
      <c r="CG285" s="245"/>
      <c r="CH285" s="245"/>
      <c r="CI285" s="245"/>
      <c r="CJ285" s="245"/>
      <c r="CK285" s="245"/>
      <c r="CL285" s="245"/>
      <c r="CM285" s="245"/>
      <c r="CN285" s="245"/>
      <c r="CO285" s="245"/>
      <c r="CP285" s="245"/>
      <c r="CQ285" s="245"/>
      <c r="CR285" s="245"/>
      <c r="CS285" s="245"/>
      <c r="CT285" s="245"/>
      <c r="CU285" s="245"/>
      <c r="CV285" s="245"/>
      <c r="CW285" s="245"/>
      <c r="CX285" s="245"/>
      <c r="CY285" s="245"/>
      <c r="CZ285" s="245"/>
      <c r="DA285" s="245"/>
      <c r="DB285" s="245"/>
      <c r="DC285" s="245"/>
      <c r="DD285" s="245"/>
      <c r="DE285" s="245"/>
      <c r="DF285" s="245"/>
      <c r="DG285" s="245"/>
      <c r="DH285" s="245"/>
      <c r="DI285" s="245"/>
      <c r="DJ285" s="245"/>
      <c r="DK285" s="245"/>
      <c r="DL285" s="245"/>
    </row>
    <row r="286" spans="1:116" x14ac:dyDescent="0.3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c r="AI286" s="245"/>
      <c r="AJ286" s="245"/>
      <c r="AK286" s="245"/>
      <c r="AL286" s="245"/>
      <c r="AM286" s="245"/>
      <c r="AN286" s="245"/>
      <c r="AO286" s="245"/>
      <c r="AP286" s="245"/>
      <c r="AQ286" s="245"/>
      <c r="AR286" s="245"/>
      <c r="AS286" s="245"/>
      <c r="AT286" s="245"/>
      <c r="AU286" s="245"/>
      <c r="AV286" s="245"/>
      <c r="AW286" s="245"/>
      <c r="AX286" s="245"/>
      <c r="AY286" s="245"/>
      <c r="AZ286" s="245"/>
      <c r="BA286" s="245"/>
      <c r="BB286" s="245"/>
      <c r="BC286" s="245"/>
      <c r="BD286" s="245"/>
      <c r="BE286" s="245"/>
      <c r="BF286" s="245"/>
      <c r="BG286" s="245"/>
      <c r="BH286" s="245"/>
      <c r="BI286" s="245"/>
      <c r="BJ286" s="245"/>
      <c r="BK286" s="245"/>
      <c r="BL286" s="245"/>
      <c r="BM286" s="245"/>
      <c r="BN286" s="245"/>
      <c r="BO286" s="245"/>
      <c r="BP286" s="245"/>
      <c r="BQ286" s="245"/>
      <c r="BR286" s="245"/>
      <c r="BS286" s="245"/>
      <c r="BT286" s="245"/>
      <c r="BU286" s="245"/>
      <c r="BV286" s="245"/>
      <c r="BW286" s="245"/>
      <c r="BX286" s="245"/>
      <c r="BY286" s="245"/>
      <c r="BZ286" s="245"/>
      <c r="CA286" s="245"/>
      <c r="CB286" s="245"/>
      <c r="CC286" s="245"/>
      <c r="CD286" s="245"/>
      <c r="CE286" s="245"/>
      <c r="CF286" s="245"/>
      <c r="CG286" s="245"/>
      <c r="CH286" s="245"/>
      <c r="CI286" s="245"/>
      <c r="CJ286" s="245"/>
      <c r="CK286" s="245"/>
      <c r="CL286" s="245"/>
      <c r="CM286" s="245"/>
      <c r="CN286" s="245"/>
      <c r="CO286" s="245"/>
      <c r="CP286" s="245"/>
      <c r="CQ286" s="245"/>
      <c r="CR286" s="245"/>
      <c r="CS286" s="245"/>
      <c r="CT286" s="245"/>
      <c r="CU286" s="245"/>
      <c r="CV286" s="245"/>
      <c r="CW286" s="245"/>
      <c r="CX286" s="245"/>
      <c r="CY286" s="245"/>
      <c r="CZ286" s="245"/>
      <c r="DA286" s="245"/>
      <c r="DB286" s="245"/>
      <c r="DC286" s="245"/>
      <c r="DD286" s="245"/>
      <c r="DE286" s="245"/>
      <c r="DF286" s="245"/>
      <c r="DG286" s="245"/>
      <c r="DH286" s="245"/>
      <c r="DI286" s="245"/>
      <c r="DJ286" s="245"/>
      <c r="DK286" s="245"/>
      <c r="DL286" s="245"/>
    </row>
    <row r="287" spans="1:116" x14ac:dyDescent="0.3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45"/>
      <c r="AV287" s="245"/>
      <c r="AW287" s="245"/>
      <c r="AX287" s="245"/>
      <c r="AY287" s="245"/>
      <c r="AZ287" s="245"/>
      <c r="BA287" s="245"/>
      <c r="BB287" s="245"/>
      <c r="BC287" s="245"/>
      <c r="BD287" s="245"/>
      <c r="BE287" s="245"/>
      <c r="BF287" s="245"/>
      <c r="BG287" s="245"/>
      <c r="BH287" s="245"/>
      <c r="BI287" s="245"/>
      <c r="BJ287" s="245"/>
      <c r="BK287" s="245"/>
      <c r="BL287" s="245"/>
      <c r="BM287" s="245"/>
      <c r="BN287" s="245"/>
      <c r="BO287" s="245"/>
      <c r="BP287" s="245"/>
      <c r="BQ287" s="245"/>
      <c r="BR287" s="245"/>
      <c r="BS287" s="245"/>
      <c r="BT287" s="245"/>
      <c r="BU287" s="245"/>
      <c r="BV287" s="245"/>
      <c r="BW287" s="245"/>
      <c r="BX287" s="245"/>
      <c r="BY287" s="245"/>
      <c r="BZ287" s="245"/>
      <c r="CA287" s="245"/>
      <c r="CB287" s="245"/>
      <c r="CC287" s="245"/>
      <c r="CD287" s="245"/>
      <c r="CE287" s="245"/>
      <c r="CF287" s="245"/>
      <c r="CG287" s="245"/>
      <c r="CH287" s="245"/>
      <c r="CI287" s="245"/>
      <c r="CJ287" s="245"/>
      <c r="CK287" s="245"/>
      <c r="CL287" s="245"/>
      <c r="CM287" s="245"/>
      <c r="CN287" s="245"/>
      <c r="CO287" s="245"/>
      <c r="CP287" s="245"/>
      <c r="CQ287" s="245"/>
      <c r="CR287" s="245"/>
      <c r="CS287" s="245"/>
      <c r="CT287" s="245"/>
      <c r="CU287" s="245"/>
      <c r="CV287" s="245"/>
      <c r="CW287" s="245"/>
      <c r="CX287" s="245"/>
      <c r="CY287" s="245"/>
      <c r="CZ287" s="245"/>
      <c r="DA287" s="245"/>
      <c r="DB287" s="245"/>
      <c r="DC287" s="245"/>
      <c r="DD287" s="245"/>
      <c r="DE287" s="245"/>
      <c r="DF287" s="245"/>
      <c r="DG287" s="245"/>
      <c r="DH287" s="245"/>
      <c r="DI287" s="245"/>
      <c r="DJ287" s="245"/>
      <c r="DK287" s="245"/>
      <c r="DL287" s="245"/>
    </row>
    <row r="288" spans="1:116" x14ac:dyDescent="0.3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245"/>
      <c r="AF288" s="245"/>
      <c r="AG288" s="245"/>
      <c r="AH288" s="245"/>
      <c r="AI288" s="245"/>
      <c r="AJ288" s="245"/>
      <c r="AK288" s="245"/>
      <c r="AL288" s="245"/>
      <c r="AM288" s="245"/>
      <c r="AN288" s="245"/>
      <c r="AO288" s="245"/>
      <c r="AP288" s="245"/>
      <c r="AQ288" s="245"/>
      <c r="AR288" s="245"/>
      <c r="AS288" s="245"/>
      <c r="AT288" s="245"/>
      <c r="AU288" s="245"/>
      <c r="AV288" s="245"/>
      <c r="AW288" s="245"/>
      <c r="AX288" s="245"/>
      <c r="AY288" s="245"/>
      <c r="AZ288" s="245"/>
      <c r="BA288" s="245"/>
      <c r="BB288" s="245"/>
      <c r="BC288" s="245"/>
      <c r="BD288" s="245"/>
      <c r="BE288" s="245"/>
      <c r="BF288" s="245"/>
      <c r="BG288" s="245"/>
      <c r="BH288" s="245"/>
      <c r="BI288" s="245"/>
      <c r="BJ288" s="245"/>
      <c r="BK288" s="245"/>
      <c r="BL288" s="245"/>
      <c r="BM288" s="245"/>
      <c r="BN288" s="245"/>
      <c r="BO288" s="245"/>
      <c r="BP288" s="245"/>
      <c r="BQ288" s="245"/>
      <c r="BR288" s="245"/>
      <c r="BS288" s="245"/>
      <c r="BT288" s="245"/>
      <c r="BU288" s="245"/>
      <c r="BV288" s="245"/>
      <c r="BW288" s="245"/>
      <c r="BX288" s="245"/>
      <c r="BY288" s="245"/>
      <c r="BZ288" s="245"/>
      <c r="CA288" s="245"/>
      <c r="CB288" s="245"/>
      <c r="CC288" s="245"/>
      <c r="CD288" s="245"/>
      <c r="CE288" s="245"/>
      <c r="CF288" s="245"/>
      <c r="CG288" s="245"/>
      <c r="CH288" s="245"/>
      <c r="CI288" s="245"/>
      <c r="CJ288" s="245"/>
      <c r="CK288" s="245"/>
      <c r="CL288" s="245"/>
      <c r="CM288" s="245"/>
      <c r="CN288" s="245"/>
      <c r="CO288" s="245"/>
      <c r="CP288" s="245"/>
      <c r="CQ288" s="245"/>
      <c r="CR288" s="245"/>
      <c r="CS288" s="245"/>
      <c r="CT288" s="245"/>
      <c r="CU288" s="245"/>
      <c r="CV288" s="245"/>
      <c r="CW288" s="245"/>
      <c r="CX288" s="245"/>
      <c r="CY288" s="245"/>
      <c r="CZ288" s="245"/>
      <c r="DA288" s="245"/>
      <c r="DB288" s="245"/>
      <c r="DC288" s="245"/>
      <c r="DD288" s="245"/>
      <c r="DE288" s="245"/>
      <c r="DF288" s="245"/>
      <c r="DG288" s="245"/>
      <c r="DH288" s="245"/>
      <c r="DI288" s="245"/>
      <c r="DJ288" s="245"/>
      <c r="DK288" s="245"/>
      <c r="DL288" s="245"/>
    </row>
    <row r="289" spans="1:116" x14ac:dyDescent="0.3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45"/>
      <c r="AE289" s="245"/>
      <c r="AF289" s="245"/>
      <c r="AG289" s="245"/>
      <c r="AH289" s="245"/>
      <c r="AI289" s="245"/>
      <c r="AJ289" s="245"/>
      <c r="AK289" s="245"/>
      <c r="AL289" s="245"/>
      <c r="AM289" s="245"/>
      <c r="AN289" s="245"/>
      <c r="AO289" s="245"/>
      <c r="AP289" s="245"/>
      <c r="AQ289" s="245"/>
      <c r="AR289" s="245"/>
      <c r="AS289" s="245"/>
      <c r="AT289" s="245"/>
      <c r="AU289" s="245"/>
      <c r="AV289" s="245"/>
      <c r="AW289" s="245"/>
      <c r="AX289" s="245"/>
      <c r="AY289" s="245"/>
      <c r="AZ289" s="245"/>
      <c r="BA289" s="245"/>
      <c r="BB289" s="245"/>
      <c r="BC289" s="245"/>
      <c r="BD289" s="245"/>
      <c r="BE289" s="245"/>
      <c r="BF289" s="245"/>
      <c r="BG289" s="245"/>
      <c r="BH289" s="245"/>
      <c r="BI289" s="245"/>
      <c r="BJ289" s="245"/>
      <c r="BK289" s="245"/>
      <c r="BL289" s="245"/>
      <c r="BM289" s="245"/>
      <c r="BN289" s="245"/>
      <c r="BO289" s="245"/>
      <c r="BP289" s="245"/>
      <c r="BQ289" s="245"/>
      <c r="BR289" s="245"/>
      <c r="BS289" s="245"/>
      <c r="BT289" s="245"/>
      <c r="BU289" s="245"/>
      <c r="BV289" s="245"/>
      <c r="BW289" s="245"/>
      <c r="BX289" s="245"/>
      <c r="BY289" s="245"/>
      <c r="BZ289" s="245"/>
      <c r="CA289" s="245"/>
      <c r="CB289" s="245"/>
      <c r="CC289" s="245"/>
      <c r="CD289" s="245"/>
      <c r="CE289" s="245"/>
      <c r="CF289" s="245"/>
      <c r="CG289" s="245"/>
      <c r="CH289" s="245"/>
      <c r="CI289" s="245"/>
      <c r="CJ289" s="245"/>
      <c r="CK289" s="245"/>
      <c r="CL289" s="245"/>
      <c r="CM289" s="245"/>
      <c r="CN289" s="245"/>
      <c r="CO289" s="245"/>
      <c r="CP289" s="245"/>
      <c r="CQ289" s="245"/>
      <c r="CR289" s="245"/>
      <c r="CS289" s="245"/>
      <c r="CT289" s="245"/>
      <c r="CU289" s="245"/>
      <c r="CV289" s="245"/>
      <c r="CW289" s="245"/>
      <c r="CX289" s="245"/>
      <c r="CY289" s="245"/>
      <c r="CZ289" s="245"/>
      <c r="DA289" s="245"/>
      <c r="DB289" s="245"/>
      <c r="DC289" s="245"/>
      <c r="DD289" s="245"/>
      <c r="DE289" s="245"/>
      <c r="DF289" s="245"/>
      <c r="DG289" s="245"/>
      <c r="DH289" s="245"/>
      <c r="DI289" s="245"/>
      <c r="DJ289" s="245"/>
      <c r="DK289" s="245"/>
      <c r="DL289" s="245"/>
    </row>
    <row r="290" spans="1:116" x14ac:dyDescent="0.3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45"/>
      <c r="AW290" s="245"/>
      <c r="AX290" s="245"/>
      <c r="AY290" s="245"/>
      <c r="AZ290" s="245"/>
      <c r="BA290" s="245"/>
      <c r="BB290" s="245"/>
      <c r="BC290" s="245"/>
      <c r="BD290" s="245"/>
      <c r="BE290" s="245"/>
      <c r="BF290" s="245"/>
      <c r="BG290" s="245"/>
      <c r="BH290" s="245"/>
      <c r="BI290" s="245"/>
      <c r="BJ290" s="245"/>
      <c r="BK290" s="245"/>
      <c r="BL290" s="245"/>
      <c r="BM290" s="245"/>
      <c r="BN290" s="245"/>
      <c r="BO290" s="245"/>
      <c r="BP290" s="245"/>
      <c r="BQ290" s="245"/>
      <c r="BR290" s="245"/>
      <c r="BS290" s="245"/>
      <c r="BT290" s="245"/>
      <c r="BU290" s="245"/>
      <c r="BV290" s="245"/>
      <c r="BW290" s="245"/>
      <c r="BX290" s="245"/>
      <c r="BY290" s="245"/>
      <c r="BZ290" s="245"/>
      <c r="CA290" s="245"/>
      <c r="CB290" s="245"/>
      <c r="CC290" s="245"/>
      <c r="CD290" s="245"/>
      <c r="CE290" s="245"/>
      <c r="CF290" s="245"/>
      <c r="CG290" s="245"/>
      <c r="CH290" s="245"/>
      <c r="CI290" s="245"/>
      <c r="CJ290" s="245"/>
      <c r="CK290" s="245"/>
      <c r="CL290" s="245"/>
      <c r="CM290" s="245"/>
      <c r="CN290" s="245"/>
      <c r="CO290" s="245"/>
      <c r="CP290" s="245"/>
      <c r="CQ290" s="245"/>
      <c r="CR290" s="245"/>
      <c r="CS290" s="245"/>
      <c r="CT290" s="245"/>
      <c r="CU290" s="245"/>
      <c r="CV290" s="245"/>
      <c r="CW290" s="245"/>
      <c r="CX290" s="245"/>
      <c r="CY290" s="245"/>
      <c r="CZ290" s="245"/>
      <c r="DA290" s="245"/>
      <c r="DB290" s="245"/>
      <c r="DC290" s="245"/>
      <c r="DD290" s="245"/>
      <c r="DE290" s="245"/>
      <c r="DF290" s="245"/>
      <c r="DG290" s="245"/>
      <c r="DH290" s="245"/>
      <c r="DI290" s="245"/>
      <c r="DJ290" s="245"/>
      <c r="DK290" s="245"/>
      <c r="DL290" s="245"/>
    </row>
    <row r="291" spans="1:116" x14ac:dyDescent="0.3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45"/>
      <c r="AE291" s="245"/>
      <c r="AF291" s="245"/>
      <c r="AG291" s="245"/>
      <c r="AH291" s="245"/>
      <c r="AI291" s="245"/>
      <c r="AJ291" s="245"/>
      <c r="AK291" s="245"/>
      <c r="AL291" s="245"/>
      <c r="AM291" s="245"/>
      <c r="AN291" s="245"/>
      <c r="AO291" s="245"/>
      <c r="AP291" s="245"/>
      <c r="AQ291" s="245"/>
      <c r="AR291" s="245"/>
      <c r="AS291" s="245"/>
      <c r="AT291" s="245"/>
      <c r="AU291" s="245"/>
      <c r="AV291" s="245"/>
      <c r="AW291" s="245"/>
      <c r="AX291" s="245"/>
      <c r="AY291" s="245"/>
      <c r="AZ291" s="245"/>
      <c r="BA291" s="245"/>
      <c r="BB291" s="245"/>
      <c r="BC291" s="245"/>
      <c r="BD291" s="245"/>
      <c r="BE291" s="245"/>
      <c r="BF291" s="245"/>
      <c r="BG291" s="245"/>
      <c r="BH291" s="245"/>
      <c r="BI291" s="245"/>
      <c r="BJ291" s="245"/>
      <c r="BK291" s="245"/>
      <c r="BL291" s="245"/>
      <c r="BM291" s="245"/>
      <c r="BN291" s="245"/>
      <c r="BO291" s="245"/>
      <c r="BP291" s="245"/>
      <c r="BQ291" s="245"/>
      <c r="BR291" s="245"/>
      <c r="BS291" s="245"/>
      <c r="BT291" s="245"/>
      <c r="BU291" s="245"/>
      <c r="BV291" s="245"/>
      <c r="BW291" s="245"/>
      <c r="BX291" s="245"/>
      <c r="BY291" s="245"/>
      <c r="BZ291" s="245"/>
      <c r="CA291" s="245"/>
      <c r="CB291" s="245"/>
      <c r="CC291" s="245"/>
      <c r="CD291" s="245"/>
      <c r="CE291" s="245"/>
      <c r="CF291" s="245"/>
      <c r="CG291" s="245"/>
      <c r="CH291" s="245"/>
      <c r="CI291" s="245"/>
      <c r="CJ291" s="245"/>
      <c r="CK291" s="245"/>
      <c r="CL291" s="245"/>
      <c r="CM291" s="245"/>
      <c r="CN291" s="245"/>
      <c r="CO291" s="245"/>
      <c r="CP291" s="245"/>
      <c r="CQ291" s="245"/>
      <c r="CR291" s="245"/>
      <c r="CS291" s="245"/>
      <c r="CT291" s="245"/>
      <c r="CU291" s="245"/>
      <c r="CV291" s="245"/>
      <c r="CW291" s="245"/>
      <c r="CX291" s="245"/>
      <c r="CY291" s="245"/>
      <c r="CZ291" s="245"/>
      <c r="DA291" s="245"/>
      <c r="DB291" s="245"/>
      <c r="DC291" s="245"/>
      <c r="DD291" s="245"/>
      <c r="DE291" s="245"/>
      <c r="DF291" s="245"/>
      <c r="DG291" s="245"/>
      <c r="DH291" s="245"/>
      <c r="DI291" s="245"/>
      <c r="DJ291" s="245"/>
      <c r="DK291" s="245"/>
      <c r="DL291" s="245"/>
    </row>
    <row r="292" spans="1:116" x14ac:dyDescent="0.3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45"/>
      <c r="AE292" s="245"/>
      <c r="AF292" s="245"/>
      <c r="AG292" s="245"/>
      <c r="AH292" s="245"/>
      <c r="AI292" s="245"/>
      <c r="AJ292" s="245"/>
      <c r="AK292" s="245"/>
      <c r="AL292" s="245"/>
      <c r="AM292" s="245"/>
      <c r="AN292" s="245"/>
      <c r="AO292" s="245"/>
      <c r="AP292" s="245"/>
      <c r="AQ292" s="245"/>
      <c r="AR292" s="245"/>
      <c r="AS292" s="245"/>
      <c r="AT292" s="245"/>
      <c r="AU292" s="245"/>
      <c r="AV292" s="245"/>
      <c r="AW292" s="245"/>
      <c r="AX292" s="245"/>
      <c r="AY292" s="245"/>
      <c r="AZ292" s="245"/>
      <c r="BA292" s="245"/>
      <c r="BB292" s="245"/>
      <c r="BC292" s="245"/>
      <c r="BD292" s="245"/>
      <c r="BE292" s="245"/>
      <c r="BF292" s="245"/>
      <c r="BG292" s="245"/>
      <c r="BH292" s="245"/>
      <c r="BI292" s="245"/>
      <c r="BJ292" s="245"/>
      <c r="BK292" s="245"/>
      <c r="BL292" s="245"/>
      <c r="BM292" s="245"/>
      <c r="BN292" s="245"/>
      <c r="BO292" s="245"/>
      <c r="BP292" s="245"/>
      <c r="BQ292" s="245"/>
      <c r="BR292" s="245"/>
      <c r="BS292" s="245"/>
      <c r="BT292" s="245"/>
      <c r="BU292" s="245"/>
      <c r="BV292" s="245"/>
      <c r="BW292" s="245"/>
      <c r="BX292" s="245"/>
      <c r="BY292" s="245"/>
      <c r="BZ292" s="245"/>
      <c r="CA292" s="245"/>
      <c r="CB292" s="245"/>
      <c r="CC292" s="245"/>
      <c r="CD292" s="245"/>
      <c r="CE292" s="245"/>
      <c r="CF292" s="245"/>
      <c r="CG292" s="245"/>
      <c r="CH292" s="245"/>
      <c r="CI292" s="245"/>
      <c r="CJ292" s="245"/>
      <c r="CK292" s="245"/>
      <c r="CL292" s="245"/>
      <c r="CM292" s="245"/>
      <c r="CN292" s="245"/>
      <c r="CO292" s="245"/>
      <c r="CP292" s="245"/>
      <c r="CQ292" s="245"/>
      <c r="CR292" s="245"/>
      <c r="CS292" s="245"/>
      <c r="CT292" s="245"/>
      <c r="CU292" s="245"/>
      <c r="CV292" s="245"/>
      <c r="CW292" s="245"/>
      <c r="CX292" s="245"/>
      <c r="CY292" s="245"/>
      <c r="CZ292" s="245"/>
      <c r="DA292" s="245"/>
      <c r="DB292" s="245"/>
      <c r="DC292" s="245"/>
      <c r="DD292" s="245"/>
      <c r="DE292" s="245"/>
      <c r="DF292" s="245"/>
      <c r="DG292" s="245"/>
      <c r="DH292" s="245"/>
      <c r="DI292" s="245"/>
      <c r="DJ292" s="245"/>
      <c r="DK292" s="245"/>
      <c r="DL292" s="245"/>
    </row>
    <row r="293" spans="1:116" x14ac:dyDescent="0.3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45"/>
      <c r="AW293" s="245"/>
      <c r="AX293" s="245"/>
      <c r="AY293" s="245"/>
      <c r="AZ293" s="245"/>
      <c r="BA293" s="245"/>
      <c r="BB293" s="245"/>
      <c r="BC293" s="245"/>
      <c r="BD293" s="245"/>
      <c r="BE293" s="245"/>
      <c r="BF293" s="245"/>
      <c r="BG293" s="245"/>
      <c r="BH293" s="245"/>
      <c r="BI293" s="245"/>
      <c r="BJ293" s="245"/>
      <c r="BK293" s="245"/>
      <c r="BL293" s="245"/>
      <c r="BM293" s="245"/>
      <c r="BN293" s="245"/>
      <c r="BO293" s="245"/>
      <c r="BP293" s="245"/>
      <c r="BQ293" s="245"/>
      <c r="BR293" s="245"/>
      <c r="BS293" s="245"/>
      <c r="BT293" s="245"/>
      <c r="BU293" s="245"/>
      <c r="BV293" s="245"/>
      <c r="BW293" s="245"/>
      <c r="BX293" s="245"/>
      <c r="BY293" s="245"/>
      <c r="BZ293" s="245"/>
      <c r="CA293" s="245"/>
      <c r="CB293" s="245"/>
      <c r="CC293" s="245"/>
      <c r="CD293" s="245"/>
      <c r="CE293" s="245"/>
      <c r="CF293" s="245"/>
      <c r="CG293" s="245"/>
      <c r="CH293" s="245"/>
      <c r="CI293" s="245"/>
      <c r="CJ293" s="245"/>
      <c r="CK293" s="245"/>
      <c r="CL293" s="245"/>
      <c r="CM293" s="245"/>
      <c r="CN293" s="245"/>
      <c r="CO293" s="245"/>
      <c r="CP293" s="245"/>
      <c r="CQ293" s="245"/>
      <c r="CR293" s="245"/>
      <c r="CS293" s="245"/>
      <c r="CT293" s="245"/>
      <c r="CU293" s="245"/>
      <c r="CV293" s="245"/>
      <c r="CW293" s="245"/>
      <c r="CX293" s="245"/>
      <c r="CY293" s="245"/>
      <c r="CZ293" s="245"/>
      <c r="DA293" s="245"/>
      <c r="DB293" s="245"/>
      <c r="DC293" s="245"/>
      <c r="DD293" s="245"/>
      <c r="DE293" s="245"/>
      <c r="DF293" s="245"/>
      <c r="DG293" s="245"/>
      <c r="DH293" s="245"/>
      <c r="DI293" s="245"/>
      <c r="DJ293" s="245"/>
      <c r="DK293" s="245"/>
      <c r="DL293" s="245"/>
    </row>
    <row r="294" spans="1:116" x14ac:dyDescent="0.3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245"/>
      <c r="AX294" s="245"/>
      <c r="AY294" s="245"/>
      <c r="AZ294" s="245"/>
      <c r="BA294" s="245"/>
      <c r="BB294" s="245"/>
      <c r="BC294" s="245"/>
      <c r="BD294" s="245"/>
      <c r="BE294" s="245"/>
      <c r="BF294" s="245"/>
      <c r="BG294" s="245"/>
      <c r="BH294" s="245"/>
      <c r="BI294" s="245"/>
      <c r="BJ294" s="245"/>
      <c r="BK294" s="245"/>
      <c r="BL294" s="245"/>
      <c r="BM294" s="245"/>
      <c r="BN294" s="245"/>
      <c r="BO294" s="245"/>
      <c r="BP294" s="245"/>
      <c r="BQ294" s="245"/>
      <c r="BR294" s="245"/>
      <c r="BS294" s="245"/>
      <c r="BT294" s="245"/>
      <c r="BU294" s="245"/>
      <c r="BV294" s="245"/>
      <c r="BW294" s="245"/>
      <c r="BX294" s="245"/>
      <c r="BY294" s="245"/>
      <c r="BZ294" s="245"/>
      <c r="CA294" s="245"/>
      <c r="CB294" s="245"/>
      <c r="CC294" s="245"/>
      <c r="CD294" s="245"/>
      <c r="CE294" s="245"/>
      <c r="CF294" s="245"/>
      <c r="CG294" s="245"/>
      <c r="CH294" s="245"/>
      <c r="CI294" s="245"/>
      <c r="CJ294" s="245"/>
      <c r="CK294" s="245"/>
      <c r="CL294" s="245"/>
      <c r="CM294" s="245"/>
      <c r="CN294" s="245"/>
      <c r="CO294" s="245"/>
      <c r="CP294" s="245"/>
      <c r="CQ294" s="245"/>
      <c r="CR294" s="245"/>
      <c r="CS294" s="245"/>
      <c r="CT294" s="245"/>
      <c r="CU294" s="245"/>
      <c r="CV294" s="245"/>
      <c r="CW294" s="245"/>
      <c r="CX294" s="245"/>
      <c r="CY294" s="245"/>
      <c r="CZ294" s="245"/>
      <c r="DA294" s="245"/>
      <c r="DB294" s="245"/>
      <c r="DC294" s="245"/>
      <c r="DD294" s="245"/>
      <c r="DE294" s="245"/>
      <c r="DF294" s="245"/>
      <c r="DG294" s="245"/>
      <c r="DH294" s="245"/>
      <c r="DI294" s="245"/>
      <c r="DJ294" s="245"/>
      <c r="DK294" s="245"/>
      <c r="DL294" s="245"/>
    </row>
    <row r="295" spans="1:116" x14ac:dyDescent="0.3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45"/>
      <c r="AW295" s="245"/>
      <c r="AX295" s="245"/>
      <c r="AY295" s="245"/>
      <c r="AZ295" s="245"/>
      <c r="BA295" s="245"/>
      <c r="BB295" s="245"/>
      <c r="BC295" s="245"/>
      <c r="BD295" s="245"/>
      <c r="BE295" s="245"/>
      <c r="BF295" s="245"/>
      <c r="BG295" s="245"/>
      <c r="BH295" s="245"/>
      <c r="BI295" s="245"/>
      <c r="BJ295" s="245"/>
      <c r="BK295" s="245"/>
      <c r="BL295" s="245"/>
      <c r="BM295" s="245"/>
      <c r="BN295" s="245"/>
      <c r="BO295" s="245"/>
      <c r="BP295" s="245"/>
      <c r="BQ295" s="245"/>
      <c r="BR295" s="245"/>
      <c r="BS295" s="245"/>
      <c r="BT295" s="245"/>
      <c r="BU295" s="245"/>
      <c r="BV295" s="245"/>
      <c r="BW295" s="245"/>
      <c r="BX295" s="245"/>
      <c r="BY295" s="245"/>
      <c r="BZ295" s="245"/>
      <c r="CA295" s="245"/>
      <c r="CB295" s="245"/>
      <c r="CC295" s="245"/>
      <c r="CD295" s="245"/>
      <c r="CE295" s="245"/>
      <c r="CF295" s="245"/>
      <c r="CG295" s="245"/>
      <c r="CH295" s="245"/>
      <c r="CI295" s="245"/>
      <c r="CJ295" s="245"/>
      <c r="CK295" s="245"/>
      <c r="CL295" s="245"/>
      <c r="CM295" s="245"/>
      <c r="CN295" s="245"/>
      <c r="CO295" s="245"/>
      <c r="CP295" s="245"/>
      <c r="CQ295" s="245"/>
      <c r="CR295" s="245"/>
      <c r="CS295" s="245"/>
      <c r="CT295" s="245"/>
      <c r="CU295" s="245"/>
      <c r="CV295" s="245"/>
      <c r="CW295" s="245"/>
      <c r="CX295" s="245"/>
      <c r="CY295" s="245"/>
      <c r="CZ295" s="245"/>
      <c r="DA295" s="245"/>
      <c r="DB295" s="245"/>
      <c r="DC295" s="245"/>
      <c r="DD295" s="245"/>
      <c r="DE295" s="245"/>
      <c r="DF295" s="245"/>
      <c r="DG295" s="245"/>
      <c r="DH295" s="245"/>
      <c r="DI295" s="245"/>
      <c r="DJ295" s="245"/>
      <c r="DK295" s="245"/>
      <c r="DL295" s="24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style="207" customWidth="1"/>
    <col min="2" max="2" width="12" style="207" customWidth="1"/>
    <col min="3" max="4" width="15" style="207" customWidth="1"/>
    <col min="5" max="5" width="12" style="207" customWidth="1"/>
    <col min="6" max="6" width="16" style="207" customWidth="1"/>
    <col min="7" max="7" width="10" style="207" customWidth="1"/>
    <col min="8" max="11" width="6" style="207" customWidth="1"/>
    <col min="12" max="12" width="8" style="207" customWidth="1"/>
    <col min="13" max="16" width="6" style="207" customWidth="1"/>
    <col min="17" max="18" width="8" style="207" customWidth="1"/>
  </cols>
  <sheetData>
    <row r="1" spans="1:18" ht="90" customHeight="1" x14ac:dyDescent="0.35">
      <c r="A1" s="253" t="s">
        <v>6666</v>
      </c>
      <c r="B1" s="253" t="s">
        <v>6668</v>
      </c>
      <c r="C1" s="253" t="s">
        <v>6669</v>
      </c>
      <c r="D1" s="254" t="s">
        <v>6714</v>
      </c>
      <c r="E1" s="255" t="s">
        <v>7147</v>
      </c>
      <c r="F1" s="255" t="s">
        <v>665</v>
      </c>
      <c r="G1" s="255" t="s">
        <v>6815</v>
      </c>
      <c r="H1" s="255" t="s">
        <v>6816</v>
      </c>
      <c r="I1" s="255" t="s">
        <v>6729</v>
      </c>
      <c r="J1" s="255" t="s">
        <v>6726</v>
      </c>
      <c r="K1" s="255" t="s">
        <v>6817</v>
      </c>
      <c r="L1" s="255" t="s">
        <v>6732</v>
      </c>
      <c r="M1" s="255" t="s">
        <v>6818</v>
      </c>
      <c r="N1" s="255" t="s">
        <v>6819</v>
      </c>
      <c r="O1" s="255" t="s">
        <v>6739</v>
      </c>
      <c r="P1" s="255" t="s">
        <v>6740</v>
      </c>
      <c r="Q1" s="255" t="s">
        <v>6820</v>
      </c>
      <c r="R1" s="255" t="s">
        <v>6821</v>
      </c>
    </row>
    <row r="2" spans="1:18" x14ac:dyDescent="0.35">
      <c r="A2" s="256"/>
      <c r="B2" s="256"/>
      <c r="C2" s="256"/>
      <c r="D2" s="257"/>
      <c r="E2" s="258" t="s">
        <v>6833</v>
      </c>
      <c r="F2" s="258" t="s">
        <v>6833</v>
      </c>
      <c r="G2" s="258" t="s">
        <v>6834</v>
      </c>
      <c r="H2" s="258" t="s">
        <v>6833</v>
      </c>
      <c r="I2" s="258" t="s">
        <v>6833</v>
      </c>
      <c r="J2" s="258" t="s">
        <v>6833</v>
      </c>
      <c r="K2" s="258" t="s">
        <v>6833</v>
      </c>
      <c r="L2" s="258" t="s">
        <v>6807</v>
      </c>
      <c r="M2" s="258" t="s">
        <v>6833</v>
      </c>
      <c r="N2" s="258" t="s">
        <v>6833</v>
      </c>
      <c r="O2" s="258" t="s">
        <v>6833</v>
      </c>
      <c r="P2" s="258" t="s">
        <v>6833</v>
      </c>
      <c r="Q2" s="258" t="s">
        <v>6807</v>
      </c>
      <c r="R2" s="258" t="s">
        <v>6806</v>
      </c>
    </row>
    <row r="3" spans="1:18" x14ac:dyDescent="0.35">
      <c r="A3" s="259" t="s">
        <v>931</v>
      </c>
      <c r="B3" s="259" t="s">
        <v>932</v>
      </c>
      <c r="C3" s="259" t="s">
        <v>7148</v>
      </c>
      <c r="D3" s="260" t="s">
        <v>7149</v>
      </c>
      <c r="E3" s="261">
        <f>'Country Indicator Data'!P37+'Country Indicator Data'!P127+'Country Indicator Data'!P128+'Country Indicator Data'!P170</f>
        <v>3909380</v>
      </c>
      <c r="F3" s="261">
        <f>VLOOKUP(B3,'Core Indicators'!$C$3:$G$198,5,FALSE)</f>
        <v>267437000</v>
      </c>
      <c r="G3" s="262">
        <f>AVERAGE('Country Indicator Data'!C37,'Country Indicator Data'!C127,'Country Indicator Data'!C128,'Country Indicator Data'!C170)</f>
        <v>0.80926250092500007</v>
      </c>
      <c r="H3" s="262">
        <f>AVERAGE('Country Indicator Data'!D37,'Country Indicator Data'!D127,'Country Indicator Data'!D128,'Country Indicator Data'!D170)</f>
        <v>6.25</v>
      </c>
      <c r="I3" s="262">
        <f>AVERAGE('Country Indicator Data'!E37,'Country Indicator Data'!E127,'Country Indicator Data'!E128,'Country Indicator Data'!E170)</f>
        <v>7.4999999999999997E-2</v>
      </c>
      <c r="J3" s="262">
        <f>AVERAGE('Country Indicator Data'!F37,'Country Indicator Data'!F127,'Country Indicator Data'!F128,'Country Indicator Data'!F170)</f>
        <v>4.5083333333249991</v>
      </c>
      <c r="K3" s="262">
        <f>AVERAGE('Country Indicator Data'!G37,'Country Indicator Data'!G127,'Country Indicator Data'!G128,'Country Indicator Data'!G170)</f>
        <v>0.63819525333333338</v>
      </c>
      <c r="L3" s="262">
        <f>AVERAGE('Country Indicator Data'!H37,'Country Indicator Data'!H127,'Country Indicator Data'!H128,'Country Indicator Data'!H170)</f>
        <v>39.825000000000003</v>
      </c>
      <c r="M3" s="262">
        <f>AVERAGE('Country Indicator Data'!I37,'Country Indicator Data'!I127,'Country Indicator Data'!I128,'Country Indicator Data'!I170)</f>
        <v>8.5</v>
      </c>
      <c r="N3" s="261">
        <f>VLOOKUP($B3,'Core Indicators'!$C$3:$EU$891,149,FALSE)</f>
        <v>4189</v>
      </c>
      <c r="O3" s="262">
        <f>AVERAGE('Country Indicator Data'!K37,'Country Indicator Data'!K127,'Country Indicator Data'!K128,'Country Indicator Data'!K170)</f>
        <v>-0.95829504727499992</v>
      </c>
      <c r="P3" s="262">
        <f>AVERAGE('Country Indicator Data'!L37,'Country Indicator Data'!L127,'Country Indicator Data'!L128,'Country Indicator Data'!L170)</f>
        <v>3.9375</v>
      </c>
      <c r="Q3" s="262">
        <f>AVERAGE('Country Indicator Data'!M37,'Country Indicator Data'!M127,'Country Indicator Data'!M128,'Country Indicator Data'!M170)</f>
        <v>32.5</v>
      </c>
      <c r="R3" s="262">
        <f>AVERAGE('Country Indicator Data'!N37,'Country Indicator Data'!N127,'Country Indicator Data'!N128,'Country Indicator Data'!N170)</f>
        <v>25.75</v>
      </c>
    </row>
    <row r="4" spans="1:18" x14ac:dyDescent="0.35">
      <c r="A4" s="259" t="s">
        <v>1096</v>
      </c>
      <c r="B4" s="259" t="s">
        <v>1097</v>
      </c>
      <c r="C4" s="259" t="s">
        <v>7150</v>
      </c>
      <c r="D4" s="263" t="s">
        <v>7151</v>
      </c>
      <c r="E4" s="261">
        <f>'Country Indicator Data'!P26+'Country Indicator Data'!P40+'Country Indicator Data'!P53+'Country Indicator Data'!P138+'Country Indicator Data'!P177+'Country Indicator Data'!P188</f>
        <v>11883180</v>
      </c>
      <c r="F4" s="261">
        <f>VLOOKUP(B4,'Core Indicators'!$C$3:$G$198,5,FALSE)</f>
        <v>338382000</v>
      </c>
      <c r="G4" s="262">
        <f>AVERAGE('Country Indicator Data'!C26,'Country Indicator Data'!C40,'Country Indicator Data'!C53,'Country Indicator Data'!C138,'Country Indicator Data'!C177,'Country Indicator Data'!C188)</f>
        <v>0.4789911613333333</v>
      </c>
      <c r="H4" s="262">
        <f>AVERAGE('Country Indicator Data'!D26,'Country Indicator Data'!D40,'Country Indicator Data'!D53,'Country Indicator Data'!D138,'Country Indicator Data'!D177,'Country Indicator Data'!D188)</f>
        <v>9.8333333333333339</v>
      </c>
      <c r="I4" s="262">
        <f>AVERAGE('Country Indicator Data'!E26,'Country Indicator Data'!E40,'Country Indicator Data'!E53,'Country Indicator Data'!E138,'Country Indicator Data'!E177,'Country Indicator Data'!E188)</f>
        <v>0.26604999999999995</v>
      </c>
      <c r="J4" s="262">
        <f>AVERAGE('Country Indicator Data'!F26,'Country Indicator Data'!F40,'Country Indicator Data'!F53,'Country Indicator Data'!F138,'Country Indicator Data'!F177,'Country Indicator Data'!F188)</f>
        <v>6.5638888888833327</v>
      </c>
      <c r="K4" s="262">
        <f>AVERAGE('Country Indicator Data'!G26,'Country Indicator Data'!G40,'Country Indicator Data'!G53,'Country Indicator Data'!G138,'Country Indicator Data'!G177,'Country Indicator Data'!G188)</f>
        <v>0.39121394068333332</v>
      </c>
      <c r="L4" s="262">
        <f>AVERAGE('Country Indicator Data'!H26,'Country Indicator Data'!H40,'Country Indicator Data'!H53,'Country Indicator Data'!H138,'Country Indicator Data'!H177,'Country Indicator Data'!H188)</f>
        <v>46.166666666666664</v>
      </c>
      <c r="M4" s="262">
        <f>AVERAGE('Country Indicator Data'!I26,'Country Indicator Data'!I40,'Country Indicator Data'!I53,'Country Indicator Data'!I138,'Country Indicator Data'!I177,'Country Indicator Data'!I188)</f>
        <v>6</v>
      </c>
      <c r="N4" s="261" t="str">
        <f>VLOOKUP($B4,'Core Indicators'!$C$3:$EU$891,149,FALSE)</f>
        <v>x</v>
      </c>
      <c r="O4" s="262">
        <f>AVERAGE('Country Indicator Data'!K26,'Country Indicator Data'!K40,'Country Indicator Data'!K53,'Country Indicator Data'!K138,'Country Indicator Data'!K177,'Country Indicator Data'!K188)</f>
        <v>-0.68378533546666664</v>
      </c>
      <c r="P4" s="262">
        <f>AVERAGE('Country Indicator Data'!L26,'Country Indicator Data'!L40,'Country Indicator Data'!L53,'Country Indicator Data'!L138,'Country Indicator Data'!L177,'Country Indicator Data'!L188)</f>
        <v>5.916666666666667</v>
      </c>
      <c r="Q4" s="262">
        <f>AVERAGE('Country Indicator Data'!M26,'Country Indicator Data'!M40,'Country Indicator Data'!M53,'Country Indicator Data'!M138,'Country Indicator Data'!M177,'Country Indicator Data'!M188)</f>
        <v>62.666666666666664</v>
      </c>
      <c r="R4" s="262">
        <f>AVERAGE('Country Indicator Data'!N26,'Country Indicator Data'!N40,'Country Indicator Data'!N53,'Country Indicator Data'!N138,'Country Indicator Data'!N177,'Country Indicator Data'!N188)</f>
        <v>33.666666666666664</v>
      </c>
    </row>
    <row r="5" spans="1:18" x14ac:dyDescent="0.35">
      <c r="A5" s="259" t="s">
        <v>1008</v>
      </c>
      <c r="B5" s="259" t="s">
        <v>1009</v>
      </c>
      <c r="C5" s="259" t="s">
        <v>7152</v>
      </c>
      <c r="D5" s="263" t="s">
        <v>7153</v>
      </c>
      <c r="E5" s="261">
        <f>'Country Indicator Data'!P80+'Country Indicator Data'!P136</f>
        <v>3744070</v>
      </c>
      <c r="F5" s="261">
        <f>VLOOKUP(B5,'Core Indicators'!$C$3:$G$198,5,FALSE)</f>
        <v>1561970000</v>
      </c>
      <c r="G5" s="262">
        <f>AVERAGE('Country Indicator Data'!C80,'Country Indicator Data'!C136)</f>
        <v>0.75808737944999993</v>
      </c>
      <c r="H5" s="262">
        <f>AVERAGE('Country Indicator Data'!D80,'Country Indicator Data'!D136)</f>
        <v>5</v>
      </c>
      <c r="I5" s="262">
        <f>AVERAGE('Country Indicator Data'!E80,'Country Indicator Data'!E136)</f>
        <v>8.3500000000000005E-2</v>
      </c>
      <c r="J5" s="262">
        <f>AVERAGE('Country Indicator Data'!F80,'Country Indicator Data'!F136)</f>
        <v>5.5</v>
      </c>
      <c r="K5" s="262">
        <f>AVERAGE('Country Indicator Data'!G80,'Country Indicator Data'!G136)</f>
        <v>0.52410904214999998</v>
      </c>
      <c r="L5" s="262">
        <f>AVERAGE('Country Indicator Data'!H80,'Country Indicator Data'!H136)</f>
        <v>33.650000000000006</v>
      </c>
      <c r="M5" s="262">
        <f>AVERAGE('Country Indicator Data'!I80,'Country Indicator Data'!I136)</f>
        <v>6</v>
      </c>
      <c r="N5" s="261">
        <f>VLOOKUP($B5,'Core Indicators'!$C$3:$EU$891,149,FALSE)</f>
        <v>1240</v>
      </c>
      <c r="O5" s="262">
        <f>AVERAGE('Country Indicator Data'!K80,'Country Indicator Data'!K136)</f>
        <v>-0.34916854835</v>
      </c>
      <c r="P5" s="262">
        <f>AVERAGE('Country Indicator Data'!L80,'Country Indicator Data'!L136)</f>
        <v>5.125</v>
      </c>
      <c r="Q5" s="262">
        <f>AVERAGE('Country Indicator Data'!M80,'Country Indicator Data'!M136)</f>
        <v>54.5</v>
      </c>
      <c r="R5" s="262">
        <f>AVERAGE('Country Indicator Data'!N80,'Country Indicator Data'!N136)</f>
        <v>36.5</v>
      </c>
    </row>
    <row r="6" spans="1:18" x14ac:dyDescent="0.35">
      <c r="A6" s="259" t="s">
        <v>1140</v>
      </c>
      <c r="B6" s="259" t="s">
        <v>1141</v>
      </c>
      <c r="C6" s="259" t="s">
        <v>7154</v>
      </c>
      <c r="D6" s="263" t="s">
        <v>7155</v>
      </c>
      <c r="E6" s="261">
        <f>'Country Indicator Data'!P54+'Country Indicator Data'!P83+'Country Indicator Data'!P88+'Country Indicator Data'!P99+'Country Indicator Data'!P169+'Country Indicator Data'!P179</f>
        <v>2482040</v>
      </c>
      <c r="F6" s="261">
        <f>VLOOKUP(B6,'Core Indicators'!$C$3:$G$198,5,FALSE)</f>
        <v>260081000</v>
      </c>
      <c r="G6" s="262">
        <f>AVERAGE('Country Indicator Data'!C54,'Country Indicator Data'!C83,'Country Indicator Data'!C88,'Country Indicator Data'!C99,'Country Indicator Data'!C169,'Country Indicator Data'!C179)</f>
        <v>0.50963423659999996</v>
      </c>
      <c r="H6" s="262">
        <f>AVERAGE('Country Indicator Data'!D54,'Country Indicator Data'!D83,'Country Indicator Data'!D88,'Country Indicator Data'!D99,'Country Indicator Data'!D169,'Country Indicator Data'!D179)</f>
        <v>3.5</v>
      </c>
      <c r="I6" s="262">
        <f>AVERAGE('Country Indicator Data'!E54,'Country Indicator Data'!E83,'Country Indicator Data'!E88,'Country Indicator Data'!E99,'Country Indicator Data'!E169,'Country Indicator Data'!E179)</f>
        <v>0.32666666666666666</v>
      </c>
      <c r="J6" s="262">
        <f>AVERAGE('Country Indicator Data'!F54,'Country Indicator Data'!F83,'Country Indicator Data'!F88,'Country Indicator Data'!F99,'Country Indicator Data'!F169,'Country Indicator Data'!F179)</f>
        <v>3.966666666683333</v>
      </c>
      <c r="K6" s="262">
        <f>AVERAGE('Country Indicator Data'!G54,'Country Indicator Data'!G83,'Country Indicator Data'!G88,'Country Indicator Data'!G99,'Country Indicator Data'!G169,'Country Indicator Data'!G179)</f>
        <v>0.44548120716666667</v>
      </c>
      <c r="L6" s="262">
        <f>AVERAGE('Country Indicator Data'!H54,'Country Indicator Data'!H83,'Country Indicator Data'!H88,'Country Indicator Data'!H99,'Country Indicator Data'!H169,'Country Indicator Data'!H179)</f>
        <v>34.31666666666667</v>
      </c>
      <c r="M6" s="262">
        <f>AVERAGE('Country Indicator Data'!I54,'Country Indicator Data'!I83,'Country Indicator Data'!I88,'Country Indicator Data'!I99,'Country Indicator Data'!I169,'Country Indicator Data'!I179)</f>
        <v>8.3333333333333339</v>
      </c>
      <c r="N6" s="261">
        <f>VLOOKUP($B6,'Core Indicators'!$C$3:$EU$891,149,FALSE)</f>
        <v>3043</v>
      </c>
      <c r="O6" s="262">
        <f>AVERAGE('Country Indicator Data'!K54,'Country Indicator Data'!K83,'Country Indicator Data'!K88,'Country Indicator Data'!K99,'Country Indicator Data'!K169,'Country Indicator Data'!K179)</f>
        <v>-0.86944311111666683</v>
      </c>
      <c r="P6" s="262">
        <f>AVERAGE('Country Indicator Data'!L54,'Country Indicator Data'!L83,'Country Indicator Data'!L88,'Country Indicator Data'!L99,'Country Indicator Data'!L169,'Country Indicator Data'!L179)</f>
        <v>3.4583333333333335</v>
      </c>
      <c r="Q6" s="262">
        <f>AVERAGE('Country Indicator Data'!M54,'Country Indicator Data'!M83,'Country Indicator Data'!M88,'Country Indicator Data'!M99,'Country Indicator Data'!M169,'Country Indicator Data'!M179)</f>
        <v>27.5</v>
      </c>
      <c r="R6" s="262">
        <f>AVERAGE('Country Indicator Data'!N54,'Country Indicator Data'!N83,'Country Indicator Data'!N88,'Country Indicator Data'!N99,'Country Indicator Data'!N169,'Country Indicator Data'!N179)</f>
        <v>30.5</v>
      </c>
    </row>
    <row r="7" spans="1:18" x14ac:dyDescent="0.35">
      <c r="A7" s="259" t="s">
        <v>1122</v>
      </c>
      <c r="B7" s="259" t="s">
        <v>1123</v>
      </c>
      <c r="C7" s="259" t="s">
        <v>7156</v>
      </c>
      <c r="D7" s="263" t="s">
        <v>7157</v>
      </c>
      <c r="E7" s="261">
        <f>'Country Indicator Data'!P71+'Country Indicator Data'!P179</f>
        <v>898530</v>
      </c>
      <c r="F7" s="261">
        <f>VLOOKUP(B7,'Core Indicators'!$C$3:$G$198,5,FALSE)</f>
        <v>95232000</v>
      </c>
      <c r="G7" s="262">
        <f>AVERAGE('Country Indicator Data'!C71,'Country Indicator Data'!C179)</f>
        <v>0.24144923930000001</v>
      </c>
      <c r="H7" s="262">
        <f>AVERAGE('Country Indicator Data'!D71,'Country Indicator Data'!D179)</f>
        <v>8</v>
      </c>
      <c r="I7" s="262">
        <f>AVERAGE('Country Indicator Data'!E71,'Country Indicator Data'!E179)</f>
        <v>0.18350000000000002</v>
      </c>
      <c r="J7" s="262">
        <f>AVERAGE('Country Indicator Data'!F71,'Country Indicator Data'!F179)</f>
        <v>4.9166666667000003</v>
      </c>
      <c r="K7" s="262">
        <f>AVERAGE('Country Indicator Data'!G71,'Country Indicator Data'!G179)</f>
        <v>0.21366332590000001</v>
      </c>
      <c r="L7" s="262">
        <f>AVERAGE('Country Indicator Data'!H71,'Country Indicator Data'!H179)</f>
        <v>37.4</v>
      </c>
      <c r="M7" s="262">
        <f>AVERAGE('Country Indicator Data'!I71,'Country Indicator Data'!I179)</f>
        <v>8</v>
      </c>
      <c r="N7" s="261">
        <f>VLOOKUP($B7,'Core Indicators'!$C$3:$EU$891,149,FALSE)</f>
        <v>26</v>
      </c>
      <c r="O7" s="262">
        <f>AVERAGE('Country Indicator Data'!K71,'Country Indicator Data'!K179)</f>
        <v>-4.2062647650000007E-2</v>
      </c>
      <c r="P7" s="262">
        <f>AVERAGE('Country Indicator Data'!L71,'Country Indicator Data'!L179)</f>
        <v>3.5</v>
      </c>
      <c r="Q7" s="262">
        <f>AVERAGE('Country Indicator Data'!M71,'Country Indicator Data'!M179)</f>
        <v>60</v>
      </c>
      <c r="R7" s="262">
        <f>AVERAGE('Country Indicator Data'!N71,'Country Indicator Data'!N179)</f>
        <v>43.5</v>
      </c>
    </row>
    <row r="8" spans="1:18" x14ac:dyDescent="0.35">
      <c r="A8" s="259" t="s">
        <v>1031</v>
      </c>
      <c r="B8" s="259" t="s">
        <v>1032</v>
      </c>
      <c r="C8" s="259" t="s">
        <v>7158</v>
      </c>
      <c r="D8" s="263" t="s">
        <v>7159</v>
      </c>
      <c r="E8" s="261">
        <f>'Country Indicator Data'!P52+'Country Indicator Data'!P86+'Country Indicator Data'!P101+'Country Indicator Data'!P178</f>
        <v>4590781</v>
      </c>
      <c r="F8" s="261">
        <f>VLOOKUP(B8,'Core Indicators'!$C$3:$G$198,5,FALSE)</f>
        <v>121936000</v>
      </c>
      <c r="G8" s="262">
        <f>AVERAGE('Country Indicator Data'!C52,'Country Indicator Data'!C86,'Country Indicator Data'!C101,'Country Indicator Data'!C178)</f>
        <v>0.210782986625</v>
      </c>
      <c r="H8" s="262">
        <f>AVERAGE('Country Indicator Data'!D52,'Country Indicator Data'!D86,'Country Indicator Data'!D101,'Country Indicator Data'!D178)</f>
        <v>5.75</v>
      </c>
      <c r="I8" s="262">
        <f>AVERAGE('Country Indicator Data'!E52,'Country Indicator Data'!E86,'Country Indicator Data'!E101,'Country Indicator Data'!E178)</f>
        <v>6.8875000000000006E-2</v>
      </c>
      <c r="J8" s="262">
        <f>AVERAGE('Country Indicator Data'!F52,'Country Indicator Data'!F86,'Country Indicator Data'!F101,'Country Indicator Data'!F178)</f>
        <v>4.5666666666666664</v>
      </c>
      <c r="K8" s="262">
        <f>AVERAGE('Country Indicator Data'!G52,'Country Indicator Data'!G86,'Country Indicator Data'!G101,'Country Indicator Data'!G178)</f>
        <v>0.24606424360000001</v>
      </c>
      <c r="L8" s="262">
        <f>AVERAGE('Country Indicator Data'!H52,'Country Indicator Data'!H86,'Country Indicator Data'!H101,'Country Indicator Data'!H178)</f>
        <v>32.1</v>
      </c>
      <c r="M8" s="262">
        <f>AVERAGE('Country Indicator Data'!I52,'Country Indicator Data'!I86,'Country Indicator Data'!I101,'Country Indicator Data'!I178)</f>
        <v>5.5</v>
      </c>
      <c r="N8" s="261">
        <f>VLOOKUP($B8,'Core Indicators'!$C$3:$EU$891,149,FALSE)</f>
        <v>604</v>
      </c>
      <c r="O8" s="262">
        <f>AVERAGE('Country Indicator Data'!K52,'Country Indicator Data'!K86,'Country Indicator Data'!K101,'Country Indicator Data'!K178)</f>
        <v>-0.58027702757499999</v>
      </c>
      <c r="P8" s="262">
        <f>AVERAGE('Country Indicator Data'!L52,'Country Indicator Data'!L86,'Country Indicator Data'!L101,'Country Indicator Data'!L178)</f>
        <v>4.166666666666667</v>
      </c>
      <c r="Q8" s="262">
        <f>AVERAGE('Country Indicator Data'!M52,'Country Indicator Data'!M86,'Country Indicator Data'!M101,'Country Indicator Data'!M178)</f>
        <v>50.5</v>
      </c>
      <c r="R8" s="262">
        <f>AVERAGE('Country Indicator Data'!N52,'Country Indicator Data'!N86,'Country Indicator Data'!N101,'Country Indicator Data'!N178)</f>
        <v>37.25</v>
      </c>
    </row>
    <row r="9" spans="1:18" x14ac:dyDescent="0.35">
      <c r="A9" s="259" t="s">
        <v>1052</v>
      </c>
      <c r="B9" s="259" t="s">
        <v>1053</v>
      </c>
      <c r="C9" s="259" t="s">
        <v>7160</v>
      </c>
      <c r="D9" s="263" t="s">
        <v>7161</v>
      </c>
      <c r="E9" s="261">
        <f>'Country Indicator Data'!P52+'Country Indicator Data'!P56+'Country Indicator Data'!P109</f>
        <v>3328251</v>
      </c>
      <c r="F9" s="261">
        <f>VLOOKUP(B9,'Core Indicators'!$C$3:$G$198,5,FALSE)</f>
        <v>125787000</v>
      </c>
      <c r="G9" s="262">
        <f>AVERAGE('Country Indicator Data'!C52,'Country Indicator Data'!C56,'Country Indicator Data'!C109)</f>
        <v>0.46699264916666666</v>
      </c>
      <c r="H9" s="262">
        <f>AVERAGE('Country Indicator Data'!D52,'Country Indicator Data'!D56,'Country Indicator Data'!D109)</f>
        <v>6.333333333333333</v>
      </c>
      <c r="I9" s="262">
        <f>AVERAGE('Country Indicator Data'!E52,'Country Indicator Data'!E56,'Country Indicator Data'!E109)</f>
        <v>0.32400000000000001</v>
      </c>
      <c r="J9" s="262">
        <f>AVERAGE('Country Indicator Data'!F52,'Country Indicator Data'!F56,'Country Indicator Data'!F109)</f>
        <v>4.1916666666499998</v>
      </c>
      <c r="K9" s="262">
        <f>AVERAGE('Country Indicator Data'!G52,'Country Indicator Data'!G56,'Country Indicator Data'!G109)</f>
        <v>0.33649607749999993</v>
      </c>
      <c r="L9" s="262">
        <f>AVERAGE('Country Indicator Data'!H52,'Country Indicator Data'!H56,'Country Indicator Data'!H109)</f>
        <v>33.933333333333337</v>
      </c>
      <c r="M9" s="262">
        <f>AVERAGE('Country Indicator Data'!I52,'Country Indicator Data'!I56,'Country Indicator Data'!I109)</f>
        <v>5.333333333333333</v>
      </c>
      <c r="N9" s="261">
        <f>VLOOKUP($B9,'Core Indicators'!$C$3:$EU$891,149,FALSE)</f>
        <v>173</v>
      </c>
      <c r="O9" s="262">
        <f>AVERAGE('Country Indicator Data'!K52,'Country Indicator Data'!K56,'Country Indicator Data'!K109)</f>
        <v>9.3130916333333345E-3</v>
      </c>
      <c r="P9" s="262">
        <f>AVERAGE('Country Indicator Data'!L52,'Country Indicator Data'!L56,'Country Indicator Data'!L109)</f>
        <v>3.75</v>
      </c>
      <c r="Q9" s="262">
        <f>AVERAGE('Country Indicator Data'!M52,'Country Indicator Data'!M56,'Country Indicator Data'!M109)</f>
        <v>54.333333333333336</v>
      </c>
      <c r="R9" s="262">
        <f>AVERAGE('Country Indicator Data'!N52,'Country Indicator Data'!N56,'Country Indicator Data'!N109)</f>
        <v>46</v>
      </c>
    </row>
    <row r="10" spans="1:18" x14ac:dyDescent="0.35">
      <c r="A10" s="259" t="s">
        <v>1106</v>
      </c>
      <c r="B10" s="259" t="s">
        <v>1107</v>
      </c>
      <c r="C10" s="259" t="s">
        <v>7162</v>
      </c>
      <c r="D10" s="263" t="s">
        <v>7163</v>
      </c>
      <c r="E10" s="261">
        <f>'Country Indicator Data'!P18+'Country Indicator Data'!P118</f>
        <v>783250</v>
      </c>
      <c r="F10" s="261">
        <f>VLOOKUP(B10,'Core Indicators'!$C$3:$G$198,5,FALSE)</f>
        <v>195443000</v>
      </c>
      <c r="G10" s="262">
        <f>AVERAGE('Country Indicator Data'!C18,'Country Indicator Data'!C118)</f>
        <v>0.35558001200000006</v>
      </c>
      <c r="H10" s="262">
        <f>AVERAGE('Country Indicator Data'!D18,'Country Indicator Data'!D118)</f>
        <v>3.5</v>
      </c>
      <c r="I10" s="262">
        <f>AVERAGE('Country Indicator Data'!E18,'Country Indicator Data'!E118)</f>
        <v>0.21249999999999999</v>
      </c>
      <c r="J10" s="262">
        <f>AVERAGE('Country Indicator Data'!F18,'Country Indicator Data'!F118)</f>
        <v>3.8583333333500001</v>
      </c>
      <c r="K10" s="262">
        <f>AVERAGE('Country Indicator Data'!G18,'Country Indicator Data'!G118)</f>
        <v>0.49717238359999993</v>
      </c>
      <c r="L10" s="262">
        <f>AVERAGE('Country Indicator Data'!H18,'Country Indicator Data'!H118)</f>
        <v>31.549999999999997</v>
      </c>
      <c r="M10" s="262">
        <f>AVERAGE('Country Indicator Data'!I18,'Country Indicator Data'!I118)</f>
        <v>7</v>
      </c>
      <c r="N10" s="261">
        <f>VLOOKUP($B10,'Core Indicators'!$C$3:$EU$891,149,FALSE)</f>
        <v>6078</v>
      </c>
      <c r="O10" s="262">
        <f>AVERAGE('Country Indicator Data'!K18,'Country Indicator Data'!K118)</f>
        <v>-0.84954610465000002</v>
      </c>
      <c r="P10" s="262">
        <f>AVERAGE('Country Indicator Data'!L18,'Country Indicator Data'!L118)</f>
        <v>3.125</v>
      </c>
      <c r="Q10" s="262">
        <f>AVERAGE('Country Indicator Data'!M18,'Country Indicator Data'!M118)</f>
        <v>34.5</v>
      </c>
      <c r="R10" s="262">
        <f>AVERAGE('Country Indicator Data'!N18,'Country Indicator Data'!N118)</f>
        <v>27.5</v>
      </c>
    </row>
    <row r="11" spans="1:18" x14ac:dyDescent="0.35">
      <c r="A11" s="259" t="s">
        <v>1697</v>
      </c>
      <c r="B11" s="259" t="s">
        <v>1698</v>
      </c>
      <c r="C11" s="259" t="s">
        <v>7164</v>
      </c>
      <c r="D11" s="263" t="s">
        <v>7165</v>
      </c>
      <c r="E11" s="261">
        <f>'Country Indicator Data'!P105+'Country Indicator Data'!P111+'Country Indicator Data'!P124+'Country Indicator Data'!P126+'Country Indicator Data'!P167+'Country Indicator Data'!P194+'Country Indicator Data'!P195</f>
        <v>2677170</v>
      </c>
      <c r="F11" s="261">
        <f>VLOOKUP(B11,'Core Indicators'!$C$3:$G$198,5,FALSE)</f>
        <v>66107000</v>
      </c>
      <c r="G11" s="262">
        <f>AVERAGE('Country Indicator Data'!C105,'Country Indicator Data'!C111,'Country Indicator Data'!C124,'Country Indicator Data'!C126,'Country Indicator Data'!C167,'Country Indicator Data'!C194,'Country Indicator Data'!C195)</f>
        <v>0.42288099727142864</v>
      </c>
      <c r="H11" s="262">
        <f>AVERAGE('Country Indicator Data'!D105,'Country Indicator Data'!D111,'Country Indicator Data'!D124,'Country Indicator Data'!D126,'Country Indicator Data'!D167,'Country Indicator Data'!D194,'Country Indicator Data'!D195)</f>
        <v>7.2857142857142856</v>
      </c>
      <c r="I11" s="262">
        <f>AVERAGE('Country Indicator Data'!E105,'Country Indicator Data'!E111,'Country Indicator Data'!E124,'Country Indicator Data'!E126,'Country Indicator Data'!E167,'Country Indicator Data'!E194,'Country Indicator Data'!E195)</f>
        <v>2.7285714285714285E-2</v>
      </c>
      <c r="J11" s="262">
        <f>AVERAGE('Country Indicator Data'!F105,'Country Indicator Data'!F111,'Country Indicator Data'!F124,'Country Indicator Data'!F126,'Country Indicator Data'!F167,'Country Indicator Data'!F194,'Country Indicator Data'!F195)</f>
        <v>5.4857142857142867</v>
      </c>
      <c r="K11" s="262">
        <f>AVERAGE('Country Indicator Data'!G105,'Country Indicator Data'!G111,'Country Indicator Data'!G124,'Country Indicator Data'!G126,'Country Indicator Data'!G167,'Country Indicator Data'!G194,'Country Indicator Data'!G195)</f>
        <v>0.54419095945000007</v>
      </c>
      <c r="L11" s="262">
        <f>AVERAGE('Country Indicator Data'!H105,'Country Indicator Data'!H111,'Country Indicator Data'!H124,'Country Indicator Data'!H126,'Country Indicator Data'!H167,'Country Indicator Data'!H194,'Country Indicator Data'!H195)</f>
        <v>50.471428571428575</v>
      </c>
      <c r="M11" s="262">
        <f>AVERAGE('Country Indicator Data'!I105,'Country Indicator Data'!I111,'Country Indicator Data'!I124,'Country Indicator Data'!I126,'Country Indicator Data'!I167,'Country Indicator Data'!I194,'Country Indicator Data'!I195)</f>
        <v>1.7142857142857142</v>
      </c>
      <c r="N11" s="261">
        <f>VLOOKUP($B11,'Core Indicators'!$C$3:$EU$891,149,FALSE)</f>
        <v>500</v>
      </c>
      <c r="O11" s="262">
        <f>AVERAGE('Country Indicator Data'!K105,'Country Indicator Data'!K111,'Country Indicator Data'!K124,'Country Indicator Data'!K126,'Country Indicator Data'!K167,'Country Indicator Data'!K194,'Country Indicator Data'!K195)</f>
        <v>-0.51878778425714278</v>
      </c>
      <c r="P11" s="262">
        <f>AVERAGE('Country Indicator Data'!L105,'Country Indicator Data'!L111,'Country Indicator Data'!L124,'Country Indicator Data'!L126,'Country Indicator Data'!L167,'Country Indicator Data'!L194,'Country Indicator Data'!L195)</f>
        <v>4.5</v>
      </c>
      <c r="Q11" s="262">
        <f>AVERAGE('Country Indicator Data'!M105,'Country Indicator Data'!M111,'Country Indicator Data'!M124,'Country Indicator Data'!M126,'Country Indicator Data'!M167,'Country Indicator Data'!M194,'Country Indicator Data'!M195)</f>
        <v>52.142857142857146</v>
      </c>
      <c r="R11" s="262">
        <f>AVERAGE('Country Indicator Data'!N105,'Country Indicator Data'!N111,'Country Indicator Data'!N124,'Country Indicator Data'!N126,'Country Indicator Data'!N167,'Country Indicator Data'!N194,'Country Indicator Data'!N195)</f>
        <v>34.142857142857146</v>
      </c>
    </row>
    <row r="12" spans="1:18" x14ac:dyDescent="0.35">
      <c r="A12" s="259" t="s">
        <v>2212</v>
      </c>
      <c r="B12" s="259" t="s">
        <v>2213</v>
      </c>
      <c r="C12" s="259" t="s">
        <v>7166</v>
      </c>
      <c r="D12" s="263" t="s">
        <v>7167</v>
      </c>
      <c r="E12" s="261">
        <f>'Country Indicator Data'!P9+'Country Indicator Data'!P13</f>
        <v>111133</v>
      </c>
      <c r="F12" s="261">
        <f>VLOOKUP(B12,'Core Indicators'!$C$3:$G$198,5,FALSE)</f>
        <v>13025000</v>
      </c>
      <c r="G12" s="262">
        <f>AVERAGE('Country Indicator Data'!C9,'Country Indicator Data'!C13)</f>
        <v>9.7125606700000006E-2</v>
      </c>
      <c r="H12" s="262">
        <f>AVERAGE('Country Indicator Data'!D9,'Country Indicator Data'!D13)</f>
        <v>5</v>
      </c>
      <c r="I12" s="262">
        <f>AVERAGE('Country Indicator Data'!E9,'Country Indicator Data'!E13)</f>
        <v>3.6499999999999998E-2</v>
      </c>
      <c r="J12" s="262">
        <f>AVERAGE('Country Indicator Data'!F9,'Country Indicator Data'!F13)</f>
        <v>5.2666666666499999</v>
      </c>
      <c r="K12" s="262">
        <f>AVERAGE('Country Indicator Data'!G9,'Country Indicator Data'!G13)</f>
        <v>0.28972985065000001</v>
      </c>
      <c r="L12" s="262">
        <f>AVERAGE('Country Indicator Data'!H9,'Country Indicator Data'!H13)</f>
        <v>28.25</v>
      </c>
      <c r="M12" s="262">
        <f>AVERAGE('Country Indicator Data'!I9,'Country Indicator Data'!I13)</f>
        <v>8</v>
      </c>
      <c r="N12" s="261">
        <f>VLOOKUP($B12,'Core Indicators'!$C$3:$EU$891,149,FALSE)</f>
        <v>138</v>
      </c>
      <c r="O12" s="262">
        <f>AVERAGE('Country Indicator Data'!K9,'Country Indicator Data'!K13)</f>
        <v>-0.35427304355</v>
      </c>
      <c r="P12" s="262">
        <f>AVERAGE('Country Indicator Data'!L9,'Country Indicator Data'!L13)</f>
        <v>4.5</v>
      </c>
      <c r="Q12" s="262">
        <f>AVERAGE('Country Indicator Data'!M9,'Country Indicator Data'!M13)</f>
        <v>31.5</v>
      </c>
      <c r="R12" s="262">
        <f>AVERAGE('Country Indicator Data'!N9,'Country Indicator Data'!N13)</f>
        <v>36</v>
      </c>
    </row>
    <row r="13" spans="1:18" x14ac:dyDescent="0.35">
      <c r="A13" s="259"/>
      <c r="B13" s="259"/>
      <c r="C13" s="259"/>
      <c r="D13" s="263"/>
    </row>
    <row r="14" spans="1:18" x14ac:dyDescent="0.35">
      <c r="A14" s="259"/>
      <c r="B14" s="259"/>
      <c r="C14" s="259"/>
      <c r="D14" s="263"/>
    </row>
    <row r="15" spans="1:18" x14ac:dyDescent="0.35">
      <c r="A15" s="259"/>
      <c r="B15" s="259"/>
      <c r="C15" s="259"/>
      <c r="D15" s="263"/>
    </row>
    <row r="16" spans="1:18" x14ac:dyDescent="0.35">
      <c r="A16" s="259"/>
      <c r="B16" s="259"/>
      <c r="C16" s="259"/>
      <c r="D16" s="263"/>
    </row>
    <row r="17" spans="1:4" x14ac:dyDescent="0.35">
      <c r="A17" s="259"/>
      <c r="B17" s="259"/>
      <c r="C17" s="259"/>
      <c r="D17" s="263"/>
    </row>
    <row r="18" spans="1:4" x14ac:dyDescent="0.35">
      <c r="A18" s="259"/>
      <c r="B18" s="259"/>
      <c r="C18" s="259"/>
      <c r="D18" s="263"/>
    </row>
    <row r="19" spans="1:4" x14ac:dyDescent="0.35">
      <c r="A19" s="259"/>
      <c r="B19" s="259"/>
      <c r="C19" s="259"/>
      <c r="D19" s="263"/>
    </row>
    <row r="20" spans="1:4" x14ac:dyDescent="0.35">
      <c r="A20" s="259"/>
      <c r="B20" s="259"/>
      <c r="C20" s="259"/>
      <c r="D20" s="263"/>
    </row>
    <row r="21" spans="1:4" x14ac:dyDescent="0.35">
      <c r="A21" s="259"/>
      <c r="B21" s="259"/>
      <c r="C21" s="259"/>
      <c r="D21" s="263"/>
    </row>
    <row r="22" spans="1:4" x14ac:dyDescent="0.35">
      <c r="A22" s="259"/>
      <c r="B22" s="259"/>
      <c r="C22" s="259"/>
      <c r="D22" s="263"/>
    </row>
    <row r="23" spans="1:4" x14ac:dyDescent="0.35">
      <c r="A23" s="259"/>
      <c r="B23" s="259"/>
      <c r="C23" s="259"/>
      <c r="D23" s="263"/>
    </row>
    <row r="24" spans="1:4" x14ac:dyDescent="0.35">
      <c r="A24" s="259"/>
      <c r="B24" s="259"/>
      <c r="C24" s="259"/>
      <c r="D24" s="263"/>
    </row>
    <row r="25" spans="1:4" x14ac:dyDescent="0.35">
      <c r="A25" s="259"/>
      <c r="B25" s="259"/>
      <c r="C25" s="259"/>
      <c r="D25" s="263"/>
    </row>
    <row r="26" spans="1:4" x14ac:dyDescent="0.35">
      <c r="A26" s="259"/>
      <c r="B26" s="259"/>
      <c r="C26" s="259"/>
      <c r="D26" s="26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3"/>
  <sheetViews>
    <sheetView workbookViewId="0">
      <selection sqref="A1:AN1"/>
    </sheetView>
  </sheetViews>
  <sheetFormatPr defaultColWidth="8.453125" defaultRowHeight="14.5" x14ac:dyDescent="0.35"/>
  <cols>
    <col min="1" max="1" width="14.453125" style="207" customWidth="1"/>
    <col min="2" max="2" width="7" style="207" customWidth="1"/>
    <col min="3" max="3" width="8.453125" style="207" customWidth="1"/>
    <col min="4" max="16384" width="8.453125" style="207"/>
  </cols>
  <sheetData>
    <row r="1" spans="1:40" x14ac:dyDescent="0.35">
      <c r="A1" s="305"/>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row>
    <row r="2" spans="1:40" ht="147" customHeight="1" x14ac:dyDescent="0.35">
      <c r="A2" s="194" t="s">
        <v>7168</v>
      </c>
      <c r="B2" s="195" t="s">
        <v>6810</v>
      </c>
      <c r="C2" s="195" t="s">
        <v>6814</v>
      </c>
      <c r="D2" s="125" t="s">
        <v>6675</v>
      </c>
      <c r="E2" s="95" t="s">
        <v>6696</v>
      </c>
      <c r="F2" s="95" t="s">
        <v>6700</v>
      </c>
      <c r="G2" s="96" t="s">
        <v>6691</v>
      </c>
      <c r="H2" s="97" t="s">
        <v>43</v>
      </c>
      <c r="I2" s="95" t="s">
        <v>727</v>
      </c>
      <c r="J2" s="95" t="s">
        <v>6710</v>
      </c>
      <c r="K2" s="98" t="s">
        <v>6711</v>
      </c>
      <c r="L2" s="96" t="s">
        <v>6692</v>
      </c>
      <c r="M2" s="99" t="s">
        <v>6678</v>
      </c>
      <c r="N2" s="100" t="s">
        <v>7169</v>
      </c>
      <c r="O2" s="100" t="s">
        <v>7170</v>
      </c>
      <c r="P2" s="100" t="s">
        <v>7171</v>
      </c>
      <c r="Q2" s="100" t="s">
        <v>7172</v>
      </c>
      <c r="R2" s="100" t="s">
        <v>7173</v>
      </c>
      <c r="S2" s="99" t="s">
        <v>6681</v>
      </c>
      <c r="T2" s="101" t="s">
        <v>6682</v>
      </c>
      <c r="U2" s="102" t="s">
        <v>6734</v>
      </c>
      <c r="V2" s="103" t="s">
        <v>6735</v>
      </c>
      <c r="W2" s="103" t="s">
        <v>6736</v>
      </c>
      <c r="X2" s="102" t="s">
        <v>6737</v>
      </c>
      <c r="Y2" s="102" t="s">
        <v>6742</v>
      </c>
      <c r="Z2" s="101" t="s">
        <v>6683</v>
      </c>
      <c r="AA2" s="103" t="s">
        <v>6744</v>
      </c>
      <c r="AB2" s="104" t="s">
        <v>7174</v>
      </c>
      <c r="AC2" s="103" t="s">
        <v>3242</v>
      </c>
      <c r="AD2" s="103" t="s">
        <v>3252</v>
      </c>
      <c r="AE2" s="103" t="s">
        <v>3244</v>
      </c>
      <c r="AF2" s="103" t="s">
        <v>3254</v>
      </c>
      <c r="AG2" s="103" t="s">
        <v>6745</v>
      </c>
      <c r="AH2" s="103" t="s">
        <v>3204</v>
      </c>
      <c r="AI2" s="103" t="s">
        <v>3207</v>
      </c>
      <c r="AJ2" s="103" t="s">
        <v>6746</v>
      </c>
      <c r="AK2" s="103" t="s">
        <v>3246</v>
      </c>
      <c r="AL2" s="103" t="s">
        <v>6747</v>
      </c>
      <c r="AM2" s="103" t="s">
        <v>3248</v>
      </c>
      <c r="AN2" s="103" t="s">
        <v>6748</v>
      </c>
    </row>
    <row r="3" spans="1:40" x14ac:dyDescent="0.35">
      <c r="A3" s="196" t="str">
        <f>Lists!C:C</f>
        <v>AFG001</v>
      </c>
      <c r="B3" s="241">
        <f t="shared" ref="B3:B34" si="0">IF(OR(M3="x",D3="x"),"x",ROUND((5-GEOMEAN(((5-D3)/5*4+1),((5-M3)/5*4+1),((5-M3)/5*4+1)))/4*3.5+S3*0.3,1))</f>
        <v>2</v>
      </c>
      <c r="C3" s="157">
        <f t="shared" ref="C3:C34" si="1">COUNTIF(E3:F3,"x")+COUNTIF(H3:I3,"x")+COUNTIF(J3:J3,"x")+COUNTIF(M3,"x")+COUNTIF(U3:W3,"x")+COUNTIF(Y3:AB3,"x")</f>
        <v>0</v>
      </c>
      <c r="D3" s="264">
        <f t="shared" ref="D3:D34" si="2">IF(OR(L3="x",G3="x"),"x",ROUND((5-GEOMEAN(((5-L3)/5*4+1),((5-L3)/5*4+1),((5-G3)/5*4+1)))/4*5,1))</f>
        <v>2.2000000000000002</v>
      </c>
      <c r="E3" s="196">
        <f>'Core Indicators'!R3</f>
        <v>1</v>
      </c>
      <c r="F3" s="196">
        <f>'Core Indicators'!Z3</f>
        <v>2</v>
      </c>
      <c r="G3" s="157">
        <f t="shared" ref="G3:G34" si="3">IF(AND(F3="x",E3="x"),"x",IF(OR(F3="x",E3="x"),AVERAGE(E3,F3),ROUND((10-GEOMEAN(((10-E3)/10*9+1),((10-F3)/10*9+1)))/9*10,1)))</f>
        <v>1.5</v>
      </c>
      <c r="H3" s="196">
        <f>'Core Indicators'!AH3</f>
        <v>2</v>
      </c>
      <c r="I3" s="196">
        <f>'Core Indicators'!AP3</f>
        <v>3</v>
      </c>
      <c r="J3" s="196">
        <f>'Core Indicators'!BN3</f>
        <v>3</v>
      </c>
      <c r="K3" s="196">
        <f t="shared" ref="K3:K34" si="4">IF(AND(J3="x",I3="x"),"x",IF(OR(J3="x",I3="x"),AVERAGE(I3,J3),ROUND((10-GEOMEAN(((10-I3)/10*9+1),((10-J3)/10*9+1)))/9*10,1)))</f>
        <v>3</v>
      </c>
      <c r="L3" s="241">
        <f t="shared" ref="L3:L34" si="5">IF(AND(H3="x",K3="x"),"x",IF(OR(H3="x",K3="x"),AVERAGE(H3,K3),ROUND((10-GEOMEAN(((10-H3)/10*9+1),((10-K3)/10*9+1)))/9*10,1)))</f>
        <v>2.5</v>
      </c>
      <c r="M3" s="264">
        <f t="shared" ref="M3:M34" si="6">IF(N3="x","x",AVERAGE(N3:R3))</f>
        <v>2</v>
      </c>
      <c r="N3" s="197">
        <f>'Core Indicators'!DJ3</f>
        <v>2</v>
      </c>
      <c r="O3" s="197">
        <f>'Core Indicators'!DR3</f>
        <v>2</v>
      </c>
      <c r="P3" s="197">
        <f>'Core Indicators'!DZ3</f>
        <v>2</v>
      </c>
      <c r="Q3" s="197">
        <f>'Core Indicators'!EH3</f>
        <v>2</v>
      </c>
      <c r="R3" s="197">
        <f>'Core Indicators'!EP3</f>
        <v>2</v>
      </c>
      <c r="S3" s="157">
        <f t="shared" ref="S3:S34" si="7">IF(OR(Z3="x",T3="x"),T3,ROUND((10-GEOMEAN(((10-T3)/10*9+1),((10-Z3)/10*9+1)))/9*10,1))</f>
        <v>1.7</v>
      </c>
      <c r="T3" s="157">
        <f t="shared" ref="T3:T34" si="8">AVERAGE(U3,X3,Y3)</f>
        <v>1.3333333333333333</v>
      </c>
      <c r="U3" s="196">
        <v>1</v>
      </c>
      <c r="V3" s="196">
        <v>1</v>
      </c>
      <c r="W3" s="196">
        <f>'Core Indicators'!EX3</f>
        <v>3</v>
      </c>
      <c r="X3" s="157">
        <f t="shared" ref="X3:X34" si="9">AVERAGE(V3:W3)</f>
        <v>2</v>
      </c>
      <c r="Y3" s="196">
        <v>1</v>
      </c>
      <c r="Z3" s="157">
        <f t="shared" ref="Z3:Z34" si="10">IF(AND(AA3="x",AB3="x"),"x",AVERAGE(AA3:AB3))</f>
        <v>2</v>
      </c>
      <c r="AA3" s="196">
        <f>'Core Indicators'!FF3</f>
        <v>2</v>
      </c>
      <c r="AB3" s="196">
        <f t="shared" ref="AB3:AB34" si="11">IF(AND(AJ3="x",AN3="x",AG3="x"),"x",(AVERAGE(AJ3,AN3,AG3)))</f>
        <v>2</v>
      </c>
      <c r="AC3" s="178">
        <f>'Core Indicators'!GD3</f>
        <v>2</v>
      </c>
      <c r="AD3" s="178">
        <f>'Core Indicators'!GL3</f>
        <v>2</v>
      </c>
      <c r="AE3" s="178">
        <f>'Core Indicators'!GT3</f>
        <v>2</v>
      </c>
      <c r="AF3" s="178">
        <f>'Core Indicators'!HB3</f>
        <v>2</v>
      </c>
      <c r="AG3" s="178">
        <f t="shared" ref="AG3:AG34" si="12">IF(AND(AC3="x",AD3="x",AE3="x",AF3="x"),"x",AVERAGE(AC3:AF3))</f>
        <v>2</v>
      </c>
      <c r="AH3" s="178">
        <f>'Core Indicators'!HJ3</f>
        <v>2</v>
      </c>
      <c r="AI3" s="178">
        <f>'Core Indicators'!HR3</f>
        <v>2</v>
      </c>
      <c r="AJ3" s="178">
        <f t="shared" ref="AJ3:AJ34" si="13">IF(AND(AH3="x",AI3="x"),"x",AVERAGE(AH3:AI3))</f>
        <v>2</v>
      </c>
      <c r="AK3" s="178">
        <f>'Core Indicators'!HZ3</f>
        <v>2</v>
      </c>
      <c r="AL3" s="178">
        <f>'Core Indicators'!IH3</f>
        <v>2</v>
      </c>
      <c r="AM3" s="178">
        <f>'Core Indicators'!IP3</f>
        <v>2</v>
      </c>
      <c r="AN3" s="178">
        <f t="shared" ref="AN3:AN34" si="14">IF(AND(AK3="x",AL3="x",AM3="x"),"x",AVERAGE(AK3:AM3))</f>
        <v>2</v>
      </c>
    </row>
    <row r="4" spans="1:40" x14ac:dyDescent="0.35">
      <c r="A4" s="196" t="str">
        <f>Lists!C:C</f>
        <v>ARM002</v>
      </c>
      <c r="B4" s="241">
        <f t="shared" si="0"/>
        <v>1.8</v>
      </c>
      <c r="C4" s="157">
        <f t="shared" si="1"/>
        <v>0</v>
      </c>
      <c r="D4" s="264">
        <f t="shared" si="2"/>
        <v>1.8</v>
      </c>
      <c r="E4" s="196">
        <f>'Core Indicators'!R4</f>
        <v>1</v>
      </c>
      <c r="F4" s="196">
        <f>'Core Indicators'!Z4</f>
        <v>2</v>
      </c>
      <c r="G4" s="157">
        <f t="shared" si="3"/>
        <v>1.5</v>
      </c>
      <c r="H4" s="196">
        <f>'Core Indicators'!AH4</f>
        <v>2</v>
      </c>
      <c r="I4" s="196">
        <f>'Core Indicators'!AP4</f>
        <v>2</v>
      </c>
      <c r="J4" s="196">
        <f>'Core Indicators'!BN4</f>
        <v>2</v>
      </c>
      <c r="K4" s="196">
        <f t="shared" si="4"/>
        <v>2</v>
      </c>
      <c r="L4" s="241">
        <f t="shared" si="5"/>
        <v>2</v>
      </c>
      <c r="M4" s="264">
        <f t="shared" si="6"/>
        <v>2</v>
      </c>
      <c r="N4" s="197">
        <f>'Core Indicators'!DJ4</f>
        <v>2</v>
      </c>
      <c r="O4" s="197">
        <f>'Core Indicators'!DR4</f>
        <v>2</v>
      </c>
      <c r="P4" s="197">
        <f>'Core Indicators'!DZ4</f>
        <v>2</v>
      </c>
      <c r="Q4" s="197">
        <f>'Core Indicators'!EH4</f>
        <v>2</v>
      </c>
      <c r="R4" s="197">
        <f>'Core Indicators'!EP4</f>
        <v>2</v>
      </c>
      <c r="S4" s="157">
        <f t="shared" si="7"/>
        <v>1.6</v>
      </c>
      <c r="T4" s="157">
        <f t="shared" si="8"/>
        <v>1.1666666666666667</v>
      </c>
      <c r="U4" s="196">
        <v>1</v>
      </c>
      <c r="V4" s="196">
        <v>1</v>
      </c>
      <c r="W4" s="196">
        <f>'Core Indicators'!EX4</f>
        <v>2</v>
      </c>
      <c r="X4" s="157">
        <f t="shared" si="9"/>
        <v>1.5</v>
      </c>
      <c r="Y4" s="196">
        <v>1</v>
      </c>
      <c r="Z4" s="157">
        <f t="shared" si="10"/>
        <v>2</v>
      </c>
      <c r="AA4" s="196">
        <f>'Core Indicators'!FF4</f>
        <v>2</v>
      </c>
      <c r="AB4" s="196">
        <f t="shared" si="11"/>
        <v>2</v>
      </c>
      <c r="AC4" s="178">
        <f>'Core Indicators'!GD4</f>
        <v>2</v>
      </c>
      <c r="AD4" s="178">
        <f>'Core Indicators'!GL4</f>
        <v>2</v>
      </c>
      <c r="AE4" s="178">
        <f>'Core Indicators'!GT4</f>
        <v>2</v>
      </c>
      <c r="AF4" s="178">
        <f>'Core Indicators'!HB4</f>
        <v>2</v>
      </c>
      <c r="AG4" s="178">
        <f t="shared" si="12"/>
        <v>2</v>
      </c>
      <c r="AH4" s="178">
        <f>'Core Indicators'!HJ4</f>
        <v>2</v>
      </c>
      <c r="AI4" s="178">
        <f>'Core Indicators'!HR4</f>
        <v>2</v>
      </c>
      <c r="AJ4" s="178">
        <f t="shared" si="13"/>
        <v>2</v>
      </c>
      <c r="AK4" s="178">
        <f>'Core Indicators'!HZ4</f>
        <v>2</v>
      </c>
      <c r="AL4" s="178">
        <f>'Core Indicators'!IH4</f>
        <v>2</v>
      </c>
      <c r="AM4" s="178">
        <f>'Core Indicators'!IP4</f>
        <v>2</v>
      </c>
      <c r="AN4" s="178">
        <f t="shared" si="14"/>
        <v>2</v>
      </c>
    </row>
    <row r="5" spans="1:40" x14ac:dyDescent="0.35">
      <c r="A5" s="196" t="str">
        <f>Lists!C:C</f>
        <v>AZE002</v>
      </c>
      <c r="B5" s="241" t="str">
        <f t="shared" si="0"/>
        <v>x</v>
      </c>
      <c r="C5" s="157">
        <f t="shared" si="1"/>
        <v>2</v>
      </c>
      <c r="D5" s="264">
        <f t="shared" si="2"/>
        <v>2.6</v>
      </c>
      <c r="E5" s="196">
        <f>'Core Indicators'!R5</f>
        <v>1</v>
      </c>
      <c r="F5" s="196">
        <f>'Core Indicators'!Z5</f>
        <v>3</v>
      </c>
      <c r="G5" s="157">
        <f t="shared" si="3"/>
        <v>2.1</v>
      </c>
      <c r="H5" s="196">
        <f>'Core Indicators'!AH5</f>
        <v>3</v>
      </c>
      <c r="I5" s="196">
        <f>'Core Indicators'!AP5</f>
        <v>2</v>
      </c>
      <c r="J5" s="196">
        <f>'Core Indicators'!BN5</f>
        <v>3</v>
      </c>
      <c r="K5" s="196">
        <f t="shared" si="4"/>
        <v>2.5</v>
      </c>
      <c r="L5" s="241">
        <f t="shared" si="5"/>
        <v>2.8</v>
      </c>
      <c r="M5" s="264" t="str">
        <f t="shared" si="6"/>
        <v>x</v>
      </c>
      <c r="N5" s="197" t="str">
        <f>'Core Indicators'!DJ5</f>
        <v>x</v>
      </c>
      <c r="O5" s="197" t="str">
        <f>'Core Indicators'!DR5</f>
        <v>x</v>
      </c>
      <c r="P5" s="197" t="str">
        <f>'Core Indicators'!DZ5</f>
        <v>x</v>
      </c>
      <c r="Q5" s="197" t="str">
        <f>'Core Indicators'!EH5</f>
        <v>x</v>
      </c>
      <c r="R5" s="197" t="str">
        <f>'Core Indicators'!EP5</f>
        <v>x</v>
      </c>
      <c r="S5" s="157">
        <f t="shared" si="7"/>
        <v>1.7</v>
      </c>
      <c r="T5" s="157">
        <f t="shared" si="8"/>
        <v>1.3333333333333333</v>
      </c>
      <c r="U5" s="196">
        <v>1</v>
      </c>
      <c r="V5" s="196">
        <v>1</v>
      </c>
      <c r="W5" s="196">
        <f>'Core Indicators'!EX5</f>
        <v>3</v>
      </c>
      <c r="X5" s="157">
        <f t="shared" si="9"/>
        <v>2</v>
      </c>
      <c r="Y5" s="196">
        <v>1</v>
      </c>
      <c r="Z5" s="157">
        <f t="shared" si="10"/>
        <v>2</v>
      </c>
      <c r="AA5" s="196" t="str">
        <f>'Core Indicators'!FF5</f>
        <v>x</v>
      </c>
      <c r="AB5" s="196">
        <f t="shared" si="11"/>
        <v>2</v>
      </c>
      <c r="AC5" s="178">
        <f>'Core Indicators'!GD5</f>
        <v>2</v>
      </c>
      <c r="AD5" s="178">
        <f>'Core Indicators'!GL5</f>
        <v>2</v>
      </c>
      <c r="AE5" s="178">
        <f>'Core Indicators'!GT5</f>
        <v>2</v>
      </c>
      <c r="AF5" s="178">
        <f>'Core Indicators'!HB5</f>
        <v>2</v>
      </c>
      <c r="AG5" s="178">
        <f t="shared" si="12"/>
        <v>2</v>
      </c>
      <c r="AH5" s="178">
        <f>'Core Indicators'!HJ5</f>
        <v>2</v>
      </c>
      <c r="AI5" s="178">
        <f>'Core Indicators'!HR5</f>
        <v>2</v>
      </c>
      <c r="AJ5" s="178">
        <f t="shared" si="13"/>
        <v>2</v>
      </c>
      <c r="AK5" s="178">
        <f>'Core Indicators'!HZ5</f>
        <v>2</v>
      </c>
      <c r="AL5" s="178">
        <f>'Core Indicators'!IH5</f>
        <v>2</v>
      </c>
      <c r="AM5" s="178">
        <f>'Core Indicators'!IP5</f>
        <v>2</v>
      </c>
      <c r="AN5" s="178">
        <f t="shared" si="14"/>
        <v>2</v>
      </c>
    </row>
    <row r="6" spans="1:40" x14ac:dyDescent="0.35">
      <c r="A6" s="196" t="str">
        <f>Lists!C:C</f>
        <v>BDI001</v>
      </c>
      <c r="B6" s="241">
        <f t="shared" si="0"/>
        <v>1.9</v>
      </c>
      <c r="C6" s="157">
        <f t="shared" si="1"/>
        <v>0</v>
      </c>
      <c r="D6" s="264">
        <f t="shared" si="2"/>
        <v>2</v>
      </c>
      <c r="E6" s="196">
        <f>'Core Indicators'!R6</f>
        <v>1</v>
      </c>
      <c r="F6" s="196">
        <f>'Core Indicators'!Z6</f>
        <v>2</v>
      </c>
      <c r="G6" s="157">
        <f t="shared" si="3"/>
        <v>1.5</v>
      </c>
      <c r="H6" s="196">
        <f>'Core Indicators'!AH6</f>
        <v>2</v>
      </c>
      <c r="I6" s="196">
        <f>'Core Indicators'!AP6</f>
        <v>3</v>
      </c>
      <c r="J6" s="196">
        <f>'Core Indicators'!BN6</f>
        <v>2</v>
      </c>
      <c r="K6" s="196">
        <f t="shared" si="4"/>
        <v>2.5</v>
      </c>
      <c r="L6" s="241">
        <f t="shared" si="5"/>
        <v>2.2999999999999998</v>
      </c>
      <c r="M6" s="264">
        <f t="shared" si="6"/>
        <v>2</v>
      </c>
      <c r="N6" s="197">
        <f>'Core Indicators'!DJ6</f>
        <v>2</v>
      </c>
      <c r="O6" s="197">
        <f>'Core Indicators'!DR6</f>
        <v>2</v>
      </c>
      <c r="P6" s="197">
        <f>'Core Indicators'!DZ6</f>
        <v>2</v>
      </c>
      <c r="Q6" s="197">
        <f>'Core Indicators'!EH6</f>
        <v>2</v>
      </c>
      <c r="R6" s="197">
        <f>'Core Indicators'!EP6</f>
        <v>2</v>
      </c>
      <c r="S6" s="157">
        <f t="shared" si="7"/>
        <v>1.6</v>
      </c>
      <c r="T6" s="157">
        <f t="shared" si="8"/>
        <v>1.1666666666666667</v>
      </c>
      <c r="U6" s="196">
        <v>1</v>
      </c>
      <c r="V6" s="196">
        <v>1</v>
      </c>
      <c r="W6" s="196">
        <f>'Core Indicators'!EX6</f>
        <v>2</v>
      </c>
      <c r="X6" s="157">
        <f t="shared" si="9"/>
        <v>1.5</v>
      </c>
      <c r="Y6" s="196">
        <v>1</v>
      </c>
      <c r="Z6" s="157">
        <f t="shared" si="10"/>
        <v>2</v>
      </c>
      <c r="AA6" s="196">
        <f>'Core Indicators'!FF6</f>
        <v>2</v>
      </c>
      <c r="AB6" s="196">
        <f t="shared" si="11"/>
        <v>2</v>
      </c>
      <c r="AC6" s="178">
        <f>'Core Indicators'!GD6</f>
        <v>2</v>
      </c>
      <c r="AD6" s="178">
        <f>'Core Indicators'!GL6</f>
        <v>2</v>
      </c>
      <c r="AE6" s="178">
        <f>'Core Indicators'!GT6</f>
        <v>2</v>
      </c>
      <c r="AF6" s="178">
        <f>'Core Indicators'!HB6</f>
        <v>2</v>
      </c>
      <c r="AG6" s="178">
        <f t="shared" si="12"/>
        <v>2</v>
      </c>
      <c r="AH6" s="178">
        <f>'Core Indicators'!HJ6</f>
        <v>2</v>
      </c>
      <c r="AI6" s="178">
        <f>'Core Indicators'!HR6</f>
        <v>2</v>
      </c>
      <c r="AJ6" s="178">
        <f t="shared" si="13"/>
        <v>2</v>
      </c>
      <c r="AK6" s="178">
        <f>'Core Indicators'!HZ6</f>
        <v>2</v>
      </c>
      <c r="AL6" s="178">
        <f>'Core Indicators'!IH6</f>
        <v>2</v>
      </c>
      <c r="AM6" s="178">
        <f>'Core Indicators'!IP6</f>
        <v>2</v>
      </c>
      <c r="AN6" s="178">
        <f t="shared" si="14"/>
        <v>2</v>
      </c>
    </row>
    <row r="7" spans="1:40" x14ac:dyDescent="0.35">
      <c r="A7" s="196" t="str">
        <f>Lists!C:C</f>
        <v>BFA002</v>
      </c>
      <c r="B7" s="241">
        <f t="shared" si="0"/>
        <v>1.2</v>
      </c>
      <c r="C7" s="157">
        <f t="shared" si="1"/>
        <v>0</v>
      </c>
      <c r="D7" s="264">
        <f t="shared" si="2"/>
        <v>1</v>
      </c>
      <c r="E7" s="196">
        <f>'Core Indicators'!R7</f>
        <v>1</v>
      </c>
      <c r="F7" s="196">
        <f>'Core Indicators'!Z7</f>
        <v>1</v>
      </c>
      <c r="G7" s="157">
        <f t="shared" si="3"/>
        <v>1</v>
      </c>
      <c r="H7" s="196">
        <f>'Core Indicators'!AH7</f>
        <v>1</v>
      </c>
      <c r="I7" s="196">
        <f>'Core Indicators'!AP7</f>
        <v>1</v>
      </c>
      <c r="J7" s="196">
        <f>'Core Indicators'!BN7</f>
        <v>1</v>
      </c>
      <c r="K7" s="196">
        <f t="shared" si="4"/>
        <v>1</v>
      </c>
      <c r="L7" s="241">
        <f t="shared" si="5"/>
        <v>1</v>
      </c>
      <c r="M7" s="264">
        <f t="shared" si="6"/>
        <v>1</v>
      </c>
      <c r="N7" s="197">
        <f>'Core Indicators'!DJ7</f>
        <v>1</v>
      </c>
      <c r="O7" s="197">
        <f>'Core Indicators'!DR7</f>
        <v>1</v>
      </c>
      <c r="P7" s="197">
        <f>'Core Indicators'!DZ7</f>
        <v>1</v>
      </c>
      <c r="Q7" s="197">
        <f>'Core Indicators'!EH7</f>
        <v>1</v>
      </c>
      <c r="R7" s="197">
        <f>'Core Indicators'!EP7</f>
        <v>1</v>
      </c>
      <c r="S7" s="157">
        <f t="shared" si="7"/>
        <v>1.6</v>
      </c>
      <c r="T7" s="157">
        <f t="shared" si="8"/>
        <v>1.1666666666666667</v>
      </c>
      <c r="U7" s="196">
        <v>1</v>
      </c>
      <c r="V7" s="196">
        <v>1</v>
      </c>
      <c r="W7" s="196">
        <f>'Core Indicators'!EX7</f>
        <v>2</v>
      </c>
      <c r="X7" s="157">
        <f t="shared" si="9"/>
        <v>1.5</v>
      </c>
      <c r="Y7" s="196">
        <v>1</v>
      </c>
      <c r="Z7" s="157">
        <f t="shared" si="10"/>
        <v>2</v>
      </c>
      <c r="AA7" s="196">
        <f>'Core Indicators'!FF7</f>
        <v>2</v>
      </c>
      <c r="AB7" s="196">
        <f t="shared" si="11"/>
        <v>2</v>
      </c>
      <c r="AC7" s="178">
        <f>'Core Indicators'!GD7</f>
        <v>2</v>
      </c>
      <c r="AD7" s="178">
        <f>'Core Indicators'!GL7</f>
        <v>2</v>
      </c>
      <c r="AE7" s="178">
        <f>'Core Indicators'!GT7</f>
        <v>2</v>
      </c>
      <c r="AF7" s="178">
        <f>'Core Indicators'!HB7</f>
        <v>2</v>
      </c>
      <c r="AG7" s="178">
        <f t="shared" si="12"/>
        <v>2</v>
      </c>
      <c r="AH7" s="178">
        <f>'Core Indicators'!HJ7</f>
        <v>2</v>
      </c>
      <c r="AI7" s="178">
        <f>'Core Indicators'!HR7</f>
        <v>2</v>
      </c>
      <c r="AJ7" s="178">
        <f t="shared" si="13"/>
        <v>2</v>
      </c>
      <c r="AK7" s="178">
        <f>'Core Indicators'!HZ7</f>
        <v>2</v>
      </c>
      <c r="AL7" s="178">
        <f>'Core Indicators'!IH7</f>
        <v>2</v>
      </c>
      <c r="AM7" s="178">
        <f>'Core Indicators'!IP7</f>
        <v>2</v>
      </c>
      <c r="AN7" s="178">
        <f t="shared" si="14"/>
        <v>2</v>
      </c>
    </row>
    <row r="8" spans="1:40" x14ac:dyDescent="0.35">
      <c r="A8" s="196" t="str">
        <f>Lists!C:C</f>
        <v>BGD002</v>
      </c>
      <c r="B8" s="241">
        <f t="shared" si="0"/>
        <v>1.3</v>
      </c>
      <c r="C8" s="157">
        <f t="shared" si="1"/>
        <v>1</v>
      </c>
      <c r="D8" s="264">
        <f t="shared" si="2"/>
        <v>1</v>
      </c>
      <c r="E8" s="196">
        <f>'Core Indicators'!R8</f>
        <v>1</v>
      </c>
      <c r="F8" s="196">
        <f>'Core Indicators'!Z8</f>
        <v>1</v>
      </c>
      <c r="G8" s="157">
        <f t="shared" si="3"/>
        <v>1</v>
      </c>
      <c r="H8" s="196">
        <f>'Core Indicators'!AH8</f>
        <v>1</v>
      </c>
      <c r="I8" s="196">
        <f>'Core Indicators'!AP8</f>
        <v>1</v>
      </c>
      <c r="J8" s="196" t="str">
        <f>'Core Indicators'!BN8</f>
        <v>x</v>
      </c>
      <c r="K8" s="196">
        <f t="shared" si="4"/>
        <v>1</v>
      </c>
      <c r="L8" s="241">
        <f t="shared" si="5"/>
        <v>1</v>
      </c>
      <c r="M8" s="264">
        <f t="shared" si="6"/>
        <v>1.4</v>
      </c>
      <c r="N8" s="197">
        <f>'Core Indicators'!DJ8</f>
        <v>1</v>
      </c>
      <c r="O8" s="197">
        <f>'Core Indicators'!DR8</f>
        <v>1</v>
      </c>
      <c r="P8" s="197">
        <f>'Core Indicators'!DZ8</f>
        <v>1</v>
      </c>
      <c r="Q8" s="197">
        <f>'Core Indicators'!EH8</f>
        <v>2</v>
      </c>
      <c r="R8" s="197">
        <f>'Core Indicators'!EP8</f>
        <v>2</v>
      </c>
      <c r="S8" s="157">
        <f t="shared" si="7"/>
        <v>1.3</v>
      </c>
      <c r="T8" s="157">
        <f t="shared" si="8"/>
        <v>1.1666666666666667</v>
      </c>
      <c r="U8" s="196">
        <v>1</v>
      </c>
      <c r="V8" s="196">
        <v>1</v>
      </c>
      <c r="W8" s="196">
        <f>'Core Indicators'!EX8</f>
        <v>2</v>
      </c>
      <c r="X8" s="157">
        <f t="shared" si="9"/>
        <v>1.5</v>
      </c>
      <c r="Y8" s="196">
        <v>1</v>
      </c>
      <c r="Z8" s="157">
        <f t="shared" si="10"/>
        <v>1.5</v>
      </c>
      <c r="AA8" s="196">
        <f>'Core Indicators'!FF8</f>
        <v>1</v>
      </c>
      <c r="AB8" s="196">
        <f t="shared" si="11"/>
        <v>2</v>
      </c>
      <c r="AC8" s="178">
        <f>'Core Indicators'!GD8</f>
        <v>2</v>
      </c>
      <c r="AD8" s="178">
        <f>'Core Indicators'!GL8</f>
        <v>2</v>
      </c>
      <c r="AE8" s="178">
        <f>'Core Indicators'!GT8</f>
        <v>2</v>
      </c>
      <c r="AF8" s="178">
        <f>'Core Indicators'!HB8</f>
        <v>2</v>
      </c>
      <c r="AG8" s="178">
        <f t="shared" si="12"/>
        <v>2</v>
      </c>
      <c r="AH8" s="178">
        <f>'Core Indicators'!HJ8</f>
        <v>2</v>
      </c>
      <c r="AI8" s="178">
        <f>'Core Indicators'!HR8</f>
        <v>2</v>
      </c>
      <c r="AJ8" s="178">
        <f t="shared" si="13"/>
        <v>2</v>
      </c>
      <c r="AK8" s="178">
        <f>'Core Indicators'!HZ8</f>
        <v>2</v>
      </c>
      <c r="AL8" s="178">
        <f>'Core Indicators'!IH8</f>
        <v>2</v>
      </c>
      <c r="AM8" s="178">
        <f>'Core Indicators'!IP8</f>
        <v>2</v>
      </c>
      <c r="AN8" s="178">
        <f t="shared" si="14"/>
        <v>2</v>
      </c>
    </row>
    <row r="9" spans="1:40" x14ac:dyDescent="0.35">
      <c r="A9" s="196" t="str">
        <f>Lists!C:C</f>
        <v>BRA002</v>
      </c>
      <c r="B9" s="241">
        <f t="shared" si="0"/>
        <v>2.2999999999999998</v>
      </c>
      <c r="C9" s="157">
        <f t="shared" si="1"/>
        <v>0</v>
      </c>
      <c r="D9" s="264">
        <f t="shared" si="2"/>
        <v>2.2000000000000002</v>
      </c>
      <c r="E9" s="196">
        <f>'Core Indicators'!R9</f>
        <v>2</v>
      </c>
      <c r="F9" s="196">
        <f>'Core Indicators'!Z9</f>
        <v>2</v>
      </c>
      <c r="G9" s="157">
        <f t="shared" si="3"/>
        <v>2</v>
      </c>
      <c r="H9" s="196">
        <f>'Core Indicators'!AH9</f>
        <v>2</v>
      </c>
      <c r="I9" s="196">
        <f>'Core Indicators'!AP9</f>
        <v>2</v>
      </c>
      <c r="J9" s="196">
        <f>'Core Indicators'!BN9</f>
        <v>3</v>
      </c>
      <c r="K9" s="196">
        <f t="shared" si="4"/>
        <v>2.5</v>
      </c>
      <c r="L9" s="241">
        <f t="shared" si="5"/>
        <v>2.2999999999999998</v>
      </c>
      <c r="M9" s="264">
        <f t="shared" si="6"/>
        <v>2.8</v>
      </c>
      <c r="N9" s="197">
        <f>'Core Indicators'!DJ9</f>
        <v>3</v>
      </c>
      <c r="O9" s="197">
        <f>'Core Indicators'!DR9</f>
        <v>3</v>
      </c>
      <c r="P9" s="197">
        <f>'Core Indicators'!DZ9</f>
        <v>2</v>
      </c>
      <c r="Q9" s="197">
        <f>'Core Indicators'!EH9</f>
        <v>3</v>
      </c>
      <c r="R9" s="197">
        <f>'Core Indicators'!EP9</f>
        <v>3</v>
      </c>
      <c r="S9" s="157">
        <f t="shared" si="7"/>
        <v>1.7</v>
      </c>
      <c r="T9" s="157">
        <f t="shared" si="8"/>
        <v>1.3333333333333333</v>
      </c>
      <c r="U9" s="196">
        <v>1</v>
      </c>
      <c r="V9" s="196">
        <v>1</v>
      </c>
      <c r="W9" s="196">
        <f>'Core Indicators'!EX9</f>
        <v>3</v>
      </c>
      <c r="X9" s="157">
        <f t="shared" si="9"/>
        <v>2</v>
      </c>
      <c r="Y9" s="196">
        <v>1</v>
      </c>
      <c r="Z9" s="157">
        <f t="shared" si="10"/>
        <v>2</v>
      </c>
      <c r="AA9" s="196">
        <f>'Core Indicators'!FF9</f>
        <v>2</v>
      </c>
      <c r="AB9" s="196">
        <f t="shared" si="11"/>
        <v>2</v>
      </c>
      <c r="AC9" s="178">
        <f>'Core Indicators'!GD9</f>
        <v>2</v>
      </c>
      <c r="AD9" s="178">
        <f>'Core Indicators'!GL9</f>
        <v>2</v>
      </c>
      <c r="AE9" s="178">
        <f>'Core Indicators'!GT9</f>
        <v>2</v>
      </c>
      <c r="AF9" s="178">
        <f>'Core Indicators'!HB9</f>
        <v>2</v>
      </c>
      <c r="AG9" s="178">
        <f t="shared" si="12"/>
        <v>2</v>
      </c>
      <c r="AH9" s="178">
        <f>'Core Indicators'!HJ9</f>
        <v>2</v>
      </c>
      <c r="AI9" s="178">
        <f>'Core Indicators'!HR9</f>
        <v>2</v>
      </c>
      <c r="AJ9" s="178">
        <f t="shared" si="13"/>
        <v>2</v>
      </c>
      <c r="AK9" s="178">
        <f>'Core Indicators'!HZ9</f>
        <v>2</v>
      </c>
      <c r="AL9" s="178">
        <f>'Core Indicators'!IH9</f>
        <v>2</v>
      </c>
      <c r="AM9" s="178">
        <f>'Core Indicators'!IP9</f>
        <v>2</v>
      </c>
      <c r="AN9" s="178">
        <f t="shared" si="14"/>
        <v>2</v>
      </c>
    </row>
    <row r="10" spans="1:40" x14ac:dyDescent="0.35">
      <c r="A10" s="196" t="str">
        <f>Lists!C:C</f>
        <v>CAF001</v>
      </c>
      <c r="B10" s="241">
        <f t="shared" si="0"/>
        <v>2.4</v>
      </c>
      <c r="C10" s="157">
        <f t="shared" si="1"/>
        <v>0</v>
      </c>
      <c r="D10" s="264">
        <f t="shared" si="2"/>
        <v>2.1</v>
      </c>
      <c r="E10" s="196">
        <f>'Core Indicators'!R10</f>
        <v>1</v>
      </c>
      <c r="F10" s="196">
        <f>'Core Indicators'!Z10</f>
        <v>3</v>
      </c>
      <c r="G10" s="157">
        <f t="shared" si="3"/>
        <v>2.1</v>
      </c>
      <c r="H10" s="196">
        <f>'Core Indicators'!AH10</f>
        <v>3</v>
      </c>
      <c r="I10" s="196">
        <f>'Core Indicators'!AP10</f>
        <v>1</v>
      </c>
      <c r="J10" s="196">
        <f>'Core Indicators'!BN10</f>
        <v>1</v>
      </c>
      <c r="K10" s="196">
        <f t="shared" si="4"/>
        <v>1</v>
      </c>
      <c r="L10" s="241">
        <f t="shared" si="5"/>
        <v>2.1</v>
      </c>
      <c r="M10" s="264">
        <f t="shared" si="6"/>
        <v>3</v>
      </c>
      <c r="N10" s="197">
        <f>'Core Indicators'!DJ10</f>
        <v>3</v>
      </c>
      <c r="O10" s="197">
        <f>'Core Indicators'!DR10</f>
        <v>3</v>
      </c>
      <c r="P10" s="197">
        <f>'Core Indicators'!DZ10</f>
        <v>3</v>
      </c>
      <c r="Q10" s="197">
        <f>'Core Indicators'!EH10</f>
        <v>3</v>
      </c>
      <c r="R10" s="197">
        <f>'Core Indicators'!EP10</f>
        <v>3</v>
      </c>
      <c r="S10" s="157">
        <f t="shared" si="7"/>
        <v>1.7</v>
      </c>
      <c r="T10" s="157">
        <f t="shared" si="8"/>
        <v>1.3333333333333333</v>
      </c>
      <c r="U10" s="196">
        <v>1</v>
      </c>
      <c r="V10" s="196">
        <v>1</v>
      </c>
      <c r="W10" s="196">
        <f>'Core Indicators'!EX10</f>
        <v>3</v>
      </c>
      <c r="X10" s="157">
        <f t="shared" si="9"/>
        <v>2</v>
      </c>
      <c r="Y10" s="196">
        <v>1</v>
      </c>
      <c r="Z10" s="157">
        <f t="shared" si="10"/>
        <v>2</v>
      </c>
      <c r="AA10" s="196">
        <f>'Core Indicators'!FF10</f>
        <v>2</v>
      </c>
      <c r="AB10" s="196">
        <f t="shared" si="11"/>
        <v>2</v>
      </c>
      <c r="AC10" s="178">
        <f>'Core Indicators'!GD10</f>
        <v>2</v>
      </c>
      <c r="AD10" s="178">
        <f>'Core Indicators'!GL10</f>
        <v>2</v>
      </c>
      <c r="AE10" s="178">
        <f>'Core Indicators'!GT10</f>
        <v>2</v>
      </c>
      <c r="AF10" s="178">
        <f>'Core Indicators'!HB10</f>
        <v>2</v>
      </c>
      <c r="AG10" s="178">
        <f t="shared" si="12"/>
        <v>2</v>
      </c>
      <c r="AH10" s="178">
        <f>'Core Indicators'!HJ10</f>
        <v>2</v>
      </c>
      <c r="AI10" s="178">
        <f>'Core Indicators'!HR10</f>
        <v>2</v>
      </c>
      <c r="AJ10" s="178">
        <f t="shared" si="13"/>
        <v>2</v>
      </c>
      <c r="AK10" s="178">
        <f>'Core Indicators'!HZ10</f>
        <v>2</v>
      </c>
      <c r="AL10" s="178">
        <f>'Core Indicators'!IH10</f>
        <v>2</v>
      </c>
      <c r="AM10" s="178">
        <f>'Core Indicators'!IP10</f>
        <v>2</v>
      </c>
      <c r="AN10" s="178">
        <f t="shared" si="14"/>
        <v>2</v>
      </c>
    </row>
    <row r="11" spans="1:40" x14ac:dyDescent="0.35">
      <c r="A11" s="196" t="str">
        <f>Lists!C:C</f>
        <v>CMR001</v>
      </c>
      <c r="B11" s="241">
        <f t="shared" si="0"/>
        <v>1.2</v>
      </c>
      <c r="C11" s="157">
        <f t="shared" si="1"/>
        <v>0</v>
      </c>
      <c r="D11" s="264">
        <f t="shared" si="2"/>
        <v>1</v>
      </c>
      <c r="E11" s="196">
        <f>'Core Indicators'!R11</f>
        <v>1</v>
      </c>
      <c r="F11" s="196">
        <f>'Core Indicators'!Z11</f>
        <v>1</v>
      </c>
      <c r="G11" s="157">
        <f t="shared" si="3"/>
        <v>1</v>
      </c>
      <c r="H11" s="196">
        <f>'Core Indicators'!AH11</f>
        <v>1</v>
      </c>
      <c r="I11" s="196">
        <f>'Core Indicators'!AP11</f>
        <v>1</v>
      </c>
      <c r="J11" s="196">
        <f>'Core Indicators'!BN11</f>
        <v>1</v>
      </c>
      <c r="K11" s="196">
        <f t="shared" si="4"/>
        <v>1</v>
      </c>
      <c r="L11" s="241">
        <f t="shared" si="5"/>
        <v>1</v>
      </c>
      <c r="M11" s="264">
        <f t="shared" si="6"/>
        <v>1</v>
      </c>
      <c r="N11" s="197">
        <f>'Core Indicators'!DJ11</f>
        <v>1</v>
      </c>
      <c r="O11" s="197">
        <f>'Core Indicators'!DR11</f>
        <v>1</v>
      </c>
      <c r="P11" s="197">
        <f>'Core Indicators'!DZ11</f>
        <v>1</v>
      </c>
      <c r="Q11" s="197">
        <f>'Core Indicators'!EH11</f>
        <v>1</v>
      </c>
      <c r="R11" s="197">
        <f>'Core Indicators'!EP11</f>
        <v>1</v>
      </c>
      <c r="S11" s="157">
        <f t="shared" si="7"/>
        <v>1.6</v>
      </c>
      <c r="T11" s="157">
        <f t="shared" si="8"/>
        <v>1.1666666666666667</v>
      </c>
      <c r="U11" s="196">
        <v>1</v>
      </c>
      <c r="V11" s="196">
        <v>1</v>
      </c>
      <c r="W11" s="196">
        <f>'Core Indicators'!EX11</f>
        <v>2</v>
      </c>
      <c r="X11" s="157">
        <f t="shared" si="9"/>
        <v>1.5</v>
      </c>
      <c r="Y11" s="196">
        <v>1</v>
      </c>
      <c r="Z11" s="157">
        <f t="shared" si="10"/>
        <v>2</v>
      </c>
      <c r="AA11" s="196">
        <f>'Core Indicators'!FF11</f>
        <v>2</v>
      </c>
      <c r="AB11" s="196">
        <f t="shared" si="11"/>
        <v>2</v>
      </c>
      <c r="AC11" s="178">
        <f>'Core Indicators'!GD11</f>
        <v>2</v>
      </c>
      <c r="AD11" s="178">
        <f>'Core Indicators'!GL11</f>
        <v>2</v>
      </c>
      <c r="AE11" s="178">
        <f>'Core Indicators'!GT11</f>
        <v>2</v>
      </c>
      <c r="AF11" s="178">
        <f>'Core Indicators'!HB11</f>
        <v>2</v>
      </c>
      <c r="AG11" s="178">
        <f t="shared" si="12"/>
        <v>2</v>
      </c>
      <c r="AH11" s="178">
        <f>'Core Indicators'!HJ11</f>
        <v>2</v>
      </c>
      <c r="AI11" s="178">
        <f>'Core Indicators'!HR11</f>
        <v>2</v>
      </c>
      <c r="AJ11" s="178">
        <f t="shared" si="13"/>
        <v>2</v>
      </c>
      <c r="AK11" s="178">
        <f>'Core Indicators'!HZ11</f>
        <v>2</v>
      </c>
      <c r="AL11" s="178">
        <f>'Core Indicators'!IH11</f>
        <v>2</v>
      </c>
      <c r="AM11" s="178">
        <f>'Core Indicators'!IP11</f>
        <v>2</v>
      </c>
      <c r="AN11" s="178">
        <f t="shared" si="14"/>
        <v>2</v>
      </c>
    </row>
    <row r="12" spans="1:40" x14ac:dyDescent="0.35">
      <c r="A12" s="196" t="str">
        <f>Lists!C:C</f>
        <v>CMR002</v>
      </c>
      <c r="B12" s="241">
        <f t="shared" si="0"/>
        <v>1.1000000000000001</v>
      </c>
      <c r="C12" s="157">
        <f t="shared" si="1"/>
        <v>0</v>
      </c>
      <c r="D12" s="264">
        <f t="shared" si="2"/>
        <v>1</v>
      </c>
      <c r="E12" s="196">
        <f>'Core Indicators'!R12</f>
        <v>1</v>
      </c>
      <c r="F12" s="196">
        <f>'Core Indicators'!Z12</f>
        <v>1</v>
      </c>
      <c r="G12" s="157">
        <f t="shared" si="3"/>
        <v>1</v>
      </c>
      <c r="H12" s="196">
        <f>'Core Indicators'!AH12</f>
        <v>1</v>
      </c>
      <c r="I12" s="196">
        <f>'Core Indicators'!AP12</f>
        <v>1</v>
      </c>
      <c r="J12" s="196">
        <f>'Core Indicators'!BN12</f>
        <v>1</v>
      </c>
      <c r="K12" s="196">
        <f t="shared" si="4"/>
        <v>1</v>
      </c>
      <c r="L12" s="241">
        <f t="shared" si="5"/>
        <v>1</v>
      </c>
      <c r="M12" s="264">
        <f t="shared" si="6"/>
        <v>1</v>
      </c>
      <c r="N12" s="197">
        <f>'Core Indicators'!DJ12</f>
        <v>1</v>
      </c>
      <c r="O12" s="197">
        <f>'Core Indicators'!DR12</f>
        <v>1</v>
      </c>
      <c r="P12" s="197">
        <f>'Core Indicators'!DZ12</f>
        <v>1</v>
      </c>
      <c r="Q12" s="197">
        <f>'Core Indicators'!EH12</f>
        <v>1</v>
      </c>
      <c r="R12" s="197">
        <f>'Core Indicators'!EP12</f>
        <v>1</v>
      </c>
      <c r="S12" s="157">
        <f t="shared" si="7"/>
        <v>1.3</v>
      </c>
      <c r="T12" s="157">
        <f t="shared" si="8"/>
        <v>1.1666666666666667</v>
      </c>
      <c r="U12" s="196">
        <v>1</v>
      </c>
      <c r="V12" s="196">
        <v>1</v>
      </c>
      <c r="W12" s="196">
        <f>'Core Indicators'!EX12</f>
        <v>2</v>
      </c>
      <c r="X12" s="157">
        <f t="shared" si="9"/>
        <v>1.5</v>
      </c>
      <c r="Y12" s="196">
        <v>1</v>
      </c>
      <c r="Z12" s="157">
        <f t="shared" si="10"/>
        <v>1.5</v>
      </c>
      <c r="AA12" s="196">
        <f>'Core Indicators'!FF12</f>
        <v>1</v>
      </c>
      <c r="AB12" s="196">
        <f t="shared" si="11"/>
        <v>2</v>
      </c>
      <c r="AC12" s="178">
        <f>'Core Indicators'!GD12</f>
        <v>2</v>
      </c>
      <c r="AD12" s="178">
        <f>'Core Indicators'!GL12</f>
        <v>2</v>
      </c>
      <c r="AE12" s="178">
        <f>'Core Indicators'!GT12</f>
        <v>2</v>
      </c>
      <c r="AF12" s="178">
        <f>'Core Indicators'!HB12</f>
        <v>2</v>
      </c>
      <c r="AG12" s="178">
        <f t="shared" si="12"/>
        <v>2</v>
      </c>
      <c r="AH12" s="178">
        <f>'Core Indicators'!HJ12</f>
        <v>2</v>
      </c>
      <c r="AI12" s="178">
        <f>'Core Indicators'!HR12</f>
        <v>2</v>
      </c>
      <c r="AJ12" s="178">
        <f t="shared" si="13"/>
        <v>2</v>
      </c>
      <c r="AK12" s="178">
        <f>'Core Indicators'!HZ12</f>
        <v>2</v>
      </c>
      <c r="AL12" s="178">
        <f>'Core Indicators'!IH12</f>
        <v>2</v>
      </c>
      <c r="AM12" s="178">
        <f>'Core Indicators'!IP12</f>
        <v>2</v>
      </c>
      <c r="AN12" s="178">
        <f t="shared" si="14"/>
        <v>2</v>
      </c>
    </row>
    <row r="13" spans="1:40" x14ac:dyDescent="0.35">
      <c r="A13" s="196" t="str">
        <f>Lists!C:C</f>
        <v>CMR003</v>
      </c>
      <c r="B13" s="241">
        <f t="shared" si="0"/>
        <v>1.9</v>
      </c>
      <c r="C13" s="157">
        <f t="shared" si="1"/>
        <v>0</v>
      </c>
      <c r="D13" s="264">
        <f t="shared" si="2"/>
        <v>2</v>
      </c>
      <c r="E13" s="196">
        <f>'Core Indicators'!R13</f>
        <v>2</v>
      </c>
      <c r="F13" s="196">
        <f>'Core Indicators'!Z13</f>
        <v>2</v>
      </c>
      <c r="G13" s="157">
        <f t="shared" si="3"/>
        <v>2</v>
      </c>
      <c r="H13" s="196">
        <f>'Core Indicators'!AH13</f>
        <v>2</v>
      </c>
      <c r="I13" s="196">
        <f>'Core Indicators'!AP13</f>
        <v>2</v>
      </c>
      <c r="J13" s="196">
        <f>'Core Indicators'!BN13</f>
        <v>2</v>
      </c>
      <c r="K13" s="196">
        <f t="shared" si="4"/>
        <v>2</v>
      </c>
      <c r="L13" s="241">
        <f t="shared" si="5"/>
        <v>2</v>
      </c>
      <c r="M13" s="264">
        <f t="shared" si="6"/>
        <v>2</v>
      </c>
      <c r="N13" s="197">
        <f>'Core Indicators'!DJ13</f>
        <v>2</v>
      </c>
      <c r="O13" s="197">
        <f>'Core Indicators'!DR13</f>
        <v>2</v>
      </c>
      <c r="P13" s="197">
        <f>'Core Indicators'!DZ13</f>
        <v>2</v>
      </c>
      <c r="Q13" s="197">
        <f>'Core Indicators'!EH13</f>
        <v>2</v>
      </c>
      <c r="R13" s="197">
        <f>'Core Indicators'!EP13</f>
        <v>2</v>
      </c>
      <c r="S13" s="157">
        <f t="shared" si="7"/>
        <v>1.6</v>
      </c>
      <c r="T13" s="157">
        <f t="shared" si="8"/>
        <v>1.1666666666666667</v>
      </c>
      <c r="U13" s="196">
        <v>1</v>
      </c>
      <c r="V13" s="196">
        <v>1</v>
      </c>
      <c r="W13" s="196">
        <f>'Core Indicators'!EX13</f>
        <v>2</v>
      </c>
      <c r="X13" s="157">
        <f t="shared" si="9"/>
        <v>1.5</v>
      </c>
      <c r="Y13" s="196">
        <v>1</v>
      </c>
      <c r="Z13" s="157">
        <f t="shared" si="10"/>
        <v>2</v>
      </c>
      <c r="AA13" s="196">
        <f>'Core Indicators'!FF13</f>
        <v>2</v>
      </c>
      <c r="AB13" s="196">
        <f t="shared" si="11"/>
        <v>2</v>
      </c>
      <c r="AC13" s="178">
        <f>'Core Indicators'!GD13</f>
        <v>2</v>
      </c>
      <c r="AD13" s="178">
        <f>'Core Indicators'!GL13</f>
        <v>2</v>
      </c>
      <c r="AE13" s="178">
        <f>'Core Indicators'!GT13</f>
        <v>2</v>
      </c>
      <c r="AF13" s="178">
        <f>'Core Indicators'!HB13</f>
        <v>2</v>
      </c>
      <c r="AG13" s="178">
        <f t="shared" si="12"/>
        <v>2</v>
      </c>
      <c r="AH13" s="178">
        <f>'Core Indicators'!HJ13</f>
        <v>2</v>
      </c>
      <c r="AI13" s="178">
        <f>'Core Indicators'!HR13</f>
        <v>2</v>
      </c>
      <c r="AJ13" s="178">
        <f t="shared" si="13"/>
        <v>2</v>
      </c>
      <c r="AK13" s="178">
        <f>'Core Indicators'!HZ13</f>
        <v>2</v>
      </c>
      <c r="AL13" s="178">
        <f>'Core Indicators'!IH13</f>
        <v>2</v>
      </c>
      <c r="AM13" s="178">
        <f>'Core Indicators'!IP13</f>
        <v>2</v>
      </c>
      <c r="AN13" s="178">
        <f t="shared" si="14"/>
        <v>2</v>
      </c>
    </row>
    <row r="14" spans="1:40" x14ac:dyDescent="0.35">
      <c r="A14" s="196" t="str">
        <f>Lists!C:C</f>
        <v>CMR004</v>
      </c>
      <c r="B14" s="241">
        <f t="shared" si="0"/>
        <v>1.9</v>
      </c>
      <c r="C14" s="157">
        <f t="shared" si="1"/>
        <v>1</v>
      </c>
      <c r="D14" s="264">
        <f t="shared" si="2"/>
        <v>2</v>
      </c>
      <c r="E14" s="196">
        <f>'Core Indicators'!R14</f>
        <v>2</v>
      </c>
      <c r="F14" s="196">
        <f>'Core Indicators'!Z14</f>
        <v>2</v>
      </c>
      <c r="G14" s="157">
        <f t="shared" si="3"/>
        <v>2</v>
      </c>
      <c r="H14" s="196">
        <f>'Core Indicators'!AH14</f>
        <v>2</v>
      </c>
      <c r="I14" s="196">
        <f>'Core Indicators'!AP14</f>
        <v>2</v>
      </c>
      <c r="J14" s="196" t="str">
        <f>'Core Indicators'!BN14</f>
        <v>x</v>
      </c>
      <c r="K14" s="196">
        <f t="shared" si="4"/>
        <v>2</v>
      </c>
      <c r="L14" s="241">
        <f t="shared" si="5"/>
        <v>2</v>
      </c>
      <c r="M14" s="264">
        <f t="shared" si="6"/>
        <v>2</v>
      </c>
      <c r="N14" s="197">
        <f>'Core Indicators'!DJ14</f>
        <v>2</v>
      </c>
      <c r="O14" s="197">
        <f>'Core Indicators'!DR14</f>
        <v>2</v>
      </c>
      <c r="P14" s="197">
        <f>'Core Indicators'!DZ14</f>
        <v>2</v>
      </c>
      <c r="Q14" s="197">
        <f>'Core Indicators'!EH14</f>
        <v>2</v>
      </c>
      <c r="R14" s="197">
        <f>'Core Indicators'!EP14</f>
        <v>2</v>
      </c>
      <c r="S14" s="157">
        <f t="shared" si="7"/>
        <v>1.6</v>
      </c>
      <c r="T14" s="157">
        <f t="shared" si="8"/>
        <v>1.1666666666666667</v>
      </c>
      <c r="U14" s="196">
        <v>1</v>
      </c>
      <c r="V14" s="196">
        <v>1</v>
      </c>
      <c r="W14" s="196">
        <f>'Core Indicators'!EX14</f>
        <v>2</v>
      </c>
      <c r="X14" s="157">
        <f t="shared" si="9"/>
        <v>1.5</v>
      </c>
      <c r="Y14" s="196">
        <v>1</v>
      </c>
      <c r="Z14" s="157">
        <f t="shared" si="10"/>
        <v>2</v>
      </c>
      <c r="AA14" s="196">
        <f>'Core Indicators'!FF14</f>
        <v>2</v>
      </c>
      <c r="AB14" s="196">
        <f t="shared" si="11"/>
        <v>2</v>
      </c>
      <c r="AC14" s="178">
        <f>'Core Indicators'!GD14</f>
        <v>2</v>
      </c>
      <c r="AD14" s="178">
        <f>'Core Indicators'!GL14</f>
        <v>2</v>
      </c>
      <c r="AE14" s="178">
        <f>'Core Indicators'!GT14</f>
        <v>2</v>
      </c>
      <c r="AF14" s="178">
        <f>'Core Indicators'!HB14</f>
        <v>2</v>
      </c>
      <c r="AG14" s="178">
        <f t="shared" si="12"/>
        <v>2</v>
      </c>
      <c r="AH14" s="178">
        <f>'Core Indicators'!HJ14</f>
        <v>2</v>
      </c>
      <c r="AI14" s="178">
        <f>'Core Indicators'!HR14</f>
        <v>2</v>
      </c>
      <c r="AJ14" s="178">
        <f t="shared" si="13"/>
        <v>2</v>
      </c>
      <c r="AK14" s="178">
        <f>'Core Indicators'!HZ14</f>
        <v>2</v>
      </c>
      <c r="AL14" s="178">
        <f>'Core Indicators'!IH14</f>
        <v>2</v>
      </c>
      <c r="AM14" s="178">
        <f>'Core Indicators'!IP14</f>
        <v>2</v>
      </c>
      <c r="AN14" s="178">
        <f t="shared" si="14"/>
        <v>2</v>
      </c>
    </row>
    <row r="15" spans="1:40" x14ac:dyDescent="0.35">
      <c r="A15" s="196" t="str">
        <f>Lists!C:C</f>
        <v>COD001</v>
      </c>
      <c r="B15" s="241">
        <f t="shared" si="0"/>
        <v>1.9</v>
      </c>
      <c r="C15" s="157">
        <f t="shared" si="1"/>
        <v>0</v>
      </c>
      <c r="D15" s="264">
        <f t="shared" si="2"/>
        <v>1.9</v>
      </c>
      <c r="E15" s="196">
        <f>'Core Indicators'!R15</f>
        <v>1</v>
      </c>
      <c r="F15" s="196">
        <f>'Core Indicators'!Z15</f>
        <v>2</v>
      </c>
      <c r="G15" s="157">
        <f t="shared" si="3"/>
        <v>1.5</v>
      </c>
      <c r="H15" s="196">
        <f>'Core Indicators'!AH15</f>
        <v>3</v>
      </c>
      <c r="I15" s="196">
        <f>'Core Indicators'!AP15</f>
        <v>1</v>
      </c>
      <c r="J15" s="196">
        <f>'Core Indicators'!BN15</f>
        <v>1</v>
      </c>
      <c r="K15" s="196">
        <f t="shared" si="4"/>
        <v>1</v>
      </c>
      <c r="L15" s="241">
        <f t="shared" si="5"/>
        <v>2.1</v>
      </c>
      <c r="M15" s="264">
        <f t="shared" si="6"/>
        <v>2</v>
      </c>
      <c r="N15" s="197">
        <f>'Core Indicators'!DJ15</f>
        <v>2</v>
      </c>
      <c r="O15" s="197">
        <f>'Core Indicators'!DR15</f>
        <v>2</v>
      </c>
      <c r="P15" s="197">
        <f>'Core Indicators'!DZ15</f>
        <v>2</v>
      </c>
      <c r="Q15" s="197">
        <f>'Core Indicators'!EH15</f>
        <v>2</v>
      </c>
      <c r="R15" s="197">
        <f>'Core Indicators'!EP15</f>
        <v>2</v>
      </c>
      <c r="S15" s="157">
        <f t="shared" si="7"/>
        <v>1.7</v>
      </c>
      <c r="T15" s="157">
        <f t="shared" si="8"/>
        <v>1.3333333333333333</v>
      </c>
      <c r="U15" s="196">
        <v>1</v>
      </c>
      <c r="V15" s="196">
        <v>1</v>
      </c>
      <c r="W15" s="196">
        <f>'Core Indicators'!EX15</f>
        <v>3</v>
      </c>
      <c r="X15" s="157">
        <f t="shared" si="9"/>
        <v>2</v>
      </c>
      <c r="Y15" s="196">
        <v>1</v>
      </c>
      <c r="Z15" s="157">
        <f t="shared" si="10"/>
        <v>2</v>
      </c>
      <c r="AA15" s="196">
        <f>'Core Indicators'!FF15</f>
        <v>2</v>
      </c>
      <c r="AB15" s="196">
        <f t="shared" si="11"/>
        <v>2</v>
      </c>
      <c r="AC15" s="178">
        <f>'Core Indicators'!GD15</f>
        <v>2</v>
      </c>
      <c r="AD15" s="178">
        <f>'Core Indicators'!GL15</f>
        <v>2</v>
      </c>
      <c r="AE15" s="178">
        <f>'Core Indicators'!GT15</f>
        <v>2</v>
      </c>
      <c r="AF15" s="178">
        <f>'Core Indicators'!HB15</f>
        <v>2</v>
      </c>
      <c r="AG15" s="178">
        <f t="shared" si="12"/>
        <v>2</v>
      </c>
      <c r="AH15" s="178">
        <f>'Core Indicators'!HJ15</f>
        <v>2</v>
      </c>
      <c r="AI15" s="178">
        <f>'Core Indicators'!HR15</f>
        <v>2</v>
      </c>
      <c r="AJ15" s="178">
        <f t="shared" si="13"/>
        <v>2</v>
      </c>
      <c r="AK15" s="178">
        <f>'Core Indicators'!HZ15</f>
        <v>2</v>
      </c>
      <c r="AL15" s="178">
        <f>'Core Indicators'!IH15</f>
        <v>2</v>
      </c>
      <c r="AM15" s="178">
        <f>'Core Indicators'!IP15</f>
        <v>2</v>
      </c>
      <c r="AN15" s="178">
        <f t="shared" si="14"/>
        <v>2</v>
      </c>
    </row>
    <row r="16" spans="1:40" x14ac:dyDescent="0.35">
      <c r="A16" s="196" t="str">
        <f>Lists!C:C</f>
        <v>COG001</v>
      </c>
      <c r="B16" s="241">
        <f t="shared" si="0"/>
        <v>2.2999999999999998</v>
      </c>
      <c r="C16" s="157">
        <f t="shared" si="1"/>
        <v>2</v>
      </c>
      <c r="D16" s="264">
        <f t="shared" si="2"/>
        <v>2.2000000000000002</v>
      </c>
      <c r="E16" s="196">
        <f>'Core Indicators'!R16</f>
        <v>1</v>
      </c>
      <c r="F16" s="196">
        <f>'Core Indicators'!Z16</f>
        <v>2</v>
      </c>
      <c r="G16" s="157">
        <f t="shared" si="3"/>
        <v>1.5</v>
      </c>
      <c r="H16" s="196">
        <f>'Core Indicators'!AH16</f>
        <v>3</v>
      </c>
      <c r="I16" s="196">
        <f>'Core Indicators'!AP16</f>
        <v>2</v>
      </c>
      <c r="J16" s="196" t="str">
        <f>'Core Indicators'!BN16</f>
        <v>x</v>
      </c>
      <c r="K16" s="196">
        <f t="shared" si="4"/>
        <v>2</v>
      </c>
      <c r="L16" s="241">
        <f t="shared" si="5"/>
        <v>2.5</v>
      </c>
      <c r="M16" s="264">
        <f t="shared" si="6"/>
        <v>3</v>
      </c>
      <c r="N16" s="197">
        <f>'Core Indicators'!DJ16</f>
        <v>3</v>
      </c>
      <c r="O16" s="197">
        <f>'Core Indicators'!DR16</f>
        <v>3</v>
      </c>
      <c r="P16" s="197">
        <f>'Core Indicators'!DZ16</f>
        <v>3</v>
      </c>
      <c r="Q16" s="197">
        <f>'Core Indicators'!EH16</f>
        <v>3</v>
      </c>
      <c r="R16" s="197">
        <f>'Core Indicators'!EP16</f>
        <v>3</v>
      </c>
      <c r="S16" s="157">
        <f t="shared" si="7"/>
        <v>1.3</v>
      </c>
      <c r="T16" s="157">
        <f t="shared" si="8"/>
        <v>1</v>
      </c>
      <c r="U16" s="196">
        <v>1</v>
      </c>
      <c r="V16" s="196">
        <v>1</v>
      </c>
      <c r="W16" s="196" t="str">
        <f>'Core Indicators'!EX16</f>
        <v>x</v>
      </c>
      <c r="X16" s="157">
        <f t="shared" si="9"/>
        <v>1</v>
      </c>
      <c r="Y16" s="196">
        <v>1</v>
      </c>
      <c r="Z16" s="157">
        <f t="shared" si="10"/>
        <v>1.5</v>
      </c>
      <c r="AA16" s="196">
        <f>'Core Indicators'!FF16</f>
        <v>1</v>
      </c>
      <c r="AB16" s="196">
        <f t="shared" si="11"/>
        <v>2</v>
      </c>
      <c r="AC16" s="178">
        <f>'Core Indicators'!GD16</f>
        <v>2</v>
      </c>
      <c r="AD16" s="178">
        <f>'Core Indicators'!GL16</f>
        <v>2</v>
      </c>
      <c r="AE16" s="178">
        <f>'Core Indicators'!GT16</f>
        <v>2</v>
      </c>
      <c r="AF16" s="178">
        <f>'Core Indicators'!HB16</f>
        <v>2</v>
      </c>
      <c r="AG16" s="178">
        <f t="shared" si="12"/>
        <v>2</v>
      </c>
      <c r="AH16" s="178">
        <f>'Core Indicators'!HJ16</f>
        <v>2</v>
      </c>
      <c r="AI16" s="178">
        <f>'Core Indicators'!HR16</f>
        <v>2</v>
      </c>
      <c r="AJ16" s="178">
        <f t="shared" si="13"/>
        <v>2</v>
      </c>
      <c r="AK16" s="178">
        <f>'Core Indicators'!HZ16</f>
        <v>2</v>
      </c>
      <c r="AL16" s="178">
        <f>'Core Indicators'!IH16</f>
        <v>2</v>
      </c>
      <c r="AM16" s="178">
        <f>'Core Indicators'!IP16</f>
        <v>2</v>
      </c>
      <c r="AN16" s="178">
        <f t="shared" si="14"/>
        <v>2</v>
      </c>
    </row>
    <row r="17" spans="1:40" x14ac:dyDescent="0.35">
      <c r="A17" s="196" t="str">
        <f>Lists!C:C</f>
        <v>COL001</v>
      </c>
      <c r="B17" s="241">
        <f t="shared" si="0"/>
        <v>1.8</v>
      </c>
      <c r="C17" s="157">
        <f t="shared" si="1"/>
        <v>0</v>
      </c>
      <c r="D17" s="264">
        <f t="shared" si="2"/>
        <v>1.7</v>
      </c>
      <c r="E17" s="196">
        <f>'Core Indicators'!R17</f>
        <v>1</v>
      </c>
      <c r="F17" s="196">
        <f>'Core Indicators'!Z17</f>
        <v>2</v>
      </c>
      <c r="G17" s="157">
        <f t="shared" si="3"/>
        <v>1.5</v>
      </c>
      <c r="H17" s="196">
        <f>'Core Indicators'!AH17</f>
        <v>2</v>
      </c>
      <c r="I17" s="196">
        <f>'Core Indicators'!AP17</f>
        <v>1</v>
      </c>
      <c r="J17" s="196">
        <f>'Core Indicators'!BN17</f>
        <v>2</v>
      </c>
      <c r="K17" s="196">
        <f t="shared" si="4"/>
        <v>1.5</v>
      </c>
      <c r="L17" s="241">
        <f t="shared" si="5"/>
        <v>1.8</v>
      </c>
      <c r="M17" s="264">
        <f t="shared" si="6"/>
        <v>2</v>
      </c>
      <c r="N17" s="197">
        <f>'Core Indicators'!DJ17</f>
        <v>2</v>
      </c>
      <c r="O17" s="197">
        <f>'Core Indicators'!DR17</f>
        <v>2</v>
      </c>
      <c r="P17" s="197">
        <f>'Core Indicators'!DZ17</f>
        <v>2</v>
      </c>
      <c r="Q17" s="197">
        <f>'Core Indicators'!EH17</f>
        <v>2</v>
      </c>
      <c r="R17" s="197">
        <f>'Core Indicators'!EP17</f>
        <v>2</v>
      </c>
      <c r="S17" s="157">
        <f t="shared" si="7"/>
        <v>1.7</v>
      </c>
      <c r="T17" s="157">
        <f t="shared" si="8"/>
        <v>1.3333333333333333</v>
      </c>
      <c r="U17" s="196">
        <v>1</v>
      </c>
      <c r="V17" s="196">
        <v>1</v>
      </c>
      <c r="W17" s="196">
        <f>'Core Indicators'!EX17</f>
        <v>3</v>
      </c>
      <c r="X17" s="157">
        <f t="shared" si="9"/>
        <v>2</v>
      </c>
      <c r="Y17" s="196">
        <v>1</v>
      </c>
      <c r="Z17" s="157">
        <f t="shared" si="10"/>
        <v>2</v>
      </c>
      <c r="AA17" s="196">
        <f>'Core Indicators'!FF17</f>
        <v>2</v>
      </c>
      <c r="AB17" s="196">
        <f t="shared" si="11"/>
        <v>2</v>
      </c>
      <c r="AC17" s="178">
        <f>'Core Indicators'!GD17</f>
        <v>2</v>
      </c>
      <c r="AD17" s="178">
        <f>'Core Indicators'!GL17</f>
        <v>2</v>
      </c>
      <c r="AE17" s="178">
        <f>'Core Indicators'!GT17</f>
        <v>2</v>
      </c>
      <c r="AF17" s="178">
        <f>'Core Indicators'!HB17</f>
        <v>2</v>
      </c>
      <c r="AG17" s="178">
        <f t="shared" si="12"/>
        <v>2</v>
      </c>
      <c r="AH17" s="178">
        <f>'Core Indicators'!HJ17</f>
        <v>2</v>
      </c>
      <c r="AI17" s="178">
        <f>'Core Indicators'!HR17</f>
        <v>2</v>
      </c>
      <c r="AJ17" s="178">
        <f t="shared" si="13"/>
        <v>2</v>
      </c>
      <c r="AK17" s="178">
        <f>'Core Indicators'!HZ17</f>
        <v>2</v>
      </c>
      <c r="AL17" s="178">
        <f>'Core Indicators'!IH17</f>
        <v>2</v>
      </c>
      <c r="AM17" s="178">
        <f>'Core Indicators'!IP17</f>
        <v>2</v>
      </c>
      <c r="AN17" s="178">
        <f t="shared" si="14"/>
        <v>2</v>
      </c>
    </row>
    <row r="18" spans="1:40" x14ac:dyDescent="0.35">
      <c r="A18" s="196" t="str">
        <f>Lists!C:C</f>
        <v>COL002</v>
      </c>
      <c r="B18" s="241">
        <f t="shared" si="0"/>
        <v>1.9</v>
      </c>
      <c r="C18" s="157">
        <f t="shared" si="1"/>
        <v>1</v>
      </c>
      <c r="D18" s="264">
        <f t="shared" si="2"/>
        <v>2</v>
      </c>
      <c r="E18" s="196">
        <f>'Core Indicators'!R18</f>
        <v>2</v>
      </c>
      <c r="F18" s="196">
        <f>'Core Indicators'!Z18</f>
        <v>2</v>
      </c>
      <c r="G18" s="157">
        <f t="shared" si="3"/>
        <v>2</v>
      </c>
      <c r="H18" s="196">
        <f>'Core Indicators'!AH18</f>
        <v>2</v>
      </c>
      <c r="I18" s="196">
        <f>'Core Indicators'!AP18</f>
        <v>2</v>
      </c>
      <c r="J18" s="196" t="str">
        <f>'Core Indicators'!BN18</f>
        <v>x</v>
      </c>
      <c r="K18" s="196">
        <f t="shared" si="4"/>
        <v>2</v>
      </c>
      <c r="L18" s="241">
        <f t="shared" si="5"/>
        <v>2</v>
      </c>
      <c r="M18" s="264">
        <f t="shared" si="6"/>
        <v>2</v>
      </c>
      <c r="N18" s="197">
        <f>'Core Indicators'!DJ18</f>
        <v>2</v>
      </c>
      <c r="O18" s="197">
        <f>'Core Indicators'!DR18</f>
        <v>2</v>
      </c>
      <c r="P18" s="197">
        <f>'Core Indicators'!DZ18</f>
        <v>2</v>
      </c>
      <c r="Q18" s="197">
        <f>'Core Indicators'!EH18</f>
        <v>2</v>
      </c>
      <c r="R18" s="197">
        <f>'Core Indicators'!EP18</f>
        <v>2</v>
      </c>
      <c r="S18" s="157">
        <f t="shared" si="7"/>
        <v>1.7</v>
      </c>
      <c r="T18" s="157">
        <f t="shared" si="8"/>
        <v>1.3333333333333333</v>
      </c>
      <c r="U18" s="196">
        <v>1</v>
      </c>
      <c r="V18" s="196">
        <v>1</v>
      </c>
      <c r="W18" s="196">
        <f>'Core Indicators'!EX18</f>
        <v>3</v>
      </c>
      <c r="X18" s="157">
        <f t="shared" si="9"/>
        <v>2</v>
      </c>
      <c r="Y18" s="196">
        <v>1</v>
      </c>
      <c r="Z18" s="157">
        <f t="shared" si="10"/>
        <v>2</v>
      </c>
      <c r="AA18" s="196">
        <f>'Core Indicators'!FF18</f>
        <v>2</v>
      </c>
      <c r="AB18" s="196">
        <f t="shared" si="11"/>
        <v>2</v>
      </c>
      <c r="AC18" s="178">
        <f>'Core Indicators'!GD18</f>
        <v>2</v>
      </c>
      <c r="AD18" s="178">
        <f>'Core Indicators'!GL18</f>
        <v>2</v>
      </c>
      <c r="AE18" s="178">
        <f>'Core Indicators'!GT18</f>
        <v>2</v>
      </c>
      <c r="AF18" s="178">
        <f>'Core Indicators'!HB18</f>
        <v>2</v>
      </c>
      <c r="AG18" s="178">
        <f t="shared" si="12"/>
        <v>2</v>
      </c>
      <c r="AH18" s="178">
        <f>'Core Indicators'!HJ18</f>
        <v>2</v>
      </c>
      <c r="AI18" s="178">
        <f>'Core Indicators'!HR18</f>
        <v>2</v>
      </c>
      <c r="AJ18" s="178">
        <f t="shared" si="13"/>
        <v>2</v>
      </c>
      <c r="AK18" s="178">
        <f>'Core Indicators'!HZ18</f>
        <v>2</v>
      </c>
      <c r="AL18" s="178">
        <f>'Core Indicators'!IH18</f>
        <v>2</v>
      </c>
      <c r="AM18" s="178">
        <f>'Core Indicators'!IP18</f>
        <v>2</v>
      </c>
      <c r="AN18" s="178">
        <f t="shared" si="14"/>
        <v>2</v>
      </c>
    </row>
    <row r="19" spans="1:40" x14ac:dyDescent="0.35">
      <c r="A19" s="196" t="str">
        <f>Lists!C:C</f>
        <v>CRI002</v>
      </c>
      <c r="B19" s="241">
        <f t="shared" si="0"/>
        <v>2.2999999999999998</v>
      </c>
      <c r="C19" s="157">
        <f t="shared" si="1"/>
        <v>0</v>
      </c>
      <c r="D19" s="264">
        <f t="shared" si="2"/>
        <v>2.5</v>
      </c>
      <c r="E19" s="196">
        <f>'Core Indicators'!R19</f>
        <v>3</v>
      </c>
      <c r="F19" s="196">
        <f>'Core Indicators'!Z19</f>
        <v>3</v>
      </c>
      <c r="G19" s="157">
        <f t="shared" si="3"/>
        <v>3</v>
      </c>
      <c r="H19" s="196">
        <f>'Core Indicators'!AH19</f>
        <v>2</v>
      </c>
      <c r="I19" s="196">
        <f>'Core Indicators'!AP19</f>
        <v>2</v>
      </c>
      <c r="J19" s="196">
        <f>'Core Indicators'!BN19</f>
        <v>3</v>
      </c>
      <c r="K19" s="196">
        <f t="shared" si="4"/>
        <v>2.5</v>
      </c>
      <c r="L19" s="241">
        <f t="shared" si="5"/>
        <v>2.2999999999999998</v>
      </c>
      <c r="M19" s="264">
        <f t="shared" si="6"/>
        <v>2.6</v>
      </c>
      <c r="N19" s="197">
        <f>'Core Indicators'!DJ19</f>
        <v>3</v>
      </c>
      <c r="O19" s="197">
        <f>'Core Indicators'!DR19</f>
        <v>3</v>
      </c>
      <c r="P19" s="197">
        <f>'Core Indicators'!DZ19</f>
        <v>3</v>
      </c>
      <c r="Q19" s="197">
        <f>'Core Indicators'!EH19</f>
        <v>2</v>
      </c>
      <c r="R19" s="197">
        <f>'Core Indicators'!EP19</f>
        <v>2</v>
      </c>
      <c r="S19" s="157">
        <f t="shared" si="7"/>
        <v>1.7</v>
      </c>
      <c r="T19" s="157">
        <f t="shared" si="8"/>
        <v>1.3333333333333333</v>
      </c>
      <c r="U19" s="196">
        <v>1</v>
      </c>
      <c r="V19" s="196">
        <v>1</v>
      </c>
      <c r="W19" s="196">
        <f>'Core Indicators'!EX19</f>
        <v>3</v>
      </c>
      <c r="X19" s="157">
        <f t="shared" si="9"/>
        <v>2</v>
      </c>
      <c r="Y19" s="196">
        <v>1</v>
      </c>
      <c r="Z19" s="157">
        <f t="shared" si="10"/>
        <v>2</v>
      </c>
      <c r="AA19" s="196">
        <f>'Core Indicators'!FF19</f>
        <v>2</v>
      </c>
      <c r="AB19" s="196">
        <f t="shared" si="11"/>
        <v>2</v>
      </c>
      <c r="AC19" s="178">
        <f>'Core Indicators'!GD19</f>
        <v>2</v>
      </c>
      <c r="AD19" s="178">
        <f>'Core Indicators'!GL19</f>
        <v>2</v>
      </c>
      <c r="AE19" s="178">
        <f>'Core Indicators'!GT19</f>
        <v>2</v>
      </c>
      <c r="AF19" s="178">
        <f>'Core Indicators'!HB19</f>
        <v>2</v>
      </c>
      <c r="AG19" s="178">
        <f t="shared" si="12"/>
        <v>2</v>
      </c>
      <c r="AH19" s="178">
        <f>'Core Indicators'!HJ19</f>
        <v>2</v>
      </c>
      <c r="AI19" s="178">
        <f>'Core Indicators'!HR19</f>
        <v>2</v>
      </c>
      <c r="AJ19" s="178">
        <f t="shared" si="13"/>
        <v>2</v>
      </c>
      <c r="AK19" s="178">
        <f>'Core Indicators'!HZ19</f>
        <v>2</v>
      </c>
      <c r="AL19" s="178">
        <f>'Core Indicators'!IH19</f>
        <v>2</v>
      </c>
      <c r="AM19" s="178">
        <f>'Core Indicators'!IP19</f>
        <v>2</v>
      </c>
      <c r="AN19" s="178">
        <f t="shared" si="14"/>
        <v>2</v>
      </c>
    </row>
    <row r="20" spans="1:40" x14ac:dyDescent="0.35">
      <c r="A20" s="196" t="str">
        <f>Lists!C:C</f>
        <v>DJI001</v>
      </c>
      <c r="B20" s="241">
        <f t="shared" si="0"/>
        <v>1.9</v>
      </c>
      <c r="C20" s="157">
        <f t="shared" si="1"/>
        <v>0</v>
      </c>
      <c r="D20" s="264">
        <f t="shared" si="2"/>
        <v>2</v>
      </c>
      <c r="E20" s="196">
        <f>'Core Indicators'!R20</f>
        <v>2</v>
      </c>
      <c r="F20" s="196">
        <f>'Core Indicators'!Z20</f>
        <v>2</v>
      </c>
      <c r="G20" s="157">
        <f t="shared" si="3"/>
        <v>2</v>
      </c>
      <c r="H20" s="196">
        <f>'Core Indicators'!AH20</f>
        <v>2</v>
      </c>
      <c r="I20" s="196">
        <f>'Core Indicators'!AP20</f>
        <v>2</v>
      </c>
      <c r="J20" s="196">
        <f>'Core Indicators'!BN20</f>
        <v>2</v>
      </c>
      <c r="K20" s="196">
        <f t="shared" si="4"/>
        <v>2</v>
      </c>
      <c r="L20" s="241">
        <f t="shared" si="5"/>
        <v>2</v>
      </c>
      <c r="M20" s="264">
        <f t="shared" si="6"/>
        <v>2</v>
      </c>
      <c r="N20" s="197">
        <f>'Core Indicators'!DJ20</f>
        <v>2</v>
      </c>
      <c r="O20" s="197">
        <f>'Core Indicators'!DR20</f>
        <v>2</v>
      </c>
      <c r="P20" s="197">
        <f>'Core Indicators'!DZ20</f>
        <v>2</v>
      </c>
      <c r="Q20" s="197">
        <f>'Core Indicators'!EH20</f>
        <v>2</v>
      </c>
      <c r="R20" s="197">
        <f>'Core Indicators'!EP20</f>
        <v>2</v>
      </c>
      <c r="S20" s="157">
        <f t="shared" si="7"/>
        <v>1.6</v>
      </c>
      <c r="T20" s="157">
        <f t="shared" si="8"/>
        <v>1.1666666666666667</v>
      </c>
      <c r="U20" s="196">
        <v>1</v>
      </c>
      <c r="V20" s="196">
        <v>1</v>
      </c>
      <c r="W20" s="196">
        <f>'Core Indicators'!EX20</f>
        <v>2</v>
      </c>
      <c r="X20" s="157">
        <f t="shared" si="9"/>
        <v>1.5</v>
      </c>
      <c r="Y20" s="196">
        <v>1</v>
      </c>
      <c r="Z20" s="157">
        <f t="shared" si="10"/>
        <v>2</v>
      </c>
      <c r="AA20" s="196">
        <f>'Core Indicators'!FF20</f>
        <v>2</v>
      </c>
      <c r="AB20" s="196">
        <f t="shared" si="11"/>
        <v>2</v>
      </c>
      <c r="AC20" s="178">
        <f>'Core Indicators'!GD20</f>
        <v>2</v>
      </c>
      <c r="AD20" s="178">
        <f>'Core Indicators'!GL20</f>
        <v>2</v>
      </c>
      <c r="AE20" s="178">
        <f>'Core Indicators'!GT20</f>
        <v>2</v>
      </c>
      <c r="AF20" s="178">
        <f>'Core Indicators'!HB20</f>
        <v>2</v>
      </c>
      <c r="AG20" s="178">
        <f t="shared" si="12"/>
        <v>2</v>
      </c>
      <c r="AH20" s="178">
        <f>'Core Indicators'!HJ20</f>
        <v>2</v>
      </c>
      <c r="AI20" s="178">
        <f>'Core Indicators'!HR20</f>
        <v>2</v>
      </c>
      <c r="AJ20" s="178">
        <f t="shared" si="13"/>
        <v>2</v>
      </c>
      <c r="AK20" s="178">
        <f>'Core Indicators'!HZ20</f>
        <v>2</v>
      </c>
      <c r="AL20" s="178">
        <f>'Core Indicators'!IH20</f>
        <v>2</v>
      </c>
      <c r="AM20" s="178">
        <f>'Core Indicators'!IP20</f>
        <v>2</v>
      </c>
      <c r="AN20" s="178">
        <f t="shared" si="14"/>
        <v>2</v>
      </c>
    </row>
    <row r="21" spans="1:40" x14ac:dyDescent="0.35">
      <c r="A21" s="196" t="str">
        <f>Lists!C:C</f>
        <v>DJI002</v>
      </c>
      <c r="B21" s="241">
        <f t="shared" si="0"/>
        <v>1.9</v>
      </c>
      <c r="C21" s="157">
        <f t="shared" si="1"/>
        <v>0</v>
      </c>
      <c r="D21" s="264">
        <f t="shared" si="2"/>
        <v>2</v>
      </c>
      <c r="E21" s="196">
        <f>'Core Indicators'!R21</f>
        <v>2</v>
      </c>
      <c r="F21" s="196">
        <f>'Core Indicators'!Z21</f>
        <v>2</v>
      </c>
      <c r="G21" s="157">
        <f t="shared" si="3"/>
        <v>2</v>
      </c>
      <c r="H21" s="196">
        <f>'Core Indicators'!AH21</f>
        <v>2</v>
      </c>
      <c r="I21" s="196">
        <f>'Core Indicators'!AP21</f>
        <v>2</v>
      </c>
      <c r="J21" s="196">
        <f>'Core Indicators'!BN21</f>
        <v>2</v>
      </c>
      <c r="K21" s="196">
        <f t="shared" si="4"/>
        <v>2</v>
      </c>
      <c r="L21" s="241">
        <f t="shared" si="5"/>
        <v>2</v>
      </c>
      <c r="M21" s="264">
        <f t="shared" si="6"/>
        <v>2</v>
      </c>
      <c r="N21" s="197">
        <f>'Core Indicators'!DJ21</f>
        <v>2</v>
      </c>
      <c r="O21" s="197">
        <f>'Core Indicators'!DR21</f>
        <v>2</v>
      </c>
      <c r="P21" s="197">
        <f>'Core Indicators'!DZ21</f>
        <v>2</v>
      </c>
      <c r="Q21" s="197">
        <f>'Core Indicators'!EH21</f>
        <v>2</v>
      </c>
      <c r="R21" s="197">
        <f>'Core Indicators'!EP21</f>
        <v>2</v>
      </c>
      <c r="S21" s="157">
        <f t="shared" si="7"/>
        <v>1.6</v>
      </c>
      <c r="T21" s="157">
        <f t="shared" si="8"/>
        <v>1.1666666666666667</v>
      </c>
      <c r="U21" s="196">
        <v>1</v>
      </c>
      <c r="V21" s="196">
        <v>1</v>
      </c>
      <c r="W21" s="196">
        <f>'Core Indicators'!EX21</f>
        <v>2</v>
      </c>
      <c r="X21" s="157">
        <f t="shared" si="9"/>
        <v>1.5</v>
      </c>
      <c r="Y21" s="196">
        <v>1</v>
      </c>
      <c r="Z21" s="157">
        <f t="shared" si="10"/>
        <v>2</v>
      </c>
      <c r="AA21" s="196">
        <f>'Core Indicators'!FF21</f>
        <v>2</v>
      </c>
      <c r="AB21" s="196">
        <f t="shared" si="11"/>
        <v>2</v>
      </c>
      <c r="AC21" s="178">
        <f>'Core Indicators'!GD21</f>
        <v>2</v>
      </c>
      <c r="AD21" s="178">
        <f>'Core Indicators'!GL21</f>
        <v>2</v>
      </c>
      <c r="AE21" s="178">
        <f>'Core Indicators'!GT21</f>
        <v>2</v>
      </c>
      <c r="AF21" s="178">
        <f>'Core Indicators'!HB21</f>
        <v>2</v>
      </c>
      <c r="AG21" s="178">
        <f t="shared" si="12"/>
        <v>2</v>
      </c>
      <c r="AH21" s="178">
        <f>'Core Indicators'!HJ21</f>
        <v>2</v>
      </c>
      <c r="AI21" s="178">
        <f>'Core Indicators'!HR21</f>
        <v>2</v>
      </c>
      <c r="AJ21" s="178">
        <f t="shared" si="13"/>
        <v>2</v>
      </c>
      <c r="AK21" s="178">
        <f>'Core Indicators'!HZ21</f>
        <v>2</v>
      </c>
      <c r="AL21" s="178">
        <f>'Core Indicators'!IH21</f>
        <v>2</v>
      </c>
      <c r="AM21" s="178">
        <f>'Core Indicators'!IP21</f>
        <v>2</v>
      </c>
      <c r="AN21" s="178">
        <f t="shared" si="14"/>
        <v>2</v>
      </c>
    </row>
    <row r="22" spans="1:40" x14ac:dyDescent="0.35">
      <c r="A22" s="196" t="str">
        <f>Lists!C:C</f>
        <v>DJI003</v>
      </c>
      <c r="B22" s="241">
        <f t="shared" si="0"/>
        <v>1.9</v>
      </c>
      <c r="C22" s="157">
        <f t="shared" si="1"/>
        <v>1</v>
      </c>
      <c r="D22" s="264">
        <f t="shared" si="2"/>
        <v>2</v>
      </c>
      <c r="E22" s="196">
        <f>'Core Indicators'!R22</f>
        <v>2</v>
      </c>
      <c r="F22" s="196">
        <f>'Core Indicators'!Z22</f>
        <v>2</v>
      </c>
      <c r="G22" s="157">
        <f t="shared" si="3"/>
        <v>2</v>
      </c>
      <c r="H22" s="196">
        <f>'Core Indicators'!AH22</f>
        <v>2</v>
      </c>
      <c r="I22" s="196" t="str">
        <f>'Core Indicators'!AP22</f>
        <v>x</v>
      </c>
      <c r="J22" s="196">
        <f>'Core Indicators'!BN22</f>
        <v>2</v>
      </c>
      <c r="K22" s="196">
        <f t="shared" si="4"/>
        <v>2</v>
      </c>
      <c r="L22" s="241">
        <f t="shared" si="5"/>
        <v>2</v>
      </c>
      <c r="M22" s="264">
        <f t="shared" si="6"/>
        <v>2</v>
      </c>
      <c r="N22" s="197">
        <f>'Core Indicators'!DJ22</f>
        <v>2</v>
      </c>
      <c r="O22" s="197">
        <f>'Core Indicators'!DR22</f>
        <v>2</v>
      </c>
      <c r="P22" s="197">
        <f>'Core Indicators'!DZ22</f>
        <v>2</v>
      </c>
      <c r="Q22" s="197">
        <f>'Core Indicators'!EH22</f>
        <v>2</v>
      </c>
      <c r="R22" s="197" t="str">
        <f>'Core Indicators'!EP22</f>
        <v>x</v>
      </c>
      <c r="S22" s="157">
        <f t="shared" si="7"/>
        <v>1.6</v>
      </c>
      <c r="T22" s="157">
        <f t="shared" si="8"/>
        <v>1.1666666666666667</v>
      </c>
      <c r="U22" s="196">
        <v>1</v>
      </c>
      <c r="V22" s="196">
        <v>1</v>
      </c>
      <c r="W22" s="196">
        <f>'Core Indicators'!EX22</f>
        <v>2</v>
      </c>
      <c r="X22" s="157">
        <f t="shared" si="9"/>
        <v>1.5</v>
      </c>
      <c r="Y22" s="196">
        <v>1</v>
      </c>
      <c r="Z22" s="157">
        <f t="shared" si="10"/>
        <v>2</v>
      </c>
      <c r="AA22" s="196">
        <f>'Core Indicators'!FF22</f>
        <v>2</v>
      </c>
      <c r="AB22" s="196">
        <f t="shared" si="11"/>
        <v>2</v>
      </c>
      <c r="AC22" s="178">
        <f>'Core Indicators'!GD22</f>
        <v>2</v>
      </c>
      <c r="AD22" s="178">
        <f>'Core Indicators'!GL22</f>
        <v>2</v>
      </c>
      <c r="AE22" s="178">
        <f>'Core Indicators'!GT22</f>
        <v>2</v>
      </c>
      <c r="AF22" s="178">
        <f>'Core Indicators'!HB22</f>
        <v>2</v>
      </c>
      <c r="AG22" s="178">
        <f t="shared" si="12"/>
        <v>2</v>
      </c>
      <c r="AH22" s="178">
        <f>'Core Indicators'!HJ22</f>
        <v>2</v>
      </c>
      <c r="AI22" s="178">
        <f>'Core Indicators'!HR22</f>
        <v>2</v>
      </c>
      <c r="AJ22" s="178">
        <f t="shared" si="13"/>
        <v>2</v>
      </c>
      <c r="AK22" s="178">
        <f>'Core Indicators'!HZ22</f>
        <v>2</v>
      </c>
      <c r="AL22" s="178">
        <f>'Core Indicators'!IH22</f>
        <v>2</v>
      </c>
      <c r="AM22" s="178">
        <f>'Core Indicators'!IP22</f>
        <v>2</v>
      </c>
      <c r="AN22" s="178">
        <f t="shared" si="14"/>
        <v>2</v>
      </c>
    </row>
    <row r="23" spans="1:40" x14ac:dyDescent="0.35">
      <c r="A23" s="196" t="str">
        <f>Lists!C:C</f>
        <v>DZA002</v>
      </c>
      <c r="B23" s="241" t="str">
        <f t="shared" si="0"/>
        <v>x</v>
      </c>
      <c r="C23" s="157">
        <f t="shared" si="1"/>
        <v>3</v>
      </c>
      <c r="D23" s="264">
        <f t="shared" si="2"/>
        <v>2.7</v>
      </c>
      <c r="E23" s="196">
        <f>'Core Indicators'!R23</f>
        <v>2</v>
      </c>
      <c r="F23" s="196">
        <f>'Core Indicators'!Z23</f>
        <v>2</v>
      </c>
      <c r="G23" s="157">
        <f t="shared" si="3"/>
        <v>2</v>
      </c>
      <c r="H23" s="196" t="str">
        <f>'Core Indicators'!AH23</f>
        <v>x</v>
      </c>
      <c r="I23" s="196" t="str">
        <f>'Core Indicators'!AP23</f>
        <v>x</v>
      </c>
      <c r="J23" s="196">
        <f>'Core Indicators'!BN23</f>
        <v>3</v>
      </c>
      <c r="K23" s="196">
        <f t="shared" si="4"/>
        <v>3</v>
      </c>
      <c r="L23" s="241">
        <f t="shared" si="5"/>
        <v>3</v>
      </c>
      <c r="M23" s="264" t="str">
        <f t="shared" si="6"/>
        <v>x</v>
      </c>
      <c r="N23" s="197" t="str">
        <f>'Core Indicators'!DJ23</f>
        <v>x</v>
      </c>
      <c r="O23" s="197" t="str">
        <f>'Core Indicators'!DR23</f>
        <v>x</v>
      </c>
      <c r="P23" s="197" t="str">
        <f>'Core Indicators'!DZ23</f>
        <v>x</v>
      </c>
      <c r="Q23" s="197" t="str">
        <f>'Core Indicators'!EH23</f>
        <v>x</v>
      </c>
      <c r="R23" s="197" t="str">
        <f>'Core Indicators'!EP23</f>
        <v>x</v>
      </c>
      <c r="S23" s="157">
        <f t="shared" si="7"/>
        <v>1.7</v>
      </c>
      <c r="T23" s="157">
        <f t="shared" si="8"/>
        <v>1.3333333333333333</v>
      </c>
      <c r="U23" s="196">
        <v>1</v>
      </c>
      <c r="V23" s="196">
        <v>1</v>
      </c>
      <c r="W23" s="196">
        <f>'Core Indicators'!EX23</f>
        <v>3</v>
      </c>
      <c r="X23" s="157">
        <f t="shared" si="9"/>
        <v>2</v>
      </c>
      <c r="Y23" s="196">
        <v>1</v>
      </c>
      <c r="Z23" s="157">
        <f t="shared" si="10"/>
        <v>2</v>
      </c>
      <c r="AA23" s="196">
        <f>'Core Indicators'!FF23</f>
        <v>2</v>
      </c>
      <c r="AB23" s="196">
        <f t="shared" si="11"/>
        <v>2</v>
      </c>
      <c r="AC23" s="178">
        <f>'Core Indicators'!GD23</f>
        <v>2</v>
      </c>
      <c r="AD23" s="178">
        <f>'Core Indicators'!GL23</f>
        <v>2</v>
      </c>
      <c r="AE23" s="178">
        <f>'Core Indicators'!GT23</f>
        <v>2</v>
      </c>
      <c r="AF23" s="178">
        <f>'Core Indicators'!HB23</f>
        <v>2</v>
      </c>
      <c r="AG23" s="178">
        <f t="shared" si="12"/>
        <v>2</v>
      </c>
      <c r="AH23" s="178">
        <f>'Core Indicators'!HJ23</f>
        <v>2</v>
      </c>
      <c r="AI23" s="178">
        <f>'Core Indicators'!HR23</f>
        <v>2</v>
      </c>
      <c r="AJ23" s="178">
        <f t="shared" si="13"/>
        <v>2</v>
      </c>
      <c r="AK23" s="178">
        <f>'Core Indicators'!HZ23</f>
        <v>2</v>
      </c>
      <c r="AL23" s="178">
        <f>'Core Indicators'!IH23</f>
        <v>2</v>
      </c>
      <c r="AM23" s="178">
        <f>'Core Indicators'!IP23</f>
        <v>2</v>
      </c>
      <c r="AN23" s="178">
        <f t="shared" si="14"/>
        <v>2</v>
      </c>
    </row>
    <row r="24" spans="1:40" x14ac:dyDescent="0.35">
      <c r="A24" s="196" t="str">
        <f>Lists!C:C</f>
        <v>DZA003</v>
      </c>
      <c r="B24" s="241">
        <f t="shared" si="0"/>
        <v>2.5</v>
      </c>
      <c r="C24" s="157">
        <f t="shared" si="1"/>
        <v>0</v>
      </c>
      <c r="D24" s="264">
        <f t="shared" si="2"/>
        <v>2.6</v>
      </c>
      <c r="E24" s="196">
        <f>'Core Indicators'!R24</f>
        <v>2</v>
      </c>
      <c r="F24" s="196">
        <f>'Core Indicators'!Z24</f>
        <v>2</v>
      </c>
      <c r="G24" s="157">
        <f t="shared" si="3"/>
        <v>2</v>
      </c>
      <c r="H24" s="196">
        <f>'Core Indicators'!AH24</f>
        <v>3</v>
      </c>
      <c r="I24" s="196">
        <f>'Core Indicators'!AP24</f>
        <v>3</v>
      </c>
      <c r="J24" s="196">
        <f>'Core Indicators'!BN24</f>
        <v>2</v>
      </c>
      <c r="K24" s="196">
        <f t="shared" si="4"/>
        <v>2.5</v>
      </c>
      <c r="L24" s="241">
        <f t="shared" si="5"/>
        <v>2.8</v>
      </c>
      <c r="M24" s="264">
        <f t="shared" si="6"/>
        <v>3</v>
      </c>
      <c r="N24" s="197">
        <f>'Core Indicators'!DJ24</f>
        <v>3</v>
      </c>
      <c r="O24" s="197">
        <f>'Core Indicators'!DR24</f>
        <v>3</v>
      </c>
      <c r="P24" s="197">
        <f>'Core Indicators'!DZ24</f>
        <v>3</v>
      </c>
      <c r="Q24" s="197">
        <f>'Core Indicators'!EH24</f>
        <v>3</v>
      </c>
      <c r="R24" s="197">
        <f>'Core Indicators'!EP24</f>
        <v>3</v>
      </c>
      <c r="S24" s="157">
        <f t="shared" si="7"/>
        <v>1.7</v>
      </c>
      <c r="T24" s="157">
        <f t="shared" si="8"/>
        <v>1.3333333333333333</v>
      </c>
      <c r="U24" s="196">
        <v>1</v>
      </c>
      <c r="V24" s="196">
        <v>1</v>
      </c>
      <c r="W24" s="196">
        <f>'Core Indicators'!EX24</f>
        <v>3</v>
      </c>
      <c r="X24" s="157">
        <f t="shared" si="9"/>
        <v>2</v>
      </c>
      <c r="Y24" s="196">
        <v>1</v>
      </c>
      <c r="Z24" s="157">
        <f t="shared" si="10"/>
        <v>2</v>
      </c>
      <c r="AA24" s="196">
        <f>'Core Indicators'!FF24</f>
        <v>2</v>
      </c>
      <c r="AB24" s="196">
        <f t="shared" si="11"/>
        <v>2</v>
      </c>
      <c r="AC24" s="178">
        <f>'Core Indicators'!GD24</f>
        <v>2</v>
      </c>
      <c r="AD24" s="178">
        <f>'Core Indicators'!GL24</f>
        <v>2</v>
      </c>
      <c r="AE24" s="178">
        <f>'Core Indicators'!GT24</f>
        <v>2</v>
      </c>
      <c r="AF24" s="178">
        <f>'Core Indicators'!HB24</f>
        <v>2</v>
      </c>
      <c r="AG24" s="178">
        <f t="shared" si="12"/>
        <v>2</v>
      </c>
      <c r="AH24" s="178">
        <f>'Core Indicators'!HJ24</f>
        <v>2</v>
      </c>
      <c r="AI24" s="178">
        <f>'Core Indicators'!HR24</f>
        <v>2</v>
      </c>
      <c r="AJ24" s="178">
        <f t="shared" si="13"/>
        <v>2</v>
      </c>
      <c r="AK24" s="178">
        <f>'Core Indicators'!HZ24</f>
        <v>2</v>
      </c>
      <c r="AL24" s="178">
        <f>'Core Indicators'!IH24</f>
        <v>2</v>
      </c>
      <c r="AM24" s="178">
        <f>'Core Indicators'!IP24</f>
        <v>2</v>
      </c>
      <c r="AN24" s="178">
        <f t="shared" si="14"/>
        <v>2</v>
      </c>
    </row>
    <row r="25" spans="1:40" x14ac:dyDescent="0.35">
      <c r="A25" s="196" t="str">
        <f>Lists!C:C</f>
        <v>DZA004</v>
      </c>
      <c r="B25" s="241" t="str">
        <f t="shared" si="0"/>
        <v>x</v>
      </c>
      <c r="C25" s="157">
        <f t="shared" si="1"/>
        <v>3</v>
      </c>
      <c r="D25" s="264">
        <f t="shared" si="2"/>
        <v>2.7</v>
      </c>
      <c r="E25" s="196">
        <f>'Core Indicators'!R25</f>
        <v>2</v>
      </c>
      <c r="F25" s="196">
        <f>'Core Indicators'!Z25</f>
        <v>2</v>
      </c>
      <c r="G25" s="157">
        <f t="shared" si="3"/>
        <v>2</v>
      </c>
      <c r="H25" s="196" t="str">
        <f>'Core Indicators'!AH25</f>
        <v>x</v>
      </c>
      <c r="I25" s="196" t="str">
        <f>'Core Indicators'!AP25</f>
        <v>x</v>
      </c>
      <c r="J25" s="196">
        <f>'Core Indicators'!BN25</f>
        <v>3</v>
      </c>
      <c r="K25" s="196">
        <f t="shared" si="4"/>
        <v>3</v>
      </c>
      <c r="L25" s="241">
        <f t="shared" si="5"/>
        <v>3</v>
      </c>
      <c r="M25" s="264" t="str">
        <f t="shared" si="6"/>
        <v>x</v>
      </c>
      <c r="N25" s="197" t="str">
        <f>'Core Indicators'!DJ25</f>
        <v>x</v>
      </c>
      <c r="O25" s="197" t="str">
        <f>'Core Indicators'!DR25</f>
        <v>x</v>
      </c>
      <c r="P25" s="197" t="str">
        <f>'Core Indicators'!DZ25</f>
        <v>x</v>
      </c>
      <c r="Q25" s="197" t="str">
        <f>'Core Indicators'!EH25</f>
        <v>x</v>
      </c>
      <c r="R25" s="197" t="str">
        <f>'Core Indicators'!EP25</f>
        <v>x</v>
      </c>
      <c r="S25" s="157">
        <f t="shared" si="7"/>
        <v>1.4</v>
      </c>
      <c r="T25" s="157">
        <f t="shared" si="8"/>
        <v>1.3333333333333333</v>
      </c>
      <c r="U25" s="196">
        <v>1</v>
      </c>
      <c r="V25" s="196">
        <v>1</v>
      </c>
      <c r="W25" s="196">
        <f>'Core Indicators'!EX25</f>
        <v>3</v>
      </c>
      <c r="X25" s="157">
        <f t="shared" si="9"/>
        <v>2</v>
      </c>
      <c r="Y25" s="196">
        <v>1</v>
      </c>
      <c r="Z25" s="157">
        <f t="shared" si="10"/>
        <v>1.5</v>
      </c>
      <c r="AA25" s="196">
        <f>'Core Indicators'!FF25</f>
        <v>1</v>
      </c>
      <c r="AB25" s="196">
        <f t="shared" si="11"/>
        <v>2</v>
      </c>
      <c r="AC25" s="178">
        <f>'Core Indicators'!GD25</f>
        <v>2</v>
      </c>
      <c r="AD25" s="178">
        <f>'Core Indicators'!GL25</f>
        <v>2</v>
      </c>
      <c r="AE25" s="178">
        <f>'Core Indicators'!GT25</f>
        <v>2</v>
      </c>
      <c r="AF25" s="178">
        <f>'Core Indicators'!HB25</f>
        <v>2</v>
      </c>
      <c r="AG25" s="178">
        <f t="shared" si="12"/>
        <v>2</v>
      </c>
      <c r="AH25" s="178">
        <f>'Core Indicators'!HJ25</f>
        <v>2</v>
      </c>
      <c r="AI25" s="178">
        <f>'Core Indicators'!HR25</f>
        <v>2</v>
      </c>
      <c r="AJ25" s="178">
        <f t="shared" si="13"/>
        <v>2</v>
      </c>
      <c r="AK25" s="178">
        <f>'Core Indicators'!HZ25</f>
        <v>2</v>
      </c>
      <c r="AL25" s="178">
        <f>'Core Indicators'!IH25</f>
        <v>2</v>
      </c>
      <c r="AM25" s="178">
        <f>'Core Indicators'!IP25</f>
        <v>2</v>
      </c>
      <c r="AN25" s="178">
        <f t="shared" si="14"/>
        <v>2</v>
      </c>
    </row>
    <row r="26" spans="1:40" x14ac:dyDescent="0.35">
      <c r="A26" s="196" t="str">
        <f>Lists!C:C</f>
        <v>ECU002</v>
      </c>
      <c r="B26" s="241">
        <f t="shared" si="0"/>
        <v>2.5</v>
      </c>
      <c r="C26" s="157">
        <f t="shared" si="1"/>
        <v>0</v>
      </c>
      <c r="D26" s="264">
        <f t="shared" si="2"/>
        <v>2.5</v>
      </c>
      <c r="E26" s="196">
        <f>'Core Indicators'!R26</f>
        <v>2</v>
      </c>
      <c r="F26" s="196">
        <f>'Core Indicators'!Z26</f>
        <v>3</v>
      </c>
      <c r="G26" s="157">
        <f t="shared" si="3"/>
        <v>2.5</v>
      </c>
      <c r="H26" s="196">
        <f>'Core Indicators'!AH26</f>
        <v>3</v>
      </c>
      <c r="I26" s="196">
        <f>'Core Indicators'!AP26</f>
        <v>2</v>
      </c>
      <c r="J26" s="196">
        <f>'Core Indicators'!BN26</f>
        <v>2</v>
      </c>
      <c r="K26" s="196">
        <f t="shared" si="4"/>
        <v>2</v>
      </c>
      <c r="L26" s="241">
        <f t="shared" si="5"/>
        <v>2.5</v>
      </c>
      <c r="M26" s="264">
        <f t="shared" si="6"/>
        <v>3</v>
      </c>
      <c r="N26" s="197">
        <f>'Core Indicators'!DJ26</f>
        <v>3</v>
      </c>
      <c r="O26" s="197">
        <f>'Core Indicators'!DR26</f>
        <v>3</v>
      </c>
      <c r="P26" s="197">
        <f>'Core Indicators'!DZ26</f>
        <v>3</v>
      </c>
      <c r="Q26" s="197">
        <f>'Core Indicators'!EH26</f>
        <v>3</v>
      </c>
      <c r="R26" s="197">
        <f>'Core Indicators'!EP26</f>
        <v>3</v>
      </c>
      <c r="S26" s="157">
        <f t="shared" si="7"/>
        <v>1.6</v>
      </c>
      <c r="T26" s="157">
        <f t="shared" si="8"/>
        <v>1.1666666666666667</v>
      </c>
      <c r="U26" s="196">
        <v>1</v>
      </c>
      <c r="V26" s="196">
        <v>1</v>
      </c>
      <c r="W26" s="196">
        <f>'Core Indicators'!EX26</f>
        <v>2</v>
      </c>
      <c r="X26" s="157">
        <f t="shared" si="9"/>
        <v>1.5</v>
      </c>
      <c r="Y26" s="196">
        <v>1</v>
      </c>
      <c r="Z26" s="157">
        <f t="shared" si="10"/>
        <v>2</v>
      </c>
      <c r="AA26" s="196">
        <f>'Core Indicators'!FF26</f>
        <v>2</v>
      </c>
      <c r="AB26" s="196">
        <f t="shared" si="11"/>
        <v>2</v>
      </c>
      <c r="AC26" s="178">
        <f>'Core Indicators'!GD26</f>
        <v>2</v>
      </c>
      <c r="AD26" s="178">
        <f>'Core Indicators'!GL26</f>
        <v>2</v>
      </c>
      <c r="AE26" s="178">
        <f>'Core Indicators'!GT26</f>
        <v>2</v>
      </c>
      <c r="AF26" s="178">
        <f>'Core Indicators'!HB26</f>
        <v>2</v>
      </c>
      <c r="AG26" s="178">
        <f t="shared" si="12"/>
        <v>2</v>
      </c>
      <c r="AH26" s="178">
        <f>'Core Indicators'!HJ26</f>
        <v>2</v>
      </c>
      <c r="AI26" s="178">
        <f>'Core Indicators'!HR26</f>
        <v>2</v>
      </c>
      <c r="AJ26" s="178">
        <f t="shared" si="13"/>
        <v>2</v>
      </c>
      <c r="AK26" s="178">
        <f>'Core Indicators'!HZ26</f>
        <v>2</v>
      </c>
      <c r="AL26" s="178">
        <f>'Core Indicators'!IH26</f>
        <v>2</v>
      </c>
      <c r="AM26" s="178">
        <f>'Core Indicators'!IP26</f>
        <v>2</v>
      </c>
      <c r="AN26" s="178">
        <f t="shared" si="14"/>
        <v>2</v>
      </c>
    </row>
    <row r="27" spans="1:40" x14ac:dyDescent="0.35">
      <c r="A27" s="196" t="str">
        <f>Lists!C:C</f>
        <v>EGY002</v>
      </c>
      <c r="B27" s="241">
        <f t="shared" si="0"/>
        <v>2.5</v>
      </c>
      <c r="C27" s="157">
        <f t="shared" si="1"/>
        <v>0</v>
      </c>
      <c r="D27" s="264">
        <f t="shared" si="2"/>
        <v>2.7</v>
      </c>
      <c r="E27" s="196">
        <f>'Core Indicators'!R27</f>
        <v>2</v>
      </c>
      <c r="F27" s="196">
        <f>'Core Indicators'!Z27</f>
        <v>3</v>
      </c>
      <c r="G27" s="157">
        <f t="shared" si="3"/>
        <v>2.5</v>
      </c>
      <c r="H27" s="196">
        <f>'Core Indicators'!AH27</f>
        <v>3</v>
      </c>
      <c r="I27" s="196">
        <f>'Core Indicators'!AP27</f>
        <v>3</v>
      </c>
      <c r="J27" s="196">
        <f>'Core Indicators'!BN27</f>
        <v>2</v>
      </c>
      <c r="K27" s="196">
        <f t="shared" si="4"/>
        <v>2.5</v>
      </c>
      <c r="L27" s="241">
        <f t="shared" si="5"/>
        <v>2.8</v>
      </c>
      <c r="M27" s="264">
        <f t="shared" si="6"/>
        <v>3</v>
      </c>
      <c r="N27" s="197">
        <f>'Core Indicators'!DJ27</f>
        <v>3</v>
      </c>
      <c r="O27" s="197">
        <f>'Core Indicators'!DR27</f>
        <v>3</v>
      </c>
      <c r="P27" s="197">
        <f>'Core Indicators'!DZ27</f>
        <v>3</v>
      </c>
      <c r="Q27" s="197">
        <f>'Core Indicators'!EH27</f>
        <v>3</v>
      </c>
      <c r="R27" s="197">
        <f>'Core Indicators'!EP27</f>
        <v>3</v>
      </c>
      <c r="S27" s="157">
        <f t="shared" si="7"/>
        <v>1.6</v>
      </c>
      <c r="T27" s="157">
        <f t="shared" si="8"/>
        <v>1.1666666666666667</v>
      </c>
      <c r="U27" s="196">
        <v>1</v>
      </c>
      <c r="V27" s="196">
        <v>1</v>
      </c>
      <c r="W27" s="196">
        <f>'Core Indicators'!EX27</f>
        <v>2</v>
      </c>
      <c r="X27" s="157">
        <f t="shared" si="9"/>
        <v>1.5</v>
      </c>
      <c r="Y27" s="196">
        <v>1</v>
      </c>
      <c r="Z27" s="157">
        <f t="shared" si="10"/>
        <v>2</v>
      </c>
      <c r="AA27" s="196">
        <f>'Core Indicators'!FF27</f>
        <v>2</v>
      </c>
      <c r="AB27" s="196">
        <f t="shared" si="11"/>
        <v>2</v>
      </c>
      <c r="AC27" s="178">
        <f>'Core Indicators'!GD27</f>
        <v>2</v>
      </c>
      <c r="AD27" s="178">
        <f>'Core Indicators'!GL27</f>
        <v>2</v>
      </c>
      <c r="AE27" s="178">
        <f>'Core Indicators'!GT27</f>
        <v>2</v>
      </c>
      <c r="AF27" s="178">
        <f>'Core Indicators'!HB27</f>
        <v>2</v>
      </c>
      <c r="AG27" s="178">
        <f t="shared" si="12"/>
        <v>2</v>
      </c>
      <c r="AH27" s="178">
        <f>'Core Indicators'!HJ27</f>
        <v>2</v>
      </c>
      <c r="AI27" s="178">
        <f>'Core Indicators'!HR27</f>
        <v>2</v>
      </c>
      <c r="AJ27" s="178">
        <f t="shared" si="13"/>
        <v>2</v>
      </c>
      <c r="AK27" s="178">
        <f>'Core Indicators'!HZ27</f>
        <v>2</v>
      </c>
      <c r="AL27" s="178">
        <f>'Core Indicators'!IH27</f>
        <v>2</v>
      </c>
      <c r="AM27" s="178">
        <f>'Core Indicators'!IP27</f>
        <v>2</v>
      </c>
      <c r="AN27" s="178">
        <f t="shared" si="14"/>
        <v>2</v>
      </c>
    </row>
    <row r="28" spans="1:40" x14ac:dyDescent="0.35">
      <c r="A28" s="196" t="str">
        <f>Lists!C:C</f>
        <v>ERI001</v>
      </c>
      <c r="B28" s="241">
        <f t="shared" si="0"/>
        <v>2.5</v>
      </c>
      <c r="C28" s="157">
        <f t="shared" si="1"/>
        <v>0</v>
      </c>
      <c r="D28" s="264">
        <f t="shared" si="2"/>
        <v>2.7</v>
      </c>
      <c r="E28" s="196">
        <f>'Core Indicators'!R28</f>
        <v>2</v>
      </c>
      <c r="F28" s="196">
        <f>'Core Indicators'!Z28</f>
        <v>2</v>
      </c>
      <c r="G28" s="157">
        <f t="shared" si="3"/>
        <v>2</v>
      </c>
      <c r="H28" s="196">
        <f>'Core Indicators'!AH28</f>
        <v>3</v>
      </c>
      <c r="I28" s="196">
        <f>'Core Indicators'!AP28</f>
        <v>3</v>
      </c>
      <c r="J28" s="196">
        <f>'Core Indicators'!BN28</f>
        <v>3</v>
      </c>
      <c r="K28" s="196">
        <f t="shared" si="4"/>
        <v>3</v>
      </c>
      <c r="L28" s="241">
        <f t="shared" si="5"/>
        <v>3</v>
      </c>
      <c r="M28" s="264">
        <f t="shared" si="6"/>
        <v>3</v>
      </c>
      <c r="N28" s="197">
        <f>'Core Indicators'!DJ28</f>
        <v>3</v>
      </c>
      <c r="O28" s="197">
        <f>'Core Indicators'!DR28</f>
        <v>3</v>
      </c>
      <c r="P28" s="197">
        <f>'Core Indicators'!DZ28</f>
        <v>3</v>
      </c>
      <c r="Q28" s="197">
        <f>'Core Indicators'!EH28</f>
        <v>3</v>
      </c>
      <c r="R28" s="197">
        <f>'Core Indicators'!EP28</f>
        <v>3</v>
      </c>
      <c r="S28" s="157">
        <f t="shared" si="7"/>
        <v>1.7</v>
      </c>
      <c r="T28" s="157">
        <f t="shared" si="8"/>
        <v>1.3333333333333333</v>
      </c>
      <c r="U28" s="196">
        <v>1</v>
      </c>
      <c r="V28" s="196">
        <v>1</v>
      </c>
      <c r="W28" s="196">
        <f>'Core Indicators'!EX28</f>
        <v>3</v>
      </c>
      <c r="X28" s="157">
        <f t="shared" si="9"/>
        <v>2</v>
      </c>
      <c r="Y28" s="196">
        <v>1</v>
      </c>
      <c r="Z28" s="157">
        <f t="shared" si="10"/>
        <v>2</v>
      </c>
      <c r="AA28" s="196">
        <f>'Core Indicators'!FF28</f>
        <v>2</v>
      </c>
      <c r="AB28" s="196">
        <f t="shared" si="11"/>
        <v>2</v>
      </c>
      <c r="AC28" s="178">
        <f>'Core Indicators'!GD28</f>
        <v>2</v>
      </c>
      <c r="AD28" s="178">
        <f>'Core Indicators'!GL28</f>
        <v>2</v>
      </c>
      <c r="AE28" s="178">
        <f>'Core Indicators'!GT28</f>
        <v>2</v>
      </c>
      <c r="AF28" s="178">
        <f>'Core Indicators'!HB28</f>
        <v>2</v>
      </c>
      <c r="AG28" s="178">
        <f t="shared" si="12"/>
        <v>2</v>
      </c>
      <c r="AH28" s="178">
        <f>'Core Indicators'!HJ28</f>
        <v>2</v>
      </c>
      <c r="AI28" s="178">
        <f>'Core Indicators'!HR28</f>
        <v>2</v>
      </c>
      <c r="AJ28" s="178">
        <f t="shared" si="13"/>
        <v>2</v>
      </c>
      <c r="AK28" s="178">
        <f>'Core Indicators'!HZ28</f>
        <v>2</v>
      </c>
      <c r="AL28" s="178">
        <f>'Core Indicators'!IH28</f>
        <v>2</v>
      </c>
      <c r="AM28" s="178">
        <f>'Core Indicators'!IP28</f>
        <v>2</v>
      </c>
      <c r="AN28" s="178">
        <f t="shared" si="14"/>
        <v>2</v>
      </c>
    </row>
    <row r="29" spans="1:40" x14ac:dyDescent="0.35">
      <c r="A29" s="196" t="str">
        <f>Lists!C:C</f>
        <v>ESP002</v>
      </c>
      <c r="B29" s="241">
        <f t="shared" si="0"/>
        <v>1.9</v>
      </c>
      <c r="C29" s="157">
        <f t="shared" si="1"/>
        <v>0</v>
      </c>
      <c r="D29" s="264">
        <f t="shared" si="2"/>
        <v>2</v>
      </c>
      <c r="E29" s="196">
        <f>'Core Indicators'!R29</f>
        <v>2</v>
      </c>
      <c r="F29" s="196">
        <f>'Core Indicators'!Z29</f>
        <v>2</v>
      </c>
      <c r="G29" s="157">
        <f t="shared" si="3"/>
        <v>2</v>
      </c>
      <c r="H29" s="196">
        <f>'Core Indicators'!AH29</f>
        <v>2</v>
      </c>
      <c r="I29" s="196">
        <f>'Core Indicators'!AP29</f>
        <v>2</v>
      </c>
      <c r="J29" s="196">
        <f>'Core Indicators'!BN29</f>
        <v>2</v>
      </c>
      <c r="K29" s="196">
        <f t="shared" si="4"/>
        <v>2</v>
      </c>
      <c r="L29" s="241">
        <f t="shared" si="5"/>
        <v>2</v>
      </c>
      <c r="M29" s="264">
        <f t="shared" si="6"/>
        <v>2</v>
      </c>
      <c r="N29" s="197">
        <f>'Core Indicators'!DJ29</f>
        <v>2</v>
      </c>
      <c r="O29" s="197">
        <f>'Core Indicators'!DR29</f>
        <v>2</v>
      </c>
      <c r="P29" s="197">
        <f>'Core Indicators'!DZ29</f>
        <v>2</v>
      </c>
      <c r="Q29" s="197">
        <f>'Core Indicators'!EH29</f>
        <v>2</v>
      </c>
      <c r="R29" s="197">
        <f>'Core Indicators'!EP29</f>
        <v>2</v>
      </c>
      <c r="S29" s="157">
        <f t="shared" si="7"/>
        <v>1.6</v>
      </c>
      <c r="T29" s="157">
        <f t="shared" si="8"/>
        <v>1.1666666666666667</v>
      </c>
      <c r="U29" s="196">
        <v>1</v>
      </c>
      <c r="V29" s="196">
        <v>1</v>
      </c>
      <c r="W29" s="196">
        <f>'Core Indicators'!EX29</f>
        <v>2</v>
      </c>
      <c r="X29" s="157">
        <f t="shared" si="9"/>
        <v>1.5</v>
      </c>
      <c r="Y29" s="196">
        <v>1</v>
      </c>
      <c r="Z29" s="157">
        <f t="shared" si="10"/>
        <v>2</v>
      </c>
      <c r="AA29" s="196">
        <f>'Core Indicators'!FF29</f>
        <v>2</v>
      </c>
      <c r="AB29" s="196">
        <f t="shared" si="11"/>
        <v>2</v>
      </c>
      <c r="AC29" s="178">
        <f>'Core Indicators'!GD29</f>
        <v>2</v>
      </c>
      <c r="AD29" s="178">
        <f>'Core Indicators'!GL29</f>
        <v>2</v>
      </c>
      <c r="AE29" s="178">
        <f>'Core Indicators'!GT29</f>
        <v>2</v>
      </c>
      <c r="AF29" s="178">
        <f>'Core Indicators'!HB29</f>
        <v>2</v>
      </c>
      <c r="AG29" s="178">
        <f t="shared" si="12"/>
        <v>2</v>
      </c>
      <c r="AH29" s="178">
        <f>'Core Indicators'!HJ29</f>
        <v>2</v>
      </c>
      <c r="AI29" s="178">
        <f>'Core Indicators'!HR29</f>
        <v>2</v>
      </c>
      <c r="AJ29" s="178">
        <f t="shared" si="13"/>
        <v>2</v>
      </c>
      <c r="AK29" s="178">
        <f>'Core Indicators'!HZ29</f>
        <v>2</v>
      </c>
      <c r="AL29" s="178">
        <f>'Core Indicators'!IH29</f>
        <v>2</v>
      </c>
      <c r="AM29" s="178">
        <f>'Core Indicators'!IP29</f>
        <v>2</v>
      </c>
      <c r="AN29" s="178">
        <f t="shared" si="14"/>
        <v>2</v>
      </c>
    </row>
    <row r="30" spans="1:40" x14ac:dyDescent="0.35">
      <c r="A30" s="196" t="str">
        <f>Lists!C:C</f>
        <v>ETH001</v>
      </c>
      <c r="B30" s="241">
        <f t="shared" si="0"/>
        <v>1.9</v>
      </c>
      <c r="C30" s="157">
        <f t="shared" si="1"/>
        <v>0</v>
      </c>
      <c r="D30" s="264">
        <f t="shared" si="2"/>
        <v>2.2000000000000002</v>
      </c>
      <c r="E30" s="196">
        <f>'Core Indicators'!R30</f>
        <v>2</v>
      </c>
      <c r="F30" s="196">
        <f>'Core Indicators'!Z30</f>
        <v>2</v>
      </c>
      <c r="G30" s="157">
        <f t="shared" si="3"/>
        <v>2</v>
      </c>
      <c r="H30" s="196">
        <f>'Core Indicators'!AH30</f>
        <v>2</v>
      </c>
      <c r="I30" s="196">
        <f>'Core Indicators'!AP30</f>
        <v>2</v>
      </c>
      <c r="J30" s="196">
        <f>'Core Indicators'!BN30</f>
        <v>3</v>
      </c>
      <c r="K30" s="196">
        <f t="shared" si="4"/>
        <v>2.5</v>
      </c>
      <c r="L30" s="241">
        <f t="shared" si="5"/>
        <v>2.2999999999999998</v>
      </c>
      <c r="M30" s="264">
        <f t="shared" si="6"/>
        <v>2</v>
      </c>
      <c r="N30" s="197">
        <f>'Core Indicators'!DJ30</f>
        <v>2</v>
      </c>
      <c r="O30" s="197">
        <f>'Core Indicators'!DR30</f>
        <v>2</v>
      </c>
      <c r="P30" s="197">
        <f>'Core Indicators'!DZ30</f>
        <v>2</v>
      </c>
      <c r="Q30" s="197">
        <f>'Core Indicators'!EH30</f>
        <v>2</v>
      </c>
      <c r="R30" s="197">
        <f>'Core Indicators'!EP30</f>
        <v>2</v>
      </c>
      <c r="S30" s="157">
        <f t="shared" si="7"/>
        <v>1.4</v>
      </c>
      <c r="T30" s="157">
        <f t="shared" si="8"/>
        <v>1.3333333333333333</v>
      </c>
      <c r="U30" s="196">
        <v>1</v>
      </c>
      <c r="V30" s="196">
        <v>1</v>
      </c>
      <c r="W30" s="196">
        <f>'Core Indicators'!EX30</f>
        <v>3</v>
      </c>
      <c r="X30" s="157">
        <f t="shared" si="9"/>
        <v>2</v>
      </c>
      <c r="Y30" s="196">
        <v>1</v>
      </c>
      <c r="Z30" s="157">
        <f t="shared" si="10"/>
        <v>1.5</v>
      </c>
      <c r="AA30" s="196">
        <f>'Core Indicators'!FF30</f>
        <v>1</v>
      </c>
      <c r="AB30" s="196">
        <f t="shared" si="11"/>
        <v>2</v>
      </c>
      <c r="AC30" s="178">
        <f>'Core Indicators'!GD30</f>
        <v>2</v>
      </c>
      <c r="AD30" s="178">
        <f>'Core Indicators'!GL30</f>
        <v>2</v>
      </c>
      <c r="AE30" s="178">
        <f>'Core Indicators'!GT30</f>
        <v>2</v>
      </c>
      <c r="AF30" s="178">
        <f>'Core Indicators'!HB30</f>
        <v>2</v>
      </c>
      <c r="AG30" s="178">
        <f t="shared" si="12"/>
        <v>2</v>
      </c>
      <c r="AH30" s="178">
        <f>'Core Indicators'!HJ30</f>
        <v>2</v>
      </c>
      <c r="AI30" s="178">
        <f>'Core Indicators'!HR30</f>
        <v>2</v>
      </c>
      <c r="AJ30" s="178">
        <f t="shared" si="13"/>
        <v>2</v>
      </c>
      <c r="AK30" s="178">
        <f>'Core Indicators'!HZ30</f>
        <v>2</v>
      </c>
      <c r="AL30" s="178">
        <f>'Core Indicators'!IH30</f>
        <v>2</v>
      </c>
      <c r="AM30" s="178">
        <f>'Core Indicators'!IP30</f>
        <v>2</v>
      </c>
      <c r="AN30" s="178">
        <f t="shared" si="14"/>
        <v>2</v>
      </c>
    </row>
    <row r="31" spans="1:40" x14ac:dyDescent="0.35">
      <c r="A31" s="196" t="str">
        <f>Lists!C:C</f>
        <v>ETH002</v>
      </c>
      <c r="B31" s="241">
        <f t="shared" si="0"/>
        <v>1.9</v>
      </c>
      <c r="C31" s="157">
        <f t="shared" si="1"/>
        <v>0</v>
      </c>
      <c r="D31" s="264">
        <f t="shared" si="2"/>
        <v>2.2000000000000002</v>
      </c>
      <c r="E31" s="196">
        <f>'Core Indicators'!R31</f>
        <v>2</v>
      </c>
      <c r="F31" s="196">
        <f>'Core Indicators'!Z31</f>
        <v>2</v>
      </c>
      <c r="G31" s="157">
        <f t="shared" si="3"/>
        <v>2</v>
      </c>
      <c r="H31" s="196">
        <f>'Core Indicators'!AH31</f>
        <v>2</v>
      </c>
      <c r="I31" s="196">
        <f>'Core Indicators'!AP31</f>
        <v>2</v>
      </c>
      <c r="J31" s="196">
        <f>'Core Indicators'!BN31</f>
        <v>3</v>
      </c>
      <c r="K31" s="196">
        <f t="shared" si="4"/>
        <v>2.5</v>
      </c>
      <c r="L31" s="241">
        <f t="shared" si="5"/>
        <v>2.2999999999999998</v>
      </c>
      <c r="M31" s="264">
        <f t="shared" si="6"/>
        <v>2</v>
      </c>
      <c r="N31" s="197">
        <f>'Core Indicators'!DJ31</f>
        <v>2</v>
      </c>
      <c r="O31" s="197">
        <f>'Core Indicators'!DR31</f>
        <v>2</v>
      </c>
      <c r="P31" s="197">
        <f>'Core Indicators'!DZ31</f>
        <v>2</v>
      </c>
      <c r="Q31" s="197">
        <f>'Core Indicators'!EH31</f>
        <v>2</v>
      </c>
      <c r="R31" s="197">
        <f>'Core Indicators'!EP31</f>
        <v>2</v>
      </c>
      <c r="S31" s="157">
        <f t="shared" si="7"/>
        <v>1.4</v>
      </c>
      <c r="T31" s="157">
        <f t="shared" si="8"/>
        <v>1.3333333333333333</v>
      </c>
      <c r="U31" s="196">
        <v>1</v>
      </c>
      <c r="V31" s="196">
        <v>1</v>
      </c>
      <c r="W31" s="196">
        <f>'Core Indicators'!EX31</f>
        <v>3</v>
      </c>
      <c r="X31" s="157">
        <f t="shared" si="9"/>
        <v>2</v>
      </c>
      <c r="Y31" s="196">
        <v>1</v>
      </c>
      <c r="Z31" s="157">
        <f t="shared" si="10"/>
        <v>1.5</v>
      </c>
      <c r="AA31" s="196">
        <f>'Core Indicators'!FF31</f>
        <v>1</v>
      </c>
      <c r="AB31" s="196">
        <f t="shared" si="11"/>
        <v>2</v>
      </c>
      <c r="AC31" s="178">
        <f>'Core Indicators'!GD31</f>
        <v>2</v>
      </c>
      <c r="AD31" s="178">
        <f>'Core Indicators'!GL31</f>
        <v>2</v>
      </c>
      <c r="AE31" s="178">
        <f>'Core Indicators'!GT31</f>
        <v>2</v>
      </c>
      <c r="AF31" s="178">
        <f>'Core Indicators'!HB31</f>
        <v>2</v>
      </c>
      <c r="AG31" s="178">
        <f t="shared" si="12"/>
        <v>2</v>
      </c>
      <c r="AH31" s="178">
        <f>'Core Indicators'!HJ31</f>
        <v>2</v>
      </c>
      <c r="AI31" s="178">
        <f>'Core Indicators'!HR31</f>
        <v>2</v>
      </c>
      <c r="AJ31" s="178">
        <f t="shared" si="13"/>
        <v>2</v>
      </c>
      <c r="AK31" s="178">
        <f>'Core Indicators'!HZ31</f>
        <v>2</v>
      </c>
      <c r="AL31" s="178">
        <f>'Core Indicators'!IH31</f>
        <v>2</v>
      </c>
      <c r="AM31" s="178">
        <f>'Core Indicators'!IP31</f>
        <v>2</v>
      </c>
      <c r="AN31" s="178">
        <f t="shared" si="14"/>
        <v>2</v>
      </c>
    </row>
    <row r="32" spans="1:40" x14ac:dyDescent="0.35">
      <c r="A32" s="196" t="str">
        <f>Lists!C:C</f>
        <v>ETH003</v>
      </c>
      <c r="B32" s="241">
        <f t="shared" si="0"/>
        <v>1.9</v>
      </c>
      <c r="C32" s="157">
        <f t="shared" si="1"/>
        <v>0</v>
      </c>
      <c r="D32" s="264">
        <f t="shared" si="2"/>
        <v>2.2000000000000002</v>
      </c>
      <c r="E32" s="196">
        <f>'Core Indicators'!R32</f>
        <v>2</v>
      </c>
      <c r="F32" s="196">
        <f>'Core Indicators'!Z32</f>
        <v>2</v>
      </c>
      <c r="G32" s="157">
        <f t="shared" si="3"/>
        <v>2</v>
      </c>
      <c r="H32" s="196">
        <f>'Core Indicators'!AH32</f>
        <v>2</v>
      </c>
      <c r="I32" s="196">
        <f>'Core Indicators'!AP32</f>
        <v>2</v>
      </c>
      <c r="J32" s="196">
        <f>'Core Indicators'!BN32</f>
        <v>3</v>
      </c>
      <c r="K32" s="196">
        <f t="shared" si="4"/>
        <v>2.5</v>
      </c>
      <c r="L32" s="241">
        <f t="shared" si="5"/>
        <v>2.2999999999999998</v>
      </c>
      <c r="M32" s="264">
        <f t="shared" si="6"/>
        <v>2</v>
      </c>
      <c r="N32" s="197">
        <f>'Core Indicators'!DJ32</f>
        <v>2</v>
      </c>
      <c r="O32" s="197">
        <f>'Core Indicators'!DR32</f>
        <v>2</v>
      </c>
      <c r="P32" s="197">
        <f>'Core Indicators'!DZ32</f>
        <v>2</v>
      </c>
      <c r="Q32" s="197">
        <f>'Core Indicators'!EH32</f>
        <v>2</v>
      </c>
      <c r="R32" s="197">
        <f>'Core Indicators'!EP32</f>
        <v>2</v>
      </c>
      <c r="S32" s="157">
        <f t="shared" si="7"/>
        <v>1.4</v>
      </c>
      <c r="T32" s="157">
        <f t="shared" si="8"/>
        <v>1.3333333333333333</v>
      </c>
      <c r="U32" s="196">
        <v>1</v>
      </c>
      <c r="V32" s="196">
        <v>1</v>
      </c>
      <c r="W32" s="196">
        <f>'Core Indicators'!EX32</f>
        <v>3</v>
      </c>
      <c r="X32" s="157">
        <f t="shared" si="9"/>
        <v>2</v>
      </c>
      <c r="Y32" s="196">
        <v>1</v>
      </c>
      <c r="Z32" s="157">
        <f t="shared" si="10"/>
        <v>1.5</v>
      </c>
      <c r="AA32" s="196">
        <f>'Core Indicators'!FF32</f>
        <v>1</v>
      </c>
      <c r="AB32" s="196">
        <f t="shared" si="11"/>
        <v>2</v>
      </c>
      <c r="AC32" s="178">
        <f>'Core Indicators'!GD32</f>
        <v>2</v>
      </c>
      <c r="AD32" s="178">
        <f>'Core Indicators'!GL32</f>
        <v>2</v>
      </c>
      <c r="AE32" s="178">
        <f>'Core Indicators'!GT32</f>
        <v>2</v>
      </c>
      <c r="AF32" s="178">
        <f>'Core Indicators'!HB32</f>
        <v>2</v>
      </c>
      <c r="AG32" s="178">
        <f t="shared" si="12"/>
        <v>2</v>
      </c>
      <c r="AH32" s="178">
        <f>'Core Indicators'!HJ32</f>
        <v>2</v>
      </c>
      <c r="AI32" s="178">
        <f>'Core Indicators'!HR32</f>
        <v>2</v>
      </c>
      <c r="AJ32" s="178">
        <f t="shared" si="13"/>
        <v>2</v>
      </c>
      <c r="AK32" s="178">
        <f>'Core Indicators'!HZ32</f>
        <v>2</v>
      </c>
      <c r="AL32" s="178">
        <f>'Core Indicators'!IH32</f>
        <v>2</v>
      </c>
      <c r="AM32" s="178">
        <f>'Core Indicators'!IP32</f>
        <v>2</v>
      </c>
      <c r="AN32" s="178">
        <f t="shared" si="14"/>
        <v>2</v>
      </c>
    </row>
    <row r="33" spans="1:40" x14ac:dyDescent="0.35">
      <c r="A33" s="196" t="str">
        <f>Lists!C:C</f>
        <v>ETH004</v>
      </c>
      <c r="B33" s="241">
        <f t="shared" si="0"/>
        <v>2.2999999999999998</v>
      </c>
      <c r="C33" s="157">
        <f t="shared" si="1"/>
        <v>0</v>
      </c>
      <c r="D33" s="264">
        <f t="shared" si="2"/>
        <v>2.2000000000000002</v>
      </c>
      <c r="E33" s="196">
        <f>'Core Indicators'!R33</f>
        <v>2</v>
      </c>
      <c r="F33" s="196">
        <f>'Core Indicators'!Z33</f>
        <v>2</v>
      </c>
      <c r="G33" s="157">
        <f t="shared" si="3"/>
        <v>2</v>
      </c>
      <c r="H33" s="196">
        <f>'Core Indicators'!AH33</f>
        <v>2</v>
      </c>
      <c r="I33" s="196">
        <f>'Core Indicators'!AP33</f>
        <v>2</v>
      </c>
      <c r="J33" s="196">
        <f>'Core Indicators'!BN33</f>
        <v>3</v>
      </c>
      <c r="K33" s="196">
        <f t="shared" si="4"/>
        <v>2.5</v>
      </c>
      <c r="L33" s="241">
        <f t="shared" si="5"/>
        <v>2.2999999999999998</v>
      </c>
      <c r="M33" s="264">
        <f t="shared" si="6"/>
        <v>3</v>
      </c>
      <c r="N33" s="197">
        <f>'Core Indicators'!DJ33</f>
        <v>3</v>
      </c>
      <c r="O33" s="197">
        <f>'Core Indicators'!DR33</f>
        <v>3</v>
      </c>
      <c r="P33" s="197">
        <f>'Core Indicators'!DZ33</f>
        <v>3</v>
      </c>
      <c r="Q33" s="197">
        <f>'Core Indicators'!EH33</f>
        <v>3</v>
      </c>
      <c r="R33" s="197">
        <f>'Core Indicators'!EP33</f>
        <v>3</v>
      </c>
      <c r="S33" s="157">
        <f t="shared" si="7"/>
        <v>1.4</v>
      </c>
      <c r="T33" s="157">
        <f t="shared" si="8"/>
        <v>1.3333333333333333</v>
      </c>
      <c r="U33" s="196">
        <v>1</v>
      </c>
      <c r="V33" s="196">
        <v>1</v>
      </c>
      <c r="W33" s="196">
        <f>'Core Indicators'!EX33</f>
        <v>3</v>
      </c>
      <c r="X33" s="157">
        <f t="shared" si="9"/>
        <v>2</v>
      </c>
      <c r="Y33" s="196">
        <v>1</v>
      </c>
      <c r="Z33" s="157">
        <f t="shared" si="10"/>
        <v>1.5</v>
      </c>
      <c r="AA33" s="196">
        <f>'Core Indicators'!FF33</f>
        <v>1</v>
      </c>
      <c r="AB33" s="196">
        <f t="shared" si="11"/>
        <v>2</v>
      </c>
      <c r="AC33" s="178">
        <f>'Core Indicators'!GD33</f>
        <v>2</v>
      </c>
      <c r="AD33" s="178">
        <f>'Core Indicators'!GL33</f>
        <v>2</v>
      </c>
      <c r="AE33" s="178">
        <f>'Core Indicators'!GT33</f>
        <v>2</v>
      </c>
      <c r="AF33" s="178">
        <f>'Core Indicators'!HB33</f>
        <v>2</v>
      </c>
      <c r="AG33" s="178">
        <f t="shared" si="12"/>
        <v>2</v>
      </c>
      <c r="AH33" s="178">
        <f>'Core Indicators'!HJ33</f>
        <v>2</v>
      </c>
      <c r="AI33" s="178">
        <f>'Core Indicators'!HR33</f>
        <v>2</v>
      </c>
      <c r="AJ33" s="178">
        <f t="shared" si="13"/>
        <v>2</v>
      </c>
      <c r="AK33" s="178">
        <f>'Core Indicators'!HZ33</f>
        <v>2</v>
      </c>
      <c r="AL33" s="178">
        <f>'Core Indicators'!IH33</f>
        <v>2</v>
      </c>
      <c r="AM33" s="178">
        <f>'Core Indicators'!IP33</f>
        <v>2</v>
      </c>
      <c r="AN33" s="178">
        <f t="shared" si="14"/>
        <v>2</v>
      </c>
    </row>
    <row r="34" spans="1:40" x14ac:dyDescent="0.35">
      <c r="A34" s="196" t="str">
        <f>Lists!C:C</f>
        <v>GRC002</v>
      </c>
      <c r="B34" s="241">
        <f t="shared" si="0"/>
        <v>2</v>
      </c>
      <c r="C34" s="157">
        <f t="shared" si="1"/>
        <v>0</v>
      </c>
      <c r="D34" s="264">
        <f t="shared" si="2"/>
        <v>2.2000000000000002</v>
      </c>
      <c r="E34" s="196">
        <f>'Core Indicators'!R34</f>
        <v>2</v>
      </c>
      <c r="F34" s="196">
        <f>'Core Indicators'!Z34</f>
        <v>2</v>
      </c>
      <c r="G34" s="157">
        <f t="shared" si="3"/>
        <v>2</v>
      </c>
      <c r="H34" s="196">
        <f>'Core Indicators'!AH34</f>
        <v>2</v>
      </c>
      <c r="I34" s="196">
        <f>'Core Indicators'!AP34</f>
        <v>2</v>
      </c>
      <c r="J34" s="196">
        <f>'Core Indicators'!BN34</f>
        <v>3</v>
      </c>
      <c r="K34" s="196">
        <f t="shared" si="4"/>
        <v>2.5</v>
      </c>
      <c r="L34" s="241">
        <f t="shared" si="5"/>
        <v>2.2999999999999998</v>
      </c>
      <c r="M34" s="264">
        <f t="shared" si="6"/>
        <v>2</v>
      </c>
      <c r="N34" s="197">
        <f>'Core Indicators'!DJ34</f>
        <v>2</v>
      </c>
      <c r="O34" s="197">
        <f>'Core Indicators'!DR34</f>
        <v>2</v>
      </c>
      <c r="P34" s="197">
        <f>'Core Indicators'!DZ34</f>
        <v>2</v>
      </c>
      <c r="Q34" s="197">
        <f>'Core Indicators'!EH34</f>
        <v>2</v>
      </c>
      <c r="R34" s="197">
        <f>'Core Indicators'!EP34</f>
        <v>2</v>
      </c>
      <c r="S34" s="157">
        <f t="shared" si="7"/>
        <v>1.7</v>
      </c>
      <c r="T34" s="157">
        <f t="shared" si="8"/>
        <v>1.3333333333333333</v>
      </c>
      <c r="U34" s="196">
        <v>1</v>
      </c>
      <c r="V34" s="196">
        <v>1</v>
      </c>
      <c r="W34" s="196">
        <f>'Core Indicators'!EX34</f>
        <v>3</v>
      </c>
      <c r="X34" s="157">
        <f t="shared" si="9"/>
        <v>2</v>
      </c>
      <c r="Y34" s="196">
        <v>1</v>
      </c>
      <c r="Z34" s="157">
        <f t="shared" si="10"/>
        <v>2</v>
      </c>
      <c r="AA34" s="196">
        <f>'Core Indicators'!FF34</f>
        <v>2</v>
      </c>
      <c r="AB34" s="196">
        <f t="shared" si="11"/>
        <v>2</v>
      </c>
      <c r="AC34" s="178">
        <f>'Core Indicators'!GD34</f>
        <v>2</v>
      </c>
      <c r="AD34" s="178">
        <f>'Core Indicators'!GL34</f>
        <v>2</v>
      </c>
      <c r="AE34" s="178">
        <f>'Core Indicators'!GT34</f>
        <v>2</v>
      </c>
      <c r="AF34" s="178">
        <f>'Core Indicators'!HB34</f>
        <v>2</v>
      </c>
      <c r="AG34" s="178">
        <f t="shared" si="12"/>
        <v>2</v>
      </c>
      <c r="AH34" s="178">
        <f>'Core Indicators'!HJ34</f>
        <v>2</v>
      </c>
      <c r="AI34" s="178">
        <f>'Core Indicators'!HR34</f>
        <v>2</v>
      </c>
      <c r="AJ34" s="178">
        <f t="shared" si="13"/>
        <v>2</v>
      </c>
      <c r="AK34" s="178">
        <f>'Core Indicators'!HZ34</f>
        <v>2</v>
      </c>
      <c r="AL34" s="178">
        <f>'Core Indicators'!IH34</f>
        <v>2</v>
      </c>
      <c r="AM34" s="178">
        <f>'Core Indicators'!IP34</f>
        <v>2</v>
      </c>
      <c r="AN34" s="178">
        <f t="shared" si="14"/>
        <v>2</v>
      </c>
    </row>
    <row r="35" spans="1:40" x14ac:dyDescent="0.35">
      <c r="A35" s="196" t="str">
        <f>Lists!C:C</f>
        <v>GTM001</v>
      </c>
      <c r="B35" s="241">
        <f t="shared" ref="B35:B66" si="15">IF(OR(M35="x",D35="x"),"x",ROUND((5-GEOMEAN(((5-D35)/5*4+1),((5-M35)/5*4+1),((5-M35)/5*4+1)))/4*3.5+S35*0.3,1))</f>
        <v>1.8</v>
      </c>
      <c r="C35" s="157">
        <f t="shared" ref="C35:C66" si="16">COUNTIF(E35:F35,"x")+COUNTIF(H35:I35,"x")+COUNTIF(J35:J35,"x")+COUNTIF(M35,"x")+COUNTIF(U35:W35,"x")+COUNTIF(Y35:AB35,"x")</f>
        <v>0</v>
      </c>
      <c r="D35" s="264">
        <f t="shared" ref="D35:D66" si="17">IF(OR(L35="x",G35="x"),"x",ROUND((5-GEOMEAN(((5-L35)/5*4+1),((5-L35)/5*4+1),((5-G35)/5*4+1)))/4*5,1))</f>
        <v>1.7</v>
      </c>
      <c r="E35" s="196">
        <f>'Core Indicators'!R35</f>
        <v>2</v>
      </c>
      <c r="F35" s="196">
        <f>'Core Indicators'!Z35</f>
        <v>2</v>
      </c>
      <c r="G35" s="157">
        <f t="shared" ref="G35:G66" si="18">IF(AND(F35="x",E35="x"),"x",IF(OR(F35="x",E35="x"),AVERAGE(E35,F35),ROUND((10-GEOMEAN(((10-E35)/10*9+1),((10-F35)/10*9+1)))/9*10,1)))</f>
        <v>2</v>
      </c>
      <c r="H35" s="196">
        <f>'Core Indicators'!AH35</f>
        <v>1</v>
      </c>
      <c r="I35" s="196">
        <f>'Core Indicators'!AP35</f>
        <v>2</v>
      </c>
      <c r="J35" s="196">
        <f>'Core Indicators'!BN35</f>
        <v>2</v>
      </c>
      <c r="K35" s="196">
        <f t="shared" ref="K35:K66" si="19">IF(AND(J35="x",I35="x"),"x",IF(OR(J35="x",I35="x"),AVERAGE(I35,J35),ROUND((10-GEOMEAN(((10-I35)/10*9+1),((10-J35)/10*9+1)))/9*10,1)))</f>
        <v>2</v>
      </c>
      <c r="L35" s="241">
        <f t="shared" ref="L35:L66" si="20">IF(AND(H35="x",K35="x"),"x",IF(OR(H35="x",K35="x"),AVERAGE(H35,K35),ROUND((10-GEOMEAN(((10-H35)/10*9+1),((10-K35)/10*9+1)))/9*10,1)))</f>
        <v>1.5</v>
      </c>
      <c r="M35" s="264">
        <f t="shared" ref="M35:M66" si="21">IF(N35="x","x",AVERAGE(N35:R35))</f>
        <v>2</v>
      </c>
      <c r="N35" s="197">
        <f>'Core Indicators'!DJ35</f>
        <v>2</v>
      </c>
      <c r="O35" s="197">
        <f>'Core Indicators'!DR35</f>
        <v>2</v>
      </c>
      <c r="P35" s="197">
        <f>'Core Indicators'!DZ35</f>
        <v>2</v>
      </c>
      <c r="Q35" s="197">
        <f>'Core Indicators'!EH35</f>
        <v>2</v>
      </c>
      <c r="R35" s="197">
        <f>'Core Indicators'!EP35</f>
        <v>2</v>
      </c>
      <c r="S35" s="157">
        <f t="shared" ref="S35:S66" si="22">IF(OR(Z35="x",T35="x"),T35,ROUND((10-GEOMEAN(((10-T35)/10*9+1),((10-Z35)/10*9+1)))/9*10,1))</f>
        <v>1.6</v>
      </c>
      <c r="T35" s="157">
        <f t="shared" ref="T35:T66" si="23">AVERAGE(U35,X35,Y35)</f>
        <v>1.1666666666666667</v>
      </c>
      <c r="U35" s="196">
        <v>1</v>
      </c>
      <c r="V35" s="196">
        <v>1</v>
      </c>
      <c r="W35" s="196">
        <f>'Core Indicators'!EX35</f>
        <v>2</v>
      </c>
      <c r="X35" s="157">
        <f t="shared" ref="X35:X66" si="24">AVERAGE(V35:W35)</f>
        <v>1.5</v>
      </c>
      <c r="Y35" s="196">
        <v>1</v>
      </c>
      <c r="Z35" s="157">
        <f t="shared" ref="Z35:Z66" si="25">IF(AND(AA35="x",AB35="x"),"x",AVERAGE(AA35:AB35))</f>
        <v>2</v>
      </c>
      <c r="AA35" s="196">
        <f>'Core Indicators'!FF35</f>
        <v>2</v>
      </c>
      <c r="AB35" s="196">
        <f t="shared" ref="AB35:AB66" si="26">IF(AND(AJ35="x",AN35="x",AG35="x"),"x",(AVERAGE(AJ35,AN35,AG35)))</f>
        <v>2</v>
      </c>
      <c r="AC35" s="178">
        <f>'Core Indicators'!GD35</f>
        <v>2</v>
      </c>
      <c r="AD35" s="178">
        <f>'Core Indicators'!GL35</f>
        <v>2</v>
      </c>
      <c r="AE35" s="178">
        <f>'Core Indicators'!GT35</f>
        <v>2</v>
      </c>
      <c r="AF35" s="178">
        <f>'Core Indicators'!HB35</f>
        <v>2</v>
      </c>
      <c r="AG35" s="178">
        <f t="shared" ref="AG35:AG66" si="27">IF(AND(AC35="x",AD35="x",AE35="x",AF35="x"),"x",AVERAGE(AC35:AF35))</f>
        <v>2</v>
      </c>
      <c r="AH35" s="178">
        <f>'Core Indicators'!HJ35</f>
        <v>2</v>
      </c>
      <c r="AI35" s="178">
        <f>'Core Indicators'!HR35</f>
        <v>2</v>
      </c>
      <c r="AJ35" s="178">
        <f t="shared" ref="AJ35:AJ66" si="28">IF(AND(AH35="x",AI35="x"),"x",AVERAGE(AH35:AI35))</f>
        <v>2</v>
      </c>
      <c r="AK35" s="178">
        <f>'Core Indicators'!HZ35</f>
        <v>2</v>
      </c>
      <c r="AL35" s="178">
        <f>'Core Indicators'!IH35</f>
        <v>2</v>
      </c>
      <c r="AM35" s="178">
        <f>'Core Indicators'!IP35</f>
        <v>2</v>
      </c>
      <c r="AN35" s="178">
        <f t="shared" ref="AN35:AN66" si="29">IF(AND(AK35="x",AL35="x",AM35="x"),"x",AVERAGE(AK35:AM35))</f>
        <v>2</v>
      </c>
    </row>
    <row r="36" spans="1:40" x14ac:dyDescent="0.35">
      <c r="A36" s="196" t="str">
        <f>Lists!C:C</f>
        <v>HND001</v>
      </c>
      <c r="B36" s="241">
        <f t="shared" si="15"/>
        <v>1.8</v>
      </c>
      <c r="C36" s="157">
        <f t="shared" si="16"/>
        <v>0</v>
      </c>
      <c r="D36" s="264">
        <f t="shared" si="17"/>
        <v>1.7</v>
      </c>
      <c r="E36" s="196">
        <f>'Core Indicators'!R36</f>
        <v>2</v>
      </c>
      <c r="F36" s="196">
        <f>'Core Indicators'!Z36</f>
        <v>2</v>
      </c>
      <c r="G36" s="157">
        <f t="shared" si="18"/>
        <v>2</v>
      </c>
      <c r="H36" s="196">
        <f>'Core Indicators'!AH36</f>
        <v>1</v>
      </c>
      <c r="I36" s="196">
        <f>'Core Indicators'!AP36</f>
        <v>2</v>
      </c>
      <c r="J36" s="196">
        <f>'Core Indicators'!BN36</f>
        <v>2</v>
      </c>
      <c r="K36" s="196">
        <f t="shared" si="19"/>
        <v>2</v>
      </c>
      <c r="L36" s="241">
        <f t="shared" si="20"/>
        <v>1.5</v>
      </c>
      <c r="M36" s="264">
        <f t="shared" si="21"/>
        <v>2</v>
      </c>
      <c r="N36" s="197">
        <f>'Core Indicators'!DJ36</f>
        <v>2</v>
      </c>
      <c r="O36" s="197">
        <f>'Core Indicators'!DR36</f>
        <v>2</v>
      </c>
      <c r="P36" s="197">
        <f>'Core Indicators'!DZ36</f>
        <v>2</v>
      </c>
      <c r="Q36" s="197">
        <f>'Core Indicators'!EH36</f>
        <v>2</v>
      </c>
      <c r="R36" s="197">
        <f>'Core Indicators'!EP36</f>
        <v>2</v>
      </c>
      <c r="S36" s="157">
        <f t="shared" si="22"/>
        <v>1.6</v>
      </c>
      <c r="T36" s="157">
        <f t="shared" si="23"/>
        <v>1.1666666666666667</v>
      </c>
      <c r="U36" s="196">
        <v>1</v>
      </c>
      <c r="V36" s="196">
        <v>1</v>
      </c>
      <c r="W36" s="196">
        <f>'Core Indicators'!EX36</f>
        <v>2</v>
      </c>
      <c r="X36" s="157">
        <f t="shared" si="24"/>
        <v>1.5</v>
      </c>
      <c r="Y36" s="196">
        <v>1</v>
      </c>
      <c r="Z36" s="157">
        <f t="shared" si="25"/>
        <v>2</v>
      </c>
      <c r="AA36" s="196">
        <f>'Core Indicators'!FF36</f>
        <v>2</v>
      </c>
      <c r="AB36" s="196">
        <f t="shared" si="26"/>
        <v>2</v>
      </c>
      <c r="AC36" s="178">
        <f>'Core Indicators'!GD36</f>
        <v>2</v>
      </c>
      <c r="AD36" s="178">
        <f>'Core Indicators'!GL36</f>
        <v>2</v>
      </c>
      <c r="AE36" s="178">
        <f>'Core Indicators'!GT36</f>
        <v>2</v>
      </c>
      <c r="AF36" s="178">
        <f>'Core Indicators'!HB36</f>
        <v>2</v>
      </c>
      <c r="AG36" s="178">
        <f t="shared" si="27"/>
        <v>2</v>
      </c>
      <c r="AH36" s="178">
        <f>'Core Indicators'!HJ36</f>
        <v>2</v>
      </c>
      <c r="AI36" s="178">
        <f>'Core Indicators'!HR36</f>
        <v>2</v>
      </c>
      <c r="AJ36" s="178">
        <f t="shared" si="28"/>
        <v>2</v>
      </c>
      <c r="AK36" s="178">
        <f>'Core Indicators'!HZ36</f>
        <v>2</v>
      </c>
      <c r="AL36" s="178">
        <f>'Core Indicators'!IH36</f>
        <v>2</v>
      </c>
      <c r="AM36" s="178">
        <f>'Core Indicators'!IP36</f>
        <v>2</v>
      </c>
      <c r="AN36" s="178">
        <f t="shared" si="29"/>
        <v>2</v>
      </c>
    </row>
    <row r="37" spans="1:40" x14ac:dyDescent="0.35">
      <c r="A37" s="196" t="str">
        <f>Lists!C:C</f>
        <v>HTI001</v>
      </c>
      <c r="B37" s="241">
        <f t="shared" si="15"/>
        <v>2.2999999999999998</v>
      </c>
      <c r="C37" s="157">
        <f t="shared" si="16"/>
        <v>0</v>
      </c>
      <c r="D37" s="264">
        <f t="shared" si="17"/>
        <v>2.2000000000000002</v>
      </c>
      <c r="E37" s="196">
        <f>'Core Indicators'!R37</f>
        <v>1</v>
      </c>
      <c r="F37" s="196">
        <f>'Core Indicators'!Z37</f>
        <v>3</v>
      </c>
      <c r="G37" s="157">
        <f t="shared" si="18"/>
        <v>2.1</v>
      </c>
      <c r="H37" s="196">
        <f>'Core Indicators'!AH37</f>
        <v>2</v>
      </c>
      <c r="I37" s="196">
        <f>'Core Indicators'!AP37</f>
        <v>3</v>
      </c>
      <c r="J37" s="196">
        <f>'Core Indicators'!BN37</f>
        <v>2</v>
      </c>
      <c r="K37" s="196">
        <f t="shared" si="19"/>
        <v>2.5</v>
      </c>
      <c r="L37" s="241">
        <f t="shared" si="20"/>
        <v>2.2999999999999998</v>
      </c>
      <c r="M37" s="264">
        <f t="shared" si="21"/>
        <v>3</v>
      </c>
      <c r="N37" s="197">
        <f>'Core Indicators'!DJ37</f>
        <v>3</v>
      </c>
      <c r="O37" s="197">
        <f>'Core Indicators'!DR37</f>
        <v>3</v>
      </c>
      <c r="P37" s="197">
        <f>'Core Indicators'!DZ37</f>
        <v>3</v>
      </c>
      <c r="Q37" s="197">
        <f>'Core Indicators'!EH37</f>
        <v>3</v>
      </c>
      <c r="R37" s="197">
        <f>'Core Indicators'!EP37</f>
        <v>3</v>
      </c>
      <c r="S37" s="157">
        <f t="shared" si="22"/>
        <v>1.3</v>
      </c>
      <c r="T37" s="157">
        <f t="shared" si="23"/>
        <v>1.1666666666666667</v>
      </c>
      <c r="U37" s="196">
        <v>1</v>
      </c>
      <c r="V37" s="196">
        <v>1</v>
      </c>
      <c r="W37" s="196">
        <f>'Core Indicators'!EX37</f>
        <v>2</v>
      </c>
      <c r="X37" s="157">
        <f t="shared" si="24"/>
        <v>1.5</v>
      </c>
      <c r="Y37" s="196">
        <v>1</v>
      </c>
      <c r="Z37" s="157">
        <f t="shared" si="25"/>
        <v>1.5</v>
      </c>
      <c r="AA37" s="196">
        <f>'Core Indicators'!FF37</f>
        <v>1</v>
      </c>
      <c r="AB37" s="196">
        <f t="shared" si="26"/>
        <v>2</v>
      </c>
      <c r="AC37" s="178">
        <f>'Core Indicators'!GD37</f>
        <v>2</v>
      </c>
      <c r="AD37" s="178">
        <f>'Core Indicators'!GL37</f>
        <v>2</v>
      </c>
      <c r="AE37" s="178">
        <f>'Core Indicators'!GT37</f>
        <v>2</v>
      </c>
      <c r="AF37" s="178">
        <f>'Core Indicators'!HB37</f>
        <v>2</v>
      </c>
      <c r="AG37" s="178">
        <f t="shared" si="27"/>
        <v>2</v>
      </c>
      <c r="AH37" s="178">
        <f>'Core Indicators'!HJ37</f>
        <v>2</v>
      </c>
      <c r="AI37" s="178">
        <f>'Core Indicators'!HR37</f>
        <v>2</v>
      </c>
      <c r="AJ37" s="178">
        <f t="shared" si="28"/>
        <v>2</v>
      </c>
      <c r="AK37" s="178">
        <f>'Core Indicators'!HZ37</f>
        <v>2</v>
      </c>
      <c r="AL37" s="178">
        <f>'Core Indicators'!IH37</f>
        <v>2</v>
      </c>
      <c r="AM37" s="178">
        <f>'Core Indicators'!IP37</f>
        <v>2</v>
      </c>
      <c r="AN37" s="178">
        <f t="shared" si="29"/>
        <v>2</v>
      </c>
    </row>
    <row r="38" spans="1:40" x14ac:dyDescent="0.35">
      <c r="A38" s="196" t="str">
        <f>Lists!C:C</f>
        <v>HTI002</v>
      </c>
      <c r="B38" s="241">
        <f t="shared" si="15"/>
        <v>2.5</v>
      </c>
      <c r="C38" s="157">
        <f t="shared" si="16"/>
        <v>0</v>
      </c>
      <c r="D38" s="264">
        <f t="shared" si="17"/>
        <v>2.7</v>
      </c>
      <c r="E38" s="196">
        <f>'Core Indicators'!R38</f>
        <v>1</v>
      </c>
      <c r="F38" s="196">
        <f>'Core Indicators'!Z38</f>
        <v>3</v>
      </c>
      <c r="G38" s="157">
        <f t="shared" si="18"/>
        <v>2.1</v>
      </c>
      <c r="H38" s="196">
        <f>'Core Indicators'!AH38</f>
        <v>3</v>
      </c>
      <c r="I38" s="196">
        <f>'Core Indicators'!AP38</f>
        <v>3</v>
      </c>
      <c r="J38" s="196">
        <f>'Core Indicators'!BN38</f>
        <v>3</v>
      </c>
      <c r="K38" s="196">
        <f t="shared" si="19"/>
        <v>3</v>
      </c>
      <c r="L38" s="241">
        <f t="shared" si="20"/>
        <v>3</v>
      </c>
      <c r="M38" s="264">
        <f t="shared" si="21"/>
        <v>3</v>
      </c>
      <c r="N38" s="197">
        <f>'Core Indicators'!DJ38</f>
        <v>3</v>
      </c>
      <c r="O38" s="197">
        <f>'Core Indicators'!DR38</f>
        <v>3</v>
      </c>
      <c r="P38" s="197">
        <f>'Core Indicators'!DZ38</f>
        <v>3</v>
      </c>
      <c r="Q38" s="197">
        <f>'Core Indicators'!EH38</f>
        <v>3</v>
      </c>
      <c r="R38" s="197">
        <f>'Core Indicators'!EP38</f>
        <v>3</v>
      </c>
      <c r="S38" s="157">
        <f t="shared" si="22"/>
        <v>1.4</v>
      </c>
      <c r="T38" s="157">
        <f t="shared" si="23"/>
        <v>1.3333333333333333</v>
      </c>
      <c r="U38" s="196">
        <v>1</v>
      </c>
      <c r="V38" s="196">
        <v>1</v>
      </c>
      <c r="W38" s="196">
        <f>'Core Indicators'!EX38</f>
        <v>3</v>
      </c>
      <c r="X38" s="157">
        <f t="shared" si="24"/>
        <v>2</v>
      </c>
      <c r="Y38" s="196">
        <v>1</v>
      </c>
      <c r="Z38" s="157">
        <f t="shared" si="25"/>
        <v>1.5</v>
      </c>
      <c r="AA38" s="196">
        <f>'Core Indicators'!FF38</f>
        <v>1</v>
      </c>
      <c r="AB38" s="196">
        <f t="shared" si="26"/>
        <v>2</v>
      </c>
      <c r="AC38" s="178">
        <f>'Core Indicators'!GD38</f>
        <v>2</v>
      </c>
      <c r="AD38" s="178">
        <f>'Core Indicators'!GL38</f>
        <v>2</v>
      </c>
      <c r="AE38" s="178">
        <f>'Core Indicators'!GT38</f>
        <v>2</v>
      </c>
      <c r="AF38" s="178">
        <f>'Core Indicators'!HB38</f>
        <v>2</v>
      </c>
      <c r="AG38" s="178">
        <f t="shared" si="27"/>
        <v>2</v>
      </c>
      <c r="AH38" s="178">
        <f>'Core Indicators'!HJ38</f>
        <v>2</v>
      </c>
      <c r="AI38" s="178">
        <f>'Core Indicators'!HR38</f>
        <v>2</v>
      </c>
      <c r="AJ38" s="178">
        <f t="shared" si="28"/>
        <v>2</v>
      </c>
      <c r="AK38" s="178">
        <f>'Core Indicators'!HZ38</f>
        <v>2</v>
      </c>
      <c r="AL38" s="178">
        <f>'Core Indicators'!IH38</f>
        <v>2</v>
      </c>
      <c r="AM38" s="178">
        <f>'Core Indicators'!IP38</f>
        <v>2</v>
      </c>
      <c r="AN38" s="178">
        <f t="shared" si="29"/>
        <v>2</v>
      </c>
    </row>
    <row r="39" spans="1:40" x14ac:dyDescent="0.35">
      <c r="A39" s="196" t="str">
        <f>Lists!C:C</f>
        <v>IDN002</v>
      </c>
      <c r="B39" s="241" t="str">
        <f t="shared" si="15"/>
        <v>x</v>
      </c>
      <c r="C39" s="157">
        <f t="shared" si="16"/>
        <v>1</v>
      </c>
      <c r="D39" s="264">
        <f t="shared" si="17"/>
        <v>3</v>
      </c>
      <c r="E39" s="196">
        <f>'Core Indicators'!R39</f>
        <v>3</v>
      </c>
      <c r="F39" s="196">
        <f>'Core Indicators'!Z39</f>
        <v>3</v>
      </c>
      <c r="G39" s="157">
        <f t="shared" si="18"/>
        <v>3</v>
      </c>
      <c r="H39" s="196">
        <f>'Core Indicators'!AH39</f>
        <v>3</v>
      </c>
      <c r="I39" s="196">
        <f>'Core Indicators'!AP39</f>
        <v>3</v>
      </c>
      <c r="J39" s="196">
        <f>'Core Indicators'!BN39</f>
        <v>3</v>
      </c>
      <c r="K39" s="196">
        <f t="shared" si="19"/>
        <v>3</v>
      </c>
      <c r="L39" s="241">
        <f t="shared" si="20"/>
        <v>3</v>
      </c>
      <c r="M39" s="264" t="str">
        <f t="shared" si="21"/>
        <v>x</v>
      </c>
      <c r="N39" s="197" t="str">
        <f>'Core Indicators'!DJ39</f>
        <v>x</v>
      </c>
      <c r="O39" s="197" t="str">
        <f>'Core Indicators'!DR39</f>
        <v>x</v>
      </c>
      <c r="P39" s="197" t="str">
        <f>'Core Indicators'!DZ39</f>
        <v>x</v>
      </c>
      <c r="Q39" s="197" t="str">
        <f>'Core Indicators'!EH39</f>
        <v>x</v>
      </c>
      <c r="R39" s="197" t="str">
        <f>'Core Indicators'!EP39</f>
        <v>x</v>
      </c>
      <c r="S39" s="157">
        <f t="shared" si="22"/>
        <v>1.4</v>
      </c>
      <c r="T39" s="157">
        <f t="shared" si="23"/>
        <v>1.3333333333333333</v>
      </c>
      <c r="U39" s="196">
        <v>1</v>
      </c>
      <c r="V39" s="196">
        <v>1</v>
      </c>
      <c r="W39" s="196">
        <f>'Core Indicators'!EX39</f>
        <v>3</v>
      </c>
      <c r="X39" s="157">
        <f t="shared" si="24"/>
        <v>2</v>
      </c>
      <c r="Y39" s="196">
        <v>1</v>
      </c>
      <c r="Z39" s="157">
        <f t="shared" si="25"/>
        <v>1.5</v>
      </c>
      <c r="AA39" s="196">
        <f>'Core Indicators'!FF39</f>
        <v>1</v>
      </c>
      <c r="AB39" s="196">
        <f t="shared" si="26"/>
        <v>2</v>
      </c>
      <c r="AC39" s="178">
        <f>'Core Indicators'!GD39</f>
        <v>2</v>
      </c>
      <c r="AD39" s="178">
        <f>'Core Indicators'!GL39</f>
        <v>2</v>
      </c>
      <c r="AE39" s="178">
        <f>'Core Indicators'!GT39</f>
        <v>2</v>
      </c>
      <c r="AF39" s="178">
        <f>'Core Indicators'!HB39</f>
        <v>2</v>
      </c>
      <c r="AG39" s="178">
        <f t="shared" si="27"/>
        <v>2</v>
      </c>
      <c r="AH39" s="178">
        <f>'Core Indicators'!HJ39</f>
        <v>2</v>
      </c>
      <c r="AI39" s="178">
        <f>'Core Indicators'!HR39</f>
        <v>2</v>
      </c>
      <c r="AJ39" s="178">
        <f t="shared" si="28"/>
        <v>2</v>
      </c>
      <c r="AK39" s="178">
        <f>'Core Indicators'!HZ39</f>
        <v>2</v>
      </c>
      <c r="AL39" s="178">
        <f>'Core Indicators'!IH39</f>
        <v>2</v>
      </c>
      <c r="AM39" s="178">
        <f>'Core Indicators'!IP39</f>
        <v>2</v>
      </c>
      <c r="AN39" s="178">
        <f t="shared" si="29"/>
        <v>2</v>
      </c>
    </row>
    <row r="40" spans="1:40" x14ac:dyDescent="0.35">
      <c r="A40" s="196" t="str">
        <f>Lists!C:C</f>
        <v>IND002</v>
      </c>
      <c r="B40" s="241">
        <f t="shared" si="15"/>
        <v>1.9</v>
      </c>
      <c r="C40" s="157">
        <f t="shared" si="16"/>
        <v>3</v>
      </c>
      <c r="D40" s="264">
        <f t="shared" si="17"/>
        <v>2</v>
      </c>
      <c r="E40" s="196">
        <f>'Core Indicators'!R40</f>
        <v>2</v>
      </c>
      <c r="F40" s="196">
        <f>'Core Indicators'!Z40</f>
        <v>2</v>
      </c>
      <c r="G40" s="157">
        <f t="shared" si="18"/>
        <v>2</v>
      </c>
      <c r="H40" s="196" t="str">
        <f>'Core Indicators'!AH40</f>
        <v>x</v>
      </c>
      <c r="I40" s="196" t="str">
        <f>'Core Indicators'!AP40</f>
        <v>x</v>
      </c>
      <c r="J40" s="196">
        <f>'Core Indicators'!BN40</f>
        <v>2</v>
      </c>
      <c r="K40" s="196">
        <f t="shared" si="19"/>
        <v>2</v>
      </c>
      <c r="L40" s="241">
        <f t="shared" si="20"/>
        <v>2</v>
      </c>
      <c r="M40" s="264">
        <f t="shared" si="21"/>
        <v>2</v>
      </c>
      <c r="N40" s="197">
        <f>'Core Indicators'!DJ40</f>
        <v>2</v>
      </c>
      <c r="O40" s="197" t="str">
        <f>'Core Indicators'!DR40</f>
        <v>x</v>
      </c>
      <c r="P40" s="197" t="str">
        <f>'Core Indicators'!DZ40</f>
        <v>x</v>
      </c>
      <c r="Q40" s="197" t="str">
        <f>'Core Indicators'!EH40</f>
        <v>x</v>
      </c>
      <c r="R40" s="197" t="str">
        <f>'Core Indicators'!EP40</f>
        <v>x</v>
      </c>
      <c r="S40" s="157">
        <f t="shared" si="22"/>
        <v>1.6</v>
      </c>
      <c r="T40" s="157">
        <f t="shared" si="23"/>
        <v>1.1666666666666667</v>
      </c>
      <c r="U40" s="196">
        <v>1</v>
      </c>
      <c r="V40" s="196">
        <v>1</v>
      </c>
      <c r="W40" s="196">
        <f>'Core Indicators'!EX40</f>
        <v>2</v>
      </c>
      <c r="X40" s="157">
        <f t="shared" si="24"/>
        <v>1.5</v>
      </c>
      <c r="Y40" s="196">
        <v>1</v>
      </c>
      <c r="Z40" s="157">
        <f t="shared" si="25"/>
        <v>2</v>
      </c>
      <c r="AA40" s="196" t="str">
        <f>'Core Indicators'!FF40</f>
        <v>x</v>
      </c>
      <c r="AB40" s="196">
        <f t="shared" si="26"/>
        <v>2</v>
      </c>
      <c r="AC40" s="178">
        <f>'Core Indicators'!GD40</f>
        <v>2</v>
      </c>
      <c r="AD40" s="178">
        <f>'Core Indicators'!GL40</f>
        <v>2</v>
      </c>
      <c r="AE40" s="178">
        <f>'Core Indicators'!GT40</f>
        <v>2</v>
      </c>
      <c r="AF40" s="178">
        <f>'Core Indicators'!HB40</f>
        <v>2</v>
      </c>
      <c r="AG40" s="178">
        <f t="shared" si="27"/>
        <v>2</v>
      </c>
      <c r="AH40" s="178">
        <f>'Core Indicators'!HJ40</f>
        <v>2</v>
      </c>
      <c r="AI40" s="178">
        <f>'Core Indicators'!HR40</f>
        <v>2</v>
      </c>
      <c r="AJ40" s="178">
        <f t="shared" si="28"/>
        <v>2</v>
      </c>
      <c r="AK40" s="178">
        <f>'Core Indicators'!HZ40</f>
        <v>2</v>
      </c>
      <c r="AL40" s="178">
        <f>'Core Indicators'!IH40</f>
        <v>2</v>
      </c>
      <c r="AM40" s="178">
        <f>'Core Indicators'!IP40</f>
        <v>2</v>
      </c>
      <c r="AN40" s="178">
        <f t="shared" si="29"/>
        <v>2</v>
      </c>
    </row>
    <row r="41" spans="1:40" x14ac:dyDescent="0.35">
      <c r="A41" s="196" t="str">
        <f>Lists!C:C</f>
        <v>IRN004</v>
      </c>
      <c r="B41" s="241">
        <f t="shared" si="15"/>
        <v>2.7</v>
      </c>
      <c r="C41" s="157">
        <f t="shared" si="16"/>
        <v>0</v>
      </c>
      <c r="D41" s="264">
        <f t="shared" si="17"/>
        <v>3</v>
      </c>
      <c r="E41" s="196">
        <f>'Core Indicators'!R41</f>
        <v>3</v>
      </c>
      <c r="F41" s="196">
        <f>'Core Indicators'!Z41</f>
        <v>3</v>
      </c>
      <c r="G41" s="157">
        <f t="shared" si="18"/>
        <v>3</v>
      </c>
      <c r="H41" s="196">
        <f>'Core Indicators'!AH41</f>
        <v>3</v>
      </c>
      <c r="I41" s="196">
        <f>'Core Indicators'!AP41</f>
        <v>3</v>
      </c>
      <c r="J41" s="196">
        <f>'Core Indicators'!BN41</f>
        <v>3</v>
      </c>
      <c r="K41" s="196">
        <f t="shared" si="19"/>
        <v>3</v>
      </c>
      <c r="L41" s="241">
        <f t="shared" si="20"/>
        <v>3</v>
      </c>
      <c r="M41" s="264">
        <f t="shared" si="21"/>
        <v>3</v>
      </c>
      <c r="N41" s="197">
        <f>'Core Indicators'!DJ41</f>
        <v>3</v>
      </c>
      <c r="O41" s="197">
        <f>'Core Indicators'!DR41</f>
        <v>3</v>
      </c>
      <c r="P41" s="197">
        <f>'Core Indicators'!DZ41</f>
        <v>3</v>
      </c>
      <c r="Q41" s="197">
        <f>'Core Indicators'!EH41</f>
        <v>3</v>
      </c>
      <c r="R41" s="197">
        <f>'Core Indicators'!EP41</f>
        <v>3</v>
      </c>
      <c r="S41" s="157">
        <f t="shared" si="22"/>
        <v>1.9</v>
      </c>
      <c r="T41" s="157">
        <f t="shared" si="23"/>
        <v>1.3333333333333333</v>
      </c>
      <c r="U41" s="196">
        <v>1</v>
      </c>
      <c r="V41" s="196">
        <v>1</v>
      </c>
      <c r="W41" s="196">
        <f>'Core Indicators'!EX41</f>
        <v>3</v>
      </c>
      <c r="X41" s="157">
        <f t="shared" si="24"/>
        <v>2</v>
      </c>
      <c r="Y41" s="196">
        <v>1</v>
      </c>
      <c r="Z41" s="157">
        <f t="shared" si="25"/>
        <v>2.5</v>
      </c>
      <c r="AA41" s="196">
        <f>'Core Indicators'!FF41</f>
        <v>3</v>
      </c>
      <c r="AB41" s="196">
        <f t="shared" si="26"/>
        <v>2</v>
      </c>
      <c r="AC41" s="178">
        <f>'Core Indicators'!GD41</f>
        <v>2</v>
      </c>
      <c r="AD41" s="178">
        <f>'Core Indicators'!GL41</f>
        <v>2</v>
      </c>
      <c r="AE41" s="178">
        <f>'Core Indicators'!GT41</f>
        <v>2</v>
      </c>
      <c r="AF41" s="178">
        <f>'Core Indicators'!HB41</f>
        <v>2</v>
      </c>
      <c r="AG41" s="178">
        <f t="shared" si="27"/>
        <v>2</v>
      </c>
      <c r="AH41" s="178">
        <f>'Core Indicators'!HJ41</f>
        <v>2</v>
      </c>
      <c r="AI41" s="178">
        <f>'Core Indicators'!HR41</f>
        <v>2</v>
      </c>
      <c r="AJ41" s="178">
        <f t="shared" si="28"/>
        <v>2</v>
      </c>
      <c r="AK41" s="178">
        <f>'Core Indicators'!HZ41</f>
        <v>2</v>
      </c>
      <c r="AL41" s="178">
        <f>'Core Indicators'!IH41</f>
        <v>2</v>
      </c>
      <c r="AM41" s="178">
        <f>'Core Indicators'!IP41</f>
        <v>2</v>
      </c>
      <c r="AN41" s="178">
        <f t="shared" si="29"/>
        <v>2</v>
      </c>
    </row>
    <row r="42" spans="1:40" x14ac:dyDescent="0.35">
      <c r="A42" s="196" t="str">
        <f>Lists!C:C</f>
        <v>IRQ001</v>
      </c>
      <c r="B42" s="241">
        <f t="shared" si="15"/>
        <v>1.9</v>
      </c>
      <c r="C42" s="157">
        <f t="shared" si="16"/>
        <v>0</v>
      </c>
      <c r="D42" s="264">
        <f t="shared" si="17"/>
        <v>2.2000000000000002</v>
      </c>
      <c r="E42" s="196">
        <f>'Core Indicators'!R42</f>
        <v>1</v>
      </c>
      <c r="F42" s="196">
        <f>'Core Indicators'!Z42</f>
        <v>2</v>
      </c>
      <c r="G42" s="157">
        <f t="shared" si="18"/>
        <v>1.5</v>
      </c>
      <c r="H42" s="196">
        <f>'Core Indicators'!AH42</f>
        <v>2</v>
      </c>
      <c r="I42" s="196">
        <f>'Core Indicators'!AP42</f>
        <v>3</v>
      </c>
      <c r="J42" s="196">
        <f>'Core Indicators'!BN42</f>
        <v>3</v>
      </c>
      <c r="K42" s="196">
        <f t="shared" si="19"/>
        <v>3</v>
      </c>
      <c r="L42" s="241">
        <f t="shared" si="20"/>
        <v>2.5</v>
      </c>
      <c r="M42" s="264">
        <f t="shared" si="21"/>
        <v>2</v>
      </c>
      <c r="N42" s="197">
        <f>'Core Indicators'!DJ42</f>
        <v>2</v>
      </c>
      <c r="O42" s="197">
        <f>'Core Indicators'!DR42</f>
        <v>2</v>
      </c>
      <c r="P42" s="197">
        <f>'Core Indicators'!DZ42</f>
        <v>2</v>
      </c>
      <c r="Q42" s="197">
        <f>'Core Indicators'!EH42</f>
        <v>2</v>
      </c>
      <c r="R42" s="197">
        <f>'Core Indicators'!EP42</f>
        <v>2</v>
      </c>
      <c r="S42" s="157">
        <f t="shared" si="22"/>
        <v>1.4</v>
      </c>
      <c r="T42" s="157">
        <f t="shared" si="23"/>
        <v>1.3333333333333333</v>
      </c>
      <c r="U42" s="196">
        <v>1</v>
      </c>
      <c r="V42" s="196">
        <v>1</v>
      </c>
      <c r="W42" s="196">
        <f>'Core Indicators'!EX42</f>
        <v>3</v>
      </c>
      <c r="X42" s="157">
        <f t="shared" si="24"/>
        <v>2</v>
      </c>
      <c r="Y42" s="196">
        <v>1</v>
      </c>
      <c r="Z42" s="157">
        <f t="shared" si="25"/>
        <v>1.5</v>
      </c>
      <c r="AA42" s="196">
        <f>'Core Indicators'!FF42</f>
        <v>1</v>
      </c>
      <c r="AB42" s="196">
        <f t="shared" si="26"/>
        <v>2</v>
      </c>
      <c r="AC42" s="178">
        <f>'Core Indicators'!GD42</f>
        <v>2</v>
      </c>
      <c r="AD42" s="178">
        <f>'Core Indicators'!GL42</f>
        <v>2</v>
      </c>
      <c r="AE42" s="178">
        <f>'Core Indicators'!GT42</f>
        <v>2</v>
      </c>
      <c r="AF42" s="178">
        <f>'Core Indicators'!HB42</f>
        <v>2</v>
      </c>
      <c r="AG42" s="178">
        <f t="shared" si="27"/>
        <v>2</v>
      </c>
      <c r="AH42" s="178">
        <f>'Core Indicators'!HJ42</f>
        <v>2</v>
      </c>
      <c r="AI42" s="178">
        <f>'Core Indicators'!HR42</f>
        <v>2</v>
      </c>
      <c r="AJ42" s="178">
        <f t="shared" si="28"/>
        <v>2</v>
      </c>
      <c r="AK42" s="178">
        <f>'Core Indicators'!HZ42</f>
        <v>2</v>
      </c>
      <c r="AL42" s="178">
        <f>'Core Indicators'!IH42</f>
        <v>2</v>
      </c>
      <c r="AM42" s="178">
        <f>'Core Indicators'!IP42</f>
        <v>2</v>
      </c>
      <c r="AN42" s="178">
        <f t="shared" si="29"/>
        <v>2</v>
      </c>
    </row>
    <row r="43" spans="1:40" x14ac:dyDescent="0.35">
      <c r="A43" s="196" t="str">
        <f>Lists!C:C</f>
        <v>IRQ002</v>
      </c>
      <c r="B43" s="241">
        <f t="shared" si="15"/>
        <v>1.5</v>
      </c>
      <c r="C43" s="157">
        <f t="shared" si="16"/>
        <v>0</v>
      </c>
      <c r="D43" s="264">
        <f t="shared" si="17"/>
        <v>2.5</v>
      </c>
      <c r="E43" s="196">
        <f>'Core Indicators'!R43</f>
        <v>2</v>
      </c>
      <c r="F43" s="196">
        <f>'Core Indicators'!Z43</f>
        <v>3</v>
      </c>
      <c r="G43" s="157">
        <f t="shared" si="18"/>
        <v>2.5</v>
      </c>
      <c r="H43" s="196">
        <f>'Core Indicators'!AH43</f>
        <v>2</v>
      </c>
      <c r="I43" s="196">
        <f>'Core Indicators'!AP43</f>
        <v>3</v>
      </c>
      <c r="J43" s="196">
        <f>'Core Indicators'!BN43</f>
        <v>3</v>
      </c>
      <c r="K43" s="196">
        <f t="shared" si="19"/>
        <v>3</v>
      </c>
      <c r="L43" s="241">
        <f t="shared" si="20"/>
        <v>2.5</v>
      </c>
      <c r="M43" s="264">
        <f t="shared" si="21"/>
        <v>1</v>
      </c>
      <c r="N43" s="197">
        <f>'Core Indicators'!DJ43</f>
        <v>1</v>
      </c>
      <c r="O43" s="197">
        <f>'Core Indicators'!DR43</f>
        <v>1</v>
      </c>
      <c r="P43" s="197">
        <f>'Core Indicators'!DZ43</f>
        <v>1</v>
      </c>
      <c r="Q43" s="197">
        <f>'Core Indicators'!EH43</f>
        <v>1</v>
      </c>
      <c r="R43" s="197">
        <f>'Core Indicators'!EP43</f>
        <v>1</v>
      </c>
      <c r="S43" s="157">
        <f t="shared" si="22"/>
        <v>1.4</v>
      </c>
      <c r="T43" s="157">
        <f t="shared" si="23"/>
        <v>1.3333333333333333</v>
      </c>
      <c r="U43" s="196">
        <v>1</v>
      </c>
      <c r="V43" s="196">
        <v>1</v>
      </c>
      <c r="W43" s="196">
        <f>'Core Indicators'!EX43</f>
        <v>3</v>
      </c>
      <c r="X43" s="157">
        <f t="shared" si="24"/>
        <v>2</v>
      </c>
      <c r="Y43" s="196">
        <v>1</v>
      </c>
      <c r="Z43" s="157">
        <f t="shared" si="25"/>
        <v>1.5</v>
      </c>
      <c r="AA43" s="196">
        <f>'Core Indicators'!FF43</f>
        <v>1</v>
      </c>
      <c r="AB43" s="196">
        <f t="shared" si="26"/>
        <v>2</v>
      </c>
      <c r="AC43" s="178">
        <f>'Core Indicators'!GD43</f>
        <v>2</v>
      </c>
      <c r="AD43" s="178">
        <f>'Core Indicators'!GL43</f>
        <v>2</v>
      </c>
      <c r="AE43" s="178">
        <f>'Core Indicators'!GT43</f>
        <v>2</v>
      </c>
      <c r="AF43" s="178">
        <f>'Core Indicators'!HB43</f>
        <v>2</v>
      </c>
      <c r="AG43" s="178">
        <f t="shared" si="27"/>
        <v>2</v>
      </c>
      <c r="AH43" s="178">
        <f>'Core Indicators'!HJ43</f>
        <v>2</v>
      </c>
      <c r="AI43" s="178">
        <f>'Core Indicators'!HR43</f>
        <v>2</v>
      </c>
      <c r="AJ43" s="178">
        <f t="shared" si="28"/>
        <v>2</v>
      </c>
      <c r="AK43" s="178">
        <f>'Core Indicators'!HZ43</f>
        <v>2</v>
      </c>
      <c r="AL43" s="178">
        <f>'Core Indicators'!IH43</f>
        <v>2</v>
      </c>
      <c r="AM43" s="178">
        <f>'Core Indicators'!IP43</f>
        <v>2</v>
      </c>
      <c r="AN43" s="178">
        <f t="shared" si="29"/>
        <v>2</v>
      </c>
    </row>
    <row r="44" spans="1:40" x14ac:dyDescent="0.35">
      <c r="A44" s="196" t="str">
        <f>Lists!C:C</f>
        <v>IRQ003</v>
      </c>
      <c r="B44" s="241">
        <f t="shared" si="15"/>
        <v>2</v>
      </c>
      <c r="C44" s="157">
        <f t="shared" si="16"/>
        <v>0</v>
      </c>
      <c r="D44" s="264">
        <f t="shared" si="17"/>
        <v>2.4</v>
      </c>
      <c r="E44" s="196">
        <f>'Core Indicators'!R44</f>
        <v>2</v>
      </c>
      <c r="F44" s="196">
        <f>'Core Indicators'!Z44</f>
        <v>3</v>
      </c>
      <c r="G44" s="157">
        <f t="shared" si="18"/>
        <v>2.5</v>
      </c>
      <c r="H44" s="196">
        <f>'Core Indicators'!AH44</f>
        <v>2</v>
      </c>
      <c r="I44" s="196">
        <f>'Core Indicators'!AP44</f>
        <v>2</v>
      </c>
      <c r="J44" s="196">
        <f>'Core Indicators'!BN44</f>
        <v>3</v>
      </c>
      <c r="K44" s="196">
        <f t="shared" si="19"/>
        <v>2.5</v>
      </c>
      <c r="L44" s="241">
        <f t="shared" si="20"/>
        <v>2.2999999999999998</v>
      </c>
      <c r="M44" s="264">
        <f t="shared" si="21"/>
        <v>2</v>
      </c>
      <c r="N44" s="197">
        <f>'Core Indicators'!DJ44</f>
        <v>2</v>
      </c>
      <c r="O44" s="197">
        <f>'Core Indicators'!DR44</f>
        <v>2</v>
      </c>
      <c r="P44" s="197">
        <f>'Core Indicators'!DZ44</f>
        <v>2</v>
      </c>
      <c r="Q44" s="197">
        <f>'Core Indicators'!EH44</f>
        <v>2</v>
      </c>
      <c r="R44" s="197">
        <f>'Core Indicators'!EP44</f>
        <v>2</v>
      </c>
      <c r="S44" s="157">
        <f t="shared" si="22"/>
        <v>1.7</v>
      </c>
      <c r="T44" s="157">
        <f t="shared" si="23"/>
        <v>1.3333333333333333</v>
      </c>
      <c r="U44" s="196">
        <v>1</v>
      </c>
      <c r="V44" s="196">
        <v>1</v>
      </c>
      <c r="W44" s="196">
        <f>'Core Indicators'!EX44</f>
        <v>3</v>
      </c>
      <c r="X44" s="157">
        <f t="shared" si="24"/>
        <v>2</v>
      </c>
      <c r="Y44" s="196">
        <v>1</v>
      </c>
      <c r="Z44" s="157">
        <f t="shared" si="25"/>
        <v>2</v>
      </c>
      <c r="AA44" s="196">
        <f>'Core Indicators'!FF44</f>
        <v>2</v>
      </c>
      <c r="AB44" s="196">
        <f t="shared" si="26"/>
        <v>2</v>
      </c>
      <c r="AC44" s="178">
        <f>'Core Indicators'!GD44</f>
        <v>2</v>
      </c>
      <c r="AD44" s="178">
        <f>'Core Indicators'!GL44</f>
        <v>2</v>
      </c>
      <c r="AE44" s="178">
        <f>'Core Indicators'!GT44</f>
        <v>2</v>
      </c>
      <c r="AF44" s="178">
        <f>'Core Indicators'!HB44</f>
        <v>2</v>
      </c>
      <c r="AG44" s="178">
        <f t="shared" si="27"/>
        <v>2</v>
      </c>
      <c r="AH44" s="178">
        <f>'Core Indicators'!HJ44</f>
        <v>2</v>
      </c>
      <c r="AI44" s="178">
        <f>'Core Indicators'!HR44</f>
        <v>2</v>
      </c>
      <c r="AJ44" s="178">
        <f t="shared" si="28"/>
        <v>2</v>
      </c>
      <c r="AK44" s="178">
        <f>'Core Indicators'!HZ44</f>
        <v>2</v>
      </c>
      <c r="AL44" s="178">
        <f>'Core Indicators'!IH44</f>
        <v>2</v>
      </c>
      <c r="AM44" s="178">
        <f>'Core Indicators'!IP44</f>
        <v>2</v>
      </c>
      <c r="AN44" s="178">
        <f t="shared" si="29"/>
        <v>2</v>
      </c>
    </row>
    <row r="45" spans="1:40" x14ac:dyDescent="0.35">
      <c r="A45" s="196" t="str">
        <f>Lists!C:C</f>
        <v>ITA002</v>
      </c>
      <c r="B45" s="241">
        <f t="shared" si="15"/>
        <v>1.9</v>
      </c>
      <c r="C45" s="157">
        <f t="shared" si="16"/>
        <v>0</v>
      </c>
      <c r="D45" s="264">
        <f t="shared" si="17"/>
        <v>2</v>
      </c>
      <c r="E45" s="196">
        <f>'Core Indicators'!R45</f>
        <v>2</v>
      </c>
      <c r="F45" s="196">
        <f>'Core Indicators'!Z45</f>
        <v>2</v>
      </c>
      <c r="G45" s="157">
        <f t="shared" si="18"/>
        <v>2</v>
      </c>
      <c r="H45" s="196">
        <f>'Core Indicators'!AH45</f>
        <v>2</v>
      </c>
      <c r="I45" s="196">
        <f>'Core Indicators'!AP45</f>
        <v>2</v>
      </c>
      <c r="J45" s="196">
        <f>'Core Indicators'!BN45</f>
        <v>2</v>
      </c>
      <c r="K45" s="196">
        <f t="shared" si="19"/>
        <v>2</v>
      </c>
      <c r="L45" s="241">
        <f t="shared" si="20"/>
        <v>2</v>
      </c>
      <c r="M45" s="264">
        <f t="shared" si="21"/>
        <v>2</v>
      </c>
      <c r="N45" s="197">
        <f>'Core Indicators'!DJ45</f>
        <v>2</v>
      </c>
      <c r="O45" s="197">
        <f>'Core Indicators'!DR45</f>
        <v>2</v>
      </c>
      <c r="P45" s="197">
        <f>'Core Indicators'!DZ45</f>
        <v>2</v>
      </c>
      <c r="Q45" s="197">
        <f>'Core Indicators'!EH45</f>
        <v>2</v>
      </c>
      <c r="R45" s="197">
        <f>'Core Indicators'!EP45</f>
        <v>2</v>
      </c>
      <c r="S45" s="157">
        <f t="shared" si="22"/>
        <v>1.6</v>
      </c>
      <c r="T45" s="157">
        <f t="shared" si="23"/>
        <v>1.1666666666666667</v>
      </c>
      <c r="U45" s="196">
        <v>1</v>
      </c>
      <c r="V45" s="196">
        <v>1</v>
      </c>
      <c r="W45" s="196">
        <f>'Core Indicators'!EX45</f>
        <v>2</v>
      </c>
      <c r="X45" s="157">
        <f t="shared" si="24"/>
        <v>1.5</v>
      </c>
      <c r="Y45" s="196">
        <v>1</v>
      </c>
      <c r="Z45" s="157">
        <f t="shared" si="25"/>
        <v>2</v>
      </c>
      <c r="AA45" s="196">
        <f>'Core Indicators'!FF45</f>
        <v>2</v>
      </c>
      <c r="AB45" s="196">
        <f t="shared" si="26"/>
        <v>2</v>
      </c>
      <c r="AC45" s="178">
        <f>'Core Indicators'!GD45</f>
        <v>2</v>
      </c>
      <c r="AD45" s="178">
        <f>'Core Indicators'!GL45</f>
        <v>2</v>
      </c>
      <c r="AE45" s="178">
        <f>'Core Indicators'!GT45</f>
        <v>2</v>
      </c>
      <c r="AF45" s="178">
        <f>'Core Indicators'!HB45</f>
        <v>2</v>
      </c>
      <c r="AG45" s="178">
        <f t="shared" si="27"/>
        <v>2</v>
      </c>
      <c r="AH45" s="178">
        <f>'Core Indicators'!HJ45</f>
        <v>2</v>
      </c>
      <c r="AI45" s="178">
        <f>'Core Indicators'!HR45</f>
        <v>2</v>
      </c>
      <c r="AJ45" s="178">
        <f t="shared" si="28"/>
        <v>2</v>
      </c>
      <c r="AK45" s="178">
        <f>'Core Indicators'!HZ45</f>
        <v>2</v>
      </c>
      <c r="AL45" s="178">
        <f>'Core Indicators'!IH45</f>
        <v>2</v>
      </c>
      <c r="AM45" s="178">
        <f>'Core Indicators'!IP45</f>
        <v>2</v>
      </c>
      <c r="AN45" s="178">
        <f t="shared" si="29"/>
        <v>2</v>
      </c>
    </row>
    <row r="46" spans="1:40" x14ac:dyDescent="0.35">
      <c r="A46" s="196" t="str">
        <f>Lists!C:C</f>
        <v>JOR002</v>
      </c>
      <c r="B46" s="241">
        <f t="shared" si="15"/>
        <v>2.1</v>
      </c>
      <c r="C46" s="157">
        <f t="shared" si="16"/>
        <v>0</v>
      </c>
      <c r="D46" s="264">
        <f t="shared" si="17"/>
        <v>2.6</v>
      </c>
      <c r="E46" s="196">
        <f>'Core Indicators'!R46</f>
        <v>1</v>
      </c>
      <c r="F46" s="196">
        <f>'Core Indicators'!Z46</f>
        <v>2</v>
      </c>
      <c r="G46" s="157">
        <f t="shared" si="18"/>
        <v>1.5</v>
      </c>
      <c r="H46" s="196">
        <f>'Core Indicators'!AH46</f>
        <v>3</v>
      </c>
      <c r="I46" s="196">
        <f>'Core Indicators'!AP46</f>
        <v>3</v>
      </c>
      <c r="J46" s="196">
        <f>'Core Indicators'!BN46</f>
        <v>3</v>
      </c>
      <c r="K46" s="196">
        <f t="shared" si="19"/>
        <v>3</v>
      </c>
      <c r="L46" s="241">
        <f t="shared" si="20"/>
        <v>3</v>
      </c>
      <c r="M46" s="264">
        <f t="shared" si="21"/>
        <v>2</v>
      </c>
      <c r="N46" s="197">
        <f>'Core Indicators'!DJ46</f>
        <v>2</v>
      </c>
      <c r="O46" s="197">
        <f>'Core Indicators'!DR46</f>
        <v>2</v>
      </c>
      <c r="P46" s="197">
        <f>'Core Indicators'!DZ46</f>
        <v>2</v>
      </c>
      <c r="Q46" s="197">
        <f>'Core Indicators'!EH46</f>
        <v>2</v>
      </c>
      <c r="R46" s="197">
        <f>'Core Indicators'!EP46</f>
        <v>2</v>
      </c>
      <c r="S46" s="157">
        <f t="shared" si="22"/>
        <v>1.7</v>
      </c>
      <c r="T46" s="157">
        <f t="shared" si="23"/>
        <v>1.3333333333333333</v>
      </c>
      <c r="U46" s="196">
        <v>1</v>
      </c>
      <c r="V46" s="196">
        <v>1</v>
      </c>
      <c r="W46" s="196">
        <f>'Core Indicators'!EX46</f>
        <v>3</v>
      </c>
      <c r="X46" s="157">
        <f t="shared" si="24"/>
        <v>2</v>
      </c>
      <c r="Y46" s="196">
        <v>1</v>
      </c>
      <c r="Z46" s="157">
        <f t="shared" si="25"/>
        <v>2</v>
      </c>
      <c r="AA46" s="196">
        <f>'Core Indicators'!FF46</f>
        <v>2</v>
      </c>
      <c r="AB46" s="196">
        <f t="shared" si="26"/>
        <v>2</v>
      </c>
      <c r="AC46" s="178">
        <f>'Core Indicators'!GD46</f>
        <v>2</v>
      </c>
      <c r="AD46" s="178">
        <f>'Core Indicators'!GL46</f>
        <v>2</v>
      </c>
      <c r="AE46" s="178">
        <f>'Core Indicators'!GT46</f>
        <v>2</v>
      </c>
      <c r="AF46" s="178">
        <f>'Core Indicators'!HB46</f>
        <v>2</v>
      </c>
      <c r="AG46" s="178">
        <f t="shared" si="27"/>
        <v>2</v>
      </c>
      <c r="AH46" s="178">
        <f>'Core Indicators'!HJ46</f>
        <v>2</v>
      </c>
      <c r="AI46" s="178">
        <f>'Core Indicators'!HR46</f>
        <v>2</v>
      </c>
      <c r="AJ46" s="178">
        <f t="shared" si="28"/>
        <v>2</v>
      </c>
      <c r="AK46" s="178">
        <f>'Core Indicators'!HZ46</f>
        <v>2</v>
      </c>
      <c r="AL46" s="178">
        <f>'Core Indicators'!IH46</f>
        <v>2</v>
      </c>
      <c r="AM46" s="178">
        <f>'Core Indicators'!IP46</f>
        <v>2</v>
      </c>
      <c r="AN46" s="178">
        <f t="shared" si="29"/>
        <v>2</v>
      </c>
    </row>
    <row r="47" spans="1:40" x14ac:dyDescent="0.35">
      <c r="A47" s="196" t="str">
        <f>Lists!C:C</f>
        <v>KEN001</v>
      </c>
      <c r="B47" s="241">
        <f t="shared" si="15"/>
        <v>2.1</v>
      </c>
      <c r="C47" s="157">
        <f t="shared" si="16"/>
        <v>0</v>
      </c>
      <c r="D47" s="264">
        <f t="shared" si="17"/>
        <v>2.2000000000000002</v>
      </c>
      <c r="E47" s="196">
        <f>'Core Indicators'!R47</f>
        <v>2</v>
      </c>
      <c r="F47" s="196">
        <f>'Core Indicators'!Z47</f>
        <v>2</v>
      </c>
      <c r="G47" s="157">
        <f t="shared" si="18"/>
        <v>2</v>
      </c>
      <c r="H47" s="196">
        <f>'Core Indicators'!AH47</f>
        <v>2</v>
      </c>
      <c r="I47" s="196">
        <f>'Core Indicators'!AP47</f>
        <v>2</v>
      </c>
      <c r="J47" s="196">
        <f>'Core Indicators'!BN47</f>
        <v>3</v>
      </c>
      <c r="K47" s="196">
        <f t="shared" si="19"/>
        <v>2.5</v>
      </c>
      <c r="L47" s="241">
        <f t="shared" si="20"/>
        <v>2.2999999999999998</v>
      </c>
      <c r="M47" s="264">
        <f t="shared" si="21"/>
        <v>2.2000000000000002</v>
      </c>
      <c r="N47" s="197">
        <f>'Core Indicators'!DJ47</f>
        <v>2</v>
      </c>
      <c r="O47" s="197">
        <f>'Core Indicators'!DR47</f>
        <v>2</v>
      </c>
      <c r="P47" s="197">
        <f>'Core Indicators'!DZ47</f>
        <v>2</v>
      </c>
      <c r="Q47" s="197">
        <f>'Core Indicators'!EH47</f>
        <v>2</v>
      </c>
      <c r="R47" s="197">
        <f>'Core Indicators'!EP47</f>
        <v>3</v>
      </c>
      <c r="S47" s="157">
        <f t="shared" si="22"/>
        <v>1.7</v>
      </c>
      <c r="T47" s="157">
        <f t="shared" si="23"/>
        <v>1.3333333333333333</v>
      </c>
      <c r="U47" s="196">
        <v>1</v>
      </c>
      <c r="V47" s="196">
        <v>1</v>
      </c>
      <c r="W47" s="196">
        <f>'Core Indicators'!EX47</f>
        <v>3</v>
      </c>
      <c r="X47" s="157">
        <f t="shared" si="24"/>
        <v>2</v>
      </c>
      <c r="Y47" s="196">
        <v>1</v>
      </c>
      <c r="Z47" s="157">
        <f t="shared" si="25"/>
        <v>2</v>
      </c>
      <c r="AA47" s="196">
        <f>'Core Indicators'!FF47</f>
        <v>2</v>
      </c>
      <c r="AB47" s="196">
        <f t="shared" si="26"/>
        <v>2</v>
      </c>
      <c r="AC47" s="178">
        <f>'Core Indicators'!GD47</f>
        <v>2</v>
      </c>
      <c r="AD47" s="178">
        <f>'Core Indicators'!GL47</f>
        <v>2</v>
      </c>
      <c r="AE47" s="178">
        <f>'Core Indicators'!GT47</f>
        <v>2</v>
      </c>
      <c r="AF47" s="178">
        <f>'Core Indicators'!HB47</f>
        <v>2</v>
      </c>
      <c r="AG47" s="178">
        <f t="shared" si="27"/>
        <v>2</v>
      </c>
      <c r="AH47" s="178">
        <f>'Core Indicators'!HJ47</f>
        <v>2</v>
      </c>
      <c r="AI47" s="178">
        <f>'Core Indicators'!HR47</f>
        <v>2</v>
      </c>
      <c r="AJ47" s="178">
        <f t="shared" si="28"/>
        <v>2</v>
      </c>
      <c r="AK47" s="178">
        <f>'Core Indicators'!HZ47</f>
        <v>2</v>
      </c>
      <c r="AL47" s="178">
        <f>'Core Indicators'!IH47</f>
        <v>2</v>
      </c>
      <c r="AM47" s="178">
        <f>'Core Indicators'!IP47</f>
        <v>2</v>
      </c>
      <c r="AN47" s="178">
        <f t="shared" si="29"/>
        <v>2</v>
      </c>
    </row>
    <row r="48" spans="1:40" x14ac:dyDescent="0.35">
      <c r="A48" s="196" t="str">
        <f>Lists!C:C</f>
        <v>KEN002</v>
      </c>
      <c r="B48" s="241">
        <f t="shared" si="15"/>
        <v>2.1</v>
      </c>
      <c r="C48" s="157">
        <f t="shared" si="16"/>
        <v>1</v>
      </c>
      <c r="D48" s="264">
        <f t="shared" si="17"/>
        <v>2</v>
      </c>
      <c r="E48" s="196">
        <f>'Core Indicators'!R48</f>
        <v>2</v>
      </c>
      <c r="F48" s="196">
        <f>'Core Indicators'!Z48</f>
        <v>2</v>
      </c>
      <c r="G48" s="157">
        <f t="shared" si="18"/>
        <v>2</v>
      </c>
      <c r="H48" s="196">
        <f>'Core Indicators'!AH48</f>
        <v>2</v>
      </c>
      <c r="I48" s="196">
        <f>'Core Indicators'!AP48</f>
        <v>2</v>
      </c>
      <c r="J48" s="196" t="str">
        <f>'Core Indicators'!BN48</f>
        <v>x</v>
      </c>
      <c r="K48" s="196">
        <f t="shared" si="19"/>
        <v>2</v>
      </c>
      <c r="L48" s="241">
        <f t="shared" si="20"/>
        <v>2</v>
      </c>
      <c r="M48" s="264">
        <f t="shared" si="21"/>
        <v>2.4</v>
      </c>
      <c r="N48" s="197">
        <f>'Core Indicators'!DJ48</f>
        <v>2</v>
      </c>
      <c r="O48" s="197">
        <f>'Core Indicators'!DR48</f>
        <v>2</v>
      </c>
      <c r="P48" s="197">
        <f>'Core Indicators'!DZ48</f>
        <v>2</v>
      </c>
      <c r="Q48" s="197">
        <f>'Core Indicators'!EH48</f>
        <v>3</v>
      </c>
      <c r="R48" s="197">
        <f>'Core Indicators'!EP48</f>
        <v>3</v>
      </c>
      <c r="S48" s="157">
        <f t="shared" si="22"/>
        <v>1.7</v>
      </c>
      <c r="T48" s="157">
        <f t="shared" si="23"/>
        <v>1.3333333333333333</v>
      </c>
      <c r="U48" s="196">
        <v>1</v>
      </c>
      <c r="V48" s="196">
        <v>1</v>
      </c>
      <c r="W48" s="196">
        <f>'Core Indicators'!EX48</f>
        <v>3</v>
      </c>
      <c r="X48" s="157">
        <f t="shared" si="24"/>
        <v>2</v>
      </c>
      <c r="Y48" s="196">
        <v>1</v>
      </c>
      <c r="Z48" s="157">
        <f t="shared" si="25"/>
        <v>2</v>
      </c>
      <c r="AA48" s="196">
        <f>'Core Indicators'!FF48</f>
        <v>2</v>
      </c>
      <c r="AB48" s="196">
        <f t="shared" si="26"/>
        <v>2</v>
      </c>
      <c r="AC48" s="178">
        <f>'Core Indicators'!GD48</f>
        <v>2</v>
      </c>
      <c r="AD48" s="178">
        <f>'Core Indicators'!GL48</f>
        <v>2</v>
      </c>
      <c r="AE48" s="178">
        <f>'Core Indicators'!GT48</f>
        <v>2</v>
      </c>
      <c r="AF48" s="178">
        <f>'Core Indicators'!HB48</f>
        <v>2</v>
      </c>
      <c r="AG48" s="178">
        <f t="shared" si="27"/>
        <v>2</v>
      </c>
      <c r="AH48" s="178">
        <f>'Core Indicators'!HJ48</f>
        <v>2</v>
      </c>
      <c r="AI48" s="178">
        <f>'Core Indicators'!HR48</f>
        <v>2</v>
      </c>
      <c r="AJ48" s="178">
        <f t="shared" si="28"/>
        <v>2</v>
      </c>
      <c r="AK48" s="178">
        <f>'Core Indicators'!HZ48</f>
        <v>2</v>
      </c>
      <c r="AL48" s="178">
        <f>'Core Indicators'!IH48</f>
        <v>2</v>
      </c>
      <c r="AM48" s="178">
        <f>'Core Indicators'!IP48</f>
        <v>2</v>
      </c>
      <c r="AN48" s="178">
        <f t="shared" si="29"/>
        <v>2</v>
      </c>
    </row>
    <row r="49" spans="1:40" x14ac:dyDescent="0.35">
      <c r="A49" s="196" t="str">
        <f>Lists!C:C</f>
        <v>KEN003</v>
      </c>
      <c r="B49" s="241">
        <f t="shared" si="15"/>
        <v>2.1</v>
      </c>
      <c r="C49" s="157">
        <f t="shared" si="16"/>
        <v>2</v>
      </c>
      <c r="D49" s="264">
        <f t="shared" si="17"/>
        <v>2.2999999999999998</v>
      </c>
      <c r="E49" s="196">
        <f>'Core Indicators'!R49</f>
        <v>2</v>
      </c>
      <c r="F49" s="196">
        <f>'Core Indicators'!Z49</f>
        <v>2</v>
      </c>
      <c r="G49" s="157">
        <f t="shared" si="18"/>
        <v>2</v>
      </c>
      <c r="H49" s="196">
        <f>'Core Indicators'!AH49</f>
        <v>2</v>
      </c>
      <c r="I49" s="196" t="str">
        <f>'Core Indicators'!AP49</f>
        <v>x</v>
      </c>
      <c r="J49" s="196">
        <f>'Core Indicators'!BN49</f>
        <v>3</v>
      </c>
      <c r="K49" s="196">
        <f t="shared" si="19"/>
        <v>3</v>
      </c>
      <c r="L49" s="241">
        <f t="shared" si="20"/>
        <v>2.5</v>
      </c>
      <c r="M49" s="264">
        <f t="shared" si="21"/>
        <v>2.2000000000000002</v>
      </c>
      <c r="N49" s="197">
        <f>'Core Indicators'!DJ49</f>
        <v>2</v>
      </c>
      <c r="O49" s="197">
        <f>'Core Indicators'!DR49</f>
        <v>2</v>
      </c>
      <c r="P49" s="197">
        <f>'Core Indicators'!DZ49</f>
        <v>2</v>
      </c>
      <c r="Q49" s="197">
        <f>'Core Indicators'!EH49</f>
        <v>2</v>
      </c>
      <c r="R49" s="197">
        <f>'Core Indicators'!EP49</f>
        <v>3</v>
      </c>
      <c r="S49" s="157">
        <f t="shared" si="22"/>
        <v>1.7</v>
      </c>
      <c r="T49" s="157">
        <f t="shared" si="23"/>
        <v>1.3333333333333333</v>
      </c>
      <c r="U49" s="196">
        <v>1</v>
      </c>
      <c r="V49" s="196">
        <v>1</v>
      </c>
      <c r="W49" s="196">
        <f>'Core Indicators'!EX49</f>
        <v>3</v>
      </c>
      <c r="X49" s="157">
        <f t="shared" si="24"/>
        <v>2</v>
      </c>
      <c r="Y49" s="196">
        <v>1</v>
      </c>
      <c r="Z49" s="157">
        <f t="shared" si="25"/>
        <v>2</v>
      </c>
      <c r="AA49" s="196" t="str">
        <f>'Core Indicators'!FF49</f>
        <v>x</v>
      </c>
      <c r="AB49" s="196">
        <f t="shared" si="26"/>
        <v>2</v>
      </c>
      <c r="AC49" s="178">
        <f>'Core Indicators'!GD49</f>
        <v>2</v>
      </c>
      <c r="AD49" s="178">
        <f>'Core Indicators'!GL49</f>
        <v>2</v>
      </c>
      <c r="AE49" s="178">
        <f>'Core Indicators'!GT49</f>
        <v>2</v>
      </c>
      <c r="AF49" s="178">
        <f>'Core Indicators'!HB49</f>
        <v>2</v>
      </c>
      <c r="AG49" s="178">
        <f t="shared" si="27"/>
        <v>2</v>
      </c>
      <c r="AH49" s="178">
        <f>'Core Indicators'!HJ49</f>
        <v>2</v>
      </c>
      <c r="AI49" s="178">
        <f>'Core Indicators'!HR49</f>
        <v>2</v>
      </c>
      <c r="AJ49" s="178">
        <f t="shared" si="28"/>
        <v>2</v>
      </c>
      <c r="AK49" s="178">
        <f>'Core Indicators'!HZ49</f>
        <v>2</v>
      </c>
      <c r="AL49" s="178">
        <f>'Core Indicators'!IH49</f>
        <v>2</v>
      </c>
      <c r="AM49" s="178">
        <f>'Core Indicators'!IP49</f>
        <v>2</v>
      </c>
      <c r="AN49" s="178">
        <f t="shared" si="29"/>
        <v>2</v>
      </c>
    </row>
    <row r="50" spans="1:40" x14ac:dyDescent="0.35">
      <c r="A50" s="196" t="str">
        <f>Lists!C:C</f>
        <v>LBN002</v>
      </c>
      <c r="B50" s="241">
        <f t="shared" si="15"/>
        <v>2.4</v>
      </c>
      <c r="C50" s="157">
        <f t="shared" si="16"/>
        <v>0</v>
      </c>
      <c r="D50" s="264">
        <f t="shared" si="17"/>
        <v>2.6</v>
      </c>
      <c r="E50" s="196">
        <f>'Core Indicators'!R50</f>
        <v>1</v>
      </c>
      <c r="F50" s="196">
        <f>'Core Indicators'!Z50</f>
        <v>2</v>
      </c>
      <c r="G50" s="157">
        <f t="shared" si="18"/>
        <v>1.5</v>
      </c>
      <c r="H50" s="196">
        <f>'Core Indicators'!AH50</f>
        <v>3</v>
      </c>
      <c r="I50" s="196">
        <f>'Core Indicators'!AP50</f>
        <v>3</v>
      </c>
      <c r="J50" s="196">
        <f>'Core Indicators'!BN50</f>
        <v>3</v>
      </c>
      <c r="K50" s="196">
        <f t="shared" si="19"/>
        <v>3</v>
      </c>
      <c r="L50" s="241">
        <f t="shared" si="20"/>
        <v>3</v>
      </c>
      <c r="M50" s="264">
        <f t="shared" si="21"/>
        <v>3</v>
      </c>
      <c r="N50" s="197">
        <f>'Core Indicators'!DJ50</f>
        <v>3</v>
      </c>
      <c r="O50" s="197">
        <f>'Core Indicators'!DR50</f>
        <v>3</v>
      </c>
      <c r="P50" s="197">
        <f>'Core Indicators'!DZ50</f>
        <v>3</v>
      </c>
      <c r="Q50" s="197">
        <f>'Core Indicators'!EH50</f>
        <v>3</v>
      </c>
      <c r="R50" s="197">
        <f>'Core Indicators'!EP50</f>
        <v>3</v>
      </c>
      <c r="S50" s="157">
        <f t="shared" si="22"/>
        <v>1.4</v>
      </c>
      <c r="T50" s="157">
        <f t="shared" si="23"/>
        <v>1.3333333333333333</v>
      </c>
      <c r="U50" s="196">
        <v>1</v>
      </c>
      <c r="V50" s="196">
        <v>1</v>
      </c>
      <c r="W50" s="196">
        <f>'Core Indicators'!EX50</f>
        <v>3</v>
      </c>
      <c r="X50" s="157">
        <f t="shared" si="24"/>
        <v>2</v>
      </c>
      <c r="Y50" s="196">
        <v>1</v>
      </c>
      <c r="Z50" s="157">
        <f t="shared" si="25"/>
        <v>1.5</v>
      </c>
      <c r="AA50" s="196">
        <f>'Core Indicators'!FF50</f>
        <v>1</v>
      </c>
      <c r="AB50" s="196">
        <f t="shared" si="26"/>
        <v>2</v>
      </c>
      <c r="AC50" s="178">
        <f>'Core Indicators'!GD50</f>
        <v>2</v>
      </c>
      <c r="AD50" s="178">
        <f>'Core Indicators'!GL50</f>
        <v>2</v>
      </c>
      <c r="AE50" s="178">
        <f>'Core Indicators'!GT50</f>
        <v>2</v>
      </c>
      <c r="AF50" s="178">
        <f>'Core Indicators'!HB50</f>
        <v>2</v>
      </c>
      <c r="AG50" s="178">
        <f t="shared" si="27"/>
        <v>2</v>
      </c>
      <c r="AH50" s="178">
        <f>'Core Indicators'!HJ50</f>
        <v>2</v>
      </c>
      <c r="AI50" s="178">
        <f>'Core Indicators'!HR50</f>
        <v>2</v>
      </c>
      <c r="AJ50" s="178">
        <f t="shared" si="28"/>
        <v>2</v>
      </c>
      <c r="AK50" s="178">
        <f>'Core Indicators'!HZ50</f>
        <v>2</v>
      </c>
      <c r="AL50" s="178">
        <f>'Core Indicators'!IH50</f>
        <v>2</v>
      </c>
      <c r="AM50" s="178">
        <f>'Core Indicators'!IP50</f>
        <v>2</v>
      </c>
      <c r="AN50" s="178">
        <f t="shared" si="29"/>
        <v>2</v>
      </c>
    </row>
    <row r="51" spans="1:40" x14ac:dyDescent="0.35">
      <c r="A51" s="196" t="str">
        <f>Lists!C:C</f>
        <v>LBN004</v>
      </c>
      <c r="B51" s="241">
        <f t="shared" si="15"/>
        <v>2.4</v>
      </c>
      <c r="C51" s="157">
        <f t="shared" si="16"/>
        <v>1</v>
      </c>
      <c r="D51" s="264">
        <f t="shared" si="17"/>
        <v>2.6</v>
      </c>
      <c r="E51" s="196">
        <f>'Core Indicators'!R51</f>
        <v>1</v>
      </c>
      <c r="F51" s="196">
        <f>'Core Indicators'!Z51</f>
        <v>2</v>
      </c>
      <c r="G51" s="157">
        <f t="shared" si="18"/>
        <v>1.5</v>
      </c>
      <c r="H51" s="196">
        <f>'Core Indicators'!AH51</f>
        <v>3</v>
      </c>
      <c r="I51" s="196" t="str">
        <f>'Core Indicators'!AP51</f>
        <v>x</v>
      </c>
      <c r="J51" s="196">
        <f>'Core Indicators'!BN51</f>
        <v>3</v>
      </c>
      <c r="K51" s="196">
        <f t="shared" si="19"/>
        <v>3</v>
      </c>
      <c r="L51" s="241">
        <f t="shared" si="20"/>
        <v>3</v>
      </c>
      <c r="M51" s="264">
        <f t="shared" si="21"/>
        <v>3</v>
      </c>
      <c r="N51" s="197">
        <f>'Core Indicators'!DJ51</f>
        <v>3</v>
      </c>
      <c r="O51" s="197">
        <f>'Core Indicators'!DR51</f>
        <v>3</v>
      </c>
      <c r="P51" s="197">
        <f>'Core Indicators'!DZ51</f>
        <v>3</v>
      </c>
      <c r="Q51" s="197">
        <f>'Core Indicators'!EH51</f>
        <v>3</v>
      </c>
      <c r="R51" s="197">
        <f>'Core Indicators'!EP51</f>
        <v>3</v>
      </c>
      <c r="S51" s="157">
        <f t="shared" si="22"/>
        <v>1.4</v>
      </c>
      <c r="T51" s="157">
        <f t="shared" si="23"/>
        <v>1.3333333333333333</v>
      </c>
      <c r="U51" s="196">
        <v>1</v>
      </c>
      <c r="V51" s="196">
        <v>1</v>
      </c>
      <c r="W51" s="196">
        <f>'Core Indicators'!EX51</f>
        <v>3</v>
      </c>
      <c r="X51" s="157">
        <f t="shared" si="24"/>
        <v>2</v>
      </c>
      <c r="Y51" s="196">
        <v>1</v>
      </c>
      <c r="Z51" s="157">
        <f t="shared" si="25"/>
        <v>1.5</v>
      </c>
      <c r="AA51" s="196">
        <f>'Core Indicators'!FF51</f>
        <v>1</v>
      </c>
      <c r="AB51" s="196">
        <f t="shared" si="26"/>
        <v>2</v>
      </c>
      <c r="AC51" s="178">
        <f>'Core Indicators'!GD51</f>
        <v>2</v>
      </c>
      <c r="AD51" s="178">
        <f>'Core Indicators'!GL51</f>
        <v>2</v>
      </c>
      <c r="AE51" s="178">
        <f>'Core Indicators'!GT51</f>
        <v>2</v>
      </c>
      <c r="AF51" s="178">
        <f>'Core Indicators'!HB51</f>
        <v>2</v>
      </c>
      <c r="AG51" s="178">
        <f t="shared" si="27"/>
        <v>2</v>
      </c>
      <c r="AH51" s="178">
        <f>'Core Indicators'!HJ51</f>
        <v>2</v>
      </c>
      <c r="AI51" s="178">
        <f>'Core Indicators'!HR51</f>
        <v>2</v>
      </c>
      <c r="AJ51" s="178">
        <f t="shared" si="28"/>
        <v>2</v>
      </c>
      <c r="AK51" s="178">
        <f>'Core Indicators'!HZ51</f>
        <v>2</v>
      </c>
      <c r="AL51" s="178">
        <f>'Core Indicators'!IH51</f>
        <v>2</v>
      </c>
      <c r="AM51" s="178">
        <f>'Core Indicators'!IP51</f>
        <v>2</v>
      </c>
      <c r="AN51" s="178">
        <f t="shared" si="29"/>
        <v>2</v>
      </c>
    </row>
    <row r="52" spans="1:40" x14ac:dyDescent="0.35">
      <c r="A52" s="196" t="str">
        <f>Lists!C:C</f>
        <v>LBY001</v>
      </c>
      <c r="B52" s="241">
        <f t="shared" si="15"/>
        <v>1.7</v>
      </c>
      <c r="C52" s="157">
        <f t="shared" si="16"/>
        <v>0</v>
      </c>
      <c r="D52" s="264">
        <f t="shared" si="17"/>
        <v>1.8</v>
      </c>
      <c r="E52" s="196">
        <f>'Core Indicators'!R52</f>
        <v>1</v>
      </c>
      <c r="F52" s="196">
        <f>'Core Indicators'!Z52</f>
        <v>2</v>
      </c>
      <c r="G52" s="157">
        <f t="shared" si="18"/>
        <v>1.5</v>
      </c>
      <c r="H52" s="196">
        <f>'Core Indicators'!AH52</f>
        <v>2</v>
      </c>
      <c r="I52" s="196">
        <f>'Core Indicators'!AP52</f>
        <v>2</v>
      </c>
      <c r="J52" s="196">
        <f>'Core Indicators'!BN52</f>
        <v>2</v>
      </c>
      <c r="K52" s="196">
        <f t="shared" si="19"/>
        <v>2</v>
      </c>
      <c r="L52" s="241">
        <f t="shared" si="20"/>
        <v>2</v>
      </c>
      <c r="M52" s="264">
        <f t="shared" si="21"/>
        <v>2</v>
      </c>
      <c r="N52" s="197">
        <f>'Core Indicators'!DJ52</f>
        <v>2</v>
      </c>
      <c r="O52" s="197">
        <f>'Core Indicators'!DR52</f>
        <v>2</v>
      </c>
      <c r="P52" s="197">
        <f>'Core Indicators'!DZ52</f>
        <v>2</v>
      </c>
      <c r="Q52" s="197">
        <f>'Core Indicators'!EH52</f>
        <v>2</v>
      </c>
      <c r="R52" s="197">
        <f>'Core Indicators'!EP52</f>
        <v>2</v>
      </c>
      <c r="S52" s="157">
        <f t="shared" si="22"/>
        <v>1.3</v>
      </c>
      <c r="T52" s="157">
        <f t="shared" si="23"/>
        <v>1.1666666666666667</v>
      </c>
      <c r="U52" s="196">
        <v>1</v>
      </c>
      <c r="V52" s="196">
        <v>1</v>
      </c>
      <c r="W52" s="196">
        <f>'Core Indicators'!EX52</f>
        <v>2</v>
      </c>
      <c r="X52" s="157">
        <f t="shared" si="24"/>
        <v>1.5</v>
      </c>
      <c r="Y52" s="196">
        <v>1</v>
      </c>
      <c r="Z52" s="157">
        <f t="shared" si="25"/>
        <v>1.5</v>
      </c>
      <c r="AA52" s="196">
        <f>'Core Indicators'!FF52</f>
        <v>1</v>
      </c>
      <c r="AB52" s="196">
        <f t="shared" si="26"/>
        <v>2</v>
      </c>
      <c r="AC52" s="178">
        <f>'Core Indicators'!GD52</f>
        <v>2</v>
      </c>
      <c r="AD52" s="178">
        <f>'Core Indicators'!GL52</f>
        <v>2</v>
      </c>
      <c r="AE52" s="178">
        <f>'Core Indicators'!GT52</f>
        <v>2</v>
      </c>
      <c r="AF52" s="178">
        <f>'Core Indicators'!HB52</f>
        <v>2</v>
      </c>
      <c r="AG52" s="178">
        <f t="shared" si="27"/>
        <v>2</v>
      </c>
      <c r="AH52" s="178">
        <f>'Core Indicators'!HJ52</f>
        <v>2</v>
      </c>
      <c r="AI52" s="178">
        <f>'Core Indicators'!HR52</f>
        <v>2</v>
      </c>
      <c r="AJ52" s="178">
        <f t="shared" si="28"/>
        <v>2</v>
      </c>
      <c r="AK52" s="178">
        <f>'Core Indicators'!HZ52</f>
        <v>2</v>
      </c>
      <c r="AL52" s="178">
        <f>'Core Indicators'!IH52</f>
        <v>2</v>
      </c>
      <c r="AM52" s="178">
        <f>'Core Indicators'!IP52</f>
        <v>2</v>
      </c>
      <c r="AN52" s="178">
        <f t="shared" si="29"/>
        <v>2</v>
      </c>
    </row>
    <row r="53" spans="1:40" x14ac:dyDescent="0.35">
      <c r="A53" s="196" t="str">
        <f>Lists!C:C</f>
        <v>LBY002</v>
      </c>
      <c r="B53" s="241">
        <f t="shared" si="15"/>
        <v>1.7</v>
      </c>
      <c r="C53" s="157">
        <f t="shared" si="16"/>
        <v>0</v>
      </c>
      <c r="D53" s="264">
        <f t="shared" si="17"/>
        <v>1.8</v>
      </c>
      <c r="E53" s="196">
        <f>'Core Indicators'!R53</f>
        <v>1</v>
      </c>
      <c r="F53" s="196">
        <f>'Core Indicators'!Z53</f>
        <v>2</v>
      </c>
      <c r="G53" s="157">
        <f t="shared" si="18"/>
        <v>1.5</v>
      </c>
      <c r="H53" s="196">
        <f>'Core Indicators'!AH53</f>
        <v>2</v>
      </c>
      <c r="I53" s="196">
        <f>'Core Indicators'!AP53</f>
        <v>2</v>
      </c>
      <c r="J53" s="196">
        <f>'Core Indicators'!BN53</f>
        <v>2</v>
      </c>
      <c r="K53" s="196">
        <f t="shared" si="19"/>
        <v>2</v>
      </c>
      <c r="L53" s="241">
        <f t="shared" si="20"/>
        <v>2</v>
      </c>
      <c r="M53" s="264">
        <f t="shared" si="21"/>
        <v>2</v>
      </c>
      <c r="N53" s="197">
        <f>'Core Indicators'!DJ53</f>
        <v>2</v>
      </c>
      <c r="O53" s="197">
        <f>'Core Indicators'!DR53</f>
        <v>2</v>
      </c>
      <c r="P53" s="197">
        <f>'Core Indicators'!DZ53</f>
        <v>2</v>
      </c>
      <c r="Q53" s="197">
        <f>'Core Indicators'!EH53</f>
        <v>2</v>
      </c>
      <c r="R53" s="197">
        <f>'Core Indicators'!EP53</f>
        <v>2</v>
      </c>
      <c r="S53" s="157">
        <f t="shared" si="22"/>
        <v>1.3</v>
      </c>
      <c r="T53" s="157">
        <f t="shared" si="23"/>
        <v>1.1666666666666667</v>
      </c>
      <c r="U53" s="196">
        <v>1</v>
      </c>
      <c r="V53" s="196">
        <v>1</v>
      </c>
      <c r="W53" s="196">
        <f>'Core Indicators'!EX53</f>
        <v>2</v>
      </c>
      <c r="X53" s="157">
        <f t="shared" si="24"/>
        <v>1.5</v>
      </c>
      <c r="Y53" s="196">
        <v>1</v>
      </c>
      <c r="Z53" s="157">
        <f t="shared" si="25"/>
        <v>1.5</v>
      </c>
      <c r="AA53" s="196">
        <f>'Core Indicators'!FF53</f>
        <v>1</v>
      </c>
      <c r="AB53" s="196">
        <f t="shared" si="26"/>
        <v>2</v>
      </c>
      <c r="AC53" s="178">
        <f>'Core Indicators'!GD53</f>
        <v>2</v>
      </c>
      <c r="AD53" s="178">
        <f>'Core Indicators'!GL53</f>
        <v>2</v>
      </c>
      <c r="AE53" s="178">
        <f>'Core Indicators'!GT53</f>
        <v>2</v>
      </c>
      <c r="AF53" s="178">
        <f>'Core Indicators'!HB53</f>
        <v>2</v>
      </c>
      <c r="AG53" s="178">
        <f t="shared" si="27"/>
        <v>2</v>
      </c>
      <c r="AH53" s="178">
        <f>'Core Indicators'!HJ53</f>
        <v>2</v>
      </c>
      <c r="AI53" s="178">
        <f>'Core Indicators'!HR53</f>
        <v>2</v>
      </c>
      <c r="AJ53" s="178">
        <f t="shared" si="28"/>
        <v>2</v>
      </c>
      <c r="AK53" s="178">
        <f>'Core Indicators'!HZ53</f>
        <v>2</v>
      </c>
      <c r="AL53" s="178">
        <f>'Core Indicators'!IH53</f>
        <v>2</v>
      </c>
      <c r="AM53" s="178">
        <f>'Core Indicators'!IP53</f>
        <v>2</v>
      </c>
      <c r="AN53" s="178">
        <f t="shared" si="29"/>
        <v>2</v>
      </c>
    </row>
    <row r="54" spans="1:40" x14ac:dyDescent="0.35">
      <c r="A54" s="196" t="str">
        <f>Lists!C:C</f>
        <v>LSO002</v>
      </c>
      <c r="B54" s="241">
        <f t="shared" si="15"/>
        <v>1.2</v>
      </c>
      <c r="C54" s="157">
        <f t="shared" si="16"/>
        <v>0</v>
      </c>
      <c r="D54" s="264">
        <f t="shared" si="17"/>
        <v>1.6</v>
      </c>
      <c r="E54" s="196">
        <f>'Core Indicators'!R54</f>
        <v>2</v>
      </c>
      <c r="F54" s="196">
        <f>'Core Indicators'!Z54</f>
        <v>1</v>
      </c>
      <c r="G54" s="157">
        <f t="shared" si="18"/>
        <v>1.5</v>
      </c>
      <c r="H54" s="196">
        <f>'Core Indicators'!AH54</f>
        <v>1</v>
      </c>
      <c r="I54" s="196">
        <f>'Core Indicators'!AP54</f>
        <v>3</v>
      </c>
      <c r="J54" s="196">
        <f>'Core Indicators'!BN54</f>
        <v>1</v>
      </c>
      <c r="K54" s="196">
        <f t="shared" si="19"/>
        <v>2.1</v>
      </c>
      <c r="L54" s="241">
        <f t="shared" si="20"/>
        <v>1.6</v>
      </c>
      <c r="M54" s="264">
        <f t="shared" si="21"/>
        <v>1</v>
      </c>
      <c r="N54" s="197">
        <f>'Core Indicators'!DJ54</f>
        <v>1</v>
      </c>
      <c r="O54" s="197">
        <f>'Core Indicators'!DR54</f>
        <v>1</v>
      </c>
      <c r="P54" s="197">
        <f>'Core Indicators'!DZ54</f>
        <v>1</v>
      </c>
      <c r="Q54" s="197">
        <f>'Core Indicators'!EH54</f>
        <v>1</v>
      </c>
      <c r="R54" s="197">
        <f>'Core Indicators'!EP54</f>
        <v>1</v>
      </c>
      <c r="S54" s="157">
        <f t="shared" si="22"/>
        <v>1.3</v>
      </c>
      <c r="T54" s="157">
        <f t="shared" si="23"/>
        <v>1</v>
      </c>
      <c r="U54" s="196">
        <v>1</v>
      </c>
      <c r="V54" s="196">
        <v>1</v>
      </c>
      <c r="W54" s="196">
        <f>'Core Indicators'!EX54</f>
        <v>1</v>
      </c>
      <c r="X54" s="157">
        <f t="shared" si="24"/>
        <v>1</v>
      </c>
      <c r="Y54" s="196">
        <v>1</v>
      </c>
      <c r="Z54" s="157">
        <f t="shared" si="25"/>
        <v>1.5</v>
      </c>
      <c r="AA54" s="196">
        <f>'Core Indicators'!FF54</f>
        <v>1</v>
      </c>
      <c r="AB54" s="196">
        <f t="shared" si="26"/>
        <v>2</v>
      </c>
      <c r="AC54" s="178">
        <f>'Core Indicators'!GD54</f>
        <v>2</v>
      </c>
      <c r="AD54" s="178">
        <f>'Core Indicators'!GL54</f>
        <v>2</v>
      </c>
      <c r="AE54" s="178">
        <f>'Core Indicators'!GT54</f>
        <v>2</v>
      </c>
      <c r="AF54" s="178">
        <f>'Core Indicators'!HB54</f>
        <v>2</v>
      </c>
      <c r="AG54" s="178">
        <f t="shared" si="27"/>
        <v>2</v>
      </c>
      <c r="AH54" s="178">
        <f>'Core Indicators'!HJ54</f>
        <v>2</v>
      </c>
      <c r="AI54" s="178">
        <f>'Core Indicators'!HR54</f>
        <v>2</v>
      </c>
      <c r="AJ54" s="178">
        <f t="shared" si="28"/>
        <v>2</v>
      </c>
      <c r="AK54" s="178">
        <f>'Core Indicators'!HZ54</f>
        <v>2</v>
      </c>
      <c r="AL54" s="178">
        <f>'Core Indicators'!IH54</f>
        <v>2</v>
      </c>
      <c r="AM54" s="178">
        <f>'Core Indicators'!IP54</f>
        <v>2</v>
      </c>
      <c r="AN54" s="178">
        <f t="shared" si="29"/>
        <v>2</v>
      </c>
    </row>
    <row r="55" spans="1:40" x14ac:dyDescent="0.35">
      <c r="A55" s="196" t="str">
        <f>Lists!C:C</f>
        <v>MAR002</v>
      </c>
      <c r="B55" s="241" t="str">
        <f t="shared" si="15"/>
        <v>x</v>
      </c>
      <c r="C55" s="157">
        <f t="shared" si="16"/>
        <v>3</v>
      </c>
      <c r="D55" s="264">
        <f t="shared" si="17"/>
        <v>2</v>
      </c>
      <c r="E55" s="196">
        <f>'Core Indicators'!R55</f>
        <v>1</v>
      </c>
      <c r="F55" s="196">
        <f>'Core Indicators'!Z55</f>
        <v>3</v>
      </c>
      <c r="G55" s="157">
        <f t="shared" si="18"/>
        <v>2.1</v>
      </c>
      <c r="H55" s="196" t="str">
        <f>'Core Indicators'!AH55</f>
        <v>x</v>
      </c>
      <c r="I55" s="196" t="str">
        <f>'Core Indicators'!AP55</f>
        <v>x</v>
      </c>
      <c r="J55" s="196">
        <f>'Core Indicators'!BN55</f>
        <v>2</v>
      </c>
      <c r="K55" s="196">
        <f t="shared" si="19"/>
        <v>2</v>
      </c>
      <c r="L55" s="241">
        <f t="shared" si="20"/>
        <v>2</v>
      </c>
      <c r="M55" s="264" t="str">
        <f t="shared" si="21"/>
        <v>x</v>
      </c>
      <c r="N55" s="197" t="str">
        <f>'Core Indicators'!DJ55</f>
        <v>x</v>
      </c>
      <c r="O55" s="197" t="str">
        <f>'Core Indicators'!DR55</f>
        <v>x</v>
      </c>
      <c r="P55" s="197" t="str">
        <f>'Core Indicators'!DZ55</f>
        <v>x</v>
      </c>
      <c r="Q55" s="197" t="str">
        <f>'Core Indicators'!EH55</f>
        <v>x</v>
      </c>
      <c r="R55" s="197" t="str">
        <f>'Core Indicators'!EP55</f>
        <v>x</v>
      </c>
      <c r="S55" s="157">
        <f t="shared" si="22"/>
        <v>1.6</v>
      </c>
      <c r="T55" s="157">
        <f t="shared" si="23"/>
        <v>1.1666666666666667</v>
      </c>
      <c r="U55" s="196">
        <v>1</v>
      </c>
      <c r="V55" s="196">
        <v>1</v>
      </c>
      <c r="W55" s="196">
        <f>'Core Indicators'!EX55</f>
        <v>2</v>
      </c>
      <c r="X55" s="157">
        <f t="shared" si="24"/>
        <v>1.5</v>
      </c>
      <c r="Y55" s="196">
        <v>1</v>
      </c>
      <c r="Z55" s="157">
        <f t="shared" si="25"/>
        <v>2</v>
      </c>
      <c r="AA55" s="196">
        <f>'Core Indicators'!FF55</f>
        <v>2</v>
      </c>
      <c r="AB55" s="196">
        <f t="shared" si="26"/>
        <v>2</v>
      </c>
      <c r="AC55" s="178">
        <f>'Core Indicators'!GD55</f>
        <v>2</v>
      </c>
      <c r="AD55" s="178">
        <f>'Core Indicators'!GL55</f>
        <v>2</v>
      </c>
      <c r="AE55" s="178">
        <f>'Core Indicators'!GT55</f>
        <v>2</v>
      </c>
      <c r="AF55" s="178">
        <f>'Core Indicators'!HB55</f>
        <v>2</v>
      </c>
      <c r="AG55" s="178">
        <f t="shared" si="27"/>
        <v>2</v>
      </c>
      <c r="AH55" s="178">
        <f>'Core Indicators'!HJ55</f>
        <v>2</v>
      </c>
      <c r="AI55" s="178">
        <f>'Core Indicators'!HR55</f>
        <v>2</v>
      </c>
      <c r="AJ55" s="178">
        <f t="shared" si="28"/>
        <v>2</v>
      </c>
      <c r="AK55" s="178">
        <f>'Core Indicators'!HZ55</f>
        <v>2</v>
      </c>
      <c r="AL55" s="178">
        <f>'Core Indicators'!IH55</f>
        <v>2</v>
      </c>
      <c r="AM55" s="178">
        <f>'Core Indicators'!IP55</f>
        <v>2</v>
      </c>
      <c r="AN55" s="178">
        <f t="shared" si="29"/>
        <v>2</v>
      </c>
    </row>
    <row r="56" spans="1:40" x14ac:dyDescent="0.35">
      <c r="A56" s="196" t="str">
        <f>Lists!C:C</f>
        <v>MDG002</v>
      </c>
      <c r="B56" s="241">
        <f t="shared" si="15"/>
        <v>1.3</v>
      </c>
      <c r="C56" s="157">
        <f t="shared" si="16"/>
        <v>0</v>
      </c>
      <c r="D56" s="264">
        <f t="shared" si="17"/>
        <v>1.5</v>
      </c>
      <c r="E56" s="196">
        <f>'Core Indicators'!R56</f>
        <v>2</v>
      </c>
      <c r="F56" s="196">
        <f>'Core Indicators'!Z56</f>
        <v>1</v>
      </c>
      <c r="G56" s="157">
        <f t="shared" si="18"/>
        <v>1.5</v>
      </c>
      <c r="H56" s="196">
        <f>'Core Indicators'!AH56</f>
        <v>1</v>
      </c>
      <c r="I56" s="196">
        <f>'Core Indicators'!AP56</f>
        <v>2</v>
      </c>
      <c r="J56" s="196">
        <f>'Core Indicators'!BN56</f>
        <v>2</v>
      </c>
      <c r="K56" s="196">
        <f t="shared" si="19"/>
        <v>2</v>
      </c>
      <c r="L56" s="241">
        <f t="shared" si="20"/>
        <v>1.5</v>
      </c>
      <c r="M56" s="264">
        <f t="shared" si="21"/>
        <v>1</v>
      </c>
      <c r="N56" s="197">
        <f>'Core Indicators'!DJ56</f>
        <v>1</v>
      </c>
      <c r="O56" s="197">
        <f>'Core Indicators'!DR56</f>
        <v>1</v>
      </c>
      <c r="P56" s="197">
        <f>'Core Indicators'!DZ56</f>
        <v>1</v>
      </c>
      <c r="Q56" s="197">
        <f>'Core Indicators'!EH56</f>
        <v>1</v>
      </c>
      <c r="R56" s="197">
        <f>'Core Indicators'!EP56</f>
        <v>1</v>
      </c>
      <c r="S56" s="157">
        <f t="shared" si="22"/>
        <v>1.6</v>
      </c>
      <c r="T56" s="157">
        <f t="shared" si="23"/>
        <v>1.1666666666666667</v>
      </c>
      <c r="U56" s="196">
        <v>1</v>
      </c>
      <c r="V56" s="196">
        <v>1</v>
      </c>
      <c r="W56" s="196">
        <f>'Core Indicators'!EX56</f>
        <v>2</v>
      </c>
      <c r="X56" s="157">
        <f t="shared" si="24"/>
        <v>1.5</v>
      </c>
      <c r="Y56" s="196">
        <v>1</v>
      </c>
      <c r="Z56" s="157">
        <f t="shared" si="25"/>
        <v>2</v>
      </c>
      <c r="AA56" s="196">
        <f>'Core Indicators'!FF56</f>
        <v>2</v>
      </c>
      <c r="AB56" s="196">
        <f t="shared" si="26"/>
        <v>2</v>
      </c>
      <c r="AC56" s="178">
        <f>'Core Indicators'!GD56</f>
        <v>2</v>
      </c>
      <c r="AD56" s="178">
        <f>'Core Indicators'!GL56</f>
        <v>2</v>
      </c>
      <c r="AE56" s="178">
        <f>'Core Indicators'!GT56</f>
        <v>2</v>
      </c>
      <c r="AF56" s="178">
        <f>'Core Indicators'!HB56</f>
        <v>2</v>
      </c>
      <c r="AG56" s="178">
        <f t="shared" si="27"/>
        <v>2</v>
      </c>
      <c r="AH56" s="178">
        <f>'Core Indicators'!HJ56</f>
        <v>2</v>
      </c>
      <c r="AI56" s="178">
        <f>'Core Indicators'!HR56</f>
        <v>2</v>
      </c>
      <c r="AJ56" s="178">
        <f t="shared" si="28"/>
        <v>2</v>
      </c>
      <c r="AK56" s="178">
        <f>'Core Indicators'!HZ56</f>
        <v>2</v>
      </c>
      <c r="AL56" s="178">
        <f>'Core Indicators'!IH56</f>
        <v>2</v>
      </c>
      <c r="AM56" s="178">
        <f>'Core Indicators'!IP56</f>
        <v>2</v>
      </c>
      <c r="AN56" s="178">
        <f t="shared" si="29"/>
        <v>2</v>
      </c>
    </row>
    <row r="57" spans="1:40" x14ac:dyDescent="0.35">
      <c r="A57" s="196" t="str">
        <f>Lists!C:C</f>
        <v>MEX001</v>
      </c>
      <c r="B57" s="241">
        <f t="shared" si="15"/>
        <v>2.6</v>
      </c>
      <c r="C57" s="157">
        <f t="shared" si="16"/>
        <v>0</v>
      </c>
      <c r="D57" s="264">
        <f t="shared" si="17"/>
        <v>2.8</v>
      </c>
      <c r="E57" s="196">
        <f>'Core Indicators'!R57</f>
        <v>2</v>
      </c>
      <c r="F57" s="196">
        <f>'Core Indicators'!Z57</f>
        <v>3</v>
      </c>
      <c r="G57" s="157">
        <f t="shared" si="18"/>
        <v>2.5</v>
      </c>
      <c r="H57" s="196">
        <f>'Core Indicators'!AH57</f>
        <v>3</v>
      </c>
      <c r="I57" s="196">
        <f>'Core Indicators'!AP57</f>
        <v>3</v>
      </c>
      <c r="J57" s="196">
        <f>'Core Indicators'!BN57</f>
        <v>3</v>
      </c>
      <c r="K57" s="196">
        <f t="shared" si="19"/>
        <v>3</v>
      </c>
      <c r="L57" s="241">
        <f t="shared" si="20"/>
        <v>3</v>
      </c>
      <c r="M57" s="264">
        <f t="shared" si="21"/>
        <v>3</v>
      </c>
      <c r="N57" s="197">
        <f>'Core Indicators'!DJ57</f>
        <v>3</v>
      </c>
      <c r="O57" s="197">
        <f>'Core Indicators'!DR57</f>
        <v>3</v>
      </c>
      <c r="P57" s="197" t="str">
        <f>'Core Indicators'!DZ57</f>
        <v>x</v>
      </c>
      <c r="Q57" s="197" t="str">
        <f>'Core Indicators'!EH57</f>
        <v>x</v>
      </c>
      <c r="R57" s="197" t="str">
        <f>'Core Indicators'!EP57</f>
        <v>x</v>
      </c>
      <c r="S57" s="157">
        <f t="shared" si="22"/>
        <v>1.7</v>
      </c>
      <c r="T57" s="157">
        <f t="shared" si="23"/>
        <v>1.3333333333333333</v>
      </c>
      <c r="U57" s="196">
        <v>1</v>
      </c>
      <c r="V57" s="196">
        <v>1</v>
      </c>
      <c r="W57" s="196">
        <f>'Core Indicators'!EX57</f>
        <v>3</v>
      </c>
      <c r="X57" s="157">
        <f t="shared" si="24"/>
        <v>2</v>
      </c>
      <c r="Y57" s="196">
        <v>1</v>
      </c>
      <c r="Z57" s="157">
        <f t="shared" si="25"/>
        <v>2</v>
      </c>
      <c r="AA57" s="196">
        <f>'Core Indicators'!FF57</f>
        <v>2</v>
      </c>
      <c r="AB57" s="196">
        <f t="shared" si="26"/>
        <v>2</v>
      </c>
      <c r="AC57" s="178">
        <f>'Core Indicators'!GD57</f>
        <v>2</v>
      </c>
      <c r="AD57" s="178">
        <f>'Core Indicators'!GL57</f>
        <v>2</v>
      </c>
      <c r="AE57" s="178">
        <f>'Core Indicators'!GT57</f>
        <v>2</v>
      </c>
      <c r="AF57" s="178">
        <f>'Core Indicators'!HB57</f>
        <v>2</v>
      </c>
      <c r="AG57" s="178">
        <f t="shared" si="27"/>
        <v>2</v>
      </c>
      <c r="AH57" s="178">
        <f>'Core Indicators'!HJ57</f>
        <v>2</v>
      </c>
      <c r="AI57" s="178">
        <f>'Core Indicators'!HR57</f>
        <v>2</v>
      </c>
      <c r="AJ57" s="178">
        <f t="shared" si="28"/>
        <v>2</v>
      </c>
      <c r="AK57" s="178">
        <f>'Core Indicators'!HZ57</f>
        <v>2</v>
      </c>
      <c r="AL57" s="178">
        <f>'Core Indicators'!IH57</f>
        <v>2</v>
      </c>
      <c r="AM57" s="178">
        <f>'Core Indicators'!IP57</f>
        <v>2</v>
      </c>
      <c r="AN57" s="178">
        <f t="shared" si="29"/>
        <v>2</v>
      </c>
    </row>
    <row r="58" spans="1:40" x14ac:dyDescent="0.35">
      <c r="A58" s="196" t="str">
        <f>Lists!C:C</f>
        <v>MEX002</v>
      </c>
      <c r="B58" s="241">
        <f t="shared" si="15"/>
        <v>2.6</v>
      </c>
      <c r="C58" s="157">
        <f t="shared" si="16"/>
        <v>1</v>
      </c>
      <c r="D58" s="264">
        <f t="shared" si="17"/>
        <v>2.8</v>
      </c>
      <c r="E58" s="196">
        <f>'Core Indicators'!R58</f>
        <v>2</v>
      </c>
      <c r="F58" s="196">
        <f>'Core Indicators'!Z58</f>
        <v>3</v>
      </c>
      <c r="G58" s="157">
        <f t="shared" si="18"/>
        <v>2.5</v>
      </c>
      <c r="H58" s="196">
        <f>'Core Indicators'!AH58</f>
        <v>3</v>
      </c>
      <c r="I58" s="196">
        <f>'Core Indicators'!AP58</f>
        <v>3</v>
      </c>
      <c r="J58" s="196">
        <f>'Core Indicators'!BN58</f>
        <v>3</v>
      </c>
      <c r="K58" s="196">
        <f t="shared" si="19"/>
        <v>3</v>
      </c>
      <c r="L58" s="241">
        <f t="shared" si="20"/>
        <v>3</v>
      </c>
      <c r="M58" s="264">
        <f t="shared" si="21"/>
        <v>3</v>
      </c>
      <c r="N58" s="197">
        <f>'Core Indicators'!DJ58</f>
        <v>3</v>
      </c>
      <c r="O58" s="197">
        <f>'Core Indicators'!DR58</f>
        <v>3</v>
      </c>
      <c r="P58" s="197" t="str">
        <f>'Core Indicators'!DZ58</f>
        <v>x</v>
      </c>
      <c r="Q58" s="197" t="str">
        <f>'Core Indicators'!EH58</f>
        <v>x</v>
      </c>
      <c r="R58" s="197" t="str">
        <f>'Core Indicators'!EP58</f>
        <v>x</v>
      </c>
      <c r="S58" s="157">
        <f t="shared" si="22"/>
        <v>1.7</v>
      </c>
      <c r="T58" s="157">
        <f t="shared" si="23"/>
        <v>1.3333333333333333</v>
      </c>
      <c r="U58" s="196">
        <v>1</v>
      </c>
      <c r="V58" s="196">
        <v>1</v>
      </c>
      <c r="W58" s="196">
        <f>'Core Indicators'!EX58</f>
        <v>3</v>
      </c>
      <c r="X58" s="157">
        <f t="shared" si="24"/>
        <v>2</v>
      </c>
      <c r="Y58" s="196">
        <v>1</v>
      </c>
      <c r="Z58" s="157">
        <f t="shared" si="25"/>
        <v>2</v>
      </c>
      <c r="AA58" s="196" t="str">
        <f>'Core Indicators'!FF58</f>
        <v>x</v>
      </c>
      <c r="AB58" s="196">
        <f t="shared" si="26"/>
        <v>2</v>
      </c>
      <c r="AC58" s="178">
        <f>'Core Indicators'!GD58</f>
        <v>2</v>
      </c>
      <c r="AD58" s="178">
        <f>'Core Indicators'!GL58</f>
        <v>2</v>
      </c>
      <c r="AE58" s="178">
        <f>'Core Indicators'!GT58</f>
        <v>2</v>
      </c>
      <c r="AF58" s="178">
        <f>'Core Indicators'!HB58</f>
        <v>2</v>
      </c>
      <c r="AG58" s="178">
        <f t="shared" si="27"/>
        <v>2</v>
      </c>
      <c r="AH58" s="178">
        <f>'Core Indicators'!HJ58</f>
        <v>2</v>
      </c>
      <c r="AI58" s="178">
        <f>'Core Indicators'!HR58</f>
        <v>2</v>
      </c>
      <c r="AJ58" s="178">
        <f t="shared" si="28"/>
        <v>2</v>
      </c>
      <c r="AK58" s="178">
        <f>'Core Indicators'!HZ58</f>
        <v>2</v>
      </c>
      <c r="AL58" s="178">
        <f>'Core Indicators'!IH58</f>
        <v>2</v>
      </c>
      <c r="AM58" s="178">
        <f>'Core Indicators'!IP58</f>
        <v>2</v>
      </c>
      <c r="AN58" s="178">
        <f t="shared" si="29"/>
        <v>2</v>
      </c>
    </row>
    <row r="59" spans="1:40" x14ac:dyDescent="0.35">
      <c r="A59" s="196" t="str">
        <f>Lists!C:C</f>
        <v>MEX003</v>
      </c>
      <c r="B59" s="241">
        <f t="shared" si="15"/>
        <v>2.6</v>
      </c>
      <c r="C59" s="157">
        <f t="shared" si="16"/>
        <v>0</v>
      </c>
      <c r="D59" s="264">
        <f t="shared" si="17"/>
        <v>2.6</v>
      </c>
      <c r="E59" s="196">
        <f>'Core Indicators'!R59</f>
        <v>2</v>
      </c>
      <c r="F59" s="196">
        <f>'Core Indicators'!Z59</f>
        <v>2</v>
      </c>
      <c r="G59" s="157">
        <f t="shared" si="18"/>
        <v>2</v>
      </c>
      <c r="H59" s="196">
        <f>'Core Indicators'!AH59</f>
        <v>3</v>
      </c>
      <c r="I59" s="196">
        <f>'Core Indicators'!AP59</f>
        <v>3</v>
      </c>
      <c r="J59" s="196">
        <f>'Core Indicators'!BN59</f>
        <v>2</v>
      </c>
      <c r="K59" s="196">
        <f t="shared" si="19"/>
        <v>2.5</v>
      </c>
      <c r="L59" s="241">
        <f t="shared" si="20"/>
        <v>2.8</v>
      </c>
      <c r="M59" s="264">
        <f t="shared" si="21"/>
        <v>3</v>
      </c>
      <c r="N59" s="197">
        <f>'Core Indicators'!DJ59</f>
        <v>3</v>
      </c>
      <c r="O59" s="197">
        <f>'Core Indicators'!DR59</f>
        <v>3</v>
      </c>
      <c r="P59" s="197" t="str">
        <f>'Core Indicators'!DZ59</f>
        <v>x</v>
      </c>
      <c r="Q59" s="197" t="str">
        <f>'Core Indicators'!EH59</f>
        <v>x</v>
      </c>
      <c r="R59" s="197" t="str">
        <f>'Core Indicators'!EP59</f>
        <v>x</v>
      </c>
      <c r="S59" s="157">
        <f t="shared" si="22"/>
        <v>1.9</v>
      </c>
      <c r="T59" s="157">
        <f t="shared" si="23"/>
        <v>1.3333333333333333</v>
      </c>
      <c r="U59" s="196">
        <v>1</v>
      </c>
      <c r="V59" s="196">
        <v>1</v>
      </c>
      <c r="W59" s="196">
        <f>'Core Indicators'!EX59</f>
        <v>3</v>
      </c>
      <c r="X59" s="157">
        <f t="shared" si="24"/>
        <v>2</v>
      </c>
      <c r="Y59" s="196">
        <v>1</v>
      </c>
      <c r="Z59" s="157">
        <f t="shared" si="25"/>
        <v>2.5</v>
      </c>
      <c r="AA59" s="196">
        <f>'Core Indicators'!FF59</f>
        <v>3</v>
      </c>
      <c r="AB59" s="196">
        <f t="shared" si="26"/>
        <v>2</v>
      </c>
      <c r="AC59" s="178">
        <f>'Core Indicators'!GD59</f>
        <v>2</v>
      </c>
      <c r="AD59" s="178">
        <f>'Core Indicators'!GL59</f>
        <v>2</v>
      </c>
      <c r="AE59" s="178">
        <f>'Core Indicators'!GT59</f>
        <v>2</v>
      </c>
      <c r="AF59" s="178">
        <f>'Core Indicators'!HB59</f>
        <v>2</v>
      </c>
      <c r="AG59" s="178">
        <f t="shared" si="27"/>
        <v>2</v>
      </c>
      <c r="AH59" s="178">
        <f>'Core Indicators'!HJ59</f>
        <v>2</v>
      </c>
      <c r="AI59" s="178">
        <f>'Core Indicators'!HR59</f>
        <v>2</v>
      </c>
      <c r="AJ59" s="178">
        <f t="shared" si="28"/>
        <v>2</v>
      </c>
      <c r="AK59" s="178">
        <f>'Core Indicators'!HZ59</f>
        <v>2</v>
      </c>
      <c r="AL59" s="178">
        <f>'Core Indicators'!IH59</f>
        <v>2</v>
      </c>
      <c r="AM59" s="178">
        <f>'Core Indicators'!IP59</f>
        <v>2</v>
      </c>
      <c r="AN59" s="178">
        <f t="shared" si="29"/>
        <v>2</v>
      </c>
    </row>
    <row r="60" spans="1:40" x14ac:dyDescent="0.35">
      <c r="A60" s="196" t="str">
        <f>Lists!C:C</f>
        <v>MLI001</v>
      </c>
      <c r="B60" s="241">
        <f t="shared" si="15"/>
        <v>1.8</v>
      </c>
      <c r="C60" s="157">
        <f t="shared" si="16"/>
        <v>0</v>
      </c>
      <c r="D60" s="264">
        <f t="shared" si="17"/>
        <v>1.5</v>
      </c>
      <c r="E60" s="196">
        <f>'Core Indicators'!R60</f>
        <v>1</v>
      </c>
      <c r="F60" s="196">
        <f>'Core Indicators'!Z60</f>
        <v>2</v>
      </c>
      <c r="G60" s="157">
        <f t="shared" si="18"/>
        <v>1.5</v>
      </c>
      <c r="H60" s="196">
        <f>'Core Indicators'!AH60</f>
        <v>2</v>
      </c>
      <c r="I60" s="196">
        <f>'Core Indicators'!AP60</f>
        <v>1</v>
      </c>
      <c r="J60" s="196">
        <f>'Core Indicators'!BN60</f>
        <v>1</v>
      </c>
      <c r="K60" s="196">
        <f t="shared" si="19"/>
        <v>1</v>
      </c>
      <c r="L60" s="241">
        <f t="shared" si="20"/>
        <v>1.5</v>
      </c>
      <c r="M60" s="264">
        <f t="shared" si="21"/>
        <v>2</v>
      </c>
      <c r="N60" s="197">
        <f>'Core Indicators'!DJ60</f>
        <v>2</v>
      </c>
      <c r="O60" s="197">
        <f>'Core Indicators'!DR60</f>
        <v>2</v>
      </c>
      <c r="P60" s="197">
        <f>'Core Indicators'!DZ60</f>
        <v>2</v>
      </c>
      <c r="Q60" s="197">
        <f>'Core Indicators'!EH60</f>
        <v>2</v>
      </c>
      <c r="R60" s="197">
        <f>'Core Indicators'!EP60</f>
        <v>2</v>
      </c>
      <c r="S60" s="157">
        <f t="shared" si="22"/>
        <v>1.6</v>
      </c>
      <c r="T60" s="157">
        <f t="shared" si="23"/>
        <v>1.1666666666666667</v>
      </c>
      <c r="U60" s="196">
        <v>1</v>
      </c>
      <c r="V60" s="196">
        <v>1</v>
      </c>
      <c r="W60" s="196">
        <f>'Core Indicators'!EX60</f>
        <v>2</v>
      </c>
      <c r="X60" s="157">
        <f t="shared" si="24"/>
        <v>1.5</v>
      </c>
      <c r="Y60" s="196">
        <v>1</v>
      </c>
      <c r="Z60" s="157">
        <f t="shared" si="25"/>
        <v>2</v>
      </c>
      <c r="AA60" s="196">
        <f>'Core Indicators'!FF60</f>
        <v>2</v>
      </c>
      <c r="AB60" s="196">
        <f t="shared" si="26"/>
        <v>2</v>
      </c>
      <c r="AC60" s="178">
        <f>'Core Indicators'!GD60</f>
        <v>2</v>
      </c>
      <c r="AD60" s="178">
        <f>'Core Indicators'!GL60</f>
        <v>2</v>
      </c>
      <c r="AE60" s="178">
        <f>'Core Indicators'!GT60</f>
        <v>2</v>
      </c>
      <c r="AF60" s="178">
        <f>'Core Indicators'!HB60</f>
        <v>2</v>
      </c>
      <c r="AG60" s="178">
        <f t="shared" si="27"/>
        <v>2</v>
      </c>
      <c r="AH60" s="178">
        <f>'Core Indicators'!HJ60</f>
        <v>2</v>
      </c>
      <c r="AI60" s="178">
        <f>'Core Indicators'!HR60</f>
        <v>2</v>
      </c>
      <c r="AJ60" s="178">
        <f t="shared" si="28"/>
        <v>2</v>
      </c>
      <c r="AK60" s="178">
        <f>'Core Indicators'!HZ60</f>
        <v>2</v>
      </c>
      <c r="AL60" s="178">
        <f>'Core Indicators'!IH60</f>
        <v>2</v>
      </c>
      <c r="AM60" s="178">
        <f>'Core Indicators'!IP60</f>
        <v>2</v>
      </c>
      <c r="AN60" s="178">
        <f t="shared" si="29"/>
        <v>2</v>
      </c>
    </row>
    <row r="61" spans="1:40" x14ac:dyDescent="0.35">
      <c r="A61" s="196" t="str">
        <f>Lists!C:C</f>
        <v>MMR001</v>
      </c>
      <c r="B61" s="241">
        <f t="shared" si="15"/>
        <v>1.9</v>
      </c>
      <c r="C61" s="157">
        <f t="shared" si="16"/>
        <v>0</v>
      </c>
      <c r="D61" s="264">
        <f t="shared" si="17"/>
        <v>2</v>
      </c>
      <c r="E61" s="196">
        <f>'Core Indicators'!R61</f>
        <v>2</v>
      </c>
      <c r="F61" s="196">
        <f>'Core Indicators'!Z61</f>
        <v>2</v>
      </c>
      <c r="G61" s="157">
        <f t="shared" si="18"/>
        <v>2</v>
      </c>
      <c r="H61" s="196">
        <f>'Core Indicators'!AH61</f>
        <v>2</v>
      </c>
      <c r="I61" s="196">
        <f>'Core Indicators'!AP61</f>
        <v>2</v>
      </c>
      <c r="J61" s="196">
        <f>'Core Indicators'!BN61</f>
        <v>2</v>
      </c>
      <c r="K61" s="196">
        <f t="shared" si="19"/>
        <v>2</v>
      </c>
      <c r="L61" s="241">
        <f t="shared" si="20"/>
        <v>2</v>
      </c>
      <c r="M61" s="264">
        <f t="shared" si="21"/>
        <v>2</v>
      </c>
      <c r="N61" s="197">
        <f>'Core Indicators'!DJ61</f>
        <v>2</v>
      </c>
      <c r="O61" s="197">
        <f>'Core Indicators'!DR61</f>
        <v>2</v>
      </c>
      <c r="P61" s="197">
        <f>'Core Indicators'!DZ61</f>
        <v>2</v>
      </c>
      <c r="Q61" s="197">
        <f>'Core Indicators'!EH61</f>
        <v>2</v>
      </c>
      <c r="R61" s="197">
        <f>'Core Indicators'!EP61</f>
        <v>2</v>
      </c>
      <c r="S61" s="157">
        <f t="shared" si="22"/>
        <v>1.6</v>
      </c>
      <c r="T61" s="157">
        <f t="shared" si="23"/>
        <v>1.1666666666666667</v>
      </c>
      <c r="U61" s="196">
        <v>1</v>
      </c>
      <c r="V61" s="196">
        <v>1</v>
      </c>
      <c r="W61" s="196">
        <f>'Core Indicators'!EX61</f>
        <v>2</v>
      </c>
      <c r="X61" s="157">
        <f t="shared" si="24"/>
        <v>1.5</v>
      </c>
      <c r="Y61" s="196">
        <v>1</v>
      </c>
      <c r="Z61" s="157">
        <f t="shared" si="25"/>
        <v>2</v>
      </c>
      <c r="AA61" s="196">
        <f>'Core Indicators'!FF61</f>
        <v>2</v>
      </c>
      <c r="AB61" s="196">
        <f t="shared" si="26"/>
        <v>2</v>
      </c>
      <c r="AC61" s="178">
        <f>'Core Indicators'!GD61</f>
        <v>2</v>
      </c>
      <c r="AD61" s="178">
        <f>'Core Indicators'!GL61</f>
        <v>2</v>
      </c>
      <c r="AE61" s="178">
        <f>'Core Indicators'!GT61</f>
        <v>2</v>
      </c>
      <c r="AF61" s="178">
        <f>'Core Indicators'!HB61</f>
        <v>2</v>
      </c>
      <c r="AG61" s="178">
        <f t="shared" si="27"/>
        <v>2</v>
      </c>
      <c r="AH61" s="178">
        <f>'Core Indicators'!HJ61</f>
        <v>2</v>
      </c>
      <c r="AI61" s="178">
        <f>'Core Indicators'!HR61</f>
        <v>2</v>
      </c>
      <c r="AJ61" s="178">
        <f t="shared" si="28"/>
        <v>2</v>
      </c>
      <c r="AK61" s="178">
        <f>'Core Indicators'!HZ61</f>
        <v>2</v>
      </c>
      <c r="AL61" s="178">
        <f>'Core Indicators'!IH61</f>
        <v>2</v>
      </c>
      <c r="AM61" s="178">
        <f>'Core Indicators'!IP61</f>
        <v>2</v>
      </c>
      <c r="AN61" s="178">
        <f t="shared" si="29"/>
        <v>2</v>
      </c>
    </row>
    <row r="62" spans="1:40" x14ac:dyDescent="0.35">
      <c r="A62" s="196" t="str">
        <f>Lists!C:C</f>
        <v>MMR002</v>
      </c>
      <c r="B62" s="241">
        <f t="shared" si="15"/>
        <v>1.9</v>
      </c>
      <c r="C62" s="157">
        <f t="shared" si="16"/>
        <v>0</v>
      </c>
      <c r="D62" s="264">
        <f t="shared" si="17"/>
        <v>2.2000000000000002</v>
      </c>
      <c r="E62" s="196">
        <f>'Core Indicators'!R62</f>
        <v>2</v>
      </c>
      <c r="F62" s="196">
        <f>'Core Indicators'!Z62</f>
        <v>2</v>
      </c>
      <c r="G62" s="157">
        <f t="shared" si="18"/>
        <v>2</v>
      </c>
      <c r="H62" s="196">
        <f>'Core Indicators'!AH62</f>
        <v>2</v>
      </c>
      <c r="I62" s="196">
        <f>'Core Indicators'!AP62</f>
        <v>2</v>
      </c>
      <c r="J62" s="196">
        <f>'Core Indicators'!BN62</f>
        <v>3</v>
      </c>
      <c r="K62" s="196">
        <f t="shared" si="19"/>
        <v>2.5</v>
      </c>
      <c r="L62" s="241">
        <f t="shared" si="20"/>
        <v>2.2999999999999998</v>
      </c>
      <c r="M62" s="264">
        <f t="shared" si="21"/>
        <v>2</v>
      </c>
      <c r="N62" s="197">
        <f>'Core Indicators'!DJ62</f>
        <v>2</v>
      </c>
      <c r="O62" s="197">
        <f>'Core Indicators'!DR62</f>
        <v>2</v>
      </c>
      <c r="P62" s="197">
        <f>'Core Indicators'!DZ62</f>
        <v>2</v>
      </c>
      <c r="Q62" s="197">
        <f>'Core Indicators'!EH62</f>
        <v>2</v>
      </c>
      <c r="R62" s="197">
        <f>'Core Indicators'!EP62</f>
        <v>2</v>
      </c>
      <c r="S62" s="157">
        <f t="shared" si="22"/>
        <v>1.6</v>
      </c>
      <c r="T62" s="157">
        <f t="shared" si="23"/>
        <v>1.1666666666666667</v>
      </c>
      <c r="U62" s="196">
        <v>1</v>
      </c>
      <c r="V62" s="196">
        <v>1</v>
      </c>
      <c r="W62" s="196">
        <f>'Core Indicators'!EX62</f>
        <v>2</v>
      </c>
      <c r="X62" s="157">
        <f t="shared" si="24"/>
        <v>1.5</v>
      </c>
      <c r="Y62" s="196">
        <v>1</v>
      </c>
      <c r="Z62" s="157">
        <f t="shared" si="25"/>
        <v>2</v>
      </c>
      <c r="AA62" s="196">
        <f>'Core Indicators'!FF62</f>
        <v>2</v>
      </c>
      <c r="AB62" s="196">
        <f t="shared" si="26"/>
        <v>2</v>
      </c>
      <c r="AC62" s="178">
        <f>'Core Indicators'!GD62</f>
        <v>2</v>
      </c>
      <c r="AD62" s="178">
        <f>'Core Indicators'!GL62</f>
        <v>2</v>
      </c>
      <c r="AE62" s="178">
        <f>'Core Indicators'!GT62</f>
        <v>2</v>
      </c>
      <c r="AF62" s="178">
        <f>'Core Indicators'!HB62</f>
        <v>2</v>
      </c>
      <c r="AG62" s="178">
        <f t="shared" si="27"/>
        <v>2</v>
      </c>
      <c r="AH62" s="178">
        <f>'Core Indicators'!HJ62</f>
        <v>2</v>
      </c>
      <c r="AI62" s="178">
        <f>'Core Indicators'!HR62</f>
        <v>2</v>
      </c>
      <c r="AJ62" s="178">
        <f t="shared" si="28"/>
        <v>2</v>
      </c>
      <c r="AK62" s="178">
        <f>'Core Indicators'!HZ62</f>
        <v>2</v>
      </c>
      <c r="AL62" s="178">
        <f>'Core Indicators'!IH62</f>
        <v>2</v>
      </c>
      <c r="AM62" s="178">
        <f>'Core Indicators'!IP62</f>
        <v>2</v>
      </c>
      <c r="AN62" s="178">
        <f t="shared" si="29"/>
        <v>2</v>
      </c>
    </row>
    <row r="63" spans="1:40" x14ac:dyDescent="0.35">
      <c r="A63" s="196" t="str">
        <f>Lists!C:C</f>
        <v>MMR003</v>
      </c>
      <c r="B63" s="241">
        <f t="shared" si="15"/>
        <v>1.9</v>
      </c>
      <c r="C63" s="157">
        <f t="shared" si="16"/>
        <v>0</v>
      </c>
      <c r="D63" s="264">
        <f t="shared" si="17"/>
        <v>2.2000000000000002</v>
      </c>
      <c r="E63" s="196">
        <f>'Core Indicators'!R63</f>
        <v>2</v>
      </c>
      <c r="F63" s="196">
        <f>'Core Indicators'!Z63</f>
        <v>2</v>
      </c>
      <c r="G63" s="157">
        <f t="shared" si="18"/>
        <v>2</v>
      </c>
      <c r="H63" s="196">
        <f>'Core Indicators'!AH63</f>
        <v>2</v>
      </c>
      <c r="I63" s="196">
        <f>'Core Indicators'!AP63</f>
        <v>2</v>
      </c>
      <c r="J63" s="196">
        <f>'Core Indicators'!BN63</f>
        <v>3</v>
      </c>
      <c r="K63" s="196">
        <f t="shared" si="19"/>
        <v>2.5</v>
      </c>
      <c r="L63" s="241">
        <f t="shared" si="20"/>
        <v>2.2999999999999998</v>
      </c>
      <c r="M63" s="264">
        <f t="shared" si="21"/>
        <v>2</v>
      </c>
      <c r="N63" s="197">
        <f>'Core Indicators'!DJ63</f>
        <v>2</v>
      </c>
      <c r="O63" s="197">
        <f>'Core Indicators'!DR63</f>
        <v>2</v>
      </c>
      <c r="P63" s="197">
        <f>'Core Indicators'!DZ63</f>
        <v>2</v>
      </c>
      <c r="Q63" s="197">
        <f>'Core Indicators'!EH63</f>
        <v>2</v>
      </c>
      <c r="R63" s="197">
        <f>'Core Indicators'!EP63</f>
        <v>2</v>
      </c>
      <c r="S63" s="157">
        <f t="shared" si="22"/>
        <v>1.6</v>
      </c>
      <c r="T63" s="157">
        <f t="shared" si="23"/>
        <v>1.1666666666666667</v>
      </c>
      <c r="U63" s="196">
        <v>1</v>
      </c>
      <c r="V63" s="196">
        <v>1</v>
      </c>
      <c r="W63" s="196">
        <f>'Core Indicators'!EX63</f>
        <v>2</v>
      </c>
      <c r="X63" s="157">
        <f t="shared" si="24"/>
        <v>1.5</v>
      </c>
      <c r="Y63" s="196">
        <v>1</v>
      </c>
      <c r="Z63" s="157">
        <f t="shared" si="25"/>
        <v>2</v>
      </c>
      <c r="AA63" s="196">
        <f>'Core Indicators'!FF63</f>
        <v>2</v>
      </c>
      <c r="AB63" s="196">
        <f t="shared" si="26"/>
        <v>2</v>
      </c>
      <c r="AC63" s="178">
        <f>'Core Indicators'!GD63</f>
        <v>2</v>
      </c>
      <c r="AD63" s="178">
        <f>'Core Indicators'!GL63</f>
        <v>2</v>
      </c>
      <c r="AE63" s="178">
        <f>'Core Indicators'!GT63</f>
        <v>2</v>
      </c>
      <c r="AF63" s="178">
        <f>'Core Indicators'!HB63</f>
        <v>2</v>
      </c>
      <c r="AG63" s="178">
        <f t="shared" si="27"/>
        <v>2</v>
      </c>
      <c r="AH63" s="178">
        <f>'Core Indicators'!HJ63</f>
        <v>2</v>
      </c>
      <c r="AI63" s="178">
        <f>'Core Indicators'!HR63</f>
        <v>2</v>
      </c>
      <c r="AJ63" s="178">
        <f t="shared" si="28"/>
        <v>2</v>
      </c>
      <c r="AK63" s="178">
        <f>'Core Indicators'!HZ63</f>
        <v>2</v>
      </c>
      <c r="AL63" s="178">
        <f>'Core Indicators'!IH63</f>
        <v>2</v>
      </c>
      <c r="AM63" s="178">
        <f>'Core Indicators'!IP63</f>
        <v>2</v>
      </c>
      <c r="AN63" s="178">
        <f t="shared" si="29"/>
        <v>2</v>
      </c>
    </row>
    <row r="64" spans="1:40" x14ac:dyDescent="0.35">
      <c r="A64" s="196" t="str">
        <f>Lists!C:C</f>
        <v>MMR004</v>
      </c>
      <c r="B64" s="241">
        <f t="shared" si="15"/>
        <v>2.1</v>
      </c>
      <c r="C64" s="157">
        <f t="shared" si="16"/>
        <v>0</v>
      </c>
      <c r="D64" s="264">
        <f t="shared" si="17"/>
        <v>2.6</v>
      </c>
      <c r="E64" s="196">
        <f>'Core Indicators'!R64</f>
        <v>2</v>
      </c>
      <c r="F64" s="196">
        <f>'Core Indicators'!Z64</f>
        <v>2</v>
      </c>
      <c r="G64" s="157">
        <f t="shared" si="18"/>
        <v>2</v>
      </c>
      <c r="H64" s="196">
        <f>'Core Indicators'!AH64</f>
        <v>3</v>
      </c>
      <c r="I64" s="196">
        <f>'Core Indicators'!AP64</f>
        <v>2</v>
      </c>
      <c r="J64" s="196">
        <f>'Core Indicators'!BN64</f>
        <v>3</v>
      </c>
      <c r="K64" s="196">
        <f t="shared" si="19"/>
        <v>2.5</v>
      </c>
      <c r="L64" s="241">
        <f t="shared" si="20"/>
        <v>2.8</v>
      </c>
      <c r="M64" s="264">
        <f t="shared" si="21"/>
        <v>2.4</v>
      </c>
      <c r="N64" s="197">
        <f>'Core Indicators'!DJ64</f>
        <v>2</v>
      </c>
      <c r="O64" s="197">
        <f>'Core Indicators'!DR64</f>
        <v>2</v>
      </c>
      <c r="P64" s="197">
        <f>'Core Indicators'!DZ64</f>
        <v>2</v>
      </c>
      <c r="Q64" s="197">
        <f>'Core Indicators'!EH64</f>
        <v>3</v>
      </c>
      <c r="R64" s="197">
        <f>'Core Indicators'!EP64</f>
        <v>3</v>
      </c>
      <c r="S64" s="157">
        <f t="shared" si="22"/>
        <v>1.3</v>
      </c>
      <c r="T64" s="157">
        <f t="shared" si="23"/>
        <v>1.1666666666666667</v>
      </c>
      <c r="U64" s="196">
        <v>1</v>
      </c>
      <c r="V64" s="196">
        <v>1</v>
      </c>
      <c r="W64" s="196">
        <f>'Core Indicators'!EX64</f>
        <v>2</v>
      </c>
      <c r="X64" s="157">
        <f t="shared" si="24"/>
        <v>1.5</v>
      </c>
      <c r="Y64" s="196">
        <v>1</v>
      </c>
      <c r="Z64" s="157">
        <f t="shared" si="25"/>
        <v>1.5</v>
      </c>
      <c r="AA64" s="196">
        <f>'Core Indicators'!FF64</f>
        <v>1</v>
      </c>
      <c r="AB64" s="196">
        <f t="shared" si="26"/>
        <v>2</v>
      </c>
      <c r="AC64" s="178">
        <f>'Core Indicators'!GD64</f>
        <v>2</v>
      </c>
      <c r="AD64" s="178">
        <f>'Core Indicators'!GL64</f>
        <v>2</v>
      </c>
      <c r="AE64" s="178">
        <f>'Core Indicators'!GT64</f>
        <v>2</v>
      </c>
      <c r="AF64" s="178">
        <f>'Core Indicators'!HB64</f>
        <v>2</v>
      </c>
      <c r="AG64" s="178">
        <f t="shared" si="27"/>
        <v>2</v>
      </c>
      <c r="AH64" s="178">
        <f>'Core Indicators'!HJ64</f>
        <v>2</v>
      </c>
      <c r="AI64" s="178">
        <f>'Core Indicators'!HR64</f>
        <v>2</v>
      </c>
      <c r="AJ64" s="178">
        <f t="shared" si="28"/>
        <v>2</v>
      </c>
      <c r="AK64" s="178">
        <f>'Core Indicators'!HZ64</f>
        <v>2</v>
      </c>
      <c r="AL64" s="178">
        <f>'Core Indicators'!IH64</f>
        <v>2</v>
      </c>
      <c r="AM64" s="178">
        <f>'Core Indicators'!IP64</f>
        <v>2</v>
      </c>
      <c r="AN64" s="178">
        <f t="shared" si="29"/>
        <v>2</v>
      </c>
    </row>
    <row r="65" spans="1:40" x14ac:dyDescent="0.35">
      <c r="A65" s="196" t="str">
        <f>Lists!C:C</f>
        <v>MOZ004</v>
      </c>
      <c r="B65" s="241">
        <f t="shared" si="15"/>
        <v>1.9</v>
      </c>
      <c r="C65" s="157">
        <f t="shared" si="16"/>
        <v>0</v>
      </c>
      <c r="D65" s="264">
        <f t="shared" si="17"/>
        <v>2</v>
      </c>
      <c r="E65" s="196">
        <f>'Core Indicators'!R65</f>
        <v>3</v>
      </c>
      <c r="F65" s="196">
        <f>'Core Indicators'!Z65</f>
        <v>2</v>
      </c>
      <c r="G65" s="157">
        <f t="shared" si="18"/>
        <v>2.5</v>
      </c>
      <c r="H65" s="196">
        <f>'Core Indicators'!AH65</f>
        <v>2</v>
      </c>
      <c r="I65" s="196">
        <f>'Core Indicators'!AP65</f>
        <v>2</v>
      </c>
      <c r="J65" s="196">
        <f>'Core Indicators'!BN65</f>
        <v>1</v>
      </c>
      <c r="K65" s="196">
        <f t="shared" si="19"/>
        <v>1.5</v>
      </c>
      <c r="L65" s="241">
        <f t="shared" si="20"/>
        <v>1.8</v>
      </c>
      <c r="M65" s="264">
        <f t="shared" si="21"/>
        <v>2.2000000000000002</v>
      </c>
      <c r="N65" s="197">
        <f>'Core Indicators'!DJ65</f>
        <v>2</v>
      </c>
      <c r="O65" s="197">
        <f>'Core Indicators'!DR65</f>
        <v>2</v>
      </c>
      <c r="P65" s="197">
        <f>'Core Indicators'!DZ65</f>
        <v>2</v>
      </c>
      <c r="Q65" s="197">
        <f>'Core Indicators'!EH65</f>
        <v>2</v>
      </c>
      <c r="R65" s="197">
        <f>'Core Indicators'!EP65</f>
        <v>3</v>
      </c>
      <c r="S65" s="157">
        <f t="shared" si="22"/>
        <v>1.5</v>
      </c>
      <c r="T65" s="157">
        <f t="shared" si="23"/>
        <v>1</v>
      </c>
      <c r="U65" s="196">
        <v>1</v>
      </c>
      <c r="V65" s="196">
        <v>1</v>
      </c>
      <c r="W65" s="196">
        <f>'Core Indicators'!EX65</f>
        <v>1</v>
      </c>
      <c r="X65" s="157">
        <f t="shared" si="24"/>
        <v>1</v>
      </c>
      <c r="Y65" s="196">
        <v>1</v>
      </c>
      <c r="Z65" s="157">
        <f t="shared" si="25"/>
        <v>2</v>
      </c>
      <c r="AA65" s="196">
        <f>'Core Indicators'!FF65</f>
        <v>2</v>
      </c>
      <c r="AB65" s="196">
        <f t="shared" si="26"/>
        <v>2</v>
      </c>
      <c r="AC65" s="178">
        <f>'Core Indicators'!GD65</f>
        <v>2</v>
      </c>
      <c r="AD65" s="178">
        <f>'Core Indicators'!GL65</f>
        <v>2</v>
      </c>
      <c r="AE65" s="178">
        <f>'Core Indicators'!GT65</f>
        <v>2</v>
      </c>
      <c r="AF65" s="178">
        <f>'Core Indicators'!HB65</f>
        <v>2</v>
      </c>
      <c r="AG65" s="178">
        <f t="shared" si="27"/>
        <v>2</v>
      </c>
      <c r="AH65" s="178">
        <f>'Core Indicators'!HJ65</f>
        <v>2</v>
      </c>
      <c r="AI65" s="178">
        <f>'Core Indicators'!HR65</f>
        <v>2</v>
      </c>
      <c r="AJ65" s="178">
        <f t="shared" si="28"/>
        <v>2</v>
      </c>
      <c r="AK65" s="178">
        <f>'Core Indicators'!HZ65</f>
        <v>2</v>
      </c>
      <c r="AL65" s="178">
        <f>'Core Indicators'!IH65</f>
        <v>2</v>
      </c>
      <c r="AM65" s="178">
        <f>'Core Indicators'!IP65</f>
        <v>2</v>
      </c>
      <c r="AN65" s="178">
        <f t="shared" si="29"/>
        <v>2</v>
      </c>
    </row>
    <row r="66" spans="1:40" x14ac:dyDescent="0.35">
      <c r="A66" s="196" t="str">
        <f>Lists!C:C</f>
        <v>MRT002</v>
      </c>
      <c r="B66" s="241">
        <f t="shared" si="15"/>
        <v>1.9</v>
      </c>
      <c r="C66" s="157">
        <f t="shared" si="16"/>
        <v>0</v>
      </c>
      <c r="D66" s="264">
        <f t="shared" si="17"/>
        <v>2</v>
      </c>
      <c r="E66" s="196">
        <f>'Core Indicators'!R66</f>
        <v>2</v>
      </c>
      <c r="F66" s="196">
        <f>'Core Indicators'!Z66</f>
        <v>2</v>
      </c>
      <c r="G66" s="157">
        <f t="shared" si="18"/>
        <v>2</v>
      </c>
      <c r="H66" s="196">
        <f>'Core Indicators'!AH66</f>
        <v>2</v>
      </c>
      <c r="I66" s="196">
        <f>'Core Indicators'!AP66</f>
        <v>2</v>
      </c>
      <c r="J66" s="196">
        <f>'Core Indicators'!BN66</f>
        <v>2</v>
      </c>
      <c r="K66" s="196">
        <f t="shared" si="19"/>
        <v>2</v>
      </c>
      <c r="L66" s="241">
        <f t="shared" si="20"/>
        <v>2</v>
      </c>
      <c r="M66" s="264">
        <f t="shared" si="21"/>
        <v>2</v>
      </c>
      <c r="N66" s="197">
        <f>'Core Indicators'!DJ66</f>
        <v>2</v>
      </c>
      <c r="O66" s="197">
        <f>'Core Indicators'!DR66</f>
        <v>2</v>
      </c>
      <c r="P66" s="197">
        <f>'Core Indicators'!DZ66</f>
        <v>2</v>
      </c>
      <c r="Q66" s="197">
        <f>'Core Indicators'!EH66</f>
        <v>2</v>
      </c>
      <c r="R66" s="197">
        <f>'Core Indicators'!EP66</f>
        <v>2</v>
      </c>
      <c r="S66" s="157">
        <f t="shared" si="22"/>
        <v>1.6</v>
      </c>
      <c r="T66" s="157">
        <f t="shared" si="23"/>
        <v>1.1666666666666667</v>
      </c>
      <c r="U66" s="196">
        <v>1</v>
      </c>
      <c r="V66" s="196">
        <v>1</v>
      </c>
      <c r="W66" s="196">
        <f>'Core Indicators'!EX66</f>
        <v>2</v>
      </c>
      <c r="X66" s="157">
        <f t="shared" si="24"/>
        <v>1.5</v>
      </c>
      <c r="Y66" s="196">
        <v>1</v>
      </c>
      <c r="Z66" s="157">
        <f t="shared" si="25"/>
        <v>2</v>
      </c>
      <c r="AA66" s="196">
        <f>'Core Indicators'!FF66</f>
        <v>2</v>
      </c>
      <c r="AB66" s="196">
        <f t="shared" si="26"/>
        <v>2</v>
      </c>
      <c r="AC66" s="178">
        <f>'Core Indicators'!GD66</f>
        <v>2</v>
      </c>
      <c r="AD66" s="178">
        <f>'Core Indicators'!GL66</f>
        <v>2</v>
      </c>
      <c r="AE66" s="178">
        <f>'Core Indicators'!GT66</f>
        <v>2</v>
      </c>
      <c r="AF66" s="178">
        <f>'Core Indicators'!HB66</f>
        <v>2</v>
      </c>
      <c r="AG66" s="178">
        <f t="shared" si="27"/>
        <v>2</v>
      </c>
      <c r="AH66" s="178">
        <f>'Core Indicators'!HJ66</f>
        <v>2</v>
      </c>
      <c r="AI66" s="178">
        <f>'Core Indicators'!HR66</f>
        <v>2</v>
      </c>
      <c r="AJ66" s="178">
        <f t="shared" si="28"/>
        <v>2</v>
      </c>
      <c r="AK66" s="178">
        <f>'Core Indicators'!HZ66</f>
        <v>2</v>
      </c>
      <c r="AL66" s="178">
        <f>'Core Indicators'!IH66</f>
        <v>2</v>
      </c>
      <c r="AM66" s="178">
        <f>'Core Indicators'!IP66</f>
        <v>2</v>
      </c>
      <c r="AN66" s="178">
        <f t="shared" si="29"/>
        <v>2</v>
      </c>
    </row>
    <row r="67" spans="1:40" x14ac:dyDescent="0.35">
      <c r="A67" s="196" t="str">
        <f>Lists!C:C</f>
        <v>MRT003</v>
      </c>
      <c r="B67" s="241">
        <f t="shared" ref="B67:B98" si="30">IF(OR(M67="x",D67="x"),"x",ROUND((5-GEOMEAN(((5-D67)/5*4+1),((5-M67)/5*4+1),((5-M67)/5*4+1)))/4*3.5+S67*0.3,1))</f>
        <v>1.9</v>
      </c>
      <c r="C67" s="157">
        <f t="shared" ref="C67:C98" si="31">COUNTIF(E67:F67,"x")+COUNTIF(H67:I67,"x")+COUNTIF(J67:J67,"x")+COUNTIF(M67,"x")+COUNTIF(U67:W67,"x")+COUNTIF(Y67:AB67,"x")</f>
        <v>2</v>
      </c>
      <c r="D67" s="264">
        <f t="shared" ref="D67:D98" si="32">IF(OR(L67="x",G67="x"),"x",ROUND((5-GEOMEAN(((5-L67)/5*4+1),((5-L67)/5*4+1),((5-G67)/5*4+1)))/4*5,1))</f>
        <v>2</v>
      </c>
      <c r="E67" s="196">
        <f>'Core Indicators'!R67</f>
        <v>2</v>
      </c>
      <c r="F67" s="196">
        <f>'Core Indicators'!Z67</f>
        <v>2</v>
      </c>
      <c r="G67" s="157">
        <f t="shared" ref="G67:G98" si="33">IF(AND(F67="x",E67="x"),"x",IF(OR(F67="x",E67="x"),AVERAGE(E67,F67),ROUND((10-GEOMEAN(((10-E67)/10*9+1),((10-F67)/10*9+1)))/9*10,1)))</f>
        <v>2</v>
      </c>
      <c r="H67" s="196">
        <f>'Core Indicators'!AH67</f>
        <v>2</v>
      </c>
      <c r="I67" s="196" t="str">
        <f>'Core Indicators'!AP67</f>
        <v>x</v>
      </c>
      <c r="J67" s="196">
        <f>'Core Indicators'!BN67</f>
        <v>2</v>
      </c>
      <c r="K67" s="196">
        <f t="shared" ref="K67:K98" si="34">IF(AND(J67="x",I67="x"),"x",IF(OR(J67="x",I67="x"),AVERAGE(I67,J67),ROUND((10-GEOMEAN(((10-I67)/10*9+1),((10-J67)/10*9+1)))/9*10,1)))</f>
        <v>2</v>
      </c>
      <c r="L67" s="241">
        <f t="shared" ref="L67:L98" si="35">IF(AND(H67="x",K67="x"),"x",IF(OR(H67="x",K67="x"),AVERAGE(H67,K67),ROUND((10-GEOMEAN(((10-H67)/10*9+1),((10-K67)/10*9+1)))/9*10,1)))</f>
        <v>2</v>
      </c>
      <c r="M67" s="264">
        <f t="shared" ref="M67:M98" si="36">IF(N67="x","x",AVERAGE(N67:R67))</f>
        <v>2</v>
      </c>
      <c r="N67" s="197">
        <f>'Core Indicators'!DJ67</f>
        <v>2</v>
      </c>
      <c r="O67" s="197">
        <f>'Core Indicators'!DR67</f>
        <v>2</v>
      </c>
      <c r="P67" s="197">
        <f>'Core Indicators'!DZ67</f>
        <v>2</v>
      </c>
      <c r="Q67" s="197">
        <f>'Core Indicators'!EH67</f>
        <v>2</v>
      </c>
      <c r="R67" s="197">
        <f>'Core Indicators'!EP67</f>
        <v>2</v>
      </c>
      <c r="S67" s="157">
        <f t="shared" ref="S67:S98" si="37">IF(OR(Z67="x",T67="x"),T67,ROUND((10-GEOMEAN(((10-T67)/10*9+1),((10-Z67)/10*9+1)))/9*10,1))</f>
        <v>1.6</v>
      </c>
      <c r="T67" s="157">
        <f t="shared" ref="T67:T98" si="38">AVERAGE(U67,X67,Y67)</f>
        <v>1.1666666666666667</v>
      </c>
      <c r="U67" s="196">
        <v>1</v>
      </c>
      <c r="V67" s="196">
        <v>1</v>
      </c>
      <c r="W67" s="196">
        <f>'Core Indicators'!EX67</f>
        <v>2</v>
      </c>
      <c r="X67" s="157">
        <f t="shared" ref="X67:X98" si="39">AVERAGE(V67:W67)</f>
        <v>1.5</v>
      </c>
      <c r="Y67" s="196">
        <v>1</v>
      </c>
      <c r="Z67" s="157">
        <f t="shared" ref="Z67:Z98" si="40">IF(AND(AA67="x",AB67="x"),"x",AVERAGE(AA67:AB67))</f>
        <v>2</v>
      </c>
      <c r="AA67" s="196" t="str">
        <f>'Core Indicators'!FF67</f>
        <v>x</v>
      </c>
      <c r="AB67" s="196">
        <f t="shared" ref="AB67:AB98" si="41">IF(AND(AJ67="x",AN67="x",AG67="x"),"x",(AVERAGE(AJ67,AN67,AG67)))</f>
        <v>2</v>
      </c>
      <c r="AC67" s="178">
        <f>'Core Indicators'!GD67</f>
        <v>2</v>
      </c>
      <c r="AD67" s="178">
        <f>'Core Indicators'!GL67</f>
        <v>2</v>
      </c>
      <c r="AE67" s="178">
        <f>'Core Indicators'!GT67</f>
        <v>2</v>
      </c>
      <c r="AF67" s="178">
        <f>'Core Indicators'!HB67</f>
        <v>2</v>
      </c>
      <c r="AG67" s="178">
        <f t="shared" ref="AG67:AG98" si="42">IF(AND(AC67="x",AD67="x",AE67="x",AF67="x"),"x",AVERAGE(AC67:AF67))</f>
        <v>2</v>
      </c>
      <c r="AH67" s="178">
        <f>'Core Indicators'!HJ67</f>
        <v>2</v>
      </c>
      <c r="AI67" s="178">
        <f>'Core Indicators'!HR67</f>
        <v>2</v>
      </c>
      <c r="AJ67" s="178">
        <f t="shared" ref="AJ67:AJ98" si="43">IF(AND(AH67="x",AI67="x"),"x",AVERAGE(AH67:AI67))</f>
        <v>2</v>
      </c>
      <c r="AK67" s="178">
        <f>'Core Indicators'!HZ67</f>
        <v>2</v>
      </c>
      <c r="AL67" s="178">
        <f>'Core Indicators'!IH67</f>
        <v>2</v>
      </c>
      <c r="AM67" s="178">
        <f>'Core Indicators'!IP67</f>
        <v>2</v>
      </c>
      <c r="AN67" s="178">
        <f t="shared" ref="AN67:AN98" si="44">IF(AND(AK67="x",AL67="x",AM67="x"),"x",AVERAGE(AK67:AM67))</f>
        <v>2</v>
      </c>
    </row>
    <row r="68" spans="1:40" x14ac:dyDescent="0.35">
      <c r="A68" s="196" t="str">
        <f>Lists!C:C</f>
        <v>MWI002</v>
      </c>
      <c r="B68" s="241">
        <f t="shared" si="30"/>
        <v>1.3</v>
      </c>
      <c r="C68" s="157">
        <f t="shared" si="31"/>
        <v>0</v>
      </c>
      <c r="D68" s="264">
        <f t="shared" si="32"/>
        <v>1.7</v>
      </c>
      <c r="E68" s="196">
        <f>'Core Indicators'!R68</f>
        <v>2</v>
      </c>
      <c r="F68" s="196">
        <f>'Core Indicators'!Z68</f>
        <v>2</v>
      </c>
      <c r="G68" s="157">
        <f t="shared" si="33"/>
        <v>2</v>
      </c>
      <c r="H68" s="196">
        <f>'Core Indicators'!AH68</f>
        <v>1</v>
      </c>
      <c r="I68" s="196">
        <f>'Core Indicators'!AP68</f>
        <v>2</v>
      </c>
      <c r="J68" s="196">
        <f>'Core Indicators'!BN68</f>
        <v>2</v>
      </c>
      <c r="K68" s="196">
        <f t="shared" si="34"/>
        <v>2</v>
      </c>
      <c r="L68" s="241">
        <f t="shared" si="35"/>
        <v>1.5</v>
      </c>
      <c r="M68" s="264">
        <f t="shared" si="36"/>
        <v>1</v>
      </c>
      <c r="N68" s="197">
        <f>'Core Indicators'!DJ68</f>
        <v>1</v>
      </c>
      <c r="O68" s="197">
        <f>'Core Indicators'!DR68</f>
        <v>1</v>
      </c>
      <c r="P68" s="197">
        <f>'Core Indicators'!DZ68</f>
        <v>1</v>
      </c>
      <c r="Q68" s="197">
        <f>'Core Indicators'!EH68</f>
        <v>1</v>
      </c>
      <c r="R68" s="197">
        <f>'Core Indicators'!EP68</f>
        <v>1</v>
      </c>
      <c r="S68" s="157">
        <f t="shared" si="37"/>
        <v>1.3</v>
      </c>
      <c r="T68" s="157">
        <f t="shared" si="38"/>
        <v>1.1666666666666667</v>
      </c>
      <c r="U68" s="196">
        <v>1</v>
      </c>
      <c r="V68" s="196">
        <v>1</v>
      </c>
      <c r="W68" s="196">
        <f>'Core Indicators'!EX68</f>
        <v>2</v>
      </c>
      <c r="X68" s="157">
        <f t="shared" si="39"/>
        <v>1.5</v>
      </c>
      <c r="Y68" s="196">
        <v>1</v>
      </c>
      <c r="Z68" s="157">
        <f t="shared" si="40"/>
        <v>1.5</v>
      </c>
      <c r="AA68" s="196">
        <f>'Core Indicators'!FF68</f>
        <v>1</v>
      </c>
      <c r="AB68" s="196">
        <f t="shared" si="41"/>
        <v>2</v>
      </c>
      <c r="AC68" s="178">
        <f>'Core Indicators'!GD68</f>
        <v>2</v>
      </c>
      <c r="AD68" s="178">
        <f>'Core Indicators'!GL68</f>
        <v>2</v>
      </c>
      <c r="AE68" s="178">
        <f>'Core Indicators'!GT68</f>
        <v>2</v>
      </c>
      <c r="AF68" s="178">
        <f>'Core Indicators'!HB68</f>
        <v>2</v>
      </c>
      <c r="AG68" s="178">
        <f t="shared" si="42"/>
        <v>2</v>
      </c>
      <c r="AH68" s="178">
        <f>'Core Indicators'!HJ68</f>
        <v>2</v>
      </c>
      <c r="AI68" s="178">
        <f>'Core Indicators'!HR68</f>
        <v>2</v>
      </c>
      <c r="AJ68" s="178">
        <f t="shared" si="43"/>
        <v>2</v>
      </c>
      <c r="AK68" s="178">
        <f>'Core Indicators'!HZ68</f>
        <v>2</v>
      </c>
      <c r="AL68" s="178">
        <f>'Core Indicators'!IH68</f>
        <v>2</v>
      </c>
      <c r="AM68" s="178">
        <f>'Core Indicators'!IP68</f>
        <v>2</v>
      </c>
      <c r="AN68" s="178">
        <f t="shared" si="44"/>
        <v>2</v>
      </c>
    </row>
    <row r="69" spans="1:40" x14ac:dyDescent="0.35">
      <c r="A69" s="196" t="str">
        <f>Lists!C:C</f>
        <v>MYS001</v>
      </c>
      <c r="B69" s="241">
        <f t="shared" si="30"/>
        <v>1.9</v>
      </c>
      <c r="C69" s="157">
        <f t="shared" si="31"/>
        <v>0</v>
      </c>
      <c r="D69" s="264">
        <f t="shared" si="32"/>
        <v>2.2000000000000002</v>
      </c>
      <c r="E69" s="196">
        <f>'Core Indicators'!R69</f>
        <v>2</v>
      </c>
      <c r="F69" s="196">
        <f>'Core Indicators'!Z69</f>
        <v>2</v>
      </c>
      <c r="G69" s="157">
        <f t="shared" si="33"/>
        <v>2</v>
      </c>
      <c r="H69" s="196">
        <f>'Core Indicators'!AH69</f>
        <v>2</v>
      </c>
      <c r="I69" s="196">
        <f>'Core Indicators'!AP69</f>
        <v>2</v>
      </c>
      <c r="J69" s="196">
        <f>'Core Indicators'!BN69</f>
        <v>3</v>
      </c>
      <c r="K69" s="196">
        <f t="shared" si="34"/>
        <v>2.5</v>
      </c>
      <c r="L69" s="241">
        <f t="shared" si="35"/>
        <v>2.2999999999999998</v>
      </c>
      <c r="M69" s="264">
        <f t="shared" si="36"/>
        <v>2</v>
      </c>
      <c r="N69" s="197">
        <f>'Core Indicators'!DJ69</f>
        <v>2</v>
      </c>
      <c r="O69" s="197">
        <f>'Core Indicators'!DR69</f>
        <v>2</v>
      </c>
      <c r="P69" s="197">
        <f>'Core Indicators'!DZ69</f>
        <v>2</v>
      </c>
      <c r="Q69" s="197">
        <f>'Core Indicators'!EH69</f>
        <v>2</v>
      </c>
      <c r="R69" s="197">
        <f>'Core Indicators'!EP69</f>
        <v>2</v>
      </c>
      <c r="S69" s="157">
        <f t="shared" si="37"/>
        <v>1.6</v>
      </c>
      <c r="T69" s="157">
        <f t="shared" si="38"/>
        <v>1.1666666666666667</v>
      </c>
      <c r="U69" s="196">
        <v>1</v>
      </c>
      <c r="V69" s="196">
        <v>1</v>
      </c>
      <c r="W69" s="196">
        <f>'Core Indicators'!EX69</f>
        <v>2</v>
      </c>
      <c r="X69" s="157">
        <f t="shared" si="39"/>
        <v>1.5</v>
      </c>
      <c r="Y69" s="196">
        <v>1</v>
      </c>
      <c r="Z69" s="157">
        <f t="shared" si="40"/>
        <v>2</v>
      </c>
      <c r="AA69" s="196">
        <f>'Core Indicators'!FF69</f>
        <v>2</v>
      </c>
      <c r="AB69" s="196">
        <f t="shared" si="41"/>
        <v>2</v>
      </c>
      <c r="AC69" s="178">
        <f>'Core Indicators'!GD69</f>
        <v>2</v>
      </c>
      <c r="AD69" s="178">
        <f>'Core Indicators'!GL69</f>
        <v>2</v>
      </c>
      <c r="AE69" s="178">
        <f>'Core Indicators'!GT69</f>
        <v>2</v>
      </c>
      <c r="AF69" s="178">
        <f>'Core Indicators'!HB69</f>
        <v>2</v>
      </c>
      <c r="AG69" s="178">
        <f t="shared" si="42"/>
        <v>2</v>
      </c>
      <c r="AH69" s="178">
        <f>'Core Indicators'!HJ69</f>
        <v>2</v>
      </c>
      <c r="AI69" s="178">
        <f>'Core Indicators'!HR69</f>
        <v>2</v>
      </c>
      <c r="AJ69" s="178">
        <f t="shared" si="43"/>
        <v>2</v>
      </c>
      <c r="AK69" s="178">
        <f>'Core Indicators'!HZ69</f>
        <v>2</v>
      </c>
      <c r="AL69" s="178">
        <f>'Core Indicators'!IH69</f>
        <v>2</v>
      </c>
      <c r="AM69" s="178">
        <f>'Core Indicators'!IP69</f>
        <v>2</v>
      </c>
      <c r="AN69" s="178">
        <f t="shared" si="44"/>
        <v>2</v>
      </c>
    </row>
    <row r="70" spans="1:40" x14ac:dyDescent="0.35">
      <c r="A70" s="196" t="str">
        <f>Lists!C:C</f>
        <v>NAM002</v>
      </c>
      <c r="B70" s="241">
        <f t="shared" si="30"/>
        <v>1.8</v>
      </c>
      <c r="C70" s="157">
        <f t="shared" si="31"/>
        <v>1</v>
      </c>
      <c r="D70" s="264">
        <f t="shared" si="32"/>
        <v>2</v>
      </c>
      <c r="E70" s="196">
        <f>'Core Indicators'!R70</f>
        <v>2</v>
      </c>
      <c r="F70" s="196">
        <f>'Core Indicators'!Z70</f>
        <v>2</v>
      </c>
      <c r="G70" s="157">
        <f t="shared" si="33"/>
        <v>2</v>
      </c>
      <c r="H70" s="196">
        <f>'Core Indicators'!AH70</f>
        <v>2</v>
      </c>
      <c r="I70" s="196" t="str">
        <f>'Core Indicators'!AP70</f>
        <v>x</v>
      </c>
      <c r="J70" s="196">
        <f>'Core Indicators'!BN70</f>
        <v>2</v>
      </c>
      <c r="K70" s="196">
        <f t="shared" si="34"/>
        <v>2</v>
      </c>
      <c r="L70" s="241">
        <f t="shared" si="35"/>
        <v>2</v>
      </c>
      <c r="M70" s="264">
        <f t="shared" si="36"/>
        <v>2</v>
      </c>
      <c r="N70" s="197">
        <f>'Core Indicators'!DJ70</f>
        <v>2</v>
      </c>
      <c r="O70" s="197">
        <f>'Core Indicators'!DR70</f>
        <v>2</v>
      </c>
      <c r="P70" s="197">
        <f>'Core Indicators'!DZ70</f>
        <v>2</v>
      </c>
      <c r="Q70" s="197">
        <f>'Core Indicators'!EH70</f>
        <v>2</v>
      </c>
      <c r="R70" s="197">
        <f>'Core Indicators'!EP70</f>
        <v>2</v>
      </c>
      <c r="S70" s="157">
        <f t="shared" si="37"/>
        <v>1.3</v>
      </c>
      <c r="T70" s="157">
        <f t="shared" si="38"/>
        <v>1.1666666666666667</v>
      </c>
      <c r="U70" s="196">
        <v>1</v>
      </c>
      <c r="V70" s="196">
        <v>1</v>
      </c>
      <c r="W70" s="196">
        <f>'Core Indicators'!EX70</f>
        <v>2</v>
      </c>
      <c r="X70" s="157">
        <f t="shared" si="39"/>
        <v>1.5</v>
      </c>
      <c r="Y70" s="196">
        <v>1</v>
      </c>
      <c r="Z70" s="157">
        <f t="shared" si="40"/>
        <v>1.5</v>
      </c>
      <c r="AA70" s="196">
        <f>'Core Indicators'!FF70</f>
        <v>1</v>
      </c>
      <c r="AB70" s="196">
        <f t="shared" si="41"/>
        <v>2</v>
      </c>
      <c r="AC70" s="178">
        <f>'Core Indicators'!GD70</f>
        <v>2</v>
      </c>
      <c r="AD70" s="178">
        <f>'Core Indicators'!GL70</f>
        <v>2</v>
      </c>
      <c r="AE70" s="178">
        <f>'Core Indicators'!GT70</f>
        <v>2</v>
      </c>
      <c r="AF70" s="178">
        <f>'Core Indicators'!HB70</f>
        <v>2</v>
      </c>
      <c r="AG70" s="178">
        <f t="shared" si="42"/>
        <v>2</v>
      </c>
      <c r="AH70" s="178">
        <f>'Core Indicators'!HJ70</f>
        <v>2</v>
      </c>
      <c r="AI70" s="178">
        <f>'Core Indicators'!HR70</f>
        <v>2</v>
      </c>
      <c r="AJ70" s="178">
        <f t="shared" si="43"/>
        <v>2</v>
      </c>
      <c r="AK70" s="178">
        <f>'Core Indicators'!HZ70</f>
        <v>2</v>
      </c>
      <c r="AL70" s="178">
        <f>'Core Indicators'!IH70</f>
        <v>2</v>
      </c>
      <c r="AM70" s="178">
        <f>'Core Indicators'!IP70</f>
        <v>2</v>
      </c>
      <c r="AN70" s="178">
        <f t="shared" si="44"/>
        <v>2</v>
      </c>
    </row>
    <row r="71" spans="1:40" x14ac:dyDescent="0.35">
      <c r="A71" s="196" t="str">
        <f>Lists!C:C</f>
        <v>NER001</v>
      </c>
      <c r="B71" s="241">
        <f t="shared" si="30"/>
        <v>1.7</v>
      </c>
      <c r="C71" s="157">
        <f t="shared" si="31"/>
        <v>0</v>
      </c>
      <c r="D71" s="264">
        <f t="shared" si="32"/>
        <v>1.5</v>
      </c>
      <c r="E71" s="196">
        <f>'Core Indicators'!R71</f>
        <v>1</v>
      </c>
      <c r="F71" s="196">
        <f>'Core Indicators'!Z71</f>
        <v>2</v>
      </c>
      <c r="G71" s="157">
        <f t="shared" si="33"/>
        <v>1.5</v>
      </c>
      <c r="H71" s="196">
        <f>'Core Indicators'!AH71</f>
        <v>2</v>
      </c>
      <c r="I71" s="196">
        <f>'Core Indicators'!AP71</f>
        <v>1</v>
      </c>
      <c r="J71" s="196">
        <f>'Core Indicators'!BN71</f>
        <v>1</v>
      </c>
      <c r="K71" s="196">
        <f t="shared" si="34"/>
        <v>1</v>
      </c>
      <c r="L71" s="241">
        <f t="shared" si="35"/>
        <v>1.5</v>
      </c>
      <c r="M71" s="264">
        <f t="shared" si="36"/>
        <v>2</v>
      </c>
      <c r="N71" s="197">
        <f>'Core Indicators'!DJ71</f>
        <v>2</v>
      </c>
      <c r="O71" s="197">
        <f>'Core Indicators'!DR71</f>
        <v>2</v>
      </c>
      <c r="P71" s="197">
        <f>'Core Indicators'!DZ71</f>
        <v>2</v>
      </c>
      <c r="Q71" s="197">
        <f>'Core Indicators'!EH71</f>
        <v>2</v>
      </c>
      <c r="R71" s="197">
        <f>'Core Indicators'!EP71</f>
        <v>2</v>
      </c>
      <c r="S71" s="157">
        <f t="shared" si="37"/>
        <v>1.4</v>
      </c>
      <c r="T71" s="157">
        <f t="shared" si="38"/>
        <v>1.3333333333333333</v>
      </c>
      <c r="U71" s="196">
        <v>1</v>
      </c>
      <c r="V71" s="196">
        <v>1</v>
      </c>
      <c r="W71" s="196">
        <f>'Core Indicators'!EX71</f>
        <v>3</v>
      </c>
      <c r="X71" s="157">
        <f t="shared" si="39"/>
        <v>2</v>
      </c>
      <c r="Y71" s="196">
        <v>1</v>
      </c>
      <c r="Z71" s="157">
        <f t="shared" si="40"/>
        <v>1.5</v>
      </c>
      <c r="AA71" s="196">
        <f>'Core Indicators'!FF71</f>
        <v>1</v>
      </c>
      <c r="AB71" s="196">
        <f t="shared" si="41"/>
        <v>2</v>
      </c>
      <c r="AC71" s="178">
        <f>'Core Indicators'!GD71</f>
        <v>2</v>
      </c>
      <c r="AD71" s="178">
        <f>'Core Indicators'!GL71</f>
        <v>2</v>
      </c>
      <c r="AE71" s="178">
        <f>'Core Indicators'!GT71</f>
        <v>2</v>
      </c>
      <c r="AF71" s="178">
        <f>'Core Indicators'!HB71</f>
        <v>2</v>
      </c>
      <c r="AG71" s="178">
        <f t="shared" si="42"/>
        <v>2</v>
      </c>
      <c r="AH71" s="178">
        <f>'Core Indicators'!HJ71</f>
        <v>2</v>
      </c>
      <c r="AI71" s="178">
        <f>'Core Indicators'!HR71</f>
        <v>2</v>
      </c>
      <c r="AJ71" s="178">
        <f t="shared" si="43"/>
        <v>2</v>
      </c>
      <c r="AK71" s="178">
        <f>'Core Indicators'!HZ71</f>
        <v>2</v>
      </c>
      <c r="AL71" s="178">
        <f>'Core Indicators'!IH71</f>
        <v>2</v>
      </c>
      <c r="AM71" s="178">
        <f>'Core Indicators'!IP71</f>
        <v>2</v>
      </c>
      <c r="AN71" s="178">
        <f t="shared" si="44"/>
        <v>2</v>
      </c>
    </row>
    <row r="72" spans="1:40" x14ac:dyDescent="0.35">
      <c r="A72" s="196" t="str">
        <f>Lists!C:C</f>
        <v>NER002</v>
      </c>
      <c r="B72" s="241">
        <f t="shared" si="30"/>
        <v>2.2000000000000002</v>
      </c>
      <c r="C72" s="157">
        <f t="shared" si="31"/>
        <v>0</v>
      </c>
      <c r="D72" s="264">
        <f t="shared" si="32"/>
        <v>1.5</v>
      </c>
      <c r="E72" s="196">
        <f>'Core Indicators'!R72</f>
        <v>1</v>
      </c>
      <c r="F72" s="196">
        <f>'Core Indicators'!Z72</f>
        <v>2</v>
      </c>
      <c r="G72" s="157">
        <f t="shared" si="33"/>
        <v>1.5</v>
      </c>
      <c r="H72" s="196">
        <f>'Core Indicators'!AH72</f>
        <v>2</v>
      </c>
      <c r="I72" s="196">
        <f>'Core Indicators'!AP72</f>
        <v>1</v>
      </c>
      <c r="J72" s="196">
        <f>'Core Indicators'!BN72</f>
        <v>1</v>
      </c>
      <c r="K72" s="196">
        <f t="shared" si="34"/>
        <v>1</v>
      </c>
      <c r="L72" s="241">
        <f t="shared" si="35"/>
        <v>1.5</v>
      </c>
      <c r="M72" s="264">
        <f t="shared" si="36"/>
        <v>3</v>
      </c>
      <c r="N72" s="197">
        <f>'Core Indicators'!DJ72</f>
        <v>3</v>
      </c>
      <c r="O72" s="197">
        <f>'Core Indicators'!DR72</f>
        <v>3</v>
      </c>
      <c r="P72" s="197">
        <f>'Core Indicators'!DZ72</f>
        <v>3</v>
      </c>
      <c r="Q72" s="197">
        <f>'Core Indicators'!EH72</f>
        <v>3</v>
      </c>
      <c r="R72" s="197">
        <f>'Core Indicators'!EP72</f>
        <v>3</v>
      </c>
      <c r="S72" s="157">
        <f t="shared" si="37"/>
        <v>1.4</v>
      </c>
      <c r="T72" s="157">
        <f t="shared" si="38"/>
        <v>1.3333333333333333</v>
      </c>
      <c r="U72" s="196">
        <v>1</v>
      </c>
      <c r="V72" s="196">
        <v>1</v>
      </c>
      <c r="W72" s="196">
        <f>'Core Indicators'!EX72</f>
        <v>3</v>
      </c>
      <c r="X72" s="157">
        <f t="shared" si="39"/>
        <v>2</v>
      </c>
      <c r="Y72" s="196">
        <v>1</v>
      </c>
      <c r="Z72" s="157">
        <f t="shared" si="40"/>
        <v>1.5</v>
      </c>
      <c r="AA72" s="196">
        <f>'Core Indicators'!FF72</f>
        <v>1</v>
      </c>
      <c r="AB72" s="196">
        <f t="shared" si="41"/>
        <v>2</v>
      </c>
      <c r="AC72" s="178">
        <f>'Core Indicators'!GD72</f>
        <v>2</v>
      </c>
      <c r="AD72" s="178">
        <f>'Core Indicators'!GL72</f>
        <v>2</v>
      </c>
      <c r="AE72" s="178">
        <f>'Core Indicators'!GT72</f>
        <v>2</v>
      </c>
      <c r="AF72" s="178">
        <f>'Core Indicators'!HB72</f>
        <v>2</v>
      </c>
      <c r="AG72" s="178">
        <f t="shared" si="42"/>
        <v>2</v>
      </c>
      <c r="AH72" s="178">
        <f>'Core Indicators'!HJ72</f>
        <v>2</v>
      </c>
      <c r="AI72" s="178">
        <f>'Core Indicators'!HR72</f>
        <v>2</v>
      </c>
      <c r="AJ72" s="178">
        <f t="shared" si="43"/>
        <v>2</v>
      </c>
      <c r="AK72" s="178">
        <f>'Core Indicators'!HZ72</f>
        <v>2</v>
      </c>
      <c r="AL72" s="178">
        <f>'Core Indicators'!IH72</f>
        <v>2</v>
      </c>
      <c r="AM72" s="178">
        <f>'Core Indicators'!IP72</f>
        <v>2</v>
      </c>
      <c r="AN72" s="178">
        <f t="shared" si="44"/>
        <v>2</v>
      </c>
    </row>
    <row r="73" spans="1:40" x14ac:dyDescent="0.35">
      <c r="A73" s="196" t="str">
        <f>Lists!C:C</f>
        <v>NER003</v>
      </c>
      <c r="B73" s="241">
        <f t="shared" si="30"/>
        <v>2.2999999999999998</v>
      </c>
      <c r="C73" s="157">
        <f t="shared" si="31"/>
        <v>0</v>
      </c>
      <c r="D73" s="264">
        <f t="shared" si="32"/>
        <v>1.7</v>
      </c>
      <c r="E73" s="196">
        <f>'Core Indicators'!R73</f>
        <v>2</v>
      </c>
      <c r="F73" s="196">
        <f>'Core Indicators'!Z73</f>
        <v>2</v>
      </c>
      <c r="G73" s="157">
        <f t="shared" si="33"/>
        <v>2</v>
      </c>
      <c r="H73" s="196">
        <f>'Core Indicators'!AH73</f>
        <v>2</v>
      </c>
      <c r="I73" s="196">
        <f>'Core Indicators'!AP73</f>
        <v>1</v>
      </c>
      <c r="J73" s="196">
        <f>'Core Indicators'!BN73</f>
        <v>1</v>
      </c>
      <c r="K73" s="196">
        <f t="shared" si="34"/>
        <v>1</v>
      </c>
      <c r="L73" s="241">
        <f t="shared" si="35"/>
        <v>1.5</v>
      </c>
      <c r="M73" s="264">
        <f t="shared" si="36"/>
        <v>3</v>
      </c>
      <c r="N73" s="197">
        <f>'Core Indicators'!DJ73</f>
        <v>3</v>
      </c>
      <c r="O73" s="197">
        <f>'Core Indicators'!DR73</f>
        <v>3</v>
      </c>
      <c r="P73" s="197">
        <f>'Core Indicators'!DZ73</f>
        <v>3</v>
      </c>
      <c r="Q73" s="197">
        <f>'Core Indicators'!EH73</f>
        <v>3</v>
      </c>
      <c r="R73" s="197">
        <f>'Core Indicators'!EP73</f>
        <v>3</v>
      </c>
      <c r="S73" s="157">
        <f t="shared" si="37"/>
        <v>1.7</v>
      </c>
      <c r="T73" s="157">
        <f t="shared" si="38"/>
        <v>1.3333333333333333</v>
      </c>
      <c r="U73" s="196">
        <v>1</v>
      </c>
      <c r="V73" s="196">
        <v>1</v>
      </c>
      <c r="W73" s="196">
        <f>'Core Indicators'!EX73</f>
        <v>3</v>
      </c>
      <c r="X73" s="157">
        <f t="shared" si="39"/>
        <v>2</v>
      </c>
      <c r="Y73" s="196">
        <v>1</v>
      </c>
      <c r="Z73" s="157">
        <f t="shared" si="40"/>
        <v>2</v>
      </c>
      <c r="AA73" s="196">
        <f>'Core Indicators'!FF73</f>
        <v>2</v>
      </c>
      <c r="AB73" s="196">
        <f t="shared" si="41"/>
        <v>2</v>
      </c>
      <c r="AC73" s="178">
        <f>'Core Indicators'!GD73</f>
        <v>2</v>
      </c>
      <c r="AD73" s="178">
        <f>'Core Indicators'!GL73</f>
        <v>2</v>
      </c>
      <c r="AE73" s="178">
        <f>'Core Indicators'!GT73</f>
        <v>2</v>
      </c>
      <c r="AF73" s="178">
        <f>'Core Indicators'!HB73</f>
        <v>2</v>
      </c>
      <c r="AG73" s="178">
        <f t="shared" si="42"/>
        <v>2</v>
      </c>
      <c r="AH73" s="178">
        <f>'Core Indicators'!HJ73</f>
        <v>2</v>
      </c>
      <c r="AI73" s="178">
        <f>'Core Indicators'!HR73</f>
        <v>2</v>
      </c>
      <c r="AJ73" s="178">
        <f t="shared" si="43"/>
        <v>2</v>
      </c>
      <c r="AK73" s="178">
        <f>'Core Indicators'!HZ73</f>
        <v>2</v>
      </c>
      <c r="AL73" s="178">
        <f>'Core Indicators'!IH73</f>
        <v>2</v>
      </c>
      <c r="AM73" s="178">
        <f>'Core Indicators'!IP73</f>
        <v>2</v>
      </c>
      <c r="AN73" s="178">
        <f t="shared" si="44"/>
        <v>2</v>
      </c>
    </row>
    <row r="74" spans="1:40" x14ac:dyDescent="0.35">
      <c r="A74" s="196" t="str">
        <f>Lists!C:C</f>
        <v>NER004</v>
      </c>
      <c r="B74" s="241">
        <f t="shared" si="30"/>
        <v>2.2999999999999998</v>
      </c>
      <c r="C74" s="157">
        <f t="shared" si="31"/>
        <v>0</v>
      </c>
      <c r="D74" s="264">
        <f t="shared" si="32"/>
        <v>2.2000000000000002</v>
      </c>
      <c r="E74" s="196">
        <f>'Core Indicators'!R74</f>
        <v>2</v>
      </c>
      <c r="F74" s="196">
        <f>'Core Indicators'!Z74</f>
        <v>3</v>
      </c>
      <c r="G74" s="157">
        <f t="shared" si="33"/>
        <v>2.5</v>
      </c>
      <c r="H74" s="196">
        <f>'Core Indicators'!AH74</f>
        <v>3</v>
      </c>
      <c r="I74" s="196">
        <f>'Core Indicators'!AP74</f>
        <v>1</v>
      </c>
      <c r="J74" s="196">
        <f>'Core Indicators'!BN74</f>
        <v>1</v>
      </c>
      <c r="K74" s="196">
        <f t="shared" si="34"/>
        <v>1</v>
      </c>
      <c r="L74" s="241">
        <f t="shared" si="35"/>
        <v>2.1</v>
      </c>
      <c r="M74" s="264">
        <f t="shared" si="36"/>
        <v>3</v>
      </c>
      <c r="N74" s="197">
        <f>'Core Indicators'!DJ74</f>
        <v>3</v>
      </c>
      <c r="O74" s="197">
        <f>'Core Indicators'!DR74</f>
        <v>3</v>
      </c>
      <c r="P74" s="197">
        <f>'Core Indicators'!DZ74</f>
        <v>3</v>
      </c>
      <c r="Q74" s="197">
        <f>'Core Indicators'!EH74</f>
        <v>3</v>
      </c>
      <c r="R74" s="197">
        <f>'Core Indicators'!EP74</f>
        <v>3</v>
      </c>
      <c r="S74" s="157">
        <f t="shared" si="37"/>
        <v>1.4</v>
      </c>
      <c r="T74" s="157">
        <f t="shared" si="38"/>
        <v>1.3333333333333333</v>
      </c>
      <c r="U74" s="196">
        <v>1</v>
      </c>
      <c r="V74" s="196">
        <v>1</v>
      </c>
      <c r="W74" s="196">
        <f>'Core Indicators'!EX74</f>
        <v>3</v>
      </c>
      <c r="X74" s="157">
        <f t="shared" si="39"/>
        <v>2</v>
      </c>
      <c r="Y74" s="196">
        <v>1</v>
      </c>
      <c r="Z74" s="157">
        <f t="shared" si="40"/>
        <v>1.5</v>
      </c>
      <c r="AA74" s="196">
        <f>'Core Indicators'!FF74</f>
        <v>1</v>
      </c>
      <c r="AB74" s="196">
        <f t="shared" si="41"/>
        <v>2</v>
      </c>
      <c r="AC74" s="178">
        <f>'Core Indicators'!GD74</f>
        <v>2</v>
      </c>
      <c r="AD74" s="178">
        <f>'Core Indicators'!GL74</f>
        <v>2</v>
      </c>
      <c r="AE74" s="178">
        <f>'Core Indicators'!GT74</f>
        <v>2</v>
      </c>
      <c r="AF74" s="178">
        <f>'Core Indicators'!HB74</f>
        <v>2</v>
      </c>
      <c r="AG74" s="178">
        <f t="shared" si="42"/>
        <v>2</v>
      </c>
      <c r="AH74" s="178">
        <f>'Core Indicators'!HJ74</f>
        <v>2</v>
      </c>
      <c r="AI74" s="178">
        <f>'Core Indicators'!HR74</f>
        <v>2</v>
      </c>
      <c r="AJ74" s="178">
        <f t="shared" si="43"/>
        <v>2</v>
      </c>
      <c r="AK74" s="178">
        <f>'Core Indicators'!HZ74</f>
        <v>2</v>
      </c>
      <c r="AL74" s="178">
        <f>'Core Indicators'!IH74</f>
        <v>2</v>
      </c>
      <c r="AM74" s="178">
        <f>'Core Indicators'!IP74</f>
        <v>2</v>
      </c>
      <c r="AN74" s="178">
        <f t="shared" si="44"/>
        <v>2</v>
      </c>
    </row>
    <row r="75" spans="1:40" x14ac:dyDescent="0.35">
      <c r="A75" s="196" t="str">
        <f>Lists!C:C</f>
        <v>NGA001</v>
      </c>
      <c r="B75" s="241">
        <f t="shared" si="30"/>
        <v>2.6</v>
      </c>
      <c r="C75" s="157">
        <f t="shared" si="31"/>
        <v>0</v>
      </c>
      <c r="D75" s="264">
        <f t="shared" si="32"/>
        <v>2.8</v>
      </c>
      <c r="E75" s="196">
        <f>'Core Indicators'!R75</f>
        <v>2</v>
      </c>
      <c r="F75" s="196">
        <f>'Core Indicators'!Z75</f>
        <v>3</v>
      </c>
      <c r="G75" s="157">
        <f t="shared" si="33"/>
        <v>2.5</v>
      </c>
      <c r="H75" s="196">
        <f>'Core Indicators'!AH75</f>
        <v>3</v>
      </c>
      <c r="I75" s="196">
        <f>'Core Indicators'!AP75</f>
        <v>3</v>
      </c>
      <c r="J75" s="196">
        <f>'Core Indicators'!BN75</f>
        <v>3</v>
      </c>
      <c r="K75" s="196">
        <f t="shared" si="34"/>
        <v>3</v>
      </c>
      <c r="L75" s="241">
        <f t="shared" si="35"/>
        <v>3</v>
      </c>
      <c r="M75" s="264">
        <f t="shared" si="36"/>
        <v>3</v>
      </c>
      <c r="N75" s="197">
        <f>'Core Indicators'!DJ75</f>
        <v>3</v>
      </c>
      <c r="O75" s="197">
        <f>'Core Indicators'!DR75</f>
        <v>3</v>
      </c>
      <c r="P75" s="197">
        <f>'Core Indicators'!DZ75</f>
        <v>3</v>
      </c>
      <c r="Q75" s="197">
        <f>'Core Indicators'!EH75</f>
        <v>3</v>
      </c>
      <c r="R75" s="197">
        <f>'Core Indicators'!EP75</f>
        <v>3</v>
      </c>
      <c r="S75" s="157">
        <f t="shared" si="37"/>
        <v>1.7</v>
      </c>
      <c r="T75" s="157">
        <f t="shared" si="38"/>
        <v>1.3333333333333333</v>
      </c>
      <c r="U75" s="196">
        <v>1</v>
      </c>
      <c r="V75" s="196">
        <v>1</v>
      </c>
      <c r="W75" s="196">
        <f>'Core Indicators'!EX75</f>
        <v>3</v>
      </c>
      <c r="X75" s="157">
        <f t="shared" si="39"/>
        <v>2</v>
      </c>
      <c r="Y75" s="196">
        <v>1</v>
      </c>
      <c r="Z75" s="157">
        <f t="shared" si="40"/>
        <v>2</v>
      </c>
      <c r="AA75" s="196">
        <f>'Core Indicators'!FF75</f>
        <v>2</v>
      </c>
      <c r="AB75" s="196">
        <f t="shared" si="41"/>
        <v>2</v>
      </c>
      <c r="AC75" s="178">
        <f>'Core Indicators'!GD75</f>
        <v>2</v>
      </c>
      <c r="AD75" s="178">
        <f>'Core Indicators'!GL75</f>
        <v>2</v>
      </c>
      <c r="AE75" s="178">
        <f>'Core Indicators'!GT75</f>
        <v>2</v>
      </c>
      <c r="AF75" s="178">
        <f>'Core Indicators'!HB75</f>
        <v>2</v>
      </c>
      <c r="AG75" s="178">
        <f t="shared" si="42"/>
        <v>2</v>
      </c>
      <c r="AH75" s="178">
        <f>'Core Indicators'!HJ75</f>
        <v>2</v>
      </c>
      <c r="AI75" s="178">
        <f>'Core Indicators'!HR75</f>
        <v>2</v>
      </c>
      <c r="AJ75" s="178">
        <f t="shared" si="43"/>
        <v>2</v>
      </c>
      <c r="AK75" s="178">
        <f>'Core Indicators'!HZ75</f>
        <v>2</v>
      </c>
      <c r="AL75" s="178">
        <f>'Core Indicators'!IH75</f>
        <v>2</v>
      </c>
      <c r="AM75" s="178">
        <f>'Core Indicators'!IP75</f>
        <v>2</v>
      </c>
      <c r="AN75" s="178">
        <f t="shared" si="44"/>
        <v>2</v>
      </c>
    </row>
    <row r="76" spans="1:40" x14ac:dyDescent="0.35">
      <c r="A76" s="196" t="str">
        <f>Lists!C:C</f>
        <v>NGA003</v>
      </c>
      <c r="B76" s="241">
        <f t="shared" si="30"/>
        <v>2.5</v>
      </c>
      <c r="C76" s="157">
        <f t="shared" si="31"/>
        <v>0</v>
      </c>
      <c r="D76" s="264">
        <f t="shared" si="32"/>
        <v>2.6</v>
      </c>
      <c r="E76" s="196">
        <f>'Core Indicators'!R76</f>
        <v>1</v>
      </c>
      <c r="F76" s="196">
        <f>'Core Indicators'!Z76</f>
        <v>2</v>
      </c>
      <c r="G76" s="157">
        <f t="shared" si="33"/>
        <v>1.5</v>
      </c>
      <c r="H76" s="196">
        <f>'Core Indicators'!AH76</f>
        <v>3</v>
      </c>
      <c r="I76" s="196">
        <f>'Core Indicators'!AP76</f>
        <v>3</v>
      </c>
      <c r="J76" s="196">
        <f>'Core Indicators'!BN76</f>
        <v>3</v>
      </c>
      <c r="K76" s="196">
        <f t="shared" si="34"/>
        <v>3</v>
      </c>
      <c r="L76" s="241">
        <f t="shared" si="35"/>
        <v>3</v>
      </c>
      <c r="M76" s="264">
        <f t="shared" si="36"/>
        <v>3</v>
      </c>
      <c r="N76" s="197">
        <f>'Core Indicators'!DJ76</f>
        <v>3</v>
      </c>
      <c r="O76" s="197">
        <f>'Core Indicators'!DR76</f>
        <v>3</v>
      </c>
      <c r="P76" s="197">
        <f>'Core Indicators'!DZ76</f>
        <v>3</v>
      </c>
      <c r="Q76" s="197">
        <f>'Core Indicators'!EH76</f>
        <v>3</v>
      </c>
      <c r="R76" s="197">
        <f>'Core Indicators'!EP76</f>
        <v>3</v>
      </c>
      <c r="S76" s="157">
        <f t="shared" si="37"/>
        <v>1.7</v>
      </c>
      <c r="T76" s="157">
        <f t="shared" si="38"/>
        <v>1.3333333333333333</v>
      </c>
      <c r="U76" s="196">
        <v>1</v>
      </c>
      <c r="V76" s="196">
        <v>1</v>
      </c>
      <c r="W76" s="196">
        <f>'Core Indicators'!EX76</f>
        <v>3</v>
      </c>
      <c r="X76" s="157">
        <f t="shared" si="39"/>
        <v>2</v>
      </c>
      <c r="Y76" s="196">
        <v>1</v>
      </c>
      <c r="Z76" s="157">
        <f t="shared" si="40"/>
        <v>2</v>
      </c>
      <c r="AA76" s="196">
        <f>'Core Indicators'!FF76</f>
        <v>2</v>
      </c>
      <c r="AB76" s="196">
        <f t="shared" si="41"/>
        <v>2</v>
      </c>
      <c r="AC76" s="178">
        <f>'Core Indicators'!GD76</f>
        <v>2</v>
      </c>
      <c r="AD76" s="178">
        <f>'Core Indicators'!GL76</f>
        <v>2</v>
      </c>
      <c r="AE76" s="178">
        <f>'Core Indicators'!GT76</f>
        <v>2</v>
      </c>
      <c r="AF76" s="178">
        <f>'Core Indicators'!HB76</f>
        <v>2</v>
      </c>
      <c r="AG76" s="178">
        <f t="shared" si="42"/>
        <v>2</v>
      </c>
      <c r="AH76" s="178">
        <f>'Core Indicators'!HJ76</f>
        <v>2</v>
      </c>
      <c r="AI76" s="178">
        <f>'Core Indicators'!HR76</f>
        <v>2</v>
      </c>
      <c r="AJ76" s="178">
        <f t="shared" si="43"/>
        <v>2</v>
      </c>
      <c r="AK76" s="178">
        <f>'Core Indicators'!HZ76</f>
        <v>2</v>
      </c>
      <c r="AL76" s="178">
        <f>'Core Indicators'!IH76</f>
        <v>2</v>
      </c>
      <c r="AM76" s="178">
        <f>'Core Indicators'!IP76</f>
        <v>2</v>
      </c>
      <c r="AN76" s="178">
        <f t="shared" si="44"/>
        <v>2</v>
      </c>
    </row>
    <row r="77" spans="1:40" x14ac:dyDescent="0.35">
      <c r="A77" s="196" t="str">
        <f>Lists!C:C</f>
        <v>NGA004</v>
      </c>
      <c r="B77" s="241">
        <f t="shared" si="30"/>
        <v>2.2000000000000002</v>
      </c>
      <c r="C77" s="157">
        <f t="shared" si="31"/>
        <v>1</v>
      </c>
      <c r="D77" s="264">
        <f t="shared" si="32"/>
        <v>2.2000000000000002</v>
      </c>
      <c r="E77" s="196">
        <f>'Core Indicators'!R77</f>
        <v>1</v>
      </c>
      <c r="F77" s="196">
        <f>'Core Indicators'!Z77</f>
        <v>3</v>
      </c>
      <c r="G77" s="157">
        <f t="shared" si="33"/>
        <v>2.1</v>
      </c>
      <c r="H77" s="196">
        <f>'Core Indicators'!AH77</f>
        <v>2</v>
      </c>
      <c r="I77" s="196">
        <f>'Core Indicators'!AP77</f>
        <v>2</v>
      </c>
      <c r="J77" s="196">
        <f>'Core Indicators'!BN77</f>
        <v>3</v>
      </c>
      <c r="K77" s="196">
        <f t="shared" si="34"/>
        <v>2.5</v>
      </c>
      <c r="L77" s="241">
        <f t="shared" si="35"/>
        <v>2.2999999999999998</v>
      </c>
      <c r="M77" s="264">
        <f t="shared" si="36"/>
        <v>2.6</v>
      </c>
      <c r="N77" s="197">
        <f>'Core Indicators'!DJ77</f>
        <v>2</v>
      </c>
      <c r="O77" s="197">
        <f>'Core Indicators'!DR77</f>
        <v>2</v>
      </c>
      <c r="P77" s="197">
        <f>'Core Indicators'!DZ77</f>
        <v>3</v>
      </c>
      <c r="Q77" s="197">
        <f>'Core Indicators'!EH77</f>
        <v>3</v>
      </c>
      <c r="R77" s="197">
        <f>'Core Indicators'!EP77</f>
        <v>3</v>
      </c>
      <c r="S77" s="157">
        <f t="shared" si="37"/>
        <v>1.7</v>
      </c>
      <c r="T77" s="157">
        <f t="shared" si="38"/>
        <v>1.3333333333333333</v>
      </c>
      <c r="U77" s="196">
        <v>1</v>
      </c>
      <c r="V77" s="196">
        <v>1</v>
      </c>
      <c r="W77" s="196">
        <f>'Core Indicators'!EX77</f>
        <v>3</v>
      </c>
      <c r="X77" s="157">
        <f t="shared" si="39"/>
        <v>2</v>
      </c>
      <c r="Y77" s="196">
        <v>1</v>
      </c>
      <c r="Z77" s="157">
        <f t="shared" si="40"/>
        <v>2</v>
      </c>
      <c r="AA77" s="196" t="str">
        <f>'Core Indicators'!FF77</f>
        <v>x</v>
      </c>
      <c r="AB77" s="196">
        <f t="shared" si="41"/>
        <v>2</v>
      </c>
      <c r="AC77" s="178">
        <f>'Core Indicators'!GD77</f>
        <v>2</v>
      </c>
      <c r="AD77" s="178">
        <f>'Core Indicators'!GL77</f>
        <v>2</v>
      </c>
      <c r="AE77" s="178">
        <f>'Core Indicators'!GT77</f>
        <v>2</v>
      </c>
      <c r="AF77" s="178">
        <f>'Core Indicators'!HB77</f>
        <v>2</v>
      </c>
      <c r="AG77" s="178">
        <f t="shared" si="42"/>
        <v>2</v>
      </c>
      <c r="AH77" s="178">
        <f>'Core Indicators'!HJ77</f>
        <v>2</v>
      </c>
      <c r="AI77" s="178">
        <f>'Core Indicators'!HR77</f>
        <v>2</v>
      </c>
      <c r="AJ77" s="178">
        <f t="shared" si="43"/>
        <v>2</v>
      </c>
      <c r="AK77" s="178">
        <f>'Core Indicators'!HZ77</f>
        <v>2</v>
      </c>
      <c r="AL77" s="178">
        <f>'Core Indicators'!IH77</f>
        <v>2</v>
      </c>
      <c r="AM77" s="178">
        <f>'Core Indicators'!IP77</f>
        <v>2</v>
      </c>
      <c r="AN77" s="178">
        <f t="shared" si="44"/>
        <v>2</v>
      </c>
    </row>
    <row r="78" spans="1:40" x14ac:dyDescent="0.35">
      <c r="A78" s="196" t="str">
        <f>Lists!C:C</f>
        <v>NGA007</v>
      </c>
      <c r="B78" s="241">
        <f t="shared" si="30"/>
        <v>2.5</v>
      </c>
      <c r="C78" s="157">
        <f t="shared" si="31"/>
        <v>0</v>
      </c>
      <c r="D78" s="264">
        <f t="shared" si="32"/>
        <v>2.7</v>
      </c>
      <c r="E78" s="196">
        <f>'Core Indicators'!R78</f>
        <v>2</v>
      </c>
      <c r="F78" s="196">
        <f>'Core Indicators'!Z78</f>
        <v>2</v>
      </c>
      <c r="G78" s="157">
        <f t="shared" si="33"/>
        <v>2</v>
      </c>
      <c r="H78" s="196">
        <f>'Core Indicators'!AH78</f>
        <v>3</v>
      </c>
      <c r="I78" s="196">
        <f>'Core Indicators'!AP78</f>
        <v>3</v>
      </c>
      <c r="J78" s="196">
        <f>'Core Indicators'!BN78</f>
        <v>3</v>
      </c>
      <c r="K78" s="196">
        <f t="shared" si="34"/>
        <v>3</v>
      </c>
      <c r="L78" s="241">
        <f t="shared" si="35"/>
        <v>3</v>
      </c>
      <c r="M78" s="264">
        <f t="shared" si="36"/>
        <v>3</v>
      </c>
      <c r="N78" s="197">
        <f>'Core Indicators'!DJ78</f>
        <v>3</v>
      </c>
      <c r="O78" s="197">
        <f>'Core Indicators'!DR78</f>
        <v>3</v>
      </c>
      <c r="P78" s="197">
        <f>'Core Indicators'!DZ78</f>
        <v>3</v>
      </c>
      <c r="Q78" s="197">
        <f>'Core Indicators'!EH78</f>
        <v>3</v>
      </c>
      <c r="R78" s="197">
        <f>'Core Indicators'!EP78</f>
        <v>3</v>
      </c>
      <c r="S78" s="157">
        <f t="shared" si="37"/>
        <v>1.4</v>
      </c>
      <c r="T78" s="157">
        <f t="shared" si="38"/>
        <v>1.3333333333333333</v>
      </c>
      <c r="U78" s="196">
        <v>1</v>
      </c>
      <c r="V78" s="196">
        <v>1</v>
      </c>
      <c r="W78" s="196">
        <f>'Core Indicators'!EX78</f>
        <v>3</v>
      </c>
      <c r="X78" s="157">
        <f t="shared" si="39"/>
        <v>2</v>
      </c>
      <c r="Y78" s="196">
        <v>1</v>
      </c>
      <c r="Z78" s="157">
        <f t="shared" si="40"/>
        <v>1.5</v>
      </c>
      <c r="AA78" s="196">
        <f>'Core Indicators'!FF78</f>
        <v>1</v>
      </c>
      <c r="AB78" s="196">
        <f t="shared" si="41"/>
        <v>2</v>
      </c>
      <c r="AC78" s="178">
        <f>'Core Indicators'!GD78</f>
        <v>2</v>
      </c>
      <c r="AD78" s="178">
        <f>'Core Indicators'!GL78</f>
        <v>2</v>
      </c>
      <c r="AE78" s="178">
        <f>'Core Indicators'!GT78</f>
        <v>2</v>
      </c>
      <c r="AF78" s="178">
        <f>'Core Indicators'!HB78</f>
        <v>2</v>
      </c>
      <c r="AG78" s="178">
        <f t="shared" si="42"/>
        <v>2</v>
      </c>
      <c r="AH78" s="178">
        <f>'Core Indicators'!HJ78</f>
        <v>2</v>
      </c>
      <c r="AI78" s="178">
        <f>'Core Indicators'!HR78</f>
        <v>2</v>
      </c>
      <c r="AJ78" s="178">
        <f t="shared" si="43"/>
        <v>2</v>
      </c>
      <c r="AK78" s="178">
        <f>'Core Indicators'!HZ78</f>
        <v>2</v>
      </c>
      <c r="AL78" s="178">
        <f>'Core Indicators'!IH78</f>
        <v>2</v>
      </c>
      <c r="AM78" s="178">
        <f>'Core Indicators'!IP78</f>
        <v>2</v>
      </c>
      <c r="AN78" s="178">
        <f t="shared" si="44"/>
        <v>2</v>
      </c>
    </row>
    <row r="79" spans="1:40" x14ac:dyDescent="0.35">
      <c r="A79" s="196" t="str">
        <f>Lists!C:C</f>
        <v>NGA008</v>
      </c>
      <c r="B79" s="241">
        <f t="shared" si="30"/>
        <v>1.9</v>
      </c>
      <c r="C79" s="157">
        <f t="shared" si="31"/>
        <v>1</v>
      </c>
      <c r="D79" s="264">
        <f t="shared" si="32"/>
        <v>2</v>
      </c>
      <c r="E79" s="196">
        <f>'Core Indicators'!R79</f>
        <v>2</v>
      </c>
      <c r="F79" s="196">
        <f>'Core Indicators'!Z79</f>
        <v>2</v>
      </c>
      <c r="G79" s="157">
        <f t="shared" si="33"/>
        <v>2</v>
      </c>
      <c r="H79" s="196">
        <f>'Core Indicators'!AH79</f>
        <v>2</v>
      </c>
      <c r="I79" s="196">
        <f>'Core Indicators'!AP79</f>
        <v>2</v>
      </c>
      <c r="J79" s="196" t="str">
        <f>'Core Indicators'!BN79</f>
        <v>x</v>
      </c>
      <c r="K79" s="196">
        <f t="shared" si="34"/>
        <v>2</v>
      </c>
      <c r="L79" s="241">
        <f t="shared" si="35"/>
        <v>2</v>
      </c>
      <c r="M79" s="264">
        <f t="shared" si="36"/>
        <v>2</v>
      </c>
      <c r="N79" s="197">
        <f>'Core Indicators'!DJ79</f>
        <v>2</v>
      </c>
      <c r="O79" s="197">
        <f>'Core Indicators'!DR79</f>
        <v>2</v>
      </c>
      <c r="P79" s="197">
        <f>'Core Indicators'!DZ79</f>
        <v>2</v>
      </c>
      <c r="Q79" s="197">
        <f>'Core Indicators'!EH79</f>
        <v>2</v>
      </c>
      <c r="R79" s="197">
        <f>'Core Indicators'!EP79</f>
        <v>2</v>
      </c>
      <c r="S79" s="157">
        <f t="shared" si="37"/>
        <v>1.7</v>
      </c>
      <c r="T79" s="157">
        <f t="shared" si="38"/>
        <v>1.3333333333333333</v>
      </c>
      <c r="U79" s="196">
        <v>1</v>
      </c>
      <c r="V79" s="196">
        <v>1</v>
      </c>
      <c r="W79" s="196">
        <f>'Core Indicators'!EX79</f>
        <v>3</v>
      </c>
      <c r="X79" s="157">
        <f t="shared" si="39"/>
        <v>2</v>
      </c>
      <c r="Y79" s="196">
        <v>1</v>
      </c>
      <c r="Z79" s="157">
        <f t="shared" si="40"/>
        <v>2</v>
      </c>
      <c r="AA79" s="196">
        <f>'Core Indicators'!FF79</f>
        <v>2</v>
      </c>
      <c r="AB79" s="196">
        <f t="shared" si="41"/>
        <v>2</v>
      </c>
      <c r="AC79" s="178">
        <f>'Core Indicators'!GD79</f>
        <v>2</v>
      </c>
      <c r="AD79" s="178">
        <f>'Core Indicators'!GL79</f>
        <v>2</v>
      </c>
      <c r="AE79" s="178">
        <f>'Core Indicators'!GT79</f>
        <v>2</v>
      </c>
      <c r="AF79" s="178">
        <f>'Core Indicators'!HB79</f>
        <v>2</v>
      </c>
      <c r="AG79" s="178">
        <f t="shared" si="42"/>
        <v>2</v>
      </c>
      <c r="AH79" s="178">
        <f>'Core Indicators'!HJ79</f>
        <v>2</v>
      </c>
      <c r="AI79" s="178">
        <f>'Core Indicators'!HR79</f>
        <v>2</v>
      </c>
      <c r="AJ79" s="178">
        <f t="shared" si="43"/>
        <v>2</v>
      </c>
      <c r="AK79" s="178">
        <f>'Core Indicators'!HZ79</f>
        <v>2</v>
      </c>
      <c r="AL79" s="178">
        <f>'Core Indicators'!IH79</f>
        <v>2</v>
      </c>
      <c r="AM79" s="178">
        <f>'Core Indicators'!IP79</f>
        <v>2</v>
      </c>
      <c r="AN79" s="178">
        <f t="shared" si="44"/>
        <v>2</v>
      </c>
    </row>
    <row r="80" spans="1:40" x14ac:dyDescent="0.35">
      <c r="A80" s="196" t="str">
        <f>Lists!C:C</f>
        <v>NIC001</v>
      </c>
      <c r="B80" s="241" t="str">
        <f t="shared" si="30"/>
        <v>x</v>
      </c>
      <c r="C80" s="157">
        <f t="shared" si="31"/>
        <v>1</v>
      </c>
      <c r="D80" s="264">
        <f t="shared" si="32"/>
        <v>2</v>
      </c>
      <c r="E80" s="196">
        <f>'Core Indicators'!R80</f>
        <v>1</v>
      </c>
      <c r="F80" s="196">
        <f>'Core Indicators'!Z80</f>
        <v>2</v>
      </c>
      <c r="G80" s="157">
        <f t="shared" si="33"/>
        <v>1.5</v>
      </c>
      <c r="H80" s="196">
        <f>'Core Indicators'!AH80</f>
        <v>2</v>
      </c>
      <c r="I80" s="196">
        <f>'Core Indicators'!AP80</f>
        <v>2</v>
      </c>
      <c r="J80" s="196">
        <f>'Core Indicators'!BN80</f>
        <v>3</v>
      </c>
      <c r="K80" s="196">
        <f t="shared" si="34"/>
        <v>2.5</v>
      </c>
      <c r="L80" s="241">
        <f t="shared" si="35"/>
        <v>2.2999999999999998</v>
      </c>
      <c r="M80" s="264" t="str">
        <f t="shared" si="36"/>
        <v>x</v>
      </c>
      <c r="N80" s="197" t="str">
        <f>'Core Indicators'!DJ80</f>
        <v>x</v>
      </c>
      <c r="O80" s="197" t="str">
        <f>'Core Indicators'!DR80</f>
        <v>x</v>
      </c>
      <c r="P80" s="197" t="str">
        <f>'Core Indicators'!DZ80</f>
        <v>x</v>
      </c>
      <c r="Q80" s="197">
        <f>'Core Indicators'!EH80</f>
        <v>1</v>
      </c>
      <c r="R80" s="197">
        <f>'Core Indicators'!EP80</f>
        <v>1</v>
      </c>
      <c r="S80" s="157">
        <f t="shared" si="37"/>
        <v>1.7</v>
      </c>
      <c r="T80" s="157">
        <f t="shared" si="38"/>
        <v>1.3333333333333333</v>
      </c>
      <c r="U80" s="196">
        <v>1</v>
      </c>
      <c r="V80" s="196">
        <v>1</v>
      </c>
      <c r="W80" s="196">
        <f>'Core Indicators'!EX80</f>
        <v>3</v>
      </c>
      <c r="X80" s="157">
        <f t="shared" si="39"/>
        <v>2</v>
      </c>
      <c r="Y80" s="196">
        <v>1</v>
      </c>
      <c r="Z80" s="157">
        <f t="shared" si="40"/>
        <v>2</v>
      </c>
      <c r="AA80" s="196">
        <f>'Core Indicators'!FF80</f>
        <v>2</v>
      </c>
      <c r="AB80" s="196">
        <f t="shared" si="41"/>
        <v>2</v>
      </c>
      <c r="AC80" s="178">
        <f>'Core Indicators'!GD80</f>
        <v>2</v>
      </c>
      <c r="AD80" s="178">
        <f>'Core Indicators'!GL80</f>
        <v>2</v>
      </c>
      <c r="AE80" s="178">
        <f>'Core Indicators'!GT80</f>
        <v>2</v>
      </c>
      <c r="AF80" s="178">
        <f>'Core Indicators'!HB80</f>
        <v>2</v>
      </c>
      <c r="AG80" s="178">
        <f t="shared" si="42"/>
        <v>2</v>
      </c>
      <c r="AH80" s="178">
        <f>'Core Indicators'!HJ80</f>
        <v>2</v>
      </c>
      <c r="AI80" s="178">
        <f>'Core Indicators'!HR80</f>
        <v>2</v>
      </c>
      <c r="AJ80" s="178">
        <f t="shared" si="43"/>
        <v>2</v>
      </c>
      <c r="AK80" s="178">
        <f>'Core Indicators'!HZ80</f>
        <v>2</v>
      </c>
      <c r="AL80" s="178">
        <f>'Core Indicators'!IH80</f>
        <v>2</v>
      </c>
      <c r="AM80" s="178">
        <f>'Core Indicators'!IP80</f>
        <v>2</v>
      </c>
      <c r="AN80" s="178">
        <f t="shared" si="44"/>
        <v>2</v>
      </c>
    </row>
    <row r="81" spans="1:40" x14ac:dyDescent="0.35">
      <c r="A81" s="196" t="str">
        <f>Lists!C:C</f>
        <v>PAK001</v>
      </c>
      <c r="B81" s="241">
        <f t="shared" si="30"/>
        <v>2.2999999999999998</v>
      </c>
      <c r="C81" s="157">
        <f t="shared" si="31"/>
        <v>0</v>
      </c>
      <c r="D81" s="264">
        <f t="shared" si="32"/>
        <v>2.2000000000000002</v>
      </c>
      <c r="E81" s="196">
        <f>'Core Indicators'!R81</f>
        <v>1</v>
      </c>
      <c r="F81" s="196">
        <f>'Core Indicators'!Z81</f>
        <v>2</v>
      </c>
      <c r="G81" s="157">
        <f t="shared" si="33"/>
        <v>1.5</v>
      </c>
      <c r="H81" s="196">
        <f>'Core Indicators'!AH81</f>
        <v>2</v>
      </c>
      <c r="I81" s="196">
        <f>'Core Indicators'!AP81</f>
        <v>3</v>
      </c>
      <c r="J81" s="196">
        <f>'Core Indicators'!BN81</f>
        <v>3</v>
      </c>
      <c r="K81" s="196">
        <f t="shared" si="34"/>
        <v>3</v>
      </c>
      <c r="L81" s="241">
        <f t="shared" si="35"/>
        <v>2.5</v>
      </c>
      <c r="M81" s="264">
        <f t="shared" si="36"/>
        <v>3</v>
      </c>
      <c r="N81" s="197">
        <f>'Core Indicators'!DJ81</f>
        <v>3</v>
      </c>
      <c r="O81" s="197">
        <f>'Core Indicators'!DR81</f>
        <v>3</v>
      </c>
      <c r="P81" s="197">
        <f>'Core Indicators'!DZ81</f>
        <v>3</v>
      </c>
      <c r="Q81" s="197">
        <f>'Core Indicators'!EH81</f>
        <v>3</v>
      </c>
      <c r="R81" s="197">
        <f>'Core Indicators'!EP81</f>
        <v>3</v>
      </c>
      <c r="S81" s="157">
        <f t="shared" si="37"/>
        <v>1.4</v>
      </c>
      <c r="T81" s="157">
        <f t="shared" si="38"/>
        <v>1.3333333333333333</v>
      </c>
      <c r="U81" s="196">
        <v>1</v>
      </c>
      <c r="V81" s="196">
        <v>1</v>
      </c>
      <c r="W81" s="196">
        <f>'Core Indicators'!EX81</f>
        <v>3</v>
      </c>
      <c r="X81" s="157">
        <f t="shared" si="39"/>
        <v>2</v>
      </c>
      <c r="Y81" s="196">
        <v>1</v>
      </c>
      <c r="Z81" s="157">
        <f t="shared" si="40"/>
        <v>1.5</v>
      </c>
      <c r="AA81" s="196">
        <f>'Core Indicators'!FF81</f>
        <v>1</v>
      </c>
      <c r="AB81" s="196">
        <f t="shared" si="41"/>
        <v>2</v>
      </c>
      <c r="AC81" s="178">
        <f>'Core Indicators'!GD81</f>
        <v>2</v>
      </c>
      <c r="AD81" s="178">
        <f>'Core Indicators'!GL81</f>
        <v>2</v>
      </c>
      <c r="AE81" s="178">
        <f>'Core Indicators'!GT81</f>
        <v>2</v>
      </c>
      <c r="AF81" s="178">
        <f>'Core Indicators'!HB81</f>
        <v>2</v>
      </c>
      <c r="AG81" s="178">
        <f t="shared" si="42"/>
        <v>2</v>
      </c>
      <c r="AH81" s="178">
        <f>'Core Indicators'!HJ81</f>
        <v>2</v>
      </c>
      <c r="AI81" s="178">
        <f>'Core Indicators'!HR81</f>
        <v>2</v>
      </c>
      <c r="AJ81" s="178">
        <f t="shared" si="43"/>
        <v>2</v>
      </c>
      <c r="AK81" s="178">
        <f>'Core Indicators'!HZ81</f>
        <v>2</v>
      </c>
      <c r="AL81" s="178">
        <f>'Core Indicators'!IH81</f>
        <v>2</v>
      </c>
      <c r="AM81" s="178">
        <f>'Core Indicators'!IP81</f>
        <v>2</v>
      </c>
      <c r="AN81" s="178">
        <f t="shared" si="44"/>
        <v>2</v>
      </c>
    </row>
    <row r="82" spans="1:40" x14ac:dyDescent="0.35">
      <c r="A82" s="196" t="str">
        <f>Lists!C:C</f>
        <v>PAK004</v>
      </c>
      <c r="B82" s="241">
        <f t="shared" si="30"/>
        <v>2.4</v>
      </c>
      <c r="C82" s="157">
        <f t="shared" si="31"/>
        <v>1</v>
      </c>
      <c r="D82" s="264">
        <f t="shared" si="32"/>
        <v>2.2000000000000002</v>
      </c>
      <c r="E82" s="196">
        <f>'Core Indicators'!R82</f>
        <v>1</v>
      </c>
      <c r="F82" s="196">
        <f>'Core Indicators'!Z82</f>
        <v>2</v>
      </c>
      <c r="G82" s="157">
        <f t="shared" si="33"/>
        <v>1.5</v>
      </c>
      <c r="H82" s="196">
        <f>'Core Indicators'!AH82</f>
        <v>2</v>
      </c>
      <c r="I82" s="196" t="str">
        <f>'Core Indicators'!AP82</f>
        <v>x</v>
      </c>
      <c r="J82" s="196">
        <f>'Core Indicators'!BN82</f>
        <v>3</v>
      </c>
      <c r="K82" s="196">
        <f t="shared" si="34"/>
        <v>3</v>
      </c>
      <c r="L82" s="241">
        <f t="shared" si="35"/>
        <v>2.5</v>
      </c>
      <c r="M82" s="264">
        <f t="shared" si="36"/>
        <v>3</v>
      </c>
      <c r="N82" s="197">
        <f>'Core Indicators'!DJ82</f>
        <v>3</v>
      </c>
      <c r="O82" s="197">
        <f>'Core Indicators'!DR82</f>
        <v>3</v>
      </c>
      <c r="P82" s="197">
        <f>'Core Indicators'!DZ82</f>
        <v>3</v>
      </c>
      <c r="Q82" s="197">
        <f>'Core Indicators'!EH82</f>
        <v>3</v>
      </c>
      <c r="R82" s="197">
        <f>'Core Indicators'!EP82</f>
        <v>3</v>
      </c>
      <c r="S82" s="157">
        <f t="shared" si="37"/>
        <v>1.7</v>
      </c>
      <c r="T82" s="157">
        <f t="shared" si="38"/>
        <v>1.3333333333333333</v>
      </c>
      <c r="U82" s="196">
        <v>1</v>
      </c>
      <c r="V82" s="196">
        <v>1</v>
      </c>
      <c r="W82" s="196">
        <f>'Core Indicators'!EX82</f>
        <v>3</v>
      </c>
      <c r="X82" s="157">
        <f t="shared" si="39"/>
        <v>2</v>
      </c>
      <c r="Y82" s="196">
        <v>1</v>
      </c>
      <c r="Z82" s="157">
        <f t="shared" si="40"/>
        <v>2</v>
      </c>
      <c r="AA82" s="196">
        <f>'Core Indicators'!FF82</f>
        <v>2</v>
      </c>
      <c r="AB82" s="196">
        <f t="shared" si="41"/>
        <v>2</v>
      </c>
      <c r="AC82" s="178">
        <f>'Core Indicators'!GD82</f>
        <v>2</v>
      </c>
      <c r="AD82" s="178">
        <f>'Core Indicators'!GL82</f>
        <v>2</v>
      </c>
      <c r="AE82" s="178">
        <f>'Core Indicators'!GT82</f>
        <v>2</v>
      </c>
      <c r="AF82" s="178">
        <f>'Core Indicators'!HB82</f>
        <v>2</v>
      </c>
      <c r="AG82" s="178">
        <f t="shared" si="42"/>
        <v>2</v>
      </c>
      <c r="AH82" s="178">
        <f>'Core Indicators'!HJ82</f>
        <v>2</v>
      </c>
      <c r="AI82" s="178">
        <f>'Core Indicators'!HR82</f>
        <v>2</v>
      </c>
      <c r="AJ82" s="178">
        <f t="shared" si="43"/>
        <v>2</v>
      </c>
      <c r="AK82" s="178">
        <f>'Core Indicators'!HZ82</f>
        <v>2</v>
      </c>
      <c r="AL82" s="178">
        <f>'Core Indicators'!IH82</f>
        <v>2</v>
      </c>
      <c r="AM82" s="178">
        <f>'Core Indicators'!IP82</f>
        <v>2</v>
      </c>
      <c r="AN82" s="178">
        <f t="shared" si="44"/>
        <v>2</v>
      </c>
    </row>
    <row r="83" spans="1:40" x14ac:dyDescent="0.35">
      <c r="A83" s="196" t="str">
        <f>Lists!C:C</f>
        <v>PER002</v>
      </c>
      <c r="B83" s="241">
        <f t="shared" si="30"/>
        <v>2.4</v>
      </c>
      <c r="C83" s="157">
        <f t="shared" si="31"/>
        <v>2</v>
      </c>
      <c r="D83" s="264">
        <f t="shared" si="32"/>
        <v>2.1</v>
      </c>
      <c r="E83" s="196">
        <f>'Core Indicators'!R83</f>
        <v>1</v>
      </c>
      <c r="F83" s="196">
        <f>'Core Indicators'!Z83</f>
        <v>1</v>
      </c>
      <c r="G83" s="157">
        <f t="shared" si="33"/>
        <v>1</v>
      </c>
      <c r="H83" s="196">
        <f>'Core Indicators'!AH83</f>
        <v>3</v>
      </c>
      <c r="I83" s="196">
        <f>'Core Indicators'!AP83</f>
        <v>2</v>
      </c>
      <c r="J83" s="196" t="str">
        <f>'Core Indicators'!BN83</f>
        <v>x</v>
      </c>
      <c r="K83" s="196">
        <f t="shared" si="34"/>
        <v>2</v>
      </c>
      <c r="L83" s="241">
        <f t="shared" si="35"/>
        <v>2.5</v>
      </c>
      <c r="M83" s="264">
        <f t="shared" si="36"/>
        <v>3</v>
      </c>
      <c r="N83" s="197">
        <f>'Core Indicators'!DJ83</f>
        <v>3</v>
      </c>
      <c r="O83" s="197" t="str">
        <f>'Core Indicators'!DR83</f>
        <v>x</v>
      </c>
      <c r="P83" s="197">
        <f>'Core Indicators'!DZ83</f>
        <v>3</v>
      </c>
      <c r="Q83" s="197" t="str">
        <f>'Core Indicators'!EH83</f>
        <v>x</v>
      </c>
      <c r="R83" s="197" t="str">
        <f>'Core Indicators'!EP83</f>
        <v>x</v>
      </c>
      <c r="S83" s="157">
        <f t="shared" si="37"/>
        <v>1.5</v>
      </c>
      <c r="T83" s="157">
        <f t="shared" si="38"/>
        <v>1</v>
      </c>
      <c r="U83" s="196">
        <v>1</v>
      </c>
      <c r="V83" s="196">
        <v>1</v>
      </c>
      <c r="W83" s="196" t="str">
        <f>'Core Indicators'!EX83</f>
        <v>x</v>
      </c>
      <c r="X83" s="157">
        <f t="shared" si="39"/>
        <v>1</v>
      </c>
      <c r="Y83" s="196">
        <v>1</v>
      </c>
      <c r="Z83" s="157">
        <f t="shared" si="40"/>
        <v>2</v>
      </c>
      <c r="AA83" s="196">
        <f>'Core Indicators'!FF83</f>
        <v>2</v>
      </c>
      <c r="AB83" s="196">
        <f t="shared" si="41"/>
        <v>2</v>
      </c>
      <c r="AC83" s="178">
        <f>'Core Indicators'!GD83</f>
        <v>2</v>
      </c>
      <c r="AD83" s="178">
        <f>'Core Indicators'!GL83</f>
        <v>2</v>
      </c>
      <c r="AE83" s="178">
        <f>'Core Indicators'!GT83</f>
        <v>2</v>
      </c>
      <c r="AF83" s="178">
        <f>'Core Indicators'!HB83</f>
        <v>2</v>
      </c>
      <c r="AG83" s="178">
        <f t="shared" si="42"/>
        <v>2</v>
      </c>
      <c r="AH83" s="178">
        <f>'Core Indicators'!HJ83</f>
        <v>2</v>
      </c>
      <c r="AI83" s="178">
        <f>'Core Indicators'!HR83</f>
        <v>2</v>
      </c>
      <c r="AJ83" s="178">
        <f t="shared" si="43"/>
        <v>2</v>
      </c>
      <c r="AK83" s="178">
        <f>'Core Indicators'!HZ83</f>
        <v>2</v>
      </c>
      <c r="AL83" s="178">
        <f>'Core Indicators'!IH83</f>
        <v>2</v>
      </c>
      <c r="AM83" s="178">
        <f>'Core Indicators'!IP83</f>
        <v>2</v>
      </c>
      <c r="AN83" s="178">
        <f t="shared" si="44"/>
        <v>2</v>
      </c>
    </row>
    <row r="84" spans="1:40" x14ac:dyDescent="0.35">
      <c r="A84" s="196" t="str">
        <f>Lists!C:C</f>
        <v>PHL003</v>
      </c>
      <c r="B84" s="241">
        <f t="shared" si="30"/>
        <v>1.9</v>
      </c>
      <c r="C84" s="157">
        <f t="shared" si="31"/>
        <v>0</v>
      </c>
      <c r="D84" s="264">
        <f t="shared" si="32"/>
        <v>2</v>
      </c>
      <c r="E84" s="196">
        <f>'Core Indicators'!R84</f>
        <v>2</v>
      </c>
      <c r="F84" s="196">
        <f>'Core Indicators'!Z84</f>
        <v>2</v>
      </c>
      <c r="G84" s="157">
        <f t="shared" si="33"/>
        <v>2</v>
      </c>
      <c r="H84" s="196">
        <f>'Core Indicators'!AH84</f>
        <v>2</v>
      </c>
      <c r="I84" s="196">
        <f>'Core Indicators'!AP84</f>
        <v>2</v>
      </c>
      <c r="J84" s="196">
        <f>'Core Indicators'!BN84</f>
        <v>2</v>
      </c>
      <c r="K84" s="196">
        <f t="shared" si="34"/>
        <v>2</v>
      </c>
      <c r="L84" s="241">
        <f t="shared" si="35"/>
        <v>2</v>
      </c>
      <c r="M84" s="264">
        <f t="shared" si="36"/>
        <v>2</v>
      </c>
      <c r="N84" s="197">
        <f>'Core Indicators'!DJ84</f>
        <v>2</v>
      </c>
      <c r="O84" s="197">
        <f>'Core Indicators'!DR84</f>
        <v>2</v>
      </c>
      <c r="P84" s="197">
        <f>'Core Indicators'!DZ84</f>
        <v>2</v>
      </c>
      <c r="Q84" s="197">
        <f>'Core Indicators'!EH84</f>
        <v>2</v>
      </c>
      <c r="R84" s="197">
        <f>'Core Indicators'!EP84</f>
        <v>2</v>
      </c>
      <c r="S84" s="157">
        <f t="shared" si="37"/>
        <v>1.6</v>
      </c>
      <c r="T84" s="157">
        <f t="shared" si="38"/>
        <v>1.1666666666666667</v>
      </c>
      <c r="U84" s="196">
        <v>1</v>
      </c>
      <c r="V84" s="196">
        <v>1</v>
      </c>
      <c r="W84" s="196">
        <f>'Core Indicators'!EX84</f>
        <v>2</v>
      </c>
      <c r="X84" s="157">
        <f t="shared" si="39"/>
        <v>1.5</v>
      </c>
      <c r="Y84" s="196">
        <v>1</v>
      </c>
      <c r="Z84" s="157">
        <f t="shared" si="40"/>
        <v>2</v>
      </c>
      <c r="AA84" s="196">
        <f>'Core Indicators'!FF84</f>
        <v>2</v>
      </c>
      <c r="AB84" s="196">
        <f t="shared" si="41"/>
        <v>2</v>
      </c>
      <c r="AC84" s="178">
        <f>'Core Indicators'!GD84</f>
        <v>2</v>
      </c>
      <c r="AD84" s="178">
        <f>'Core Indicators'!GL84</f>
        <v>2</v>
      </c>
      <c r="AE84" s="178">
        <f>'Core Indicators'!GT84</f>
        <v>2</v>
      </c>
      <c r="AF84" s="178">
        <f>'Core Indicators'!HB84</f>
        <v>2</v>
      </c>
      <c r="AG84" s="178">
        <f t="shared" si="42"/>
        <v>2</v>
      </c>
      <c r="AH84" s="178">
        <f>'Core Indicators'!HJ84</f>
        <v>2</v>
      </c>
      <c r="AI84" s="178">
        <f>'Core Indicators'!HR84</f>
        <v>2</v>
      </c>
      <c r="AJ84" s="178">
        <f t="shared" si="43"/>
        <v>2</v>
      </c>
      <c r="AK84" s="178">
        <f>'Core Indicators'!HZ84</f>
        <v>2</v>
      </c>
      <c r="AL84" s="178">
        <f>'Core Indicators'!IH84</f>
        <v>2</v>
      </c>
      <c r="AM84" s="178">
        <f>'Core Indicators'!IP84</f>
        <v>2</v>
      </c>
      <c r="AN84" s="178">
        <f t="shared" si="44"/>
        <v>2</v>
      </c>
    </row>
    <row r="85" spans="1:40" x14ac:dyDescent="0.35">
      <c r="A85" s="196" t="str">
        <f>Lists!C:C</f>
        <v>PRK001</v>
      </c>
      <c r="B85" s="241">
        <f t="shared" si="30"/>
        <v>2</v>
      </c>
      <c r="C85" s="157">
        <f t="shared" si="31"/>
        <v>0</v>
      </c>
      <c r="D85" s="264">
        <f t="shared" si="32"/>
        <v>2.2999999999999998</v>
      </c>
      <c r="E85" s="196">
        <f>'Core Indicators'!R85</f>
        <v>2</v>
      </c>
      <c r="F85" s="196">
        <f>'Core Indicators'!Z85</f>
        <v>2</v>
      </c>
      <c r="G85" s="157">
        <f t="shared" si="33"/>
        <v>2</v>
      </c>
      <c r="H85" s="196">
        <f>'Core Indicators'!AH85</f>
        <v>2</v>
      </c>
      <c r="I85" s="196">
        <f>'Core Indicators'!AP85</f>
        <v>3</v>
      </c>
      <c r="J85" s="196">
        <f>'Core Indicators'!BN85</f>
        <v>3</v>
      </c>
      <c r="K85" s="196">
        <f t="shared" si="34"/>
        <v>3</v>
      </c>
      <c r="L85" s="241">
        <f t="shared" si="35"/>
        <v>2.5</v>
      </c>
      <c r="M85" s="264">
        <f t="shared" si="36"/>
        <v>2</v>
      </c>
      <c r="N85" s="197">
        <f>'Core Indicators'!DJ85</f>
        <v>2</v>
      </c>
      <c r="O85" s="197">
        <f>'Core Indicators'!DR85</f>
        <v>2</v>
      </c>
      <c r="P85" s="197">
        <f>'Core Indicators'!DZ85</f>
        <v>2</v>
      </c>
      <c r="Q85" s="197">
        <f>'Core Indicators'!EH85</f>
        <v>2</v>
      </c>
      <c r="R85" s="197">
        <f>'Core Indicators'!EP85</f>
        <v>2</v>
      </c>
      <c r="S85" s="157">
        <f t="shared" si="37"/>
        <v>1.7</v>
      </c>
      <c r="T85" s="157">
        <f t="shared" si="38"/>
        <v>1.3333333333333333</v>
      </c>
      <c r="U85" s="196">
        <v>1</v>
      </c>
      <c r="V85" s="196">
        <v>1</v>
      </c>
      <c r="W85" s="196">
        <f>'Core Indicators'!EX85</f>
        <v>3</v>
      </c>
      <c r="X85" s="157">
        <f t="shared" si="39"/>
        <v>2</v>
      </c>
      <c r="Y85" s="196">
        <v>1</v>
      </c>
      <c r="Z85" s="157">
        <f t="shared" si="40"/>
        <v>2</v>
      </c>
      <c r="AA85" s="196">
        <f>'Core Indicators'!FF85</f>
        <v>2</v>
      </c>
      <c r="AB85" s="196">
        <f t="shared" si="41"/>
        <v>2</v>
      </c>
      <c r="AC85" s="178">
        <f>'Core Indicators'!GD85</f>
        <v>2</v>
      </c>
      <c r="AD85" s="178">
        <f>'Core Indicators'!GL85</f>
        <v>2</v>
      </c>
      <c r="AE85" s="178">
        <f>'Core Indicators'!GT85</f>
        <v>2</v>
      </c>
      <c r="AF85" s="178">
        <f>'Core Indicators'!HB85</f>
        <v>2</v>
      </c>
      <c r="AG85" s="178">
        <f t="shared" si="42"/>
        <v>2</v>
      </c>
      <c r="AH85" s="178">
        <f>'Core Indicators'!HJ85</f>
        <v>2</v>
      </c>
      <c r="AI85" s="178">
        <f>'Core Indicators'!HR85</f>
        <v>2</v>
      </c>
      <c r="AJ85" s="178">
        <f t="shared" si="43"/>
        <v>2</v>
      </c>
      <c r="AK85" s="178">
        <f>'Core Indicators'!HZ85</f>
        <v>2</v>
      </c>
      <c r="AL85" s="178">
        <f>'Core Indicators'!IH85</f>
        <v>2</v>
      </c>
      <c r="AM85" s="178">
        <f>'Core Indicators'!IP85</f>
        <v>2</v>
      </c>
      <c r="AN85" s="178">
        <f t="shared" si="44"/>
        <v>2</v>
      </c>
    </row>
    <row r="86" spans="1:40" x14ac:dyDescent="0.35">
      <c r="A86" s="196" t="str">
        <f>Lists!C:C</f>
        <v>PSE002</v>
      </c>
      <c r="B86" s="241">
        <f t="shared" si="30"/>
        <v>1.3</v>
      </c>
      <c r="C86" s="157">
        <f t="shared" si="31"/>
        <v>0</v>
      </c>
      <c r="D86" s="264">
        <f t="shared" si="32"/>
        <v>1.5</v>
      </c>
      <c r="E86" s="196">
        <f>'Core Indicators'!R86</f>
        <v>1</v>
      </c>
      <c r="F86" s="196">
        <f>'Core Indicators'!Z86</f>
        <v>1</v>
      </c>
      <c r="G86" s="157">
        <f t="shared" si="33"/>
        <v>1</v>
      </c>
      <c r="H86" s="196">
        <f>'Core Indicators'!AH86</f>
        <v>1</v>
      </c>
      <c r="I86" s="196">
        <f>'Core Indicators'!AP86</f>
        <v>3</v>
      </c>
      <c r="J86" s="196">
        <f>'Core Indicators'!BN86</f>
        <v>2</v>
      </c>
      <c r="K86" s="196">
        <f t="shared" si="34"/>
        <v>2.5</v>
      </c>
      <c r="L86" s="241">
        <f t="shared" si="35"/>
        <v>1.8</v>
      </c>
      <c r="M86" s="264">
        <f t="shared" si="36"/>
        <v>1</v>
      </c>
      <c r="N86" s="197">
        <f>'Core Indicators'!DJ86</f>
        <v>1</v>
      </c>
      <c r="O86" s="197">
        <f>'Core Indicators'!DR86</f>
        <v>1</v>
      </c>
      <c r="P86" s="197">
        <f>'Core Indicators'!DZ86</f>
        <v>1</v>
      </c>
      <c r="Q86" s="197">
        <f>'Core Indicators'!EH86</f>
        <v>1</v>
      </c>
      <c r="R86" s="197">
        <f>'Core Indicators'!EP86</f>
        <v>1</v>
      </c>
      <c r="S86" s="157">
        <f t="shared" si="37"/>
        <v>1.6</v>
      </c>
      <c r="T86" s="157">
        <f t="shared" si="38"/>
        <v>1.1666666666666667</v>
      </c>
      <c r="U86" s="196">
        <v>1</v>
      </c>
      <c r="V86" s="196">
        <v>1</v>
      </c>
      <c r="W86" s="196">
        <f>'Core Indicators'!EX86</f>
        <v>2</v>
      </c>
      <c r="X86" s="157">
        <f t="shared" si="39"/>
        <v>1.5</v>
      </c>
      <c r="Y86" s="196">
        <v>1</v>
      </c>
      <c r="Z86" s="157">
        <f t="shared" si="40"/>
        <v>2</v>
      </c>
      <c r="AA86" s="196">
        <f>'Core Indicators'!FF86</f>
        <v>2</v>
      </c>
      <c r="AB86" s="196">
        <f t="shared" si="41"/>
        <v>2</v>
      </c>
      <c r="AC86" s="178">
        <f>'Core Indicators'!GD86</f>
        <v>2</v>
      </c>
      <c r="AD86" s="178">
        <f>'Core Indicators'!GL86</f>
        <v>2</v>
      </c>
      <c r="AE86" s="178">
        <f>'Core Indicators'!GT86</f>
        <v>2</v>
      </c>
      <c r="AF86" s="178">
        <f>'Core Indicators'!HB86</f>
        <v>2</v>
      </c>
      <c r="AG86" s="178">
        <f t="shared" si="42"/>
        <v>2</v>
      </c>
      <c r="AH86" s="178">
        <f>'Core Indicators'!HJ86</f>
        <v>2</v>
      </c>
      <c r="AI86" s="178">
        <f>'Core Indicators'!HR86</f>
        <v>2</v>
      </c>
      <c r="AJ86" s="178">
        <f t="shared" si="43"/>
        <v>2</v>
      </c>
      <c r="AK86" s="178">
        <f>'Core Indicators'!HZ86</f>
        <v>2</v>
      </c>
      <c r="AL86" s="178">
        <f>'Core Indicators'!IH86</f>
        <v>2</v>
      </c>
      <c r="AM86" s="178">
        <f>'Core Indicators'!IP86</f>
        <v>2</v>
      </c>
      <c r="AN86" s="178">
        <f t="shared" si="44"/>
        <v>2</v>
      </c>
    </row>
    <row r="87" spans="1:40" x14ac:dyDescent="0.35">
      <c r="A87" s="196" t="str">
        <f>Lists!C:C</f>
        <v>REG001</v>
      </c>
      <c r="B87" s="241">
        <f t="shared" si="30"/>
        <v>1.8</v>
      </c>
      <c r="C87" s="157">
        <f t="shared" si="31"/>
        <v>0</v>
      </c>
      <c r="D87" s="264">
        <f t="shared" si="32"/>
        <v>1.8</v>
      </c>
      <c r="E87" s="196">
        <f>'Core Indicators'!R87</f>
        <v>2</v>
      </c>
      <c r="F87" s="196">
        <f>'Core Indicators'!Z87</f>
        <v>1</v>
      </c>
      <c r="G87" s="157">
        <f t="shared" si="33"/>
        <v>1.5</v>
      </c>
      <c r="H87" s="196">
        <f>'Core Indicators'!AH87</f>
        <v>2</v>
      </c>
      <c r="I87" s="196">
        <f>'Core Indicators'!AP87</f>
        <v>2</v>
      </c>
      <c r="J87" s="196">
        <f>'Core Indicators'!BN87</f>
        <v>2</v>
      </c>
      <c r="K87" s="196">
        <f t="shared" si="34"/>
        <v>2</v>
      </c>
      <c r="L87" s="241">
        <f t="shared" si="35"/>
        <v>2</v>
      </c>
      <c r="M87" s="264">
        <f t="shared" si="36"/>
        <v>2</v>
      </c>
      <c r="N87" s="197">
        <f>'Core Indicators'!DJ87</f>
        <v>2</v>
      </c>
      <c r="O87" s="197">
        <f>'Core Indicators'!DR87</f>
        <v>2</v>
      </c>
      <c r="P87" s="197">
        <f>'Core Indicators'!DZ87</f>
        <v>2</v>
      </c>
      <c r="Q87" s="197">
        <f>'Core Indicators'!EH87</f>
        <v>2</v>
      </c>
      <c r="R87" s="197">
        <f>'Core Indicators'!EP87</f>
        <v>2</v>
      </c>
      <c r="S87" s="157">
        <f t="shared" si="37"/>
        <v>1.6</v>
      </c>
      <c r="T87" s="157">
        <f t="shared" si="38"/>
        <v>1.1666666666666667</v>
      </c>
      <c r="U87" s="196">
        <v>1</v>
      </c>
      <c r="V87" s="196">
        <v>1</v>
      </c>
      <c r="W87" s="196">
        <f>'Core Indicators'!EX87</f>
        <v>2</v>
      </c>
      <c r="X87" s="157">
        <f t="shared" si="39"/>
        <v>1.5</v>
      </c>
      <c r="Y87" s="196">
        <v>1</v>
      </c>
      <c r="Z87" s="157">
        <f t="shared" si="40"/>
        <v>2</v>
      </c>
      <c r="AA87" s="196">
        <f>'Core Indicators'!FF87</f>
        <v>2</v>
      </c>
      <c r="AB87" s="196">
        <f t="shared" si="41"/>
        <v>2</v>
      </c>
      <c r="AC87" s="178">
        <f>'Core Indicators'!GD87</f>
        <v>2</v>
      </c>
      <c r="AD87" s="178">
        <f>'Core Indicators'!GL87</f>
        <v>2</v>
      </c>
      <c r="AE87" s="178">
        <f>'Core Indicators'!GT87</f>
        <v>2</v>
      </c>
      <c r="AF87" s="178">
        <f>'Core Indicators'!HB87</f>
        <v>2</v>
      </c>
      <c r="AG87" s="178">
        <f t="shared" si="42"/>
        <v>2</v>
      </c>
      <c r="AH87" s="178">
        <f>'Core Indicators'!HJ87</f>
        <v>2</v>
      </c>
      <c r="AI87" s="178">
        <f>'Core Indicators'!HR87</f>
        <v>2</v>
      </c>
      <c r="AJ87" s="178">
        <f t="shared" si="43"/>
        <v>2</v>
      </c>
      <c r="AK87" s="178">
        <f>'Core Indicators'!HZ87</f>
        <v>2</v>
      </c>
      <c r="AL87" s="178">
        <f>'Core Indicators'!IH87</f>
        <v>2</v>
      </c>
      <c r="AM87" s="178">
        <f>'Core Indicators'!IP87</f>
        <v>2</v>
      </c>
      <c r="AN87" s="178">
        <f t="shared" si="44"/>
        <v>2</v>
      </c>
    </row>
    <row r="88" spans="1:40" x14ac:dyDescent="0.35">
      <c r="A88" s="196" t="str">
        <f>Lists!C:C</f>
        <v>REG002</v>
      </c>
      <c r="B88" s="241">
        <f t="shared" si="30"/>
        <v>2.2999999999999998</v>
      </c>
      <c r="C88" s="157">
        <f t="shared" si="31"/>
        <v>2</v>
      </c>
      <c r="D88" s="264">
        <f t="shared" si="32"/>
        <v>2</v>
      </c>
      <c r="E88" s="196">
        <f>'Core Indicators'!R88</f>
        <v>2</v>
      </c>
      <c r="F88" s="196">
        <f>'Core Indicators'!Z88</f>
        <v>2</v>
      </c>
      <c r="G88" s="157">
        <f t="shared" si="33"/>
        <v>2</v>
      </c>
      <c r="H88" s="196">
        <f>'Core Indicators'!AH88</f>
        <v>2</v>
      </c>
      <c r="I88" s="196">
        <f>'Core Indicators'!AP88</f>
        <v>2</v>
      </c>
      <c r="J88" s="196" t="str">
        <f>'Core Indicators'!BN88</f>
        <v>x</v>
      </c>
      <c r="K88" s="196">
        <f t="shared" si="34"/>
        <v>2</v>
      </c>
      <c r="L88" s="241">
        <f t="shared" si="35"/>
        <v>2</v>
      </c>
      <c r="M88" s="264">
        <f t="shared" si="36"/>
        <v>3</v>
      </c>
      <c r="N88" s="197">
        <f>'Core Indicators'!DJ88</f>
        <v>3</v>
      </c>
      <c r="O88" s="197">
        <f>'Core Indicators'!DR88</f>
        <v>3</v>
      </c>
      <c r="P88" s="197">
        <f>'Core Indicators'!DZ88</f>
        <v>3</v>
      </c>
      <c r="Q88" s="197">
        <f>'Core Indicators'!EH88</f>
        <v>3</v>
      </c>
      <c r="R88" s="197">
        <f>'Core Indicators'!EP88</f>
        <v>3</v>
      </c>
      <c r="S88" s="157">
        <f t="shared" si="37"/>
        <v>1.5</v>
      </c>
      <c r="T88" s="157">
        <f t="shared" si="38"/>
        <v>1</v>
      </c>
      <c r="U88" s="196">
        <v>1</v>
      </c>
      <c r="V88" s="196">
        <v>1</v>
      </c>
      <c r="W88" s="196" t="str">
        <f>'Core Indicators'!EX88</f>
        <v>x</v>
      </c>
      <c r="X88" s="157">
        <f t="shared" si="39"/>
        <v>1</v>
      </c>
      <c r="Y88" s="196">
        <v>1</v>
      </c>
      <c r="Z88" s="157">
        <f t="shared" si="40"/>
        <v>2</v>
      </c>
      <c r="AA88" s="196">
        <f>'Core Indicators'!FF88</f>
        <v>2</v>
      </c>
      <c r="AB88" s="196">
        <f t="shared" si="41"/>
        <v>2</v>
      </c>
      <c r="AC88" s="178">
        <f>'Core Indicators'!GD88</f>
        <v>2</v>
      </c>
      <c r="AD88" s="178">
        <f>'Core Indicators'!GL88</f>
        <v>2</v>
      </c>
      <c r="AE88" s="178">
        <f>'Core Indicators'!GT88</f>
        <v>2</v>
      </c>
      <c r="AF88" s="178">
        <f>'Core Indicators'!HB88</f>
        <v>2</v>
      </c>
      <c r="AG88" s="178">
        <f t="shared" si="42"/>
        <v>2</v>
      </c>
      <c r="AH88" s="178">
        <f>'Core Indicators'!HJ88</f>
        <v>2</v>
      </c>
      <c r="AI88" s="178">
        <f>'Core Indicators'!HR88</f>
        <v>2</v>
      </c>
      <c r="AJ88" s="178">
        <f t="shared" si="43"/>
        <v>2</v>
      </c>
      <c r="AK88" s="178">
        <f>'Core Indicators'!HZ88</f>
        <v>2</v>
      </c>
      <c r="AL88" s="178">
        <f>'Core Indicators'!IH88</f>
        <v>2</v>
      </c>
      <c r="AM88" s="178">
        <f>'Core Indicators'!IP88</f>
        <v>2</v>
      </c>
      <c r="AN88" s="178">
        <f t="shared" si="44"/>
        <v>2</v>
      </c>
    </row>
    <row r="89" spans="1:40" x14ac:dyDescent="0.35">
      <c r="A89" s="196" t="str">
        <f>Lists!C:C</f>
        <v>REG003</v>
      </c>
      <c r="B89" s="241" t="str">
        <f t="shared" si="30"/>
        <v>x</v>
      </c>
      <c r="C89" s="157">
        <f t="shared" si="31"/>
        <v>2</v>
      </c>
      <c r="D89" s="264">
        <f t="shared" si="32"/>
        <v>2.2999999999999998</v>
      </c>
      <c r="E89" s="196">
        <f>'Core Indicators'!R89</f>
        <v>2</v>
      </c>
      <c r="F89" s="196">
        <f>'Core Indicators'!Z89</f>
        <v>2</v>
      </c>
      <c r="G89" s="157">
        <f t="shared" si="33"/>
        <v>2</v>
      </c>
      <c r="H89" s="196">
        <f>'Core Indicators'!AH89</f>
        <v>2</v>
      </c>
      <c r="I89" s="196" t="str">
        <f>'Core Indicators'!AP89</f>
        <v>x</v>
      </c>
      <c r="J89" s="196">
        <f>'Core Indicators'!BN89</f>
        <v>3</v>
      </c>
      <c r="K89" s="196">
        <f t="shared" si="34"/>
        <v>3</v>
      </c>
      <c r="L89" s="241">
        <f t="shared" si="35"/>
        <v>2.5</v>
      </c>
      <c r="M89" s="264" t="str">
        <f t="shared" si="36"/>
        <v>x</v>
      </c>
      <c r="N89" s="197" t="str">
        <f>'Core Indicators'!DJ89</f>
        <v>x</v>
      </c>
      <c r="O89" s="197">
        <f>'Core Indicators'!DR89</f>
        <v>3</v>
      </c>
      <c r="P89" s="197">
        <f>'Core Indicators'!DZ89</f>
        <v>3</v>
      </c>
      <c r="Q89" s="197">
        <f>'Core Indicators'!EH89</f>
        <v>3</v>
      </c>
      <c r="R89" s="197">
        <f>'Core Indicators'!EP89</f>
        <v>3</v>
      </c>
      <c r="S89" s="157">
        <f t="shared" si="37"/>
        <v>1.6</v>
      </c>
      <c r="T89" s="157">
        <f t="shared" si="38"/>
        <v>1.1666666666666667</v>
      </c>
      <c r="U89" s="196">
        <v>1</v>
      </c>
      <c r="V89" s="196">
        <v>1</v>
      </c>
      <c r="W89" s="196">
        <f>'Core Indicators'!EX89</f>
        <v>2</v>
      </c>
      <c r="X89" s="157">
        <f t="shared" si="39"/>
        <v>1.5</v>
      </c>
      <c r="Y89" s="196">
        <v>1</v>
      </c>
      <c r="Z89" s="157">
        <f t="shared" si="40"/>
        <v>2</v>
      </c>
      <c r="AA89" s="196">
        <f>'Core Indicators'!FF89</f>
        <v>2</v>
      </c>
      <c r="AB89" s="196">
        <f t="shared" si="41"/>
        <v>2</v>
      </c>
      <c r="AC89" s="178">
        <f>'Core Indicators'!GD89</f>
        <v>2</v>
      </c>
      <c r="AD89" s="178">
        <f>'Core Indicators'!GL89</f>
        <v>2</v>
      </c>
      <c r="AE89" s="178">
        <f>'Core Indicators'!GT89</f>
        <v>2</v>
      </c>
      <c r="AF89" s="178">
        <f>'Core Indicators'!HB89</f>
        <v>2</v>
      </c>
      <c r="AG89" s="178">
        <f t="shared" si="42"/>
        <v>2</v>
      </c>
      <c r="AH89" s="178">
        <f>'Core Indicators'!HJ89</f>
        <v>2</v>
      </c>
      <c r="AI89" s="178">
        <f>'Core Indicators'!HR89</f>
        <v>2</v>
      </c>
      <c r="AJ89" s="178">
        <f t="shared" si="43"/>
        <v>2</v>
      </c>
      <c r="AK89" s="178">
        <f>'Core Indicators'!HZ89</f>
        <v>2</v>
      </c>
      <c r="AL89" s="178">
        <f>'Core Indicators'!IH89</f>
        <v>2</v>
      </c>
      <c r="AM89" s="178">
        <f>'Core Indicators'!IP89</f>
        <v>2</v>
      </c>
      <c r="AN89" s="178">
        <f t="shared" si="44"/>
        <v>2</v>
      </c>
    </row>
    <row r="90" spans="1:40" x14ac:dyDescent="0.35">
      <c r="A90" s="196" t="str">
        <f>Lists!C:C</f>
        <v>REG004</v>
      </c>
      <c r="B90" s="241">
        <f t="shared" si="30"/>
        <v>2.6</v>
      </c>
      <c r="C90" s="157">
        <f t="shared" si="31"/>
        <v>0</v>
      </c>
      <c r="D90" s="264">
        <f t="shared" si="32"/>
        <v>2.8</v>
      </c>
      <c r="E90" s="196">
        <f>'Core Indicators'!R90</f>
        <v>2</v>
      </c>
      <c r="F90" s="196">
        <f>'Core Indicators'!Z90</f>
        <v>3</v>
      </c>
      <c r="G90" s="157">
        <f t="shared" si="33"/>
        <v>2.5</v>
      </c>
      <c r="H90" s="196">
        <f>'Core Indicators'!AH90</f>
        <v>3</v>
      </c>
      <c r="I90" s="196">
        <f>'Core Indicators'!AP90</f>
        <v>3</v>
      </c>
      <c r="J90" s="196">
        <f>'Core Indicators'!BN90</f>
        <v>3</v>
      </c>
      <c r="K90" s="196">
        <f t="shared" si="34"/>
        <v>3</v>
      </c>
      <c r="L90" s="241">
        <f t="shared" si="35"/>
        <v>3</v>
      </c>
      <c r="M90" s="264">
        <f t="shared" si="36"/>
        <v>3</v>
      </c>
      <c r="N90" s="197">
        <f>'Core Indicators'!DJ90</f>
        <v>3</v>
      </c>
      <c r="O90" s="197">
        <f>'Core Indicators'!DR90</f>
        <v>3</v>
      </c>
      <c r="P90" s="197">
        <f>'Core Indicators'!DZ90</f>
        <v>3</v>
      </c>
      <c r="Q90" s="197">
        <f>'Core Indicators'!EH90</f>
        <v>3</v>
      </c>
      <c r="R90" s="197">
        <f>'Core Indicators'!EP90</f>
        <v>3</v>
      </c>
      <c r="S90" s="157">
        <f t="shared" si="37"/>
        <v>1.7</v>
      </c>
      <c r="T90" s="157">
        <f t="shared" si="38"/>
        <v>1.3333333333333333</v>
      </c>
      <c r="U90" s="196">
        <v>1</v>
      </c>
      <c r="V90" s="196">
        <v>1</v>
      </c>
      <c r="W90" s="196">
        <f>'Core Indicators'!EX90</f>
        <v>3</v>
      </c>
      <c r="X90" s="157">
        <f t="shared" si="39"/>
        <v>2</v>
      </c>
      <c r="Y90" s="196">
        <v>1</v>
      </c>
      <c r="Z90" s="157">
        <f t="shared" si="40"/>
        <v>2</v>
      </c>
      <c r="AA90" s="196">
        <f>'Core Indicators'!FF90</f>
        <v>2</v>
      </c>
      <c r="AB90" s="196">
        <f t="shared" si="41"/>
        <v>2</v>
      </c>
      <c r="AC90" s="178">
        <f>'Core Indicators'!GD90</f>
        <v>2</v>
      </c>
      <c r="AD90" s="178">
        <f>'Core Indicators'!GL90</f>
        <v>2</v>
      </c>
      <c r="AE90" s="178">
        <f>'Core Indicators'!GT90</f>
        <v>2</v>
      </c>
      <c r="AF90" s="178">
        <f>'Core Indicators'!HB90</f>
        <v>2</v>
      </c>
      <c r="AG90" s="178">
        <f t="shared" si="42"/>
        <v>2</v>
      </c>
      <c r="AH90" s="178">
        <f>'Core Indicators'!HJ90</f>
        <v>2</v>
      </c>
      <c r="AI90" s="178">
        <f>'Core Indicators'!HR90</f>
        <v>2</v>
      </c>
      <c r="AJ90" s="178">
        <f t="shared" si="43"/>
        <v>2</v>
      </c>
      <c r="AK90" s="178">
        <f>'Core Indicators'!HZ90</f>
        <v>2</v>
      </c>
      <c r="AL90" s="178">
        <f>'Core Indicators'!IH90</f>
        <v>2</v>
      </c>
      <c r="AM90" s="178">
        <f>'Core Indicators'!IP90</f>
        <v>2</v>
      </c>
      <c r="AN90" s="178">
        <f t="shared" si="44"/>
        <v>2</v>
      </c>
    </row>
    <row r="91" spans="1:40" x14ac:dyDescent="0.35">
      <c r="A91" s="196" t="str">
        <f>Lists!C:C</f>
        <v>REG006</v>
      </c>
      <c r="B91" s="241">
        <f t="shared" si="30"/>
        <v>2.1</v>
      </c>
      <c r="C91" s="157">
        <f t="shared" si="31"/>
        <v>1</v>
      </c>
      <c r="D91" s="264">
        <f t="shared" si="32"/>
        <v>2.8</v>
      </c>
      <c r="E91" s="196">
        <f>'Core Indicators'!R91</f>
        <v>2</v>
      </c>
      <c r="F91" s="196">
        <f>'Core Indicators'!Z91</f>
        <v>3</v>
      </c>
      <c r="G91" s="157">
        <f t="shared" si="33"/>
        <v>2.5</v>
      </c>
      <c r="H91" s="196">
        <f>'Core Indicators'!AH91</f>
        <v>3</v>
      </c>
      <c r="I91" s="196">
        <f>'Core Indicators'!AP91</f>
        <v>3</v>
      </c>
      <c r="J91" s="196">
        <f>'Core Indicators'!BN91</f>
        <v>3</v>
      </c>
      <c r="K91" s="196">
        <f t="shared" si="34"/>
        <v>3</v>
      </c>
      <c r="L91" s="241">
        <f t="shared" si="35"/>
        <v>3</v>
      </c>
      <c r="M91" s="264">
        <f t="shared" si="36"/>
        <v>2</v>
      </c>
      <c r="N91" s="197">
        <f>'Core Indicators'!DJ91</f>
        <v>2</v>
      </c>
      <c r="O91" s="197">
        <f>'Core Indicators'!DR91</f>
        <v>2</v>
      </c>
      <c r="P91" s="197">
        <f>'Core Indicators'!DZ91</f>
        <v>2</v>
      </c>
      <c r="Q91" s="197">
        <f>'Core Indicators'!EH91</f>
        <v>2</v>
      </c>
      <c r="R91" s="197">
        <f>'Core Indicators'!EP91</f>
        <v>2</v>
      </c>
      <c r="S91" s="157">
        <f t="shared" si="37"/>
        <v>1.7</v>
      </c>
      <c r="T91" s="157">
        <f t="shared" si="38"/>
        <v>1.3333333333333333</v>
      </c>
      <c r="U91" s="196">
        <v>1</v>
      </c>
      <c r="V91" s="196">
        <v>1</v>
      </c>
      <c r="W91" s="196">
        <f>'Core Indicators'!EX91</f>
        <v>3</v>
      </c>
      <c r="X91" s="157">
        <f t="shared" si="39"/>
        <v>2</v>
      </c>
      <c r="Y91" s="196">
        <v>1</v>
      </c>
      <c r="Z91" s="157">
        <f t="shared" si="40"/>
        <v>2</v>
      </c>
      <c r="AA91" s="196" t="str">
        <f>'Core Indicators'!FF91</f>
        <v>x</v>
      </c>
      <c r="AB91" s="196">
        <f t="shared" si="41"/>
        <v>2</v>
      </c>
      <c r="AC91" s="178">
        <f>'Core Indicators'!GD91</f>
        <v>2</v>
      </c>
      <c r="AD91" s="178">
        <f>'Core Indicators'!GL91</f>
        <v>2</v>
      </c>
      <c r="AE91" s="178">
        <f>'Core Indicators'!GT91</f>
        <v>2</v>
      </c>
      <c r="AF91" s="178">
        <f>'Core Indicators'!HB91</f>
        <v>2</v>
      </c>
      <c r="AG91" s="178">
        <f t="shared" si="42"/>
        <v>2</v>
      </c>
      <c r="AH91" s="178">
        <f>'Core Indicators'!HJ91</f>
        <v>2</v>
      </c>
      <c r="AI91" s="178">
        <f>'Core Indicators'!HR91</f>
        <v>2</v>
      </c>
      <c r="AJ91" s="178">
        <f t="shared" si="43"/>
        <v>2</v>
      </c>
      <c r="AK91" s="178">
        <f>'Core Indicators'!HZ91</f>
        <v>2</v>
      </c>
      <c r="AL91" s="178">
        <f>'Core Indicators'!IH91</f>
        <v>2</v>
      </c>
      <c r="AM91" s="178">
        <f>'Core Indicators'!IP91</f>
        <v>2</v>
      </c>
      <c r="AN91" s="178">
        <f t="shared" si="44"/>
        <v>2</v>
      </c>
    </row>
    <row r="92" spans="1:40" x14ac:dyDescent="0.35">
      <c r="A92" s="196" t="str">
        <f>Lists!C:C</f>
        <v>REG007</v>
      </c>
      <c r="B92" s="241" t="str">
        <f t="shared" si="30"/>
        <v>x</v>
      </c>
      <c r="C92" s="157">
        <f t="shared" si="31"/>
        <v>5</v>
      </c>
      <c r="D92" s="264" t="str">
        <f t="shared" si="32"/>
        <v>x</v>
      </c>
      <c r="E92" s="196" t="str">
        <f>'Core Indicators'!R92</f>
        <v>x</v>
      </c>
      <c r="F92" s="196" t="str">
        <f>'Core Indicators'!Z92</f>
        <v>x</v>
      </c>
      <c r="G92" s="157" t="str">
        <f t="shared" si="33"/>
        <v>x</v>
      </c>
      <c r="H92" s="196" t="str">
        <f>'Core Indicators'!AH92</f>
        <v>x</v>
      </c>
      <c r="I92" s="196" t="str">
        <f>'Core Indicators'!AP92</f>
        <v>x</v>
      </c>
      <c r="J92" s="196">
        <f>'Core Indicators'!BN92</f>
        <v>2</v>
      </c>
      <c r="K92" s="196">
        <f t="shared" si="34"/>
        <v>2</v>
      </c>
      <c r="L92" s="241">
        <f t="shared" si="35"/>
        <v>2</v>
      </c>
      <c r="M92" s="264" t="str">
        <f t="shared" si="36"/>
        <v>x</v>
      </c>
      <c r="N92" s="197" t="str">
        <f>'Core Indicators'!DJ92</f>
        <v>x</v>
      </c>
      <c r="O92" s="197" t="str">
        <f>'Core Indicators'!DR92</f>
        <v>x</v>
      </c>
      <c r="P92" s="197" t="str">
        <f>'Core Indicators'!DZ92</f>
        <v>x</v>
      </c>
      <c r="Q92" s="197" t="str">
        <f>'Core Indicators'!EH92</f>
        <v>x</v>
      </c>
      <c r="R92" s="197" t="str">
        <f>'Core Indicators'!EP92</f>
        <v>x</v>
      </c>
      <c r="S92" s="157">
        <f t="shared" si="37"/>
        <v>1.3</v>
      </c>
      <c r="T92" s="157">
        <f t="shared" si="38"/>
        <v>1.1666666666666667</v>
      </c>
      <c r="U92" s="196">
        <v>1</v>
      </c>
      <c r="V92" s="196">
        <v>1</v>
      </c>
      <c r="W92" s="196">
        <f>'Core Indicators'!EX92</f>
        <v>2</v>
      </c>
      <c r="X92" s="157">
        <f t="shared" si="39"/>
        <v>1.5</v>
      </c>
      <c r="Y92" s="196">
        <v>1</v>
      </c>
      <c r="Z92" s="157">
        <f t="shared" si="40"/>
        <v>1.5</v>
      </c>
      <c r="AA92" s="196">
        <f>'Core Indicators'!FF92</f>
        <v>1</v>
      </c>
      <c r="AB92" s="196">
        <f t="shared" si="41"/>
        <v>2</v>
      </c>
      <c r="AC92" s="178">
        <f>'Core Indicators'!GD92</f>
        <v>2</v>
      </c>
      <c r="AD92" s="178">
        <f>'Core Indicators'!GL92</f>
        <v>2</v>
      </c>
      <c r="AE92" s="178">
        <f>'Core Indicators'!GT92</f>
        <v>2</v>
      </c>
      <c r="AF92" s="178">
        <f>'Core Indicators'!HB92</f>
        <v>2</v>
      </c>
      <c r="AG92" s="178">
        <f t="shared" si="42"/>
        <v>2</v>
      </c>
      <c r="AH92" s="178">
        <f>'Core Indicators'!HJ92</f>
        <v>2</v>
      </c>
      <c r="AI92" s="178">
        <f>'Core Indicators'!HR92</f>
        <v>2</v>
      </c>
      <c r="AJ92" s="178">
        <f t="shared" si="43"/>
        <v>2</v>
      </c>
      <c r="AK92" s="178">
        <f>'Core Indicators'!HZ92</f>
        <v>2</v>
      </c>
      <c r="AL92" s="178">
        <f>'Core Indicators'!IH92</f>
        <v>2</v>
      </c>
      <c r="AM92" s="178">
        <f>'Core Indicators'!IP92</f>
        <v>2</v>
      </c>
      <c r="AN92" s="178">
        <f t="shared" si="44"/>
        <v>2</v>
      </c>
    </row>
    <row r="93" spans="1:40" x14ac:dyDescent="0.35">
      <c r="A93" s="196" t="str">
        <f>Lists!C:C</f>
        <v>REG008</v>
      </c>
      <c r="B93" s="241" t="str">
        <f t="shared" si="30"/>
        <v>x</v>
      </c>
      <c r="C93" s="157">
        <f t="shared" si="31"/>
        <v>5</v>
      </c>
      <c r="D93" s="264" t="str">
        <f t="shared" si="32"/>
        <v>x</v>
      </c>
      <c r="E93" s="196" t="str">
        <f>'Core Indicators'!R93</f>
        <v>x</v>
      </c>
      <c r="F93" s="196" t="str">
        <f>'Core Indicators'!Z93</f>
        <v>x</v>
      </c>
      <c r="G93" s="157" t="str">
        <f t="shared" si="33"/>
        <v>x</v>
      </c>
      <c r="H93" s="196" t="str">
        <f>'Core Indicators'!AH93</f>
        <v>x</v>
      </c>
      <c r="I93" s="196" t="str">
        <f>'Core Indicators'!AP93</f>
        <v>x</v>
      </c>
      <c r="J93" s="196">
        <f>'Core Indicators'!BN93</f>
        <v>2</v>
      </c>
      <c r="K93" s="196">
        <f t="shared" si="34"/>
        <v>2</v>
      </c>
      <c r="L93" s="241">
        <f t="shared" si="35"/>
        <v>2</v>
      </c>
      <c r="M93" s="264" t="str">
        <f t="shared" si="36"/>
        <v>x</v>
      </c>
      <c r="N93" s="197" t="str">
        <f>'Core Indicators'!DJ93</f>
        <v>x</v>
      </c>
      <c r="O93" s="197" t="str">
        <f>'Core Indicators'!DR93</f>
        <v>x</v>
      </c>
      <c r="P93" s="197" t="str">
        <f>'Core Indicators'!DZ93</f>
        <v>x</v>
      </c>
      <c r="Q93" s="197" t="str">
        <f>'Core Indicators'!EH93</f>
        <v>x</v>
      </c>
      <c r="R93" s="197" t="str">
        <f>'Core Indicators'!EP93</f>
        <v>x</v>
      </c>
      <c r="S93" s="157">
        <f t="shared" si="37"/>
        <v>1.4</v>
      </c>
      <c r="T93" s="157">
        <f t="shared" si="38"/>
        <v>1.3333333333333333</v>
      </c>
      <c r="U93" s="196">
        <v>1</v>
      </c>
      <c r="V93" s="196">
        <v>1</v>
      </c>
      <c r="W93" s="196">
        <f>'Core Indicators'!EX93</f>
        <v>3</v>
      </c>
      <c r="X93" s="157">
        <f t="shared" si="39"/>
        <v>2</v>
      </c>
      <c r="Y93" s="196">
        <v>1</v>
      </c>
      <c r="Z93" s="157">
        <f t="shared" si="40"/>
        <v>1.5</v>
      </c>
      <c r="AA93" s="196">
        <f>'Core Indicators'!FF93</f>
        <v>1</v>
      </c>
      <c r="AB93" s="196">
        <f t="shared" si="41"/>
        <v>2</v>
      </c>
      <c r="AC93" s="178">
        <f>'Core Indicators'!GD93</f>
        <v>2</v>
      </c>
      <c r="AD93" s="178">
        <f>'Core Indicators'!GL93</f>
        <v>2</v>
      </c>
      <c r="AE93" s="178">
        <f>'Core Indicators'!GT93</f>
        <v>2</v>
      </c>
      <c r="AF93" s="178">
        <f>'Core Indicators'!HB93</f>
        <v>2</v>
      </c>
      <c r="AG93" s="178">
        <f t="shared" si="42"/>
        <v>2</v>
      </c>
      <c r="AH93" s="178">
        <f>'Core Indicators'!HJ93</f>
        <v>2</v>
      </c>
      <c r="AI93" s="178">
        <f>'Core Indicators'!HR93</f>
        <v>2</v>
      </c>
      <c r="AJ93" s="178">
        <f t="shared" si="43"/>
        <v>2</v>
      </c>
      <c r="AK93" s="178">
        <f>'Core Indicators'!HZ93</f>
        <v>2</v>
      </c>
      <c r="AL93" s="178">
        <f>'Core Indicators'!IH93</f>
        <v>2</v>
      </c>
      <c r="AM93" s="178">
        <f>'Core Indicators'!IP93</f>
        <v>2</v>
      </c>
      <c r="AN93" s="178">
        <f t="shared" si="44"/>
        <v>2</v>
      </c>
    </row>
    <row r="94" spans="1:40" x14ac:dyDescent="0.35">
      <c r="A94" s="196" t="str">
        <f>Lists!C:C</f>
        <v>REG011</v>
      </c>
      <c r="B94" s="241">
        <f t="shared" si="30"/>
        <v>1.9</v>
      </c>
      <c r="C94" s="157">
        <f t="shared" si="31"/>
        <v>1</v>
      </c>
      <c r="D94" s="264">
        <f t="shared" si="32"/>
        <v>2</v>
      </c>
      <c r="E94" s="196">
        <f>'Core Indicators'!R94</f>
        <v>2</v>
      </c>
      <c r="F94" s="196">
        <f>'Core Indicators'!Z94</f>
        <v>2</v>
      </c>
      <c r="G94" s="157">
        <f t="shared" si="33"/>
        <v>2</v>
      </c>
      <c r="H94" s="196">
        <f>'Core Indicators'!AH94</f>
        <v>2</v>
      </c>
      <c r="I94" s="196">
        <f>'Core Indicators'!AP94</f>
        <v>2</v>
      </c>
      <c r="J94" s="196" t="str">
        <f>'Core Indicators'!BN94</f>
        <v>x</v>
      </c>
      <c r="K94" s="196">
        <f t="shared" si="34"/>
        <v>2</v>
      </c>
      <c r="L94" s="241">
        <f t="shared" si="35"/>
        <v>2</v>
      </c>
      <c r="M94" s="264">
        <f t="shared" si="36"/>
        <v>2</v>
      </c>
      <c r="N94" s="197">
        <f>'Core Indicators'!DJ94</f>
        <v>2</v>
      </c>
      <c r="O94" s="197" t="str">
        <f>'Core Indicators'!DR94</f>
        <v>x</v>
      </c>
      <c r="P94" s="197">
        <f>'Core Indicators'!DZ94</f>
        <v>2</v>
      </c>
      <c r="Q94" s="197" t="str">
        <f>'Core Indicators'!EH94</f>
        <v>x</v>
      </c>
      <c r="R94" s="197" t="str">
        <f>'Core Indicators'!EP94</f>
        <v>x</v>
      </c>
      <c r="S94" s="157">
        <f t="shared" si="37"/>
        <v>1.6</v>
      </c>
      <c r="T94" s="157">
        <f t="shared" si="38"/>
        <v>1.1666666666666667</v>
      </c>
      <c r="U94" s="196">
        <v>1</v>
      </c>
      <c r="V94" s="196">
        <v>1</v>
      </c>
      <c r="W94" s="196">
        <f>'Core Indicators'!EX94</f>
        <v>2</v>
      </c>
      <c r="X94" s="157">
        <f t="shared" si="39"/>
        <v>1.5</v>
      </c>
      <c r="Y94" s="196">
        <v>1</v>
      </c>
      <c r="Z94" s="157">
        <f t="shared" si="40"/>
        <v>2</v>
      </c>
      <c r="AA94" s="196">
        <f>'Core Indicators'!FF94</f>
        <v>2</v>
      </c>
      <c r="AB94" s="196">
        <f t="shared" si="41"/>
        <v>2</v>
      </c>
      <c r="AC94" s="178">
        <f>'Core Indicators'!GD94</f>
        <v>2</v>
      </c>
      <c r="AD94" s="178">
        <f>'Core Indicators'!GL94</f>
        <v>2</v>
      </c>
      <c r="AE94" s="178">
        <f>'Core Indicators'!GT94</f>
        <v>2</v>
      </c>
      <c r="AF94" s="178">
        <f>'Core Indicators'!HB94</f>
        <v>2</v>
      </c>
      <c r="AG94" s="178">
        <f t="shared" si="42"/>
        <v>2</v>
      </c>
      <c r="AH94" s="178">
        <f>'Core Indicators'!HJ94</f>
        <v>2</v>
      </c>
      <c r="AI94" s="178">
        <f>'Core Indicators'!HR94</f>
        <v>2</v>
      </c>
      <c r="AJ94" s="178">
        <f t="shared" si="43"/>
        <v>2</v>
      </c>
      <c r="AK94" s="178">
        <f>'Core Indicators'!HZ94</f>
        <v>2</v>
      </c>
      <c r="AL94" s="178">
        <f>'Core Indicators'!IH94</f>
        <v>2</v>
      </c>
      <c r="AM94" s="178">
        <f>'Core Indicators'!IP94</f>
        <v>2</v>
      </c>
      <c r="AN94" s="178">
        <f t="shared" si="44"/>
        <v>2</v>
      </c>
    </row>
    <row r="95" spans="1:40" x14ac:dyDescent="0.35">
      <c r="A95" s="196" t="str">
        <f>Lists!C:C</f>
        <v>REG012</v>
      </c>
      <c r="B95" s="241">
        <f t="shared" si="30"/>
        <v>1.9</v>
      </c>
      <c r="C95" s="157">
        <f t="shared" si="31"/>
        <v>0</v>
      </c>
      <c r="D95" s="264">
        <f t="shared" si="32"/>
        <v>2</v>
      </c>
      <c r="E95" s="196">
        <f>'Core Indicators'!R95</f>
        <v>2</v>
      </c>
      <c r="F95" s="196">
        <f>'Core Indicators'!Z95</f>
        <v>2</v>
      </c>
      <c r="G95" s="157">
        <f t="shared" si="33"/>
        <v>2</v>
      </c>
      <c r="H95" s="196">
        <f>'Core Indicators'!AH95</f>
        <v>2</v>
      </c>
      <c r="I95" s="196">
        <f>'Core Indicators'!AP95</f>
        <v>2</v>
      </c>
      <c r="J95" s="196">
        <f>'Core Indicators'!BN95</f>
        <v>2</v>
      </c>
      <c r="K95" s="196">
        <f t="shared" si="34"/>
        <v>2</v>
      </c>
      <c r="L95" s="241">
        <f t="shared" si="35"/>
        <v>2</v>
      </c>
      <c r="M95" s="264">
        <f t="shared" si="36"/>
        <v>2</v>
      </c>
      <c r="N95" s="197">
        <f>'Core Indicators'!DJ95</f>
        <v>2</v>
      </c>
      <c r="O95" s="197">
        <f>'Core Indicators'!DR95</f>
        <v>2</v>
      </c>
      <c r="P95" s="197">
        <f>'Core Indicators'!DZ95</f>
        <v>2</v>
      </c>
      <c r="Q95" s="197">
        <f>'Core Indicators'!EH95</f>
        <v>2</v>
      </c>
      <c r="R95" s="197">
        <f>'Core Indicators'!EP95</f>
        <v>2</v>
      </c>
      <c r="S95" s="157">
        <f t="shared" si="37"/>
        <v>1.6</v>
      </c>
      <c r="T95" s="157">
        <f t="shared" si="38"/>
        <v>1.1666666666666667</v>
      </c>
      <c r="U95" s="196">
        <v>1</v>
      </c>
      <c r="V95" s="196">
        <v>1</v>
      </c>
      <c r="W95" s="196">
        <f>'Core Indicators'!EX95</f>
        <v>2</v>
      </c>
      <c r="X95" s="157">
        <f t="shared" si="39"/>
        <v>1.5</v>
      </c>
      <c r="Y95" s="196">
        <v>1</v>
      </c>
      <c r="Z95" s="157">
        <f t="shared" si="40"/>
        <v>2</v>
      </c>
      <c r="AA95" s="196">
        <f>'Core Indicators'!FF95</f>
        <v>2</v>
      </c>
      <c r="AB95" s="196">
        <f t="shared" si="41"/>
        <v>2</v>
      </c>
      <c r="AC95" s="178">
        <f>'Core Indicators'!GD95</f>
        <v>2</v>
      </c>
      <c r="AD95" s="178">
        <f>'Core Indicators'!GL95</f>
        <v>2</v>
      </c>
      <c r="AE95" s="178">
        <f>'Core Indicators'!GT95</f>
        <v>2</v>
      </c>
      <c r="AF95" s="178">
        <f>'Core Indicators'!HB95</f>
        <v>2</v>
      </c>
      <c r="AG95" s="178">
        <f t="shared" si="42"/>
        <v>2</v>
      </c>
      <c r="AH95" s="178">
        <f>'Core Indicators'!HJ95</f>
        <v>2</v>
      </c>
      <c r="AI95" s="178">
        <f>'Core Indicators'!HR95</f>
        <v>2</v>
      </c>
      <c r="AJ95" s="178">
        <f t="shared" si="43"/>
        <v>2</v>
      </c>
      <c r="AK95" s="178">
        <f>'Core Indicators'!HZ95</f>
        <v>2</v>
      </c>
      <c r="AL95" s="178">
        <f>'Core Indicators'!IH95</f>
        <v>2</v>
      </c>
      <c r="AM95" s="178">
        <f>'Core Indicators'!IP95</f>
        <v>2</v>
      </c>
      <c r="AN95" s="178">
        <f t="shared" si="44"/>
        <v>2</v>
      </c>
    </row>
    <row r="96" spans="1:40" x14ac:dyDescent="0.35">
      <c r="A96" s="196" t="str">
        <f>Lists!C:C</f>
        <v>REG013</v>
      </c>
      <c r="B96" s="241" t="str">
        <f t="shared" si="30"/>
        <v>x</v>
      </c>
      <c r="C96" s="157">
        <f t="shared" si="31"/>
        <v>2</v>
      </c>
      <c r="D96" s="264">
        <f t="shared" si="32"/>
        <v>2.4</v>
      </c>
      <c r="E96" s="196">
        <f>'Core Indicators'!R96</f>
        <v>1</v>
      </c>
      <c r="F96" s="196">
        <f>'Core Indicators'!Z96</f>
        <v>2</v>
      </c>
      <c r="G96" s="157">
        <f t="shared" si="33"/>
        <v>1.5</v>
      </c>
      <c r="H96" s="196">
        <f>'Core Indicators'!AH96</f>
        <v>3</v>
      </c>
      <c r="I96" s="196">
        <f>'Core Indicators'!AP96</f>
        <v>2</v>
      </c>
      <c r="J96" s="196">
        <f>'Core Indicators'!BN96</f>
        <v>3</v>
      </c>
      <c r="K96" s="196">
        <f t="shared" si="34"/>
        <v>2.5</v>
      </c>
      <c r="L96" s="241">
        <f t="shared" si="35"/>
        <v>2.8</v>
      </c>
      <c r="M96" s="264" t="str">
        <f t="shared" si="36"/>
        <v>x</v>
      </c>
      <c r="N96" s="197" t="str">
        <f>'Core Indicators'!DJ96</f>
        <v>x</v>
      </c>
      <c r="O96" s="197" t="str">
        <f>'Core Indicators'!DR96</f>
        <v>x</v>
      </c>
      <c r="P96" s="197" t="str">
        <f>'Core Indicators'!DZ96</f>
        <v>x</v>
      </c>
      <c r="Q96" s="197" t="str">
        <f>'Core Indicators'!EH96</f>
        <v>x</v>
      </c>
      <c r="R96" s="197" t="str">
        <f>'Core Indicators'!EP96</f>
        <v>x</v>
      </c>
      <c r="S96" s="157">
        <f t="shared" si="37"/>
        <v>1.7</v>
      </c>
      <c r="T96" s="157">
        <f t="shared" si="38"/>
        <v>1.3333333333333333</v>
      </c>
      <c r="U96" s="196">
        <v>1</v>
      </c>
      <c r="V96" s="196">
        <v>1</v>
      </c>
      <c r="W96" s="196">
        <f>'Core Indicators'!EX96</f>
        <v>3</v>
      </c>
      <c r="X96" s="157">
        <f t="shared" si="39"/>
        <v>2</v>
      </c>
      <c r="Y96" s="196">
        <v>1</v>
      </c>
      <c r="Z96" s="157">
        <f t="shared" si="40"/>
        <v>2</v>
      </c>
      <c r="AA96" s="196" t="str">
        <f>'Core Indicators'!FF96</f>
        <v>x</v>
      </c>
      <c r="AB96" s="196">
        <f t="shared" si="41"/>
        <v>2</v>
      </c>
      <c r="AC96" s="178">
        <f>'Core Indicators'!GD96</f>
        <v>2</v>
      </c>
      <c r="AD96" s="178">
        <f>'Core Indicators'!GL96</f>
        <v>2</v>
      </c>
      <c r="AE96" s="178">
        <f>'Core Indicators'!GT96</f>
        <v>2</v>
      </c>
      <c r="AF96" s="178">
        <f>'Core Indicators'!HB96</f>
        <v>2</v>
      </c>
      <c r="AG96" s="178">
        <f t="shared" si="42"/>
        <v>2</v>
      </c>
      <c r="AH96" s="178">
        <f>'Core Indicators'!HJ96</f>
        <v>2</v>
      </c>
      <c r="AI96" s="178">
        <f>'Core Indicators'!HR96</f>
        <v>2</v>
      </c>
      <c r="AJ96" s="178">
        <f t="shared" si="43"/>
        <v>2</v>
      </c>
      <c r="AK96" s="178">
        <f>'Core Indicators'!HZ96</f>
        <v>2</v>
      </c>
      <c r="AL96" s="178">
        <f>'Core Indicators'!IH96</f>
        <v>2</v>
      </c>
      <c r="AM96" s="178">
        <f>'Core Indicators'!IP96</f>
        <v>2</v>
      </c>
      <c r="AN96" s="178">
        <f t="shared" si="44"/>
        <v>2</v>
      </c>
    </row>
    <row r="97" spans="1:40" x14ac:dyDescent="0.35">
      <c r="A97" s="196" t="str">
        <f>Lists!C:C</f>
        <v>RWA002</v>
      </c>
      <c r="B97" s="241">
        <f t="shared" si="30"/>
        <v>1.8</v>
      </c>
      <c r="C97" s="157">
        <f t="shared" si="31"/>
        <v>2</v>
      </c>
      <c r="D97" s="264">
        <f t="shared" si="32"/>
        <v>1.7</v>
      </c>
      <c r="E97" s="196">
        <f>'Core Indicators'!R97</f>
        <v>2</v>
      </c>
      <c r="F97" s="196">
        <f>'Core Indicators'!Z97</f>
        <v>2</v>
      </c>
      <c r="G97" s="157">
        <f t="shared" si="33"/>
        <v>2</v>
      </c>
      <c r="H97" s="196">
        <f>'Core Indicators'!AH97</f>
        <v>2</v>
      </c>
      <c r="I97" s="196">
        <f>'Core Indicators'!AP97</f>
        <v>1</v>
      </c>
      <c r="J97" s="196" t="str">
        <f>'Core Indicators'!BN97</f>
        <v>x</v>
      </c>
      <c r="K97" s="196">
        <f t="shared" si="34"/>
        <v>1</v>
      </c>
      <c r="L97" s="241">
        <f t="shared" si="35"/>
        <v>1.5</v>
      </c>
      <c r="M97" s="264">
        <f t="shared" si="36"/>
        <v>2</v>
      </c>
      <c r="N97" s="197">
        <f>'Core Indicators'!DJ97</f>
        <v>2</v>
      </c>
      <c r="O97" s="197">
        <f>'Core Indicators'!DR97</f>
        <v>2</v>
      </c>
      <c r="P97" s="197">
        <f>'Core Indicators'!DZ97</f>
        <v>2</v>
      </c>
      <c r="Q97" s="197">
        <f>'Core Indicators'!EH97</f>
        <v>2</v>
      </c>
      <c r="R97" s="197">
        <f>'Core Indicators'!EP97</f>
        <v>2</v>
      </c>
      <c r="S97" s="157">
        <f t="shared" si="37"/>
        <v>1.5</v>
      </c>
      <c r="T97" s="157">
        <f t="shared" si="38"/>
        <v>1</v>
      </c>
      <c r="U97" s="196">
        <v>1</v>
      </c>
      <c r="V97" s="196">
        <v>1</v>
      </c>
      <c r="W97" s="196" t="str">
        <f>'Core Indicators'!EX97</f>
        <v>x</v>
      </c>
      <c r="X97" s="157">
        <f t="shared" si="39"/>
        <v>1</v>
      </c>
      <c r="Y97" s="196">
        <v>1</v>
      </c>
      <c r="Z97" s="157">
        <f t="shared" si="40"/>
        <v>2</v>
      </c>
      <c r="AA97" s="196">
        <f>'Core Indicators'!FF97</f>
        <v>2</v>
      </c>
      <c r="AB97" s="196">
        <f t="shared" si="41"/>
        <v>2</v>
      </c>
      <c r="AC97" s="178">
        <f>'Core Indicators'!GD97</f>
        <v>2</v>
      </c>
      <c r="AD97" s="178">
        <f>'Core Indicators'!GL97</f>
        <v>2</v>
      </c>
      <c r="AE97" s="178">
        <f>'Core Indicators'!GT97</f>
        <v>2</v>
      </c>
      <c r="AF97" s="178">
        <f>'Core Indicators'!HB97</f>
        <v>2</v>
      </c>
      <c r="AG97" s="178">
        <f t="shared" si="42"/>
        <v>2</v>
      </c>
      <c r="AH97" s="178">
        <f>'Core Indicators'!HJ97</f>
        <v>2</v>
      </c>
      <c r="AI97" s="178">
        <f>'Core Indicators'!HR97</f>
        <v>2</v>
      </c>
      <c r="AJ97" s="178">
        <f t="shared" si="43"/>
        <v>2</v>
      </c>
      <c r="AK97" s="178">
        <f>'Core Indicators'!HZ97</f>
        <v>2</v>
      </c>
      <c r="AL97" s="178">
        <f>'Core Indicators'!IH97</f>
        <v>2</v>
      </c>
      <c r="AM97" s="178">
        <f>'Core Indicators'!IP97</f>
        <v>2</v>
      </c>
      <c r="AN97" s="178">
        <f t="shared" si="44"/>
        <v>2</v>
      </c>
    </row>
    <row r="98" spans="1:40" x14ac:dyDescent="0.35">
      <c r="A98" s="196" t="str">
        <f>Lists!C:C</f>
        <v>SDN001</v>
      </c>
      <c r="B98" s="241">
        <f t="shared" si="30"/>
        <v>1.3</v>
      </c>
      <c r="C98" s="157">
        <f t="shared" si="31"/>
        <v>0</v>
      </c>
      <c r="D98" s="264">
        <f t="shared" si="32"/>
        <v>1.4</v>
      </c>
      <c r="E98" s="196">
        <f>'Core Indicators'!R98</f>
        <v>2</v>
      </c>
      <c r="F98" s="196">
        <f>'Core Indicators'!Z98</f>
        <v>1</v>
      </c>
      <c r="G98" s="157">
        <f t="shared" si="33"/>
        <v>1.5</v>
      </c>
      <c r="H98" s="196">
        <f>'Core Indicators'!AH98</f>
        <v>1</v>
      </c>
      <c r="I98" s="196">
        <f>'Core Indicators'!AP98</f>
        <v>1</v>
      </c>
      <c r="J98" s="196">
        <f>'Core Indicators'!BN98</f>
        <v>2</v>
      </c>
      <c r="K98" s="196">
        <f t="shared" si="34"/>
        <v>1.5</v>
      </c>
      <c r="L98" s="241">
        <f t="shared" si="35"/>
        <v>1.3</v>
      </c>
      <c r="M98" s="264">
        <f t="shared" si="36"/>
        <v>1</v>
      </c>
      <c r="N98" s="197">
        <f>'Core Indicators'!DJ98</f>
        <v>1</v>
      </c>
      <c r="O98" s="197">
        <f>'Core Indicators'!DR98</f>
        <v>1</v>
      </c>
      <c r="P98" s="197">
        <f>'Core Indicators'!DZ98</f>
        <v>1</v>
      </c>
      <c r="Q98" s="197">
        <f>'Core Indicators'!EH98</f>
        <v>1</v>
      </c>
      <c r="R98" s="197">
        <f>'Core Indicators'!EP98</f>
        <v>1</v>
      </c>
      <c r="S98" s="157">
        <f t="shared" si="37"/>
        <v>1.6</v>
      </c>
      <c r="T98" s="157">
        <f t="shared" si="38"/>
        <v>1.1666666666666667</v>
      </c>
      <c r="U98" s="196">
        <v>1</v>
      </c>
      <c r="V98" s="196">
        <v>1</v>
      </c>
      <c r="W98" s="196">
        <f>'Core Indicators'!EX98</f>
        <v>2</v>
      </c>
      <c r="X98" s="157">
        <f t="shared" si="39"/>
        <v>1.5</v>
      </c>
      <c r="Y98" s="196">
        <v>1</v>
      </c>
      <c r="Z98" s="157">
        <f t="shared" si="40"/>
        <v>2</v>
      </c>
      <c r="AA98" s="196">
        <f>'Core Indicators'!FF98</f>
        <v>2</v>
      </c>
      <c r="AB98" s="196">
        <f t="shared" si="41"/>
        <v>2</v>
      </c>
      <c r="AC98" s="178">
        <f>'Core Indicators'!GD98</f>
        <v>2</v>
      </c>
      <c r="AD98" s="178">
        <f>'Core Indicators'!GL98</f>
        <v>2</v>
      </c>
      <c r="AE98" s="178">
        <f>'Core Indicators'!GT98</f>
        <v>2</v>
      </c>
      <c r="AF98" s="178">
        <f>'Core Indicators'!HB98</f>
        <v>2</v>
      </c>
      <c r="AG98" s="178">
        <f t="shared" si="42"/>
        <v>2</v>
      </c>
      <c r="AH98" s="178">
        <f>'Core Indicators'!HJ98</f>
        <v>2</v>
      </c>
      <c r="AI98" s="178">
        <f>'Core Indicators'!HR98</f>
        <v>2</v>
      </c>
      <c r="AJ98" s="178">
        <f t="shared" si="43"/>
        <v>2</v>
      </c>
      <c r="AK98" s="178">
        <f>'Core Indicators'!HZ98</f>
        <v>2</v>
      </c>
      <c r="AL98" s="178">
        <f>'Core Indicators'!IH98</f>
        <v>2</v>
      </c>
      <c r="AM98" s="178">
        <f>'Core Indicators'!IP98</f>
        <v>2</v>
      </c>
      <c r="AN98" s="178">
        <f t="shared" si="44"/>
        <v>2</v>
      </c>
    </row>
    <row r="99" spans="1:40" x14ac:dyDescent="0.35">
      <c r="A99" s="196" t="str">
        <f>Lists!C:C</f>
        <v>SDN005</v>
      </c>
      <c r="B99" s="241">
        <f t="shared" ref="B99:B132" si="45">IF(OR(M99="x",D99="x"),"x",ROUND((5-GEOMEAN(((5-D99)/5*4+1),((5-M99)/5*4+1),((5-M99)/5*4+1)))/4*3.5+S99*0.3,1))</f>
        <v>1.9</v>
      </c>
      <c r="C99" s="157">
        <f t="shared" ref="C99:C132" si="46">COUNTIF(E99:F99,"x")+COUNTIF(H99:I99,"x")+COUNTIF(J99:J99,"x")+COUNTIF(M99,"x")+COUNTIF(U99:W99,"x")+COUNTIF(Y99:AB99,"x")</f>
        <v>0</v>
      </c>
      <c r="D99" s="264">
        <f t="shared" ref="D99:D132" si="47">IF(OR(L99="x",G99="x"),"x",ROUND((5-GEOMEAN(((5-L99)/5*4+1),((5-L99)/5*4+1),((5-G99)/5*4+1)))/4*5,1))</f>
        <v>2</v>
      </c>
      <c r="E99" s="196">
        <f>'Core Indicators'!R99</f>
        <v>2</v>
      </c>
      <c r="F99" s="196">
        <f>'Core Indicators'!Z99</f>
        <v>2</v>
      </c>
      <c r="G99" s="157">
        <f t="shared" ref="G99:G130" si="48">IF(AND(F99="x",E99="x"),"x",IF(OR(F99="x",E99="x"),AVERAGE(E99,F99),ROUND((10-GEOMEAN(((10-E99)/10*9+1),((10-F99)/10*9+1)))/9*10,1)))</f>
        <v>2</v>
      </c>
      <c r="H99" s="196">
        <f>'Core Indicators'!AH99</f>
        <v>2</v>
      </c>
      <c r="I99" s="196">
        <f>'Core Indicators'!AP99</f>
        <v>2</v>
      </c>
      <c r="J99" s="196">
        <f>'Core Indicators'!BN99</f>
        <v>2</v>
      </c>
      <c r="K99" s="196">
        <f t="shared" ref="K99:K130" si="49">IF(AND(J99="x",I99="x"),"x",IF(OR(J99="x",I99="x"),AVERAGE(I99,J99),ROUND((10-GEOMEAN(((10-I99)/10*9+1),((10-J99)/10*9+1)))/9*10,1)))</f>
        <v>2</v>
      </c>
      <c r="L99" s="241">
        <f t="shared" ref="L99:L130" si="50">IF(AND(H99="x",K99="x"),"x",IF(OR(H99="x",K99="x"),AVERAGE(H99,K99),ROUND((10-GEOMEAN(((10-H99)/10*9+1),((10-K99)/10*9+1)))/9*10,1)))</f>
        <v>2</v>
      </c>
      <c r="M99" s="264">
        <f t="shared" ref="M99:M130" si="51">IF(N99="x","x",AVERAGE(N99:R99))</f>
        <v>2</v>
      </c>
      <c r="N99" s="197">
        <f>'Core Indicators'!DJ99</f>
        <v>2</v>
      </c>
      <c r="O99" s="197">
        <f>'Core Indicators'!DR99</f>
        <v>2</v>
      </c>
      <c r="P99" s="197">
        <f>'Core Indicators'!DZ99</f>
        <v>2</v>
      </c>
      <c r="Q99" s="197">
        <f>'Core Indicators'!EH99</f>
        <v>2</v>
      </c>
      <c r="R99" s="197">
        <f>'Core Indicators'!EP99</f>
        <v>2</v>
      </c>
      <c r="S99" s="157">
        <f t="shared" ref="S99:S130" si="52">IF(OR(Z99="x",T99="x"),T99,ROUND((10-GEOMEAN(((10-T99)/10*9+1),((10-Z99)/10*9+1)))/9*10,1))</f>
        <v>1.6</v>
      </c>
      <c r="T99" s="157">
        <f t="shared" ref="T99:T130" si="53">AVERAGE(U99,X99,Y99)</f>
        <v>1.1666666666666667</v>
      </c>
      <c r="U99" s="196">
        <v>1</v>
      </c>
      <c r="V99" s="196">
        <v>1</v>
      </c>
      <c r="W99" s="196">
        <f>'Core Indicators'!EX99</f>
        <v>2</v>
      </c>
      <c r="X99" s="157">
        <f t="shared" ref="X99:X130" si="54">AVERAGE(V99:W99)</f>
        <v>1.5</v>
      </c>
      <c r="Y99" s="196">
        <v>1</v>
      </c>
      <c r="Z99" s="157">
        <f t="shared" ref="Z99:Z130" si="55">IF(AND(AA99="x",AB99="x"),"x",AVERAGE(AA99:AB99))</f>
        <v>2</v>
      </c>
      <c r="AA99" s="196">
        <f>'Core Indicators'!FF99</f>
        <v>2</v>
      </c>
      <c r="AB99" s="196">
        <f t="shared" ref="AB99:AB132" si="56">IF(AND(AJ99="x",AN99="x",AG99="x"),"x",(AVERAGE(AJ99,AN99,AG99)))</f>
        <v>2</v>
      </c>
      <c r="AC99" s="178">
        <f>'Core Indicators'!GD99</f>
        <v>2</v>
      </c>
      <c r="AD99" s="178">
        <f>'Core Indicators'!GL99</f>
        <v>2</v>
      </c>
      <c r="AE99" s="178">
        <f>'Core Indicators'!GT99</f>
        <v>2</v>
      </c>
      <c r="AF99" s="178">
        <f>'Core Indicators'!HB99</f>
        <v>2</v>
      </c>
      <c r="AG99" s="178">
        <f t="shared" ref="AG99:AG130" si="57">IF(AND(AC99="x",AD99="x",AE99="x",AF99="x"),"x",AVERAGE(AC99:AF99))</f>
        <v>2</v>
      </c>
      <c r="AH99" s="178">
        <f>'Core Indicators'!HJ99</f>
        <v>2</v>
      </c>
      <c r="AI99" s="178">
        <f>'Core Indicators'!HR99</f>
        <v>2</v>
      </c>
      <c r="AJ99" s="178">
        <f t="shared" ref="AJ99:AJ130" si="58">IF(AND(AH99="x",AI99="x"),"x",AVERAGE(AH99:AI99))</f>
        <v>2</v>
      </c>
      <c r="AK99" s="178">
        <f>'Core Indicators'!HZ99</f>
        <v>2</v>
      </c>
      <c r="AL99" s="178">
        <f>'Core Indicators'!IH99</f>
        <v>2</v>
      </c>
      <c r="AM99" s="178">
        <f>'Core Indicators'!IP99</f>
        <v>2</v>
      </c>
      <c r="AN99" s="178">
        <f t="shared" ref="AN99:AN130" si="59">IF(AND(AK99="x",AL99="x",AM99="x"),"x",AVERAGE(AK99:AM99))</f>
        <v>2</v>
      </c>
    </row>
    <row r="100" spans="1:40" x14ac:dyDescent="0.35">
      <c r="A100" s="196" t="str">
        <f>Lists!C:C</f>
        <v>SDN006</v>
      </c>
      <c r="B100" s="241">
        <f t="shared" si="45"/>
        <v>1.8</v>
      </c>
      <c r="C100" s="157">
        <f t="shared" si="46"/>
        <v>0</v>
      </c>
      <c r="D100" s="264">
        <f t="shared" si="47"/>
        <v>1.8</v>
      </c>
      <c r="E100" s="196">
        <f>'Core Indicators'!R100</f>
        <v>2</v>
      </c>
      <c r="F100" s="196">
        <f>'Core Indicators'!Z100</f>
        <v>1</v>
      </c>
      <c r="G100" s="157">
        <f t="shared" si="48"/>
        <v>1.5</v>
      </c>
      <c r="H100" s="196">
        <f>'Core Indicators'!AH100</f>
        <v>2</v>
      </c>
      <c r="I100" s="196">
        <f>'Core Indicators'!AP100</f>
        <v>2</v>
      </c>
      <c r="J100" s="196">
        <f>'Core Indicators'!BN100</f>
        <v>2</v>
      </c>
      <c r="K100" s="196">
        <f t="shared" si="49"/>
        <v>2</v>
      </c>
      <c r="L100" s="241">
        <f t="shared" si="50"/>
        <v>2</v>
      </c>
      <c r="M100" s="264">
        <f t="shared" si="51"/>
        <v>2</v>
      </c>
      <c r="N100" s="197">
        <f>'Core Indicators'!DJ100</f>
        <v>2</v>
      </c>
      <c r="O100" s="197">
        <f>'Core Indicators'!DR100</f>
        <v>2</v>
      </c>
      <c r="P100" s="197">
        <f>'Core Indicators'!DZ100</f>
        <v>2</v>
      </c>
      <c r="Q100" s="197">
        <f>'Core Indicators'!EH100</f>
        <v>2</v>
      </c>
      <c r="R100" s="197">
        <f>'Core Indicators'!EP100</f>
        <v>2</v>
      </c>
      <c r="S100" s="157">
        <f t="shared" si="52"/>
        <v>1.6</v>
      </c>
      <c r="T100" s="157">
        <f t="shared" si="53"/>
        <v>1.1666666666666667</v>
      </c>
      <c r="U100" s="196">
        <v>1</v>
      </c>
      <c r="V100" s="196">
        <v>1</v>
      </c>
      <c r="W100" s="196">
        <f>'Core Indicators'!EX100</f>
        <v>2</v>
      </c>
      <c r="X100" s="157">
        <f t="shared" si="54"/>
        <v>1.5</v>
      </c>
      <c r="Y100" s="196">
        <v>1</v>
      </c>
      <c r="Z100" s="157">
        <f t="shared" si="55"/>
        <v>2</v>
      </c>
      <c r="AA100" s="196">
        <f>'Core Indicators'!FF100</f>
        <v>2</v>
      </c>
      <c r="AB100" s="196">
        <f t="shared" si="56"/>
        <v>2</v>
      </c>
      <c r="AC100" s="178">
        <f>'Core Indicators'!GD100</f>
        <v>2</v>
      </c>
      <c r="AD100" s="178">
        <f>'Core Indicators'!GL100</f>
        <v>2</v>
      </c>
      <c r="AE100" s="178">
        <f>'Core Indicators'!GT100</f>
        <v>2</v>
      </c>
      <c r="AF100" s="178">
        <f>'Core Indicators'!HB100</f>
        <v>2</v>
      </c>
      <c r="AG100" s="178">
        <f t="shared" si="57"/>
        <v>2</v>
      </c>
      <c r="AH100" s="178">
        <f>'Core Indicators'!HJ100</f>
        <v>2</v>
      </c>
      <c r="AI100" s="178">
        <f>'Core Indicators'!HR100</f>
        <v>2</v>
      </c>
      <c r="AJ100" s="178">
        <f t="shared" si="58"/>
        <v>2</v>
      </c>
      <c r="AK100" s="178">
        <f>'Core Indicators'!HZ100</f>
        <v>2</v>
      </c>
      <c r="AL100" s="178">
        <f>'Core Indicators'!IH100</f>
        <v>2</v>
      </c>
      <c r="AM100" s="178">
        <f>'Core Indicators'!IP100</f>
        <v>2</v>
      </c>
      <c r="AN100" s="178">
        <f t="shared" si="59"/>
        <v>2</v>
      </c>
    </row>
    <row r="101" spans="1:40" x14ac:dyDescent="0.35">
      <c r="A101" s="196" t="str">
        <f>Lists!C:C</f>
        <v>SDN007</v>
      </c>
      <c r="B101" s="241">
        <f t="shared" si="45"/>
        <v>1.9</v>
      </c>
      <c r="C101" s="157">
        <f t="shared" si="46"/>
        <v>0</v>
      </c>
      <c r="D101" s="264">
        <f t="shared" si="47"/>
        <v>1.9</v>
      </c>
      <c r="E101" s="196">
        <f>'Core Indicators'!R101</f>
        <v>2</v>
      </c>
      <c r="F101" s="196">
        <f>'Core Indicators'!Z101</f>
        <v>2</v>
      </c>
      <c r="G101" s="157">
        <f t="shared" si="48"/>
        <v>2</v>
      </c>
      <c r="H101" s="196">
        <f>'Core Indicators'!AH101</f>
        <v>2</v>
      </c>
      <c r="I101" s="196">
        <f>'Core Indicators'!AP101</f>
        <v>1</v>
      </c>
      <c r="J101" s="196">
        <f>'Core Indicators'!BN101</f>
        <v>2</v>
      </c>
      <c r="K101" s="196">
        <f t="shared" si="49"/>
        <v>1.5</v>
      </c>
      <c r="L101" s="241">
        <f t="shared" si="50"/>
        <v>1.8</v>
      </c>
      <c r="M101" s="264">
        <f t="shared" si="51"/>
        <v>2</v>
      </c>
      <c r="N101" s="197">
        <f>'Core Indicators'!DJ101</f>
        <v>2</v>
      </c>
      <c r="O101" s="197">
        <f>'Core Indicators'!DR101</f>
        <v>2</v>
      </c>
      <c r="P101" s="197">
        <f>'Core Indicators'!DZ101</f>
        <v>2</v>
      </c>
      <c r="Q101" s="197">
        <f>'Core Indicators'!EH101</f>
        <v>2</v>
      </c>
      <c r="R101" s="197">
        <f>'Core Indicators'!EP101</f>
        <v>2</v>
      </c>
      <c r="S101" s="157">
        <f t="shared" si="52"/>
        <v>1.6</v>
      </c>
      <c r="T101" s="157">
        <f t="shared" si="53"/>
        <v>1.1666666666666667</v>
      </c>
      <c r="U101" s="196">
        <v>1</v>
      </c>
      <c r="V101" s="196">
        <v>1</v>
      </c>
      <c r="W101" s="196">
        <f>'Core Indicators'!EX101</f>
        <v>2</v>
      </c>
      <c r="X101" s="157">
        <f t="shared" si="54"/>
        <v>1.5</v>
      </c>
      <c r="Y101" s="196">
        <v>1</v>
      </c>
      <c r="Z101" s="157">
        <f t="shared" si="55"/>
        <v>2</v>
      </c>
      <c r="AA101" s="196">
        <f>'Core Indicators'!FF101</f>
        <v>2</v>
      </c>
      <c r="AB101" s="196">
        <f t="shared" si="56"/>
        <v>2</v>
      </c>
      <c r="AC101" s="178">
        <f>'Core Indicators'!GD101</f>
        <v>2</v>
      </c>
      <c r="AD101" s="178">
        <f>'Core Indicators'!GL101</f>
        <v>2</v>
      </c>
      <c r="AE101" s="178">
        <f>'Core Indicators'!GT101</f>
        <v>2</v>
      </c>
      <c r="AF101" s="178">
        <f>'Core Indicators'!HB101</f>
        <v>2</v>
      </c>
      <c r="AG101" s="178">
        <f t="shared" si="57"/>
        <v>2</v>
      </c>
      <c r="AH101" s="178">
        <f>'Core Indicators'!HJ101</f>
        <v>2</v>
      </c>
      <c r="AI101" s="178">
        <f>'Core Indicators'!HR101</f>
        <v>2</v>
      </c>
      <c r="AJ101" s="178">
        <f t="shared" si="58"/>
        <v>2</v>
      </c>
      <c r="AK101" s="178">
        <f>'Core Indicators'!HZ101</f>
        <v>2</v>
      </c>
      <c r="AL101" s="178">
        <f>'Core Indicators'!IH101</f>
        <v>2</v>
      </c>
      <c r="AM101" s="178">
        <f>'Core Indicators'!IP101</f>
        <v>2</v>
      </c>
      <c r="AN101" s="178">
        <f t="shared" si="59"/>
        <v>2</v>
      </c>
    </row>
    <row r="102" spans="1:40" x14ac:dyDescent="0.35">
      <c r="A102" s="196" t="str">
        <f>Lists!C:C</f>
        <v>SDN008</v>
      </c>
      <c r="B102" s="241">
        <f t="shared" si="45"/>
        <v>1.8</v>
      </c>
      <c r="C102" s="157">
        <f t="shared" si="46"/>
        <v>0</v>
      </c>
      <c r="D102" s="264">
        <f t="shared" si="47"/>
        <v>1.7</v>
      </c>
      <c r="E102" s="196">
        <f>'Core Indicators'!R102</f>
        <v>1</v>
      </c>
      <c r="F102" s="196">
        <f>'Core Indicators'!Z102</f>
        <v>1</v>
      </c>
      <c r="G102" s="157">
        <f t="shared" si="48"/>
        <v>1</v>
      </c>
      <c r="H102" s="196">
        <f>'Core Indicators'!AH102</f>
        <v>2</v>
      </c>
      <c r="I102" s="196">
        <f>'Core Indicators'!AP102</f>
        <v>2</v>
      </c>
      <c r="J102" s="196">
        <f>'Core Indicators'!BN102</f>
        <v>2</v>
      </c>
      <c r="K102" s="196">
        <f t="shared" si="49"/>
        <v>2</v>
      </c>
      <c r="L102" s="241">
        <f t="shared" si="50"/>
        <v>2</v>
      </c>
      <c r="M102" s="264">
        <f t="shared" si="51"/>
        <v>2</v>
      </c>
      <c r="N102" s="197">
        <f>'Core Indicators'!DJ102</f>
        <v>2</v>
      </c>
      <c r="O102" s="197">
        <f>'Core Indicators'!DR102</f>
        <v>2</v>
      </c>
      <c r="P102" s="197">
        <f>'Core Indicators'!DZ102</f>
        <v>2</v>
      </c>
      <c r="Q102" s="197">
        <f>'Core Indicators'!EH102</f>
        <v>2</v>
      </c>
      <c r="R102" s="197">
        <f>'Core Indicators'!EP102</f>
        <v>2</v>
      </c>
      <c r="S102" s="157">
        <f t="shared" si="52"/>
        <v>1.6</v>
      </c>
      <c r="T102" s="157">
        <f t="shared" si="53"/>
        <v>1.1666666666666667</v>
      </c>
      <c r="U102" s="196">
        <v>1</v>
      </c>
      <c r="V102" s="196">
        <v>1</v>
      </c>
      <c r="W102" s="196">
        <f>'Core Indicators'!EX102</f>
        <v>2</v>
      </c>
      <c r="X102" s="157">
        <f t="shared" si="54"/>
        <v>1.5</v>
      </c>
      <c r="Y102" s="196">
        <v>1</v>
      </c>
      <c r="Z102" s="157">
        <f t="shared" si="55"/>
        <v>2</v>
      </c>
      <c r="AA102" s="196">
        <f>'Core Indicators'!FF102</f>
        <v>2</v>
      </c>
      <c r="AB102" s="196">
        <f t="shared" si="56"/>
        <v>2</v>
      </c>
      <c r="AC102" s="178">
        <f>'Core Indicators'!GD102</f>
        <v>2</v>
      </c>
      <c r="AD102" s="178">
        <f>'Core Indicators'!GL102</f>
        <v>2</v>
      </c>
      <c r="AE102" s="178">
        <f>'Core Indicators'!GT102</f>
        <v>2</v>
      </c>
      <c r="AF102" s="178">
        <f>'Core Indicators'!HB102</f>
        <v>2</v>
      </c>
      <c r="AG102" s="178">
        <f t="shared" si="57"/>
        <v>2</v>
      </c>
      <c r="AH102" s="178">
        <f>'Core Indicators'!HJ102</f>
        <v>2</v>
      </c>
      <c r="AI102" s="178">
        <f>'Core Indicators'!HR102</f>
        <v>2</v>
      </c>
      <c r="AJ102" s="178">
        <f t="shared" si="58"/>
        <v>2</v>
      </c>
      <c r="AK102" s="178">
        <f>'Core Indicators'!HZ102</f>
        <v>2</v>
      </c>
      <c r="AL102" s="178">
        <f>'Core Indicators'!IH102</f>
        <v>2</v>
      </c>
      <c r="AM102" s="178">
        <f>'Core Indicators'!IP102</f>
        <v>2</v>
      </c>
      <c r="AN102" s="178">
        <f t="shared" si="59"/>
        <v>2</v>
      </c>
    </row>
    <row r="103" spans="1:40" x14ac:dyDescent="0.35">
      <c r="A103" s="196" t="str">
        <f>Lists!C:C</f>
        <v>SEN002</v>
      </c>
      <c r="B103" s="241">
        <f t="shared" si="45"/>
        <v>1.7</v>
      </c>
      <c r="C103" s="157">
        <f t="shared" si="46"/>
        <v>1</v>
      </c>
      <c r="D103" s="264">
        <f t="shared" si="47"/>
        <v>1.8</v>
      </c>
      <c r="E103" s="196">
        <f>'Core Indicators'!R103</f>
        <v>1</v>
      </c>
      <c r="F103" s="196">
        <f>'Core Indicators'!Z103</f>
        <v>2</v>
      </c>
      <c r="G103" s="157">
        <f t="shared" si="48"/>
        <v>1.5</v>
      </c>
      <c r="H103" s="196">
        <f>'Core Indicators'!AH103</f>
        <v>2</v>
      </c>
      <c r="I103" s="196" t="str">
        <f>'Core Indicators'!AP103</f>
        <v>x</v>
      </c>
      <c r="J103" s="196">
        <f>'Core Indicators'!BN103</f>
        <v>2</v>
      </c>
      <c r="K103" s="196">
        <f t="shared" si="49"/>
        <v>2</v>
      </c>
      <c r="L103" s="241">
        <f t="shared" si="50"/>
        <v>2</v>
      </c>
      <c r="M103" s="264">
        <f t="shared" si="51"/>
        <v>2</v>
      </c>
      <c r="N103" s="197">
        <f>'Core Indicators'!DJ103</f>
        <v>2</v>
      </c>
      <c r="O103" s="197">
        <f>'Core Indicators'!DR103</f>
        <v>2</v>
      </c>
      <c r="P103" s="197">
        <f>'Core Indicators'!DZ103</f>
        <v>2</v>
      </c>
      <c r="Q103" s="197">
        <f>'Core Indicators'!EH103</f>
        <v>2</v>
      </c>
      <c r="R103" s="197">
        <f>'Core Indicators'!EP103</f>
        <v>2</v>
      </c>
      <c r="S103" s="157">
        <f t="shared" si="52"/>
        <v>1.3</v>
      </c>
      <c r="T103" s="157">
        <f t="shared" si="53"/>
        <v>1.1666666666666667</v>
      </c>
      <c r="U103" s="196">
        <v>1</v>
      </c>
      <c r="V103" s="196">
        <v>1</v>
      </c>
      <c r="W103" s="196">
        <f>'Core Indicators'!EX103</f>
        <v>2</v>
      </c>
      <c r="X103" s="157">
        <f t="shared" si="54"/>
        <v>1.5</v>
      </c>
      <c r="Y103" s="196">
        <v>1</v>
      </c>
      <c r="Z103" s="157">
        <f t="shared" si="55"/>
        <v>1.5</v>
      </c>
      <c r="AA103" s="196">
        <f>'Core Indicators'!FF103</f>
        <v>1</v>
      </c>
      <c r="AB103" s="196">
        <f t="shared" si="56"/>
        <v>2</v>
      </c>
      <c r="AC103" s="178">
        <f>'Core Indicators'!GD103</f>
        <v>2</v>
      </c>
      <c r="AD103" s="178">
        <f>'Core Indicators'!GL103</f>
        <v>2</v>
      </c>
      <c r="AE103" s="178">
        <f>'Core Indicators'!GT103</f>
        <v>2</v>
      </c>
      <c r="AF103" s="178">
        <f>'Core Indicators'!HB103</f>
        <v>2</v>
      </c>
      <c r="AG103" s="178">
        <f t="shared" si="57"/>
        <v>2</v>
      </c>
      <c r="AH103" s="178">
        <f>'Core Indicators'!HJ103</f>
        <v>2</v>
      </c>
      <c r="AI103" s="178">
        <f>'Core Indicators'!HR103</f>
        <v>2</v>
      </c>
      <c r="AJ103" s="178">
        <f t="shared" si="58"/>
        <v>2</v>
      </c>
      <c r="AK103" s="178">
        <f>'Core Indicators'!HZ103</f>
        <v>2</v>
      </c>
      <c r="AL103" s="178">
        <f>'Core Indicators'!IH103</f>
        <v>2</v>
      </c>
      <c r="AM103" s="178">
        <f>'Core Indicators'!IP103</f>
        <v>2</v>
      </c>
      <c r="AN103" s="178">
        <f t="shared" si="59"/>
        <v>2</v>
      </c>
    </row>
    <row r="104" spans="1:40" x14ac:dyDescent="0.35">
      <c r="A104" s="196" t="str">
        <f>Lists!C:C</f>
        <v>SLV001</v>
      </c>
      <c r="B104" s="241">
        <f t="shared" si="45"/>
        <v>1.8</v>
      </c>
      <c r="C104" s="157">
        <f t="shared" si="46"/>
        <v>0</v>
      </c>
      <c r="D104" s="264">
        <f t="shared" si="47"/>
        <v>1.8</v>
      </c>
      <c r="E104" s="196">
        <f>'Core Indicators'!R104</f>
        <v>1</v>
      </c>
      <c r="F104" s="196">
        <f>'Core Indicators'!Z104</f>
        <v>2</v>
      </c>
      <c r="G104" s="157">
        <f t="shared" si="48"/>
        <v>1.5</v>
      </c>
      <c r="H104" s="196">
        <f>'Core Indicators'!AH104</f>
        <v>2</v>
      </c>
      <c r="I104" s="196">
        <f>'Core Indicators'!AP104</f>
        <v>2</v>
      </c>
      <c r="J104" s="196">
        <f>'Core Indicators'!BN104</f>
        <v>2</v>
      </c>
      <c r="K104" s="196">
        <f t="shared" si="49"/>
        <v>2</v>
      </c>
      <c r="L104" s="241">
        <f t="shared" si="50"/>
        <v>2</v>
      </c>
      <c r="M104" s="264">
        <f t="shared" si="51"/>
        <v>2</v>
      </c>
      <c r="N104" s="197">
        <f>'Core Indicators'!DJ104</f>
        <v>2</v>
      </c>
      <c r="O104" s="197">
        <f>'Core Indicators'!DR104</f>
        <v>2</v>
      </c>
      <c r="P104" s="197">
        <f>'Core Indicators'!DZ104</f>
        <v>1</v>
      </c>
      <c r="Q104" s="197">
        <f>'Core Indicators'!EH104</f>
        <v>3</v>
      </c>
      <c r="R104" s="197" t="str">
        <f>'Core Indicators'!EP104</f>
        <v>x</v>
      </c>
      <c r="S104" s="157">
        <f t="shared" si="52"/>
        <v>1.6</v>
      </c>
      <c r="T104" s="157">
        <f t="shared" si="53"/>
        <v>1.1666666666666667</v>
      </c>
      <c r="U104" s="196">
        <v>1</v>
      </c>
      <c r="V104" s="196">
        <v>1</v>
      </c>
      <c r="W104" s="196">
        <f>'Core Indicators'!EX104</f>
        <v>2</v>
      </c>
      <c r="X104" s="157">
        <f t="shared" si="54"/>
        <v>1.5</v>
      </c>
      <c r="Y104" s="196">
        <v>1</v>
      </c>
      <c r="Z104" s="157">
        <f t="shared" si="55"/>
        <v>2</v>
      </c>
      <c r="AA104" s="196">
        <f>'Core Indicators'!FF104</f>
        <v>2</v>
      </c>
      <c r="AB104" s="196">
        <f t="shared" si="56"/>
        <v>2</v>
      </c>
      <c r="AC104" s="178">
        <f>'Core Indicators'!GD104</f>
        <v>2</v>
      </c>
      <c r="AD104" s="178">
        <f>'Core Indicators'!GL104</f>
        <v>2</v>
      </c>
      <c r="AE104" s="178">
        <f>'Core Indicators'!GT104</f>
        <v>2</v>
      </c>
      <c r="AF104" s="178">
        <f>'Core Indicators'!HB104</f>
        <v>2</v>
      </c>
      <c r="AG104" s="178">
        <f t="shared" si="57"/>
        <v>2</v>
      </c>
      <c r="AH104" s="178">
        <f>'Core Indicators'!HJ104</f>
        <v>2</v>
      </c>
      <c r="AI104" s="178">
        <f>'Core Indicators'!HR104</f>
        <v>2</v>
      </c>
      <c r="AJ104" s="178">
        <f t="shared" si="58"/>
        <v>2</v>
      </c>
      <c r="AK104" s="178">
        <f>'Core Indicators'!HZ104</f>
        <v>2</v>
      </c>
      <c r="AL104" s="178">
        <f>'Core Indicators'!IH104</f>
        <v>2</v>
      </c>
      <c r="AM104" s="178">
        <f>'Core Indicators'!IP104</f>
        <v>2</v>
      </c>
      <c r="AN104" s="178">
        <f t="shared" si="59"/>
        <v>2</v>
      </c>
    </row>
    <row r="105" spans="1:40" x14ac:dyDescent="0.35">
      <c r="A105" s="196" t="str">
        <f>Lists!C:C</f>
        <v>SOM001</v>
      </c>
      <c r="B105" s="241">
        <f t="shared" si="45"/>
        <v>1.7</v>
      </c>
      <c r="C105" s="157">
        <f t="shared" si="46"/>
        <v>0</v>
      </c>
      <c r="D105" s="264">
        <f t="shared" si="47"/>
        <v>1.8</v>
      </c>
      <c r="E105" s="196">
        <f>'Core Indicators'!R105</f>
        <v>1</v>
      </c>
      <c r="F105" s="196">
        <f>'Core Indicators'!Z105</f>
        <v>2</v>
      </c>
      <c r="G105" s="157">
        <f t="shared" si="48"/>
        <v>1.5</v>
      </c>
      <c r="H105" s="196">
        <f>'Core Indicators'!AH105</f>
        <v>2</v>
      </c>
      <c r="I105" s="196">
        <f>'Core Indicators'!AP105</f>
        <v>2</v>
      </c>
      <c r="J105" s="196">
        <f>'Core Indicators'!BN105</f>
        <v>2</v>
      </c>
      <c r="K105" s="196">
        <f t="shared" si="49"/>
        <v>2</v>
      </c>
      <c r="L105" s="241">
        <f t="shared" si="50"/>
        <v>2</v>
      </c>
      <c r="M105" s="264">
        <f t="shared" si="51"/>
        <v>2</v>
      </c>
      <c r="N105" s="197">
        <f>'Core Indicators'!DJ105</f>
        <v>2</v>
      </c>
      <c r="O105" s="197">
        <f>'Core Indicators'!DR105</f>
        <v>2</v>
      </c>
      <c r="P105" s="197">
        <f>'Core Indicators'!DZ105</f>
        <v>2</v>
      </c>
      <c r="Q105" s="197">
        <f>'Core Indicators'!EH105</f>
        <v>2</v>
      </c>
      <c r="R105" s="197">
        <f>'Core Indicators'!EP105</f>
        <v>2</v>
      </c>
      <c r="S105" s="157">
        <f t="shared" si="52"/>
        <v>1.3</v>
      </c>
      <c r="T105" s="157">
        <f t="shared" si="53"/>
        <v>1.1666666666666667</v>
      </c>
      <c r="U105" s="196">
        <v>1</v>
      </c>
      <c r="V105" s="196">
        <v>1</v>
      </c>
      <c r="W105" s="196">
        <f>'Core Indicators'!EX105</f>
        <v>2</v>
      </c>
      <c r="X105" s="157">
        <f t="shared" si="54"/>
        <v>1.5</v>
      </c>
      <c r="Y105" s="196">
        <v>1</v>
      </c>
      <c r="Z105" s="157">
        <f t="shared" si="55"/>
        <v>1.5</v>
      </c>
      <c r="AA105" s="196">
        <f>'Core Indicators'!FF105</f>
        <v>1</v>
      </c>
      <c r="AB105" s="196">
        <f t="shared" si="56"/>
        <v>2</v>
      </c>
      <c r="AC105" s="178">
        <f>'Core Indicators'!GD105</f>
        <v>2</v>
      </c>
      <c r="AD105" s="178">
        <f>'Core Indicators'!GL105</f>
        <v>2</v>
      </c>
      <c r="AE105" s="178">
        <f>'Core Indicators'!GT105</f>
        <v>2</v>
      </c>
      <c r="AF105" s="178">
        <f>'Core Indicators'!HB105</f>
        <v>2</v>
      </c>
      <c r="AG105" s="178">
        <f t="shared" si="57"/>
        <v>2</v>
      </c>
      <c r="AH105" s="178">
        <f>'Core Indicators'!HJ105</f>
        <v>2</v>
      </c>
      <c r="AI105" s="178">
        <f>'Core Indicators'!HR105</f>
        <v>2</v>
      </c>
      <c r="AJ105" s="178">
        <f t="shared" si="58"/>
        <v>2</v>
      </c>
      <c r="AK105" s="178">
        <f>'Core Indicators'!HZ105</f>
        <v>2</v>
      </c>
      <c r="AL105" s="178">
        <f>'Core Indicators'!IH105</f>
        <v>2</v>
      </c>
      <c r="AM105" s="178">
        <f>'Core Indicators'!IP105</f>
        <v>2</v>
      </c>
      <c r="AN105" s="178">
        <f t="shared" si="59"/>
        <v>2</v>
      </c>
    </row>
    <row r="106" spans="1:40" x14ac:dyDescent="0.35">
      <c r="A106" s="196" t="str">
        <f>Lists!C:C</f>
        <v>SOM002</v>
      </c>
      <c r="B106" s="241">
        <f t="shared" si="45"/>
        <v>1.8</v>
      </c>
      <c r="C106" s="157">
        <f t="shared" si="46"/>
        <v>0</v>
      </c>
      <c r="D106" s="264">
        <f t="shared" si="47"/>
        <v>1.7</v>
      </c>
      <c r="E106" s="196">
        <f>'Core Indicators'!R106</f>
        <v>2</v>
      </c>
      <c r="F106" s="196">
        <f>'Core Indicators'!Z106</f>
        <v>3</v>
      </c>
      <c r="G106" s="157">
        <f t="shared" si="48"/>
        <v>2.5</v>
      </c>
      <c r="H106" s="196">
        <f>'Core Indicators'!AH106</f>
        <v>1</v>
      </c>
      <c r="I106" s="196">
        <f>'Core Indicators'!AP106</f>
        <v>1</v>
      </c>
      <c r="J106" s="196">
        <f>'Core Indicators'!BN106</f>
        <v>2</v>
      </c>
      <c r="K106" s="196">
        <f t="shared" si="49"/>
        <v>1.5</v>
      </c>
      <c r="L106" s="241">
        <f t="shared" si="50"/>
        <v>1.3</v>
      </c>
      <c r="M106" s="264">
        <f t="shared" si="51"/>
        <v>2</v>
      </c>
      <c r="N106" s="197">
        <f>'Core Indicators'!DJ106</f>
        <v>2</v>
      </c>
      <c r="O106" s="197">
        <f>'Core Indicators'!DR106</f>
        <v>2</v>
      </c>
      <c r="P106" s="197">
        <f>'Core Indicators'!DZ106</f>
        <v>2</v>
      </c>
      <c r="Q106" s="197">
        <f>'Core Indicators'!EH106</f>
        <v>2</v>
      </c>
      <c r="R106" s="197" t="str">
        <f>'Core Indicators'!EP106</f>
        <v>x</v>
      </c>
      <c r="S106" s="157">
        <f t="shared" si="52"/>
        <v>1.6</v>
      </c>
      <c r="T106" s="157">
        <f t="shared" si="53"/>
        <v>1.1666666666666667</v>
      </c>
      <c r="U106" s="196">
        <v>1</v>
      </c>
      <c r="V106" s="196">
        <v>1</v>
      </c>
      <c r="W106" s="196">
        <f>'Core Indicators'!EX106</f>
        <v>2</v>
      </c>
      <c r="X106" s="157">
        <f t="shared" si="54"/>
        <v>1.5</v>
      </c>
      <c r="Y106" s="196">
        <v>1</v>
      </c>
      <c r="Z106" s="157">
        <f t="shared" si="55"/>
        <v>2</v>
      </c>
      <c r="AA106" s="196">
        <f>'Core Indicators'!FF106</f>
        <v>2</v>
      </c>
      <c r="AB106" s="196">
        <f t="shared" si="56"/>
        <v>2</v>
      </c>
      <c r="AC106" s="178">
        <f>'Core Indicators'!GD106</f>
        <v>2</v>
      </c>
      <c r="AD106" s="178">
        <f>'Core Indicators'!GL106</f>
        <v>2</v>
      </c>
      <c r="AE106" s="178">
        <f>'Core Indicators'!GT106</f>
        <v>2</v>
      </c>
      <c r="AF106" s="178">
        <f>'Core Indicators'!HB106</f>
        <v>2</v>
      </c>
      <c r="AG106" s="178">
        <f t="shared" si="57"/>
        <v>2</v>
      </c>
      <c r="AH106" s="178">
        <f>'Core Indicators'!HJ106</f>
        <v>2</v>
      </c>
      <c r="AI106" s="178">
        <f>'Core Indicators'!HR106</f>
        <v>2</v>
      </c>
      <c r="AJ106" s="178">
        <f t="shared" si="58"/>
        <v>2</v>
      </c>
      <c r="AK106" s="178">
        <f>'Core Indicators'!HZ106</f>
        <v>2</v>
      </c>
      <c r="AL106" s="178">
        <f>'Core Indicators'!IH106</f>
        <v>2</v>
      </c>
      <c r="AM106" s="178">
        <f>'Core Indicators'!IP106</f>
        <v>2</v>
      </c>
      <c r="AN106" s="178">
        <f t="shared" si="59"/>
        <v>2</v>
      </c>
    </row>
    <row r="107" spans="1:40" x14ac:dyDescent="0.35">
      <c r="A107" s="196" t="str">
        <f>Lists!C:C</f>
        <v>SOM005</v>
      </c>
      <c r="B107" s="241">
        <f t="shared" si="45"/>
        <v>2.2999999999999998</v>
      </c>
      <c r="C107" s="157">
        <f t="shared" si="46"/>
        <v>0</v>
      </c>
      <c r="D107" s="264">
        <f t="shared" si="47"/>
        <v>2.4</v>
      </c>
      <c r="E107" s="196">
        <f>'Core Indicators'!R107</f>
        <v>3</v>
      </c>
      <c r="F107" s="196">
        <f>'Core Indicators'!Z107</f>
        <v>2</v>
      </c>
      <c r="G107" s="157">
        <f t="shared" si="48"/>
        <v>2.5</v>
      </c>
      <c r="H107" s="196">
        <f>'Core Indicators'!AH107</f>
        <v>2</v>
      </c>
      <c r="I107" s="196">
        <f>'Core Indicators'!AP107</f>
        <v>2</v>
      </c>
      <c r="J107" s="196">
        <f>'Core Indicators'!BN107</f>
        <v>3</v>
      </c>
      <c r="K107" s="196">
        <f t="shared" si="49"/>
        <v>2.5</v>
      </c>
      <c r="L107" s="241">
        <f t="shared" si="50"/>
        <v>2.2999999999999998</v>
      </c>
      <c r="M107" s="264">
        <f t="shared" si="51"/>
        <v>2.6</v>
      </c>
      <c r="N107" s="197">
        <f>'Core Indicators'!DJ107</f>
        <v>2</v>
      </c>
      <c r="O107" s="197">
        <f>'Core Indicators'!DR107</f>
        <v>2</v>
      </c>
      <c r="P107" s="197">
        <f>'Core Indicators'!DZ107</f>
        <v>3</v>
      </c>
      <c r="Q107" s="197">
        <f>'Core Indicators'!EH107</f>
        <v>3</v>
      </c>
      <c r="R107" s="197">
        <f>'Core Indicators'!EP107</f>
        <v>3</v>
      </c>
      <c r="S107" s="157">
        <f t="shared" si="52"/>
        <v>1.9</v>
      </c>
      <c r="T107" s="157">
        <f t="shared" si="53"/>
        <v>1.1666666666666667</v>
      </c>
      <c r="U107" s="196">
        <v>1</v>
      </c>
      <c r="V107" s="196">
        <v>1</v>
      </c>
      <c r="W107" s="196">
        <f>'Core Indicators'!EX107</f>
        <v>2</v>
      </c>
      <c r="X107" s="157">
        <f t="shared" si="54"/>
        <v>1.5</v>
      </c>
      <c r="Y107" s="196">
        <v>1</v>
      </c>
      <c r="Z107" s="157">
        <f t="shared" si="55"/>
        <v>2.5</v>
      </c>
      <c r="AA107" s="196">
        <f>'Core Indicators'!FF107</f>
        <v>3</v>
      </c>
      <c r="AB107" s="196">
        <f t="shared" si="56"/>
        <v>2</v>
      </c>
      <c r="AC107" s="178">
        <f>'Core Indicators'!GD107</f>
        <v>2</v>
      </c>
      <c r="AD107" s="178">
        <f>'Core Indicators'!GL107</f>
        <v>2</v>
      </c>
      <c r="AE107" s="178">
        <f>'Core Indicators'!GT107</f>
        <v>2</v>
      </c>
      <c r="AF107" s="178">
        <f>'Core Indicators'!HB107</f>
        <v>2</v>
      </c>
      <c r="AG107" s="178">
        <f t="shared" si="57"/>
        <v>2</v>
      </c>
      <c r="AH107" s="178">
        <f>'Core Indicators'!HJ107</f>
        <v>2</v>
      </c>
      <c r="AI107" s="178">
        <f>'Core Indicators'!HR107</f>
        <v>2</v>
      </c>
      <c r="AJ107" s="178">
        <f t="shared" si="58"/>
        <v>2</v>
      </c>
      <c r="AK107" s="178">
        <f>'Core Indicators'!HZ107</f>
        <v>2</v>
      </c>
      <c r="AL107" s="178">
        <f>'Core Indicators'!IH107</f>
        <v>2</v>
      </c>
      <c r="AM107" s="178">
        <f>'Core Indicators'!IP107</f>
        <v>2</v>
      </c>
      <c r="AN107" s="178">
        <f t="shared" si="59"/>
        <v>2</v>
      </c>
    </row>
    <row r="108" spans="1:40" x14ac:dyDescent="0.35">
      <c r="A108" s="196" t="str">
        <f>Lists!C:C</f>
        <v>SSD001</v>
      </c>
      <c r="B108" s="241">
        <f t="shared" si="45"/>
        <v>1.7</v>
      </c>
      <c r="C108" s="157">
        <f t="shared" si="46"/>
        <v>0</v>
      </c>
      <c r="D108" s="264">
        <f t="shared" si="47"/>
        <v>1.8</v>
      </c>
      <c r="E108" s="196">
        <f>'Core Indicators'!R108</f>
        <v>1</v>
      </c>
      <c r="F108" s="196">
        <f>'Core Indicators'!Z108</f>
        <v>2</v>
      </c>
      <c r="G108" s="157">
        <f t="shared" si="48"/>
        <v>1.5</v>
      </c>
      <c r="H108" s="196">
        <f>'Core Indicators'!AH108</f>
        <v>2</v>
      </c>
      <c r="I108" s="196">
        <f>'Core Indicators'!AP108</f>
        <v>2</v>
      </c>
      <c r="J108" s="196">
        <f>'Core Indicators'!BN108</f>
        <v>2</v>
      </c>
      <c r="K108" s="196">
        <f t="shared" si="49"/>
        <v>2</v>
      </c>
      <c r="L108" s="241">
        <f t="shared" si="50"/>
        <v>2</v>
      </c>
      <c r="M108" s="264">
        <f t="shared" si="51"/>
        <v>2</v>
      </c>
      <c r="N108" s="197">
        <f>'Core Indicators'!DJ108</f>
        <v>2</v>
      </c>
      <c r="O108" s="197">
        <f>'Core Indicators'!DR108</f>
        <v>2</v>
      </c>
      <c r="P108" s="197">
        <f>'Core Indicators'!DZ108</f>
        <v>2</v>
      </c>
      <c r="Q108" s="197">
        <f>'Core Indicators'!EH108</f>
        <v>2</v>
      </c>
      <c r="R108" s="197">
        <f>'Core Indicators'!EP108</f>
        <v>2</v>
      </c>
      <c r="S108" s="157">
        <f t="shared" si="52"/>
        <v>1.3</v>
      </c>
      <c r="T108" s="157">
        <f t="shared" si="53"/>
        <v>1.1666666666666667</v>
      </c>
      <c r="U108" s="196">
        <v>1</v>
      </c>
      <c r="V108" s="196">
        <v>1</v>
      </c>
      <c r="W108" s="196">
        <f>'Core Indicators'!EX108</f>
        <v>2</v>
      </c>
      <c r="X108" s="157">
        <f t="shared" si="54"/>
        <v>1.5</v>
      </c>
      <c r="Y108" s="196">
        <v>1</v>
      </c>
      <c r="Z108" s="157">
        <f t="shared" si="55"/>
        <v>1.5</v>
      </c>
      <c r="AA108" s="196">
        <f>'Core Indicators'!FF108</f>
        <v>1</v>
      </c>
      <c r="AB108" s="196">
        <f t="shared" si="56"/>
        <v>2</v>
      </c>
      <c r="AC108" s="178">
        <f>'Core Indicators'!GD108</f>
        <v>2</v>
      </c>
      <c r="AD108" s="178">
        <f>'Core Indicators'!GL108</f>
        <v>2</v>
      </c>
      <c r="AE108" s="178">
        <f>'Core Indicators'!GT108</f>
        <v>2</v>
      </c>
      <c r="AF108" s="178">
        <f>'Core Indicators'!HB108</f>
        <v>2</v>
      </c>
      <c r="AG108" s="178">
        <f t="shared" si="57"/>
        <v>2</v>
      </c>
      <c r="AH108" s="178">
        <f>'Core Indicators'!HJ108</f>
        <v>2</v>
      </c>
      <c r="AI108" s="178">
        <f>'Core Indicators'!HR108</f>
        <v>2</v>
      </c>
      <c r="AJ108" s="178">
        <f t="shared" si="58"/>
        <v>2</v>
      </c>
      <c r="AK108" s="178">
        <f>'Core Indicators'!HZ108</f>
        <v>2</v>
      </c>
      <c r="AL108" s="178">
        <f>'Core Indicators'!IH108</f>
        <v>2</v>
      </c>
      <c r="AM108" s="178">
        <f>'Core Indicators'!IP108</f>
        <v>2</v>
      </c>
      <c r="AN108" s="178">
        <f t="shared" si="59"/>
        <v>2</v>
      </c>
    </row>
    <row r="109" spans="1:40" x14ac:dyDescent="0.35">
      <c r="A109" s="196" t="str">
        <f>Lists!C:C</f>
        <v>SWZ001</v>
      </c>
      <c r="B109" s="241">
        <f t="shared" si="45"/>
        <v>1.3</v>
      </c>
      <c r="C109" s="157">
        <f t="shared" si="46"/>
        <v>1</v>
      </c>
      <c r="D109" s="264">
        <f t="shared" si="47"/>
        <v>1.5</v>
      </c>
      <c r="E109" s="196">
        <f>'Core Indicators'!R109</f>
        <v>2</v>
      </c>
      <c r="F109" s="196">
        <f>'Core Indicators'!Z109</f>
        <v>1</v>
      </c>
      <c r="G109" s="157">
        <f t="shared" si="48"/>
        <v>1.5</v>
      </c>
      <c r="H109" s="196">
        <f>'Core Indicators'!AH109</f>
        <v>1</v>
      </c>
      <c r="I109" s="196" t="str">
        <f>'Core Indicators'!AP109</f>
        <v>x</v>
      </c>
      <c r="J109" s="196">
        <f>'Core Indicators'!BN109</f>
        <v>2</v>
      </c>
      <c r="K109" s="196">
        <f t="shared" si="49"/>
        <v>2</v>
      </c>
      <c r="L109" s="241">
        <f t="shared" si="50"/>
        <v>1.5</v>
      </c>
      <c r="M109" s="264">
        <f t="shared" si="51"/>
        <v>1</v>
      </c>
      <c r="N109" s="197">
        <f>'Core Indicators'!DJ109</f>
        <v>1</v>
      </c>
      <c r="O109" s="197">
        <f>'Core Indicators'!DR109</f>
        <v>1</v>
      </c>
      <c r="P109" s="197">
        <f>'Core Indicators'!DZ109</f>
        <v>1</v>
      </c>
      <c r="Q109" s="197">
        <f>'Core Indicators'!EH109</f>
        <v>1</v>
      </c>
      <c r="R109" s="197">
        <f>'Core Indicators'!EP109</f>
        <v>1</v>
      </c>
      <c r="S109" s="157">
        <f t="shared" si="52"/>
        <v>1.6</v>
      </c>
      <c r="T109" s="157">
        <f t="shared" si="53"/>
        <v>1.1666666666666667</v>
      </c>
      <c r="U109" s="196">
        <v>1</v>
      </c>
      <c r="V109" s="196">
        <v>1</v>
      </c>
      <c r="W109" s="196">
        <f>'Core Indicators'!EX109</f>
        <v>2</v>
      </c>
      <c r="X109" s="157">
        <f t="shared" si="54"/>
        <v>1.5</v>
      </c>
      <c r="Y109" s="196">
        <v>1</v>
      </c>
      <c r="Z109" s="157">
        <f t="shared" si="55"/>
        <v>2</v>
      </c>
      <c r="AA109" s="196">
        <f>'Core Indicators'!FF109</f>
        <v>2</v>
      </c>
      <c r="AB109" s="196">
        <f t="shared" si="56"/>
        <v>2</v>
      </c>
      <c r="AC109" s="178">
        <f>'Core Indicators'!GD109</f>
        <v>2</v>
      </c>
      <c r="AD109" s="178">
        <f>'Core Indicators'!GL109</f>
        <v>2</v>
      </c>
      <c r="AE109" s="178">
        <f>'Core Indicators'!GT109</f>
        <v>2</v>
      </c>
      <c r="AF109" s="178">
        <f>'Core Indicators'!HB109</f>
        <v>2</v>
      </c>
      <c r="AG109" s="178">
        <f t="shared" si="57"/>
        <v>2</v>
      </c>
      <c r="AH109" s="178">
        <f>'Core Indicators'!HJ109</f>
        <v>2</v>
      </c>
      <c r="AI109" s="178">
        <f>'Core Indicators'!HR109</f>
        <v>2</v>
      </c>
      <c r="AJ109" s="178">
        <f t="shared" si="58"/>
        <v>2</v>
      </c>
      <c r="AK109" s="178">
        <f>'Core Indicators'!HZ109</f>
        <v>2</v>
      </c>
      <c r="AL109" s="178">
        <f>'Core Indicators'!IH109</f>
        <v>2</v>
      </c>
      <c r="AM109" s="178">
        <f>'Core Indicators'!IP109</f>
        <v>2</v>
      </c>
      <c r="AN109" s="178">
        <f t="shared" si="59"/>
        <v>2</v>
      </c>
    </row>
    <row r="110" spans="1:40" x14ac:dyDescent="0.35">
      <c r="A110" s="196" t="str">
        <f>Lists!C:C</f>
        <v>SYR001</v>
      </c>
      <c r="B110" s="241">
        <f t="shared" si="45"/>
        <v>1.4</v>
      </c>
      <c r="C110" s="157">
        <f t="shared" si="46"/>
        <v>0</v>
      </c>
      <c r="D110" s="264">
        <f t="shared" si="47"/>
        <v>2.2000000000000002</v>
      </c>
      <c r="E110" s="196">
        <f>'Core Indicators'!R110</f>
        <v>1</v>
      </c>
      <c r="F110" s="196">
        <f>'Core Indicators'!Z110</f>
        <v>2</v>
      </c>
      <c r="G110" s="157">
        <f t="shared" si="48"/>
        <v>1.5</v>
      </c>
      <c r="H110" s="196">
        <f>'Core Indicators'!AH110</f>
        <v>2</v>
      </c>
      <c r="I110" s="196">
        <f>'Core Indicators'!AP110</f>
        <v>3</v>
      </c>
      <c r="J110" s="196">
        <f>'Core Indicators'!BN110</f>
        <v>3</v>
      </c>
      <c r="K110" s="196">
        <f t="shared" si="49"/>
        <v>3</v>
      </c>
      <c r="L110" s="241">
        <f t="shared" si="50"/>
        <v>2.5</v>
      </c>
      <c r="M110" s="264">
        <f t="shared" si="51"/>
        <v>1</v>
      </c>
      <c r="N110" s="197">
        <f>'Core Indicators'!DJ110</f>
        <v>1</v>
      </c>
      <c r="O110" s="197">
        <f>'Core Indicators'!DR110</f>
        <v>1</v>
      </c>
      <c r="P110" s="197">
        <f>'Core Indicators'!DZ110</f>
        <v>1</v>
      </c>
      <c r="Q110" s="197">
        <f>'Core Indicators'!EH110</f>
        <v>1</v>
      </c>
      <c r="R110" s="197">
        <f>'Core Indicators'!EP110</f>
        <v>1</v>
      </c>
      <c r="S110" s="157">
        <f t="shared" si="52"/>
        <v>1.4</v>
      </c>
      <c r="T110" s="157">
        <f t="shared" si="53"/>
        <v>1.3333333333333333</v>
      </c>
      <c r="U110" s="196">
        <v>1</v>
      </c>
      <c r="V110" s="196">
        <v>1</v>
      </c>
      <c r="W110" s="196">
        <f>'Core Indicators'!EX110</f>
        <v>3</v>
      </c>
      <c r="X110" s="157">
        <f t="shared" si="54"/>
        <v>2</v>
      </c>
      <c r="Y110" s="196">
        <v>1</v>
      </c>
      <c r="Z110" s="157">
        <f t="shared" si="55"/>
        <v>1.5</v>
      </c>
      <c r="AA110" s="196">
        <f>'Core Indicators'!FF110</f>
        <v>1</v>
      </c>
      <c r="AB110" s="196">
        <f t="shared" si="56"/>
        <v>2</v>
      </c>
      <c r="AC110" s="178">
        <f>'Core Indicators'!GD110</f>
        <v>2</v>
      </c>
      <c r="AD110" s="178">
        <f>'Core Indicators'!GL110</f>
        <v>2</v>
      </c>
      <c r="AE110" s="178">
        <f>'Core Indicators'!GT110</f>
        <v>2</v>
      </c>
      <c r="AF110" s="178">
        <f>'Core Indicators'!HB110</f>
        <v>2</v>
      </c>
      <c r="AG110" s="178">
        <f t="shared" si="57"/>
        <v>2</v>
      </c>
      <c r="AH110" s="178">
        <f>'Core Indicators'!HJ110</f>
        <v>2</v>
      </c>
      <c r="AI110" s="178">
        <f>'Core Indicators'!HR110</f>
        <v>2</v>
      </c>
      <c r="AJ110" s="178">
        <f t="shared" si="58"/>
        <v>2</v>
      </c>
      <c r="AK110" s="178">
        <f>'Core Indicators'!HZ110</f>
        <v>2</v>
      </c>
      <c r="AL110" s="178">
        <f>'Core Indicators'!IH110</f>
        <v>2</v>
      </c>
      <c r="AM110" s="178">
        <f>'Core Indicators'!IP110</f>
        <v>2</v>
      </c>
      <c r="AN110" s="178">
        <f t="shared" si="59"/>
        <v>2</v>
      </c>
    </row>
    <row r="111" spans="1:40" x14ac:dyDescent="0.35">
      <c r="A111" s="196" t="str">
        <f>Lists!C:C</f>
        <v>TCD001</v>
      </c>
      <c r="B111" s="241">
        <f t="shared" si="45"/>
        <v>2.2999999999999998</v>
      </c>
      <c r="C111" s="157">
        <f t="shared" si="46"/>
        <v>0</v>
      </c>
      <c r="D111" s="264">
        <f t="shared" si="47"/>
        <v>1.9</v>
      </c>
      <c r="E111" s="196">
        <f>'Core Indicators'!R111</f>
        <v>1</v>
      </c>
      <c r="F111" s="196">
        <f>'Core Indicators'!Z111</f>
        <v>2</v>
      </c>
      <c r="G111" s="157">
        <f t="shared" si="48"/>
        <v>1.5</v>
      </c>
      <c r="H111" s="196">
        <f>'Core Indicators'!AH111</f>
        <v>3</v>
      </c>
      <c r="I111" s="196">
        <f>'Core Indicators'!AP111</f>
        <v>1</v>
      </c>
      <c r="J111" s="196">
        <f>'Core Indicators'!BN111</f>
        <v>1</v>
      </c>
      <c r="K111" s="196">
        <f t="shared" si="49"/>
        <v>1</v>
      </c>
      <c r="L111" s="241">
        <f t="shared" si="50"/>
        <v>2.1</v>
      </c>
      <c r="M111" s="264">
        <f t="shared" si="51"/>
        <v>3</v>
      </c>
      <c r="N111" s="197">
        <f>'Core Indicators'!DJ111</f>
        <v>3</v>
      </c>
      <c r="O111" s="197">
        <f>'Core Indicators'!DR111</f>
        <v>3</v>
      </c>
      <c r="P111" s="197">
        <f>'Core Indicators'!DZ111</f>
        <v>3</v>
      </c>
      <c r="Q111" s="197">
        <f>'Core Indicators'!EH111</f>
        <v>3</v>
      </c>
      <c r="R111" s="197">
        <f>'Core Indicators'!EP111</f>
        <v>3</v>
      </c>
      <c r="S111" s="157">
        <f t="shared" si="52"/>
        <v>1.4</v>
      </c>
      <c r="T111" s="157">
        <f t="shared" si="53"/>
        <v>1.3333333333333333</v>
      </c>
      <c r="U111" s="196">
        <v>1</v>
      </c>
      <c r="V111" s="196">
        <v>1</v>
      </c>
      <c r="W111" s="196">
        <f>'Core Indicators'!EX111</f>
        <v>3</v>
      </c>
      <c r="X111" s="157">
        <f t="shared" si="54"/>
        <v>2</v>
      </c>
      <c r="Y111" s="196">
        <v>1</v>
      </c>
      <c r="Z111" s="157">
        <f t="shared" si="55"/>
        <v>1.5</v>
      </c>
      <c r="AA111" s="196">
        <f>'Core Indicators'!FF111</f>
        <v>1</v>
      </c>
      <c r="AB111" s="196">
        <f t="shared" si="56"/>
        <v>2</v>
      </c>
      <c r="AC111" s="178">
        <f>'Core Indicators'!GD111</f>
        <v>2</v>
      </c>
      <c r="AD111" s="178">
        <f>'Core Indicators'!GL111</f>
        <v>2</v>
      </c>
      <c r="AE111" s="178">
        <f>'Core Indicators'!GT111</f>
        <v>2</v>
      </c>
      <c r="AF111" s="178">
        <f>'Core Indicators'!HB111</f>
        <v>2</v>
      </c>
      <c r="AG111" s="178">
        <f t="shared" si="57"/>
        <v>2</v>
      </c>
      <c r="AH111" s="178">
        <f>'Core Indicators'!HJ111</f>
        <v>2</v>
      </c>
      <c r="AI111" s="178">
        <f>'Core Indicators'!HR111</f>
        <v>2</v>
      </c>
      <c r="AJ111" s="178">
        <f t="shared" si="58"/>
        <v>2</v>
      </c>
      <c r="AK111" s="178">
        <f>'Core Indicators'!HZ111</f>
        <v>2</v>
      </c>
      <c r="AL111" s="178">
        <f>'Core Indicators'!IH111</f>
        <v>2</v>
      </c>
      <c r="AM111" s="178">
        <f>'Core Indicators'!IP111</f>
        <v>2</v>
      </c>
      <c r="AN111" s="178">
        <f t="shared" si="59"/>
        <v>2</v>
      </c>
    </row>
    <row r="112" spans="1:40" x14ac:dyDescent="0.35">
      <c r="A112" s="196" t="str">
        <f>Lists!C:C</f>
        <v>TCD003</v>
      </c>
      <c r="B112" s="241">
        <f t="shared" si="45"/>
        <v>2.6</v>
      </c>
      <c r="C112" s="157">
        <f t="shared" si="46"/>
        <v>0</v>
      </c>
      <c r="D112" s="264">
        <f t="shared" si="47"/>
        <v>2.8</v>
      </c>
      <c r="E112" s="196">
        <f>'Core Indicators'!R112</f>
        <v>2</v>
      </c>
      <c r="F112" s="196">
        <f>'Core Indicators'!Z112</f>
        <v>3</v>
      </c>
      <c r="G112" s="157">
        <f t="shared" si="48"/>
        <v>2.5</v>
      </c>
      <c r="H112" s="196">
        <f>'Core Indicators'!AH112</f>
        <v>3</v>
      </c>
      <c r="I112" s="196">
        <f>'Core Indicators'!AP112</f>
        <v>3</v>
      </c>
      <c r="J112" s="196">
        <f>'Core Indicators'!BN112</f>
        <v>3</v>
      </c>
      <c r="K112" s="196">
        <f t="shared" si="49"/>
        <v>3</v>
      </c>
      <c r="L112" s="241">
        <f t="shared" si="50"/>
        <v>3</v>
      </c>
      <c r="M112" s="264">
        <f t="shared" si="51"/>
        <v>3</v>
      </c>
      <c r="N112" s="197">
        <f>'Core Indicators'!DJ112</f>
        <v>3</v>
      </c>
      <c r="O112" s="197">
        <f>'Core Indicators'!DR112</f>
        <v>3</v>
      </c>
      <c r="P112" s="197">
        <f>'Core Indicators'!DZ112</f>
        <v>3</v>
      </c>
      <c r="Q112" s="197">
        <f>'Core Indicators'!EH112</f>
        <v>3</v>
      </c>
      <c r="R112" s="197">
        <f>'Core Indicators'!EP112</f>
        <v>3</v>
      </c>
      <c r="S112" s="157">
        <f t="shared" si="52"/>
        <v>1.7</v>
      </c>
      <c r="T112" s="157">
        <f t="shared" si="53"/>
        <v>1.3333333333333333</v>
      </c>
      <c r="U112" s="196">
        <v>1</v>
      </c>
      <c r="V112" s="196">
        <v>1</v>
      </c>
      <c r="W112" s="196">
        <f>'Core Indicators'!EX112</f>
        <v>3</v>
      </c>
      <c r="X112" s="157">
        <f t="shared" si="54"/>
        <v>2</v>
      </c>
      <c r="Y112" s="196">
        <v>1</v>
      </c>
      <c r="Z112" s="157">
        <f t="shared" si="55"/>
        <v>2</v>
      </c>
      <c r="AA112" s="196">
        <f>'Core Indicators'!FF112</f>
        <v>2</v>
      </c>
      <c r="AB112" s="196">
        <f t="shared" si="56"/>
        <v>2</v>
      </c>
      <c r="AC112" s="178">
        <f>'Core Indicators'!GD112</f>
        <v>2</v>
      </c>
      <c r="AD112" s="178">
        <f>'Core Indicators'!GL112</f>
        <v>2</v>
      </c>
      <c r="AE112" s="178">
        <f>'Core Indicators'!GT112</f>
        <v>2</v>
      </c>
      <c r="AF112" s="178">
        <f>'Core Indicators'!HB112</f>
        <v>2</v>
      </c>
      <c r="AG112" s="178">
        <f t="shared" si="57"/>
        <v>2</v>
      </c>
      <c r="AH112" s="178">
        <f>'Core Indicators'!HJ112</f>
        <v>2</v>
      </c>
      <c r="AI112" s="178">
        <f>'Core Indicators'!HR112</f>
        <v>2</v>
      </c>
      <c r="AJ112" s="178">
        <f t="shared" si="58"/>
        <v>2</v>
      </c>
      <c r="AK112" s="178">
        <f>'Core Indicators'!HZ112</f>
        <v>2</v>
      </c>
      <c r="AL112" s="178">
        <f>'Core Indicators'!IH112</f>
        <v>2</v>
      </c>
      <c r="AM112" s="178">
        <f>'Core Indicators'!IP112</f>
        <v>2</v>
      </c>
      <c r="AN112" s="178">
        <f t="shared" si="59"/>
        <v>2</v>
      </c>
    </row>
    <row r="113" spans="1:40" x14ac:dyDescent="0.35">
      <c r="A113" s="196" t="str">
        <f>Lists!C:C</f>
        <v>TCD004</v>
      </c>
      <c r="B113" s="241">
        <f t="shared" si="45"/>
        <v>1.9</v>
      </c>
      <c r="C113" s="157">
        <f t="shared" si="46"/>
        <v>0</v>
      </c>
      <c r="D113" s="264">
        <f t="shared" si="47"/>
        <v>2</v>
      </c>
      <c r="E113" s="196">
        <f>'Core Indicators'!R113</f>
        <v>2</v>
      </c>
      <c r="F113" s="196">
        <f>'Core Indicators'!Z113</f>
        <v>2</v>
      </c>
      <c r="G113" s="157">
        <f t="shared" si="48"/>
        <v>2</v>
      </c>
      <c r="H113" s="196">
        <f>'Core Indicators'!AH113</f>
        <v>2</v>
      </c>
      <c r="I113" s="196">
        <f>'Core Indicators'!AP113</f>
        <v>2</v>
      </c>
      <c r="J113" s="196">
        <f>'Core Indicators'!BN113</f>
        <v>2</v>
      </c>
      <c r="K113" s="196">
        <f t="shared" si="49"/>
        <v>2</v>
      </c>
      <c r="L113" s="241">
        <f t="shared" si="50"/>
        <v>2</v>
      </c>
      <c r="M113" s="264">
        <f t="shared" si="51"/>
        <v>2</v>
      </c>
      <c r="N113" s="197">
        <f>'Core Indicators'!DJ113</f>
        <v>2</v>
      </c>
      <c r="O113" s="197">
        <f>'Core Indicators'!DR113</f>
        <v>2</v>
      </c>
      <c r="P113" s="197">
        <f>'Core Indicators'!DZ113</f>
        <v>2</v>
      </c>
      <c r="Q113" s="197">
        <f>'Core Indicators'!EH113</f>
        <v>2</v>
      </c>
      <c r="R113" s="197">
        <f>'Core Indicators'!EP113</f>
        <v>2</v>
      </c>
      <c r="S113" s="157">
        <f t="shared" si="52"/>
        <v>1.7</v>
      </c>
      <c r="T113" s="157">
        <f t="shared" si="53"/>
        <v>1.3333333333333333</v>
      </c>
      <c r="U113" s="196">
        <v>1</v>
      </c>
      <c r="V113" s="196">
        <v>1</v>
      </c>
      <c r="W113" s="196">
        <f>'Core Indicators'!EX113</f>
        <v>3</v>
      </c>
      <c r="X113" s="157">
        <f t="shared" si="54"/>
        <v>2</v>
      </c>
      <c r="Y113" s="196">
        <v>1</v>
      </c>
      <c r="Z113" s="157">
        <f t="shared" si="55"/>
        <v>2</v>
      </c>
      <c r="AA113" s="196">
        <f>'Core Indicators'!FF113</f>
        <v>2</v>
      </c>
      <c r="AB113" s="196">
        <f t="shared" si="56"/>
        <v>2</v>
      </c>
      <c r="AC113" s="178">
        <f>'Core Indicators'!GD113</f>
        <v>2</v>
      </c>
      <c r="AD113" s="178">
        <f>'Core Indicators'!GL113</f>
        <v>2</v>
      </c>
      <c r="AE113" s="178">
        <f>'Core Indicators'!GT113</f>
        <v>2</v>
      </c>
      <c r="AF113" s="178">
        <f>'Core Indicators'!HB113</f>
        <v>2</v>
      </c>
      <c r="AG113" s="178">
        <f t="shared" si="57"/>
        <v>2</v>
      </c>
      <c r="AH113" s="178">
        <f>'Core Indicators'!HJ113</f>
        <v>2</v>
      </c>
      <c r="AI113" s="178">
        <f>'Core Indicators'!HR113</f>
        <v>2</v>
      </c>
      <c r="AJ113" s="178">
        <f t="shared" si="58"/>
        <v>2</v>
      </c>
      <c r="AK113" s="178">
        <f>'Core Indicators'!HZ113</f>
        <v>2</v>
      </c>
      <c r="AL113" s="178">
        <f>'Core Indicators'!IH113</f>
        <v>2</v>
      </c>
      <c r="AM113" s="178">
        <f>'Core Indicators'!IP113</f>
        <v>2</v>
      </c>
      <c r="AN113" s="178">
        <f t="shared" si="59"/>
        <v>2</v>
      </c>
    </row>
    <row r="114" spans="1:40" x14ac:dyDescent="0.35">
      <c r="A114" s="196" t="str">
        <f>Lists!C:C</f>
        <v>TCD005</v>
      </c>
      <c r="B114" s="241">
        <f t="shared" si="45"/>
        <v>2</v>
      </c>
      <c r="C114" s="157">
        <f t="shared" si="46"/>
        <v>0</v>
      </c>
      <c r="D114" s="264">
        <f t="shared" si="47"/>
        <v>2.2000000000000002</v>
      </c>
      <c r="E114" s="196">
        <f>'Core Indicators'!R114</f>
        <v>2</v>
      </c>
      <c r="F114" s="196">
        <f>'Core Indicators'!Z114</f>
        <v>2</v>
      </c>
      <c r="G114" s="157">
        <f t="shared" si="48"/>
        <v>2</v>
      </c>
      <c r="H114" s="196">
        <f>'Core Indicators'!AH114</f>
        <v>2</v>
      </c>
      <c r="I114" s="196">
        <f>'Core Indicators'!AP114</f>
        <v>2</v>
      </c>
      <c r="J114" s="196">
        <f>'Core Indicators'!BN114</f>
        <v>3</v>
      </c>
      <c r="K114" s="196">
        <f t="shared" si="49"/>
        <v>2.5</v>
      </c>
      <c r="L114" s="241">
        <f t="shared" si="50"/>
        <v>2.2999999999999998</v>
      </c>
      <c r="M114" s="264">
        <f t="shared" si="51"/>
        <v>2</v>
      </c>
      <c r="N114" s="197">
        <f>'Core Indicators'!DJ114</f>
        <v>2</v>
      </c>
      <c r="O114" s="197">
        <f>'Core Indicators'!DR114</f>
        <v>2</v>
      </c>
      <c r="P114" s="197">
        <f>'Core Indicators'!DZ114</f>
        <v>2</v>
      </c>
      <c r="Q114" s="197">
        <f>'Core Indicators'!EH114</f>
        <v>2</v>
      </c>
      <c r="R114" s="197">
        <f>'Core Indicators'!EP114</f>
        <v>2</v>
      </c>
      <c r="S114" s="157">
        <f t="shared" si="52"/>
        <v>1.7</v>
      </c>
      <c r="T114" s="157">
        <f t="shared" si="53"/>
        <v>1.3333333333333333</v>
      </c>
      <c r="U114" s="196">
        <v>1</v>
      </c>
      <c r="V114" s="196">
        <v>1</v>
      </c>
      <c r="W114" s="196">
        <f>'Core Indicators'!EX114</f>
        <v>3</v>
      </c>
      <c r="X114" s="157">
        <f t="shared" si="54"/>
        <v>2</v>
      </c>
      <c r="Y114" s="196">
        <v>1</v>
      </c>
      <c r="Z114" s="157">
        <f t="shared" si="55"/>
        <v>2</v>
      </c>
      <c r="AA114" s="196">
        <f>'Core Indicators'!FF114</f>
        <v>2</v>
      </c>
      <c r="AB114" s="196">
        <f t="shared" si="56"/>
        <v>2</v>
      </c>
      <c r="AC114" s="178">
        <f>'Core Indicators'!GD114</f>
        <v>2</v>
      </c>
      <c r="AD114" s="178">
        <f>'Core Indicators'!GL114</f>
        <v>2</v>
      </c>
      <c r="AE114" s="178">
        <f>'Core Indicators'!GT114</f>
        <v>2</v>
      </c>
      <c r="AF114" s="178">
        <f>'Core Indicators'!HB114</f>
        <v>2</v>
      </c>
      <c r="AG114" s="178">
        <f t="shared" si="57"/>
        <v>2</v>
      </c>
      <c r="AH114" s="178">
        <f>'Core Indicators'!HJ114</f>
        <v>2</v>
      </c>
      <c r="AI114" s="178">
        <f>'Core Indicators'!HR114</f>
        <v>2</v>
      </c>
      <c r="AJ114" s="178">
        <f t="shared" si="58"/>
        <v>2</v>
      </c>
      <c r="AK114" s="178">
        <f>'Core Indicators'!HZ114</f>
        <v>2</v>
      </c>
      <c r="AL114" s="178">
        <f>'Core Indicators'!IH114</f>
        <v>2</v>
      </c>
      <c r="AM114" s="178">
        <f>'Core Indicators'!IP114</f>
        <v>2</v>
      </c>
      <c r="AN114" s="178">
        <f t="shared" si="59"/>
        <v>2</v>
      </c>
    </row>
    <row r="115" spans="1:40" x14ac:dyDescent="0.35">
      <c r="A115" s="196" t="str">
        <f>Lists!C:C</f>
        <v>TCD006</v>
      </c>
      <c r="B115" s="241">
        <f t="shared" si="45"/>
        <v>2.5</v>
      </c>
      <c r="C115" s="157">
        <f t="shared" si="46"/>
        <v>0</v>
      </c>
      <c r="D115" s="264">
        <f t="shared" si="47"/>
        <v>2.7</v>
      </c>
      <c r="E115" s="196">
        <f>'Core Indicators'!R115</f>
        <v>2</v>
      </c>
      <c r="F115" s="196">
        <f>'Core Indicators'!Z115</f>
        <v>3</v>
      </c>
      <c r="G115" s="157">
        <f t="shared" si="48"/>
        <v>2.5</v>
      </c>
      <c r="H115" s="196">
        <f>'Core Indicators'!AH115</f>
        <v>3</v>
      </c>
      <c r="I115" s="196">
        <f>'Core Indicators'!AP115</f>
        <v>2</v>
      </c>
      <c r="J115" s="196">
        <f>'Core Indicators'!BN115</f>
        <v>3</v>
      </c>
      <c r="K115" s="196">
        <f t="shared" si="49"/>
        <v>2.5</v>
      </c>
      <c r="L115" s="241">
        <f t="shared" si="50"/>
        <v>2.8</v>
      </c>
      <c r="M115" s="264">
        <f t="shared" si="51"/>
        <v>3</v>
      </c>
      <c r="N115" s="197">
        <f>'Core Indicators'!DJ115</f>
        <v>3</v>
      </c>
      <c r="O115" s="197">
        <f>'Core Indicators'!DR115</f>
        <v>3</v>
      </c>
      <c r="P115" s="197">
        <f>'Core Indicators'!DZ115</f>
        <v>3</v>
      </c>
      <c r="Q115" s="197">
        <f>'Core Indicators'!EH115</f>
        <v>3</v>
      </c>
      <c r="R115" s="197">
        <f>'Core Indicators'!EP115</f>
        <v>3</v>
      </c>
      <c r="S115" s="157">
        <f t="shared" si="52"/>
        <v>1.4</v>
      </c>
      <c r="T115" s="157">
        <f t="shared" si="53"/>
        <v>1.3333333333333333</v>
      </c>
      <c r="U115" s="196">
        <v>1</v>
      </c>
      <c r="V115" s="196">
        <v>1</v>
      </c>
      <c r="W115" s="196">
        <f>'Core Indicators'!EX115</f>
        <v>3</v>
      </c>
      <c r="X115" s="157">
        <f t="shared" si="54"/>
        <v>2</v>
      </c>
      <c r="Y115" s="196">
        <v>1</v>
      </c>
      <c r="Z115" s="157">
        <f t="shared" si="55"/>
        <v>1.5</v>
      </c>
      <c r="AA115" s="196">
        <f>'Core Indicators'!FF115</f>
        <v>1</v>
      </c>
      <c r="AB115" s="196">
        <f t="shared" si="56"/>
        <v>2</v>
      </c>
      <c r="AC115" s="178">
        <f>'Core Indicators'!GD115</f>
        <v>2</v>
      </c>
      <c r="AD115" s="178">
        <f>'Core Indicators'!GL115</f>
        <v>2</v>
      </c>
      <c r="AE115" s="178">
        <f>'Core Indicators'!GT115</f>
        <v>2</v>
      </c>
      <c r="AF115" s="178">
        <f>'Core Indicators'!HB115</f>
        <v>2</v>
      </c>
      <c r="AG115" s="178">
        <f t="shared" si="57"/>
        <v>2</v>
      </c>
      <c r="AH115" s="178">
        <f>'Core Indicators'!HJ115</f>
        <v>2</v>
      </c>
      <c r="AI115" s="178">
        <f>'Core Indicators'!HR115</f>
        <v>2</v>
      </c>
      <c r="AJ115" s="178">
        <f t="shared" si="58"/>
        <v>2</v>
      </c>
      <c r="AK115" s="178">
        <f>'Core Indicators'!HZ115</f>
        <v>2</v>
      </c>
      <c r="AL115" s="178">
        <f>'Core Indicators'!IH115</f>
        <v>2</v>
      </c>
      <c r="AM115" s="178">
        <f>'Core Indicators'!IP115</f>
        <v>2</v>
      </c>
      <c r="AN115" s="178">
        <f t="shared" si="59"/>
        <v>2</v>
      </c>
    </row>
    <row r="116" spans="1:40" x14ac:dyDescent="0.35">
      <c r="A116" s="196" t="str">
        <f>Lists!C:C</f>
        <v>THA001</v>
      </c>
      <c r="B116" s="241">
        <f t="shared" si="45"/>
        <v>1.9</v>
      </c>
      <c r="C116" s="157">
        <f t="shared" si="46"/>
        <v>0</v>
      </c>
      <c r="D116" s="264">
        <f t="shared" si="47"/>
        <v>2</v>
      </c>
      <c r="E116" s="196">
        <f>'Core Indicators'!R116</f>
        <v>2</v>
      </c>
      <c r="F116" s="196">
        <f>'Core Indicators'!Z116</f>
        <v>2</v>
      </c>
      <c r="G116" s="157">
        <f t="shared" si="48"/>
        <v>2</v>
      </c>
      <c r="H116" s="196">
        <f>'Core Indicators'!AH116</f>
        <v>2</v>
      </c>
      <c r="I116" s="196">
        <f>'Core Indicators'!AP116</f>
        <v>2</v>
      </c>
      <c r="J116" s="196">
        <f>'Core Indicators'!BN116</f>
        <v>2</v>
      </c>
      <c r="K116" s="196">
        <f t="shared" si="49"/>
        <v>2</v>
      </c>
      <c r="L116" s="241">
        <f t="shared" si="50"/>
        <v>2</v>
      </c>
      <c r="M116" s="264">
        <f t="shared" si="51"/>
        <v>2</v>
      </c>
      <c r="N116" s="197">
        <f>'Core Indicators'!DJ116</f>
        <v>2</v>
      </c>
      <c r="O116" s="197" t="str">
        <f>'Core Indicators'!DR116</f>
        <v>x</v>
      </c>
      <c r="P116" s="197">
        <f>'Core Indicators'!DZ116</f>
        <v>2</v>
      </c>
      <c r="Q116" s="197">
        <f>'Core Indicators'!EH116</f>
        <v>2</v>
      </c>
      <c r="R116" s="197">
        <f>'Core Indicators'!EP116</f>
        <v>2</v>
      </c>
      <c r="S116" s="157">
        <f t="shared" si="52"/>
        <v>1.6</v>
      </c>
      <c r="T116" s="157">
        <f t="shared" si="53"/>
        <v>1.1666666666666667</v>
      </c>
      <c r="U116" s="196">
        <v>1</v>
      </c>
      <c r="V116" s="196">
        <v>1</v>
      </c>
      <c r="W116" s="196">
        <f>'Core Indicators'!EX116</f>
        <v>2</v>
      </c>
      <c r="X116" s="157">
        <f t="shared" si="54"/>
        <v>1.5</v>
      </c>
      <c r="Y116" s="196">
        <v>1</v>
      </c>
      <c r="Z116" s="157">
        <f t="shared" si="55"/>
        <v>2</v>
      </c>
      <c r="AA116" s="196">
        <f>'Core Indicators'!FF116</f>
        <v>2</v>
      </c>
      <c r="AB116" s="196">
        <f t="shared" si="56"/>
        <v>2</v>
      </c>
      <c r="AC116" s="178">
        <f>'Core Indicators'!GD116</f>
        <v>2</v>
      </c>
      <c r="AD116" s="178">
        <f>'Core Indicators'!GL116</f>
        <v>2</v>
      </c>
      <c r="AE116" s="178">
        <f>'Core Indicators'!GT116</f>
        <v>2</v>
      </c>
      <c r="AF116" s="178">
        <f>'Core Indicators'!HB116</f>
        <v>2</v>
      </c>
      <c r="AG116" s="178">
        <f t="shared" si="57"/>
        <v>2</v>
      </c>
      <c r="AH116" s="178">
        <f>'Core Indicators'!HJ116</f>
        <v>2</v>
      </c>
      <c r="AI116" s="178">
        <f>'Core Indicators'!HR116</f>
        <v>2</v>
      </c>
      <c r="AJ116" s="178">
        <f t="shared" si="58"/>
        <v>2</v>
      </c>
      <c r="AK116" s="178">
        <f>'Core Indicators'!HZ116</f>
        <v>2</v>
      </c>
      <c r="AL116" s="178">
        <f>'Core Indicators'!IH116</f>
        <v>2</v>
      </c>
      <c r="AM116" s="178">
        <f>'Core Indicators'!IP116</f>
        <v>2</v>
      </c>
      <c r="AN116" s="178">
        <f t="shared" si="59"/>
        <v>2</v>
      </c>
    </row>
    <row r="117" spans="1:40" x14ac:dyDescent="0.35">
      <c r="A117" s="196" t="str">
        <f>Lists!C:C</f>
        <v>THA002</v>
      </c>
      <c r="B117" s="241" t="str">
        <f t="shared" si="45"/>
        <v>x</v>
      </c>
      <c r="C117" s="157">
        <f t="shared" si="46"/>
        <v>3</v>
      </c>
      <c r="D117" s="264">
        <f t="shared" si="47"/>
        <v>2</v>
      </c>
      <c r="E117" s="196">
        <f>'Core Indicators'!R117</f>
        <v>2</v>
      </c>
      <c r="F117" s="196">
        <f>'Core Indicators'!Z117</f>
        <v>2</v>
      </c>
      <c r="G117" s="157">
        <f t="shared" si="48"/>
        <v>2</v>
      </c>
      <c r="H117" s="196" t="str">
        <f>'Core Indicators'!AH117</f>
        <v>x</v>
      </c>
      <c r="I117" s="196" t="str">
        <f>'Core Indicators'!AP117</f>
        <v>x</v>
      </c>
      <c r="J117" s="196">
        <f>'Core Indicators'!BN117</f>
        <v>2</v>
      </c>
      <c r="K117" s="196">
        <f t="shared" si="49"/>
        <v>2</v>
      </c>
      <c r="L117" s="241">
        <f t="shared" si="50"/>
        <v>2</v>
      </c>
      <c r="M117" s="264" t="str">
        <f t="shared" si="51"/>
        <v>x</v>
      </c>
      <c r="N117" s="197" t="str">
        <f>'Core Indicators'!DJ117</f>
        <v>x</v>
      </c>
      <c r="O117" s="197" t="str">
        <f>'Core Indicators'!DR117</f>
        <v>x</v>
      </c>
      <c r="P117" s="197" t="str">
        <f>'Core Indicators'!DZ117</f>
        <v>x</v>
      </c>
      <c r="Q117" s="197" t="str">
        <f>'Core Indicators'!EH117</f>
        <v>x</v>
      </c>
      <c r="R117" s="197" t="str">
        <f>'Core Indicators'!EP117</f>
        <v>x</v>
      </c>
      <c r="S117" s="157">
        <f t="shared" si="52"/>
        <v>1.6</v>
      </c>
      <c r="T117" s="157">
        <f t="shared" si="53"/>
        <v>1.1666666666666667</v>
      </c>
      <c r="U117" s="196">
        <v>1</v>
      </c>
      <c r="V117" s="196">
        <v>1</v>
      </c>
      <c r="W117" s="196">
        <f>'Core Indicators'!EX117</f>
        <v>2</v>
      </c>
      <c r="X117" s="157">
        <f t="shared" si="54"/>
        <v>1.5</v>
      </c>
      <c r="Y117" s="196">
        <v>1</v>
      </c>
      <c r="Z117" s="157">
        <f t="shared" si="55"/>
        <v>2</v>
      </c>
      <c r="AA117" s="196">
        <f>'Core Indicators'!FF117</f>
        <v>2</v>
      </c>
      <c r="AB117" s="196">
        <f t="shared" si="56"/>
        <v>2</v>
      </c>
      <c r="AC117" s="178">
        <f>'Core Indicators'!GD117</f>
        <v>2</v>
      </c>
      <c r="AD117" s="178">
        <f>'Core Indicators'!GL117</f>
        <v>2</v>
      </c>
      <c r="AE117" s="178">
        <f>'Core Indicators'!GT117</f>
        <v>2</v>
      </c>
      <c r="AF117" s="178">
        <f>'Core Indicators'!HB117</f>
        <v>2</v>
      </c>
      <c r="AG117" s="178">
        <f t="shared" si="57"/>
        <v>2</v>
      </c>
      <c r="AH117" s="178">
        <f>'Core Indicators'!HJ117</f>
        <v>2</v>
      </c>
      <c r="AI117" s="178">
        <f>'Core Indicators'!HR117</f>
        <v>2</v>
      </c>
      <c r="AJ117" s="178">
        <f t="shared" si="58"/>
        <v>2</v>
      </c>
      <c r="AK117" s="178">
        <f>'Core Indicators'!HZ117</f>
        <v>2</v>
      </c>
      <c r="AL117" s="178">
        <f>'Core Indicators'!IH117</f>
        <v>2</v>
      </c>
      <c r="AM117" s="178">
        <f>'Core Indicators'!IP117</f>
        <v>2</v>
      </c>
      <c r="AN117" s="178">
        <f t="shared" si="59"/>
        <v>2</v>
      </c>
    </row>
    <row r="118" spans="1:40" x14ac:dyDescent="0.35">
      <c r="A118" s="196" t="str">
        <f>Lists!C:C</f>
        <v>THA003</v>
      </c>
      <c r="B118" s="241">
        <f t="shared" si="45"/>
        <v>1.9</v>
      </c>
      <c r="C118" s="157">
        <f t="shared" si="46"/>
        <v>1</v>
      </c>
      <c r="D118" s="264">
        <f t="shared" si="47"/>
        <v>2</v>
      </c>
      <c r="E118" s="196">
        <f>'Core Indicators'!R118</f>
        <v>2</v>
      </c>
      <c r="F118" s="196">
        <f>'Core Indicators'!Z118</f>
        <v>2</v>
      </c>
      <c r="G118" s="157">
        <f t="shared" si="48"/>
        <v>2</v>
      </c>
      <c r="H118" s="196">
        <f>'Core Indicators'!AH118</f>
        <v>2</v>
      </c>
      <c r="I118" s="196">
        <f>'Core Indicators'!AP118</f>
        <v>2</v>
      </c>
      <c r="J118" s="196" t="str">
        <f>'Core Indicators'!BN118</f>
        <v>x</v>
      </c>
      <c r="K118" s="196">
        <f t="shared" si="49"/>
        <v>2</v>
      </c>
      <c r="L118" s="241">
        <f t="shared" si="50"/>
        <v>2</v>
      </c>
      <c r="M118" s="264">
        <f t="shared" si="51"/>
        <v>2</v>
      </c>
      <c r="N118" s="197">
        <f>'Core Indicators'!DJ118</f>
        <v>2</v>
      </c>
      <c r="O118" s="197">
        <f>'Core Indicators'!DR118</f>
        <v>2</v>
      </c>
      <c r="P118" s="197">
        <f>'Core Indicators'!DZ118</f>
        <v>2</v>
      </c>
      <c r="Q118" s="197">
        <f>'Core Indicators'!EH118</f>
        <v>2</v>
      </c>
      <c r="R118" s="197">
        <f>'Core Indicators'!EP118</f>
        <v>2</v>
      </c>
      <c r="S118" s="157">
        <f t="shared" si="52"/>
        <v>1.6</v>
      </c>
      <c r="T118" s="157">
        <f t="shared" si="53"/>
        <v>1.1666666666666667</v>
      </c>
      <c r="U118" s="196">
        <v>1</v>
      </c>
      <c r="V118" s="196">
        <v>1</v>
      </c>
      <c r="W118" s="196">
        <f>'Core Indicators'!EX118</f>
        <v>2</v>
      </c>
      <c r="X118" s="157">
        <f t="shared" si="54"/>
        <v>1.5</v>
      </c>
      <c r="Y118" s="196">
        <v>1</v>
      </c>
      <c r="Z118" s="157">
        <f t="shared" si="55"/>
        <v>2</v>
      </c>
      <c r="AA118" s="196">
        <f>'Core Indicators'!FF118</f>
        <v>2</v>
      </c>
      <c r="AB118" s="196">
        <f t="shared" si="56"/>
        <v>2</v>
      </c>
      <c r="AC118" s="178">
        <f>'Core Indicators'!GD118</f>
        <v>2</v>
      </c>
      <c r="AD118" s="178">
        <f>'Core Indicators'!GL118</f>
        <v>2</v>
      </c>
      <c r="AE118" s="178">
        <f>'Core Indicators'!GT118</f>
        <v>2</v>
      </c>
      <c r="AF118" s="178">
        <f>'Core Indicators'!HB118</f>
        <v>2</v>
      </c>
      <c r="AG118" s="178">
        <f t="shared" si="57"/>
        <v>2</v>
      </c>
      <c r="AH118" s="178">
        <f>'Core Indicators'!HJ118</f>
        <v>2</v>
      </c>
      <c r="AI118" s="178">
        <f>'Core Indicators'!HR118</f>
        <v>2</v>
      </c>
      <c r="AJ118" s="178">
        <f t="shared" si="58"/>
        <v>2</v>
      </c>
      <c r="AK118" s="178">
        <f>'Core Indicators'!HZ118</f>
        <v>2</v>
      </c>
      <c r="AL118" s="178">
        <f>'Core Indicators'!IH118</f>
        <v>2</v>
      </c>
      <c r="AM118" s="178">
        <f>'Core Indicators'!IP118</f>
        <v>2</v>
      </c>
      <c r="AN118" s="178">
        <f t="shared" si="59"/>
        <v>2</v>
      </c>
    </row>
    <row r="119" spans="1:40" x14ac:dyDescent="0.35">
      <c r="A119" s="196" t="str">
        <f>Lists!C:C</f>
        <v>TTO002</v>
      </c>
      <c r="B119" s="241">
        <f t="shared" si="45"/>
        <v>2.2999999999999998</v>
      </c>
      <c r="C119" s="157">
        <f t="shared" si="46"/>
        <v>0</v>
      </c>
      <c r="D119" s="264">
        <f t="shared" si="47"/>
        <v>2</v>
      </c>
      <c r="E119" s="196">
        <f>'Core Indicators'!R119</f>
        <v>2</v>
      </c>
      <c r="F119" s="196">
        <f>'Core Indicators'!Z119</f>
        <v>2</v>
      </c>
      <c r="G119" s="157">
        <f t="shared" si="48"/>
        <v>2</v>
      </c>
      <c r="H119" s="196">
        <f>'Core Indicators'!AH119</f>
        <v>2</v>
      </c>
      <c r="I119" s="196">
        <f>'Core Indicators'!AP119</f>
        <v>2</v>
      </c>
      <c r="J119" s="196">
        <f>'Core Indicators'!BN119</f>
        <v>2</v>
      </c>
      <c r="K119" s="196">
        <f t="shared" si="49"/>
        <v>2</v>
      </c>
      <c r="L119" s="241">
        <f t="shared" si="50"/>
        <v>2</v>
      </c>
      <c r="M119" s="264">
        <f t="shared" si="51"/>
        <v>2.8</v>
      </c>
      <c r="N119" s="197">
        <f>'Core Indicators'!DJ119</f>
        <v>2</v>
      </c>
      <c r="O119" s="197">
        <f>'Core Indicators'!DR119</f>
        <v>3</v>
      </c>
      <c r="P119" s="197">
        <f>'Core Indicators'!DZ119</f>
        <v>3</v>
      </c>
      <c r="Q119" s="197">
        <f>'Core Indicators'!EH119</f>
        <v>3</v>
      </c>
      <c r="R119" s="197">
        <f>'Core Indicators'!EP119</f>
        <v>3</v>
      </c>
      <c r="S119" s="157">
        <f t="shared" si="52"/>
        <v>1.6</v>
      </c>
      <c r="T119" s="157">
        <f t="shared" si="53"/>
        <v>1.1666666666666667</v>
      </c>
      <c r="U119" s="196">
        <v>1</v>
      </c>
      <c r="V119" s="196">
        <v>1</v>
      </c>
      <c r="W119" s="196">
        <f>'Core Indicators'!EX119</f>
        <v>2</v>
      </c>
      <c r="X119" s="157">
        <f t="shared" si="54"/>
        <v>1.5</v>
      </c>
      <c r="Y119" s="196">
        <v>1</v>
      </c>
      <c r="Z119" s="157">
        <f t="shared" si="55"/>
        <v>2</v>
      </c>
      <c r="AA119" s="196">
        <f>'Core Indicators'!FF119</f>
        <v>2</v>
      </c>
      <c r="AB119" s="196">
        <f t="shared" si="56"/>
        <v>2</v>
      </c>
      <c r="AC119" s="178">
        <f>'Core Indicators'!GD119</f>
        <v>2</v>
      </c>
      <c r="AD119" s="178">
        <f>'Core Indicators'!GL119</f>
        <v>2</v>
      </c>
      <c r="AE119" s="178">
        <f>'Core Indicators'!GT119</f>
        <v>2</v>
      </c>
      <c r="AF119" s="178">
        <f>'Core Indicators'!HB119</f>
        <v>2</v>
      </c>
      <c r="AG119" s="178">
        <f t="shared" si="57"/>
        <v>2</v>
      </c>
      <c r="AH119" s="178">
        <f>'Core Indicators'!HJ119</f>
        <v>2</v>
      </c>
      <c r="AI119" s="178">
        <f>'Core Indicators'!HR119</f>
        <v>2</v>
      </c>
      <c r="AJ119" s="178">
        <f t="shared" si="58"/>
        <v>2</v>
      </c>
      <c r="AK119" s="178">
        <f>'Core Indicators'!HZ119</f>
        <v>2</v>
      </c>
      <c r="AL119" s="178">
        <f>'Core Indicators'!IH119</f>
        <v>2</v>
      </c>
      <c r="AM119" s="178">
        <f>'Core Indicators'!IP119</f>
        <v>2</v>
      </c>
      <c r="AN119" s="178">
        <f t="shared" si="59"/>
        <v>2</v>
      </c>
    </row>
    <row r="120" spans="1:40" x14ac:dyDescent="0.35">
      <c r="A120" s="196" t="str">
        <f>Lists!C:C</f>
        <v>TUN002</v>
      </c>
      <c r="B120" s="241">
        <f t="shared" si="45"/>
        <v>1.8</v>
      </c>
      <c r="C120" s="157">
        <f t="shared" si="46"/>
        <v>2</v>
      </c>
      <c r="D120" s="264">
        <f t="shared" si="47"/>
        <v>1.8</v>
      </c>
      <c r="E120" s="196">
        <f>'Core Indicators'!R120</f>
        <v>1</v>
      </c>
      <c r="F120" s="196">
        <f>'Core Indicators'!Z120</f>
        <v>2</v>
      </c>
      <c r="G120" s="157">
        <f t="shared" si="48"/>
        <v>1.5</v>
      </c>
      <c r="H120" s="196" t="str">
        <f>'Core Indicators'!AH120</f>
        <v>x</v>
      </c>
      <c r="I120" s="196" t="str">
        <f>'Core Indicators'!AP120</f>
        <v>x</v>
      </c>
      <c r="J120" s="196">
        <f>'Core Indicators'!BN120</f>
        <v>2</v>
      </c>
      <c r="K120" s="196">
        <f t="shared" si="49"/>
        <v>2</v>
      </c>
      <c r="L120" s="241">
        <f t="shared" si="50"/>
        <v>2</v>
      </c>
      <c r="M120" s="264">
        <f t="shared" si="51"/>
        <v>2</v>
      </c>
      <c r="N120" s="197">
        <f>'Core Indicators'!DJ120</f>
        <v>2</v>
      </c>
      <c r="O120" s="197">
        <f>'Core Indicators'!DR120</f>
        <v>2</v>
      </c>
      <c r="P120" s="197">
        <f>'Core Indicators'!DZ120</f>
        <v>2</v>
      </c>
      <c r="Q120" s="197">
        <f>'Core Indicators'!EH120</f>
        <v>2</v>
      </c>
      <c r="R120" s="197">
        <f>'Core Indicators'!EP120</f>
        <v>2</v>
      </c>
      <c r="S120" s="157">
        <f t="shared" si="52"/>
        <v>1.6</v>
      </c>
      <c r="T120" s="157">
        <f t="shared" si="53"/>
        <v>1.1666666666666667</v>
      </c>
      <c r="U120" s="196">
        <v>1</v>
      </c>
      <c r="V120" s="196">
        <v>1</v>
      </c>
      <c r="W120" s="196">
        <f>'Core Indicators'!EX120</f>
        <v>2</v>
      </c>
      <c r="X120" s="157">
        <f t="shared" si="54"/>
        <v>1.5</v>
      </c>
      <c r="Y120" s="196">
        <v>1</v>
      </c>
      <c r="Z120" s="157">
        <f t="shared" si="55"/>
        <v>2</v>
      </c>
      <c r="AA120" s="196">
        <f>'Core Indicators'!FF120</f>
        <v>2</v>
      </c>
      <c r="AB120" s="196">
        <f t="shared" si="56"/>
        <v>2</v>
      </c>
      <c r="AC120" s="178">
        <f>'Core Indicators'!GD120</f>
        <v>2</v>
      </c>
      <c r="AD120" s="178">
        <f>'Core Indicators'!GL120</f>
        <v>2</v>
      </c>
      <c r="AE120" s="178">
        <f>'Core Indicators'!GT120</f>
        <v>2</v>
      </c>
      <c r="AF120" s="178">
        <f>'Core Indicators'!HB120</f>
        <v>2</v>
      </c>
      <c r="AG120" s="178">
        <f t="shared" si="57"/>
        <v>2</v>
      </c>
      <c r="AH120" s="178">
        <f>'Core Indicators'!HJ120</f>
        <v>2</v>
      </c>
      <c r="AI120" s="178">
        <f>'Core Indicators'!HR120</f>
        <v>2</v>
      </c>
      <c r="AJ120" s="178">
        <f t="shared" si="58"/>
        <v>2</v>
      </c>
      <c r="AK120" s="178">
        <f>'Core Indicators'!HZ120</f>
        <v>2</v>
      </c>
      <c r="AL120" s="178">
        <f>'Core Indicators'!IH120</f>
        <v>2</v>
      </c>
      <c r="AM120" s="178">
        <f>'Core Indicators'!IP120</f>
        <v>2</v>
      </c>
      <c r="AN120" s="178">
        <f t="shared" si="59"/>
        <v>2</v>
      </c>
    </row>
    <row r="121" spans="1:40" x14ac:dyDescent="0.35">
      <c r="A121" s="196" t="str">
        <f>Lists!C:C</f>
        <v>TUR001</v>
      </c>
      <c r="B121" s="241">
        <f t="shared" si="45"/>
        <v>2</v>
      </c>
      <c r="C121" s="157">
        <f t="shared" si="46"/>
        <v>0</v>
      </c>
      <c r="D121" s="264">
        <f t="shared" si="47"/>
        <v>2.2000000000000002</v>
      </c>
      <c r="E121" s="196">
        <f>'Core Indicators'!R121</f>
        <v>2</v>
      </c>
      <c r="F121" s="196">
        <f>'Core Indicators'!Z121</f>
        <v>2</v>
      </c>
      <c r="G121" s="157">
        <f t="shared" si="48"/>
        <v>2</v>
      </c>
      <c r="H121" s="196">
        <f>'Core Indicators'!AH121</f>
        <v>2</v>
      </c>
      <c r="I121" s="196">
        <f>'Core Indicators'!AP121</f>
        <v>2</v>
      </c>
      <c r="J121" s="196">
        <f>'Core Indicators'!BN121</f>
        <v>3</v>
      </c>
      <c r="K121" s="196">
        <f t="shared" si="49"/>
        <v>2.5</v>
      </c>
      <c r="L121" s="241">
        <f t="shared" si="50"/>
        <v>2.2999999999999998</v>
      </c>
      <c r="M121" s="264">
        <f t="shared" si="51"/>
        <v>2</v>
      </c>
      <c r="N121" s="197">
        <f>'Core Indicators'!DJ121</f>
        <v>2</v>
      </c>
      <c r="O121" s="197">
        <f>'Core Indicators'!DR121</f>
        <v>2</v>
      </c>
      <c r="P121" s="197">
        <f>'Core Indicators'!DZ121</f>
        <v>2</v>
      </c>
      <c r="Q121" s="197">
        <f>'Core Indicators'!EH121</f>
        <v>2</v>
      </c>
      <c r="R121" s="197">
        <f>'Core Indicators'!EP121</f>
        <v>2</v>
      </c>
      <c r="S121" s="157">
        <f t="shared" si="52"/>
        <v>1.7</v>
      </c>
      <c r="T121" s="157">
        <f t="shared" si="53"/>
        <v>1.3333333333333333</v>
      </c>
      <c r="U121" s="196">
        <v>1</v>
      </c>
      <c r="V121" s="196">
        <v>1</v>
      </c>
      <c r="W121" s="196">
        <f>'Core Indicators'!EX121</f>
        <v>3</v>
      </c>
      <c r="X121" s="157">
        <f t="shared" si="54"/>
        <v>2</v>
      </c>
      <c r="Y121" s="196">
        <v>1</v>
      </c>
      <c r="Z121" s="157">
        <f t="shared" si="55"/>
        <v>2</v>
      </c>
      <c r="AA121" s="196">
        <f>'Core Indicators'!FF121</f>
        <v>2</v>
      </c>
      <c r="AB121" s="196">
        <f t="shared" si="56"/>
        <v>2</v>
      </c>
      <c r="AC121" s="178">
        <f>'Core Indicators'!GD121</f>
        <v>2</v>
      </c>
      <c r="AD121" s="178">
        <f>'Core Indicators'!GL121</f>
        <v>2</v>
      </c>
      <c r="AE121" s="178">
        <f>'Core Indicators'!GT121</f>
        <v>2</v>
      </c>
      <c r="AF121" s="178">
        <f>'Core Indicators'!HB121</f>
        <v>2</v>
      </c>
      <c r="AG121" s="178">
        <f t="shared" si="57"/>
        <v>2</v>
      </c>
      <c r="AH121" s="178">
        <f>'Core Indicators'!HJ121</f>
        <v>2</v>
      </c>
      <c r="AI121" s="178">
        <f>'Core Indicators'!HR121</f>
        <v>2</v>
      </c>
      <c r="AJ121" s="178">
        <f t="shared" si="58"/>
        <v>2</v>
      </c>
      <c r="AK121" s="178">
        <f>'Core Indicators'!HZ121</f>
        <v>2</v>
      </c>
      <c r="AL121" s="178">
        <f>'Core Indicators'!IH121</f>
        <v>2</v>
      </c>
      <c r="AM121" s="178">
        <f>'Core Indicators'!IP121</f>
        <v>2</v>
      </c>
      <c r="AN121" s="178">
        <f t="shared" si="59"/>
        <v>2</v>
      </c>
    </row>
    <row r="122" spans="1:40" x14ac:dyDescent="0.35">
      <c r="A122" s="196" t="str">
        <f>Lists!C:C</f>
        <v>TUR002</v>
      </c>
      <c r="B122" s="241">
        <f t="shared" si="45"/>
        <v>1.9</v>
      </c>
      <c r="C122" s="157">
        <f t="shared" si="46"/>
        <v>0</v>
      </c>
      <c r="D122" s="264">
        <f t="shared" si="47"/>
        <v>2</v>
      </c>
      <c r="E122" s="196">
        <f>'Core Indicators'!R122</f>
        <v>2</v>
      </c>
      <c r="F122" s="196">
        <f>'Core Indicators'!Z122</f>
        <v>2</v>
      </c>
      <c r="G122" s="157">
        <f t="shared" si="48"/>
        <v>2</v>
      </c>
      <c r="H122" s="196">
        <f>'Core Indicators'!AH122</f>
        <v>2</v>
      </c>
      <c r="I122" s="196">
        <f>'Core Indicators'!AP122</f>
        <v>2</v>
      </c>
      <c r="J122" s="196">
        <f>'Core Indicators'!BN122</f>
        <v>2</v>
      </c>
      <c r="K122" s="196">
        <f t="shared" si="49"/>
        <v>2</v>
      </c>
      <c r="L122" s="241">
        <f t="shared" si="50"/>
        <v>2</v>
      </c>
      <c r="M122" s="264">
        <f t="shared" si="51"/>
        <v>2</v>
      </c>
      <c r="N122" s="197">
        <f>'Core Indicators'!DJ122</f>
        <v>2</v>
      </c>
      <c r="O122" s="197">
        <f>'Core Indicators'!DR122</f>
        <v>2</v>
      </c>
      <c r="P122" s="197">
        <f>'Core Indicators'!DZ122</f>
        <v>2</v>
      </c>
      <c r="Q122" s="197">
        <f>'Core Indicators'!EH122</f>
        <v>2</v>
      </c>
      <c r="R122" s="197">
        <f>'Core Indicators'!EP122</f>
        <v>2</v>
      </c>
      <c r="S122" s="157">
        <f t="shared" si="52"/>
        <v>1.7</v>
      </c>
      <c r="T122" s="157">
        <f t="shared" si="53"/>
        <v>1.3333333333333333</v>
      </c>
      <c r="U122" s="196">
        <v>1</v>
      </c>
      <c r="V122" s="196">
        <v>1</v>
      </c>
      <c r="W122" s="196">
        <f>'Core Indicators'!EX122</f>
        <v>3</v>
      </c>
      <c r="X122" s="157">
        <f t="shared" si="54"/>
        <v>2</v>
      </c>
      <c r="Y122" s="196">
        <v>1</v>
      </c>
      <c r="Z122" s="157">
        <f t="shared" si="55"/>
        <v>2</v>
      </c>
      <c r="AA122" s="196">
        <f>'Core Indicators'!FF122</f>
        <v>2</v>
      </c>
      <c r="AB122" s="196">
        <f t="shared" si="56"/>
        <v>2</v>
      </c>
      <c r="AC122" s="178">
        <f>'Core Indicators'!GD122</f>
        <v>2</v>
      </c>
      <c r="AD122" s="178">
        <f>'Core Indicators'!GL122</f>
        <v>2</v>
      </c>
      <c r="AE122" s="178">
        <f>'Core Indicators'!GT122</f>
        <v>2</v>
      </c>
      <c r="AF122" s="178">
        <f>'Core Indicators'!HB122</f>
        <v>2</v>
      </c>
      <c r="AG122" s="178">
        <f t="shared" si="57"/>
        <v>2</v>
      </c>
      <c r="AH122" s="178">
        <f>'Core Indicators'!HJ122</f>
        <v>2</v>
      </c>
      <c r="AI122" s="178">
        <f>'Core Indicators'!HR122</f>
        <v>2</v>
      </c>
      <c r="AJ122" s="178">
        <f t="shared" si="58"/>
        <v>2</v>
      </c>
      <c r="AK122" s="178">
        <f>'Core Indicators'!HZ122</f>
        <v>2</v>
      </c>
      <c r="AL122" s="178">
        <f>'Core Indicators'!IH122</f>
        <v>2</v>
      </c>
      <c r="AM122" s="178">
        <f>'Core Indicators'!IP122</f>
        <v>2</v>
      </c>
      <c r="AN122" s="178">
        <f t="shared" si="59"/>
        <v>2</v>
      </c>
    </row>
    <row r="123" spans="1:40" x14ac:dyDescent="0.35">
      <c r="A123" s="196" t="str">
        <f>Lists!C:C</f>
        <v>TUR003</v>
      </c>
      <c r="B123" s="241">
        <f t="shared" si="45"/>
        <v>2</v>
      </c>
      <c r="C123" s="157">
        <f t="shared" si="46"/>
        <v>0</v>
      </c>
      <c r="D123" s="264">
        <f t="shared" si="47"/>
        <v>2.2000000000000002</v>
      </c>
      <c r="E123" s="196">
        <f>'Core Indicators'!R123</f>
        <v>2</v>
      </c>
      <c r="F123" s="196">
        <f>'Core Indicators'!Z123</f>
        <v>2</v>
      </c>
      <c r="G123" s="157">
        <f t="shared" si="48"/>
        <v>2</v>
      </c>
      <c r="H123" s="196">
        <f>'Core Indicators'!AH123</f>
        <v>2</v>
      </c>
      <c r="I123" s="196">
        <f>'Core Indicators'!AP123</f>
        <v>2</v>
      </c>
      <c r="J123" s="196">
        <f>'Core Indicators'!BN123</f>
        <v>3</v>
      </c>
      <c r="K123" s="196">
        <f t="shared" si="49"/>
        <v>2.5</v>
      </c>
      <c r="L123" s="241">
        <f t="shared" si="50"/>
        <v>2.2999999999999998</v>
      </c>
      <c r="M123" s="264">
        <f t="shared" si="51"/>
        <v>2</v>
      </c>
      <c r="N123" s="197">
        <f>'Core Indicators'!DJ123</f>
        <v>2</v>
      </c>
      <c r="O123" s="197">
        <f>'Core Indicators'!DR123</f>
        <v>2</v>
      </c>
      <c r="P123" s="197">
        <f>'Core Indicators'!DZ123</f>
        <v>2</v>
      </c>
      <c r="Q123" s="197">
        <f>'Core Indicators'!EH123</f>
        <v>2</v>
      </c>
      <c r="R123" s="197">
        <f>'Core Indicators'!EP123</f>
        <v>2</v>
      </c>
      <c r="S123" s="157">
        <f t="shared" si="52"/>
        <v>1.7</v>
      </c>
      <c r="T123" s="157">
        <f t="shared" si="53"/>
        <v>1.3333333333333333</v>
      </c>
      <c r="U123" s="196">
        <v>1</v>
      </c>
      <c r="V123" s="196">
        <v>1</v>
      </c>
      <c r="W123" s="196">
        <f>'Core Indicators'!EX123</f>
        <v>3</v>
      </c>
      <c r="X123" s="157">
        <f t="shared" si="54"/>
        <v>2</v>
      </c>
      <c r="Y123" s="196">
        <v>1</v>
      </c>
      <c r="Z123" s="157">
        <f t="shared" si="55"/>
        <v>2</v>
      </c>
      <c r="AA123" s="196">
        <f>'Core Indicators'!FF123</f>
        <v>2</v>
      </c>
      <c r="AB123" s="196">
        <f t="shared" si="56"/>
        <v>2</v>
      </c>
      <c r="AC123" s="178">
        <f>'Core Indicators'!GD123</f>
        <v>2</v>
      </c>
      <c r="AD123" s="178">
        <f>'Core Indicators'!GL123</f>
        <v>2</v>
      </c>
      <c r="AE123" s="178">
        <f>'Core Indicators'!GT123</f>
        <v>2</v>
      </c>
      <c r="AF123" s="178">
        <f>'Core Indicators'!HB123</f>
        <v>2</v>
      </c>
      <c r="AG123" s="178">
        <f t="shared" si="57"/>
        <v>2</v>
      </c>
      <c r="AH123" s="178">
        <f>'Core Indicators'!HJ123</f>
        <v>2</v>
      </c>
      <c r="AI123" s="178">
        <f>'Core Indicators'!HR123</f>
        <v>2</v>
      </c>
      <c r="AJ123" s="178">
        <f t="shared" si="58"/>
        <v>2</v>
      </c>
      <c r="AK123" s="178">
        <f>'Core Indicators'!HZ123</f>
        <v>2</v>
      </c>
      <c r="AL123" s="178">
        <f>'Core Indicators'!IH123</f>
        <v>2</v>
      </c>
      <c r="AM123" s="178">
        <f>'Core Indicators'!IP123</f>
        <v>2</v>
      </c>
      <c r="AN123" s="178">
        <f t="shared" si="59"/>
        <v>2</v>
      </c>
    </row>
    <row r="124" spans="1:40" x14ac:dyDescent="0.35">
      <c r="A124" s="196" t="str">
        <f>Lists!C:C</f>
        <v>TUR004</v>
      </c>
      <c r="B124" s="241">
        <f t="shared" si="45"/>
        <v>2</v>
      </c>
      <c r="C124" s="157">
        <f t="shared" si="46"/>
        <v>0</v>
      </c>
      <c r="D124" s="264">
        <f t="shared" si="47"/>
        <v>2.2000000000000002</v>
      </c>
      <c r="E124" s="196">
        <f>'Core Indicators'!R124</f>
        <v>2</v>
      </c>
      <c r="F124" s="196">
        <f>'Core Indicators'!Z124</f>
        <v>2</v>
      </c>
      <c r="G124" s="157">
        <f t="shared" si="48"/>
        <v>2</v>
      </c>
      <c r="H124" s="196">
        <f>'Core Indicators'!AH124</f>
        <v>2</v>
      </c>
      <c r="I124" s="196">
        <f>'Core Indicators'!AP124</f>
        <v>2</v>
      </c>
      <c r="J124" s="196">
        <f>'Core Indicators'!BN124</f>
        <v>3</v>
      </c>
      <c r="K124" s="196">
        <f t="shared" si="49"/>
        <v>2.5</v>
      </c>
      <c r="L124" s="241">
        <f t="shared" si="50"/>
        <v>2.2999999999999998</v>
      </c>
      <c r="M124" s="264">
        <f t="shared" si="51"/>
        <v>2</v>
      </c>
      <c r="N124" s="197">
        <f>'Core Indicators'!DJ124</f>
        <v>2</v>
      </c>
      <c r="O124" s="197">
        <f>'Core Indicators'!DR124</f>
        <v>2</v>
      </c>
      <c r="P124" s="197">
        <f>'Core Indicators'!DZ124</f>
        <v>2</v>
      </c>
      <c r="Q124" s="197">
        <f>'Core Indicators'!EH124</f>
        <v>2</v>
      </c>
      <c r="R124" s="197">
        <f>'Core Indicators'!EP124</f>
        <v>2</v>
      </c>
      <c r="S124" s="157">
        <f t="shared" si="52"/>
        <v>1.7</v>
      </c>
      <c r="T124" s="157">
        <f t="shared" si="53"/>
        <v>1.3333333333333333</v>
      </c>
      <c r="U124" s="196">
        <v>1</v>
      </c>
      <c r="V124" s="196">
        <v>1</v>
      </c>
      <c r="W124" s="196">
        <f>'Core Indicators'!EX124</f>
        <v>3</v>
      </c>
      <c r="X124" s="157">
        <f t="shared" si="54"/>
        <v>2</v>
      </c>
      <c r="Y124" s="196">
        <v>1</v>
      </c>
      <c r="Z124" s="157">
        <f t="shared" si="55"/>
        <v>2</v>
      </c>
      <c r="AA124" s="196">
        <f>'Core Indicators'!FF124</f>
        <v>2</v>
      </c>
      <c r="AB124" s="196">
        <f t="shared" si="56"/>
        <v>2</v>
      </c>
      <c r="AC124" s="178">
        <f>'Core Indicators'!GD124</f>
        <v>2</v>
      </c>
      <c r="AD124" s="178">
        <f>'Core Indicators'!GL124</f>
        <v>2</v>
      </c>
      <c r="AE124" s="178">
        <f>'Core Indicators'!GT124</f>
        <v>2</v>
      </c>
      <c r="AF124" s="178">
        <f>'Core Indicators'!HB124</f>
        <v>2</v>
      </c>
      <c r="AG124" s="178">
        <f t="shared" si="57"/>
        <v>2</v>
      </c>
      <c r="AH124" s="178">
        <f>'Core Indicators'!HJ124</f>
        <v>2</v>
      </c>
      <c r="AI124" s="178">
        <f>'Core Indicators'!HR124</f>
        <v>2</v>
      </c>
      <c r="AJ124" s="178">
        <f t="shared" si="58"/>
        <v>2</v>
      </c>
      <c r="AK124" s="178">
        <f>'Core Indicators'!HZ124</f>
        <v>2</v>
      </c>
      <c r="AL124" s="178">
        <f>'Core Indicators'!IH124</f>
        <v>2</v>
      </c>
      <c r="AM124" s="178">
        <f>'Core Indicators'!IP124</f>
        <v>2</v>
      </c>
      <c r="AN124" s="178">
        <f t="shared" si="59"/>
        <v>2</v>
      </c>
    </row>
    <row r="125" spans="1:40" x14ac:dyDescent="0.35">
      <c r="A125" s="196" t="str">
        <f>Lists!C:C</f>
        <v>TZA002</v>
      </c>
      <c r="B125" s="241">
        <f t="shared" si="45"/>
        <v>1.4</v>
      </c>
      <c r="C125" s="157">
        <f t="shared" si="46"/>
        <v>0</v>
      </c>
      <c r="D125" s="264">
        <f t="shared" si="47"/>
        <v>1.2</v>
      </c>
      <c r="E125" s="196">
        <f>'Core Indicators'!R125</f>
        <v>1</v>
      </c>
      <c r="F125" s="196">
        <f>'Core Indicators'!Z125</f>
        <v>1</v>
      </c>
      <c r="G125" s="157">
        <f t="shared" si="48"/>
        <v>1</v>
      </c>
      <c r="H125" s="196">
        <f>'Core Indicators'!AH125</f>
        <v>1</v>
      </c>
      <c r="I125" s="196">
        <f>'Core Indicators'!AP125</f>
        <v>1</v>
      </c>
      <c r="J125" s="196">
        <f>'Core Indicators'!BN125</f>
        <v>2</v>
      </c>
      <c r="K125" s="196">
        <f t="shared" si="49"/>
        <v>1.5</v>
      </c>
      <c r="L125" s="241">
        <f t="shared" si="50"/>
        <v>1.3</v>
      </c>
      <c r="M125" s="264">
        <f t="shared" si="51"/>
        <v>1.4</v>
      </c>
      <c r="N125" s="197">
        <f>'Core Indicators'!DJ125</f>
        <v>1</v>
      </c>
      <c r="O125" s="197">
        <f>'Core Indicators'!DR125</f>
        <v>1</v>
      </c>
      <c r="P125" s="197">
        <f>'Core Indicators'!DZ125</f>
        <v>1</v>
      </c>
      <c r="Q125" s="197">
        <f>'Core Indicators'!EH125</f>
        <v>2</v>
      </c>
      <c r="R125" s="197">
        <f>'Core Indicators'!EP125</f>
        <v>2</v>
      </c>
      <c r="S125" s="157">
        <f t="shared" si="52"/>
        <v>1.6</v>
      </c>
      <c r="T125" s="157">
        <f t="shared" si="53"/>
        <v>1.1666666666666667</v>
      </c>
      <c r="U125" s="196">
        <v>1</v>
      </c>
      <c r="V125" s="196">
        <v>1</v>
      </c>
      <c r="W125" s="196">
        <f>'Core Indicators'!EX125</f>
        <v>2</v>
      </c>
      <c r="X125" s="157">
        <f t="shared" si="54"/>
        <v>1.5</v>
      </c>
      <c r="Y125" s="196">
        <v>1</v>
      </c>
      <c r="Z125" s="157">
        <f t="shared" si="55"/>
        <v>2</v>
      </c>
      <c r="AA125" s="196">
        <f>'Core Indicators'!FF125</f>
        <v>2</v>
      </c>
      <c r="AB125" s="196">
        <f t="shared" si="56"/>
        <v>2</v>
      </c>
      <c r="AC125" s="178">
        <f>'Core Indicators'!GD125</f>
        <v>2</v>
      </c>
      <c r="AD125" s="178">
        <f>'Core Indicators'!GL125</f>
        <v>2</v>
      </c>
      <c r="AE125" s="178">
        <f>'Core Indicators'!GT125</f>
        <v>2</v>
      </c>
      <c r="AF125" s="178">
        <f>'Core Indicators'!HB125</f>
        <v>2</v>
      </c>
      <c r="AG125" s="178">
        <f t="shared" si="57"/>
        <v>2</v>
      </c>
      <c r="AH125" s="178">
        <f>'Core Indicators'!HJ125</f>
        <v>2</v>
      </c>
      <c r="AI125" s="178">
        <f>'Core Indicators'!HR125</f>
        <v>2</v>
      </c>
      <c r="AJ125" s="178">
        <f t="shared" si="58"/>
        <v>2</v>
      </c>
      <c r="AK125" s="178">
        <f>'Core Indicators'!HZ125</f>
        <v>2</v>
      </c>
      <c r="AL125" s="178">
        <f>'Core Indicators'!IH125</f>
        <v>2</v>
      </c>
      <c r="AM125" s="178">
        <f>'Core Indicators'!IP125</f>
        <v>2</v>
      </c>
      <c r="AN125" s="178">
        <f t="shared" si="59"/>
        <v>2</v>
      </c>
    </row>
    <row r="126" spans="1:40" x14ac:dyDescent="0.35">
      <c r="A126" s="196" t="str">
        <f>Lists!C:C</f>
        <v>UGA005</v>
      </c>
      <c r="B126" s="241">
        <f t="shared" si="45"/>
        <v>2.1</v>
      </c>
      <c r="C126" s="157">
        <f t="shared" si="46"/>
        <v>1</v>
      </c>
      <c r="D126" s="264">
        <f t="shared" si="47"/>
        <v>2.2000000000000002</v>
      </c>
      <c r="E126" s="196">
        <f>'Core Indicators'!R126</f>
        <v>3</v>
      </c>
      <c r="F126" s="196">
        <f>'Core Indicators'!Z126</f>
        <v>2</v>
      </c>
      <c r="G126" s="157">
        <f t="shared" si="48"/>
        <v>2.5</v>
      </c>
      <c r="H126" s="196">
        <f>'Core Indicators'!AH126</f>
        <v>2</v>
      </c>
      <c r="I126" s="196">
        <f>'Core Indicators'!AP126</f>
        <v>2</v>
      </c>
      <c r="J126" s="196" t="str">
        <f>'Core Indicators'!BN126</f>
        <v>x</v>
      </c>
      <c r="K126" s="196">
        <f t="shared" si="49"/>
        <v>2</v>
      </c>
      <c r="L126" s="241">
        <f t="shared" si="50"/>
        <v>2</v>
      </c>
      <c r="M126" s="264">
        <f t="shared" si="51"/>
        <v>2.4</v>
      </c>
      <c r="N126" s="197">
        <f>'Core Indicators'!DJ126</f>
        <v>2</v>
      </c>
      <c r="O126" s="197">
        <f>'Core Indicators'!DR126</f>
        <v>2</v>
      </c>
      <c r="P126" s="197">
        <f>'Core Indicators'!DZ126</f>
        <v>2</v>
      </c>
      <c r="Q126" s="197">
        <f>'Core Indicators'!EH126</f>
        <v>3</v>
      </c>
      <c r="R126" s="197">
        <f>'Core Indicators'!EP126</f>
        <v>3</v>
      </c>
      <c r="S126" s="157">
        <f t="shared" si="52"/>
        <v>1.6</v>
      </c>
      <c r="T126" s="157">
        <f t="shared" si="53"/>
        <v>1.1666666666666667</v>
      </c>
      <c r="U126" s="196">
        <v>1</v>
      </c>
      <c r="V126" s="196">
        <v>1</v>
      </c>
      <c r="W126" s="196">
        <f>'Core Indicators'!EX126</f>
        <v>2</v>
      </c>
      <c r="X126" s="157">
        <f t="shared" si="54"/>
        <v>1.5</v>
      </c>
      <c r="Y126" s="196">
        <v>1</v>
      </c>
      <c r="Z126" s="157">
        <f t="shared" si="55"/>
        <v>2</v>
      </c>
      <c r="AA126" s="196">
        <f>'Core Indicators'!FF126</f>
        <v>2</v>
      </c>
      <c r="AB126" s="196">
        <f t="shared" si="56"/>
        <v>2</v>
      </c>
      <c r="AC126" s="178">
        <f>'Core Indicators'!GD126</f>
        <v>2</v>
      </c>
      <c r="AD126" s="178">
        <f>'Core Indicators'!GL126</f>
        <v>2</v>
      </c>
      <c r="AE126" s="178">
        <f>'Core Indicators'!GT126</f>
        <v>2</v>
      </c>
      <c r="AF126" s="178">
        <f>'Core Indicators'!HB126</f>
        <v>2</v>
      </c>
      <c r="AG126" s="178">
        <f t="shared" si="57"/>
        <v>2</v>
      </c>
      <c r="AH126" s="178">
        <f>'Core Indicators'!HJ126</f>
        <v>2</v>
      </c>
      <c r="AI126" s="178">
        <f>'Core Indicators'!HR126</f>
        <v>2</v>
      </c>
      <c r="AJ126" s="178">
        <f t="shared" si="58"/>
        <v>2</v>
      </c>
      <c r="AK126" s="178">
        <f>'Core Indicators'!HZ126</f>
        <v>2</v>
      </c>
      <c r="AL126" s="178">
        <f>'Core Indicators'!IH126</f>
        <v>2</v>
      </c>
      <c r="AM126" s="178">
        <f>'Core Indicators'!IP126</f>
        <v>2</v>
      </c>
      <c r="AN126" s="178">
        <f t="shared" si="59"/>
        <v>2</v>
      </c>
    </row>
    <row r="127" spans="1:40" x14ac:dyDescent="0.35">
      <c r="A127" s="196" t="str">
        <f>Lists!C:C</f>
        <v>UKR002</v>
      </c>
      <c r="B127" s="241">
        <f t="shared" si="45"/>
        <v>1.7</v>
      </c>
      <c r="C127" s="157">
        <f t="shared" si="46"/>
        <v>0</v>
      </c>
      <c r="D127" s="264">
        <f t="shared" si="47"/>
        <v>1.5</v>
      </c>
      <c r="E127" s="196">
        <f>'Core Indicators'!R127</f>
        <v>2</v>
      </c>
      <c r="F127" s="196">
        <f>'Core Indicators'!Z127</f>
        <v>1</v>
      </c>
      <c r="G127" s="157">
        <f t="shared" si="48"/>
        <v>1.5</v>
      </c>
      <c r="H127" s="196">
        <f>'Core Indicators'!AH127</f>
        <v>1</v>
      </c>
      <c r="I127" s="196">
        <f>'Core Indicators'!AP127</f>
        <v>2</v>
      </c>
      <c r="J127" s="196">
        <f>'Core Indicators'!BN127</f>
        <v>2</v>
      </c>
      <c r="K127" s="196">
        <f t="shared" si="49"/>
        <v>2</v>
      </c>
      <c r="L127" s="241">
        <f t="shared" si="50"/>
        <v>1.5</v>
      </c>
      <c r="M127" s="264">
        <f t="shared" si="51"/>
        <v>2</v>
      </c>
      <c r="N127" s="197">
        <f>'Core Indicators'!DJ127</f>
        <v>2</v>
      </c>
      <c r="O127" s="197">
        <f>'Core Indicators'!DR127</f>
        <v>2</v>
      </c>
      <c r="P127" s="197">
        <f>'Core Indicators'!DZ127</f>
        <v>2</v>
      </c>
      <c r="Q127" s="197">
        <f>'Core Indicators'!EH127</f>
        <v>2</v>
      </c>
      <c r="R127" s="197">
        <f>'Core Indicators'!EP127</f>
        <v>2</v>
      </c>
      <c r="S127" s="157">
        <f t="shared" si="52"/>
        <v>1.3</v>
      </c>
      <c r="T127" s="157">
        <f t="shared" si="53"/>
        <v>1.1666666666666667</v>
      </c>
      <c r="U127" s="196">
        <v>1</v>
      </c>
      <c r="V127" s="196">
        <v>1</v>
      </c>
      <c r="W127" s="196">
        <f>'Core Indicators'!EX127</f>
        <v>2</v>
      </c>
      <c r="X127" s="157">
        <f t="shared" si="54"/>
        <v>1.5</v>
      </c>
      <c r="Y127" s="196">
        <v>1</v>
      </c>
      <c r="Z127" s="157">
        <f t="shared" si="55"/>
        <v>1.5</v>
      </c>
      <c r="AA127" s="196">
        <f>'Core Indicators'!FF127</f>
        <v>1</v>
      </c>
      <c r="AB127" s="196">
        <f t="shared" si="56"/>
        <v>2</v>
      </c>
      <c r="AC127" s="178">
        <f>'Core Indicators'!GD127</f>
        <v>2</v>
      </c>
      <c r="AD127" s="178">
        <f>'Core Indicators'!GL127</f>
        <v>2</v>
      </c>
      <c r="AE127" s="178">
        <f>'Core Indicators'!GT127</f>
        <v>2</v>
      </c>
      <c r="AF127" s="178">
        <f>'Core Indicators'!HB127</f>
        <v>2</v>
      </c>
      <c r="AG127" s="178">
        <f t="shared" si="57"/>
        <v>2</v>
      </c>
      <c r="AH127" s="178">
        <f>'Core Indicators'!HJ127</f>
        <v>2</v>
      </c>
      <c r="AI127" s="178">
        <f>'Core Indicators'!HR127</f>
        <v>2</v>
      </c>
      <c r="AJ127" s="178">
        <f t="shared" si="58"/>
        <v>2</v>
      </c>
      <c r="AK127" s="178">
        <f>'Core Indicators'!HZ127</f>
        <v>2</v>
      </c>
      <c r="AL127" s="178">
        <f>'Core Indicators'!IH127</f>
        <v>2</v>
      </c>
      <c r="AM127" s="178">
        <f>'Core Indicators'!IP127</f>
        <v>2</v>
      </c>
      <c r="AN127" s="178">
        <f t="shared" si="59"/>
        <v>2</v>
      </c>
    </row>
    <row r="128" spans="1:40" x14ac:dyDescent="0.35">
      <c r="A128" s="196" t="str">
        <f>Lists!C:C</f>
        <v>VEN001</v>
      </c>
      <c r="B128" s="241">
        <f t="shared" si="45"/>
        <v>2.2999999999999998</v>
      </c>
      <c r="C128" s="157">
        <f t="shared" si="46"/>
        <v>0</v>
      </c>
      <c r="D128" s="264">
        <f t="shared" si="47"/>
        <v>2</v>
      </c>
      <c r="E128" s="196">
        <f>'Core Indicators'!R128</f>
        <v>1</v>
      </c>
      <c r="F128" s="196">
        <f>'Core Indicators'!Z128</f>
        <v>2</v>
      </c>
      <c r="G128" s="157">
        <f t="shared" si="48"/>
        <v>1.5</v>
      </c>
      <c r="H128" s="196">
        <f>'Core Indicators'!AH128</f>
        <v>2</v>
      </c>
      <c r="I128" s="196">
        <f>'Core Indicators'!AP128</f>
        <v>2</v>
      </c>
      <c r="J128" s="196">
        <f>'Core Indicators'!BN128</f>
        <v>3</v>
      </c>
      <c r="K128" s="196">
        <f t="shared" si="49"/>
        <v>2.5</v>
      </c>
      <c r="L128" s="241">
        <f t="shared" si="50"/>
        <v>2.2999999999999998</v>
      </c>
      <c r="M128" s="264">
        <f t="shared" si="51"/>
        <v>2.6</v>
      </c>
      <c r="N128" s="197">
        <f>'Core Indicators'!DJ128</f>
        <v>3</v>
      </c>
      <c r="O128" s="197">
        <f>'Core Indicators'!DR128</f>
        <v>3</v>
      </c>
      <c r="P128" s="197">
        <f>'Core Indicators'!DZ128</f>
        <v>3</v>
      </c>
      <c r="Q128" s="197">
        <f>'Core Indicators'!EH128</f>
        <v>2</v>
      </c>
      <c r="R128" s="197">
        <f>'Core Indicators'!EP128</f>
        <v>2</v>
      </c>
      <c r="S128" s="157">
        <f t="shared" si="52"/>
        <v>1.9</v>
      </c>
      <c r="T128" s="157">
        <f t="shared" si="53"/>
        <v>1.3333333333333333</v>
      </c>
      <c r="U128" s="196">
        <v>1</v>
      </c>
      <c r="V128" s="196">
        <v>1</v>
      </c>
      <c r="W128" s="196">
        <f>'Core Indicators'!EX128</f>
        <v>3</v>
      </c>
      <c r="X128" s="157">
        <f t="shared" si="54"/>
        <v>2</v>
      </c>
      <c r="Y128" s="196">
        <v>1</v>
      </c>
      <c r="Z128" s="157">
        <f t="shared" si="55"/>
        <v>2.5</v>
      </c>
      <c r="AA128" s="196">
        <f>'Core Indicators'!FF128</f>
        <v>3</v>
      </c>
      <c r="AB128" s="196">
        <f t="shared" si="56"/>
        <v>2</v>
      </c>
      <c r="AC128" s="178">
        <f>'Core Indicators'!GD128</f>
        <v>2</v>
      </c>
      <c r="AD128" s="178">
        <f>'Core Indicators'!GL128</f>
        <v>2</v>
      </c>
      <c r="AE128" s="178">
        <f>'Core Indicators'!GT128</f>
        <v>2</v>
      </c>
      <c r="AF128" s="178">
        <f>'Core Indicators'!HB128</f>
        <v>2</v>
      </c>
      <c r="AG128" s="178">
        <f t="shared" si="57"/>
        <v>2</v>
      </c>
      <c r="AH128" s="178">
        <f>'Core Indicators'!HJ128</f>
        <v>2</v>
      </c>
      <c r="AI128" s="178">
        <f>'Core Indicators'!HR128</f>
        <v>2</v>
      </c>
      <c r="AJ128" s="178">
        <f t="shared" si="58"/>
        <v>2</v>
      </c>
      <c r="AK128" s="178">
        <f>'Core Indicators'!HZ128</f>
        <v>2</v>
      </c>
      <c r="AL128" s="178">
        <f>'Core Indicators'!IH128</f>
        <v>2</v>
      </c>
      <c r="AM128" s="178">
        <f>'Core Indicators'!IP128</f>
        <v>2</v>
      </c>
      <c r="AN128" s="178">
        <f t="shared" si="59"/>
        <v>2</v>
      </c>
    </row>
    <row r="129" spans="1:40" x14ac:dyDescent="0.35">
      <c r="A129" s="196" t="str">
        <f>Lists!C:C</f>
        <v>YEM001</v>
      </c>
      <c r="B129" s="241">
        <f t="shared" si="45"/>
        <v>1.8</v>
      </c>
      <c r="C129" s="157">
        <f t="shared" si="46"/>
        <v>0</v>
      </c>
      <c r="D129" s="264">
        <f t="shared" si="47"/>
        <v>2</v>
      </c>
      <c r="E129" s="196">
        <f>'Core Indicators'!R129</f>
        <v>2</v>
      </c>
      <c r="F129" s="196">
        <f>'Core Indicators'!Z129</f>
        <v>2</v>
      </c>
      <c r="G129" s="157">
        <f t="shared" si="48"/>
        <v>2</v>
      </c>
      <c r="H129" s="196">
        <f>'Core Indicators'!AH129</f>
        <v>2</v>
      </c>
      <c r="I129" s="196">
        <f>'Core Indicators'!AP129</f>
        <v>2</v>
      </c>
      <c r="J129" s="196">
        <f>'Core Indicators'!BN129</f>
        <v>2</v>
      </c>
      <c r="K129" s="196">
        <f t="shared" si="49"/>
        <v>2</v>
      </c>
      <c r="L129" s="241">
        <f t="shared" si="50"/>
        <v>2</v>
      </c>
      <c r="M129" s="264">
        <f t="shared" si="51"/>
        <v>2</v>
      </c>
      <c r="N129" s="197">
        <f>'Core Indicators'!DJ129</f>
        <v>2</v>
      </c>
      <c r="O129" s="197">
        <f>'Core Indicators'!DR129</f>
        <v>2</v>
      </c>
      <c r="P129" s="197">
        <f>'Core Indicators'!DZ129</f>
        <v>2</v>
      </c>
      <c r="Q129" s="197">
        <f>'Core Indicators'!EH129</f>
        <v>2</v>
      </c>
      <c r="R129" s="197">
        <f>'Core Indicators'!EP129</f>
        <v>2</v>
      </c>
      <c r="S129" s="157">
        <f t="shared" si="52"/>
        <v>1.3</v>
      </c>
      <c r="T129" s="157">
        <f t="shared" si="53"/>
        <v>1.1666666666666667</v>
      </c>
      <c r="U129" s="196">
        <v>1</v>
      </c>
      <c r="V129" s="196">
        <v>1</v>
      </c>
      <c r="W129" s="196">
        <f>'Core Indicators'!EX129</f>
        <v>2</v>
      </c>
      <c r="X129" s="157">
        <f t="shared" si="54"/>
        <v>1.5</v>
      </c>
      <c r="Y129" s="196">
        <v>1</v>
      </c>
      <c r="Z129" s="157">
        <f t="shared" si="55"/>
        <v>1.5</v>
      </c>
      <c r="AA129" s="196">
        <f>'Core Indicators'!FF129</f>
        <v>1</v>
      </c>
      <c r="AB129" s="196">
        <f t="shared" si="56"/>
        <v>2</v>
      </c>
      <c r="AC129" s="178">
        <f>'Core Indicators'!GD129</f>
        <v>2</v>
      </c>
      <c r="AD129" s="178">
        <f>'Core Indicators'!GL129</f>
        <v>2</v>
      </c>
      <c r="AE129" s="178">
        <f>'Core Indicators'!GT129</f>
        <v>2</v>
      </c>
      <c r="AF129" s="178">
        <f>'Core Indicators'!HB129</f>
        <v>2</v>
      </c>
      <c r="AG129" s="178">
        <f t="shared" si="57"/>
        <v>2</v>
      </c>
      <c r="AH129" s="178">
        <f>'Core Indicators'!HJ129</f>
        <v>2</v>
      </c>
      <c r="AI129" s="178">
        <f>'Core Indicators'!HR129</f>
        <v>2</v>
      </c>
      <c r="AJ129" s="178">
        <f t="shared" si="58"/>
        <v>2</v>
      </c>
      <c r="AK129" s="178">
        <f>'Core Indicators'!HZ129</f>
        <v>2</v>
      </c>
      <c r="AL129" s="178">
        <f>'Core Indicators'!IH129</f>
        <v>2</v>
      </c>
      <c r="AM129" s="178">
        <f>'Core Indicators'!IP129</f>
        <v>2</v>
      </c>
      <c r="AN129" s="178">
        <f t="shared" si="59"/>
        <v>2</v>
      </c>
    </row>
    <row r="130" spans="1:40" x14ac:dyDescent="0.35">
      <c r="A130" s="196" t="str">
        <f>Lists!C:C</f>
        <v>YEM002</v>
      </c>
      <c r="B130" s="241">
        <f t="shared" si="45"/>
        <v>1.9</v>
      </c>
      <c r="C130" s="157">
        <f t="shared" si="46"/>
        <v>0</v>
      </c>
      <c r="D130" s="264">
        <f t="shared" si="47"/>
        <v>2</v>
      </c>
      <c r="E130" s="196">
        <f>'Core Indicators'!R130</f>
        <v>2</v>
      </c>
      <c r="F130" s="196">
        <f>'Core Indicators'!Z130</f>
        <v>2</v>
      </c>
      <c r="G130" s="157">
        <f t="shared" si="48"/>
        <v>2</v>
      </c>
      <c r="H130" s="196">
        <f>'Core Indicators'!AH130</f>
        <v>2</v>
      </c>
      <c r="I130" s="196">
        <f>'Core Indicators'!AP130</f>
        <v>2</v>
      </c>
      <c r="J130" s="196">
        <f>'Core Indicators'!BN130</f>
        <v>2</v>
      </c>
      <c r="K130" s="196">
        <f t="shared" si="49"/>
        <v>2</v>
      </c>
      <c r="L130" s="241">
        <f t="shared" si="50"/>
        <v>2</v>
      </c>
      <c r="M130" s="264">
        <f t="shared" si="51"/>
        <v>2</v>
      </c>
      <c r="N130" s="197">
        <f>'Core Indicators'!DJ130</f>
        <v>2</v>
      </c>
      <c r="O130" s="197">
        <f>'Core Indicators'!DR130</f>
        <v>2</v>
      </c>
      <c r="P130" s="197">
        <f>'Core Indicators'!DZ130</f>
        <v>2</v>
      </c>
      <c r="Q130" s="197">
        <f>'Core Indicators'!EH130</f>
        <v>2</v>
      </c>
      <c r="R130" s="197">
        <f>'Core Indicators'!EP130</f>
        <v>2</v>
      </c>
      <c r="S130" s="157">
        <f t="shared" si="52"/>
        <v>1.6</v>
      </c>
      <c r="T130" s="157">
        <f t="shared" si="53"/>
        <v>1.1666666666666667</v>
      </c>
      <c r="U130" s="196">
        <v>1</v>
      </c>
      <c r="V130" s="196">
        <v>1</v>
      </c>
      <c r="W130" s="196">
        <f>'Core Indicators'!EX130</f>
        <v>2</v>
      </c>
      <c r="X130" s="157">
        <f t="shared" si="54"/>
        <v>1.5</v>
      </c>
      <c r="Y130" s="196">
        <v>1</v>
      </c>
      <c r="Z130" s="157">
        <f t="shared" si="55"/>
        <v>2</v>
      </c>
      <c r="AA130" s="196">
        <f>'Core Indicators'!FF130</f>
        <v>2</v>
      </c>
      <c r="AB130" s="196">
        <f t="shared" si="56"/>
        <v>2</v>
      </c>
      <c r="AC130" s="178">
        <f>'Core Indicators'!GD130</f>
        <v>2</v>
      </c>
      <c r="AD130" s="178">
        <f>'Core Indicators'!GL130</f>
        <v>2</v>
      </c>
      <c r="AE130" s="178">
        <f>'Core Indicators'!GT130</f>
        <v>2</v>
      </c>
      <c r="AF130" s="178">
        <f>'Core Indicators'!HB130</f>
        <v>2</v>
      </c>
      <c r="AG130" s="178">
        <f t="shared" si="57"/>
        <v>2</v>
      </c>
      <c r="AH130" s="178">
        <f>'Core Indicators'!HJ130</f>
        <v>2</v>
      </c>
      <c r="AI130" s="178">
        <f>'Core Indicators'!HR130</f>
        <v>2</v>
      </c>
      <c r="AJ130" s="178">
        <f t="shared" si="58"/>
        <v>2</v>
      </c>
      <c r="AK130" s="178">
        <f>'Core Indicators'!HZ130</f>
        <v>2</v>
      </c>
      <c r="AL130" s="178">
        <f>'Core Indicators'!IH130</f>
        <v>2</v>
      </c>
      <c r="AM130" s="178">
        <f>'Core Indicators'!IP130</f>
        <v>2</v>
      </c>
      <c r="AN130" s="178">
        <f t="shared" si="59"/>
        <v>2</v>
      </c>
    </row>
    <row r="131" spans="1:40" x14ac:dyDescent="0.35">
      <c r="A131" s="196" t="str">
        <f>Lists!C:C</f>
        <v>ZMB002</v>
      </c>
      <c r="B131" s="241">
        <f t="shared" si="45"/>
        <v>1.2</v>
      </c>
      <c r="C131" s="157">
        <f t="shared" si="46"/>
        <v>0</v>
      </c>
      <c r="D131" s="264">
        <f t="shared" si="47"/>
        <v>1.5</v>
      </c>
      <c r="E131" s="196">
        <f>'Core Indicators'!R131</f>
        <v>2</v>
      </c>
      <c r="F131" s="196">
        <f>'Core Indicators'!Z131</f>
        <v>1</v>
      </c>
      <c r="G131" s="157">
        <f t="shared" ref="G131:G132" si="60">IF(AND(F131="x",E131="x"),"x",IF(OR(F131="x",E131="x"),AVERAGE(E131,F131),ROUND((10-GEOMEAN(((10-E131)/10*9+1),((10-F131)/10*9+1)))/9*10,1)))</f>
        <v>1.5</v>
      </c>
      <c r="H131" s="196">
        <f>'Core Indicators'!AH131</f>
        <v>1</v>
      </c>
      <c r="I131" s="196">
        <f>'Core Indicators'!AP131</f>
        <v>2</v>
      </c>
      <c r="J131" s="196">
        <f>'Core Indicators'!BN131</f>
        <v>2</v>
      </c>
      <c r="K131" s="196">
        <f t="shared" ref="K131:K132" si="61">IF(AND(J131="x",I131="x"),"x",IF(OR(J131="x",I131="x"),AVERAGE(I131,J131),ROUND((10-GEOMEAN(((10-I131)/10*9+1),((10-J131)/10*9+1)))/9*10,1)))</f>
        <v>2</v>
      </c>
      <c r="L131" s="241">
        <f t="shared" ref="L131:L132" si="62">IF(AND(H131="x",K131="x"),"x",IF(OR(H131="x",K131="x"),AVERAGE(H131,K131),ROUND((10-GEOMEAN(((10-H131)/10*9+1),((10-K131)/10*9+1)))/9*10,1)))</f>
        <v>1.5</v>
      </c>
      <c r="M131" s="264">
        <f t="shared" ref="M131:M132" si="63">IF(N131="x","x",AVERAGE(N131:R131))</f>
        <v>1</v>
      </c>
      <c r="N131" s="197">
        <f>'Core Indicators'!DJ131</f>
        <v>1</v>
      </c>
      <c r="O131" s="197">
        <f>'Core Indicators'!DR131</f>
        <v>1</v>
      </c>
      <c r="P131" s="197">
        <f>'Core Indicators'!DZ131</f>
        <v>1</v>
      </c>
      <c r="Q131" s="197">
        <f>'Core Indicators'!EH131</f>
        <v>1</v>
      </c>
      <c r="R131" s="197">
        <f>'Core Indicators'!EP131</f>
        <v>1</v>
      </c>
      <c r="S131" s="157">
        <f t="shared" ref="S131:S132" si="64">IF(OR(Z131="x",T131="x"),T131,ROUND((10-GEOMEAN(((10-T131)/10*9+1),((10-Z131)/10*9+1)))/9*10,1))</f>
        <v>1.3</v>
      </c>
      <c r="T131" s="157">
        <f t="shared" ref="T131:T132" si="65">AVERAGE(U131,X131,Y131)</f>
        <v>1.1666666666666667</v>
      </c>
      <c r="U131" s="196">
        <v>1</v>
      </c>
      <c r="V131" s="196">
        <v>1</v>
      </c>
      <c r="W131" s="196">
        <f>'Core Indicators'!EX131</f>
        <v>2</v>
      </c>
      <c r="X131" s="157">
        <f t="shared" ref="X131:X132" si="66">AVERAGE(V131:W131)</f>
        <v>1.5</v>
      </c>
      <c r="Y131" s="196">
        <v>1</v>
      </c>
      <c r="Z131" s="157">
        <f t="shared" ref="Z131:Z132" si="67">IF(AND(AA131="x",AB131="x"),"x",AVERAGE(AA131:AB131))</f>
        <v>1.5</v>
      </c>
      <c r="AA131" s="196">
        <f>'Core Indicators'!FF131</f>
        <v>1</v>
      </c>
      <c r="AB131" s="196">
        <f t="shared" si="56"/>
        <v>2</v>
      </c>
      <c r="AC131" s="178">
        <f>'Core Indicators'!GD131</f>
        <v>2</v>
      </c>
      <c r="AD131" s="178">
        <f>'Core Indicators'!GL131</f>
        <v>2</v>
      </c>
      <c r="AE131" s="178">
        <f>'Core Indicators'!GT131</f>
        <v>2</v>
      </c>
      <c r="AF131" s="178">
        <f>'Core Indicators'!HB131</f>
        <v>2</v>
      </c>
      <c r="AG131" s="178">
        <f t="shared" ref="AG131:AG132" si="68">IF(AND(AC131="x",AD131="x",AE131="x",AF131="x"),"x",AVERAGE(AC131:AF131))</f>
        <v>2</v>
      </c>
      <c r="AH131" s="178">
        <f>'Core Indicators'!HJ131</f>
        <v>2</v>
      </c>
      <c r="AI131" s="178">
        <f>'Core Indicators'!HR131</f>
        <v>2</v>
      </c>
      <c r="AJ131" s="178">
        <f t="shared" ref="AJ131:AJ132" si="69">IF(AND(AH131="x",AI131="x"),"x",AVERAGE(AH131:AI131))</f>
        <v>2</v>
      </c>
      <c r="AK131" s="178">
        <f>'Core Indicators'!HZ131</f>
        <v>2</v>
      </c>
      <c r="AL131" s="178">
        <f>'Core Indicators'!IH131</f>
        <v>2</v>
      </c>
      <c r="AM131" s="178">
        <f>'Core Indicators'!IP131</f>
        <v>2</v>
      </c>
      <c r="AN131" s="178">
        <f t="shared" ref="AN131:AN132" si="70">IF(AND(AK131="x",AL131="x",AM131="x"),"x",AVERAGE(AK131:AM131))</f>
        <v>2</v>
      </c>
    </row>
    <row r="132" spans="1:40" x14ac:dyDescent="0.35">
      <c r="A132" s="196" t="str">
        <f>Lists!C:C</f>
        <v>ZWE001</v>
      </c>
      <c r="B132" s="241">
        <f t="shared" si="45"/>
        <v>1.9</v>
      </c>
      <c r="C132" s="157">
        <f t="shared" si="46"/>
        <v>0</v>
      </c>
      <c r="D132" s="264">
        <f t="shared" si="47"/>
        <v>2</v>
      </c>
      <c r="E132" s="196">
        <f>'Core Indicators'!R132</f>
        <v>2</v>
      </c>
      <c r="F132" s="196">
        <f>'Core Indicators'!Z132</f>
        <v>2</v>
      </c>
      <c r="G132" s="157">
        <f t="shared" si="60"/>
        <v>2</v>
      </c>
      <c r="H132" s="196">
        <f>'Core Indicators'!AH132</f>
        <v>2</v>
      </c>
      <c r="I132" s="196">
        <f>'Core Indicators'!AP132</f>
        <v>2</v>
      </c>
      <c r="J132" s="196">
        <f>'Core Indicators'!BN132</f>
        <v>2</v>
      </c>
      <c r="K132" s="196">
        <f t="shared" si="61"/>
        <v>2</v>
      </c>
      <c r="L132" s="241">
        <f t="shared" si="62"/>
        <v>2</v>
      </c>
      <c r="M132" s="264">
        <f t="shared" si="63"/>
        <v>2</v>
      </c>
      <c r="N132" s="197">
        <f>'Core Indicators'!DJ132</f>
        <v>2</v>
      </c>
      <c r="O132" s="197">
        <f>'Core Indicators'!DR132</f>
        <v>2</v>
      </c>
      <c r="P132" s="197">
        <f>'Core Indicators'!DZ132</f>
        <v>2</v>
      </c>
      <c r="Q132" s="197">
        <f>'Core Indicators'!EH132</f>
        <v>2</v>
      </c>
      <c r="R132" s="197">
        <f>'Core Indicators'!EP132</f>
        <v>2</v>
      </c>
      <c r="S132" s="157">
        <f t="shared" si="64"/>
        <v>1.6</v>
      </c>
      <c r="T132" s="157">
        <f t="shared" si="65"/>
        <v>1.1666666666666667</v>
      </c>
      <c r="U132" s="196">
        <v>1</v>
      </c>
      <c r="V132" s="196">
        <v>1</v>
      </c>
      <c r="W132" s="196">
        <f>'Core Indicators'!EX132</f>
        <v>2</v>
      </c>
      <c r="X132" s="157">
        <f t="shared" si="66"/>
        <v>1.5</v>
      </c>
      <c r="Y132" s="196">
        <v>1</v>
      </c>
      <c r="Z132" s="157">
        <f t="shared" si="67"/>
        <v>2</v>
      </c>
      <c r="AA132" s="196">
        <f>'Core Indicators'!FF132</f>
        <v>2</v>
      </c>
      <c r="AB132" s="196">
        <f t="shared" si="56"/>
        <v>2</v>
      </c>
      <c r="AC132" s="178">
        <f>'Core Indicators'!GD132</f>
        <v>2</v>
      </c>
      <c r="AD132" s="178">
        <f>'Core Indicators'!GL132</f>
        <v>2</v>
      </c>
      <c r="AE132" s="178">
        <f>'Core Indicators'!GT132</f>
        <v>2</v>
      </c>
      <c r="AF132" s="178">
        <f>'Core Indicators'!HB132</f>
        <v>2</v>
      </c>
      <c r="AG132" s="178">
        <f t="shared" si="68"/>
        <v>2</v>
      </c>
      <c r="AH132" s="178">
        <f>'Core Indicators'!HJ132</f>
        <v>2</v>
      </c>
      <c r="AI132" s="178">
        <f>'Core Indicators'!HR132</f>
        <v>2</v>
      </c>
      <c r="AJ132" s="178">
        <f t="shared" si="69"/>
        <v>2</v>
      </c>
      <c r="AK132" s="178">
        <f>'Core Indicators'!HZ132</f>
        <v>2</v>
      </c>
      <c r="AL132" s="178">
        <f>'Core Indicators'!IH132</f>
        <v>2</v>
      </c>
      <c r="AM132" s="178">
        <f>'Core Indicators'!IP132</f>
        <v>2</v>
      </c>
      <c r="AN132" s="178">
        <f t="shared" si="70"/>
        <v>2</v>
      </c>
    </row>
    <row r="133" spans="1:40" x14ac:dyDescent="0.35">
      <c r="A133" s="196">
        <f>Lists!C:C</f>
        <v>0</v>
      </c>
      <c r="B133" s="241" t="e">
        <f t="shared" ref="B133:B164" si="71">IF(OR(M158="x",D158="x"),"x",ROUND((5-GEOMEAN(((5-D158)/5*4+1),((5-M158)/5*4+1),((5-M158)/5*4+1)))/4*3.5+S158*0.3,1))</f>
        <v>#DIV/0!</v>
      </c>
      <c r="C133" s="157">
        <f t="shared" ref="C133:C164" si="72">COUNTIF(E158:F158,"x")+COUNTIF(H158:I158,"x")+COUNTIF(J158:J158,"x")+COUNTIF(M158,"x")+COUNTIF(U158:W158,"x")+COUNTIF(Y158:AB158,"x")</f>
        <v>0</v>
      </c>
      <c r="D133" s="264">
        <f t="shared" ref="D133:D164" si="73">IF(OR(L158="x",G158="x"),"x",ROUND((5-GEOMEAN(((5-L158)/5*4+1),((5-L158)/5*4+1),((5-G158)/5*4+1)))/4*5,1))</f>
        <v>0</v>
      </c>
      <c r="E133" s="196">
        <f>'Core Indicators'!R158</f>
        <v>0</v>
      </c>
      <c r="F133" s="196">
        <f>'Core Indicators'!Z158</f>
        <v>0</v>
      </c>
      <c r="G133" s="157">
        <f t="shared" ref="G133:G164" si="74">IF(AND(F158="x",E158="x"),"x",IF(OR(F158="x",E158="x"),AVERAGE(E158,F158),ROUND((10-GEOMEAN(((10-E158)/10*9+1),((10-F158)/10*9+1)))/9*10,1)))</f>
        <v>0</v>
      </c>
      <c r="H133" s="196">
        <f>'Core Indicators'!AH158</f>
        <v>0</v>
      </c>
      <c r="I133" s="196">
        <f>'Core Indicators'!AP158</f>
        <v>0</v>
      </c>
      <c r="J133" s="196">
        <f>'Core Indicators'!BN158</f>
        <v>0</v>
      </c>
      <c r="K133" s="196">
        <f t="shared" ref="K133:K164" si="75">IF(AND(J158="x",I158="x"),"x",IF(OR(J158="x",I158="x"),AVERAGE(I158,J158),ROUND((10-GEOMEAN(((10-I158)/10*9+1),((10-J158)/10*9+1)))/9*10,1)))</f>
        <v>0</v>
      </c>
      <c r="L133" s="241">
        <f t="shared" ref="L133:L164" si="76">IF(AND(H158="x",K158="x"),"x",IF(OR(H158="x",K158="x"),AVERAGE(H158,K158),ROUND((10-GEOMEAN(((10-H158)/10*9+1),((10-K158)/10*9+1)))/9*10,1)))</f>
        <v>0</v>
      </c>
      <c r="M133" s="264">
        <f t="shared" ref="M133:M164" si="77">IF(N158="x","x",AVERAGE(N158:R158))</f>
        <v>0</v>
      </c>
      <c r="N133" s="197">
        <f>'Core Indicators'!DJ158</f>
        <v>0</v>
      </c>
      <c r="O133" s="197">
        <f>'Core Indicators'!DR158</f>
        <v>0</v>
      </c>
      <c r="P133" s="197">
        <f>'Core Indicators'!DZ158</f>
        <v>0</v>
      </c>
      <c r="Q133" s="197">
        <f>'Core Indicators'!EH158</f>
        <v>0</v>
      </c>
      <c r="R133" s="197">
        <f>'Core Indicators'!EP158</f>
        <v>0</v>
      </c>
      <c r="S133" s="157" t="e">
        <f t="shared" ref="S133:S164" si="78">IF(OR(Z158="x",T158="x"),T158,ROUND((10-GEOMEAN(((10-T158)/10*9+1),((10-Z158)/10*9+1)))/9*10,1))</f>
        <v>#DIV/0!</v>
      </c>
      <c r="T133" s="157">
        <f t="shared" ref="T133:T164" si="79">AVERAGE(U158,X158,Y158)</f>
        <v>0.83333333333333337</v>
      </c>
      <c r="U133" s="196">
        <v>1</v>
      </c>
      <c r="V133" s="196">
        <v>1</v>
      </c>
      <c r="W133" s="196">
        <f>'Core Indicators'!EX158</f>
        <v>0</v>
      </c>
      <c r="X133" s="157">
        <f t="shared" ref="X133:X164" si="80">AVERAGE(V158:W158)</f>
        <v>0.5</v>
      </c>
      <c r="Y133" s="196">
        <v>1</v>
      </c>
      <c r="Z133" s="157" t="e">
        <f t="shared" ref="Z133:Z164" si="81">IF(AND(AA158="x",AB158="x"),"x",AVERAGE(AA158:AB158))</f>
        <v>#DIV/0!</v>
      </c>
      <c r="AA133" s="196">
        <f>'Core Indicators'!FF158</f>
        <v>0</v>
      </c>
      <c r="AB133" s="196">
        <f t="shared" ref="AB133:AB164" si="82">IF(AND(AJ158="x",AN158="x",AG158="x"),"x",(AVERAGE(AJ158,AN158,AG158)))</f>
        <v>0</v>
      </c>
      <c r="AC133" s="178">
        <f>'Core Indicators'!GD158</f>
        <v>0</v>
      </c>
      <c r="AD133" s="178">
        <f>'Core Indicators'!GL158</f>
        <v>0</v>
      </c>
      <c r="AE133" s="178">
        <f>'Core Indicators'!GT158</f>
        <v>0</v>
      </c>
      <c r="AF133" s="178">
        <f>'Core Indicators'!HB158</f>
        <v>0</v>
      </c>
      <c r="AG133" s="178">
        <f t="shared" ref="AG133:AG164" si="83">IF(AND(AC158="x",AD158="x",AE158="x",AF158="x"),"x",AVERAGE(AC158:AF158))</f>
        <v>0</v>
      </c>
      <c r="AH133" s="178">
        <f>'Core Indicators'!HJ158</f>
        <v>0</v>
      </c>
      <c r="AI133" s="178">
        <f>'Core Indicators'!HR158</f>
        <v>0</v>
      </c>
      <c r="AJ133" s="178">
        <f t="shared" ref="AJ133:AJ164" si="84">IF(AND(AH158="x",AI158="x"),"x",AVERAGE(AH158:AI158))</f>
        <v>0</v>
      </c>
      <c r="AK133" s="178">
        <f>'Core Indicators'!HZ158</f>
        <v>0</v>
      </c>
      <c r="AL133" s="178">
        <f>'Core Indicators'!IH158</f>
        <v>0</v>
      </c>
      <c r="AM133" s="178">
        <f>'Core Indicators'!IP158</f>
        <v>0</v>
      </c>
      <c r="AN133" s="178">
        <f t="shared" ref="AN133:AN164" si="85">IF(AND(AK158="x",AL158="x",AM158="x"),"x",AVERAGE(AK158:AM158))</f>
        <v>0</v>
      </c>
    </row>
    <row r="134" spans="1:40" x14ac:dyDescent="0.35">
      <c r="A134" s="196">
        <f>Lists!C:C</f>
        <v>0</v>
      </c>
      <c r="B134" s="241" t="e">
        <f t="shared" si="71"/>
        <v>#DIV/0!</v>
      </c>
      <c r="C134" s="157">
        <f t="shared" si="72"/>
        <v>0</v>
      </c>
      <c r="D134" s="264">
        <f t="shared" si="73"/>
        <v>0</v>
      </c>
      <c r="E134" s="196">
        <f>'Core Indicators'!R159</f>
        <v>0</v>
      </c>
      <c r="F134" s="196">
        <f>'Core Indicators'!Z159</f>
        <v>0</v>
      </c>
      <c r="G134" s="157">
        <f t="shared" si="74"/>
        <v>0</v>
      </c>
      <c r="H134" s="196">
        <f>'Core Indicators'!AH159</f>
        <v>0</v>
      </c>
      <c r="I134" s="196">
        <f>'Core Indicators'!AP159</f>
        <v>0</v>
      </c>
      <c r="J134" s="196">
        <f>'Core Indicators'!BN159</f>
        <v>0</v>
      </c>
      <c r="K134" s="196">
        <f t="shared" si="75"/>
        <v>0</v>
      </c>
      <c r="L134" s="241">
        <f t="shared" si="76"/>
        <v>0</v>
      </c>
      <c r="M134" s="264">
        <f t="shared" si="77"/>
        <v>0</v>
      </c>
      <c r="N134" s="197">
        <f>'Core Indicators'!DJ159</f>
        <v>0</v>
      </c>
      <c r="O134" s="197">
        <f>'Core Indicators'!DR159</f>
        <v>0</v>
      </c>
      <c r="P134" s="197">
        <f>'Core Indicators'!DZ159</f>
        <v>0</v>
      </c>
      <c r="Q134" s="197">
        <f>'Core Indicators'!EH159</f>
        <v>0</v>
      </c>
      <c r="R134" s="197">
        <f>'Core Indicators'!EP159</f>
        <v>0</v>
      </c>
      <c r="S134" s="157" t="e">
        <f t="shared" si="78"/>
        <v>#DIV/0!</v>
      </c>
      <c r="T134" s="157">
        <f t="shared" si="79"/>
        <v>0.83333333333333337</v>
      </c>
      <c r="U134" s="196">
        <v>1</v>
      </c>
      <c r="V134" s="196">
        <v>1</v>
      </c>
      <c r="W134" s="196">
        <f>'Core Indicators'!EX159</f>
        <v>0</v>
      </c>
      <c r="X134" s="157">
        <f t="shared" si="80"/>
        <v>0.5</v>
      </c>
      <c r="Y134" s="196">
        <v>1</v>
      </c>
      <c r="Z134" s="157" t="e">
        <f t="shared" si="81"/>
        <v>#DIV/0!</v>
      </c>
      <c r="AA134" s="196">
        <f>'Core Indicators'!FF159</f>
        <v>0</v>
      </c>
      <c r="AB134" s="196">
        <f t="shared" si="82"/>
        <v>0</v>
      </c>
      <c r="AC134" s="178">
        <f>'Core Indicators'!GD159</f>
        <v>0</v>
      </c>
      <c r="AD134" s="178">
        <f>'Core Indicators'!GL159</f>
        <v>0</v>
      </c>
      <c r="AE134" s="178">
        <f>'Core Indicators'!GT159</f>
        <v>0</v>
      </c>
      <c r="AF134" s="178">
        <f>'Core Indicators'!HB159</f>
        <v>0</v>
      </c>
      <c r="AG134" s="178">
        <f t="shared" si="83"/>
        <v>0</v>
      </c>
      <c r="AH134" s="178">
        <f>'Core Indicators'!HJ159</f>
        <v>0</v>
      </c>
      <c r="AI134" s="178">
        <f>'Core Indicators'!HR159</f>
        <v>0</v>
      </c>
      <c r="AJ134" s="178">
        <f t="shared" si="84"/>
        <v>0</v>
      </c>
      <c r="AK134" s="178">
        <f>'Core Indicators'!HZ159</f>
        <v>0</v>
      </c>
      <c r="AL134" s="178">
        <f>'Core Indicators'!IH159</f>
        <v>0</v>
      </c>
      <c r="AM134" s="178">
        <f>'Core Indicators'!IP159</f>
        <v>0</v>
      </c>
      <c r="AN134" s="178">
        <f t="shared" si="85"/>
        <v>0</v>
      </c>
    </row>
    <row r="135" spans="1:40" x14ac:dyDescent="0.35">
      <c r="A135" s="196">
        <f>Lists!C:C</f>
        <v>0</v>
      </c>
      <c r="B135" s="241" t="e">
        <f t="shared" si="71"/>
        <v>#DIV/0!</v>
      </c>
      <c r="C135" s="157">
        <f t="shared" si="72"/>
        <v>0</v>
      </c>
      <c r="D135" s="264">
        <f t="shared" si="73"/>
        <v>0</v>
      </c>
      <c r="E135" s="196">
        <f>'Core Indicators'!R160</f>
        <v>0</v>
      </c>
      <c r="F135" s="196">
        <f>'Core Indicators'!Z160</f>
        <v>0</v>
      </c>
      <c r="G135" s="157">
        <f t="shared" si="74"/>
        <v>0</v>
      </c>
      <c r="H135" s="196">
        <f>'Core Indicators'!AH160</f>
        <v>0</v>
      </c>
      <c r="I135" s="196">
        <f>'Core Indicators'!AP160</f>
        <v>0</v>
      </c>
      <c r="J135" s="196">
        <f>'Core Indicators'!BN160</f>
        <v>0</v>
      </c>
      <c r="K135" s="196">
        <f t="shared" si="75"/>
        <v>0</v>
      </c>
      <c r="L135" s="241">
        <f t="shared" si="76"/>
        <v>0</v>
      </c>
      <c r="M135" s="264">
        <f t="shared" si="77"/>
        <v>0</v>
      </c>
      <c r="N135" s="197">
        <f>'Core Indicators'!DJ160</f>
        <v>0</v>
      </c>
      <c r="O135" s="197">
        <f>'Core Indicators'!DR160</f>
        <v>0</v>
      </c>
      <c r="P135" s="197">
        <f>'Core Indicators'!DZ160</f>
        <v>0</v>
      </c>
      <c r="Q135" s="197">
        <f>'Core Indicators'!EH160</f>
        <v>0</v>
      </c>
      <c r="R135" s="197">
        <f>'Core Indicators'!EP160</f>
        <v>0</v>
      </c>
      <c r="S135" s="157" t="e">
        <f t="shared" si="78"/>
        <v>#DIV/0!</v>
      </c>
      <c r="T135" s="157">
        <f t="shared" si="79"/>
        <v>0.83333333333333337</v>
      </c>
      <c r="U135" s="196">
        <v>1</v>
      </c>
      <c r="V135" s="196">
        <v>1</v>
      </c>
      <c r="W135" s="196">
        <f>'Core Indicators'!EX160</f>
        <v>0</v>
      </c>
      <c r="X135" s="157">
        <f t="shared" si="80"/>
        <v>0.5</v>
      </c>
      <c r="Y135" s="196">
        <v>1</v>
      </c>
      <c r="Z135" s="157" t="e">
        <f t="shared" si="81"/>
        <v>#DIV/0!</v>
      </c>
      <c r="AA135" s="196">
        <f>'Core Indicators'!FF160</f>
        <v>0</v>
      </c>
      <c r="AB135" s="196">
        <f t="shared" si="82"/>
        <v>0</v>
      </c>
      <c r="AC135" s="178">
        <f>'Core Indicators'!GD160</f>
        <v>0</v>
      </c>
      <c r="AD135" s="178">
        <f>'Core Indicators'!GL160</f>
        <v>0</v>
      </c>
      <c r="AE135" s="178">
        <f>'Core Indicators'!GT160</f>
        <v>0</v>
      </c>
      <c r="AF135" s="178">
        <f>'Core Indicators'!HB160</f>
        <v>0</v>
      </c>
      <c r="AG135" s="178">
        <f t="shared" si="83"/>
        <v>0</v>
      </c>
      <c r="AH135" s="178">
        <f>'Core Indicators'!HJ160</f>
        <v>0</v>
      </c>
      <c r="AI135" s="178">
        <f>'Core Indicators'!HR160</f>
        <v>0</v>
      </c>
      <c r="AJ135" s="178">
        <f t="shared" si="84"/>
        <v>0</v>
      </c>
      <c r="AK135" s="178">
        <f>'Core Indicators'!HZ160</f>
        <v>0</v>
      </c>
      <c r="AL135" s="178">
        <f>'Core Indicators'!IH160</f>
        <v>0</v>
      </c>
      <c r="AM135" s="178">
        <f>'Core Indicators'!IP160</f>
        <v>0</v>
      </c>
      <c r="AN135" s="178">
        <f t="shared" si="85"/>
        <v>0</v>
      </c>
    </row>
    <row r="136" spans="1:40" x14ac:dyDescent="0.35">
      <c r="A136" s="196">
        <f>Lists!C:C</f>
        <v>0</v>
      </c>
      <c r="B136" s="241" t="e">
        <f t="shared" si="71"/>
        <v>#DIV/0!</v>
      </c>
      <c r="C136" s="157">
        <f t="shared" si="72"/>
        <v>0</v>
      </c>
      <c r="D136" s="264">
        <f t="shared" si="73"/>
        <v>0</v>
      </c>
      <c r="E136" s="196">
        <f>'Core Indicators'!R161</f>
        <v>0</v>
      </c>
      <c r="F136" s="196">
        <f>'Core Indicators'!Z161</f>
        <v>0</v>
      </c>
      <c r="G136" s="157">
        <f t="shared" si="74"/>
        <v>0</v>
      </c>
      <c r="H136" s="196">
        <f>'Core Indicators'!AH161</f>
        <v>0</v>
      </c>
      <c r="I136" s="196">
        <f>'Core Indicators'!AP161</f>
        <v>0</v>
      </c>
      <c r="J136" s="196">
        <f>'Core Indicators'!BN161</f>
        <v>0</v>
      </c>
      <c r="K136" s="196">
        <f t="shared" si="75"/>
        <v>0</v>
      </c>
      <c r="L136" s="241">
        <f t="shared" si="76"/>
        <v>0</v>
      </c>
      <c r="M136" s="264">
        <f t="shared" si="77"/>
        <v>0</v>
      </c>
      <c r="N136" s="197">
        <f>'Core Indicators'!DJ161</f>
        <v>0</v>
      </c>
      <c r="O136" s="197">
        <f>'Core Indicators'!DR161</f>
        <v>0</v>
      </c>
      <c r="P136" s="197">
        <f>'Core Indicators'!DZ161</f>
        <v>0</v>
      </c>
      <c r="Q136" s="197">
        <f>'Core Indicators'!EH161</f>
        <v>0</v>
      </c>
      <c r="R136" s="197">
        <f>'Core Indicators'!EP161</f>
        <v>0</v>
      </c>
      <c r="S136" s="157" t="e">
        <f t="shared" si="78"/>
        <v>#DIV/0!</v>
      </c>
      <c r="T136" s="157">
        <f t="shared" si="79"/>
        <v>0.83333333333333337</v>
      </c>
      <c r="U136" s="196">
        <v>1</v>
      </c>
      <c r="V136" s="196">
        <v>1</v>
      </c>
      <c r="W136" s="196">
        <f>'Core Indicators'!EX161</f>
        <v>0</v>
      </c>
      <c r="X136" s="157">
        <f t="shared" si="80"/>
        <v>0.5</v>
      </c>
      <c r="Y136" s="196">
        <v>1</v>
      </c>
      <c r="Z136" s="157" t="e">
        <f t="shared" si="81"/>
        <v>#DIV/0!</v>
      </c>
      <c r="AA136" s="196">
        <f>'Core Indicators'!FF161</f>
        <v>0</v>
      </c>
      <c r="AB136" s="196">
        <f t="shared" si="82"/>
        <v>0</v>
      </c>
      <c r="AC136" s="178">
        <f>'Core Indicators'!GD161</f>
        <v>0</v>
      </c>
      <c r="AD136" s="178">
        <f>'Core Indicators'!GL161</f>
        <v>0</v>
      </c>
      <c r="AE136" s="178">
        <f>'Core Indicators'!GT161</f>
        <v>0</v>
      </c>
      <c r="AF136" s="178">
        <f>'Core Indicators'!HB161</f>
        <v>0</v>
      </c>
      <c r="AG136" s="178">
        <f t="shared" si="83"/>
        <v>0</v>
      </c>
      <c r="AH136" s="178">
        <f>'Core Indicators'!HJ161</f>
        <v>0</v>
      </c>
      <c r="AI136" s="178">
        <f>'Core Indicators'!HR161</f>
        <v>0</v>
      </c>
      <c r="AJ136" s="178">
        <f t="shared" si="84"/>
        <v>0</v>
      </c>
      <c r="AK136" s="178">
        <f>'Core Indicators'!HZ161</f>
        <v>0</v>
      </c>
      <c r="AL136" s="178">
        <f>'Core Indicators'!IH161</f>
        <v>0</v>
      </c>
      <c r="AM136" s="178">
        <f>'Core Indicators'!IP161</f>
        <v>0</v>
      </c>
      <c r="AN136" s="178">
        <f t="shared" si="85"/>
        <v>0</v>
      </c>
    </row>
    <row r="137" spans="1:40" x14ac:dyDescent="0.35">
      <c r="A137" s="196">
        <f>Lists!C:C</f>
        <v>0</v>
      </c>
      <c r="B137" s="241" t="e">
        <f t="shared" si="71"/>
        <v>#DIV/0!</v>
      </c>
      <c r="C137" s="157">
        <f t="shared" si="72"/>
        <v>0</v>
      </c>
      <c r="D137" s="264">
        <f t="shared" si="73"/>
        <v>0</v>
      </c>
      <c r="E137" s="196">
        <f>'Core Indicators'!R162</f>
        <v>0</v>
      </c>
      <c r="F137" s="196">
        <f>'Core Indicators'!Z162</f>
        <v>0</v>
      </c>
      <c r="G137" s="157">
        <f t="shared" si="74"/>
        <v>0</v>
      </c>
      <c r="H137" s="196">
        <f>'Core Indicators'!AH162</f>
        <v>0</v>
      </c>
      <c r="I137" s="196">
        <f>'Core Indicators'!AP162</f>
        <v>0</v>
      </c>
      <c r="J137" s="196">
        <f>'Core Indicators'!BN162</f>
        <v>0</v>
      </c>
      <c r="K137" s="196">
        <f t="shared" si="75"/>
        <v>0</v>
      </c>
      <c r="L137" s="241">
        <f t="shared" si="76"/>
        <v>0</v>
      </c>
      <c r="M137" s="264">
        <f t="shared" si="77"/>
        <v>0</v>
      </c>
      <c r="N137" s="197">
        <f>'Core Indicators'!DJ162</f>
        <v>0</v>
      </c>
      <c r="O137" s="197">
        <f>'Core Indicators'!DR162</f>
        <v>0</v>
      </c>
      <c r="P137" s="197">
        <f>'Core Indicators'!DZ162</f>
        <v>0</v>
      </c>
      <c r="Q137" s="197">
        <f>'Core Indicators'!EH162</f>
        <v>0</v>
      </c>
      <c r="R137" s="197">
        <f>'Core Indicators'!EP162</f>
        <v>0</v>
      </c>
      <c r="S137" s="157" t="e">
        <f t="shared" si="78"/>
        <v>#DIV/0!</v>
      </c>
      <c r="T137" s="157">
        <f t="shared" si="79"/>
        <v>0.83333333333333337</v>
      </c>
      <c r="U137" s="196">
        <v>1</v>
      </c>
      <c r="V137" s="196">
        <v>1</v>
      </c>
      <c r="W137" s="196">
        <f>'Core Indicators'!EX162</f>
        <v>0</v>
      </c>
      <c r="X137" s="157">
        <f t="shared" si="80"/>
        <v>0.5</v>
      </c>
      <c r="Y137" s="196">
        <v>1</v>
      </c>
      <c r="Z137" s="157" t="e">
        <f t="shared" si="81"/>
        <v>#DIV/0!</v>
      </c>
      <c r="AA137" s="196">
        <f>'Core Indicators'!FF162</f>
        <v>0</v>
      </c>
      <c r="AB137" s="196">
        <f t="shared" si="82"/>
        <v>0</v>
      </c>
      <c r="AC137" s="178">
        <f>'Core Indicators'!GD162</f>
        <v>0</v>
      </c>
      <c r="AD137" s="178">
        <f>'Core Indicators'!GL162</f>
        <v>0</v>
      </c>
      <c r="AE137" s="178">
        <f>'Core Indicators'!GT162</f>
        <v>0</v>
      </c>
      <c r="AF137" s="178">
        <f>'Core Indicators'!HB162</f>
        <v>0</v>
      </c>
      <c r="AG137" s="178">
        <f t="shared" si="83"/>
        <v>0</v>
      </c>
      <c r="AH137" s="178">
        <f>'Core Indicators'!HJ162</f>
        <v>0</v>
      </c>
      <c r="AI137" s="178">
        <f>'Core Indicators'!HR162</f>
        <v>0</v>
      </c>
      <c r="AJ137" s="178">
        <f t="shared" si="84"/>
        <v>0</v>
      </c>
      <c r="AK137" s="178">
        <f>'Core Indicators'!HZ162</f>
        <v>0</v>
      </c>
      <c r="AL137" s="178">
        <f>'Core Indicators'!IH162</f>
        <v>0</v>
      </c>
      <c r="AM137" s="178">
        <f>'Core Indicators'!IP162</f>
        <v>0</v>
      </c>
      <c r="AN137" s="178">
        <f t="shared" si="85"/>
        <v>0</v>
      </c>
    </row>
    <row r="138" spans="1:40" x14ac:dyDescent="0.35">
      <c r="A138" s="196">
        <f>Lists!C:C</f>
        <v>0</v>
      </c>
      <c r="B138" s="241" t="e">
        <f t="shared" si="71"/>
        <v>#DIV/0!</v>
      </c>
      <c r="C138" s="157">
        <f t="shared" si="72"/>
        <v>0</v>
      </c>
      <c r="D138" s="264">
        <f t="shared" si="73"/>
        <v>0</v>
      </c>
      <c r="E138" s="196">
        <f>'Core Indicators'!R163</f>
        <v>0</v>
      </c>
      <c r="F138" s="196">
        <f>'Core Indicators'!Z163</f>
        <v>0</v>
      </c>
      <c r="G138" s="157">
        <f t="shared" si="74"/>
        <v>0</v>
      </c>
      <c r="H138" s="196">
        <f>'Core Indicators'!AH163</f>
        <v>0</v>
      </c>
      <c r="I138" s="196">
        <f>'Core Indicators'!AP163</f>
        <v>0</v>
      </c>
      <c r="J138" s="196">
        <f>'Core Indicators'!BN163</f>
        <v>0</v>
      </c>
      <c r="K138" s="196">
        <f t="shared" si="75"/>
        <v>0</v>
      </c>
      <c r="L138" s="241">
        <f t="shared" si="76"/>
        <v>0</v>
      </c>
      <c r="M138" s="264">
        <f t="shared" si="77"/>
        <v>0</v>
      </c>
      <c r="N138" s="197">
        <f>'Core Indicators'!DJ163</f>
        <v>0</v>
      </c>
      <c r="O138" s="197">
        <f>'Core Indicators'!DR163</f>
        <v>0</v>
      </c>
      <c r="P138" s="197">
        <f>'Core Indicators'!DZ163</f>
        <v>0</v>
      </c>
      <c r="Q138" s="197">
        <f>'Core Indicators'!EH163</f>
        <v>0</v>
      </c>
      <c r="R138" s="197">
        <f>'Core Indicators'!EP163</f>
        <v>0</v>
      </c>
      <c r="S138" s="157" t="e">
        <f t="shared" si="78"/>
        <v>#DIV/0!</v>
      </c>
      <c r="T138" s="157">
        <f t="shared" si="79"/>
        <v>0.83333333333333337</v>
      </c>
      <c r="U138" s="196">
        <v>1</v>
      </c>
      <c r="V138" s="196">
        <v>1</v>
      </c>
      <c r="W138" s="196">
        <f>'Core Indicators'!EX163</f>
        <v>0</v>
      </c>
      <c r="X138" s="157">
        <f t="shared" si="80"/>
        <v>0.5</v>
      </c>
      <c r="Y138" s="196">
        <v>1</v>
      </c>
      <c r="Z138" s="157" t="e">
        <f t="shared" si="81"/>
        <v>#DIV/0!</v>
      </c>
      <c r="AA138" s="196">
        <f>'Core Indicators'!FF163</f>
        <v>0</v>
      </c>
      <c r="AB138" s="196">
        <f t="shared" si="82"/>
        <v>0</v>
      </c>
      <c r="AC138" s="178">
        <f>'Core Indicators'!GD163</f>
        <v>0</v>
      </c>
      <c r="AD138" s="178">
        <f>'Core Indicators'!GL163</f>
        <v>0</v>
      </c>
      <c r="AE138" s="178">
        <f>'Core Indicators'!GT163</f>
        <v>0</v>
      </c>
      <c r="AF138" s="178">
        <f>'Core Indicators'!HB163</f>
        <v>0</v>
      </c>
      <c r="AG138" s="178">
        <f t="shared" si="83"/>
        <v>0</v>
      </c>
      <c r="AH138" s="178">
        <f>'Core Indicators'!HJ163</f>
        <v>0</v>
      </c>
      <c r="AI138" s="178">
        <f>'Core Indicators'!HR163</f>
        <v>0</v>
      </c>
      <c r="AJ138" s="178">
        <f t="shared" si="84"/>
        <v>0</v>
      </c>
      <c r="AK138" s="178">
        <f>'Core Indicators'!HZ163</f>
        <v>0</v>
      </c>
      <c r="AL138" s="178">
        <f>'Core Indicators'!IH163</f>
        <v>0</v>
      </c>
      <c r="AM138" s="178">
        <f>'Core Indicators'!IP163</f>
        <v>0</v>
      </c>
      <c r="AN138" s="178">
        <f t="shared" si="85"/>
        <v>0</v>
      </c>
    </row>
    <row r="139" spans="1:40" x14ac:dyDescent="0.35">
      <c r="A139" s="196">
        <f>Lists!C:C</f>
        <v>0</v>
      </c>
      <c r="B139" s="241" t="e">
        <f t="shared" si="71"/>
        <v>#DIV/0!</v>
      </c>
      <c r="C139" s="157">
        <f t="shared" si="72"/>
        <v>0</v>
      </c>
      <c r="D139" s="264">
        <f t="shared" si="73"/>
        <v>0</v>
      </c>
      <c r="E139" s="196">
        <f>'Core Indicators'!R164</f>
        <v>0</v>
      </c>
      <c r="F139" s="196">
        <f>'Core Indicators'!Z164</f>
        <v>0</v>
      </c>
      <c r="G139" s="157">
        <f t="shared" si="74"/>
        <v>0</v>
      </c>
      <c r="H139" s="196">
        <f>'Core Indicators'!AH164</f>
        <v>0</v>
      </c>
      <c r="I139" s="196">
        <f>'Core Indicators'!AP164</f>
        <v>0</v>
      </c>
      <c r="J139" s="196">
        <f>'Core Indicators'!BN164</f>
        <v>0</v>
      </c>
      <c r="K139" s="196">
        <f t="shared" si="75"/>
        <v>0</v>
      </c>
      <c r="L139" s="241">
        <f t="shared" si="76"/>
        <v>0</v>
      </c>
      <c r="M139" s="264">
        <f t="shared" si="77"/>
        <v>0</v>
      </c>
      <c r="N139" s="197">
        <f>'Core Indicators'!DJ164</f>
        <v>0</v>
      </c>
      <c r="O139" s="197">
        <f>'Core Indicators'!DR164</f>
        <v>0</v>
      </c>
      <c r="P139" s="197">
        <f>'Core Indicators'!DZ164</f>
        <v>0</v>
      </c>
      <c r="Q139" s="197">
        <f>'Core Indicators'!EH164</f>
        <v>0</v>
      </c>
      <c r="R139" s="197">
        <f>'Core Indicators'!EP164</f>
        <v>0</v>
      </c>
      <c r="S139" s="157" t="e">
        <f t="shared" si="78"/>
        <v>#DIV/0!</v>
      </c>
      <c r="T139" s="157">
        <f t="shared" si="79"/>
        <v>0.83333333333333337</v>
      </c>
      <c r="U139" s="196">
        <v>1</v>
      </c>
      <c r="V139" s="196">
        <v>1</v>
      </c>
      <c r="W139" s="196">
        <f>'Core Indicators'!EX164</f>
        <v>0</v>
      </c>
      <c r="X139" s="157">
        <f t="shared" si="80"/>
        <v>0.5</v>
      </c>
      <c r="Y139" s="196">
        <v>1</v>
      </c>
      <c r="Z139" s="157" t="e">
        <f t="shared" si="81"/>
        <v>#DIV/0!</v>
      </c>
      <c r="AA139" s="196">
        <f>'Core Indicators'!FF164</f>
        <v>0</v>
      </c>
      <c r="AB139" s="196">
        <f t="shared" si="82"/>
        <v>0</v>
      </c>
      <c r="AC139" s="178">
        <f>'Core Indicators'!GD164</f>
        <v>0</v>
      </c>
      <c r="AD139" s="178">
        <f>'Core Indicators'!GL164</f>
        <v>0</v>
      </c>
      <c r="AE139" s="178">
        <f>'Core Indicators'!GT164</f>
        <v>0</v>
      </c>
      <c r="AF139" s="178">
        <f>'Core Indicators'!HB164</f>
        <v>0</v>
      </c>
      <c r="AG139" s="178">
        <f t="shared" si="83"/>
        <v>0</v>
      </c>
      <c r="AH139" s="178">
        <f>'Core Indicators'!HJ164</f>
        <v>0</v>
      </c>
      <c r="AI139" s="178">
        <f>'Core Indicators'!HR164</f>
        <v>0</v>
      </c>
      <c r="AJ139" s="178">
        <f t="shared" si="84"/>
        <v>0</v>
      </c>
      <c r="AK139" s="178">
        <f>'Core Indicators'!HZ164</f>
        <v>0</v>
      </c>
      <c r="AL139" s="178">
        <f>'Core Indicators'!IH164</f>
        <v>0</v>
      </c>
      <c r="AM139" s="178">
        <f>'Core Indicators'!IP164</f>
        <v>0</v>
      </c>
      <c r="AN139" s="178">
        <f t="shared" si="85"/>
        <v>0</v>
      </c>
    </row>
    <row r="140" spans="1:40" x14ac:dyDescent="0.35">
      <c r="A140" s="196">
        <f>Lists!C:C</f>
        <v>0</v>
      </c>
      <c r="B140" s="241" t="e">
        <f t="shared" si="71"/>
        <v>#DIV/0!</v>
      </c>
      <c r="C140" s="157">
        <f t="shared" si="72"/>
        <v>0</v>
      </c>
      <c r="D140" s="264">
        <f t="shared" si="73"/>
        <v>0</v>
      </c>
      <c r="E140" s="196">
        <f>'Core Indicators'!R165</f>
        <v>0</v>
      </c>
      <c r="F140" s="196">
        <f>'Core Indicators'!Z165</f>
        <v>0</v>
      </c>
      <c r="G140" s="157">
        <f t="shared" si="74"/>
        <v>0</v>
      </c>
      <c r="H140" s="196">
        <f>'Core Indicators'!AH165</f>
        <v>0</v>
      </c>
      <c r="I140" s="196">
        <f>'Core Indicators'!AP165</f>
        <v>0</v>
      </c>
      <c r="J140" s="196">
        <f>'Core Indicators'!BN165</f>
        <v>0</v>
      </c>
      <c r="K140" s="196">
        <f t="shared" si="75"/>
        <v>0</v>
      </c>
      <c r="L140" s="241">
        <f t="shared" si="76"/>
        <v>0</v>
      </c>
      <c r="M140" s="264">
        <f t="shared" si="77"/>
        <v>0</v>
      </c>
      <c r="N140" s="197">
        <f>'Core Indicators'!DJ165</f>
        <v>0</v>
      </c>
      <c r="O140" s="197">
        <f>'Core Indicators'!DR165</f>
        <v>0</v>
      </c>
      <c r="P140" s="197">
        <f>'Core Indicators'!DZ165</f>
        <v>0</v>
      </c>
      <c r="Q140" s="197">
        <f>'Core Indicators'!EH165</f>
        <v>0</v>
      </c>
      <c r="R140" s="197">
        <f>'Core Indicators'!EP165</f>
        <v>0</v>
      </c>
      <c r="S140" s="157" t="e">
        <f t="shared" si="78"/>
        <v>#DIV/0!</v>
      </c>
      <c r="T140" s="157">
        <f t="shared" si="79"/>
        <v>0.83333333333333337</v>
      </c>
      <c r="U140" s="196">
        <v>1</v>
      </c>
      <c r="V140" s="196">
        <v>1</v>
      </c>
      <c r="W140" s="196">
        <f>'Core Indicators'!EX165</f>
        <v>0</v>
      </c>
      <c r="X140" s="157">
        <f t="shared" si="80"/>
        <v>0.5</v>
      </c>
      <c r="Y140" s="196">
        <v>1</v>
      </c>
      <c r="Z140" s="157" t="e">
        <f t="shared" si="81"/>
        <v>#DIV/0!</v>
      </c>
      <c r="AA140" s="196">
        <f>'Core Indicators'!FF165</f>
        <v>0</v>
      </c>
      <c r="AB140" s="196">
        <f t="shared" si="82"/>
        <v>0</v>
      </c>
      <c r="AC140" s="178">
        <f>'Core Indicators'!GD165</f>
        <v>0</v>
      </c>
      <c r="AD140" s="178">
        <f>'Core Indicators'!GL165</f>
        <v>0</v>
      </c>
      <c r="AE140" s="178">
        <f>'Core Indicators'!GT165</f>
        <v>0</v>
      </c>
      <c r="AF140" s="178">
        <f>'Core Indicators'!HB165</f>
        <v>0</v>
      </c>
      <c r="AG140" s="178">
        <f t="shared" si="83"/>
        <v>0</v>
      </c>
      <c r="AH140" s="178">
        <f>'Core Indicators'!HJ165</f>
        <v>0</v>
      </c>
      <c r="AI140" s="178">
        <f>'Core Indicators'!HR165</f>
        <v>0</v>
      </c>
      <c r="AJ140" s="178">
        <f t="shared" si="84"/>
        <v>0</v>
      </c>
      <c r="AK140" s="178">
        <f>'Core Indicators'!HZ165</f>
        <v>0</v>
      </c>
      <c r="AL140" s="178">
        <f>'Core Indicators'!IH165</f>
        <v>0</v>
      </c>
      <c r="AM140" s="178">
        <f>'Core Indicators'!IP165</f>
        <v>0</v>
      </c>
      <c r="AN140" s="178">
        <f t="shared" si="85"/>
        <v>0</v>
      </c>
    </row>
    <row r="141" spans="1:40" x14ac:dyDescent="0.35">
      <c r="A141" s="196">
        <f>Lists!C:C</f>
        <v>0</v>
      </c>
      <c r="B141" s="241" t="e">
        <f t="shared" si="71"/>
        <v>#DIV/0!</v>
      </c>
      <c r="C141" s="157">
        <f t="shared" si="72"/>
        <v>0</v>
      </c>
      <c r="D141" s="264">
        <f t="shared" si="73"/>
        <v>0</v>
      </c>
      <c r="E141" s="196">
        <f>'Core Indicators'!R166</f>
        <v>0</v>
      </c>
      <c r="F141" s="196">
        <f>'Core Indicators'!Z166</f>
        <v>0</v>
      </c>
      <c r="G141" s="157">
        <f t="shared" si="74"/>
        <v>0</v>
      </c>
      <c r="H141" s="196">
        <f>'Core Indicators'!AH166</f>
        <v>0</v>
      </c>
      <c r="I141" s="196">
        <f>'Core Indicators'!AP166</f>
        <v>0</v>
      </c>
      <c r="J141" s="196">
        <f>'Core Indicators'!BN166</f>
        <v>0</v>
      </c>
      <c r="K141" s="196">
        <f t="shared" si="75"/>
        <v>0</v>
      </c>
      <c r="L141" s="241">
        <f t="shared" si="76"/>
        <v>0</v>
      </c>
      <c r="M141" s="264">
        <f t="shared" si="77"/>
        <v>0</v>
      </c>
      <c r="N141" s="197">
        <f>'Core Indicators'!DJ166</f>
        <v>0</v>
      </c>
      <c r="O141" s="197">
        <f>'Core Indicators'!DR166</f>
        <v>0</v>
      </c>
      <c r="P141" s="197">
        <f>'Core Indicators'!DZ166</f>
        <v>0</v>
      </c>
      <c r="Q141" s="197">
        <f>'Core Indicators'!EH166</f>
        <v>0</v>
      </c>
      <c r="R141" s="197">
        <f>'Core Indicators'!EP166</f>
        <v>0</v>
      </c>
      <c r="S141" s="157" t="e">
        <f t="shared" si="78"/>
        <v>#DIV/0!</v>
      </c>
      <c r="T141" s="157">
        <f t="shared" si="79"/>
        <v>0.83333333333333337</v>
      </c>
      <c r="U141" s="196">
        <v>1</v>
      </c>
      <c r="V141" s="196">
        <v>1</v>
      </c>
      <c r="W141" s="196">
        <f>'Core Indicators'!EX166</f>
        <v>0</v>
      </c>
      <c r="X141" s="157">
        <f t="shared" si="80"/>
        <v>0.5</v>
      </c>
      <c r="Y141" s="196">
        <v>1</v>
      </c>
      <c r="Z141" s="157" t="e">
        <f t="shared" si="81"/>
        <v>#DIV/0!</v>
      </c>
      <c r="AA141" s="196">
        <f>'Core Indicators'!FF166</f>
        <v>0</v>
      </c>
      <c r="AB141" s="196">
        <f t="shared" si="82"/>
        <v>0</v>
      </c>
      <c r="AC141" s="178">
        <f>'Core Indicators'!GD166</f>
        <v>0</v>
      </c>
      <c r="AD141" s="178">
        <f>'Core Indicators'!GL166</f>
        <v>0</v>
      </c>
      <c r="AE141" s="178">
        <f>'Core Indicators'!GT166</f>
        <v>0</v>
      </c>
      <c r="AF141" s="178">
        <f>'Core Indicators'!HB166</f>
        <v>0</v>
      </c>
      <c r="AG141" s="178">
        <f t="shared" si="83"/>
        <v>0</v>
      </c>
      <c r="AH141" s="178">
        <f>'Core Indicators'!HJ166</f>
        <v>0</v>
      </c>
      <c r="AI141" s="178">
        <f>'Core Indicators'!HR166</f>
        <v>0</v>
      </c>
      <c r="AJ141" s="178">
        <f t="shared" si="84"/>
        <v>0</v>
      </c>
      <c r="AK141" s="178">
        <f>'Core Indicators'!HZ166</f>
        <v>0</v>
      </c>
      <c r="AL141" s="178">
        <f>'Core Indicators'!IH166</f>
        <v>0</v>
      </c>
      <c r="AM141" s="178">
        <f>'Core Indicators'!IP166</f>
        <v>0</v>
      </c>
      <c r="AN141" s="178">
        <f t="shared" si="85"/>
        <v>0</v>
      </c>
    </row>
    <row r="142" spans="1:40" x14ac:dyDescent="0.35">
      <c r="A142" s="196">
        <f>Lists!C:C</f>
        <v>0</v>
      </c>
      <c r="B142" s="241" t="e">
        <f t="shared" si="71"/>
        <v>#DIV/0!</v>
      </c>
      <c r="C142" s="157">
        <f t="shared" si="72"/>
        <v>0</v>
      </c>
      <c r="D142" s="264">
        <f t="shared" si="73"/>
        <v>0</v>
      </c>
      <c r="E142" s="196">
        <f>'Core Indicators'!R167</f>
        <v>0</v>
      </c>
      <c r="F142" s="196">
        <f>'Core Indicators'!Z167</f>
        <v>0</v>
      </c>
      <c r="G142" s="157">
        <f t="shared" si="74"/>
        <v>0</v>
      </c>
      <c r="H142" s="196">
        <f>'Core Indicators'!AH167</f>
        <v>0</v>
      </c>
      <c r="I142" s="196">
        <f>'Core Indicators'!AP167</f>
        <v>0</v>
      </c>
      <c r="J142" s="196">
        <f>'Core Indicators'!BN167</f>
        <v>0</v>
      </c>
      <c r="K142" s="196">
        <f t="shared" si="75"/>
        <v>0</v>
      </c>
      <c r="L142" s="241">
        <f t="shared" si="76"/>
        <v>0</v>
      </c>
      <c r="M142" s="264">
        <f t="shared" si="77"/>
        <v>0</v>
      </c>
      <c r="N142" s="197">
        <f>'Core Indicators'!DJ167</f>
        <v>0</v>
      </c>
      <c r="O142" s="197">
        <f>'Core Indicators'!DR167</f>
        <v>0</v>
      </c>
      <c r="P142" s="197">
        <f>'Core Indicators'!DZ167</f>
        <v>0</v>
      </c>
      <c r="Q142" s="197">
        <f>'Core Indicators'!EH167</f>
        <v>0</v>
      </c>
      <c r="R142" s="197">
        <f>'Core Indicators'!EP167</f>
        <v>0</v>
      </c>
      <c r="S142" s="157" t="e">
        <f t="shared" si="78"/>
        <v>#DIV/0!</v>
      </c>
      <c r="T142" s="157">
        <f t="shared" si="79"/>
        <v>0.83333333333333337</v>
      </c>
      <c r="U142" s="196">
        <v>1</v>
      </c>
      <c r="V142" s="196">
        <v>1</v>
      </c>
      <c r="W142" s="196">
        <f>'Core Indicators'!EX167</f>
        <v>0</v>
      </c>
      <c r="X142" s="157">
        <f t="shared" si="80"/>
        <v>0.5</v>
      </c>
      <c r="Y142" s="196">
        <v>1</v>
      </c>
      <c r="Z142" s="157" t="e">
        <f t="shared" si="81"/>
        <v>#DIV/0!</v>
      </c>
      <c r="AA142" s="196">
        <f>'Core Indicators'!FF167</f>
        <v>0</v>
      </c>
      <c r="AB142" s="196">
        <f t="shared" si="82"/>
        <v>0</v>
      </c>
      <c r="AC142" s="178">
        <f>'Core Indicators'!GD167</f>
        <v>0</v>
      </c>
      <c r="AD142" s="178">
        <f>'Core Indicators'!GL167</f>
        <v>0</v>
      </c>
      <c r="AE142" s="178">
        <f>'Core Indicators'!GT167</f>
        <v>0</v>
      </c>
      <c r="AF142" s="178">
        <f>'Core Indicators'!HB167</f>
        <v>0</v>
      </c>
      <c r="AG142" s="178">
        <f t="shared" si="83"/>
        <v>0</v>
      </c>
      <c r="AH142" s="178">
        <f>'Core Indicators'!HJ167</f>
        <v>0</v>
      </c>
      <c r="AI142" s="178">
        <f>'Core Indicators'!HR167</f>
        <v>0</v>
      </c>
      <c r="AJ142" s="178">
        <f t="shared" si="84"/>
        <v>0</v>
      </c>
      <c r="AK142" s="178">
        <f>'Core Indicators'!HZ167</f>
        <v>0</v>
      </c>
      <c r="AL142" s="178">
        <f>'Core Indicators'!IH167</f>
        <v>0</v>
      </c>
      <c r="AM142" s="178">
        <f>'Core Indicators'!IP167</f>
        <v>0</v>
      </c>
      <c r="AN142" s="178">
        <f t="shared" si="85"/>
        <v>0</v>
      </c>
    </row>
    <row r="143" spans="1:40" x14ac:dyDescent="0.35">
      <c r="A143" s="196">
        <f>Lists!C:C</f>
        <v>0</v>
      </c>
      <c r="B143" s="241" t="e">
        <f t="shared" si="71"/>
        <v>#DIV/0!</v>
      </c>
      <c r="C143" s="157">
        <f t="shared" si="72"/>
        <v>0</v>
      </c>
      <c r="D143" s="264">
        <f t="shared" si="73"/>
        <v>0</v>
      </c>
      <c r="E143" s="196">
        <f>'Core Indicators'!R168</f>
        <v>0</v>
      </c>
      <c r="F143" s="196">
        <f>'Core Indicators'!Z168</f>
        <v>0</v>
      </c>
      <c r="G143" s="157">
        <f t="shared" si="74"/>
        <v>0</v>
      </c>
      <c r="H143" s="196">
        <f>'Core Indicators'!AH168</f>
        <v>0</v>
      </c>
      <c r="I143" s="196">
        <f>'Core Indicators'!AP168</f>
        <v>0</v>
      </c>
      <c r="J143" s="196">
        <f>'Core Indicators'!BN168</f>
        <v>0</v>
      </c>
      <c r="K143" s="196">
        <f t="shared" si="75"/>
        <v>0</v>
      </c>
      <c r="L143" s="241">
        <f t="shared" si="76"/>
        <v>0</v>
      </c>
      <c r="M143" s="264">
        <f t="shared" si="77"/>
        <v>0</v>
      </c>
      <c r="N143" s="197">
        <f>'Core Indicators'!DJ168</f>
        <v>0</v>
      </c>
      <c r="O143" s="197">
        <f>'Core Indicators'!DR168</f>
        <v>0</v>
      </c>
      <c r="P143" s="197">
        <f>'Core Indicators'!DZ168</f>
        <v>0</v>
      </c>
      <c r="Q143" s="197">
        <f>'Core Indicators'!EH168</f>
        <v>0</v>
      </c>
      <c r="R143" s="197">
        <f>'Core Indicators'!EP168</f>
        <v>0</v>
      </c>
      <c r="S143" s="157" t="e">
        <f t="shared" si="78"/>
        <v>#DIV/0!</v>
      </c>
      <c r="T143" s="157">
        <f t="shared" si="79"/>
        <v>0.83333333333333337</v>
      </c>
      <c r="U143" s="196">
        <v>1</v>
      </c>
      <c r="V143" s="196">
        <v>1</v>
      </c>
      <c r="W143" s="196">
        <f>'Core Indicators'!EX168</f>
        <v>0</v>
      </c>
      <c r="X143" s="157">
        <f t="shared" si="80"/>
        <v>0.5</v>
      </c>
      <c r="Y143" s="196">
        <v>1</v>
      </c>
      <c r="Z143" s="157" t="e">
        <f t="shared" si="81"/>
        <v>#DIV/0!</v>
      </c>
      <c r="AA143" s="196">
        <f>'Core Indicators'!FF168</f>
        <v>0</v>
      </c>
      <c r="AB143" s="196">
        <f t="shared" si="82"/>
        <v>0</v>
      </c>
      <c r="AC143" s="178">
        <f>'Core Indicators'!GD168</f>
        <v>0</v>
      </c>
      <c r="AD143" s="178">
        <f>'Core Indicators'!GL168</f>
        <v>0</v>
      </c>
      <c r="AE143" s="178">
        <f>'Core Indicators'!GT168</f>
        <v>0</v>
      </c>
      <c r="AF143" s="178">
        <f>'Core Indicators'!HB168</f>
        <v>0</v>
      </c>
      <c r="AG143" s="178">
        <f t="shared" si="83"/>
        <v>0</v>
      </c>
      <c r="AH143" s="178">
        <f>'Core Indicators'!HJ168</f>
        <v>0</v>
      </c>
      <c r="AI143" s="178">
        <f>'Core Indicators'!HR168</f>
        <v>0</v>
      </c>
      <c r="AJ143" s="178">
        <f t="shared" si="84"/>
        <v>0</v>
      </c>
      <c r="AK143" s="178">
        <f>'Core Indicators'!HZ168</f>
        <v>0</v>
      </c>
      <c r="AL143" s="178">
        <f>'Core Indicators'!IH168</f>
        <v>0</v>
      </c>
      <c r="AM143" s="178">
        <f>'Core Indicators'!IP168</f>
        <v>0</v>
      </c>
      <c r="AN143" s="178">
        <f t="shared" si="85"/>
        <v>0</v>
      </c>
    </row>
    <row r="144" spans="1:40" x14ac:dyDescent="0.35">
      <c r="A144" s="196">
        <f>Lists!C:C</f>
        <v>0</v>
      </c>
      <c r="B144" s="241" t="e">
        <f t="shared" si="71"/>
        <v>#DIV/0!</v>
      </c>
      <c r="C144" s="157">
        <f t="shared" si="72"/>
        <v>0</v>
      </c>
      <c r="D144" s="264">
        <f t="shared" si="73"/>
        <v>0</v>
      </c>
      <c r="E144" s="196">
        <f>'Core Indicators'!R169</f>
        <v>0</v>
      </c>
      <c r="F144" s="196">
        <f>'Core Indicators'!Z169</f>
        <v>0</v>
      </c>
      <c r="G144" s="157">
        <f t="shared" si="74"/>
        <v>0</v>
      </c>
      <c r="H144" s="196">
        <f>'Core Indicators'!AH169</f>
        <v>0</v>
      </c>
      <c r="I144" s="196">
        <f>'Core Indicators'!AP169</f>
        <v>0</v>
      </c>
      <c r="J144" s="196">
        <f>'Core Indicators'!BN169</f>
        <v>0</v>
      </c>
      <c r="K144" s="196">
        <f t="shared" si="75"/>
        <v>0</v>
      </c>
      <c r="L144" s="241">
        <f t="shared" si="76"/>
        <v>0</v>
      </c>
      <c r="M144" s="264">
        <f t="shared" si="77"/>
        <v>0</v>
      </c>
      <c r="N144" s="197">
        <f>'Core Indicators'!DJ169</f>
        <v>0</v>
      </c>
      <c r="O144" s="197">
        <f>'Core Indicators'!DR169</f>
        <v>0</v>
      </c>
      <c r="P144" s="197">
        <f>'Core Indicators'!DZ169</f>
        <v>0</v>
      </c>
      <c r="Q144" s="197">
        <f>'Core Indicators'!EH169</f>
        <v>0</v>
      </c>
      <c r="R144" s="197">
        <f>'Core Indicators'!EP169</f>
        <v>0</v>
      </c>
      <c r="S144" s="157" t="e">
        <f t="shared" si="78"/>
        <v>#DIV/0!</v>
      </c>
      <c r="T144" s="157">
        <f t="shared" si="79"/>
        <v>0.83333333333333337</v>
      </c>
      <c r="U144" s="196">
        <v>1</v>
      </c>
      <c r="V144" s="196">
        <v>1</v>
      </c>
      <c r="W144" s="196">
        <f>'Core Indicators'!EX169</f>
        <v>0</v>
      </c>
      <c r="X144" s="157">
        <f t="shared" si="80"/>
        <v>0.5</v>
      </c>
      <c r="Y144" s="196">
        <v>1</v>
      </c>
      <c r="Z144" s="157" t="e">
        <f t="shared" si="81"/>
        <v>#DIV/0!</v>
      </c>
      <c r="AA144" s="196">
        <f>'Core Indicators'!FF169</f>
        <v>0</v>
      </c>
      <c r="AB144" s="196">
        <f t="shared" si="82"/>
        <v>0</v>
      </c>
      <c r="AC144" s="178">
        <f>'Core Indicators'!GD169</f>
        <v>0</v>
      </c>
      <c r="AD144" s="178">
        <f>'Core Indicators'!GL169</f>
        <v>0</v>
      </c>
      <c r="AE144" s="178">
        <f>'Core Indicators'!GT169</f>
        <v>0</v>
      </c>
      <c r="AF144" s="178">
        <f>'Core Indicators'!HB169</f>
        <v>0</v>
      </c>
      <c r="AG144" s="178">
        <f t="shared" si="83"/>
        <v>0</v>
      </c>
      <c r="AH144" s="178">
        <f>'Core Indicators'!HJ169</f>
        <v>0</v>
      </c>
      <c r="AI144" s="178">
        <f>'Core Indicators'!HR169</f>
        <v>0</v>
      </c>
      <c r="AJ144" s="178">
        <f t="shared" si="84"/>
        <v>0</v>
      </c>
      <c r="AK144" s="178">
        <f>'Core Indicators'!HZ169</f>
        <v>0</v>
      </c>
      <c r="AL144" s="178">
        <f>'Core Indicators'!IH169</f>
        <v>0</v>
      </c>
      <c r="AM144" s="178">
        <f>'Core Indicators'!IP169</f>
        <v>0</v>
      </c>
      <c r="AN144" s="178">
        <f t="shared" si="85"/>
        <v>0</v>
      </c>
    </row>
    <row r="145" spans="1:40" x14ac:dyDescent="0.35">
      <c r="A145" s="196">
        <f>Lists!C:C</f>
        <v>0</v>
      </c>
      <c r="B145" s="241" t="e">
        <f t="shared" si="71"/>
        <v>#DIV/0!</v>
      </c>
      <c r="C145" s="157">
        <f t="shared" si="72"/>
        <v>0</v>
      </c>
      <c r="D145" s="264">
        <f t="shared" si="73"/>
        <v>0</v>
      </c>
      <c r="E145" s="196">
        <f>'Core Indicators'!R170</f>
        <v>0</v>
      </c>
      <c r="F145" s="196">
        <f>'Core Indicators'!Z170</f>
        <v>0</v>
      </c>
      <c r="G145" s="157">
        <f t="shared" si="74"/>
        <v>0</v>
      </c>
      <c r="H145" s="196">
        <f>'Core Indicators'!AH170</f>
        <v>0</v>
      </c>
      <c r="I145" s="196">
        <f>'Core Indicators'!AP170</f>
        <v>0</v>
      </c>
      <c r="J145" s="196">
        <f>'Core Indicators'!BN170</f>
        <v>0</v>
      </c>
      <c r="K145" s="196">
        <f t="shared" si="75"/>
        <v>0</v>
      </c>
      <c r="L145" s="241">
        <f t="shared" si="76"/>
        <v>0</v>
      </c>
      <c r="M145" s="264">
        <f t="shared" si="77"/>
        <v>0</v>
      </c>
      <c r="N145" s="197">
        <f>'Core Indicators'!DJ170</f>
        <v>0</v>
      </c>
      <c r="O145" s="197">
        <f>'Core Indicators'!DR170</f>
        <v>0</v>
      </c>
      <c r="P145" s="197">
        <f>'Core Indicators'!DZ170</f>
        <v>0</v>
      </c>
      <c r="Q145" s="197">
        <f>'Core Indicators'!EH170</f>
        <v>0</v>
      </c>
      <c r="R145" s="197">
        <f>'Core Indicators'!EP170</f>
        <v>0</v>
      </c>
      <c r="S145" s="157" t="e">
        <f t="shared" si="78"/>
        <v>#DIV/0!</v>
      </c>
      <c r="T145" s="157">
        <f t="shared" si="79"/>
        <v>0.83333333333333337</v>
      </c>
      <c r="U145" s="196">
        <v>1</v>
      </c>
      <c r="V145" s="196">
        <v>1</v>
      </c>
      <c r="W145" s="196">
        <f>'Core Indicators'!EX170</f>
        <v>0</v>
      </c>
      <c r="X145" s="157">
        <f t="shared" si="80"/>
        <v>0.5</v>
      </c>
      <c r="Y145" s="196">
        <v>1</v>
      </c>
      <c r="Z145" s="157" t="e">
        <f t="shared" si="81"/>
        <v>#DIV/0!</v>
      </c>
      <c r="AA145" s="196">
        <f>'Core Indicators'!FF170</f>
        <v>0</v>
      </c>
      <c r="AB145" s="196">
        <f t="shared" si="82"/>
        <v>0</v>
      </c>
      <c r="AC145" s="178">
        <f>'Core Indicators'!GD170</f>
        <v>0</v>
      </c>
      <c r="AD145" s="178">
        <f>'Core Indicators'!GL170</f>
        <v>0</v>
      </c>
      <c r="AE145" s="178">
        <f>'Core Indicators'!GT170</f>
        <v>0</v>
      </c>
      <c r="AF145" s="178">
        <f>'Core Indicators'!HB170</f>
        <v>0</v>
      </c>
      <c r="AG145" s="178">
        <f t="shared" si="83"/>
        <v>0</v>
      </c>
      <c r="AH145" s="178">
        <f>'Core Indicators'!HJ170</f>
        <v>0</v>
      </c>
      <c r="AI145" s="178">
        <f>'Core Indicators'!HR170</f>
        <v>0</v>
      </c>
      <c r="AJ145" s="178">
        <f t="shared" si="84"/>
        <v>0</v>
      </c>
      <c r="AK145" s="178">
        <f>'Core Indicators'!HZ170</f>
        <v>0</v>
      </c>
      <c r="AL145" s="178">
        <f>'Core Indicators'!IH170</f>
        <v>0</v>
      </c>
      <c r="AM145" s="178">
        <f>'Core Indicators'!IP170</f>
        <v>0</v>
      </c>
      <c r="AN145" s="178">
        <f t="shared" si="85"/>
        <v>0</v>
      </c>
    </row>
    <row r="146" spans="1:40" x14ac:dyDescent="0.35">
      <c r="A146" s="196">
        <f>Lists!C:C</f>
        <v>0</v>
      </c>
      <c r="B146" s="241" t="e">
        <f t="shared" si="71"/>
        <v>#DIV/0!</v>
      </c>
      <c r="C146" s="157">
        <f t="shared" si="72"/>
        <v>0</v>
      </c>
      <c r="D146" s="264">
        <f t="shared" si="73"/>
        <v>0</v>
      </c>
      <c r="E146" s="196">
        <f>'Core Indicators'!R171</f>
        <v>0</v>
      </c>
      <c r="F146" s="196">
        <f>'Core Indicators'!Z171</f>
        <v>0</v>
      </c>
      <c r="G146" s="157">
        <f t="shared" si="74"/>
        <v>0</v>
      </c>
      <c r="H146" s="196">
        <f>'Core Indicators'!AH171</f>
        <v>0</v>
      </c>
      <c r="I146" s="196">
        <f>'Core Indicators'!AP171</f>
        <v>0</v>
      </c>
      <c r="J146" s="196">
        <f>'Core Indicators'!BN171</f>
        <v>0</v>
      </c>
      <c r="K146" s="196">
        <f t="shared" si="75"/>
        <v>0</v>
      </c>
      <c r="L146" s="241">
        <f t="shared" si="76"/>
        <v>0</v>
      </c>
      <c r="M146" s="264">
        <f t="shared" si="77"/>
        <v>0</v>
      </c>
      <c r="N146" s="197">
        <f>'Core Indicators'!DJ171</f>
        <v>0</v>
      </c>
      <c r="O146" s="197">
        <f>'Core Indicators'!DR171</f>
        <v>0</v>
      </c>
      <c r="P146" s="197">
        <f>'Core Indicators'!DZ171</f>
        <v>0</v>
      </c>
      <c r="Q146" s="197">
        <f>'Core Indicators'!EH171</f>
        <v>0</v>
      </c>
      <c r="R146" s="197">
        <f>'Core Indicators'!EP171</f>
        <v>0</v>
      </c>
      <c r="S146" s="157" t="e">
        <f t="shared" si="78"/>
        <v>#DIV/0!</v>
      </c>
      <c r="T146" s="157">
        <f t="shared" si="79"/>
        <v>0.83333333333333337</v>
      </c>
      <c r="U146" s="196">
        <v>1</v>
      </c>
      <c r="V146" s="196">
        <v>1</v>
      </c>
      <c r="W146" s="196">
        <f>'Core Indicators'!EX171</f>
        <v>0</v>
      </c>
      <c r="X146" s="157">
        <f t="shared" si="80"/>
        <v>0.5</v>
      </c>
      <c r="Y146" s="196">
        <v>1</v>
      </c>
      <c r="Z146" s="157" t="e">
        <f t="shared" si="81"/>
        <v>#DIV/0!</v>
      </c>
      <c r="AA146" s="196">
        <f>'Core Indicators'!FF171</f>
        <v>0</v>
      </c>
      <c r="AB146" s="196">
        <f t="shared" si="82"/>
        <v>0</v>
      </c>
      <c r="AC146" s="178">
        <f>'Core Indicators'!GD171</f>
        <v>0</v>
      </c>
      <c r="AD146" s="178">
        <f>'Core Indicators'!GL171</f>
        <v>0</v>
      </c>
      <c r="AE146" s="178">
        <f>'Core Indicators'!GT171</f>
        <v>0</v>
      </c>
      <c r="AF146" s="178">
        <f>'Core Indicators'!HB171</f>
        <v>0</v>
      </c>
      <c r="AG146" s="178">
        <f t="shared" si="83"/>
        <v>0</v>
      </c>
      <c r="AH146" s="178">
        <f>'Core Indicators'!HJ171</f>
        <v>0</v>
      </c>
      <c r="AI146" s="178">
        <f>'Core Indicators'!HR171</f>
        <v>0</v>
      </c>
      <c r="AJ146" s="178">
        <f t="shared" si="84"/>
        <v>0</v>
      </c>
      <c r="AK146" s="178">
        <f>'Core Indicators'!HZ171</f>
        <v>0</v>
      </c>
      <c r="AL146" s="178">
        <f>'Core Indicators'!IH171</f>
        <v>0</v>
      </c>
      <c r="AM146" s="178">
        <f>'Core Indicators'!IP171</f>
        <v>0</v>
      </c>
      <c r="AN146" s="178">
        <f t="shared" si="85"/>
        <v>0</v>
      </c>
    </row>
    <row r="147" spans="1:40" x14ac:dyDescent="0.35">
      <c r="A147" s="196">
        <f>Lists!C:C</f>
        <v>0</v>
      </c>
      <c r="B147" s="241" t="e">
        <f t="shared" si="71"/>
        <v>#DIV/0!</v>
      </c>
      <c r="C147" s="157">
        <f t="shared" si="72"/>
        <v>0</v>
      </c>
      <c r="D147" s="264">
        <f t="shared" si="73"/>
        <v>0</v>
      </c>
      <c r="E147" s="196">
        <f>'Core Indicators'!R172</f>
        <v>0</v>
      </c>
      <c r="F147" s="196">
        <f>'Core Indicators'!Z172</f>
        <v>0</v>
      </c>
      <c r="G147" s="157">
        <f t="shared" si="74"/>
        <v>0</v>
      </c>
      <c r="H147" s="196">
        <f>'Core Indicators'!AH172</f>
        <v>0</v>
      </c>
      <c r="I147" s="196">
        <f>'Core Indicators'!AP172</f>
        <v>0</v>
      </c>
      <c r="J147" s="196">
        <f>'Core Indicators'!BN172</f>
        <v>0</v>
      </c>
      <c r="K147" s="196">
        <f t="shared" si="75"/>
        <v>0</v>
      </c>
      <c r="L147" s="241">
        <f t="shared" si="76"/>
        <v>0</v>
      </c>
      <c r="M147" s="264">
        <f t="shared" si="77"/>
        <v>0</v>
      </c>
      <c r="N147" s="197">
        <f>'Core Indicators'!DJ172</f>
        <v>0</v>
      </c>
      <c r="O147" s="197">
        <f>'Core Indicators'!DR172</f>
        <v>0</v>
      </c>
      <c r="P147" s="197">
        <f>'Core Indicators'!DZ172</f>
        <v>0</v>
      </c>
      <c r="Q147" s="197">
        <f>'Core Indicators'!EH172</f>
        <v>0</v>
      </c>
      <c r="R147" s="197">
        <f>'Core Indicators'!EP172</f>
        <v>0</v>
      </c>
      <c r="S147" s="157" t="e">
        <f t="shared" si="78"/>
        <v>#DIV/0!</v>
      </c>
      <c r="T147" s="157">
        <f t="shared" si="79"/>
        <v>0.83333333333333337</v>
      </c>
      <c r="U147" s="196">
        <v>1</v>
      </c>
      <c r="V147" s="196">
        <v>1</v>
      </c>
      <c r="W147" s="196">
        <f>'Core Indicators'!EX172</f>
        <v>0</v>
      </c>
      <c r="X147" s="157">
        <f t="shared" si="80"/>
        <v>0.5</v>
      </c>
      <c r="Y147" s="196">
        <v>1</v>
      </c>
      <c r="Z147" s="157" t="e">
        <f t="shared" si="81"/>
        <v>#DIV/0!</v>
      </c>
      <c r="AA147" s="196">
        <f>'Core Indicators'!FF172</f>
        <v>0</v>
      </c>
      <c r="AB147" s="196">
        <f t="shared" si="82"/>
        <v>0</v>
      </c>
      <c r="AC147" s="178">
        <f>'Core Indicators'!GD172</f>
        <v>0</v>
      </c>
      <c r="AD147" s="178">
        <f>'Core Indicators'!GL172</f>
        <v>0</v>
      </c>
      <c r="AE147" s="178">
        <f>'Core Indicators'!GT172</f>
        <v>0</v>
      </c>
      <c r="AF147" s="178">
        <f>'Core Indicators'!HB172</f>
        <v>0</v>
      </c>
      <c r="AG147" s="178">
        <f t="shared" si="83"/>
        <v>0</v>
      </c>
      <c r="AH147" s="178">
        <f>'Core Indicators'!HJ172</f>
        <v>0</v>
      </c>
      <c r="AI147" s="178">
        <f>'Core Indicators'!HR172</f>
        <v>0</v>
      </c>
      <c r="AJ147" s="178">
        <f t="shared" si="84"/>
        <v>0</v>
      </c>
      <c r="AK147" s="178">
        <f>'Core Indicators'!HZ172</f>
        <v>0</v>
      </c>
      <c r="AL147" s="178">
        <f>'Core Indicators'!IH172</f>
        <v>0</v>
      </c>
      <c r="AM147" s="178">
        <f>'Core Indicators'!IP172</f>
        <v>0</v>
      </c>
      <c r="AN147" s="178">
        <f t="shared" si="85"/>
        <v>0</v>
      </c>
    </row>
    <row r="148" spans="1:40" x14ac:dyDescent="0.35">
      <c r="A148" s="196">
        <f>Lists!C:C</f>
        <v>0</v>
      </c>
      <c r="B148" s="241" t="e">
        <f t="shared" si="71"/>
        <v>#DIV/0!</v>
      </c>
      <c r="C148" s="157">
        <f t="shared" si="72"/>
        <v>0</v>
      </c>
      <c r="D148" s="264">
        <f t="shared" si="73"/>
        <v>0</v>
      </c>
      <c r="E148" s="196">
        <f>'Core Indicators'!R173</f>
        <v>0</v>
      </c>
      <c r="F148" s="196">
        <f>'Core Indicators'!Z173</f>
        <v>0</v>
      </c>
      <c r="G148" s="157">
        <f t="shared" si="74"/>
        <v>0</v>
      </c>
      <c r="H148" s="196">
        <f>'Core Indicators'!AH173</f>
        <v>0</v>
      </c>
      <c r="I148" s="196">
        <f>'Core Indicators'!AP173</f>
        <v>0</v>
      </c>
      <c r="J148" s="196">
        <f>'Core Indicators'!BN173</f>
        <v>0</v>
      </c>
      <c r="K148" s="196">
        <f t="shared" si="75"/>
        <v>0</v>
      </c>
      <c r="L148" s="241">
        <f t="shared" si="76"/>
        <v>0</v>
      </c>
      <c r="M148" s="264">
        <f t="shared" si="77"/>
        <v>0</v>
      </c>
      <c r="N148" s="197">
        <f>'Core Indicators'!DJ173</f>
        <v>0</v>
      </c>
      <c r="O148" s="197">
        <f>'Core Indicators'!DR173</f>
        <v>0</v>
      </c>
      <c r="P148" s="197">
        <f>'Core Indicators'!DZ173</f>
        <v>0</v>
      </c>
      <c r="Q148" s="197">
        <f>'Core Indicators'!EH173</f>
        <v>0</v>
      </c>
      <c r="R148" s="197">
        <f>'Core Indicators'!EP173</f>
        <v>0</v>
      </c>
      <c r="S148" s="157" t="e">
        <f t="shared" si="78"/>
        <v>#DIV/0!</v>
      </c>
      <c r="T148" s="157">
        <f t="shared" si="79"/>
        <v>0.83333333333333337</v>
      </c>
      <c r="U148" s="196">
        <v>1</v>
      </c>
      <c r="V148" s="196">
        <v>1</v>
      </c>
      <c r="W148" s="196">
        <f>'Core Indicators'!EX173</f>
        <v>0</v>
      </c>
      <c r="X148" s="157">
        <f t="shared" si="80"/>
        <v>0.5</v>
      </c>
      <c r="Y148" s="196">
        <v>1</v>
      </c>
      <c r="Z148" s="157" t="e">
        <f t="shared" si="81"/>
        <v>#DIV/0!</v>
      </c>
      <c r="AA148" s="196">
        <f>'Core Indicators'!FF173</f>
        <v>0</v>
      </c>
      <c r="AB148" s="196">
        <f t="shared" si="82"/>
        <v>0</v>
      </c>
      <c r="AC148" s="178">
        <f>'Core Indicators'!GD173</f>
        <v>0</v>
      </c>
      <c r="AD148" s="178">
        <f>'Core Indicators'!GL173</f>
        <v>0</v>
      </c>
      <c r="AE148" s="178">
        <f>'Core Indicators'!GT173</f>
        <v>0</v>
      </c>
      <c r="AF148" s="178">
        <f>'Core Indicators'!HB173</f>
        <v>0</v>
      </c>
      <c r="AG148" s="178">
        <f t="shared" si="83"/>
        <v>0</v>
      </c>
      <c r="AH148" s="178">
        <f>'Core Indicators'!HJ173</f>
        <v>0</v>
      </c>
      <c r="AI148" s="178">
        <f>'Core Indicators'!HR173</f>
        <v>0</v>
      </c>
      <c r="AJ148" s="178">
        <f t="shared" si="84"/>
        <v>0</v>
      </c>
      <c r="AK148" s="178">
        <f>'Core Indicators'!HZ173</f>
        <v>0</v>
      </c>
      <c r="AL148" s="178">
        <f>'Core Indicators'!IH173</f>
        <v>0</v>
      </c>
      <c r="AM148" s="178">
        <f>'Core Indicators'!IP173</f>
        <v>0</v>
      </c>
      <c r="AN148" s="178">
        <f t="shared" si="85"/>
        <v>0</v>
      </c>
    </row>
    <row r="149" spans="1:40" x14ac:dyDescent="0.35">
      <c r="A149" s="196">
        <f>Lists!C:C</f>
        <v>0</v>
      </c>
      <c r="B149" s="241" t="e">
        <f t="shared" si="71"/>
        <v>#DIV/0!</v>
      </c>
      <c r="C149" s="157">
        <f t="shared" si="72"/>
        <v>0</v>
      </c>
      <c r="D149" s="264">
        <f t="shared" si="73"/>
        <v>0</v>
      </c>
      <c r="E149" s="196">
        <f>'Core Indicators'!R174</f>
        <v>0</v>
      </c>
      <c r="F149" s="196">
        <f>'Core Indicators'!Z174</f>
        <v>0</v>
      </c>
      <c r="G149" s="157">
        <f t="shared" si="74"/>
        <v>0</v>
      </c>
      <c r="H149" s="196">
        <f>'Core Indicators'!AH174</f>
        <v>0</v>
      </c>
      <c r="I149" s="196">
        <f>'Core Indicators'!AP174</f>
        <v>0</v>
      </c>
      <c r="J149" s="196">
        <f>'Core Indicators'!BN174</f>
        <v>0</v>
      </c>
      <c r="K149" s="196">
        <f t="shared" si="75"/>
        <v>0</v>
      </c>
      <c r="L149" s="241">
        <f t="shared" si="76"/>
        <v>0</v>
      </c>
      <c r="M149" s="264">
        <f t="shared" si="77"/>
        <v>0</v>
      </c>
      <c r="N149" s="197">
        <f>'Core Indicators'!DJ174</f>
        <v>0</v>
      </c>
      <c r="O149" s="197">
        <f>'Core Indicators'!DR174</f>
        <v>0</v>
      </c>
      <c r="P149" s="197">
        <f>'Core Indicators'!DZ174</f>
        <v>0</v>
      </c>
      <c r="Q149" s="197">
        <f>'Core Indicators'!EH174</f>
        <v>0</v>
      </c>
      <c r="R149" s="197">
        <f>'Core Indicators'!EP174</f>
        <v>0</v>
      </c>
      <c r="S149" s="157" t="e">
        <f t="shared" si="78"/>
        <v>#DIV/0!</v>
      </c>
      <c r="T149" s="157">
        <f t="shared" si="79"/>
        <v>0.83333333333333337</v>
      </c>
      <c r="U149" s="196">
        <v>1</v>
      </c>
      <c r="V149" s="196">
        <v>1</v>
      </c>
      <c r="W149" s="196">
        <f>'Core Indicators'!EX174</f>
        <v>0</v>
      </c>
      <c r="X149" s="157">
        <f t="shared" si="80"/>
        <v>0.5</v>
      </c>
      <c r="Y149" s="196">
        <v>1</v>
      </c>
      <c r="Z149" s="157" t="e">
        <f t="shared" si="81"/>
        <v>#DIV/0!</v>
      </c>
      <c r="AA149" s="196">
        <f>'Core Indicators'!FF174</f>
        <v>0</v>
      </c>
      <c r="AB149" s="196">
        <f t="shared" si="82"/>
        <v>0</v>
      </c>
      <c r="AC149" s="178">
        <f>'Core Indicators'!GD174</f>
        <v>0</v>
      </c>
      <c r="AD149" s="178">
        <f>'Core Indicators'!GL174</f>
        <v>0</v>
      </c>
      <c r="AE149" s="178">
        <f>'Core Indicators'!GT174</f>
        <v>0</v>
      </c>
      <c r="AF149" s="178">
        <f>'Core Indicators'!HB174</f>
        <v>0</v>
      </c>
      <c r="AG149" s="178">
        <f t="shared" si="83"/>
        <v>0</v>
      </c>
      <c r="AH149" s="178">
        <f>'Core Indicators'!HJ174</f>
        <v>0</v>
      </c>
      <c r="AI149" s="178">
        <f>'Core Indicators'!HR174</f>
        <v>0</v>
      </c>
      <c r="AJ149" s="178">
        <f t="shared" si="84"/>
        <v>0</v>
      </c>
      <c r="AK149" s="178">
        <f>'Core Indicators'!HZ174</f>
        <v>0</v>
      </c>
      <c r="AL149" s="178">
        <f>'Core Indicators'!IH174</f>
        <v>0</v>
      </c>
      <c r="AM149" s="178">
        <f>'Core Indicators'!IP174</f>
        <v>0</v>
      </c>
      <c r="AN149" s="178">
        <f t="shared" si="85"/>
        <v>0</v>
      </c>
    </row>
    <row r="150" spans="1:40" x14ac:dyDescent="0.35">
      <c r="A150" s="196">
        <f>Lists!C:C</f>
        <v>0</v>
      </c>
      <c r="B150" s="241" t="e">
        <f t="shared" si="71"/>
        <v>#DIV/0!</v>
      </c>
      <c r="C150" s="157">
        <f t="shared" si="72"/>
        <v>0</v>
      </c>
      <c r="D150" s="264">
        <f t="shared" si="73"/>
        <v>0</v>
      </c>
      <c r="E150" s="196">
        <f>'Core Indicators'!R175</f>
        <v>0</v>
      </c>
      <c r="F150" s="196">
        <f>'Core Indicators'!Z175</f>
        <v>0</v>
      </c>
      <c r="G150" s="157">
        <f t="shared" si="74"/>
        <v>0</v>
      </c>
      <c r="H150" s="196">
        <f>'Core Indicators'!AH175</f>
        <v>0</v>
      </c>
      <c r="I150" s="196">
        <f>'Core Indicators'!AP175</f>
        <v>0</v>
      </c>
      <c r="J150" s="196">
        <f>'Core Indicators'!BN175</f>
        <v>0</v>
      </c>
      <c r="K150" s="196">
        <f t="shared" si="75"/>
        <v>0</v>
      </c>
      <c r="L150" s="241">
        <f t="shared" si="76"/>
        <v>0</v>
      </c>
      <c r="M150" s="264">
        <f t="shared" si="77"/>
        <v>0</v>
      </c>
      <c r="N150" s="197">
        <f>'Core Indicators'!DJ175</f>
        <v>0</v>
      </c>
      <c r="O150" s="197">
        <f>'Core Indicators'!DR175</f>
        <v>0</v>
      </c>
      <c r="P150" s="197">
        <f>'Core Indicators'!DZ175</f>
        <v>0</v>
      </c>
      <c r="Q150" s="197">
        <f>'Core Indicators'!EH175</f>
        <v>0</v>
      </c>
      <c r="R150" s="197">
        <f>'Core Indicators'!EP175</f>
        <v>0</v>
      </c>
      <c r="S150" s="157" t="e">
        <f t="shared" si="78"/>
        <v>#DIV/0!</v>
      </c>
      <c r="T150" s="157">
        <f t="shared" si="79"/>
        <v>0.83333333333333337</v>
      </c>
      <c r="U150" s="196">
        <v>1</v>
      </c>
      <c r="V150" s="196">
        <v>1</v>
      </c>
      <c r="W150" s="196">
        <f>'Core Indicators'!EX175</f>
        <v>0</v>
      </c>
      <c r="X150" s="157">
        <f t="shared" si="80"/>
        <v>0.5</v>
      </c>
      <c r="Y150" s="196">
        <v>1</v>
      </c>
      <c r="Z150" s="157" t="e">
        <f t="shared" si="81"/>
        <v>#DIV/0!</v>
      </c>
      <c r="AA150" s="196">
        <f>'Core Indicators'!FF175</f>
        <v>0</v>
      </c>
      <c r="AB150" s="196">
        <f t="shared" si="82"/>
        <v>0</v>
      </c>
      <c r="AC150" s="178">
        <f>'Core Indicators'!GD175</f>
        <v>0</v>
      </c>
      <c r="AD150" s="178">
        <f>'Core Indicators'!GL175</f>
        <v>0</v>
      </c>
      <c r="AE150" s="178">
        <f>'Core Indicators'!GT175</f>
        <v>0</v>
      </c>
      <c r="AF150" s="178">
        <f>'Core Indicators'!HB175</f>
        <v>0</v>
      </c>
      <c r="AG150" s="178">
        <f t="shared" si="83"/>
        <v>0</v>
      </c>
      <c r="AH150" s="178">
        <f>'Core Indicators'!HJ175</f>
        <v>0</v>
      </c>
      <c r="AI150" s="178">
        <f>'Core Indicators'!HR175</f>
        <v>0</v>
      </c>
      <c r="AJ150" s="178">
        <f t="shared" si="84"/>
        <v>0</v>
      </c>
      <c r="AK150" s="178">
        <f>'Core Indicators'!HZ175</f>
        <v>0</v>
      </c>
      <c r="AL150" s="178">
        <f>'Core Indicators'!IH175</f>
        <v>0</v>
      </c>
      <c r="AM150" s="178">
        <f>'Core Indicators'!IP175</f>
        <v>0</v>
      </c>
      <c r="AN150" s="178">
        <f t="shared" si="85"/>
        <v>0</v>
      </c>
    </row>
    <row r="151" spans="1:40" x14ac:dyDescent="0.35">
      <c r="A151" s="196">
        <f>Lists!C:C</f>
        <v>0</v>
      </c>
      <c r="B151" s="241" t="e">
        <f t="shared" si="71"/>
        <v>#DIV/0!</v>
      </c>
      <c r="C151" s="157">
        <f t="shared" si="72"/>
        <v>0</v>
      </c>
      <c r="D151" s="264">
        <f t="shared" si="73"/>
        <v>0</v>
      </c>
      <c r="E151" s="196">
        <f>'Core Indicators'!R176</f>
        <v>0</v>
      </c>
      <c r="F151" s="196">
        <f>'Core Indicators'!Z176</f>
        <v>0</v>
      </c>
      <c r="G151" s="157">
        <f t="shared" si="74"/>
        <v>0</v>
      </c>
      <c r="H151" s="196">
        <f>'Core Indicators'!AH176</f>
        <v>0</v>
      </c>
      <c r="I151" s="196">
        <f>'Core Indicators'!AP176</f>
        <v>0</v>
      </c>
      <c r="J151" s="196">
        <f>'Core Indicators'!BN176</f>
        <v>0</v>
      </c>
      <c r="K151" s="196">
        <f t="shared" si="75"/>
        <v>0</v>
      </c>
      <c r="L151" s="241">
        <f t="shared" si="76"/>
        <v>0</v>
      </c>
      <c r="M151" s="264">
        <f t="shared" si="77"/>
        <v>0</v>
      </c>
      <c r="N151" s="197">
        <f>'Core Indicators'!DJ176</f>
        <v>0</v>
      </c>
      <c r="O151" s="197">
        <f>'Core Indicators'!DR176</f>
        <v>0</v>
      </c>
      <c r="P151" s="197">
        <f>'Core Indicators'!DZ176</f>
        <v>0</v>
      </c>
      <c r="Q151" s="197">
        <f>'Core Indicators'!EH176</f>
        <v>0</v>
      </c>
      <c r="R151" s="197">
        <f>'Core Indicators'!EP176</f>
        <v>0</v>
      </c>
      <c r="S151" s="157" t="e">
        <f t="shared" si="78"/>
        <v>#DIV/0!</v>
      </c>
      <c r="T151" s="157">
        <f t="shared" si="79"/>
        <v>0.83333333333333337</v>
      </c>
      <c r="U151" s="196">
        <v>1</v>
      </c>
      <c r="V151" s="196">
        <v>1</v>
      </c>
      <c r="W151" s="196">
        <f>'Core Indicators'!EX176</f>
        <v>0</v>
      </c>
      <c r="X151" s="157">
        <f t="shared" si="80"/>
        <v>0.5</v>
      </c>
      <c r="Y151" s="196">
        <v>1</v>
      </c>
      <c r="Z151" s="157" t="e">
        <f t="shared" si="81"/>
        <v>#DIV/0!</v>
      </c>
      <c r="AA151" s="196">
        <f>'Core Indicators'!FF176</f>
        <v>0</v>
      </c>
      <c r="AB151" s="196">
        <f t="shared" si="82"/>
        <v>0</v>
      </c>
      <c r="AC151" s="178">
        <f>'Core Indicators'!GD176</f>
        <v>0</v>
      </c>
      <c r="AD151" s="178">
        <f>'Core Indicators'!GL176</f>
        <v>0</v>
      </c>
      <c r="AE151" s="178">
        <f>'Core Indicators'!GT176</f>
        <v>0</v>
      </c>
      <c r="AF151" s="178">
        <f>'Core Indicators'!HB176</f>
        <v>0</v>
      </c>
      <c r="AG151" s="178">
        <f t="shared" si="83"/>
        <v>0</v>
      </c>
      <c r="AH151" s="178">
        <f>'Core Indicators'!HJ176</f>
        <v>0</v>
      </c>
      <c r="AI151" s="178">
        <f>'Core Indicators'!HR176</f>
        <v>0</v>
      </c>
      <c r="AJ151" s="178">
        <f t="shared" si="84"/>
        <v>0</v>
      </c>
      <c r="AK151" s="178">
        <f>'Core Indicators'!HZ176</f>
        <v>0</v>
      </c>
      <c r="AL151" s="178">
        <f>'Core Indicators'!IH176</f>
        <v>0</v>
      </c>
      <c r="AM151" s="178">
        <f>'Core Indicators'!IP176</f>
        <v>0</v>
      </c>
      <c r="AN151" s="178">
        <f t="shared" si="85"/>
        <v>0</v>
      </c>
    </row>
    <row r="152" spans="1:40" x14ac:dyDescent="0.35">
      <c r="A152" s="196">
        <f>Lists!C:C</f>
        <v>0</v>
      </c>
      <c r="B152" s="241" t="e">
        <f t="shared" si="71"/>
        <v>#DIV/0!</v>
      </c>
      <c r="C152" s="157">
        <f t="shared" si="72"/>
        <v>0</v>
      </c>
      <c r="D152" s="264">
        <f t="shared" si="73"/>
        <v>0</v>
      </c>
      <c r="E152" s="196">
        <f>'Core Indicators'!R177</f>
        <v>0</v>
      </c>
      <c r="F152" s="196">
        <f>'Core Indicators'!Z177</f>
        <v>0</v>
      </c>
      <c r="G152" s="157">
        <f t="shared" si="74"/>
        <v>0</v>
      </c>
      <c r="H152" s="196">
        <f>'Core Indicators'!AH177</f>
        <v>0</v>
      </c>
      <c r="I152" s="196">
        <f>'Core Indicators'!AP177</f>
        <v>0</v>
      </c>
      <c r="J152" s="196">
        <f>'Core Indicators'!BN177</f>
        <v>0</v>
      </c>
      <c r="K152" s="196">
        <f t="shared" si="75"/>
        <v>0</v>
      </c>
      <c r="L152" s="241">
        <f t="shared" si="76"/>
        <v>0</v>
      </c>
      <c r="M152" s="264">
        <f t="shared" si="77"/>
        <v>0</v>
      </c>
      <c r="N152" s="197">
        <f>'Core Indicators'!DJ177</f>
        <v>0</v>
      </c>
      <c r="O152" s="197">
        <f>'Core Indicators'!DR177</f>
        <v>0</v>
      </c>
      <c r="P152" s="197">
        <f>'Core Indicators'!DZ177</f>
        <v>0</v>
      </c>
      <c r="Q152" s="197">
        <f>'Core Indicators'!EH177</f>
        <v>0</v>
      </c>
      <c r="R152" s="197">
        <f>'Core Indicators'!EP177</f>
        <v>0</v>
      </c>
      <c r="S152" s="157" t="e">
        <f t="shared" si="78"/>
        <v>#DIV/0!</v>
      </c>
      <c r="T152" s="157">
        <f t="shared" si="79"/>
        <v>0.83333333333333337</v>
      </c>
      <c r="U152" s="196">
        <v>1</v>
      </c>
      <c r="V152" s="196">
        <v>1</v>
      </c>
      <c r="W152" s="196">
        <f>'Core Indicators'!EX177</f>
        <v>0</v>
      </c>
      <c r="X152" s="157">
        <f t="shared" si="80"/>
        <v>0.5</v>
      </c>
      <c r="Y152" s="196">
        <v>1</v>
      </c>
      <c r="Z152" s="157" t="e">
        <f t="shared" si="81"/>
        <v>#DIV/0!</v>
      </c>
      <c r="AA152" s="196">
        <f>'Core Indicators'!FF177</f>
        <v>0</v>
      </c>
      <c r="AB152" s="196">
        <f t="shared" si="82"/>
        <v>0</v>
      </c>
      <c r="AC152" s="178">
        <f>'Core Indicators'!GD177</f>
        <v>0</v>
      </c>
      <c r="AD152" s="178">
        <f>'Core Indicators'!GL177</f>
        <v>0</v>
      </c>
      <c r="AE152" s="178">
        <f>'Core Indicators'!GT177</f>
        <v>0</v>
      </c>
      <c r="AF152" s="178">
        <f>'Core Indicators'!HB177</f>
        <v>0</v>
      </c>
      <c r="AG152" s="178">
        <f t="shared" si="83"/>
        <v>0</v>
      </c>
      <c r="AH152" s="178">
        <f>'Core Indicators'!HJ177</f>
        <v>0</v>
      </c>
      <c r="AI152" s="178">
        <f>'Core Indicators'!HR177</f>
        <v>0</v>
      </c>
      <c r="AJ152" s="178">
        <f t="shared" si="84"/>
        <v>0</v>
      </c>
      <c r="AK152" s="178">
        <f>'Core Indicators'!HZ177</f>
        <v>0</v>
      </c>
      <c r="AL152" s="178">
        <f>'Core Indicators'!IH177</f>
        <v>0</v>
      </c>
      <c r="AM152" s="178">
        <f>'Core Indicators'!IP177</f>
        <v>0</v>
      </c>
      <c r="AN152" s="178">
        <f t="shared" si="85"/>
        <v>0</v>
      </c>
    </row>
    <row r="153" spans="1:40" x14ac:dyDescent="0.35">
      <c r="A153" s="196">
        <f>Lists!C:C</f>
        <v>0</v>
      </c>
      <c r="B153" s="241" t="e">
        <f t="shared" si="71"/>
        <v>#DIV/0!</v>
      </c>
      <c r="C153" s="157">
        <f t="shared" si="72"/>
        <v>0</v>
      </c>
      <c r="D153" s="264">
        <f t="shared" si="73"/>
        <v>0</v>
      </c>
      <c r="E153" s="196">
        <f>'Core Indicators'!R178</f>
        <v>0</v>
      </c>
      <c r="F153" s="196">
        <f>'Core Indicators'!Z178</f>
        <v>0</v>
      </c>
      <c r="G153" s="157">
        <f t="shared" si="74"/>
        <v>0</v>
      </c>
      <c r="H153" s="196">
        <f>'Core Indicators'!AH178</f>
        <v>0</v>
      </c>
      <c r="I153" s="196">
        <f>'Core Indicators'!AP178</f>
        <v>0</v>
      </c>
      <c r="J153" s="196">
        <f>'Core Indicators'!BN178</f>
        <v>0</v>
      </c>
      <c r="K153" s="196">
        <f t="shared" si="75"/>
        <v>0</v>
      </c>
      <c r="L153" s="241">
        <f t="shared" si="76"/>
        <v>0</v>
      </c>
      <c r="M153" s="264">
        <f t="shared" si="77"/>
        <v>0</v>
      </c>
      <c r="N153" s="197">
        <f>'Core Indicators'!DJ178</f>
        <v>0</v>
      </c>
      <c r="O153" s="197">
        <f>'Core Indicators'!DR178</f>
        <v>0</v>
      </c>
      <c r="P153" s="197">
        <f>'Core Indicators'!DZ178</f>
        <v>0</v>
      </c>
      <c r="Q153" s="197">
        <f>'Core Indicators'!EH178</f>
        <v>0</v>
      </c>
      <c r="R153" s="197">
        <f>'Core Indicators'!EP178</f>
        <v>0</v>
      </c>
      <c r="S153" s="157" t="e">
        <f t="shared" si="78"/>
        <v>#DIV/0!</v>
      </c>
      <c r="T153" s="157">
        <f t="shared" si="79"/>
        <v>0.83333333333333337</v>
      </c>
      <c r="U153" s="196">
        <v>1</v>
      </c>
      <c r="V153" s="196">
        <v>1</v>
      </c>
      <c r="W153" s="196">
        <f>'Core Indicators'!EX178</f>
        <v>0</v>
      </c>
      <c r="X153" s="157">
        <f t="shared" si="80"/>
        <v>0.5</v>
      </c>
      <c r="Y153" s="196">
        <v>1</v>
      </c>
      <c r="Z153" s="157" t="e">
        <f t="shared" si="81"/>
        <v>#DIV/0!</v>
      </c>
      <c r="AA153" s="196">
        <f>'Core Indicators'!FF178</f>
        <v>0</v>
      </c>
      <c r="AB153" s="196">
        <f t="shared" si="82"/>
        <v>0</v>
      </c>
      <c r="AC153" s="178">
        <f>'Core Indicators'!GD178</f>
        <v>0</v>
      </c>
      <c r="AD153" s="178">
        <f>'Core Indicators'!GL178</f>
        <v>0</v>
      </c>
      <c r="AE153" s="178">
        <f>'Core Indicators'!GT178</f>
        <v>0</v>
      </c>
      <c r="AF153" s="178">
        <f>'Core Indicators'!HB178</f>
        <v>0</v>
      </c>
      <c r="AG153" s="178">
        <f t="shared" si="83"/>
        <v>0</v>
      </c>
      <c r="AH153" s="178">
        <f>'Core Indicators'!HJ178</f>
        <v>0</v>
      </c>
      <c r="AI153" s="178">
        <f>'Core Indicators'!HR178</f>
        <v>0</v>
      </c>
      <c r="AJ153" s="178">
        <f t="shared" si="84"/>
        <v>0</v>
      </c>
      <c r="AK153" s="178">
        <f>'Core Indicators'!HZ178</f>
        <v>0</v>
      </c>
      <c r="AL153" s="178">
        <f>'Core Indicators'!IH178</f>
        <v>0</v>
      </c>
      <c r="AM153" s="178">
        <f>'Core Indicators'!IP178</f>
        <v>0</v>
      </c>
      <c r="AN153" s="178">
        <f t="shared" si="85"/>
        <v>0</v>
      </c>
    </row>
    <row r="154" spans="1:40" x14ac:dyDescent="0.35">
      <c r="A154" s="196">
        <f>Lists!C:C</f>
        <v>0</v>
      </c>
      <c r="B154" s="241" t="e">
        <f t="shared" si="71"/>
        <v>#DIV/0!</v>
      </c>
      <c r="C154" s="157">
        <f t="shared" si="72"/>
        <v>0</v>
      </c>
      <c r="D154" s="264">
        <f t="shared" si="73"/>
        <v>0</v>
      </c>
      <c r="E154" s="196">
        <f>'Core Indicators'!R179</f>
        <v>0</v>
      </c>
      <c r="F154" s="196">
        <f>'Core Indicators'!Z179</f>
        <v>0</v>
      </c>
      <c r="G154" s="157">
        <f t="shared" si="74"/>
        <v>0</v>
      </c>
      <c r="H154" s="196">
        <f>'Core Indicators'!AH179</f>
        <v>0</v>
      </c>
      <c r="I154" s="196">
        <f>'Core Indicators'!AP179</f>
        <v>0</v>
      </c>
      <c r="J154" s="196">
        <f>'Core Indicators'!BN179</f>
        <v>0</v>
      </c>
      <c r="K154" s="196">
        <f t="shared" si="75"/>
        <v>0</v>
      </c>
      <c r="L154" s="241">
        <f t="shared" si="76"/>
        <v>0</v>
      </c>
      <c r="M154" s="264">
        <f t="shared" si="77"/>
        <v>0</v>
      </c>
      <c r="N154" s="197">
        <f>'Core Indicators'!DJ179</f>
        <v>0</v>
      </c>
      <c r="O154" s="197">
        <f>'Core Indicators'!DR179</f>
        <v>0</v>
      </c>
      <c r="P154" s="197">
        <f>'Core Indicators'!DZ179</f>
        <v>0</v>
      </c>
      <c r="Q154" s="197">
        <f>'Core Indicators'!EH179</f>
        <v>0</v>
      </c>
      <c r="R154" s="197">
        <f>'Core Indicators'!EP179</f>
        <v>0</v>
      </c>
      <c r="S154" s="157" t="e">
        <f t="shared" si="78"/>
        <v>#DIV/0!</v>
      </c>
      <c r="T154" s="157" t="e">
        <f t="shared" si="79"/>
        <v>#DIV/0!</v>
      </c>
      <c r="U154" s="196">
        <v>1</v>
      </c>
      <c r="V154" s="196">
        <v>1</v>
      </c>
      <c r="W154" s="196">
        <f>'Core Indicators'!EX179</f>
        <v>0</v>
      </c>
      <c r="X154" s="157">
        <f t="shared" si="80"/>
        <v>0.5</v>
      </c>
      <c r="Y154" s="196">
        <v>1</v>
      </c>
      <c r="Z154" s="157" t="e">
        <f t="shared" si="81"/>
        <v>#DIV/0!</v>
      </c>
      <c r="AA154" s="196">
        <f>'Core Indicators'!FF179</f>
        <v>0</v>
      </c>
      <c r="AB154" s="196" t="e">
        <f t="shared" si="82"/>
        <v>#DIV/0!</v>
      </c>
      <c r="AC154" s="178">
        <f>'Core Indicators'!GD179</f>
        <v>0</v>
      </c>
      <c r="AD154" s="178">
        <f>'Core Indicators'!GL179</f>
        <v>0</v>
      </c>
      <c r="AE154" s="178">
        <f>'Core Indicators'!GT179</f>
        <v>0</v>
      </c>
      <c r="AF154" s="178">
        <f>'Core Indicators'!HB179</f>
        <v>0</v>
      </c>
      <c r="AG154" s="178">
        <f t="shared" si="83"/>
        <v>0</v>
      </c>
      <c r="AH154" s="178">
        <f>'Core Indicators'!HJ179</f>
        <v>0</v>
      </c>
      <c r="AI154" s="178">
        <f>'Core Indicators'!HR179</f>
        <v>0</v>
      </c>
      <c r="AJ154" s="178">
        <f t="shared" si="84"/>
        <v>0</v>
      </c>
      <c r="AK154" s="178">
        <f>'Core Indicators'!HZ179</f>
        <v>0</v>
      </c>
      <c r="AL154" s="178">
        <f>'Core Indicators'!IH179</f>
        <v>0</v>
      </c>
      <c r="AM154" s="178">
        <f>'Core Indicators'!IP179</f>
        <v>0</v>
      </c>
      <c r="AN154" s="178">
        <f t="shared" si="85"/>
        <v>0</v>
      </c>
    </row>
    <row r="155" spans="1:40" x14ac:dyDescent="0.35">
      <c r="A155" s="196">
        <f>Lists!C:C</f>
        <v>0</v>
      </c>
      <c r="B155" s="241" t="e">
        <f t="shared" si="71"/>
        <v>#DIV/0!</v>
      </c>
      <c r="C155" s="157">
        <f t="shared" si="72"/>
        <v>0</v>
      </c>
      <c r="D155" s="264">
        <f t="shared" si="73"/>
        <v>0</v>
      </c>
      <c r="E155" s="196">
        <f>'Core Indicators'!R180</f>
        <v>0</v>
      </c>
      <c r="F155" s="196">
        <f>'Core Indicators'!Z180</f>
        <v>0</v>
      </c>
      <c r="G155" s="157">
        <f t="shared" si="74"/>
        <v>0</v>
      </c>
      <c r="H155" s="196">
        <f>'Core Indicators'!AH180</f>
        <v>0</v>
      </c>
      <c r="I155" s="196">
        <f>'Core Indicators'!AP180</f>
        <v>0</v>
      </c>
      <c r="J155" s="196">
        <f>'Core Indicators'!BN180</f>
        <v>0</v>
      </c>
      <c r="K155" s="196">
        <f t="shared" si="75"/>
        <v>0</v>
      </c>
      <c r="L155" s="241">
        <f t="shared" si="76"/>
        <v>0</v>
      </c>
      <c r="M155" s="264">
        <f t="shared" si="77"/>
        <v>0</v>
      </c>
      <c r="N155" s="197">
        <f>'Core Indicators'!DJ180</f>
        <v>0</v>
      </c>
      <c r="O155" s="197">
        <f>'Core Indicators'!DR180</f>
        <v>0</v>
      </c>
      <c r="P155" s="197">
        <f>'Core Indicators'!DZ180</f>
        <v>0</v>
      </c>
      <c r="Q155" s="197">
        <f>'Core Indicators'!EH180</f>
        <v>0</v>
      </c>
      <c r="R155" s="197">
        <f>'Core Indicators'!EP180</f>
        <v>0</v>
      </c>
      <c r="S155" s="157" t="e">
        <f t="shared" si="78"/>
        <v>#DIV/0!</v>
      </c>
      <c r="T155" s="157" t="e">
        <f t="shared" si="79"/>
        <v>#DIV/0!</v>
      </c>
      <c r="U155" s="196">
        <v>1</v>
      </c>
      <c r="V155" s="196">
        <v>1</v>
      </c>
      <c r="W155" s="196">
        <f>'Core Indicators'!EX180</f>
        <v>0</v>
      </c>
      <c r="X155" s="157">
        <f t="shared" si="80"/>
        <v>0.5</v>
      </c>
      <c r="Y155" s="196">
        <v>1</v>
      </c>
      <c r="Z155" s="157" t="e">
        <f t="shared" si="81"/>
        <v>#DIV/0!</v>
      </c>
      <c r="AA155" s="196">
        <f>'Core Indicators'!FF180</f>
        <v>0</v>
      </c>
      <c r="AB155" s="196" t="e">
        <f t="shared" si="82"/>
        <v>#DIV/0!</v>
      </c>
      <c r="AC155" s="178">
        <f>'Core Indicators'!GD180</f>
        <v>0</v>
      </c>
      <c r="AD155" s="178">
        <f>'Core Indicators'!GL180</f>
        <v>0</v>
      </c>
      <c r="AE155" s="178">
        <f>'Core Indicators'!GT180</f>
        <v>0</v>
      </c>
      <c r="AF155" s="178">
        <f>'Core Indicators'!HB180</f>
        <v>0</v>
      </c>
      <c r="AG155" s="178">
        <f t="shared" si="83"/>
        <v>0</v>
      </c>
      <c r="AH155" s="178">
        <f>'Core Indicators'!HJ180</f>
        <v>0</v>
      </c>
      <c r="AI155" s="178">
        <f>'Core Indicators'!HR180</f>
        <v>0</v>
      </c>
      <c r="AJ155" s="178">
        <f t="shared" si="84"/>
        <v>0</v>
      </c>
      <c r="AK155" s="178">
        <f>'Core Indicators'!HZ180</f>
        <v>0</v>
      </c>
      <c r="AL155" s="178">
        <f>'Core Indicators'!IH180</f>
        <v>0</v>
      </c>
      <c r="AM155" s="178">
        <f>'Core Indicators'!IP180</f>
        <v>0</v>
      </c>
      <c r="AN155" s="178">
        <f t="shared" si="85"/>
        <v>0</v>
      </c>
    </row>
    <row r="156" spans="1:40" x14ac:dyDescent="0.35">
      <c r="A156" s="196">
        <f>Lists!C:C</f>
        <v>0</v>
      </c>
      <c r="B156" s="241" t="e">
        <f t="shared" si="71"/>
        <v>#DIV/0!</v>
      </c>
      <c r="C156" s="157">
        <f t="shared" si="72"/>
        <v>0</v>
      </c>
      <c r="D156" s="264">
        <f t="shared" si="73"/>
        <v>0</v>
      </c>
      <c r="E156" s="196">
        <f>'Core Indicators'!R181</f>
        <v>0</v>
      </c>
      <c r="F156" s="196">
        <f>'Core Indicators'!Z181</f>
        <v>0</v>
      </c>
      <c r="G156" s="157">
        <f t="shared" si="74"/>
        <v>0</v>
      </c>
      <c r="H156" s="196">
        <f>'Core Indicators'!AH181</f>
        <v>0</v>
      </c>
      <c r="I156" s="196">
        <f>'Core Indicators'!AP181</f>
        <v>0</v>
      </c>
      <c r="J156" s="196">
        <f>'Core Indicators'!BN181</f>
        <v>0</v>
      </c>
      <c r="K156" s="196">
        <f t="shared" si="75"/>
        <v>0</v>
      </c>
      <c r="L156" s="241">
        <f t="shared" si="76"/>
        <v>0</v>
      </c>
      <c r="M156" s="264">
        <f t="shared" si="77"/>
        <v>0</v>
      </c>
      <c r="N156" s="197">
        <f>'Core Indicators'!DJ181</f>
        <v>0</v>
      </c>
      <c r="O156" s="197">
        <f>'Core Indicators'!DR181</f>
        <v>0</v>
      </c>
      <c r="P156" s="197">
        <f>'Core Indicators'!DZ181</f>
        <v>0</v>
      </c>
      <c r="Q156" s="197">
        <f>'Core Indicators'!EH181</f>
        <v>0</v>
      </c>
      <c r="R156" s="197">
        <f>'Core Indicators'!EP181</f>
        <v>0</v>
      </c>
      <c r="S156" s="157" t="e">
        <f t="shared" si="78"/>
        <v>#DIV/0!</v>
      </c>
      <c r="T156" s="157" t="e">
        <f t="shared" si="79"/>
        <v>#DIV/0!</v>
      </c>
      <c r="U156" s="196">
        <v>1</v>
      </c>
      <c r="V156" s="196">
        <v>1</v>
      </c>
      <c r="W156" s="196">
        <f>'Core Indicators'!EX181</f>
        <v>0</v>
      </c>
      <c r="X156" s="157">
        <f t="shared" si="80"/>
        <v>0.5</v>
      </c>
      <c r="Y156" s="196">
        <v>1</v>
      </c>
      <c r="Z156" s="157" t="e">
        <f t="shared" si="81"/>
        <v>#DIV/0!</v>
      </c>
      <c r="AA156" s="196">
        <f>'Core Indicators'!FF181</f>
        <v>0</v>
      </c>
      <c r="AB156" s="196" t="e">
        <f t="shared" si="82"/>
        <v>#DIV/0!</v>
      </c>
      <c r="AC156" s="178">
        <f>'Core Indicators'!GD181</f>
        <v>0</v>
      </c>
      <c r="AD156" s="178">
        <f>'Core Indicators'!GL181</f>
        <v>0</v>
      </c>
      <c r="AE156" s="178">
        <f>'Core Indicators'!GT181</f>
        <v>0</v>
      </c>
      <c r="AF156" s="178">
        <f>'Core Indicators'!HB181</f>
        <v>0</v>
      </c>
      <c r="AG156" s="178">
        <f t="shared" si="83"/>
        <v>0</v>
      </c>
      <c r="AH156" s="178">
        <f>'Core Indicators'!HJ181</f>
        <v>0</v>
      </c>
      <c r="AI156" s="178">
        <f>'Core Indicators'!HR181</f>
        <v>0</v>
      </c>
      <c r="AJ156" s="178">
        <f t="shared" si="84"/>
        <v>0</v>
      </c>
      <c r="AK156" s="178">
        <f>'Core Indicators'!HZ181</f>
        <v>0</v>
      </c>
      <c r="AL156" s="178">
        <f>'Core Indicators'!IH181</f>
        <v>0</v>
      </c>
      <c r="AM156" s="178">
        <f>'Core Indicators'!IP181</f>
        <v>0</v>
      </c>
      <c r="AN156" s="178">
        <f t="shared" si="85"/>
        <v>0</v>
      </c>
    </row>
    <row r="157" spans="1:40" x14ac:dyDescent="0.35">
      <c r="A157" s="196">
        <f>Lists!C:C</f>
        <v>0</v>
      </c>
      <c r="B157" s="241" t="e">
        <f t="shared" si="71"/>
        <v>#DIV/0!</v>
      </c>
      <c r="C157" s="157">
        <f t="shared" si="72"/>
        <v>0</v>
      </c>
      <c r="D157" s="264">
        <f t="shared" si="73"/>
        <v>0</v>
      </c>
      <c r="E157" s="196">
        <f>'Core Indicators'!R182</f>
        <v>0</v>
      </c>
      <c r="F157" s="196">
        <f>'Core Indicators'!Z182</f>
        <v>0</v>
      </c>
      <c r="G157" s="157">
        <f t="shared" si="74"/>
        <v>0</v>
      </c>
      <c r="H157" s="196">
        <f>'Core Indicators'!AH182</f>
        <v>0</v>
      </c>
      <c r="I157" s="196">
        <f>'Core Indicators'!AP182</f>
        <v>0</v>
      </c>
      <c r="J157" s="196">
        <f>'Core Indicators'!BN182</f>
        <v>0</v>
      </c>
      <c r="K157" s="196">
        <f t="shared" si="75"/>
        <v>0</v>
      </c>
      <c r="L157" s="241">
        <f t="shared" si="76"/>
        <v>0</v>
      </c>
      <c r="M157" s="264">
        <f t="shared" si="77"/>
        <v>0</v>
      </c>
      <c r="N157" s="197">
        <f>'Core Indicators'!DJ182</f>
        <v>0</v>
      </c>
      <c r="O157" s="197">
        <f>'Core Indicators'!DR182</f>
        <v>0</v>
      </c>
      <c r="P157" s="197">
        <f>'Core Indicators'!DZ182</f>
        <v>0</v>
      </c>
      <c r="Q157" s="197">
        <f>'Core Indicators'!EH182</f>
        <v>0</v>
      </c>
      <c r="R157" s="197">
        <f>'Core Indicators'!EP182</f>
        <v>0</v>
      </c>
      <c r="S157" s="157" t="e">
        <f t="shared" si="78"/>
        <v>#DIV/0!</v>
      </c>
      <c r="T157" s="157" t="e">
        <f t="shared" si="79"/>
        <v>#DIV/0!</v>
      </c>
      <c r="U157" s="196">
        <v>1</v>
      </c>
      <c r="V157" s="196">
        <v>1</v>
      </c>
      <c r="W157" s="196">
        <f>'Core Indicators'!EX182</f>
        <v>0</v>
      </c>
      <c r="X157" s="157">
        <f t="shared" si="80"/>
        <v>0.5</v>
      </c>
      <c r="Y157" s="196">
        <v>1</v>
      </c>
      <c r="Z157" s="157" t="e">
        <f t="shared" si="81"/>
        <v>#DIV/0!</v>
      </c>
      <c r="AA157" s="196">
        <f>'Core Indicators'!FF182</f>
        <v>0</v>
      </c>
      <c r="AB157" s="196" t="e">
        <f t="shared" si="82"/>
        <v>#DIV/0!</v>
      </c>
      <c r="AC157" s="178">
        <f>'Core Indicators'!GD182</f>
        <v>0</v>
      </c>
      <c r="AD157" s="178">
        <f>'Core Indicators'!GL182</f>
        <v>0</v>
      </c>
      <c r="AE157" s="178">
        <f>'Core Indicators'!GT182</f>
        <v>0</v>
      </c>
      <c r="AF157" s="178">
        <f>'Core Indicators'!HB182</f>
        <v>0</v>
      </c>
      <c r="AG157" s="178">
        <f t="shared" si="83"/>
        <v>0</v>
      </c>
      <c r="AH157" s="178">
        <f>'Core Indicators'!HJ182</f>
        <v>0</v>
      </c>
      <c r="AI157" s="178">
        <f>'Core Indicators'!HR182</f>
        <v>0</v>
      </c>
      <c r="AJ157" s="178">
        <f t="shared" si="84"/>
        <v>0</v>
      </c>
      <c r="AK157" s="178">
        <f>'Core Indicators'!HZ182</f>
        <v>0</v>
      </c>
      <c r="AL157" s="178">
        <f>'Core Indicators'!IH182</f>
        <v>0</v>
      </c>
      <c r="AM157" s="178">
        <f>'Core Indicators'!IP182</f>
        <v>0</v>
      </c>
      <c r="AN157" s="178">
        <f t="shared" si="85"/>
        <v>0</v>
      </c>
    </row>
    <row r="158" spans="1:40" x14ac:dyDescent="0.35">
      <c r="A158" s="196">
        <f>Lists!C:C</f>
        <v>0</v>
      </c>
      <c r="B158" s="241" t="e">
        <f t="shared" si="71"/>
        <v>#DIV/0!</v>
      </c>
      <c r="C158" s="157">
        <f t="shared" si="72"/>
        <v>0</v>
      </c>
      <c r="D158" s="264">
        <f t="shared" si="73"/>
        <v>0</v>
      </c>
      <c r="E158" s="196">
        <f>'Core Indicators'!R183</f>
        <v>0</v>
      </c>
      <c r="F158" s="196">
        <f>'Core Indicators'!Z183</f>
        <v>0</v>
      </c>
      <c r="G158" s="157">
        <f t="shared" si="74"/>
        <v>0</v>
      </c>
      <c r="H158" s="196">
        <f>'Core Indicators'!AH183</f>
        <v>0</v>
      </c>
      <c r="I158" s="196">
        <f>'Core Indicators'!AP183</f>
        <v>0</v>
      </c>
      <c r="J158" s="196">
        <f>'Core Indicators'!BN183</f>
        <v>0</v>
      </c>
      <c r="K158" s="196">
        <f t="shared" si="75"/>
        <v>0</v>
      </c>
      <c r="L158" s="241">
        <f t="shared" si="76"/>
        <v>0</v>
      </c>
      <c r="M158" s="264">
        <f t="shared" si="77"/>
        <v>0</v>
      </c>
      <c r="N158" s="197">
        <f>'Core Indicators'!DJ183</f>
        <v>0</v>
      </c>
      <c r="O158" s="197">
        <f>'Core Indicators'!DR183</f>
        <v>0</v>
      </c>
      <c r="P158" s="197">
        <f>'Core Indicators'!DZ183</f>
        <v>0</v>
      </c>
      <c r="Q158" s="197">
        <f>'Core Indicators'!EH183</f>
        <v>0</v>
      </c>
      <c r="R158" s="197">
        <f>'Core Indicators'!EP183</f>
        <v>0</v>
      </c>
      <c r="S158" s="157" t="e">
        <f t="shared" si="78"/>
        <v>#DIV/0!</v>
      </c>
      <c r="T158" s="157" t="e">
        <f t="shared" si="79"/>
        <v>#DIV/0!</v>
      </c>
      <c r="U158" s="196">
        <v>1</v>
      </c>
      <c r="V158" s="196">
        <v>1</v>
      </c>
      <c r="W158" s="196">
        <f>'Core Indicators'!EX183</f>
        <v>0</v>
      </c>
      <c r="X158" s="157">
        <f t="shared" si="80"/>
        <v>0.5</v>
      </c>
      <c r="Y158" s="196">
        <v>1</v>
      </c>
      <c r="Z158" s="157" t="e">
        <f t="shared" si="81"/>
        <v>#DIV/0!</v>
      </c>
      <c r="AA158" s="196">
        <f>'Core Indicators'!FF183</f>
        <v>0</v>
      </c>
      <c r="AB158" s="196" t="e">
        <f t="shared" si="82"/>
        <v>#DIV/0!</v>
      </c>
      <c r="AC158" s="178">
        <f>'Core Indicators'!GD183</f>
        <v>0</v>
      </c>
      <c r="AD158" s="178">
        <f>'Core Indicators'!GL183</f>
        <v>0</v>
      </c>
      <c r="AE158" s="178">
        <f>'Core Indicators'!GT183</f>
        <v>0</v>
      </c>
      <c r="AF158" s="178">
        <f>'Core Indicators'!HB183</f>
        <v>0</v>
      </c>
      <c r="AG158" s="178">
        <f t="shared" si="83"/>
        <v>0</v>
      </c>
      <c r="AH158" s="178">
        <f>'Core Indicators'!HJ183</f>
        <v>0</v>
      </c>
      <c r="AI158" s="178">
        <f>'Core Indicators'!HR183</f>
        <v>0</v>
      </c>
      <c r="AJ158" s="178">
        <f t="shared" si="84"/>
        <v>0</v>
      </c>
      <c r="AK158" s="178">
        <f>'Core Indicators'!HZ183</f>
        <v>0</v>
      </c>
      <c r="AL158" s="178">
        <f>'Core Indicators'!IH183</f>
        <v>0</v>
      </c>
      <c r="AM158" s="178">
        <f>'Core Indicators'!IP183</f>
        <v>0</v>
      </c>
      <c r="AN158" s="178">
        <f t="shared" si="85"/>
        <v>0</v>
      </c>
    </row>
    <row r="159" spans="1:40" x14ac:dyDescent="0.35">
      <c r="A159" s="196">
        <f>Lists!C:C</f>
        <v>0</v>
      </c>
      <c r="B159" s="241" t="e">
        <f t="shared" si="71"/>
        <v>#DIV/0!</v>
      </c>
      <c r="C159" s="157">
        <f t="shared" si="72"/>
        <v>0</v>
      </c>
      <c r="D159" s="264">
        <f t="shared" si="73"/>
        <v>0</v>
      </c>
      <c r="E159" s="196">
        <f>'Core Indicators'!R184</f>
        <v>0</v>
      </c>
      <c r="F159" s="196">
        <f>'Core Indicators'!Z184</f>
        <v>0</v>
      </c>
      <c r="G159" s="157">
        <f t="shared" si="74"/>
        <v>0</v>
      </c>
      <c r="H159" s="196">
        <f>'Core Indicators'!AH184</f>
        <v>0</v>
      </c>
      <c r="I159" s="196">
        <f>'Core Indicators'!AP184</f>
        <v>0</v>
      </c>
      <c r="J159" s="196">
        <f>'Core Indicators'!BN184</f>
        <v>0</v>
      </c>
      <c r="K159" s="196">
        <f t="shared" si="75"/>
        <v>0</v>
      </c>
      <c r="L159" s="241">
        <f t="shared" si="76"/>
        <v>0</v>
      </c>
      <c r="M159" s="264">
        <f t="shared" si="77"/>
        <v>0</v>
      </c>
      <c r="N159" s="197">
        <f>'Core Indicators'!DJ184</f>
        <v>0</v>
      </c>
      <c r="O159" s="197">
        <f>'Core Indicators'!DR184</f>
        <v>0</v>
      </c>
      <c r="P159" s="197">
        <f>'Core Indicators'!DZ184</f>
        <v>0</v>
      </c>
      <c r="Q159" s="197">
        <f>'Core Indicators'!EH184</f>
        <v>0</v>
      </c>
      <c r="R159" s="197">
        <f>'Core Indicators'!EP184</f>
        <v>0</v>
      </c>
      <c r="S159" s="157" t="e">
        <f t="shared" si="78"/>
        <v>#DIV/0!</v>
      </c>
      <c r="T159" s="157" t="e">
        <f t="shared" si="79"/>
        <v>#DIV/0!</v>
      </c>
      <c r="U159" s="196">
        <v>1</v>
      </c>
      <c r="V159" s="196">
        <v>1</v>
      </c>
      <c r="W159" s="196">
        <f>'Core Indicators'!EX184</f>
        <v>0</v>
      </c>
      <c r="X159" s="157">
        <f t="shared" si="80"/>
        <v>0.5</v>
      </c>
      <c r="Y159" s="196">
        <v>1</v>
      </c>
      <c r="Z159" s="157" t="e">
        <f t="shared" si="81"/>
        <v>#DIV/0!</v>
      </c>
      <c r="AA159" s="196">
        <f>'Core Indicators'!FF184</f>
        <v>0</v>
      </c>
      <c r="AB159" s="196" t="e">
        <f t="shared" si="82"/>
        <v>#DIV/0!</v>
      </c>
      <c r="AC159" s="178">
        <f>'Core Indicators'!GD184</f>
        <v>0</v>
      </c>
      <c r="AD159" s="178">
        <f>'Core Indicators'!GL184</f>
        <v>0</v>
      </c>
      <c r="AE159" s="178">
        <f>'Core Indicators'!GT184</f>
        <v>0</v>
      </c>
      <c r="AF159" s="178">
        <f>'Core Indicators'!HB184</f>
        <v>0</v>
      </c>
      <c r="AG159" s="178">
        <f t="shared" si="83"/>
        <v>0</v>
      </c>
      <c r="AH159" s="178">
        <f>'Core Indicators'!HJ184</f>
        <v>0</v>
      </c>
      <c r="AI159" s="178">
        <f>'Core Indicators'!HR184</f>
        <v>0</v>
      </c>
      <c r="AJ159" s="178">
        <f t="shared" si="84"/>
        <v>0</v>
      </c>
      <c r="AK159" s="178">
        <f>'Core Indicators'!HZ184</f>
        <v>0</v>
      </c>
      <c r="AL159" s="178">
        <f>'Core Indicators'!IH184</f>
        <v>0</v>
      </c>
      <c r="AM159" s="178">
        <f>'Core Indicators'!IP184</f>
        <v>0</v>
      </c>
      <c r="AN159" s="178">
        <f t="shared" si="85"/>
        <v>0</v>
      </c>
    </row>
    <row r="160" spans="1:40" x14ac:dyDescent="0.35">
      <c r="A160" s="196">
        <f>Lists!C:C</f>
        <v>0</v>
      </c>
      <c r="B160" s="241" t="e">
        <f t="shared" si="71"/>
        <v>#DIV/0!</v>
      </c>
      <c r="C160" s="157">
        <f t="shared" si="72"/>
        <v>0</v>
      </c>
      <c r="D160" s="264">
        <f t="shared" si="73"/>
        <v>0</v>
      </c>
      <c r="E160" s="196">
        <f>'Core Indicators'!R185</f>
        <v>0</v>
      </c>
      <c r="F160" s="196">
        <f>'Core Indicators'!Z185</f>
        <v>0</v>
      </c>
      <c r="G160" s="157">
        <f t="shared" si="74"/>
        <v>0</v>
      </c>
      <c r="H160" s="196">
        <f>'Core Indicators'!AH185</f>
        <v>0</v>
      </c>
      <c r="I160" s="196">
        <f>'Core Indicators'!AP185</f>
        <v>0</v>
      </c>
      <c r="J160" s="196">
        <f>'Core Indicators'!BN185</f>
        <v>0</v>
      </c>
      <c r="K160" s="196">
        <f t="shared" si="75"/>
        <v>0</v>
      </c>
      <c r="L160" s="241">
        <f t="shared" si="76"/>
        <v>0</v>
      </c>
      <c r="M160" s="264">
        <f t="shared" si="77"/>
        <v>0</v>
      </c>
      <c r="N160" s="197">
        <f>'Core Indicators'!DJ185</f>
        <v>0</v>
      </c>
      <c r="O160" s="197">
        <f>'Core Indicators'!DR185</f>
        <v>0</v>
      </c>
      <c r="P160" s="197">
        <f>'Core Indicators'!DZ185</f>
        <v>0</v>
      </c>
      <c r="Q160" s="197">
        <f>'Core Indicators'!EH185</f>
        <v>0</v>
      </c>
      <c r="R160" s="197">
        <f>'Core Indicators'!EP185</f>
        <v>0</v>
      </c>
      <c r="S160" s="157" t="e">
        <f t="shared" si="78"/>
        <v>#DIV/0!</v>
      </c>
      <c r="T160" s="157" t="e">
        <f t="shared" si="79"/>
        <v>#DIV/0!</v>
      </c>
      <c r="U160" s="196">
        <v>1</v>
      </c>
      <c r="V160" s="196">
        <v>1</v>
      </c>
      <c r="W160" s="196">
        <f>'Core Indicators'!EX185</f>
        <v>0</v>
      </c>
      <c r="X160" s="157">
        <f t="shared" si="80"/>
        <v>0.5</v>
      </c>
      <c r="Y160" s="196">
        <v>1</v>
      </c>
      <c r="Z160" s="157" t="e">
        <f t="shared" si="81"/>
        <v>#DIV/0!</v>
      </c>
      <c r="AA160" s="196">
        <f>'Core Indicators'!FF185</f>
        <v>0</v>
      </c>
      <c r="AB160" s="196" t="e">
        <f t="shared" si="82"/>
        <v>#DIV/0!</v>
      </c>
      <c r="AC160" s="178">
        <f>'Core Indicators'!GD185</f>
        <v>0</v>
      </c>
      <c r="AD160" s="178">
        <f>'Core Indicators'!GL185</f>
        <v>0</v>
      </c>
      <c r="AE160" s="178">
        <f>'Core Indicators'!GT185</f>
        <v>0</v>
      </c>
      <c r="AF160" s="178">
        <f>'Core Indicators'!HB185</f>
        <v>0</v>
      </c>
      <c r="AG160" s="178">
        <f t="shared" si="83"/>
        <v>0</v>
      </c>
      <c r="AH160" s="178">
        <f>'Core Indicators'!HJ185</f>
        <v>0</v>
      </c>
      <c r="AI160" s="178">
        <f>'Core Indicators'!HR185</f>
        <v>0</v>
      </c>
      <c r="AJ160" s="178">
        <f t="shared" si="84"/>
        <v>0</v>
      </c>
      <c r="AK160" s="178">
        <f>'Core Indicators'!HZ185</f>
        <v>0</v>
      </c>
      <c r="AL160" s="178">
        <f>'Core Indicators'!IH185</f>
        <v>0</v>
      </c>
      <c r="AM160" s="178">
        <f>'Core Indicators'!IP185</f>
        <v>0</v>
      </c>
      <c r="AN160" s="178">
        <f t="shared" si="85"/>
        <v>0</v>
      </c>
    </row>
    <row r="161" spans="1:40" x14ac:dyDescent="0.35">
      <c r="A161" s="196">
        <f>Lists!C:C</f>
        <v>0</v>
      </c>
      <c r="B161" s="241" t="e">
        <f t="shared" si="71"/>
        <v>#DIV/0!</v>
      </c>
      <c r="C161" s="157">
        <f t="shared" si="72"/>
        <v>0</v>
      </c>
      <c r="D161" s="264">
        <f t="shared" si="73"/>
        <v>0</v>
      </c>
      <c r="E161" s="196">
        <f>'Core Indicators'!R186</f>
        <v>0</v>
      </c>
      <c r="F161" s="196">
        <f>'Core Indicators'!Z186</f>
        <v>0</v>
      </c>
      <c r="G161" s="157">
        <f t="shared" si="74"/>
        <v>0</v>
      </c>
      <c r="H161" s="196">
        <f>'Core Indicators'!AH186</f>
        <v>0</v>
      </c>
      <c r="I161" s="196">
        <f>'Core Indicators'!AP186</f>
        <v>0</v>
      </c>
      <c r="J161" s="196">
        <f>'Core Indicators'!BN186</f>
        <v>0</v>
      </c>
      <c r="K161" s="196">
        <f t="shared" si="75"/>
        <v>0</v>
      </c>
      <c r="L161" s="241">
        <f t="shared" si="76"/>
        <v>0</v>
      </c>
      <c r="M161" s="264">
        <f t="shared" si="77"/>
        <v>0</v>
      </c>
      <c r="N161" s="197">
        <f>'Core Indicators'!DJ186</f>
        <v>0</v>
      </c>
      <c r="O161" s="197">
        <f>'Core Indicators'!DR186</f>
        <v>0</v>
      </c>
      <c r="P161" s="197">
        <f>'Core Indicators'!DZ186</f>
        <v>0</v>
      </c>
      <c r="Q161" s="197">
        <f>'Core Indicators'!EH186</f>
        <v>0</v>
      </c>
      <c r="R161" s="197">
        <f>'Core Indicators'!EP186</f>
        <v>0</v>
      </c>
      <c r="S161" s="157" t="e">
        <f t="shared" si="78"/>
        <v>#DIV/0!</v>
      </c>
      <c r="T161" s="157" t="e">
        <f t="shared" si="79"/>
        <v>#DIV/0!</v>
      </c>
      <c r="U161" s="196">
        <v>1</v>
      </c>
      <c r="V161" s="196">
        <v>1</v>
      </c>
      <c r="W161" s="196">
        <f>'Core Indicators'!EX186</f>
        <v>0</v>
      </c>
      <c r="X161" s="157">
        <f t="shared" si="80"/>
        <v>0.5</v>
      </c>
      <c r="Y161" s="196">
        <v>1</v>
      </c>
      <c r="Z161" s="157" t="e">
        <f t="shared" si="81"/>
        <v>#DIV/0!</v>
      </c>
      <c r="AA161" s="196">
        <f>'Core Indicators'!FF186</f>
        <v>0</v>
      </c>
      <c r="AB161" s="196" t="e">
        <f t="shared" si="82"/>
        <v>#DIV/0!</v>
      </c>
      <c r="AC161" s="178">
        <f>'Core Indicators'!GD186</f>
        <v>0</v>
      </c>
      <c r="AD161" s="178">
        <f>'Core Indicators'!GL186</f>
        <v>0</v>
      </c>
      <c r="AE161" s="178">
        <f>'Core Indicators'!GT186</f>
        <v>0</v>
      </c>
      <c r="AF161" s="178">
        <f>'Core Indicators'!HB186</f>
        <v>0</v>
      </c>
      <c r="AG161" s="178">
        <f t="shared" si="83"/>
        <v>0</v>
      </c>
      <c r="AH161" s="178">
        <f>'Core Indicators'!HJ186</f>
        <v>0</v>
      </c>
      <c r="AI161" s="178">
        <f>'Core Indicators'!HR186</f>
        <v>0</v>
      </c>
      <c r="AJ161" s="178">
        <f t="shared" si="84"/>
        <v>0</v>
      </c>
      <c r="AK161" s="178">
        <f>'Core Indicators'!HZ186</f>
        <v>0</v>
      </c>
      <c r="AL161" s="178">
        <f>'Core Indicators'!IH186</f>
        <v>0</v>
      </c>
      <c r="AM161" s="178">
        <f>'Core Indicators'!IP186</f>
        <v>0</v>
      </c>
      <c r="AN161" s="178">
        <f t="shared" si="85"/>
        <v>0</v>
      </c>
    </row>
    <row r="162" spans="1:40" x14ac:dyDescent="0.35">
      <c r="A162" s="196">
        <f>Lists!C:C</f>
        <v>0</v>
      </c>
      <c r="B162" s="241" t="e">
        <f t="shared" si="71"/>
        <v>#DIV/0!</v>
      </c>
      <c r="C162" s="157">
        <f t="shared" si="72"/>
        <v>0</v>
      </c>
      <c r="D162" s="264">
        <f t="shared" si="73"/>
        <v>0</v>
      </c>
      <c r="E162" s="196">
        <f>'Core Indicators'!R187</f>
        <v>0</v>
      </c>
      <c r="F162" s="196">
        <f>'Core Indicators'!Z187</f>
        <v>0</v>
      </c>
      <c r="G162" s="157">
        <f t="shared" si="74"/>
        <v>0</v>
      </c>
      <c r="H162" s="196">
        <f>'Core Indicators'!AH187</f>
        <v>0</v>
      </c>
      <c r="I162" s="196">
        <f>'Core Indicators'!AP187</f>
        <v>0</v>
      </c>
      <c r="J162" s="196">
        <f>'Core Indicators'!BN187</f>
        <v>0</v>
      </c>
      <c r="K162" s="196">
        <f t="shared" si="75"/>
        <v>0</v>
      </c>
      <c r="L162" s="241">
        <f t="shared" si="76"/>
        <v>0</v>
      </c>
      <c r="M162" s="264">
        <f t="shared" si="77"/>
        <v>0</v>
      </c>
      <c r="N162" s="197">
        <f>'Core Indicators'!DJ187</f>
        <v>0</v>
      </c>
      <c r="O162" s="197">
        <f>'Core Indicators'!DR187</f>
        <v>0</v>
      </c>
      <c r="P162" s="197">
        <f>'Core Indicators'!DZ187</f>
        <v>0</v>
      </c>
      <c r="Q162" s="197">
        <f>'Core Indicators'!EH187</f>
        <v>0</v>
      </c>
      <c r="R162" s="197">
        <f>'Core Indicators'!EP187</f>
        <v>0</v>
      </c>
      <c r="S162" s="157" t="e">
        <f t="shared" si="78"/>
        <v>#DIV/0!</v>
      </c>
      <c r="T162" s="157" t="e">
        <f t="shared" si="79"/>
        <v>#DIV/0!</v>
      </c>
      <c r="U162" s="196">
        <v>1</v>
      </c>
      <c r="V162" s="196">
        <v>1</v>
      </c>
      <c r="W162" s="196">
        <f>'Core Indicators'!EX187</f>
        <v>0</v>
      </c>
      <c r="X162" s="157">
        <f t="shared" si="80"/>
        <v>0.5</v>
      </c>
      <c r="Y162" s="196">
        <v>1</v>
      </c>
      <c r="Z162" s="157" t="e">
        <f t="shared" si="81"/>
        <v>#DIV/0!</v>
      </c>
      <c r="AA162" s="196">
        <f>'Core Indicators'!FF187</f>
        <v>0</v>
      </c>
      <c r="AB162" s="196" t="e">
        <f t="shared" si="82"/>
        <v>#DIV/0!</v>
      </c>
      <c r="AC162" s="178">
        <f>'Core Indicators'!GD187</f>
        <v>0</v>
      </c>
      <c r="AD162" s="178">
        <f>'Core Indicators'!GL187</f>
        <v>0</v>
      </c>
      <c r="AE162" s="178">
        <f>'Core Indicators'!GT187</f>
        <v>0</v>
      </c>
      <c r="AF162" s="178">
        <f>'Core Indicators'!HB187</f>
        <v>0</v>
      </c>
      <c r="AG162" s="178">
        <f t="shared" si="83"/>
        <v>0</v>
      </c>
      <c r="AH162" s="178">
        <f>'Core Indicators'!HJ187</f>
        <v>0</v>
      </c>
      <c r="AI162" s="178">
        <f>'Core Indicators'!HR187</f>
        <v>0</v>
      </c>
      <c r="AJ162" s="178">
        <f t="shared" si="84"/>
        <v>0</v>
      </c>
      <c r="AK162" s="178">
        <f>'Core Indicators'!HZ187</f>
        <v>0</v>
      </c>
      <c r="AL162" s="178">
        <f>'Core Indicators'!IH187</f>
        <v>0</v>
      </c>
      <c r="AM162" s="178">
        <f>'Core Indicators'!IP187</f>
        <v>0</v>
      </c>
      <c r="AN162" s="178">
        <f t="shared" si="85"/>
        <v>0</v>
      </c>
    </row>
    <row r="163" spans="1:40" x14ac:dyDescent="0.35">
      <c r="A163" s="196">
        <f>Lists!C:C</f>
        <v>0</v>
      </c>
      <c r="B163" s="241" t="e">
        <f t="shared" si="71"/>
        <v>#DIV/0!</v>
      </c>
      <c r="C163" s="157">
        <f t="shared" si="72"/>
        <v>0</v>
      </c>
      <c r="D163" s="264">
        <f t="shared" si="73"/>
        <v>0</v>
      </c>
      <c r="E163" s="196">
        <f>'Core Indicators'!R188</f>
        <v>0</v>
      </c>
      <c r="F163" s="196">
        <f>'Core Indicators'!Z188</f>
        <v>0</v>
      </c>
      <c r="G163" s="157">
        <f t="shared" si="74"/>
        <v>0</v>
      </c>
      <c r="H163" s="196">
        <f>'Core Indicators'!AH188</f>
        <v>0</v>
      </c>
      <c r="I163" s="196">
        <f>'Core Indicators'!AP188</f>
        <v>0</v>
      </c>
      <c r="J163" s="196">
        <f>'Core Indicators'!BN188</f>
        <v>0</v>
      </c>
      <c r="K163" s="196">
        <f t="shared" si="75"/>
        <v>0</v>
      </c>
      <c r="L163" s="241">
        <f t="shared" si="76"/>
        <v>0</v>
      </c>
      <c r="M163" s="264">
        <f t="shared" si="77"/>
        <v>0</v>
      </c>
      <c r="N163" s="197">
        <f>'Core Indicators'!DJ188</f>
        <v>0</v>
      </c>
      <c r="O163" s="197">
        <f>'Core Indicators'!DR188</f>
        <v>0</v>
      </c>
      <c r="P163" s="197">
        <f>'Core Indicators'!DZ188</f>
        <v>0</v>
      </c>
      <c r="Q163" s="197">
        <f>'Core Indicators'!EH188</f>
        <v>0</v>
      </c>
      <c r="R163" s="197">
        <f>'Core Indicators'!EP188</f>
        <v>0</v>
      </c>
      <c r="S163" s="157" t="e">
        <f t="shared" si="78"/>
        <v>#DIV/0!</v>
      </c>
      <c r="T163" s="157" t="e">
        <f t="shared" si="79"/>
        <v>#DIV/0!</v>
      </c>
      <c r="U163" s="196">
        <v>1</v>
      </c>
      <c r="V163" s="196">
        <v>1</v>
      </c>
      <c r="W163" s="196">
        <f>'Core Indicators'!EX188</f>
        <v>0</v>
      </c>
      <c r="X163" s="157">
        <f t="shared" si="80"/>
        <v>0.5</v>
      </c>
      <c r="Y163" s="196">
        <v>1</v>
      </c>
      <c r="Z163" s="157" t="e">
        <f t="shared" si="81"/>
        <v>#DIV/0!</v>
      </c>
      <c r="AA163" s="196">
        <f>'Core Indicators'!FF188</f>
        <v>0</v>
      </c>
      <c r="AB163" s="196" t="e">
        <f t="shared" si="82"/>
        <v>#DIV/0!</v>
      </c>
      <c r="AC163" s="178">
        <f>'Core Indicators'!GD188</f>
        <v>0</v>
      </c>
      <c r="AD163" s="178">
        <f>'Core Indicators'!GL188</f>
        <v>0</v>
      </c>
      <c r="AE163" s="178">
        <f>'Core Indicators'!GT188</f>
        <v>0</v>
      </c>
      <c r="AF163" s="178">
        <f>'Core Indicators'!HB188</f>
        <v>0</v>
      </c>
      <c r="AG163" s="178">
        <f t="shared" si="83"/>
        <v>0</v>
      </c>
      <c r="AH163" s="178">
        <f>'Core Indicators'!HJ188</f>
        <v>0</v>
      </c>
      <c r="AI163" s="178">
        <f>'Core Indicators'!HR188</f>
        <v>0</v>
      </c>
      <c r="AJ163" s="178">
        <f t="shared" si="84"/>
        <v>0</v>
      </c>
      <c r="AK163" s="178">
        <f>'Core Indicators'!HZ188</f>
        <v>0</v>
      </c>
      <c r="AL163" s="178">
        <f>'Core Indicators'!IH188</f>
        <v>0</v>
      </c>
      <c r="AM163" s="178">
        <f>'Core Indicators'!IP188</f>
        <v>0</v>
      </c>
      <c r="AN163" s="178">
        <f t="shared" si="85"/>
        <v>0</v>
      </c>
    </row>
    <row r="164" spans="1:40" x14ac:dyDescent="0.35">
      <c r="A164" s="196">
        <f>Lists!C:C</f>
        <v>0</v>
      </c>
      <c r="B164" s="241" t="e">
        <f t="shared" si="71"/>
        <v>#DIV/0!</v>
      </c>
      <c r="C164" s="157">
        <f t="shared" si="72"/>
        <v>0</v>
      </c>
      <c r="D164" s="264">
        <f t="shared" si="73"/>
        <v>0</v>
      </c>
      <c r="E164" s="196">
        <f>'Core Indicators'!R189</f>
        <v>0</v>
      </c>
      <c r="F164" s="196">
        <f>'Core Indicators'!Z189</f>
        <v>0</v>
      </c>
      <c r="G164" s="157">
        <f t="shared" si="74"/>
        <v>0</v>
      </c>
      <c r="H164" s="196">
        <f>'Core Indicators'!AH189</f>
        <v>0</v>
      </c>
      <c r="I164" s="196">
        <f>'Core Indicators'!AP189</f>
        <v>0</v>
      </c>
      <c r="J164" s="196">
        <f>'Core Indicators'!BN189</f>
        <v>0</v>
      </c>
      <c r="K164" s="196">
        <f t="shared" si="75"/>
        <v>0</v>
      </c>
      <c r="L164" s="241">
        <f t="shared" si="76"/>
        <v>0</v>
      </c>
      <c r="M164" s="264">
        <f t="shared" si="77"/>
        <v>0</v>
      </c>
      <c r="N164" s="197">
        <f>'Core Indicators'!DJ189</f>
        <v>0</v>
      </c>
      <c r="O164" s="197">
        <f>'Core Indicators'!DR189</f>
        <v>0</v>
      </c>
      <c r="P164" s="197">
        <f>'Core Indicators'!DZ189</f>
        <v>0</v>
      </c>
      <c r="Q164" s="197">
        <f>'Core Indicators'!EH189</f>
        <v>0</v>
      </c>
      <c r="R164" s="197">
        <f>'Core Indicators'!EP189</f>
        <v>0</v>
      </c>
      <c r="S164" s="157" t="e">
        <f t="shared" si="78"/>
        <v>#DIV/0!</v>
      </c>
      <c r="T164" s="157" t="e">
        <f t="shared" si="79"/>
        <v>#DIV/0!</v>
      </c>
      <c r="U164" s="196">
        <v>1</v>
      </c>
      <c r="V164" s="196">
        <v>1</v>
      </c>
      <c r="W164" s="196">
        <f>'Core Indicators'!EX189</f>
        <v>0</v>
      </c>
      <c r="X164" s="157">
        <f t="shared" si="80"/>
        <v>0.5</v>
      </c>
      <c r="Y164" s="196">
        <v>1</v>
      </c>
      <c r="Z164" s="157" t="e">
        <f t="shared" si="81"/>
        <v>#DIV/0!</v>
      </c>
      <c r="AA164" s="196">
        <f>'Core Indicators'!FF189</f>
        <v>0</v>
      </c>
      <c r="AB164" s="196" t="e">
        <f t="shared" si="82"/>
        <v>#DIV/0!</v>
      </c>
      <c r="AC164" s="178">
        <f>'Core Indicators'!GD189</f>
        <v>0</v>
      </c>
      <c r="AD164" s="178">
        <f>'Core Indicators'!GL189</f>
        <v>0</v>
      </c>
      <c r="AE164" s="178">
        <f>'Core Indicators'!GT189</f>
        <v>0</v>
      </c>
      <c r="AF164" s="178">
        <f>'Core Indicators'!HB189</f>
        <v>0</v>
      </c>
      <c r="AG164" s="178">
        <f t="shared" si="83"/>
        <v>0</v>
      </c>
      <c r="AH164" s="178">
        <f>'Core Indicators'!HJ189</f>
        <v>0</v>
      </c>
      <c r="AI164" s="178">
        <f>'Core Indicators'!HR189</f>
        <v>0</v>
      </c>
      <c r="AJ164" s="178">
        <f t="shared" si="84"/>
        <v>0</v>
      </c>
      <c r="AK164" s="178">
        <f>'Core Indicators'!HZ189</f>
        <v>0</v>
      </c>
      <c r="AL164" s="178">
        <f>'Core Indicators'!IH189</f>
        <v>0</v>
      </c>
      <c r="AM164" s="178">
        <f>'Core Indicators'!IP189</f>
        <v>0</v>
      </c>
      <c r="AN164" s="178">
        <f t="shared" si="85"/>
        <v>0</v>
      </c>
    </row>
    <row r="165" spans="1:40" x14ac:dyDescent="0.35">
      <c r="A165" s="196">
        <f>Lists!C:C</f>
        <v>0</v>
      </c>
      <c r="B165" s="241" t="e">
        <f t="shared" ref="B165:B196" si="86">IF(OR(M190="x",D190="x"),"x",ROUND((5-GEOMEAN(((5-D190)/5*4+1),((5-M190)/5*4+1),((5-M190)/5*4+1)))/4*3.5+S190*0.3,1))</f>
        <v>#DIV/0!</v>
      </c>
      <c r="C165" s="157">
        <f t="shared" ref="C165:C196" si="87">COUNTIF(E190:F190,"x")+COUNTIF(H190:I190,"x")+COUNTIF(J190:J190,"x")+COUNTIF(M190,"x")+COUNTIF(U190:W190,"x")+COUNTIF(Y190:AB190,"x")</f>
        <v>0</v>
      </c>
      <c r="D165" s="264">
        <f t="shared" ref="D165:D196" si="88">IF(OR(L190="x",G190="x"),"x",ROUND((5-GEOMEAN(((5-L190)/5*4+1),((5-L190)/5*4+1),((5-G190)/5*4+1)))/4*5,1))</f>
        <v>0</v>
      </c>
      <c r="E165" s="196">
        <f>'Core Indicators'!R190</f>
        <v>0</v>
      </c>
      <c r="F165" s="196">
        <f>'Core Indicators'!Z190</f>
        <v>0</v>
      </c>
      <c r="G165" s="157">
        <f t="shared" ref="G165:G196" si="89">IF(AND(F190="x",E190="x"),"x",IF(OR(F190="x",E190="x"),AVERAGE(E190,F190),ROUND((10-GEOMEAN(((10-E190)/10*9+1),((10-F190)/10*9+1)))/9*10,1)))</f>
        <v>0</v>
      </c>
      <c r="H165" s="196">
        <f>'Core Indicators'!AH190</f>
        <v>0</v>
      </c>
      <c r="I165" s="196">
        <f>'Core Indicators'!AP190</f>
        <v>0</v>
      </c>
      <c r="J165" s="196">
        <f>'Core Indicators'!BN190</f>
        <v>0</v>
      </c>
      <c r="K165" s="196">
        <f t="shared" ref="K165:K196" si="90">IF(AND(J190="x",I190="x"),"x",IF(OR(J190="x",I190="x"),AVERAGE(I190,J190),ROUND((10-GEOMEAN(((10-I190)/10*9+1),((10-J190)/10*9+1)))/9*10,1)))</f>
        <v>0</v>
      </c>
      <c r="L165" s="241">
        <f t="shared" ref="L165:L196" si="91">IF(AND(H190="x",K190="x"),"x",IF(OR(H190="x",K190="x"),AVERAGE(H190,K190),ROUND((10-GEOMEAN(((10-H190)/10*9+1),((10-K190)/10*9+1)))/9*10,1)))</f>
        <v>0</v>
      </c>
      <c r="M165" s="264">
        <f t="shared" ref="M165:M196" si="92">IF(N190="x","x",AVERAGE(N190:R190))</f>
        <v>0</v>
      </c>
      <c r="N165" s="197">
        <f>'Core Indicators'!DJ190</f>
        <v>0</v>
      </c>
      <c r="O165" s="197">
        <f>'Core Indicators'!DR190</f>
        <v>0</v>
      </c>
      <c r="P165" s="197">
        <f>'Core Indicators'!DZ190</f>
        <v>0</v>
      </c>
      <c r="Q165" s="197">
        <f>'Core Indicators'!EH190</f>
        <v>0</v>
      </c>
      <c r="R165" s="197">
        <f>'Core Indicators'!EP190</f>
        <v>0</v>
      </c>
      <c r="S165" s="157" t="e">
        <f t="shared" ref="S165:S196" si="93">IF(OR(Z190="x",T190="x"),T190,ROUND((10-GEOMEAN(((10-T190)/10*9+1),((10-Z190)/10*9+1)))/9*10,1))</f>
        <v>#DIV/0!</v>
      </c>
      <c r="T165" s="157" t="e">
        <f t="shared" ref="T165:T196" si="94">AVERAGE(U190,X190,Y190)</f>
        <v>#DIV/0!</v>
      </c>
      <c r="U165" s="196">
        <v>1</v>
      </c>
      <c r="V165" s="196">
        <v>1</v>
      </c>
      <c r="W165" s="196">
        <f>'Core Indicators'!EX190</f>
        <v>0</v>
      </c>
      <c r="X165" s="157">
        <f t="shared" ref="X165:X196" si="95">AVERAGE(V190:W190)</f>
        <v>0.5</v>
      </c>
      <c r="Y165" s="196">
        <v>1</v>
      </c>
      <c r="Z165" s="157" t="e">
        <f t="shared" ref="Z165:Z196" si="96">IF(AND(AA190="x",AB190="x"),"x",AVERAGE(AA190:AB190))</f>
        <v>#DIV/0!</v>
      </c>
      <c r="AA165" s="196">
        <f>'Core Indicators'!FF190</f>
        <v>0</v>
      </c>
      <c r="AB165" s="196" t="e">
        <f t="shared" ref="AB165:AB196" si="97">IF(AND(AJ190="x",AN190="x",AG190="x"),"x",(AVERAGE(AJ190,AN190,AG190)))</f>
        <v>#DIV/0!</v>
      </c>
      <c r="AC165" s="178">
        <f>'Core Indicators'!GD190</f>
        <v>0</v>
      </c>
      <c r="AD165" s="178">
        <f>'Core Indicators'!GL190</f>
        <v>0</v>
      </c>
      <c r="AE165" s="178">
        <f>'Core Indicators'!GT190</f>
        <v>0</v>
      </c>
      <c r="AF165" s="178">
        <f>'Core Indicators'!HB190</f>
        <v>0</v>
      </c>
      <c r="AG165" s="178">
        <f t="shared" ref="AG165:AG196" si="98">IF(AND(AC190="x",AD190="x",AE190="x",AF190="x"),"x",AVERAGE(AC190:AF190))</f>
        <v>0</v>
      </c>
      <c r="AH165" s="178">
        <f>'Core Indicators'!HJ190</f>
        <v>0</v>
      </c>
      <c r="AI165" s="178">
        <f>'Core Indicators'!HR190</f>
        <v>0</v>
      </c>
      <c r="AJ165" s="178">
        <f t="shared" ref="AJ165:AJ196" si="99">IF(AND(AH190="x",AI190="x"),"x",AVERAGE(AH190:AI190))</f>
        <v>0</v>
      </c>
      <c r="AK165" s="178">
        <f>'Core Indicators'!HZ190</f>
        <v>0</v>
      </c>
      <c r="AL165" s="178">
        <f>'Core Indicators'!IH190</f>
        <v>0</v>
      </c>
      <c r="AM165" s="178">
        <f>'Core Indicators'!IP190</f>
        <v>0</v>
      </c>
      <c r="AN165" s="178">
        <f t="shared" ref="AN165:AN196" si="100">IF(AND(AK190="x",AL190="x",AM190="x"),"x",AVERAGE(AK190:AM190))</f>
        <v>0</v>
      </c>
    </row>
    <row r="166" spans="1:40" x14ac:dyDescent="0.35">
      <c r="A166" s="196">
        <f>Lists!C:C</f>
        <v>0</v>
      </c>
      <c r="B166" s="241" t="e">
        <f t="shared" si="86"/>
        <v>#DIV/0!</v>
      </c>
      <c r="C166" s="157">
        <f t="shared" si="87"/>
        <v>0</v>
      </c>
      <c r="D166" s="264">
        <f t="shared" si="88"/>
        <v>0</v>
      </c>
      <c r="E166" s="196">
        <f>'Core Indicators'!R191</f>
        <v>0</v>
      </c>
      <c r="F166" s="196">
        <f>'Core Indicators'!Z191</f>
        <v>0</v>
      </c>
      <c r="G166" s="157">
        <f t="shared" si="89"/>
        <v>0</v>
      </c>
      <c r="H166" s="196">
        <f>'Core Indicators'!AH191</f>
        <v>0</v>
      </c>
      <c r="I166" s="196">
        <f>'Core Indicators'!AP191</f>
        <v>0</v>
      </c>
      <c r="J166" s="196">
        <f>'Core Indicators'!BN191</f>
        <v>0</v>
      </c>
      <c r="K166" s="196">
        <f t="shared" si="90"/>
        <v>0</v>
      </c>
      <c r="L166" s="241">
        <f t="shared" si="91"/>
        <v>0</v>
      </c>
      <c r="M166" s="264">
        <f t="shared" si="92"/>
        <v>0</v>
      </c>
      <c r="N166" s="197">
        <f>'Core Indicators'!DJ191</f>
        <v>0</v>
      </c>
      <c r="O166" s="197">
        <f>'Core Indicators'!DR191</f>
        <v>0</v>
      </c>
      <c r="P166" s="197">
        <f>'Core Indicators'!DZ191</f>
        <v>0</v>
      </c>
      <c r="Q166" s="197">
        <f>'Core Indicators'!EH191</f>
        <v>0</v>
      </c>
      <c r="R166" s="197">
        <f>'Core Indicators'!EP191</f>
        <v>0</v>
      </c>
      <c r="S166" s="157" t="e">
        <f t="shared" si="93"/>
        <v>#DIV/0!</v>
      </c>
      <c r="T166" s="157" t="e">
        <f t="shared" si="94"/>
        <v>#DIV/0!</v>
      </c>
      <c r="U166" s="196">
        <v>1</v>
      </c>
      <c r="V166" s="196">
        <v>1</v>
      </c>
      <c r="W166" s="196">
        <f>'Core Indicators'!EX191</f>
        <v>0</v>
      </c>
      <c r="X166" s="157">
        <f t="shared" si="95"/>
        <v>0.5</v>
      </c>
      <c r="Y166" s="196">
        <v>1</v>
      </c>
      <c r="Z166" s="157" t="e">
        <f t="shared" si="96"/>
        <v>#DIV/0!</v>
      </c>
      <c r="AA166" s="196">
        <f>'Core Indicators'!FF191</f>
        <v>0</v>
      </c>
      <c r="AB166" s="196" t="e">
        <f t="shared" si="97"/>
        <v>#DIV/0!</v>
      </c>
      <c r="AC166" s="178">
        <f>'Core Indicators'!GD191</f>
        <v>0</v>
      </c>
      <c r="AD166" s="178">
        <f>'Core Indicators'!GL191</f>
        <v>0</v>
      </c>
      <c r="AE166" s="178">
        <f>'Core Indicators'!GT191</f>
        <v>0</v>
      </c>
      <c r="AF166" s="178">
        <f>'Core Indicators'!HB191</f>
        <v>0</v>
      </c>
      <c r="AG166" s="178">
        <f t="shared" si="98"/>
        <v>0</v>
      </c>
      <c r="AH166" s="178">
        <f>'Core Indicators'!HJ191</f>
        <v>0</v>
      </c>
      <c r="AI166" s="178">
        <f>'Core Indicators'!HR191</f>
        <v>0</v>
      </c>
      <c r="AJ166" s="178">
        <f t="shared" si="99"/>
        <v>0</v>
      </c>
      <c r="AK166" s="178">
        <f>'Core Indicators'!HZ191</f>
        <v>0</v>
      </c>
      <c r="AL166" s="178">
        <f>'Core Indicators'!IH191</f>
        <v>0</v>
      </c>
      <c r="AM166" s="178">
        <f>'Core Indicators'!IP191</f>
        <v>0</v>
      </c>
      <c r="AN166" s="178">
        <f t="shared" si="100"/>
        <v>0</v>
      </c>
    </row>
    <row r="167" spans="1:40" x14ac:dyDescent="0.35">
      <c r="A167" s="196">
        <f>Lists!C:C</f>
        <v>0</v>
      </c>
      <c r="B167" s="241" t="e">
        <f t="shared" si="86"/>
        <v>#DIV/0!</v>
      </c>
      <c r="C167" s="157">
        <f t="shared" si="87"/>
        <v>0</v>
      </c>
      <c r="D167" s="264">
        <f t="shared" si="88"/>
        <v>0</v>
      </c>
      <c r="E167" s="196">
        <f>'Core Indicators'!R192</f>
        <v>0</v>
      </c>
      <c r="F167" s="196">
        <f>'Core Indicators'!Z192</f>
        <v>0</v>
      </c>
      <c r="G167" s="157">
        <f t="shared" si="89"/>
        <v>0</v>
      </c>
      <c r="H167" s="196">
        <f>'Core Indicators'!AH192</f>
        <v>0</v>
      </c>
      <c r="I167" s="196">
        <f>'Core Indicators'!AP192</f>
        <v>0</v>
      </c>
      <c r="J167" s="196">
        <f>'Core Indicators'!BN192</f>
        <v>0</v>
      </c>
      <c r="K167" s="196">
        <f t="shared" si="90"/>
        <v>0</v>
      </c>
      <c r="L167" s="241">
        <f t="shared" si="91"/>
        <v>0</v>
      </c>
      <c r="M167" s="264">
        <f t="shared" si="92"/>
        <v>0</v>
      </c>
      <c r="N167" s="197">
        <f>'Core Indicators'!DJ192</f>
        <v>0</v>
      </c>
      <c r="O167" s="197">
        <f>'Core Indicators'!DR192</f>
        <v>0</v>
      </c>
      <c r="P167" s="197">
        <f>'Core Indicators'!DZ192</f>
        <v>0</v>
      </c>
      <c r="Q167" s="197">
        <f>'Core Indicators'!EH192</f>
        <v>0</v>
      </c>
      <c r="R167" s="197">
        <f>'Core Indicators'!EP192</f>
        <v>0</v>
      </c>
      <c r="S167" s="157" t="e">
        <f t="shared" si="93"/>
        <v>#DIV/0!</v>
      </c>
      <c r="T167" s="157" t="e">
        <f t="shared" si="94"/>
        <v>#DIV/0!</v>
      </c>
      <c r="U167" s="196">
        <v>1</v>
      </c>
      <c r="V167" s="196">
        <v>1</v>
      </c>
      <c r="W167" s="196">
        <f>'Core Indicators'!EX192</f>
        <v>0</v>
      </c>
      <c r="X167" s="157">
        <f t="shared" si="95"/>
        <v>0.5</v>
      </c>
      <c r="Y167" s="196">
        <v>1</v>
      </c>
      <c r="Z167" s="157" t="e">
        <f t="shared" si="96"/>
        <v>#DIV/0!</v>
      </c>
      <c r="AA167" s="196">
        <f>'Core Indicators'!FF192</f>
        <v>0</v>
      </c>
      <c r="AB167" s="196" t="e">
        <f t="shared" si="97"/>
        <v>#DIV/0!</v>
      </c>
      <c r="AC167" s="178">
        <f>'Core Indicators'!GD192</f>
        <v>0</v>
      </c>
      <c r="AD167" s="178">
        <f>'Core Indicators'!GL192</f>
        <v>0</v>
      </c>
      <c r="AE167" s="178">
        <f>'Core Indicators'!GT192</f>
        <v>0</v>
      </c>
      <c r="AF167" s="178">
        <f>'Core Indicators'!HB192</f>
        <v>0</v>
      </c>
      <c r="AG167" s="178">
        <f t="shared" si="98"/>
        <v>0</v>
      </c>
      <c r="AH167" s="178">
        <f>'Core Indicators'!HJ192</f>
        <v>0</v>
      </c>
      <c r="AI167" s="178">
        <f>'Core Indicators'!HR192</f>
        <v>0</v>
      </c>
      <c r="AJ167" s="178">
        <f t="shared" si="99"/>
        <v>0</v>
      </c>
      <c r="AK167" s="178">
        <f>'Core Indicators'!HZ192</f>
        <v>0</v>
      </c>
      <c r="AL167" s="178">
        <f>'Core Indicators'!IH192</f>
        <v>0</v>
      </c>
      <c r="AM167" s="178">
        <f>'Core Indicators'!IP192</f>
        <v>0</v>
      </c>
      <c r="AN167" s="178">
        <f t="shared" si="100"/>
        <v>0</v>
      </c>
    </row>
    <row r="168" spans="1:40" x14ac:dyDescent="0.35">
      <c r="A168" s="196">
        <f>Lists!C:C</f>
        <v>0</v>
      </c>
      <c r="B168" s="241" t="e">
        <f t="shared" si="86"/>
        <v>#DIV/0!</v>
      </c>
      <c r="C168" s="157">
        <f t="shared" si="87"/>
        <v>0</v>
      </c>
      <c r="D168" s="264">
        <f t="shared" si="88"/>
        <v>0</v>
      </c>
      <c r="E168" s="196">
        <f>'Core Indicators'!R193</f>
        <v>0</v>
      </c>
      <c r="F168" s="196">
        <f>'Core Indicators'!Z193</f>
        <v>0</v>
      </c>
      <c r="G168" s="157">
        <f t="shared" si="89"/>
        <v>0</v>
      </c>
      <c r="H168" s="196">
        <f>'Core Indicators'!AH193</f>
        <v>0</v>
      </c>
      <c r="I168" s="196">
        <f>'Core Indicators'!AP193</f>
        <v>0</v>
      </c>
      <c r="J168" s="196">
        <f>'Core Indicators'!BN193</f>
        <v>0</v>
      </c>
      <c r="K168" s="196">
        <f t="shared" si="90"/>
        <v>0</v>
      </c>
      <c r="L168" s="241">
        <f t="shared" si="91"/>
        <v>0</v>
      </c>
      <c r="M168" s="264">
        <f t="shared" si="92"/>
        <v>0</v>
      </c>
      <c r="N168" s="197">
        <f>'Core Indicators'!DJ193</f>
        <v>0</v>
      </c>
      <c r="O168" s="197">
        <f>'Core Indicators'!DR193</f>
        <v>0</v>
      </c>
      <c r="P168" s="197">
        <f>'Core Indicators'!DZ193</f>
        <v>0</v>
      </c>
      <c r="Q168" s="197">
        <f>'Core Indicators'!EH193</f>
        <v>0</v>
      </c>
      <c r="R168" s="197">
        <f>'Core Indicators'!EP193</f>
        <v>0</v>
      </c>
      <c r="S168" s="157" t="e">
        <f t="shared" si="93"/>
        <v>#DIV/0!</v>
      </c>
      <c r="T168" s="157" t="e">
        <f t="shared" si="94"/>
        <v>#DIV/0!</v>
      </c>
      <c r="U168" s="196">
        <v>1</v>
      </c>
      <c r="V168" s="196">
        <v>1</v>
      </c>
      <c r="W168" s="196">
        <f>'Core Indicators'!EX193</f>
        <v>0</v>
      </c>
      <c r="X168" s="157">
        <f t="shared" si="95"/>
        <v>0.5</v>
      </c>
      <c r="Y168" s="196">
        <v>1</v>
      </c>
      <c r="Z168" s="157" t="e">
        <f t="shared" si="96"/>
        <v>#DIV/0!</v>
      </c>
      <c r="AA168" s="196">
        <f>'Core Indicators'!FF193</f>
        <v>0</v>
      </c>
      <c r="AB168" s="196" t="e">
        <f t="shared" si="97"/>
        <v>#DIV/0!</v>
      </c>
      <c r="AC168" s="178">
        <f>'Core Indicators'!GD193</f>
        <v>0</v>
      </c>
      <c r="AD168" s="178">
        <f>'Core Indicators'!GL193</f>
        <v>0</v>
      </c>
      <c r="AE168" s="178">
        <f>'Core Indicators'!GT193</f>
        <v>0</v>
      </c>
      <c r="AF168" s="178">
        <f>'Core Indicators'!HB193</f>
        <v>0</v>
      </c>
      <c r="AG168" s="178">
        <f t="shared" si="98"/>
        <v>0</v>
      </c>
      <c r="AH168" s="178">
        <f>'Core Indicators'!HJ193</f>
        <v>0</v>
      </c>
      <c r="AI168" s="178">
        <f>'Core Indicators'!HR193</f>
        <v>0</v>
      </c>
      <c r="AJ168" s="178">
        <f t="shared" si="99"/>
        <v>0</v>
      </c>
      <c r="AK168" s="178">
        <f>'Core Indicators'!HZ193</f>
        <v>0</v>
      </c>
      <c r="AL168" s="178">
        <f>'Core Indicators'!IH193</f>
        <v>0</v>
      </c>
      <c r="AM168" s="178">
        <f>'Core Indicators'!IP193</f>
        <v>0</v>
      </c>
      <c r="AN168" s="178">
        <f t="shared" si="100"/>
        <v>0</v>
      </c>
    </row>
    <row r="169" spans="1:40" x14ac:dyDescent="0.35">
      <c r="A169" s="196">
        <f>Lists!C:C</f>
        <v>0</v>
      </c>
      <c r="B169" s="241" t="e">
        <f t="shared" si="86"/>
        <v>#DIV/0!</v>
      </c>
      <c r="C169" s="157">
        <f t="shared" si="87"/>
        <v>0</v>
      </c>
      <c r="D169" s="264">
        <f t="shared" si="88"/>
        <v>0</v>
      </c>
      <c r="E169" s="196">
        <f>'Core Indicators'!R194</f>
        <v>0</v>
      </c>
      <c r="F169" s="196">
        <f>'Core Indicators'!Z194</f>
        <v>0</v>
      </c>
      <c r="G169" s="157">
        <f t="shared" si="89"/>
        <v>0</v>
      </c>
      <c r="H169" s="196">
        <f>'Core Indicators'!AH194</f>
        <v>0</v>
      </c>
      <c r="I169" s="196">
        <f>'Core Indicators'!AP194</f>
        <v>0</v>
      </c>
      <c r="J169" s="196">
        <f>'Core Indicators'!BN194</f>
        <v>0</v>
      </c>
      <c r="K169" s="196">
        <f t="shared" si="90"/>
        <v>0</v>
      </c>
      <c r="L169" s="241">
        <f t="shared" si="91"/>
        <v>0</v>
      </c>
      <c r="M169" s="264">
        <f t="shared" si="92"/>
        <v>0</v>
      </c>
      <c r="N169" s="197">
        <f>'Core Indicators'!DJ194</f>
        <v>0</v>
      </c>
      <c r="O169" s="197">
        <f>'Core Indicators'!DR194</f>
        <v>0</v>
      </c>
      <c r="P169" s="197">
        <f>'Core Indicators'!DZ194</f>
        <v>0</v>
      </c>
      <c r="Q169" s="197">
        <f>'Core Indicators'!EH194</f>
        <v>0</v>
      </c>
      <c r="R169" s="197">
        <f>'Core Indicators'!EP194</f>
        <v>0</v>
      </c>
      <c r="S169" s="157" t="e">
        <f t="shared" si="93"/>
        <v>#DIV/0!</v>
      </c>
      <c r="T169" s="157" t="e">
        <f t="shared" si="94"/>
        <v>#DIV/0!</v>
      </c>
      <c r="U169" s="196">
        <v>1</v>
      </c>
      <c r="V169" s="196">
        <v>1</v>
      </c>
      <c r="W169" s="196">
        <f>'Core Indicators'!EX194</f>
        <v>0</v>
      </c>
      <c r="X169" s="157">
        <f t="shared" si="95"/>
        <v>0.5</v>
      </c>
      <c r="Y169" s="196">
        <v>1</v>
      </c>
      <c r="Z169" s="157" t="e">
        <f t="shared" si="96"/>
        <v>#DIV/0!</v>
      </c>
      <c r="AA169" s="196">
        <f>'Core Indicators'!FF194</f>
        <v>0</v>
      </c>
      <c r="AB169" s="196" t="e">
        <f t="shared" si="97"/>
        <v>#DIV/0!</v>
      </c>
      <c r="AC169" s="178">
        <f>'Core Indicators'!GD194</f>
        <v>0</v>
      </c>
      <c r="AD169" s="178">
        <f>'Core Indicators'!GL194</f>
        <v>0</v>
      </c>
      <c r="AE169" s="178">
        <f>'Core Indicators'!GT194</f>
        <v>0</v>
      </c>
      <c r="AF169" s="178">
        <f>'Core Indicators'!HB194</f>
        <v>0</v>
      </c>
      <c r="AG169" s="178">
        <f t="shared" si="98"/>
        <v>0</v>
      </c>
      <c r="AH169" s="178">
        <f>'Core Indicators'!HJ194</f>
        <v>0</v>
      </c>
      <c r="AI169" s="178">
        <f>'Core Indicators'!HR194</f>
        <v>0</v>
      </c>
      <c r="AJ169" s="178">
        <f t="shared" si="99"/>
        <v>0</v>
      </c>
      <c r="AK169" s="178">
        <f>'Core Indicators'!HZ194</f>
        <v>0</v>
      </c>
      <c r="AL169" s="178">
        <f>'Core Indicators'!IH194</f>
        <v>0</v>
      </c>
      <c r="AM169" s="178">
        <f>'Core Indicators'!IP194</f>
        <v>0</v>
      </c>
      <c r="AN169" s="178">
        <f t="shared" si="100"/>
        <v>0</v>
      </c>
    </row>
    <row r="170" spans="1:40" x14ac:dyDescent="0.35">
      <c r="A170" s="196">
        <f>Lists!C:C</f>
        <v>0</v>
      </c>
      <c r="B170" s="241" t="e">
        <f t="shared" si="86"/>
        <v>#DIV/0!</v>
      </c>
      <c r="C170" s="157">
        <f t="shared" si="87"/>
        <v>0</v>
      </c>
      <c r="D170" s="264">
        <f t="shared" si="88"/>
        <v>0</v>
      </c>
      <c r="E170" s="196">
        <f>'Core Indicators'!R195</f>
        <v>0</v>
      </c>
      <c r="F170" s="196">
        <f>'Core Indicators'!Z195</f>
        <v>0</v>
      </c>
      <c r="G170" s="157">
        <f t="shared" si="89"/>
        <v>0</v>
      </c>
      <c r="H170" s="196">
        <f>'Core Indicators'!AH195</f>
        <v>0</v>
      </c>
      <c r="I170" s="196">
        <f>'Core Indicators'!AP195</f>
        <v>0</v>
      </c>
      <c r="J170" s="196">
        <f>'Core Indicators'!BN195</f>
        <v>0</v>
      </c>
      <c r="K170" s="196">
        <f t="shared" si="90"/>
        <v>0</v>
      </c>
      <c r="L170" s="241">
        <f t="shared" si="91"/>
        <v>0</v>
      </c>
      <c r="M170" s="264">
        <f t="shared" si="92"/>
        <v>0</v>
      </c>
      <c r="N170" s="197">
        <f>'Core Indicators'!DJ195</f>
        <v>0</v>
      </c>
      <c r="O170" s="197">
        <f>'Core Indicators'!DR195</f>
        <v>0</v>
      </c>
      <c r="P170" s="197">
        <f>'Core Indicators'!DZ195</f>
        <v>0</v>
      </c>
      <c r="Q170" s="197">
        <f>'Core Indicators'!EH195</f>
        <v>0</v>
      </c>
      <c r="R170" s="197">
        <f>'Core Indicators'!EP195</f>
        <v>0</v>
      </c>
      <c r="S170" s="157" t="e">
        <f t="shared" si="93"/>
        <v>#DIV/0!</v>
      </c>
      <c r="T170" s="157" t="e">
        <f t="shared" si="94"/>
        <v>#DIV/0!</v>
      </c>
      <c r="U170" s="196">
        <v>1</v>
      </c>
      <c r="V170" s="196">
        <v>1</v>
      </c>
      <c r="W170" s="196">
        <f>'Core Indicators'!EX195</f>
        <v>0</v>
      </c>
      <c r="X170" s="157">
        <f t="shared" si="95"/>
        <v>0.5</v>
      </c>
      <c r="Y170" s="196">
        <v>1</v>
      </c>
      <c r="Z170" s="157" t="e">
        <f t="shared" si="96"/>
        <v>#DIV/0!</v>
      </c>
      <c r="AA170" s="196">
        <f>'Core Indicators'!FF195</f>
        <v>0</v>
      </c>
      <c r="AB170" s="196" t="e">
        <f t="shared" si="97"/>
        <v>#DIV/0!</v>
      </c>
      <c r="AC170" s="178">
        <f>'Core Indicators'!GD195</f>
        <v>0</v>
      </c>
      <c r="AD170" s="178">
        <f>'Core Indicators'!GL195</f>
        <v>0</v>
      </c>
      <c r="AE170" s="178">
        <f>'Core Indicators'!GT195</f>
        <v>0</v>
      </c>
      <c r="AF170" s="178">
        <f>'Core Indicators'!HB195</f>
        <v>0</v>
      </c>
      <c r="AG170" s="178">
        <f t="shared" si="98"/>
        <v>0</v>
      </c>
      <c r="AH170" s="178">
        <f>'Core Indicators'!HJ195</f>
        <v>0</v>
      </c>
      <c r="AI170" s="178">
        <f>'Core Indicators'!HR195</f>
        <v>0</v>
      </c>
      <c r="AJ170" s="178">
        <f t="shared" si="99"/>
        <v>0</v>
      </c>
      <c r="AK170" s="178">
        <f>'Core Indicators'!HZ195</f>
        <v>0</v>
      </c>
      <c r="AL170" s="178">
        <f>'Core Indicators'!IH195</f>
        <v>0</v>
      </c>
      <c r="AM170" s="178">
        <f>'Core Indicators'!IP195</f>
        <v>0</v>
      </c>
      <c r="AN170" s="178">
        <f t="shared" si="100"/>
        <v>0</v>
      </c>
    </row>
    <row r="171" spans="1:40" x14ac:dyDescent="0.35">
      <c r="A171" s="196">
        <f>Lists!C:C</f>
        <v>0</v>
      </c>
      <c r="B171" s="241" t="e">
        <f t="shared" si="86"/>
        <v>#DIV/0!</v>
      </c>
      <c r="C171" s="157">
        <f t="shared" si="87"/>
        <v>0</v>
      </c>
      <c r="D171" s="264">
        <f t="shared" si="88"/>
        <v>0</v>
      </c>
      <c r="E171" s="196">
        <f>'Core Indicators'!R196</f>
        <v>0</v>
      </c>
      <c r="F171" s="196">
        <f>'Core Indicators'!Z196</f>
        <v>0</v>
      </c>
      <c r="G171" s="157">
        <f t="shared" si="89"/>
        <v>0</v>
      </c>
      <c r="H171" s="196">
        <f>'Core Indicators'!AH196</f>
        <v>0</v>
      </c>
      <c r="I171" s="196">
        <f>'Core Indicators'!AP196</f>
        <v>0</v>
      </c>
      <c r="J171" s="196">
        <f>'Core Indicators'!BN196</f>
        <v>0</v>
      </c>
      <c r="K171" s="196">
        <f t="shared" si="90"/>
        <v>0</v>
      </c>
      <c r="L171" s="241">
        <f t="shared" si="91"/>
        <v>0</v>
      </c>
      <c r="M171" s="264">
        <f t="shared" si="92"/>
        <v>0</v>
      </c>
      <c r="N171" s="197">
        <f>'Core Indicators'!DJ196</f>
        <v>0</v>
      </c>
      <c r="O171" s="197">
        <f>'Core Indicators'!DR196</f>
        <v>0</v>
      </c>
      <c r="P171" s="197">
        <f>'Core Indicators'!DZ196</f>
        <v>0</v>
      </c>
      <c r="Q171" s="197">
        <f>'Core Indicators'!EH196</f>
        <v>0</v>
      </c>
      <c r="R171" s="197">
        <f>'Core Indicators'!EP196</f>
        <v>0</v>
      </c>
      <c r="S171" s="157" t="e">
        <f t="shared" si="93"/>
        <v>#DIV/0!</v>
      </c>
      <c r="T171" s="157" t="e">
        <f t="shared" si="94"/>
        <v>#DIV/0!</v>
      </c>
      <c r="U171" s="196">
        <v>1</v>
      </c>
      <c r="V171" s="196">
        <v>1</v>
      </c>
      <c r="W171" s="196">
        <f>'Core Indicators'!EX196</f>
        <v>0</v>
      </c>
      <c r="X171" s="157">
        <f t="shared" si="95"/>
        <v>0.5</v>
      </c>
      <c r="Y171" s="196">
        <v>1</v>
      </c>
      <c r="Z171" s="157" t="e">
        <f t="shared" si="96"/>
        <v>#DIV/0!</v>
      </c>
      <c r="AA171" s="196">
        <f>'Core Indicators'!FF196</f>
        <v>0</v>
      </c>
      <c r="AB171" s="196" t="e">
        <f t="shared" si="97"/>
        <v>#DIV/0!</v>
      </c>
      <c r="AC171" s="178">
        <f>'Core Indicators'!GD196</f>
        <v>0</v>
      </c>
      <c r="AD171" s="178">
        <f>'Core Indicators'!GL196</f>
        <v>0</v>
      </c>
      <c r="AE171" s="178">
        <f>'Core Indicators'!GT196</f>
        <v>0</v>
      </c>
      <c r="AF171" s="178">
        <f>'Core Indicators'!HB196</f>
        <v>0</v>
      </c>
      <c r="AG171" s="178">
        <f t="shared" si="98"/>
        <v>0</v>
      </c>
      <c r="AH171" s="178">
        <f>'Core Indicators'!HJ196</f>
        <v>0</v>
      </c>
      <c r="AI171" s="178">
        <f>'Core Indicators'!HR196</f>
        <v>0</v>
      </c>
      <c r="AJ171" s="178">
        <f t="shared" si="99"/>
        <v>0</v>
      </c>
      <c r="AK171" s="178">
        <f>'Core Indicators'!HZ196</f>
        <v>0</v>
      </c>
      <c r="AL171" s="178">
        <f>'Core Indicators'!IH196</f>
        <v>0</v>
      </c>
      <c r="AM171" s="178">
        <f>'Core Indicators'!IP196</f>
        <v>0</v>
      </c>
      <c r="AN171" s="178">
        <f t="shared" si="100"/>
        <v>0</v>
      </c>
    </row>
    <row r="172" spans="1:40" x14ac:dyDescent="0.35">
      <c r="A172" s="196">
        <f>Lists!C:C</f>
        <v>0</v>
      </c>
      <c r="B172" s="241" t="e">
        <f t="shared" si="86"/>
        <v>#DIV/0!</v>
      </c>
      <c r="C172" s="157">
        <f t="shared" si="87"/>
        <v>0</v>
      </c>
      <c r="D172" s="264">
        <f t="shared" si="88"/>
        <v>0</v>
      </c>
      <c r="E172" s="196">
        <f>'Core Indicators'!R197</f>
        <v>0</v>
      </c>
      <c r="F172" s="196">
        <f>'Core Indicators'!Z197</f>
        <v>0</v>
      </c>
      <c r="G172" s="157">
        <f t="shared" si="89"/>
        <v>0</v>
      </c>
      <c r="H172" s="196">
        <f>'Core Indicators'!AH197</f>
        <v>0</v>
      </c>
      <c r="I172" s="196">
        <f>'Core Indicators'!AP197</f>
        <v>0</v>
      </c>
      <c r="J172" s="196">
        <f>'Core Indicators'!BN197</f>
        <v>0</v>
      </c>
      <c r="K172" s="196">
        <f t="shared" si="90"/>
        <v>0</v>
      </c>
      <c r="L172" s="241">
        <f t="shared" si="91"/>
        <v>0</v>
      </c>
      <c r="M172" s="264">
        <f t="shared" si="92"/>
        <v>0</v>
      </c>
      <c r="N172" s="197">
        <f>'Core Indicators'!DJ197</f>
        <v>0</v>
      </c>
      <c r="O172" s="197">
        <f>'Core Indicators'!DR197</f>
        <v>0</v>
      </c>
      <c r="P172" s="197">
        <f>'Core Indicators'!DZ197</f>
        <v>0</v>
      </c>
      <c r="Q172" s="197">
        <f>'Core Indicators'!EH197</f>
        <v>0</v>
      </c>
      <c r="R172" s="197">
        <f>'Core Indicators'!EP197</f>
        <v>0</v>
      </c>
      <c r="S172" s="157" t="e">
        <f t="shared" si="93"/>
        <v>#DIV/0!</v>
      </c>
      <c r="T172" s="157" t="e">
        <f t="shared" si="94"/>
        <v>#DIV/0!</v>
      </c>
      <c r="U172" s="196">
        <v>1</v>
      </c>
      <c r="V172" s="196">
        <v>1</v>
      </c>
      <c r="W172" s="196">
        <f>'Core Indicators'!EX197</f>
        <v>0</v>
      </c>
      <c r="X172" s="157">
        <f t="shared" si="95"/>
        <v>0.5</v>
      </c>
      <c r="Y172" s="196">
        <v>1</v>
      </c>
      <c r="Z172" s="157" t="e">
        <f t="shared" si="96"/>
        <v>#DIV/0!</v>
      </c>
      <c r="AA172" s="196">
        <f>'Core Indicators'!FF197</f>
        <v>0</v>
      </c>
      <c r="AB172" s="196" t="e">
        <f t="shared" si="97"/>
        <v>#DIV/0!</v>
      </c>
      <c r="AC172" s="178">
        <f>'Core Indicators'!GD197</f>
        <v>0</v>
      </c>
      <c r="AD172" s="178">
        <f>'Core Indicators'!GL197</f>
        <v>0</v>
      </c>
      <c r="AE172" s="178">
        <f>'Core Indicators'!GT197</f>
        <v>0</v>
      </c>
      <c r="AF172" s="178">
        <f>'Core Indicators'!HB197</f>
        <v>0</v>
      </c>
      <c r="AG172" s="178">
        <f t="shared" si="98"/>
        <v>0</v>
      </c>
      <c r="AH172" s="178">
        <f>'Core Indicators'!HJ197</f>
        <v>0</v>
      </c>
      <c r="AI172" s="178">
        <f>'Core Indicators'!HR197</f>
        <v>0</v>
      </c>
      <c r="AJ172" s="178">
        <f t="shared" si="99"/>
        <v>0</v>
      </c>
      <c r="AK172" s="178">
        <f>'Core Indicators'!HZ197</f>
        <v>0</v>
      </c>
      <c r="AL172" s="178">
        <f>'Core Indicators'!IH197</f>
        <v>0</v>
      </c>
      <c r="AM172" s="178">
        <f>'Core Indicators'!IP197</f>
        <v>0</v>
      </c>
      <c r="AN172" s="178">
        <f t="shared" si="100"/>
        <v>0</v>
      </c>
    </row>
    <row r="173" spans="1:40" x14ac:dyDescent="0.35">
      <c r="A173" s="196">
        <f>Lists!C:C</f>
        <v>0</v>
      </c>
      <c r="B173" s="241" t="e">
        <f t="shared" si="86"/>
        <v>#DIV/0!</v>
      </c>
      <c r="C173" s="157">
        <f t="shared" si="87"/>
        <v>0</v>
      </c>
      <c r="D173" s="264">
        <f t="shared" si="88"/>
        <v>0</v>
      </c>
      <c r="E173" s="196">
        <f>'Core Indicators'!R198</f>
        <v>0</v>
      </c>
      <c r="F173" s="196">
        <f>'Core Indicators'!Z198</f>
        <v>0</v>
      </c>
      <c r="G173" s="157">
        <f t="shared" si="89"/>
        <v>0</v>
      </c>
      <c r="H173" s="196">
        <f>'Core Indicators'!AH198</f>
        <v>0</v>
      </c>
      <c r="I173" s="196">
        <f>'Core Indicators'!AP198</f>
        <v>0</v>
      </c>
      <c r="J173" s="196">
        <f>'Core Indicators'!BN198</f>
        <v>0</v>
      </c>
      <c r="K173" s="196">
        <f t="shared" si="90"/>
        <v>0</v>
      </c>
      <c r="L173" s="241">
        <f t="shared" si="91"/>
        <v>0</v>
      </c>
      <c r="M173" s="264">
        <f t="shared" si="92"/>
        <v>0</v>
      </c>
      <c r="N173" s="197">
        <f>'Core Indicators'!DJ198</f>
        <v>0</v>
      </c>
      <c r="O173" s="197">
        <f>'Core Indicators'!DR198</f>
        <v>0</v>
      </c>
      <c r="P173" s="197">
        <f>'Core Indicators'!DZ198</f>
        <v>0</v>
      </c>
      <c r="Q173" s="197">
        <f>'Core Indicators'!EH198</f>
        <v>0</v>
      </c>
      <c r="R173" s="197">
        <f>'Core Indicators'!EP198</f>
        <v>0</v>
      </c>
      <c r="S173" s="157" t="e">
        <f t="shared" si="93"/>
        <v>#DIV/0!</v>
      </c>
      <c r="T173" s="157" t="e">
        <f t="shared" si="94"/>
        <v>#DIV/0!</v>
      </c>
      <c r="U173" s="196">
        <v>1</v>
      </c>
      <c r="V173" s="196">
        <v>1</v>
      </c>
      <c r="W173" s="196">
        <f>'Core Indicators'!EX198</f>
        <v>0</v>
      </c>
      <c r="X173" s="157">
        <f t="shared" si="95"/>
        <v>0.5</v>
      </c>
      <c r="Y173" s="196">
        <v>1</v>
      </c>
      <c r="Z173" s="157" t="e">
        <f t="shared" si="96"/>
        <v>#DIV/0!</v>
      </c>
      <c r="AA173" s="196">
        <f>'Core Indicators'!FF198</f>
        <v>0</v>
      </c>
      <c r="AB173" s="196" t="e">
        <f t="shared" si="97"/>
        <v>#DIV/0!</v>
      </c>
      <c r="AC173" s="178">
        <f>'Core Indicators'!GD198</f>
        <v>0</v>
      </c>
      <c r="AD173" s="178">
        <f>'Core Indicators'!GL198</f>
        <v>0</v>
      </c>
      <c r="AE173" s="178">
        <f>'Core Indicators'!GT198</f>
        <v>0</v>
      </c>
      <c r="AF173" s="178">
        <f>'Core Indicators'!HB198</f>
        <v>0</v>
      </c>
      <c r="AG173" s="178">
        <f t="shared" si="98"/>
        <v>0</v>
      </c>
      <c r="AH173" s="178">
        <f>'Core Indicators'!HJ198</f>
        <v>0</v>
      </c>
      <c r="AI173" s="178">
        <f>'Core Indicators'!HR198</f>
        <v>0</v>
      </c>
      <c r="AJ173" s="178">
        <f t="shared" si="99"/>
        <v>0</v>
      </c>
      <c r="AK173" s="178">
        <f>'Core Indicators'!HZ198</f>
        <v>0</v>
      </c>
      <c r="AL173" s="178">
        <f>'Core Indicators'!IH198</f>
        <v>0</v>
      </c>
      <c r="AM173" s="178">
        <f>'Core Indicators'!IP198</f>
        <v>0</v>
      </c>
      <c r="AN173" s="178">
        <f t="shared" si="100"/>
        <v>0</v>
      </c>
    </row>
    <row r="174" spans="1:40" x14ac:dyDescent="0.35">
      <c r="A174" s="196">
        <f>Lists!C:C</f>
        <v>0</v>
      </c>
      <c r="B174" s="241" t="e">
        <f t="shared" si="86"/>
        <v>#DIV/0!</v>
      </c>
      <c r="C174" s="157">
        <f t="shared" si="87"/>
        <v>0</v>
      </c>
      <c r="D174" s="264">
        <f t="shared" si="88"/>
        <v>0</v>
      </c>
      <c r="E174" s="196">
        <f>'Core Indicators'!R199</f>
        <v>0</v>
      </c>
      <c r="F174" s="196">
        <f>'Core Indicators'!Z199</f>
        <v>0</v>
      </c>
      <c r="G174" s="157">
        <f t="shared" si="89"/>
        <v>0</v>
      </c>
      <c r="H174" s="196">
        <f>'Core Indicators'!AH199</f>
        <v>0</v>
      </c>
      <c r="I174" s="196">
        <f>'Core Indicators'!AP199</f>
        <v>0</v>
      </c>
      <c r="J174" s="196">
        <f>'Core Indicators'!BN199</f>
        <v>0</v>
      </c>
      <c r="K174" s="196">
        <f t="shared" si="90"/>
        <v>0</v>
      </c>
      <c r="L174" s="241">
        <f t="shared" si="91"/>
        <v>0</v>
      </c>
      <c r="M174" s="264">
        <f t="shared" si="92"/>
        <v>0</v>
      </c>
      <c r="N174" s="197">
        <f>'Core Indicators'!DJ199</f>
        <v>0</v>
      </c>
      <c r="O174" s="197">
        <f>'Core Indicators'!DR199</f>
        <v>0</v>
      </c>
      <c r="P174" s="197">
        <f>'Core Indicators'!DZ199</f>
        <v>0</v>
      </c>
      <c r="Q174" s="197">
        <f>'Core Indicators'!EH199</f>
        <v>0</v>
      </c>
      <c r="R174" s="197">
        <f>'Core Indicators'!EP199</f>
        <v>0</v>
      </c>
      <c r="S174" s="157" t="e">
        <f t="shared" si="93"/>
        <v>#DIV/0!</v>
      </c>
      <c r="T174" s="157" t="e">
        <f t="shared" si="94"/>
        <v>#DIV/0!</v>
      </c>
      <c r="U174" s="196">
        <v>1</v>
      </c>
      <c r="V174" s="196">
        <v>1</v>
      </c>
      <c r="W174" s="196">
        <f>'Core Indicators'!EX199</f>
        <v>0</v>
      </c>
      <c r="X174" s="157">
        <f t="shared" si="95"/>
        <v>0.5</v>
      </c>
      <c r="Y174" s="196">
        <v>1</v>
      </c>
      <c r="Z174" s="157" t="e">
        <f t="shared" si="96"/>
        <v>#DIV/0!</v>
      </c>
      <c r="AA174" s="196">
        <f>'Core Indicators'!FF199</f>
        <v>0</v>
      </c>
      <c r="AB174" s="196" t="e">
        <f t="shared" si="97"/>
        <v>#DIV/0!</v>
      </c>
      <c r="AC174" s="178">
        <f>'Core Indicators'!GD199</f>
        <v>0</v>
      </c>
      <c r="AD174" s="178">
        <f>'Core Indicators'!GL199</f>
        <v>0</v>
      </c>
      <c r="AE174" s="178">
        <f>'Core Indicators'!GT199</f>
        <v>0</v>
      </c>
      <c r="AF174" s="178">
        <f>'Core Indicators'!HB199</f>
        <v>0</v>
      </c>
      <c r="AG174" s="178">
        <f t="shared" si="98"/>
        <v>0</v>
      </c>
      <c r="AH174" s="178">
        <f>'Core Indicators'!HJ199</f>
        <v>0</v>
      </c>
      <c r="AI174" s="178">
        <f>'Core Indicators'!HR199</f>
        <v>0</v>
      </c>
      <c r="AJ174" s="178">
        <f t="shared" si="99"/>
        <v>0</v>
      </c>
      <c r="AK174" s="178">
        <f>'Core Indicators'!HZ199</f>
        <v>0</v>
      </c>
      <c r="AL174" s="178">
        <f>'Core Indicators'!IH199</f>
        <v>0</v>
      </c>
      <c r="AM174" s="178">
        <f>'Core Indicators'!IP199</f>
        <v>0</v>
      </c>
      <c r="AN174" s="178">
        <f t="shared" si="100"/>
        <v>0</v>
      </c>
    </row>
    <row r="175" spans="1:40" x14ac:dyDescent="0.35">
      <c r="A175" s="196">
        <f>Lists!C:C</f>
        <v>0</v>
      </c>
      <c r="B175" s="241" t="e">
        <f t="shared" si="86"/>
        <v>#DIV/0!</v>
      </c>
      <c r="C175" s="157">
        <f t="shared" si="87"/>
        <v>0</v>
      </c>
      <c r="D175" s="264">
        <f t="shared" si="88"/>
        <v>0</v>
      </c>
      <c r="E175" s="196">
        <f>'Core Indicators'!R200</f>
        <v>0</v>
      </c>
      <c r="F175" s="196">
        <f>'Core Indicators'!Z200</f>
        <v>0</v>
      </c>
      <c r="G175" s="157">
        <f t="shared" si="89"/>
        <v>0</v>
      </c>
      <c r="H175" s="196">
        <f>'Core Indicators'!AH200</f>
        <v>0</v>
      </c>
      <c r="I175" s="196">
        <f>'Core Indicators'!AP200</f>
        <v>0</v>
      </c>
      <c r="J175" s="196">
        <f>'Core Indicators'!BN200</f>
        <v>0</v>
      </c>
      <c r="K175" s="196">
        <f t="shared" si="90"/>
        <v>0</v>
      </c>
      <c r="L175" s="241">
        <f t="shared" si="91"/>
        <v>0</v>
      </c>
      <c r="M175" s="264">
        <f t="shared" si="92"/>
        <v>0</v>
      </c>
      <c r="N175" s="197">
        <f>'Core Indicators'!DJ200</f>
        <v>0</v>
      </c>
      <c r="O175" s="197">
        <f>'Core Indicators'!DR200</f>
        <v>0</v>
      </c>
      <c r="P175" s="197">
        <f>'Core Indicators'!DZ200</f>
        <v>0</v>
      </c>
      <c r="Q175" s="197">
        <f>'Core Indicators'!EH200</f>
        <v>0</v>
      </c>
      <c r="R175" s="197">
        <f>'Core Indicators'!EP200</f>
        <v>0</v>
      </c>
      <c r="S175" s="157" t="e">
        <f t="shared" si="93"/>
        <v>#DIV/0!</v>
      </c>
      <c r="T175" s="157" t="e">
        <f t="shared" si="94"/>
        <v>#DIV/0!</v>
      </c>
      <c r="U175" s="196">
        <v>1</v>
      </c>
      <c r="V175" s="196">
        <v>1</v>
      </c>
      <c r="W175" s="196">
        <f>'Core Indicators'!EX200</f>
        <v>0</v>
      </c>
      <c r="X175" s="157">
        <f t="shared" si="95"/>
        <v>0.5</v>
      </c>
      <c r="Y175" s="196">
        <v>1</v>
      </c>
      <c r="Z175" s="157" t="e">
        <f t="shared" si="96"/>
        <v>#DIV/0!</v>
      </c>
      <c r="AA175" s="196">
        <f>'Core Indicators'!FF200</f>
        <v>0</v>
      </c>
      <c r="AB175" s="196" t="e">
        <f t="shared" si="97"/>
        <v>#DIV/0!</v>
      </c>
      <c r="AC175" s="178">
        <f>'Core Indicators'!GD200</f>
        <v>0</v>
      </c>
      <c r="AD175" s="178">
        <f>'Core Indicators'!GL200</f>
        <v>0</v>
      </c>
      <c r="AE175" s="178">
        <f>'Core Indicators'!GT200</f>
        <v>0</v>
      </c>
      <c r="AF175" s="178">
        <f>'Core Indicators'!HB200</f>
        <v>0</v>
      </c>
      <c r="AG175" s="178">
        <f t="shared" si="98"/>
        <v>0</v>
      </c>
      <c r="AH175" s="178">
        <f>'Core Indicators'!HJ200</f>
        <v>0</v>
      </c>
      <c r="AI175" s="178">
        <f>'Core Indicators'!HR200</f>
        <v>0</v>
      </c>
      <c r="AJ175" s="178">
        <f t="shared" si="99"/>
        <v>0</v>
      </c>
      <c r="AK175" s="178">
        <f>'Core Indicators'!HZ200</f>
        <v>0</v>
      </c>
      <c r="AL175" s="178">
        <f>'Core Indicators'!IH200</f>
        <v>0</v>
      </c>
      <c r="AM175" s="178">
        <f>'Core Indicators'!IP200</f>
        <v>0</v>
      </c>
      <c r="AN175" s="178">
        <f t="shared" si="100"/>
        <v>0</v>
      </c>
    </row>
    <row r="176" spans="1:40" x14ac:dyDescent="0.35">
      <c r="A176" s="196">
        <f>Lists!C:C</f>
        <v>0</v>
      </c>
      <c r="B176" s="241" t="e">
        <f t="shared" si="86"/>
        <v>#DIV/0!</v>
      </c>
      <c r="C176" s="157">
        <f t="shared" si="87"/>
        <v>0</v>
      </c>
      <c r="D176" s="264">
        <f t="shared" si="88"/>
        <v>0</v>
      </c>
      <c r="E176" s="196">
        <f>'Core Indicators'!R201</f>
        <v>0</v>
      </c>
      <c r="F176" s="196">
        <f>'Core Indicators'!Z201</f>
        <v>0</v>
      </c>
      <c r="G176" s="157">
        <f t="shared" si="89"/>
        <v>0</v>
      </c>
      <c r="H176" s="196">
        <f>'Core Indicators'!AH201</f>
        <v>0</v>
      </c>
      <c r="I176" s="196">
        <f>'Core Indicators'!AP201</f>
        <v>0</v>
      </c>
      <c r="J176" s="196">
        <f>'Core Indicators'!BN201</f>
        <v>0</v>
      </c>
      <c r="K176" s="196">
        <f t="shared" si="90"/>
        <v>0</v>
      </c>
      <c r="L176" s="241">
        <f t="shared" si="91"/>
        <v>0</v>
      </c>
      <c r="M176" s="264">
        <f t="shared" si="92"/>
        <v>0</v>
      </c>
      <c r="N176" s="197">
        <f>'Core Indicators'!DJ201</f>
        <v>0</v>
      </c>
      <c r="O176" s="197">
        <f>'Core Indicators'!DR201</f>
        <v>0</v>
      </c>
      <c r="P176" s="197">
        <f>'Core Indicators'!DZ201</f>
        <v>0</v>
      </c>
      <c r="Q176" s="197">
        <f>'Core Indicators'!EH201</f>
        <v>0</v>
      </c>
      <c r="R176" s="197">
        <f>'Core Indicators'!EP201</f>
        <v>0</v>
      </c>
      <c r="S176" s="157" t="e">
        <f t="shared" si="93"/>
        <v>#DIV/0!</v>
      </c>
      <c r="T176" s="157" t="e">
        <f t="shared" si="94"/>
        <v>#DIV/0!</v>
      </c>
      <c r="U176" s="196">
        <v>1</v>
      </c>
      <c r="V176" s="196">
        <v>1</v>
      </c>
      <c r="W176" s="196">
        <f>'Core Indicators'!EX201</f>
        <v>0</v>
      </c>
      <c r="X176" s="157">
        <f t="shared" si="95"/>
        <v>0.5</v>
      </c>
      <c r="Y176" s="196">
        <v>1</v>
      </c>
      <c r="Z176" s="157" t="e">
        <f t="shared" si="96"/>
        <v>#DIV/0!</v>
      </c>
      <c r="AA176" s="196">
        <f>'Core Indicators'!FF201</f>
        <v>0</v>
      </c>
      <c r="AB176" s="196" t="e">
        <f t="shared" si="97"/>
        <v>#DIV/0!</v>
      </c>
      <c r="AC176" s="178">
        <f>'Core Indicators'!GD201</f>
        <v>0</v>
      </c>
      <c r="AD176" s="178">
        <f>'Core Indicators'!GL201</f>
        <v>0</v>
      </c>
      <c r="AE176" s="178">
        <f>'Core Indicators'!GT201</f>
        <v>0</v>
      </c>
      <c r="AF176" s="178">
        <f>'Core Indicators'!HB201</f>
        <v>0</v>
      </c>
      <c r="AG176" s="178">
        <f t="shared" si="98"/>
        <v>0</v>
      </c>
      <c r="AH176" s="178">
        <f>'Core Indicators'!HJ201</f>
        <v>0</v>
      </c>
      <c r="AI176" s="178">
        <f>'Core Indicators'!HR201</f>
        <v>0</v>
      </c>
      <c r="AJ176" s="178">
        <f t="shared" si="99"/>
        <v>0</v>
      </c>
      <c r="AK176" s="178">
        <f>'Core Indicators'!HZ201</f>
        <v>0</v>
      </c>
      <c r="AL176" s="178">
        <f>'Core Indicators'!IH201</f>
        <v>0</v>
      </c>
      <c r="AM176" s="178">
        <f>'Core Indicators'!IP201</f>
        <v>0</v>
      </c>
      <c r="AN176" s="178">
        <f t="shared" si="100"/>
        <v>0</v>
      </c>
    </row>
    <row r="177" spans="1:40" x14ac:dyDescent="0.35">
      <c r="A177" s="196">
        <f>Lists!C:C</f>
        <v>0</v>
      </c>
      <c r="B177" s="241" t="e">
        <f t="shared" si="86"/>
        <v>#DIV/0!</v>
      </c>
      <c r="C177" s="157">
        <f t="shared" si="87"/>
        <v>0</v>
      </c>
      <c r="D177" s="264">
        <f t="shared" si="88"/>
        <v>0</v>
      </c>
      <c r="E177" s="196">
        <f>'Core Indicators'!R202</f>
        <v>0</v>
      </c>
      <c r="F177" s="196">
        <f>'Core Indicators'!Z202</f>
        <v>0</v>
      </c>
      <c r="G177" s="157">
        <f t="shared" si="89"/>
        <v>0</v>
      </c>
      <c r="H177" s="196">
        <f>'Core Indicators'!AH202</f>
        <v>0</v>
      </c>
      <c r="I177" s="196">
        <f>'Core Indicators'!AP202</f>
        <v>0</v>
      </c>
      <c r="J177" s="196">
        <f>'Core Indicators'!BN202</f>
        <v>0</v>
      </c>
      <c r="K177" s="196">
        <f t="shared" si="90"/>
        <v>0</v>
      </c>
      <c r="L177" s="241">
        <f t="shared" si="91"/>
        <v>0</v>
      </c>
      <c r="M177" s="264">
        <f t="shared" si="92"/>
        <v>0</v>
      </c>
      <c r="N177" s="197">
        <f>'Core Indicators'!DJ202</f>
        <v>0</v>
      </c>
      <c r="O177" s="197">
        <f>'Core Indicators'!DR202</f>
        <v>0</v>
      </c>
      <c r="P177" s="197">
        <f>'Core Indicators'!DZ202</f>
        <v>0</v>
      </c>
      <c r="Q177" s="197">
        <f>'Core Indicators'!EH202</f>
        <v>0</v>
      </c>
      <c r="R177" s="197">
        <f>'Core Indicators'!EP202</f>
        <v>0</v>
      </c>
      <c r="S177" s="157" t="e">
        <f t="shared" si="93"/>
        <v>#DIV/0!</v>
      </c>
      <c r="T177" s="157" t="e">
        <f t="shared" si="94"/>
        <v>#DIV/0!</v>
      </c>
      <c r="U177" s="196">
        <v>1</v>
      </c>
      <c r="V177" s="196">
        <v>1</v>
      </c>
      <c r="W177" s="196">
        <f>'Core Indicators'!EX202</f>
        <v>0</v>
      </c>
      <c r="X177" s="157">
        <f t="shared" si="95"/>
        <v>0.5</v>
      </c>
      <c r="Y177" s="196">
        <v>1</v>
      </c>
      <c r="Z177" s="157" t="e">
        <f t="shared" si="96"/>
        <v>#DIV/0!</v>
      </c>
      <c r="AA177" s="196">
        <f>'Core Indicators'!FF202</f>
        <v>0</v>
      </c>
      <c r="AB177" s="196" t="e">
        <f t="shared" si="97"/>
        <v>#DIV/0!</v>
      </c>
      <c r="AC177" s="178">
        <f>'Core Indicators'!GD202</f>
        <v>0</v>
      </c>
      <c r="AD177" s="178">
        <f>'Core Indicators'!GL202</f>
        <v>0</v>
      </c>
      <c r="AE177" s="178">
        <f>'Core Indicators'!GT202</f>
        <v>0</v>
      </c>
      <c r="AF177" s="178">
        <f>'Core Indicators'!HB202</f>
        <v>0</v>
      </c>
      <c r="AG177" s="178">
        <f t="shared" si="98"/>
        <v>0</v>
      </c>
      <c r="AH177" s="178">
        <f>'Core Indicators'!HJ202</f>
        <v>0</v>
      </c>
      <c r="AI177" s="178">
        <f>'Core Indicators'!HR202</f>
        <v>0</v>
      </c>
      <c r="AJ177" s="178">
        <f t="shared" si="99"/>
        <v>0</v>
      </c>
      <c r="AK177" s="178">
        <f>'Core Indicators'!HZ202</f>
        <v>0</v>
      </c>
      <c r="AL177" s="178">
        <f>'Core Indicators'!IH202</f>
        <v>0</v>
      </c>
      <c r="AM177" s="178">
        <f>'Core Indicators'!IP202</f>
        <v>0</v>
      </c>
      <c r="AN177" s="178">
        <f t="shared" si="100"/>
        <v>0</v>
      </c>
    </row>
    <row r="178" spans="1:40" x14ac:dyDescent="0.35">
      <c r="A178" s="196">
        <f>Lists!C:C</f>
        <v>0</v>
      </c>
      <c r="B178" s="241" t="e">
        <f t="shared" si="86"/>
        <v>#DIV/0!</v>
      </c>
      <c r="C178" s="157">
        <f t="shared" si="87"/>
        <v>0</v>
      </c>
      <c r="D178" s="264">
        <f t="shared" si="88"/>
        <v>0</v>
      </c>
      <c r="E178" s="196">
        <f>'Core Indicators'!R203</f>
        <v>0</v>
      </c>
      <c r="F178" s="196">
        <f>'Core Indicators'!Z203</f>
        <v>0</v>
      </c>
      <c r="G178" s="157">
        <f t="shared" si="89"/>
        <v>0</v>
      </c>
      <c r="H178" s="196">
        <f>'Core Indicators'!AH203</f>
        <v>0</v>
      </c>
      <c r="I178" s="196">
        <f>'Core Indicators'!AP203</f>
        <v>0</v>
      </c>
      <c r="J178" s="196">
        <f>'Core Indicators'!BN203</f>
        <v>0</v>
      </c>
      <c r="K178" s="196">
        <f t="shared" si="90"/>
        <v>0</v>
      </c>
      <c r="L178" s="241">
        <f t="shared" si="91"/>
        <v>0</v>
      </c>
      <c r="M178" s="264">
        <f t="shared" si="92"/>
        <v>0</v>
      </c>
      <c r="N178" s="197">
        <f>'Core Indicators'!DJ203</f>
        <v>0</v>
      </c>
      <c r="O178" s="197">
        <f>'Core Indicators'!DR203</f>
        <v>0</v>
      </c>
      <c r="P178" s="197">
        <f>'Core Indicators'!DZ203</f>
        <v>0</v>
      </c>
      <c r="Q178" s="197">
        <f>'Core Indicators'!EH203</f>
        <v>0</v>
      </c>
      <c r="R178" s="197">
        <f>'Core Indicators'!EP203</f>
        <v>0</v>
      </c>
      <c r="S178" s="157" t="e">
        <f t="shared" si="93"/>
        <v>#DIV/0!</v>
      </c>
      <c r="T178" s="157" t="e">
        <f t="shared" si="94"/>
        <v>#DIV/0!</v>
      </c>
      <c r="U178" s="196">
        <v>1</v>
      </c>
      <c r="V178" s="196">
        <v>1</v>
      </c>
      <c r="W178" s="196">
        <f>'Core Indicators'!EX203</f>
        <v>0</v>
      </c>
      <c r="X178" s="157">
        <f t="shared" si="95"/>
        <v>0.5</v>
      </c>
      <c r="Y178" s="196">
        <v>1</v>
      </c>
      <c r="Z178" s="157" t="e">
        <f t="shared" si="96"/>
        <v>#DIV/0!</v>
      </c>
      <c r="AA178" s="196">
        <f>'Core Indicators'!FF203</f>
        <v>0</v>
      </c>
      <c r="AB178" s="196" t="e">
        <f t="shared" si="97"/>
        <v>#DIV/0!</v>
      </c>
      <c r="AC178" s="178">
        <f>'Core Indicators'!GD203</f>
        <v>0</v>
      </c>
      <c r="AD178" s="178">
        <f>'Core Indicators'!GL203</f>
        <v>0</v>
      </c>
      <c r="AE178" s="178">
        <f>'Core Indicators'!GT203</f>
        <v>0</v>
      </c>
      <c r="AF178" s="178">
        <f>'Core Indicators'!HB203</f>
        <v>0</v>
      </c>
      <c r="AG178" s="178">
        <f t="shared" si="98"/>
        <v>0</v>
      </c>
      <c r="AH178" s="178">
        <f>'Core Indicators'!HJ203</f>
        <v>0</v>
      </c>
      <c r="AI178" s="178">
        <f>'Core Indicators'!HR203</f>
        <v>0</v>
      </c>
      <c r="AJ178" s="178">
        <f t="shared" si="99"/>
        <v>0</v>
      </c>
      <c r="AK178" s="178">
        <f>'Core Indicators'!HZ203</f>
        <v>0</v>
      </c>
      <c r="AL178" s="178">
        <f>'Core Indicators'!IH203</f>
        <v>0</v>
      </c>
      <c r="AM178" s="178">
        <f>'Core Indicators'!IP203</f>
        <v>0</v>
      </c>
      <c r="AN178" s="178">
        <f t="shared" si="100"/>
        <v>0</v>
      </c>
    </row>
    <row r="179" spans="1:40" x14ac:dyDescent="0.35">
      <c r="A179" s="196">
        <f>Lists!C:C</f>
        <v>0</v>
      </c>
      <c r="B179" s="241">
        <f t="shared" si="86"/>
        <v>0</v>
      </c>
      <c r="C179" s="157">
        <f t="shared" si="87"/>
        <v>0</v>
      </c>
      <c r="D179" s="264">
        <f t="shared" si="88"/>
        <v>0</v>
      </c>
      <c r="E179" s="196">
        <f>'Core Indicators'!R204</f>
        <v>0</v>
      </c>
      <c r="F179" s="196">
        <f>'Core Indicators'!Z204</f>
        <v>0</v>
      </c>
      <c r="G179" s="157">
        <f t="shared" si="89"/>
        <v>0</v>
      </c>
      <c r="H179" s="196">
        <f>'Core Indicators'!AH204</f>
        <v>0</v>
      </c>
      <c r="I179" s="196">
        <f>'Core Indicators'!AP204</f>
        <v>0</v>
      </c>
      <c r="J179" s="196">
        <f>'Core Indicators'!BN204</f>
        <v>0</v>
      </c>
      <c r="K179" s="196">
        <f t="shared" si="90"/>
        <v>0</v>
      </c>
      <c r="L179" s="241">
        <f t="shared" si="91"/>
        <v>0</v>
      </c>
      <c r="M179" s="264" t="e">
        <f t="shared" si="92"/>
        <v>#DIV/0!</v>
      </c>
      <c r="N179" s="197">
        <f>'Core Indicators'!DJ204</f>
        <v>0</v>
      </c>
      <c r="O179" s="197">
        <f>'Core Indicators'!DR204</f>
        <v>0</v>
      </c>
      <c r="P179" s="197">
        <f>'Core Indicators'!DZ204</f>
        <v>0</v>
      </c>
      <c r="Q179" s="197">
        <f>'Core Indicators'!EH204</f>
        <v>0</v>
      </c>
      <c r="R179" s="197">
        <f>'Core Indicators'!EP204</f>
        <v>0</v>
      </c>
      <c r="S179" s="157">
        <f t="shared" si="93"/>
        <v>0</v>
      </c>
      <c r="T179" s="157" t="e">
        <f t="shared" si="94"/>
        <v>#DIV/0!</v>
      </c>
      <c r="U179" s="196">
        <v>1</v>
      </c>
      <c r="V179" s="196">
        <v>1</v>
      </c>
      <c r="W179" s="196">
        <f>'Core Indicators'!EX204</f>
        <v>0</v>
      </c>
      <c r="X179" s="157" t="e">
        <f t="shared" si="95"/>
        <v>#DIV/0!</v>
      </c>
      <c r="Y179" s="196">
        <v>1</v>
      </c>
      <c r="Z179" s="157" t="e">
        <f t="shared" si="96"/>
        <v>#DIV/0!</v>
      </c>
      <c r="AA179" s="196">
        <f>'Core Indicators'!FF204</f>
        <v>0</v>
      </c>
      <c r="AB179" s="196" t="e">
        <f t="shared" si="97"/>
        <v>#DIV/0!</v>
      </c>
      <c r="AC179" s="178">
        <f>'Core Indicators'!GD204</f>
        <v>0</v>
      </c>
      <c r="AD179" s="178">
        <f>'Core Indicators'!GL204</f>
        <v>0</v>
      </c>
      <c r="AE179" s="178">
        <f>'Core Indicators'!GT204</f>
        <v>0</v>
      </c>
      <c r="AF179" s="178">
        <f>'Core Indicators'!HB204</f>
        <v>0</v>
      </c>
      <c r="AG179" s="178" t="e">
        <f t="shared" si="98"/>
        <v>#DIV/0!</v>
      </c>
      <c r="AH179" s="178">
        <f>'Core Indicators'!HJ204</f>
        <v>0</v>
      </c>
      <c r="AI179" s="178">
        <f>'Core Indicators'!HR204</f>
        <v>0</v>
      </c>
      <c r="AJ179" s="178" t="e">
        <f t="shared" si="99"/>
        <v>#DIV/0!</v>
      </c>
      <c r="AK179" s="178">
        <f>'Core Indicators'!HZ204</f>
        <v>0</v>
      </c>
      <c r="AL179" s="178">
        <f>'Core Indicators'!IH204</f>
        <v>0</v>
      </c>
      <c r="AM179" s="178">
        <f>'Core Indicators'!IP204</f>
        <v>0</v>
      </c>
      <c r="AN179" s="178" t="e">
        <f t="shared" si="100"/>
        <v>#DIV/0!</v>
      </c>
    </row>
    <row r="180" spans="1:40" x14ac:dyDescent="0.35">
      <c r="A180" s="196">
        <f>Lists!C:C</f>
        <v>0</v>
      </c>
      <c r="B180" s="241">
        <f t="shared" si="86"/>
        <v>0</v>
      </c>
      <c r="C180" s="157">
        <f t="shared" si="87"/>
        <v>0</v>
      </c>
      <c r="D180" s="264">
        <f t="shared" si="88"/>
        <v>0</v>
      </c>
      <c r="E180" s="196">
        <f>'Core Indicators'!R205</f>
        <v>0</v>
      </c>
      <c r="F180" s="196">
        <f>'Core Indicators'!Z205</f>
        <v>0</v>
      </c>
      <c r="G180" s="157">
        <f t="shared" si="89"/>
        <v>0</v>
      </c>
      <c r="H180" s="196">
        <f>'Core Indicators'!AH205</f>
        <v>0</v>
      </c>
      <c r="I180" s="196">
        <f>'Core Indicators'!AP205</f>
        <v>0</v>
      </c>
      <c r="J180" s="196">
        <f>'Core Indicators'!BN205</f>
        <v>0</v>
      </c>
      <c r="K180" s="196">
        <f t="shared" si="90"/>
        <v>0</v>
      </c>
      <c r="L180" s="241">
        <f t="shared" si="91"/>
        <v>0</v>
      </c>
      <c r="M180" s="264" t="e">
        <f t="shared" si="92"/>
        <v>#DIV/0!</v>
      </c>
      <c r="N180" s="197">
        <f>'Core Indicators'!DJ205</f>
        <v>0</v>
      </c>
      <c r="O180" s="197">
        <f>'Core Indicators'!DR205</f>
        <v>0</v>
      </c>
      <c r="P180" s="197">
        <f>'Core Indicators'!DZ205</f>
        <v>0</v>
      </c>
      <c r="Q180" s="197">
        <f>'Core Indicators'!EH205</f>
        <v>0</v>
      </c>
      <c r="R180" s="197">
        <f>'Core Indicators'!EP205</f>
        <v>0</v>
      </c>
      <c r="S180" s="157">
        <f t="shared" si="93"/>
        <v>0</v>
      </c>
      <c r="T180" s="157" t="e">
        <f t="shared" si="94"/>
        <v>#DIV/0!</v>
      </c>
      <c r="U180" s="196">
        <v>1</v>
      </c>
      <c r="V180" s="196">
        <v>1</v>
      </c>
      <c r="W180" s="196">
        <f>'Core Indicators'!EX205</f>
        <v>0</v>
      </c>
      <c r="X180" s="157" t="e">
        <f t="shared" si="95"/>
        <v>#DIV/0!</v>
      </c>
      <c r="Y180" s="196">
        <v>1</v>
      </c>
      <c r="Z180" s="157" t="e">
        <f t="shared" si="96"/>
        <v>#DIV/0!</v>
      </c>
      <c r="AA180" s="196">
        <f>'Core Indicators'!FF205</f>
        <v>0</v>
      </c>
      <c r="AB180" s="196" t="e">
        <f t="shared" si="97"/>
        <v>#DIV/0!</v>
      </c>
      <c r="AC180" s="178">
        <f>'Core Indicators'!GD205</f>
        <v>0</v>
      </c>
      <c r="AD180" s="178">
        <f>'Core Indicators'!GL205</f>
        <v>0</v>
      </c>
      <c r="AE180" s="178">
        <f>'Core Indicators'!GT205</f>
        <v>0</v>
      </c>
      <c r="AF180" s="178">
        <f>'Core Indicators'!HB205</f>
        <v>0</v>
      </c>
      <c r="AG180" s="178" t="e">
        <f t="shared" si="98"/>
        <v>#DIV/0!</v>
      </c>
      <c r="AH180" s="178">
        <f>'Core Indicators'!HJ205</f>
        <v>0</v>
      </c>
      <c r="AI180" s="178">
        <f>'Core Indicators'!HR205</f>
        <v>0</v>
      </c>
      <c r="AJ180" s="178" t="e">
        <f t="shared" si="99"/>
        <v>#DIV/0!</v>
      </c>
      <c r="AK180" s="178">
        <f>'Core Indicators'!HZ205</f>
        <v>0</v>
      </c>
      <c r="AL180" s="178">
        <f>'Core Indicators'!IH205</f>
        <v>0</v>
      </c>
      <c r="AM180" s="178">
        <f>'Core Indicators'!IP205</f>
        <v>0</v>
      </c>
      <c r="AN180" s="178" t="e">
        <f t="shared" si="100"/>
        <v>#DIV/0!</v>
      </c>
    </row>
    <row r="181" spans="1:40" x14ac:dyDescent="0.35">
      <c r="A181" s="196">
        <f>Lists!C:C</f>
        <v>0</v>
      </c>
      <c r="B181" s="241">
        <f t="shared" si="86"/>
        <v>0</v>
      </c>
      <c r="C181" s="157">
        <f t="shared" si="87"/>
        <v>0</v>
      </c>
      <c r="D181" s="264">
        <f t="shared" si="88"/>
        <v>0</v>
      </c>
      <c r="E181" s="196">
        <f>'Core Indicators'!R206</f>
        <v>0</v>
      </c>
      <c r="F181" s="196">
        <f>'Core Indicators'!Z206</f>
        <v>0</v>
      </c>
      <c r="G181" s="157">
        <f t="shared" si="89"/>
        <v>0</v>
      </c>
      <c r="H181" s="196">
        <f>'Core Indicators'!AH206</f>
        <v>0</v>
      </c>
      <c r="I181" s="196">
        <f>'Core Indicators'!AP206</f>
        <v>0</v>
      </c>
      <c r="J181" s="196">
        <f>'Core Indicators'!BN206</f>
        <v>0</v>
      </c>
      <c r="K181" s="196">
        <f t="shared" si="90"/>
        <v>0</v>
      </c>
      <c r="L181" s="241">
        <f t="shared" si="91"/>
        <v>0</v>
      </c>
      <c r="M181" s="264" t="e">
        <f t="shared" si="92"/>
        <v>#DIV/0!</v>
      </c>
      <c r="N181" s="197">
        <f>'Core Indicators'!DJ206</f>
        <v>0</v>
      </c>
      <c r="O181" s="197">
        <f>'Core Indicators'!DR206</f>
        <v>0</v>
      </c>
      <c r="P181" s="197">
        <f>'Core Indicators'!DZ206</f>
        <v>0</v>
      </c>
      <c r="Q181" s="197">
        <f>'Core Indicators'!EH206</f>
        <v>0</v>
      </c>
      <c r="R181" s="197">
        <f>'Core Indicators'!EP206</f>
        <v>0</v>
      </c>
      <c r="S181" s="157">
        <f t="shared" si="93"/>
        <v>0</v>
      </c>
      <c r="T181" s="157" t="e">
        <f t="shared" si="94"/>
        <v>#DIV/0!</v>
      </c>
      <c r="U181" s="196">
        <v>1</v>
      </c>
      <c r="V181" s="196">
        <v>1</v>
      </c>
      <c r="W181" s="196">
        <f>'Core Indicators'!EX206</f>
        <v>0</v>
      </c>
      <c r="X181" s="157" t="e">
        <f t="shared" si="95"/>
        <v>#DIV/0!</v>
      </c>
      <c r="Y181" s="196">
        <v>1</v>
      </c>
      <c r="Z181" s="157" t="e">
        <f t="shared" si="96"/>
        <v>#DIV/0!</v>
      </c>
      <c r="AA181" s="196">
        <f>'Core Indicators'!FF206</f>
        <v>0</v>
      </c>
      <c r="AB181" s="196" t="e">
        <f t="shared" si="97"/>
        <v>#DIV/0!</v>
      </c>
      <c r="AC181" s="178">
        <f>'Core Indicators'!GD206</f>
        <v>0</v>
      </c>
      <c r="AD181" s="178">
        <f>'Core Indicators'!GL206</f>
        <v>0</v>
      </c>
      <c r="AE181" s="178">
        <f>'Core Indicators'!GT206</f>
        <v>0</v>
      </c>
      <c r="AF181" s="178">
        <f>'Core Indicators'!HB206</f>
        <v>0</v>
      </c>
      <c r="AG181" s="178" t="e">
        <f t="shared" si="98"/>
        <v>#DIV/0!</v>
      </c>
      <c r="AH181" s="178">
        <f>'Core Indicators'!HJ206</f>
        <v>0</v>
      </c>
      <c r="AI181" s="178">
        <f>'Core Indicators'!HR206</f>
        <v>0</v>
      </c>
      <c r="AJ181" s="178" t="e">
        <f t="shared" si="99"/>
        <v>#DIV/0!</v>
      </c>
      <c r="AK181" s="178">
        <f>'Core Indicators'!HZ206</f>
        <v>0</v>
      </c>
      <c r="AL181" s="178">
        <f>'Core Indicators'!IH206</f>
        <v>0</v>
      </c>
      <c r="AM181" s="178">
        <f>'Core Indicators'!IP206</f>
        <v>0</v>
      </c>
      <c r="AN181" s="178" t="e">
        <f t="shared" si="100"/>
        <v>#DIV/0!</v>
      </c>
    </row>
    <row r="182" spans="1:40" x14ac:dyDescent="0.35">
      <c r="A182" s="196">
        <f>Lists!C:C</f>
        <v>0</v>
      </c>
      <c r="B182" s="241">
        <f t="shared" si="86"/>
        <v>0</v>
      </c>
      <c r="C182" s="157">
        <f t="shared" si="87"/>
        <v>0</v>
      </c>
      <c r="D182" s="264">
        <f t="shared" si="88"/>
        <v>0</v>
      </c>
      <c r="E182" s="196">
        <f>'Core Indicators'!R207</f>
        <v>0</v>
      </c>
      <c r="F182" s="196">
        <f>'Core Indicators'!Z207</f>
        <v>0</v>
      </c>
      <c r="G182" s="157">
        <f t="shared" si="89"/>
        <v>0</v>
      </c>
      <c r="H182" s="196">
        <f>'Core Indicators'!AH207</f>
        <v>0</v>
      </c>
      <c r="I182" s="196">
        <f>'Core Indicators'!AP207</f>
        <v>0</v>
      </c>
      <c r="J182" s="196">
        <f>'Core Indicators'!BN207</f>
        <v>0</v>
      </c>
      <c r="K182" s="196">
        <f t="shared" si="90"/>
        <v>0</v>
      </c>
      <c r="L182" s="241">
        <f t="shared" si="91"/>
        <v>0</v>
      </c>
      <c r="M182" s="264" t="e">
        <f t="shared" si="92"/>
        <v>#DIV/0!</v>
      </c>
      <c r="N182" s="197">
        <f>'Core Indicators'!DJ207</f>
        <v>0</v>
      </c>
      <c r="O182" s="197">
        <f>'Core Indicators'!DR207</f>
        <v>0</v>
      </c>
      <c r="P182" s="197">
        <f>'Core Indicators'!DZ207</f>
        <v>0</v>
      </c>
      <c r="Q182" s="197">
        <f>'Core Indicators'!EH207</f>
        <v>0</v>
      </c>
      <c r="R182" s="197">
        <f>'Core Indicators'!EP207</f>
        <v>0</v>
      </c>
      <c r="S182" s="157">
        <f t="shared" si="93"/>
        <v>0</v>
      </c>
      <c r="T182" s="157" t="e">
        <f t="shared" si="94"/>
        <v>#DIV/0!</v>
      </c>
      <c r="U182" s="196">
        <v>1</v>
      </c>
      <c r="V182" s="196">
        <v>1</v>
      </c>
      <c r="W182" s="196">
        <f>'Core Indicators'!EX207</f>
        <v>0</v>
      </c>
      <c r="X182" s="157" t="e">
        <f t="shared" si="95"/>
        <v>#DIV/0!</v>
      </c>
      <c r="Y182" s="196">
        <v>1</v>
      </c>
      <c r="Z182" s="157" t="e">
        <f t="shared" si="96"/>
        <v>#DIV/0!</v>
      </c>
      <c r="AA182" s="196">
        <f>'Core Indicators'!FF207</f>
        <v>0</v>
      </c>
      <c r="AB182" s="196" t="e">
        <f t="shared" si="97"/>
        <v>#DIV/0!</v>
      </c>
      <c r="AC182" s="178">
        <f>'Core Indicators'!GD207</f>
        <v>0</v>
      </c>
      <c r="AD182" s="178">
        <f>'Core Indicators'!GL207</f>
        <v>0</v>
      </c>
      <c r="AE182" s="178">
        <f>'Core Indicators'!GT207</f>
        <v>0</v>
      </c>
      <c r="AF182" s="178">
        <f>'Core Indicators'!HB207</f>
        <v>0</v>
      </c>
      <c r="AG182" s="178" t="e">
        <f t="shared" si="98"/>
        <v>#DIV/0!</v>
      </c>
      <c r="AH182" s="178">
        <f>'Core Indicators'!HJ207</f>
        <v>0</v>
      </c>
      <c r="AI182" s="178">
        <f>'Core Indicators'!HR207</f>
        <v>0</v>
      </c>
      <c r="AJ182" s="178" t="e">
        <f t="shared" si="99"/>
        <v>#DIV/0!</v>
      </c>
      <c r="AK182" s="178">
        <f>'Core Indicators'!HZ207</f>
        <v>0</v>
      </c>
      <c r="AL182" s="178">
        <f>'Core Indicators'!IH207</f>
        <v>0</v>
      </c>
      <c r="AM182" s="178">
        <f>'Core Indicators'!IP207</f>
        <v>0</v>
      </c>
      <c r="AN182" s="178" t="e">
        <f t="shared" si="100"/>
        <v>#DIV/0!</v>
      </c>
    </row>
    <row r="183" spans="1:40" x14ac:dyDescent="0.35">
      <c r="A183" s="196">
        <f>Lists!C:C</f>
        <v>0</v>
      </c>
      <c r="B183" s="241">
        <f t="shared" si="86"/>
        <v>0</v>
      </c>
      <c r="C183" s="157">
        <f t="shared" si="87"/>
        <v>0</v>
      </c>
      <c r="D183" s="264">
        <f t="shared" si="88"/>
        <v>0</v>
      </c>
      <c r="E183" s="196">
        <f>'Core Indicators'!R208</f>
        <v>0</v>
      </c>
      <c r="F183" s="196">
        <f>'Core Indicators'!Z208</f>
        <v>0</v>
      </c>
      <c r="G183" s="157">
        <f t="shared" si="89"/>
        <v>0</v>
      </c>
      <c r="H183" s="196">
        <f>'Core Indicators'!AH208</f>
        <v>0</v>
      </c>
      <c r="I183" s="196">
        <f>'Core Indicators'!AP208</f>
        <v>0</v>
      </c>
      <c r="J183" s="196">
        <f>'Core Indicators'!BN208</f>
        <v>0</v>
      </c>
      <c r="K183" s="196">
        <f t="shared" si="90"/>
        <v>0</v>
      </c>
      <c r="L183" s="241">
        <f t="shared" si="91"/>
        <v>0</v>
      </c>
      <c r="M183" s="264" t="e">
        <f t="shared" si="92"/>
        <v>#DIV/0!</v>
      </c>
      <c r="N183" s="197">
        <f>'Core Indicators'!DJ208</f>
        <v>0</v>
      </c>
      <c r="O183" s="197">
        <f>'Core Indicators'!DR208</f>
        <v>0</v>
      </c>
      <c r="P183" s="197">
        <f>'Core Indicators'!DZ208</f>
        <v>0</v>
      </c>
      <c r="Q183" s="197">
        <f>'Core Indicators'!EH208</f>
        <v>0</v>
      </c>
      <c r="R183" s="197">
        <f>'Core Indicators'!EP208</f>
        <v>0</v>
      </c>
      <c r="S183" s="157">
        <f t="shared" si="93"/>
        <v>0</v>
      </c>
      <c r="T183" s="157" t="e">
        <f t="shared" si="94"/>
        <v>#DIV/0!</v>
      </c>
      <c r="U183" s="196">
        <v>1</v>
      </c>
      <c r="V183" s="196">
        <v>1</v>
      </c>
      <c r="W183" s="196">
        <f>'Core Indicators'!EX208</f>
        <v>0</v>
      </c>
      <c r="X183" s="157" t="e">
        <f t="shared" si="95"/>
        <v>#DIV/0!</v>
      </c>
      <c r="Y183" s="196">
        <v>1</v>
      </c>
      <c r="Z183" s="157" t="e">
        <f t="shared" si="96"/>
        <v>#DIV/0!</v>
      </c>
      <c r="AA183" s="196">
        <f>'Core Indicators'!FF208</f>
        <v>0</v>
      </c>
      <c r="AB183" s="196" t="e">
        <f t="shared" si="97"/>
        <v>#DIV/0!</v>
      </c>
      <c r="AC183" s="178">
        <f>'Core Indicators'!GD208</f>
        <v>0</v>
      </c>
      <c r="AD183" s="178">
        <f>'Core Indicators'!GL208</f>
        <v>0</v>
      </c>
      <c r="AE183" s="178">
        <f>'Core Indicators'!GT208</f>
        <v>0</v>
      </c>
      <c r="AF183" s="178">
        <f>'Core Indicators'!HB208</f>
        <v>0</v>
      </c>
      <c r="AG183" s="178" t="e">
        <f t="shared" si="98"/>
        <v>#DIV/0!</v>
      </c>
      <c r="AH183" s="178">
        <f>'Core Indicators'!HJ208</f>
        <v>0</v>
      </c>
      <c r="AI183" s="178">
        <f>'Core Indicators'!HR208</f>
        <v>0</v>
      </c>
      <c r="AJ183" s="178" t="e">
        <f t="shared" si="99"/>
        <v>#DIV/0!</v>
      </c>
      <c r="AK183" s="178">
        <f>'Core Indicators'!HZ208</f>
        <v>0</v>
      </c>
      <c r="AL183" s="178">
        <f>'Core Indicators'!IH208</f>
        <v>0</v>
      </c>
      <c r="AM183" s="178">
        <f>'Core Indicators'!IP208</f>
        <v>0</v>
      </c>
      <c r="AN183" s="178" t="e">
        <f t="shared" si="100"/>
        <v>#DIV/0!</v>
      </c>
    </row>
    <row r="184" spans="1:40" x14ac:dyDescent="0.35">
      <c r="A184" s="196">
        <f>Lists!C:C</f>
        <v>0</v>
      </c>
      <c r="B184" s="241">
        <f t="shared" si="86"/>
        <v>0</v>
      </c>
      <c r="C184" s="157">
        <f t="shared" si="87"/>
        <v>0</v>
      </c>
      <c r="D184" s="264">
        <f t="shared" si="88"/>
        <v>0</v>
      </c>
      <c r="E184" s="196">
        <f>'Core Indicators'!R209</f>
        <v>0</v>
      </c>
      <c r="F184" s="196">
        <f>'Core Indicators'!Z209</f>
        <v>0</v>
      </c>
      <c r="G184" s="157">
        <f t="shared" si="89"/>
        <v>0</v>
      </c>
      <c r="H184" s="196">
        <f>'Core Indicators'!AH209</f>
        <v>0</v>
      </c>
      <c r="I184" s="196">
        <f>'Core Indicators'!AP209</f>
        <v>0</v>
      </c>
      <c r="J184" s="196">
        <f>'Core Indicators'!BN209</f>
        <v>0</v>
      </c>
      <c r="K184" s="196">
        <f t="shared" si="90"/>
        <v>0</v>
      </c>
      <c r="L184" s="241">
        <f t="shared" si="91"/>
        <v>0</v>
      </c>
      <c r="M184" s="264" t="e">
        <f t="shared" si="92"/>
        <v>#DIV/0!</v>
      </c>
      <c r="N184" s="197">
        <f>'Core Indicators'!DJ209</f>
        <v>0</v>
      </c>
      <c r="O184" s="197">
        <f>'Core Indicators'!DR209</f>
        <v>0</v>
      </c>
      <c r="P184" s="197">
        <f>'Core Indicators'!DZ209</f>
        <v>0</v>
      </c>
      <c r="Q184" s="197">
        <f>'Core Indicators'!EH209</f>
        <v>0</v>
      </c>
      <c r="R184" s="197">
        <f>'Core Indicators'!EP209</f>
        <v>0</v>
      </c>
      <c r="S184" s="157">
        <f t="shared" si="93"/>
        <v>0</v>
      </c>
      <c r="T184" s="157" t="e">
        <f t="shared" si="94"/>
        <v>#DIV/0!</v>
      </c>
      <c r="U184" s="196">
        <v>1</v>
      </c>
      <c r="V184" s="196">
        <v>1</v>
      </c>
      <c r="W184" s="196">
        <f>'Core Indicators'!EX209</f>
        <v>0</v>
      </c>
      <c r="X184" s="157" t="e">
        <f t="shared" si="95"/>
        <v>#DIV/0!</v>
      </c>
      <c r="Y184" s="196">
        <v>1</v>
      </c>
      <c r="Z184" s="157" t="e">
        <f t="shared" si="96"/>
        <v>#DIV/0!</v>
      </c>
      <c r="AA184" s="196">
        <f>'Core Indicators'!FF209</f>
        <v>0</v>
      </c>
      <c r="AB184" s="196" t="e">
        <f t="shared" si="97"/>
        <v>#DIV/0!</v>
      </c>
      <c r="AC184" s="178">
        <f>'Core Indicators'!GD209</f>
        <v>0</v>
      </c>
      <c r="AD184" s="178">
        <f>'Core Indicators'!GL209</f>
        <v>0</v>
      </c>
      <c r="AE184" s="178">
        <f>'Core Indicators'!GT209</f>
        <v>0</v>
      </c>
      <c r="AF184" s="178">
        <f>'Core Indicators'!HB209</f>
        <v>0</v>
      </c>
      <c r="AG184" s="178" t="e">
        <f t="shared" si="98"/>
        <v>#DIV/0!</v>
      </c>
      <c r="AH184" s="178">
        <f>'Core Indicators'!HJ209</f>
        <v>0</v>
      </c>
      <c r="AI184" s="178">
        <f>'Core Indicators'!HR209</f>
        <v>0</v>
      </c>
      <c r="AJ184" s="178" t="e">
        <f t="shared" si="99"/>
        <v>#DIV/0!</v>
      </c>
      <c r="AK184" s="178">
        <f>'Core Indicators'!HZ209</f>
        <v>0</v>
      </c>
      <c r="AL184" s="178">
        <f>'Core Indicators'!IH209</f>
        <v>0</v>
      </c>
      <c r="AM184" s="178">
        <f>'Core Indicators'!IP209</f>
        <v>0</v>
      </c>
      <c r="AN184" s="178" t="e">
        <f t="shared" si="100"/>
        <v>#DIV/0!</v>
      </c>
    </row>
    <row r="185" spans="1:40" x14ac:dyDescent="0.35">
      <c r="A185" s="196">
        <f>Lists!C:C</f>
        <v>0</v>
      </c>
      <c r="B185" s="241">
        <f t="shared" si="86"/>
        <v>0</v>
      </c>
      <c r="C185" s="157">
        <f t="shared" si="87"/>
        <v>0</v>
      </c>
      <c r="D185" s="264">
        <f t="shared" si="88"/>
        <v>0</v>
      </c>
      <c r="E185" s="196">
        <f>'Core Indicators'!R210</f>
        <v>0</v>
      </c>
      <c r="F185" s="196">
        <f>'Core Indicators'!Z210</f>
        <v>0</v>
      </c>
      <c r="G185" s="157">
        <f t="shared" si="89"/>
        <v>0</v>
      </c>
      <c r="H185" s="196">
        <f>'Core Indicators'!AH210</f>
        <v>0</v>
      </c>
      <c r="I185" s="196">
        <f>'Core Indicators'!AP210</f>
        <v>0</v>
      </c>
      <c r="J185" s="196">
        <f>'Core Indicators'!BN210</f>
        <v>0</v>
      </c>
      <c r="K185" s="196">
        <f t="shared" si="90"/>
        <v>0</v>
      </c>
      <c r="L185" s="241">
        <f t="shared" si="91"/>
        <v>0</v>
      </c>
      <c r="M185" s="264" t="e">
        <f t="shared" si="92"/>
        <v>#DIV/0!</v>
      </c>
      <c r="N185" s="197">
        <f>'Core Indicators'!DJ210</f>
        <v>0</v>
      </c>
      <c r="O185" s="197">
        <f>'Core Indicators'!DR210</f>
        <v>0</v>
      </c>
      <c r="P185" s="197">
        <f>'Core Indicators'!DZ210</f>
        <v>0</v>
      </c>
      <c r="Q185" s="197">
        <f>'Core Indicators'!EH210</f>
        <v>0</v>
      </c>
      <c r="R185" s="197">
        <f>'Core Indicators'!EP210</f>
        <v>0</v>
      </c>
      <c r="S185" s="157">
        <f t="shared" si="93"/>
        <v>0</v>
      </c>
      <c r="T185" s="157" t="e">
        <f t="shared" si="94"/>
        <v>#DIV/0!</v>
      </c>
      <c r="U185" s="196">
        <v>1</v>
      </c>
      <c r="V185" s="196">
        <v>1</v>
      </c>
      <c r="W185" s="196">
        <f>'Core Indicators'!EX210</f>
        <v>0</v>
      </c>
      <c r="X185" s="157" t="e">
        <f t="shared" si="95"/>
        <v>#DIV/0!</v>
      </c>
      <c r="Y185" s="196">
        <v>1</v>
      </c>
      <c r="Z185" s="157" t="e">
        <f t="shared" si="96"/>
        <v>#DIV/0!</v>
      </c>
      <c r="AA185" s="196">
        <f>'Core Indicators'!FF210</f>
        <v>0</v>
      </c>
      <c r="AB185" s="196" t="e">
        <f t="shared" si="97"/>
        <v>#DIV/0!</v>
      </c>
      <c r="AC185" s="178">
        <f>'Core Indicators'!GD210</f>
        <v>0</v>
      </c>
      <c r="AD185" s="178">
        <f>'Core Indicators'!GL210</f>
        <v>0</v>
      </c>
      <c r="AE185" s="178">
        <f>'Core Indicators'!GT210</f>
        <v>0</v>
      </c>
      <c r="AF185" s="178">
        <f>'Core Indicators'!HB210</f>
        <v>0</v>
      </c>
      <c r="AG185" s="178" t="e">
        <f t="shared" si="98"/>
        <v>#DIV/0!</v>
      </c>
      <c r="AH185" s="178">
        <f>'Core Indicators'!HJ210</f>
        <v>0</v>
      </c>
      <c r="AI185" s="178">
        <f>'Core Indicators'!HR210</f>
        <v>0</v>
      </c>
      <c r="AJ185" s="178" t="e">
        <f t="shared" si="99"/>
        <v>#DIV/0!</v>
      </c>
      <c r="AK185" s="178">
        <f>'Core Indicators'!HZ210</f>
        <v>0</v>
      </c>
      <c r="AL185" s="178">
        <f>'Core Indicators'!IH210</f>
        <v>0</v>
      </c>
      <c r="AM185" s="178">
        <f>'Core Indicators'!IP210</f>
        <v>0</v>
      </c>
      <c r="AN185" s="178" t="e">
        <f t="shared" si="100"/>
        <v>#DIV/0!</v>
      </c>
    </row>
    <row r="186" spans="1:40" x14ac:dyDescent="0.35">
      <c r="A186" s="196">
        <f>Lists!C:C</f>
        <v>0</v>
      </c>
      <c r="B186" s="241">
        <f t="shared" si="86"/>
        <v>0</v>
      </c>
      <c r="C186" s="157">
        <f t="shared" si="87"/>
        <v>0</v>
      </c>
      <c r="D186" s="264">
        <f t="shared" si="88"/>
        <v>0</v>
      </c>
      <c r="E186" s="196">
        <f>'Core Indicators'!R211</f>
        <v>0</v>
      </c>
      <c r="F186" s="196">
        <f>'Core Indicators'!Z211</f>
        <v>0</v>
      </c>
      <c r="G186" s="157">
        <f t="shared" si="89"/>
        <v>0</v>
      </c>
      <c r="H186" s="196">
        <f>'Core Indicators'!AH211</f>
        <v>0</v>
      </c>
      <c r="I186" s="196">
        <f>'Core Indicators'!AP211</f>
        <v>0</v>
      </c>
      <c r="J186" s="196">
        <f>'Core Indicators'!BN211</f>
        <v>0</v>
      </c>
      <c r="K186" s="196">
        <f t="shared" si="90"/>
        <v>0</v>
      </c>
      <c r="L186" s="241">
        <f t="shared" si="91"/>
        <v>0</v>
      </c>
      <c r="M186" s="264" t="e">
        <f t="shared" si="92"/>
        <v>#DIV/0!</v>
      </c>
      <c r="N186" s="197">
        <f>'Core Indicators'!DJ211</f>
        <v>0</v>
      </c>
      <c r="O186" s="197">
        <f>'Core Indicators'!DR211</f>
        <v>0</v>
      </c>
      <c r="P186" s="197">
        <f>'Core Indicators'!DZ211</f>
        <v>0</v>
      </c>
      <c r="Q186" s="197">
        <f>'Core Indicators'!EH211</f>
        <v>0</v>
      </c>
      <c r="R186" s="197">
        <f>'Core Indicators'!EP211</f>
        <v>0</v>
      </c>
      <c r="S186" s="157">
        <f t="shared" si="93"/>
        <v>0</v>
      </c>
      <c r="T186" s="157" t="e">
        <f t="shared" si="94"/>
        <v>#DIV/0!</v>
      </c>
      <c r="U186" s="196">
        <v>1</v>
      </c>
      <c r="V186" s="196">
        <v>1</v>
      </c>
      <c r="W186" s="196">
        <f>'Core Indicators'!EX211</f>
        <v>0</v>
      </c>
      <c r="X186" s="157" t="e">
        <f t="shared" si="95"/>
        <v>#DIV/0!</v>
      </c>
      <c r="Y186" s="196">
        <v>1</v>
      </c>
      <c r="Z186" s="157" t="e">
        <f t="shared" si="96"/>
        <v>#DIV/0!</v>
      </c>
      <c r="AA186" s="196">
        <f>'Core Indicators'!FF211</f>
        <v>0</v>
      </c>
      <c r="AB186" s="196" t="e">
        <f t="shared" si="97"/>
        <v>#DIV/0!</v>
      </c>
      <c r="AC186" s="178">
        <f>'Core Indicators'!GD211</f>
        <v>0</v>
      </c>
      <c r="AD186" s="178">
        <f>'Core Indicators'!GL211</f>
        <v>0</v>
      </c>
      <c r="AE186" s="178">
        <f>'Core Indicators'!GT211</f>
        <v>0</v>
      </c>
      <c r="AF186" s="178">
        <f>'Core Indicators'!HB211</f>
        <v>0</v>
      </c>
      <c r="AG186" s="178" t="e">
        <f t="shared" si="98"/>
        <v>#DIV/0!</v>
      </c>
      <c r="AH186" s="178">
        <f>'Core Indicators'!HJ211</f>
        <v>0</v>
      </c>
      <c r="AI186" s="178">
        <f>'Core Indicators'!HR211</f>
        <v>0</v>
      </c>
      <c r="AJ186" s="178" t="e">
        <f t="shared" si="99"/>
        <v>#DIV/0!</v>
      </c>
      <c r="AK186" s="178">
        <f>'Core Indicators'!HZ211</f>
        <v>0</v>
      </c>
      <c r="AL186" s="178">
        <f>'Core Indicators'!IH211</f>
        <v>0</v>
      </c>
      <c r="AM186" s="178">
        <f>'Core Indicators'!IP211</f>
        <v>0</v>
      </c>
      <c r="AN186" s="178" t="e">
        <f t="shared" si="100"/>
        <v>#DIV/0!</v>
      </c>
    </row>
    <row r="187" spans="1:40" x14ac:dyDescent="0.35">
      <c r="A187" s="196">
        <f>Lists!C:C</f>
        <v>0</v>
      </c>
      <c r="B187" s="241">
        <f t="shared" si="86"/>
        <v>0</v>
      </c>
      <c r="C187" s="157">
        <f t="shared" si="87"/>
        <v>0</v>
      </c>
      <c r="D187" s="264">
        <f t="shared" si="88"/>
        <v>0</v>
      </c>
      <c r="E187" s="196">
        <f>'Core Indicators'!R212</f>
        <v>0</v>
      </c>
      <c r="F187" s="196">
        <f>'Core Indicators'!Z212</f>
        <v>0</v>
      </c>
      <c r="G187" s="157">
        <f t="shared" si="89"/>
        <v>0</v>
      </c>
      <c r="H187" s="196">
        <f>'Core Indicators'!AH212</f>
        <v>0</v>
      </c>
      <c r="I187" s="196">
        <f>'Core Indicators'!AP212</f>
        <v>0</v>
      </c>
      <c r="J187" s="196">
        <f>'Core Indicators'!BN212</f>
        <v>0</v>
      </c>
      <c r="K187" s="196">
        <f t="shared" si="90"/>
        <v>0</v>
      </c>
      <c r="L187" s="241">
        <f t="shared" si="91"/>
        <v>0</v>
      </c>
      <c r="M187" s="264" t="e">
        <f t="shared" si="92"/>
        <v>#DIV/0!</v>
      </c>
      <c r="N187" s="197">
        <f>'Core Indicators'!DJ212</f>
        <v>0</v>
      </c>
      <c r="O187" s="197">
        <f>'Core Indicators'!DR212</f>
        <v>0</v>
      </c>
      <c r="P187" s="197">
        <f>'Core Indicators'!DZ212</f>
        <v>0</v>
      </c>
      <c r="Q187" s="197">
        <f>'Core Indicators'!EH212</f>
        <v>0</v>
      </c>
      <c r="R187" s="197">
        <f>'Core Indicators'!EP212</f>
        <v>0</v>
      </c>
      <c r="S187" s="157">
        <f t="shared" si="93"/>
        <v>0</v>
      </c>
      <c r="T187" s="157" t="e">
        <f t="shared" si="94"/>
        <v>#DIV/0!</v>
      </c>
      <c r="U187" s="196">
        <v>1</v>
      </c>
      <c r="V187" s="196">
        <v>1</v>
      </c>
      <c r="W187" s="196">
        <f>'Core Indicators'!EX212</f>
        <v>0</v>
      </c>
      <c r="X187" s="157" t="e">
        <f t="shared" si="95"/>
        <v>#DIV/0!</v>
      </c>
      <c r="Y187" s="196">
        <v>1</v>
      </c>
      <c r="Z187" s="157" t="e">
        <f t="shared" si="96"/>
        <v>#DIV/0!</v>
      </c>
      <c r="AA187" s="196">
        <f>'Core Indicators'!FF212</f>
        <v>0</v>
      </c>
      <c r="AB187" s="196" t="e">
        <f t="shared" si="97"/>
        <v>#DIV/0!</v>
      </c>
      <c r="AC187" s="178">
        <f>'Core Indicators'!GD212</f>
        <v>0</v>
      </c>
      <c r="AD187" s="178">
        <f>'Core Indicators'!GL212</f>
        <v>0</v>
      </c>
      <c r="AE187" s="178">
        <f>'Core Indicators'!GT212</f>
        <v>0</v>
      </c>
      <c r="AF187" s="178">
        <f>'Core Indicators'!HB212</f>
        <v>0</v>
      </c>
      <c r="AG187" s="178" t="e">
        <f t="shared" si="98"/>
        <v>#DIV/0!</v>
      </c>
      <c r="AH187" s="178">
        <f>'Core Indicators'!HJ212</f>
        <v>0</v>
      </c>
      <c r="AI187" s="178">
        <f>'Core Indicators'!HR212</f>
        <v>0</v>
      </c>
      <c r="AJ187" s="178" t="e">
        <f t="shared" si="99"/>
        <v>#DIV/0!</v>
      </c>
      <c r="AK187" s="178">
        <f>'Core Indicators'!HZ212</f>
        <v>0</v>
      </c>
      <c r="AL187" s="178">
        <f>'Core Indicators'!IH212</f>
        <v>0</v>
      </c>
      <c r="AM187" s="178">
        <f>'Core Indicators'!IP212</f>
        <v>0</v>
      </c>
      <c r="AN187" s="178" t="e">
        <f t="shared" si="100"/>
        <v>#DIV/0!</v>
      </c>
    </row>
    <row r="188" spans="1:40" x14ac:dyDescent="0.35">
      <c r="A188" s="196">
        <f>Lists!C:C</f>
        <v>0</v>
      </c>
      <c r="B188" s="241">
        <f t="shared" si="86"/>
        <v>0</v>
      </c>
      <c r="C188" s="157">
        <f t="shared" si="87"/>
        <v>0</v>
      </c>
      <c r="D188" s="264">
        <f t="shared" si="88"/>
        <v>0</v>
      </c>
      <c r="E188" s="196">
        <f>'Core Indicators'!R213</f>
        <v>0</v>
      </c>
      <c r="F188" s="196">
        <f>'Core Indicators'!Z213</f>
        <v>0</v>
      </c>
      <c r="G188" s="157">
        <f t="shared" si="89"/>
        <v>0</v>
      </c>
      <c r="H188" s="196">
        <f>'Core Indicators'!AH213</f>
        <v>0</v>
      </c>
      <c r="I188" s="196">
        <f>'Core Indicators'!AP213</f>
        <v>0</v>
      </c>
      <c r="J188" s="196">
        <f>'Core Indicators'!BN213</f>
        <v>0</v>
      </c>
      <c r="K188" s="196">
        <f t="shared" si="90"/>
        <v>0</v>
      </c>
      <c r="L188" s="241">
        <f t="shared" si="91"/>
        <v>0</v>
      </c>
      <c r="M188" s="264" t="e">
        <f t="shared" si="92"/>
        <v>#DIV/0!</v>
      </c>
      <c r="N188" s="197">
        <f>'Core Indicators'!DJ213</f>
        <v>0</v>
      </c>
      <c r="O188" s="197">
        <f>'Core Indicators'!DR213</f>
        <v>0</v>
      </c>
      <c r="P188" s="197">
        <f>'Core Indicators'!DZ213</f>
        <v>0</v>
      </c>
      <c r="Q188" s="197">
        <f>'Core Indicators'!EH213</f>
        <v>0</v>
      </c>
      <c r="R188" s="197">
        <f>'Core Indicators'!EP213</f>
        <v>0</v>
      </c>
      <c r="S188" s="157">
        <f t="shared" si="93"/>
        <v>0</v>
      </c>
      <c r="T188" s="157" t="e">
        <f t="shared" si="94"/>
        <v>#DIV/0!</v>
      </c>
      <c r="U188" s="196">
        <v>1</v>
      </c>
      <c r="V188" s="196">
        <v>1</v>
      </c>
      <c r="W188" s="196">
        <f>'Core Indicators'!EX213</f>
        <v>0</v>
      </c>
      <c r="X188" s="157" t="e">
        <f t="shared" si="95"/>
        <v>#DIV/0!</v>
      </c>
      <c r="Y188" s="196">
        <v>1</v>
      </c>
      <c r="Z188" s="157" t="e">
        <f t="shared" si="96"/>
        <v>#DIV/0!</v>
      </c>
      <c r="AA188" s="196">
        <f>'Core Indicators'!FF213</f>
        <v>0</v>
      </c>
      <c r="AB188" s="196" t="e">
        <f t="shared" si="97"/>
        <v>#DIV/0!</v>
      </c>
      <c r="AC188" s="178">
        <f>'Core Indicators'!GD213</f>
        <v>0</v>
      </c>
      <c r="AD188" s="178">
        <f>'Core Indicators'!GL213</f>
        <v>0</v>
      </c>
      <c r="AE188" s="178">
        <f>'Core Indicators'!GT213</f>
        <v>0</v>
      </c>
      <c r="AF188" s="178">
        <f>'Core Indicators'!HB213</f>
        <v>0</v>
      </c>
      <c r="AG188" s="178" t="e">
        <f t="shared" si="98"/>
        <v>#DIV/0!</v>
      </c>
      <c r="AH188" s="178">
        <f>'Core Indicators'!HJ213</f>
        <v>0</v>
      </c>
      <c r="AI188" s="178">
        <f>'Core Indicators'!HR213</f>
        <v>0</v>
      </c>
      <c r="AJ188" s="178" t="e">
        <f t="shared" si="99"/>
        <v>#DIV/0!</v>
      </c>
      <c r="AK188" s="178">
        <f>'Core Indicators'!HZ213</f>
        <v>0</v>
      </c>
      <c r="AL188" s="178">
        <f>'Core Indicators'!IH213</f>
        <v>0</v>
      </c>
      <c r="AM188" s="178">
        <f>'Core Indicators'!IP213</f>
        <v>0</v>
      </c>
      <c r="AN188" s="178" t="e">
        <f t="shared" si="100"/>
        <v>#DIV/0!</v>
      </c>
    </row>
    <row r="189" spans="1:40" x14ac:dyDescent="0.35">
      <c r="A189" s="196">
        <f>Lists!C:C</f>
        <v>0</v>
      </c>
      <c r="B189" s="241">
        <f t="shared" si="86"/>
        <v>0</v>
      </c>
      <c r="C189" s="157">
        <f t="shared" si="87"/>
        <v>0</v>
      </c>
      <c r="D189" s="264">
        <f t="shared" si="88"/>
        <v>0</v>
      </c>
      <c r="E189" s="196">
        <f>'Core Indicators'!R214</f>
        <v>0</v>
      </c>
      <c r="F189" s="196">
        <f>'Core Indicators'!Z214</f>
        <v>0</v>
      </c>
      <c r="G189" s="157">
        <f t="shared" si="89"/>
        <v>0</v>
      </c>
      <c r="H189" s="196">
        <f>'Core Indicators'!AH214</f>
        <v>0</v>
      </c>
      <c r="I189" s="196">
        <f>'Core Indicators'!AP214</f>
        <v>0</v>
      </c>
      <c r="J189" s="196">
        <f>'Core Indicators'!BN214</f>
        <v>0</v>
      </c>
      <c r="K189" s="196">
        <f t="shared" si="90"/>
        <v>0</v>
      </c>
      <c r="L189" s="241">
        <f t="shared" si="91"/>
        <v>0</v>
      </c>
      <c r="M189" s="264" t="e">
        <f t="shared" si="92"/>
        <v>#DIV/0!</v>
      </c>
      <c r="N189" s="197">
        <f>'Core Indicators'!DJ214</f>
        <v>0</v>
      </c>
      <c r="O189" s="197">
        <f>'Core Indicators'!DR214</f>
        <v>0</v>
      </c>
      <c r="P189" s="197">
        <f>'Core Indicators'!DZ214</f>
        <v>0</v>
      </c>
      <c r="Q189" s="197">
        <f>'Core Indicators'!EH214</f>
        <v>0</v>
      </c>
      <c r="R189" s="197">
        <f>'Core Indicators'!EP214</f>
        <v>0</v>
      </c>
      <c r="S189" s="157">
        <f t="shared" si="93"/>
        <v>0</v>
      </c>
      <c r="T189" s="157" t="e">
        <f t="shared" si="94"/>
        <v>#DIV/0!</v>
      </c>
      <c r="U189" s="196">
        <v>1</v>
      </c>
      <c r="V189" s="196">
        <v>1</v>
      </c>
      <c r="W189" s="196">
        <f>'Core Indicators'!EX214</f>
        <v>0</v>
      </c>
      <c r="X189" s="157" t="e">
        <f t="shared" si="95"/>
        <v>#DIV/0!</v>
      </c>
      <c r="Y189" s="196">
        <v>1</v>
      </c>
      <c r="Z189" s="157" t="e">
        <f t="shared" si="96"/>
        <v>#DIV/0!</v>
      </c>
      <c r="AA189" s="196">
        <f>'Core Indicators'!FF214</f>
        <v>0</v>
      </c>
      <c r="AB189" s="196" t="e">
        <f t="shared" si="97"/>
        <v>#DIV/0!</v>
      </c>
      <c r="AC189" s="178">
        <f>'Core Indicators'!GD214</f>
        <v>0</v>
      </c>
      <c r="AD189" s="178">
        <f>'Core Indicators'!GL214</f>
        <v>0</v>
      </c>
      <c r="AE189" s="178">
        <f>'Core Indicators'!GT214</f>
        <v>0</v>
      </c>
      <c r="AF189" s="178">
        <f>'Core Indicators'!HB214</f>
        <v>0</v>
      </c>
      <c r="AG189" s="178" t="e">
        <f t="shared" si="98"/>
        <v>#DIV/0!</v>
      </c>
      <c r="AH189" s="178">
        <f>'Core Indicators'!HJ214</f>
        <v>0</v>
      </c>
      <c r="AI189" s="178">
        <f>'Core Indicators'!HR214</f>
        <v>0</v>
      </c>
      <c r="AJ189" s="178" t="e">
        <f t="shared" si="99"/>
        <v>#DIV/0!</v>
      </c>
      <c r="AK189" s="178">
        <f>'Core Indicators'!HZ214</f>
        <v>0</v>
      </c>
      <c r="AL189" s="178">
        <f>'Core Indicators'!IH214</f>
        <v>0</v>
      </c>
      <c r="AM189" s="178">
        <f>'Core Indicators'!IP214</f>
        <v>0</v>
      </c>
      <c r="AN189" s="178" t="e">
        <f t="shared" si="100"/>
        <v>#DIV/0!</v>
      </c>
    </row>
    <row r="190" spans="1:40" x14ac:dyDescent="0.35">
      <c r="A190" s="196">
        <f>Lists!C:C</f>
        <v>0</v>
      </c>
      <c r="B190" s="241">
        <f t="shared" si="86"/>
        <v>0</v>
      </c>
      <c r="C190" s="157">
        <f t="shared" si="87"/>
        <v>0</v>
      </c>
      <c r="D190" s="264">
        <f t="shared" si="88"/>
        <v>0</v>
      </c>
      <c r="E190" s="196">
        <f>'Core Indicators'!R215</f>
        <v>0</v>
      </c>
      <c r="F190" s="196">
        <f>'Core Indicators'!Z215</f>
        <v>0</v>
      </c>
      <c r="G190" s="157">
        <f t="shared" si="89"/>
        <v>0</v>
      </c>
      <c r="H190" s="196">
        <f>'Core Indicators'!AH215</f>
        <v>0</v>
      </c>
      <c r="I190" s="196">
        <f>'Core Indicators'!AP215</f>
        <v>0</v>
      </c>
      <c r="J190" s="196">
        <f>'Core Indicators'!BN215</f>
        <v>0</v>
      </c>
      <c r="K190" s="196">
        <f t="shared" si="90"/>
        <v>0</v>
      </c>
      <c r="L190" s="241">
        <f t="shared" si="91"/>
        <v>0</v>
      </c>
      <c r="M190" s="264" t="e">
        <f t="shared" si="92"/>
        <v>#DIV/0!</v>
      </c>
      <c r="N190" s="197">
        <f>'Core Indicators'!DJ215</f>
        <v>0</v>
      </c>
      <c r="O190" s="197">
        <f>'Core Indicators'!DR215</f>
        <v>0</v>
      </c>
      <c r="P190" s="197">
        <f>'Core Indicators'!DZ215</f>
        <v>0</v>
      </c>
      <c r="Q190" s="197">
        <f>'Core Indicators'!EH215</f>
        <v>0</v>
      </c>
      <c r="R190" s="197">
        <f>'Core Indicators'!EP215</f>
        <v>0</v>
      </c>
      <c r="S190" s="157">
        <f t="shared" si="93"/>
        <v>0</v>
      </c>
      <c r="T190" s="157" t="e">
        <f t="shared" si="94"/>
        <v>#DIV/0!</v>
      </c>
      <c r="U190" s="196">
        <v>1</v>
      </c>
      <c r="V190" s="196">
        <v>1</v>
      </c>
      <c r="W190" s="196">
        <f>'Core Indicators'!EX215</f>
        <v>0</v>
      </c>
      <c r="X190" s="157" t="e">
        <f t="shared" si="95"/>
        <v>#DIV/0!</v>
      </c>
      <c r="Y190" s="196">
        <v>1</v>
      </c>
      <c r="Z190" s="157" t="e">
        <f t="shared" si="96"/>
        <v>#DIV/0!</v>
      </c>
      <c r="AA190" s="196">
        <f>'Core Indicators'!FF215</f>
        <v>0</v>
      </c>
      <c r="AB190" s="196" t="e">
        <f t="shared" si="97"/>
        <v>#DIV/0!</v>
      </c>
      <c r="AC190" s="178">
        <f>'Core Indicators'!GD215</f>
        <v>0</v>
      </c>
      <c r="AD190" s="178">
        <f>'Core Indicators'!GL215</f>
        <v>0</v>
      </c>
      <c r="AE190" s="178">
        <f>'Core Indicators'!GT215</f>
        <v>0</v>
      </c>
      <c r="AF190" s="178">
        <f>'Core Indicators'!HB215</f>
        <v>0</v>
      </c>
      <c r="AG190" s="178" t="e">
        <f t="shared" si="98"/>
        <v>#DIV/0!</v>
      </c>
      <c r="AH190" s="178">
        <f>'Core Indicators'!HJ215</f>
        <v>0</v>
      </c>
      <c r="AI190" s="178">
        <f>'Core Indicators'!HR215</f>
        <v>0</v>
      </c>
      <c r="AJ190" s="178" t="e">
        <f t="shared" si="99"/>
        <v>#DIV/0!</v>
      </c>
      <c r="AK190" s="178">
        <f>'Core Indicators'!HZ215</f>
        <v>0</v>
      </c>
      <c r="AL190" s="178">
        <f>'Core Indicators'!IH215</f>
        <v>0</v>
      </c>
      <c r="AM190" s="178">
        <f>'Core Indicators'!IP215</f>
        <v>0</v>
      </c>
      <c r="AN190" s="178" t="e">
        <f t="shared" si="100"/>
        <v>#DIV/0!</v>
      </c>
    </row>
    <row r="191" spans="1:40" x14ac:dyDescent="0.35">
      <c r="A191" s="196">
        <f>Lists!C:C</f>
        <v>0</v>
      </c>
      <c r="B191" s="241">
        <f t="shared" si="86"/>
        <v>0</v>
      </c>
      <c r="C191" s="157">
        <f t="shared" si="87"/>
        <v>0</v>
      </c>
      <c r="D191" s="264">
        <f t="shared" si="88"/>
        <v>0</v>
      </c>
      <c r="E191" s="196">
        <f>'Core Indicators'!R216</f>
        <v>0</v>
      </c>
      <c r="F191" s="196">
        <f>'Core Indicators'!Z216</f>
        <v>0</v>
      </c>
      <c r="G191" s="157">
        <f t="shared" si="89"/>
        <v>0</v>
      </c>
      <c r="H191" s="196">
        <f>'Core Indicators'!AH216</f>
        <v>0</v>
      </c>
      <c r="I191" s="196">
        <f>'Core Indicators'!AP216</f>
        <v>0</v>
      </c>
      <c r="J191" s="196">
        <f>'Core Indicators'!BN216</f>
        <v>0</v>
      </c>
      <c r="K191" s="196">
        <f t="shared" si="90"/>
        <v>0</v>
      </c>
      <c r="L191" s="241">
        <f t="shared" si="91"/>
        <v>0</v>
      </c>
      <c r="M191" s="264" t="e">
        <f t="shared" si="92"/>
        <v>#DIV/0!</v>
      </c>
      <c r="N191" s="197">
        <f>'Core Indicators'!DJ216</f>
        <v>0</v>
      </c>
      <c r="O191" s="197">
        <f>'Core Indicators'!DR216</f>
        <v>0</v>
      </c>
      <c r="P191" s="197">
        <f>'Core Indicators'!DZ216</f>
        <v>0</v>
      </c>
      <c r="Q191" s="197">
        <f>'Core Indicators'!EH216</f>
        <v>0</v>
      </c>
      <c r="R191" s="197">
        <f>'Core Indicators'!EP216</f>
        <v>0</v>
      </c>
      <c r="S191" s="157">
        <f t="shared" si="93"/>
        <v>0</v>
      </c>
      <c r="T191" s="157" t="e">
        <f t="shared" si="94"/>
        <v>#DIV/0!</v>
      </c>
      <c r="U191" s="196">
        <v>1</v>
      </c>
      <c r="V191" s="196">
        <v>1</v>
      </c>
      <c r="W191" s="196">
        <f>'Core Indicators'!EX216</f>
        <v>0</v>
      </c>
      <c r="X191" s="157" t="e">
        <f t="shared" si="95"/>
        <v>#DIV/0!</v>
      </c>
      <c r="Y191" s="196">
        <v>1</v>
      </c>
      <c r="Z191" s="157" t="e">
        <f t="shared" si="96"/>
        <v>#DIV/0!</v>
      </c>
      <c r="AA191" s="196">
        <f>'Core Indicators'!FF216</f>
        <v>0</v>
      </c>
      <c r="AB191" s="196" t="e">
        <f t="shared" si="97"/>
        <v>#DIV/0!</v>
      </c>
      <c r="AC191" s="178">
        <f>'Core Indicators'!GD216</f>
        <v>0</v>
      </c>
      <c r="AD191" s="178">
        <f>'Core Indicators'!GL216</f>
        <v>0</v>
      </c>
      <c r="AE191" s="178">
        <f>'Core Indicators'!GT216</f>
        <v>0</v>
      </c>
      <c r="AF191" s="178">
        <f>'Core Indicators'!HB216</f>
        <v>0</v>
      </c>
      <c r="AG191" s="178" t="e">
        <f t="shared" si="98"/>
        <v>#DIV/0!</v>
      </c>
      <c r="AH191" s="178">
        <f>'Core Indicators'!HJ216</f>
        <v>0</v>
      </c>
      <c r="AI191" s="178">
        <f>'Core Indicators'!HR216</f>
        <v>0</v>
      </c>
      <c r="AJ191" s="178" t="e">
        <f t="shared" si="99"/>
        <v>#DIV/0!</v>
      </c>
      <c r="AK191" s="178">
        <f>'Core Indicators'!HZ216</f>
        <v>0</v>
      </c>
      <c r="AL191" s="178">
        <f>'Core Indicators'!IH216</f>
        <v>0</v>
      </c>
      <c r="AM191" s="178">
        <f>'Core Indicators'!IP216</f>
        <v>0</v>
      </c>
      <c r="AN191" s="178" t="e">
        <f t="shared" si="100"/>
        <v>#DIV/0!</v>
      </c>
    </row>
    <row r="192" spans="1:40" x14ac:dyDescent="0.35">
      <c r="A192" s="196">
        <f>Lists!C:C</f>
        <v>0</v>
      </c>
      <c r="B192" s="241">
        <f t="shared" si="86"/>
        <v>0</v>
      </c>
      <c r="C192" s="157">
        <f t="shared" si="87"/>
        <v>0</v>
      </c>
      <c r="D192" s="264">
        <f t="shared" si="88"/>
        <v>0</v>
      </c>
      <c r="E192" s="196">
        <f>'Core Indicators'!R217</f>
        <v>0</v>
      </c>
      <c r="F192" s="196">
        <f>'Core Indicators'!Z217</f>
        <v>0</v>
      </c>
      <c r="G192" s="157">
        <f t="shared" si="89"/>
        <v>0</v>
      </c>
      <c r="H192" s="196">
        <f>'Core Indicators'!AH217</f>
        <v>0</v>
      </c>
      <c r="I192" s="196">
        <f>'Core Indicators'!AP217</f>
        <v>0</v>
      </c>
      <c r="J192" s="196">
        <f>'Core Indicators'!BN217</f>
        <v>0</v>
      </c>
      <c r="K192" s="196">
        <f t="shared" si="90"/>
        <v>0</v>
      </c>
      <c r="L192" s="241">
        <f t="shared" si="91"/>
        <v>0</v>
      </c>
      <c r="M192" s="264" t="e">
        <f t="shared" si="92"/>
        <v>#DIV/0!</v>
      </c>
      <c r="N192" s="197">
        <f>'Core Indicators'!DJ217</f>
        <v>0</v>
      </c>
      <c r="O192" s="197">
        <f>'Core Indicators'!DR217</f>
        <v>0</v>
      </c>
      <c r="P192" s="197">
        <f>'Core Indicators'!DZ217</f>
        <v>0</v>
      </c>
      <c r="Q192" s="197">
        <f>'Core Indicators'!EH217</f>
        <v>0</v>
      </c>
      <c r="R192" s="197">
        <f>'Core Indicators'!EP217</f>
        <v>0</v>
      </c>
      <c r="S192" s="157">
        <f t="shared" si="93"/>
        <v>0</v>
      </c>
      <c r="T192" s="157" t="e">
        <f t="shared" si="94"/>
        <v>#DIV/0!</v>
      </c>
      <c r="U192" s="196">
        <v>1</v>
      </c>
      <c r="V192" s="196">
        <v>1</v>
      </c>
      <c r="W192" s="196">
        <f>'Core Indicators'!EX217</f>
        <v>0</v>
      </c>
      <c r="X192" s="157" t="e">
        <f t="shared" si="95"/>
        <v>#DIV/0!</v>
      </c>
      <c r="Y192" s="196">
        <v>1</v>
      </c>
      <c r="Z192" s="157" t="e">
        <f t="shared" si="96"/>
        <v>#DIV/0!</v>
      </c>
      <c r="AA192" s="196">
        <f>'Core Indicators'!FF217</f>
        <v>0</v>
      </c>
      <c r="AB192" s="196" t="e">
        <f t="shared" si="97"/>
        <v>#DIV/0!</v>
      </c>
      <c r="AC192" s="178">
        <f>'Core Indicators'!GD217</f>
        <v>0</v>
      </c>
      <c r="AD192" s="178">
        <f>'Core Indicators'!GL217</f>
        <v>0</v>
      </c>
      <c r="AE192" s="178">
        <f>'Core Indicators'!GT217</f>
        <v>0</v>
      </c>
      <c r="AF192" s="178">
        <f>'Core Indicators'!HB217</f>
        <v>0</v>
      </c>
      <c r="AG192" s="178" t="e">
        <f t="shared" si="98"/>
        <v>#DIV/0!</v>
      </c>
      <c r="AH192" s="178">
        <f>'Core Indicators'!HJ217</f>
        <v>0</v>
      </c>
      <c r="AI192" s="178">
        <f>'Core Indicators'!HR217</f>
        <v>0</v>
      </c>
      <c r="AJ192" s="178" t="e">
        <f t="shared" si="99"/>
        <v>#DIV/0!</v>
      </c>
      <c r="AK192" s="178">
        <f>'Core Indicators'!HZ217</f>
        <v>0</v>
      </c>
      <c r="AL192" s="178">
        <f>'Core Indicators'!IH217</f>
        <v>0</v>
      </c>
      <c r="AM192" s="178">
        <f>'Core Indicators'!IP217</f>
        <v>0</v>
      </c>
      <c r="AN192" s="178" t="e">
        <f t="shared" si="100"/>
        <v>#DIV/0!</v>
      </c>
    </row>
    <row r="193" spans="1:40" x14ac:dyDescent="0.35">
      <c r="A193" s="196">
        <f>Lists!C:C</f>
        <v>0</v>
      </c>
      <c r="B193" s="241">
        <f t="shared" si="86"/>
        <v>0</v>
      </c>
      <c r="C193" s="157">
        <f t="shared" si="87"/>
        <v>0</v>
      </c>
      <c r="D193" s="264">
        <f t="shared" si="88"/>
        <v>0</v>
      </c>
      <c r="E193" s="196">
        <f>'Core Indicators'!R218</f>
        <v>0</v>
      </c>
      <c r="F193" s="196">
        <f>'Core Indicators'!Z218</f>
        <v>0</v>
      </c>
      <c r="G193" s="157">
        <f t="shared" si="89"/>
        <v>0</v>
      </c>
      <c r="H193" s="196">
        <f>'Core Indicators'!AH218</f>
        <v>0</v>
      </c>
      <c r="I193" s="196">
        <f>'Core Indicators'!AP218</f>
        <v>0</v>
      </c>
      <c r="J193" s="196">
        <f>'Core Indicators'!BN218</f>
        <v>0</v>
      </c>
      <c r="K193" s="196">
        <f t="shared" si="90"/>
        <v>0</v>
      </c>
      <c r="L193" s="241">
        <f t="shared" si="91"/>
        <v>0</v>
      </c>
      <c r="M193" s="264" t="e">
        <f t="shared" si="92"/>
        <v>#DIV/0!</v>
      </c>
      <c r="N193" s="197">
        <f>'Core Indicators'!DJ218</f>
        <v>0</v>
      </c>
      <c r="O193" s="197">
        <f>'Core Indicators'!DR218</f>
        <v>0</v>
      </c>
      <c r="P193" s="197">
        <f>'Core Indicators'!DZ218</f>
        <v>0</v>
      </c>
      <c r="Q193" s="197">
        <f>'Core Indicators'!EH218</f>
        <v>0</v>
      </c>
      <c r="R193" s="197">
        <f>'Core Indicators'!EP218</f>
        <v>0</v>
      </c>
      <c r="S193" s="157">
        <f t="shared" si="93"/>
        <v>0</v>
      </c>
      <c r="T193" s="157" t="e">
        <f t="shared" si="94"/>
        <v>#DIV/0!</v>
      </c>
      <c r="U193" s="196">
        <v>1</v>
      </c>
      <c r="V193" s="196">
        <v>1</v>
      </c>
      <c r="W193" s="196">
        <f>'Core Indicators'!EX218</f>
        <v>0</v>
      </c>
      <c r="X193" s="157" t="e">
        <f t="shared" si="95"/>
        <v>#DIV/0!</v>
      </c>
      <c r="Y193" s="196">
        <v>1</v>
      </c>
      <c r="Z193" s="157" t="e">
        <f t="shared" si="96"/>
        <v>#DIV/0!</v>
      </c>
      <c r="AA193" s="196">
        <f>'Core Indicators'!FF218</f>
        <v>0</v>
      </c>
      <c r="AB193" s="196" t="e">
        <f t="shared" si="97"/>
        <v>#DIV/0!</v>
      </c>
      <c r="AC193" s="178">
        <f>'Core Indicators'!GD218</f>
        <v>0</v>
      </c>
      <c r="AD193" s="178">
        <f>'Core Indicators'!GL218</f>
        <v>0</v>
      </c>
      <c r="AE193" s="178">
        <f>'Core Indicators'!GT218</f>
        <v>0</v>
      </c>
      <c r="AF193" s="178">
        <f>'Core Indicators'!HB218</f>
        <v>0</v>
      </c>
      <c r="AG193" s="178" t="e">
        <f t="shared" si="98"/>
        <v>#DIV/0!</v>
      </c>
      <c r="AH193" s="178">
        <f>'Core Indicators'!HJ218</f>
        <v>0</v>
      </c>
      <c r="AI193" s="178">
        <f>'Core Indicators'!HR218</f>
        <v>0</v>
      </c>
      <c r="AJ193" s="178" t="e">
        <f t="shared" si="99"/>
        <v>#DIV/0!</v>
      </c>
      <c r="AK193" s="178">
        <f>'Core Indicators'!HZ218</f>
        <v>0</v>
      </c>
      <c r="AL193" s="178">
        <f>'Core Indicators'!IH218</f>
        <v>0</v>
      </c>
      <c r="AM193" s="178">
        <f>'Core Indicators'!IP218</f>
        <v>0</v>
      </c>
      <c r="AN193" s="178" t="e">
        <f t="shared" si="100"/>
        <v>#DIV/0!</v>
      </c>
    </row>
    <row r="194" spans="1:40" x14ac:dyDescent="0.35">
      <c r="A194" s="196">
        <f>Lists!C:C</f>
        <v>0</v>
      </c>
      <c r="B194" s="241">
        <f t="shared" si="86"/>
        <v>0</v>
      </c>
      <c r="C194" s="157">
        <f t="shared" si="87"/>
        <v>0</v>
      </c>
      <c r="D194" s="264">
        <f t="shared" si="88"/>
        <v>0</v>
      </c>
      <c r="E194" s="196">
        <f>'Core Indicators'!R219</f>
        <v>0</v>
      </c>
      <c r="F194" s="196">
        <f>'Core Indicators'!Z219</f>
        <v>0</v>
      </c>
      <c r="G194" s="157">
        <f t="shared" si="89"/>
        <v>0</v>
      </c>
      <c r="H194" s="196">
        <f>'Core Indicators'!AH219</f>
        <v>0</v>
      </c>
      <c r="I194" s="196">
        <f>'Core Indicators'!AP219</f>
        <v>0</v>
      </c>
      <c r="J194" s="196">
        <f>'Core Indicators'!BN219</f>
        <v>0</v>
      </c>
      <c r="K194" s="196">
        <f t="shared" si="90"/>
        <v>0</v>
      </c>
      <c r="L194" s="241">
        <f t="shared" si="91"/>
        <v>0</v>
      </c>
      <c r="M194" s="264" t="e">
        <f t="shared" si="92"/>
        <v>#DIV/0!</v>
      </c>
      <c r="N194" s="197">
        <f>'Core Indicators'!DJ219</f>
        <v>0</v>
      </c>
      <c r="O194" s="197">
        <f>'Core Indicators'!DR219</f>
        <v>0</v>
      </c>
      <c r="P194" s="197">
        <f>'Core Indicators'!DZ219</f>
        <v>0</v>
      </c>
      <c r="Q194" s="197">
        <f>'Core Indicators'!EH219</f>
        <v>0</v>
      </c>
      <c r="R194" s="197">
        <f>'Core Indicators'!EP219</f>
        <v>0</v>
      </c>
      <c r="S194" s="157">
        <f t="shared" si="93"/>
        <v>0</v>
      </c>
      <c r="T194" s="157" t="e">
        <f t="shared" si="94"/>
        <v>#DIV/0!</v>
      </c>
      <c r="U194" s="196">
        <v>1</v>
      </c>
      <c r="V194" s="196">
        <v>1</v>
      </c>
      <c r="W194" s="196">
        <f>'Core Indicators'!EX219</f>
        <v>0</v>
      </c>
      <c r="X194" s="157" t="e">
        <f t="shared" si="95"/>
        <v>#DIV/0!</v>
      </c>
      <c r="Y194" s="196">
        <v>1</v>
      </c>
      <c r="Z194" s="157" t="e">
        <f t="shared" si="96"/>
        <v>#DIV/0!</v>
      </c>
      <c r="AA194" s="196">
        <f>'Core Indicators'!FF219</f>
        <v>0</v>
      </c>
      <c r="AB194" s="196" t="e">
        <f t="shared" si="97"/>
        <v>#DIV/0!</v>
      </c>
      <c r="AC194" s="178">
        <f>'Core Indicators'!GD219</f>
        <v>0</v>
      </c>
      <c r="AD194" s="178">
        <f>'Core Indicators'!GL219</f>
        <v>0</v>
      </c>
      <c r="AE194" s="178">
        <f>'Core Indicators'!GT219</f>
        <v>0</v>
      </c>
      <c r="AF194" s="178">
        <f>'Core Indicators'!HB219</f>
        <v>0</v>
      </c>
      <c r="AG194" s="178" t="e">
        <f t="shared" si="98"/>
        <v>#DIV/0!</v>
      </c>
      <c r="AH194" s="178">
        <f>'Core Indicators'!HJ219</f>
        <v>0</v>
      </c>
      <c r="AI194" s="178">
        <f>'Core Indicators'!HR219</f>
        <v>0</v>
      </c>
      <c r="AJ194" s="178" t="e">
        <f t="shared" si="99"/>
        <v>#DIV/0!</v>
      </c>
      <c r="AK194" s="178">
        <f>'Core Indicators'!HZ219</f>
        <v>0</v>
      </c>
      <c r="AL194" s="178">
        <f>'Core Indicators'!IH219</f>
        <v>0</v>
      </c>
      <c r="AM194" s="178">
        <f>'Core Indicators'!IP219</f>
        <v>0</v>
      </c>
      <c r="AN194" s="178" t="e">
        <f t="shared" si="100"/>
        <v>#DIV/0!</v>
      </c>
    </row>
    <row r="195" spans="1:40" x14ac:dyDescent="0.35">
      <c r="A195" s="196">
        <f>Lists!C:C</f>
        <v>0</v>
      </c>
      <c r="B195" s="241">
        <f t="shared" si="86"/>
        <v>0</v>
      </c>
      <c r="C195" s="157">
        <f t="shared" si="87"/>
        <v>0</v>
      </c>
      <c r="D195" s="264">
        <f t="shared" si="88"/>
        <v>0</v>
      </c>
      <c r="E195" s="196">
        <f>'Core Indicators'!R220</f>
        <v>0</v>
      </c>
      <c r="F195" s="196">
        <f>'Core Indicators'!Z220</f>
        <v>0</v>
      </c>
      <c r="G195" s="157">
        <f t="shared" si="89"/>
        <v>0</v>
      </c>
      <c r="H195" s="196">
        <f>'Core Indicators'!AH220</f>
        <v>0</v>
      </c>
      <c r="I195" s="196">
        <f>'Core Indicators'!AP220</f>
        <v>0</v>
      </c>
      <c r="J195" s="196">
        <f>'Core Indicators'!BN220</f>
        <v>0</v>
      </c>
      <c r="K195" s="196">
        <f t="shared" si="90"/>
        <v>0</v>
      </c>
      <c r="L195" s="241">
        <f t="shared" si="91"/>
        <v>0</v>
      </c>
      <c r="M195" s="264" t="e">
        <f t="shared" si="92"/>
        <v>#DIV/0!</v>
      </c>
      <c r="N195" s="197">
        <f>'Core Indicators'!DJ220</f>
        <v>0</v>
      </c>
      <c r="O195" s="197">
        <f>'Core Indicators'!DR220</f>
        <v>0</v>
      </c>
      <c r="P195" s="197">
        <f>'Core Indicators'!DZ220</f>
        <v>0</v>
      </c>
      <c r="Q195" s="197">
        <f>'Core Indicators'!EH220</f>
        <v>0</v>
      </c>
      <c r="R195" s="197">
        <f>'Core Indicators'!EP220</f>
        <v>0</v>
      </c>
      <c r="S195" s="157">
        <f t="shared" si="93"/>
        <v>0</v>
      </c>
      <c r="T195" s="157" t="e">
        <f t="shared" si="94"/>
        <v>#DIV/0!</v>
      </c>
      <c r="U195" s="196">
        <v>1</v>
      </c>
      <c r="V195" s="196">
        <v>1</v>
      </c>
      <c r="W195" s="196">
        <f>'Core Indicators'!EX220</f>
        <v>0</v>
      </c>
      <c r="X195" s="157" t="e">
        <f t="shared" si="95"/>
        <v>#DIV/0!</v>
      </c>
      <c r="Y195" s="196">
        <v>1</v>
      </c>
      <c r="Z195" s="157" t="e">
        <f t="shared" si="96"/>
        <v>#DIV/0!</v>
      </c>
      <c r="AA195" s="196">
        <f>'Core Indicators'!FF220</f>
        <v>0</v>
      </c>
      <c r="AB195" s="196" t="e">
        <f t="shared" si="97"/>
        <v>#DIV/0!</v>
      </c>
      <c r="AC195" s="178">
        <f>'Core Indicators'!GD220</f>
        <v>0</v>
      </c>
      <c r="AD195" s="178">
        <f>'Core Indicators'!GL220</f>
        <v>0</v>
      </c>
      <c r="AE195" s="178">
        <f>'Core Indicators'!GT220</f>
        <v>0</v>
      </c>
      <c r="AF195" s="178">
        <f>'Core Indicators'!HB220</f>
        <v>0</v>
      </c>
      <c r="AG195" s="178" t="e">
        <f t="shared" si="98"/>
        <v>#DIV/0!</v>
      </c>
      <c r="AH195" s="178">
        <f>'Core Indicators'!HJ220</f>
        <v>0</v>
      </c>
      <c r="AI195" s="178">
        <f>'Core Indicators'!HR220</f>
        <v>0</v>
      </c>
      <c r="AJ195" s="178" t="e">
        <f t="shared" si="99"/>
        <v>#DIV/0!</v>
      </c>
      <c r="AK195" s="178">
        <f>'Core Indicators'!HZ220</f>
        <v>0</v>
      </c>
      <c r="AL195" s="178">
        <f>'Core Indicators'!IH220</f>
        <v>0</v>
      </c>
      <c r="AM195" s="178">
        <f>'Core Indicators'!IP220</f>
        <v>0</v>
      </c>
      <c r="AN195" s="178" t="e">
        <f t="shared" si="100"/>
        <v>#DIV/0!</v>
      </c>
    </row>
    <row r="196" spans="1:40" x14ac:dyDescent="0.35">
      <c r="A196" s="196">
        <f>Lists!C:C</f>
        <v>0</v>
      </c>
      <c r="B196" s="241">
        <f t="shared" si="86"/>
        <v>0</v>
      </c>
      <c r="C196" s="157">
        <f t="shared" si="87"/>
        <v>0</v>
      </c>
      <c r="D196" s="264">
        <f t="shared" si="88"/>
        <v>0</v>
      </c>
      <c r="E196" s="196">
        <f>'Core Indicators'!R221</f>
        <v>0</v>
      </c>
      <c r="F196" s="196">
        <f>'Core Indicators'!Z221</f>
        <v>0</v>
      </c>
      <c r="G196" s="157">
        <f t="shared" si="89"/>
        <v>0</v>
      </c>
      <c r="H196" s="196">
        <f>'Core Indicators'!AH221</f>
        <v>0</v>
      </c>
      <c r="I196" s="196">
        <f>'Core Indicators'!AP221</f>
        <v>0</v>
      </c>
      <c r="J196" s="196">
        <f>'Core Indicators'!BN221</f>
        <v>0</v>
      </c>
      <c r="K196" s="196">
        <f t="shared" si="90"/>
        <v>0</v>
      </c>
      <c r="L196" s="241">
        <f t="shared" si="91"/>
        <v>0</v>
      </c>
      <c r="M196" s="264" t="e">
        <f t="shared" si="92"/>
        <v>#DIV/0!</v>
      </c>
      <c r="N196" s="197">
        <f>'Core Indicators'!DJ221</f>
        <v>0</v>
      </c>
      <c r="O196" s="197">
        <f>'Core Indicators'!DR221</f>
        <v>0</v>
      </c>
      <c r="P196" s="197">
        <f>'Core Indicators'!DZ221</f>
        <v>0</v>
      </c>
      <c r="Q196" s="197">
        <f>'Core Indicators'!EH221</f>
        <v>0</v>
      </c>
      <c r="R196" s="197">
        <f>'Core Indicators'!EP221</f>
        <v>0</v>
      </c>
      <c r="S196" s="157">
        <f t="shared" si="93"/>
        <v>0</v>
      </c>
      <c r="T196" s="157" t="e">
        <f t="shared" si="94"/>
        <v>#DIV/0!</v>
      </c>
      <c r="U196" s="196">
        <v>1</v>
      </c>
      <c r="V196" s="196">
        <v>1</v>
      </c>
      <c r="W196" s="196">
        <f>'Core Indicators'!EX221</f>
        <v>0</v>
      </c>
      <c r="X196" s="157" t="e">
        <f t="shared" si="95"/>
        <v>#DIV/0!</v>
      </c>
      <c r="Y196" s="196">
        <v>1</v>
      </c>
      <c r="Z196" s="157" t="e">
        <f t="shared" si="96"/>
        <v>#DIV/0!</v>
      </c>
      <c r="AA196" s="196">
        <f>'Core Indicators'!FF221</f>
        <v>0</v>
      </c>
      <c r="AB196" s="196" t="e">
        <f t="shared" si="97"/>
        <v>#DIV/0!</v>
      </c>
      <c r="AC196" s="178">
        <f>'Core Indicators'!GD221</f>
        <v>0</v>
      </c>
      <c r="AD196" s="178">
        <f>'Core Indicators'!GL221</f>
        <v>0</v>
      </c>
      <c r="AE196" s="178">
        <f>'Core Indicators'!GT221</f>
        <v>0</v>
      </c>
      <c r="AF196" s="178">
        <f>'Core Indicators'!HB221</f>
        <v>0</v>
      </c>
      <c r="AG196" s="178" t="e">
        <f t="shared" si="98"/>
        <v>#DIV/0!</v>
      </c>
      <c r="AH196" s="178">
        <f>'Core Indicators'!HJ221</f>
        <v>0</v>
      </c>
      <c r="AI196" s="178">
        <f>'Core Indicators'!HR221</f>
        <v>0</v>
      </c>
      <c r="AJ196" s="178" t="e">
        <f t="shared" si="99"/>
        <v>#DIV/0!</v>
      </c>
      <c r="AK196" s="178">
        <f>'Core Indicators'!HZ221</f>
        <v>0</v>
      </c>
      <c r="AL196" s="178">
        <f>'Core Indicators'!IH221</f>
        <v>0</v>
      </c>
      <c r="AM196" s="178">
        <f>'Core Indicators'!IP221</f>
        <v>0</v>
      </c>
      <c r="AN196" s="178" t="e">
        <f t="shared" si="100"/>
        <v>#DIV/0!</v>
      </c>
    </row>
    <row r="197" spans="1:40" x14ac:dyDescent="0.35">
      <c r="A197" s="196">
        <f>Lists!C:C</f>
        <v>0</v>
      </c>
      <c r="B197" s="241">
        <f t="shared" ref="B197:B203" si="101">IF(OR(M222="x",D222="x"),"x",ROUND((5-GEOMEAN(((5-D222)/5*4+1),((5-M222)/5*4+1),((5-M222)/5*4+1)))/4*3.5+S222*0.3,1))</f>
        <v>0</v>
      </c>
      <c r="C197" s="157">
        <f t="shared" ref="C197:C203" si="102">COUNTIF(E222:F222,"x")+COUNTIF(H222:I222,"x")+COUNTIF(J222:J222,"x")+COUNTIF(M222,"x")+COUNTIF(U222:W222,"x")+COUNTIF(Y222:AB222,"x")</f>
        <v>0</v>
      </c>
      <c r="D197" s="264">
        <f t="shared" ref="D197:D203" si="103">IF(OR(L222="x",G222="x"),"x",ROUND((5-GEOMEAN(((5-L222)/5*4+1),((5-L222)/5*4+1),((5-G222)/5*4+1)))/4*5,1))</f>
        <v>0</v>
      </c>
      <c r="E197" s="196">
        <f>'Core Indicators'!R222</f>
        <v>0</v>
      </c>
      <c r="F197" s="196">
        <f>'Core Indicators'!Z222</f>
        <v>0</v>
      </c>
      <c r="G197" s="157">
        <f t="shared" ref="G197:G203" si="104">IF(AND(F222="x",E222="x"),"x",IF(OR(F222="x",E222="x"),AVERAGE(E222,F222),ROUND((10-GEOMEAN(((10-E222)/10*9+1),((10-F222)/10*9+1)))/9*10,1)))</f>
        <v>0</v>
      </c>
      <c r="H197" s="196">
        <f>'Core Indicators'!AH222</f>
        <v>0</v>
      </c>
      <c r="I197" s="196">
        <f>'Core Indicators'!AP222</f>
        <v>0</v>
      </c>
      <c r="J197" s="196">
        <f>'Core Indicators'!BN222</f>
        <v>0</v>
      </c>
      <c r="K197" s="196">
        <f t="shared" ref="K197:K203" si="105">IF(AND(J222="x",I222="x"),"x",IF(OR(J222="x",I222="x"),AVERAGE(I222,J222),ROUND((10-GEOMEAN(((10-I222)/10*9+1),((10-J222)/10*9+1)))/9*10,1)))</f>
        <v>0</v>
      </c>
      <c r="L197" s="241">
        <f t="shared" ref="L197:L203" si="106">IF(AND(H222="x",K222="x"),"x",IF(OR(H222="x",K222="x"),AVERAGE(H222,K222),ROUND((10-GEOMEAN(((10-H222)/10*9+1),((10-K222)/10*9+1)))/9*10,1)))</f>
        <v>0</v>
      </c>
      <c r="M197" s="264" t="e">
        <f t="shared" ref="M197:M203" si="107">IF(N222="x","x",AVERAGE(N222:R222))</f>
        <v>#DIV/0!</v>
      </c>
      <c r="N197" s="197">
        <f>'Core Indicators'!DJ222</f>
        <v>0</v>
      </c>
      <c r="O197" s="197">
        <f>'Core Indicators'!DR222</f>
        <v>0</v>
      </c>
      <c r="P197" s="197">
        <f>'Core Indicators'!DZ222</f>
        <v>0</v>
      </c>
      <c r="Q197" s="197">
        <f>'Core Indicators'!EH222</f>
        <v>0</v>
      </c>
      <c r="R197" s="197">
        <f>'Core Indicators'!EP222</f>
        <v>0</v>
      </c>
      <c r="S197" s="157">
        <f t="shared" ref="S197:S203" si="108">IF(OR(Z222="x",T222="x"),T222,ROUND((10-GEOMEAN(((10-T222)/10*9+1),((10-Z222)/10*9+1)))/9*10,1))</f>
        <v>0</v>
      </c>
      <c r="T197" s="157" t="e">
        <f t="shared" ref="T197:T203" si="109">AVERAGE(U222,X222,Y222)</f>
        <v>#DIV/0!</v>
      </c>
      <c r="U197" s="196">
        <v>1</v>
      </c>
      <c r="V197" s="196">
        <v>1</v>
      </c>
      <c r="W197" s="196">
        <f>'Core Indicators'!EX222</f>
        <v>0</v>
      </c>
      <c r="X197" s="157" t="e">
        <f t="shared" ref="X197:X203" si="110">AVERAGE(V222:W222)</f>
        <v>#DIV/0!</v>
      </c>
      <c r="Y197" s="196">
        <v>1</v>
      </c>
      <c r="Z197" s="157" t="e">
        <f t="shared" ref="Z197:Z203" si="111">IF(AND(AA222="x",AB222="x"),"x",AVERAGE(AA222:AB222))</f>
        <v>#DIV/0!</v>
      </c>
      <c r="AA197" s="196">
        <f>'Core Indicators'!FF222</f>
        <v>0</v>
      </c>
      <c r="AB197" s="196" t="e">
        <f t="shared" ref="AB197:AB203" si="112">IF(AND(AJ222="x",AN222="x",AG222="x"),"x",(AVERAGE(AJ222,AN222,AG222)))</f>
        <v>#DIV/0!</v>
      </c>
      <c r="AC197" s="178">
        <f>'Core Indicators'!GD222</f>
        <v>0</v>
      </c>
      <c r="AD197" s="178">
        <f>'Core Indicators'!GL222</f>
        <v>0</v>
      </c>
      <c r="AE197" s="178">
        <f>'Core Indicators'!GT222</f>
        <v>0</v>
      </c>
      <c r="AF197" s="178">
        <f>'Core Indicators'!HB222</f>
        <v>0</v>
      </c>
      <c r="AG197" s="178" t="e">
        <f t="shared" ref="AG197:AG203" si="113">IF(AND(AC222="x",AD222="x",AE222="x",AF222="x"),"x",AVERAGE(AC222:AF222))</f>
        <v>#DIV/0!</v>
      </c>
      <c r="AH197" s="178">
        <f>'Core Indicators'!HJ222</f>
        <v>0</v>
      </c>
      <c r="AI197" s="178">
        <f>'Core Indicators'!HR222</f>
        <v>0</v>
      </c>
      <c r="AJ197" s="178" t="e">
        <f t="shared" ref="AJ197:AJ203" si="114">IF(AND(AH222="x",AI222="x"),"x",AVERAGE(AH222:AI222))</f>
        <v>#DIV/0!</v>
      </c>
      <c r="AK197" s="178">
        <f>'Core Indicators'!HZ222</f>
        <v>0</v>
      </c>
      <c r="AL197" s="178">
        <f>'Core Indicators'!IH222</f>
        <v>0</v>
      </c>
      <c r="AM197" s="178">
        <f>'Core Indicators'!IP222</f>
        <v>0</v>
      </c>
      <c r="AN197" s="178" t="e">
        <f t="shared" ref="AN197:AN203" si="115">IF(AND(AK222="x",AL222="x",AM222="x"),"x",AVERAGE(AK222:AM222))</f>
        <v>#DIV/0!</v>
      </c>
    </row>
    <row r="198" spans="1:40" x14ac:dyDescent="0.35">
      <c r="A198" s="196">
        <f>Lists!C:C</f>
        <v>0</v>
      </c>
      <c r="B198" s="241">
        <f t="shared" si="101"/>
        <v>0</v>
      </c>
      <c r="C198" s="157">
        <f t="shared" si="102"/>
        <v>0</v>
      </c>
      <c r="D198" s="264">
        <f t="shared" si="103"/>
        <v>0</v>
      </c>
      <c r="E198" s="196">
        <f>'Core Indicators'!R223</f>
        <v>0</v>
      </c>
      <c r="F198" s="196">
        <f>'Core Indicators'!Z223</f>
        <v>0</v>
      </c>
      <c r="G198" s="157">
        <f t="shared" si="104"/>
        <v>0</v>
      </c>
      <c r="H198" s="196">
        <f>'Core Indicators'!AH223</f>
        <v>0</v>
      </c>
      <c r="I198" s="196">
        <f>'Core Indicators'!AP223</f>
        <v>0</v>
      </c>
      <c r="J198" s="196">
        <f>'Core Indicators'!BN223</f>
        <v>0</v>
      </c>
      <c r="K198" s="196">
        <f t="shared" si="105"/>
        <v>0</v>
      </c>
      <c r="L198" s="241">
        <f t="shared" si="106"/>
        <v>0</v>
      </c>
      <c r="M198" s="264" t="e">
        <f t="shared" si="107"/>
        <v>#DIV/0!</v>
      </c>
      <c r="N198" s="197">
        <f>'Core Indicators'!DJ223</f>
        <v>0</v>
      </c>
      <c r="O198" s="197">
        <f>'Core Indicators'!DR223</f>
        <v>0</v>
      </c>
      <c r="P198" s="197">
        <f>'Core Indicators'!DZ223</f>
        <v>0</v>
      </c>
      <c r="Q198" s="197">
        <f>'Core Indicators'!EH223</f>
        <v>0</v>
      </c>
      <c r="R198" s="197">
        <f>'Core Indicators'!EP223</f>
        <v>0</v>
      </c>
      <c r="S198" s="157">
        <f t="shared" si="108"/>
        <v>0</v>
      </c>
      <c r="T198" s="157" t="e">
        <f t="shared" si="109"/>
        <v>#DIV/0!</v>
      </c>
      <c r="U198" s="196">
        <v>1</v>
      </c>
      <c r="V198" s="196">
        <v>1</v>
      </c>
      <c r="W198" s="196">
        <f>'Core Indicators'!EX223</f>
        <v>0</v>
      </c>
      <c r="X198" s="157" t="e">
        <f t="shared" si="110"/>
        <v>#DIV/0!</v>
      </c>
      <c r="Y198" s="196">
        <v>1</v>
      </c>
      <c r="Z198" s="157" t="e">
        <f t="shared" si="111"/>
        <v>#DIV/0!</v>
      </c>
      <c r="AA198" s="196">
        <f>'Core Indicators'!FF223</f>
        <v>0</v>
      </c>
      <c r="AB198" s="196" t="e">
        <f t="shared" si="112"/>
        <v>#DIV/0!</v>
      </c>
      <c r="AC198" s="178">
        <f>'Core Indicators'!GD223</f>
        <v>0</v>
      </c>
      <c r="AD198" s="178">
        <f>'Core Indicators'!GL223</f>
        <v>0</v>
      </c>
      <c r="AE198" s="178">
        <f>'Core Indicators'!GT223</f>
        <v>0</v>
      </c>
      <c r="AF198" s="178">
        <f>'Core Indicators'!HB223</f>
        <v>0</v>
      </c>
      <c r="AG198" s="178" t="e">
        <f t="shared" si="113"/>
        <v>#DIV/0!</v>
      </c>
      <c r="AH198" s="178">
        <f>'Core Indicators'!HJ223</f>
        <v>0</v>
      </c>
      <c r="AI198" s="178">
        <f>'Core Indicators'!HR223</f>
        <v>0</v>
      </c>
      <c r="AJ198" s="178" t="e">
        <f t="shared" si="114"/>
        <v>#DIV/0!</v>
      </c>
      <c r="AK198" s="178">
        <f>'Core Indicators'!HZ223</f>
        <v>0</v>
      </c>
      <c r="AL198" s="178">
        <f>'Core Indicators'!IH223</f>
        <v>0</v>
      </c>
      <c r="AM198" s="178">
        <f>'Core Indicators'!IP223</f>
        <v>0</v>
      </c>
      <c r="AN198" s="178" t="e">
        <f t="shared" si="115"/>
        <v>#DIV/0!</v>
      </c>
    </row>
    <row r="199" spans="1:40" x14ac:dyDescent="0.35">
      <c r="A199" s="196">
        <f>Lists!C:C</f>
        <v>0</v>
      </c>
      <c r="B199" s="241">
        <f t="shared" si="101"/>
        <v>0</v>
      </c>
      <c r="C199" s="157">
        <f t="shared" si="102"/>
        <v>0</v>
      </c>
      <c r="D199" s="264">
        <f t="shared" si="103"/>
        <v>0</v>
      </c>
      <c r="E199" s="196">
        <f>'Core Indicators'!R224</f>
        <v>0</v>
      </c>
      <c r="F199" s="196">
        <f>'Core Indicators'!Z224</f>
        <v>0</v>
      </c>
      <c r="G199" s="157">
        <f t="shared" si="104"/>
        <v>0</v>
      </c>
      <c r="H199" s="196">
        <f>'Core Indicators'!AH224</f>
        <v>0</v>
      </c>
      <c r="I199" s="196">
        <f>'Core Indicators'!AP224</f>
        <v>0</v>
      </c>
      <c r="J199" s="196">
        <f>'Core Indicators'!BN224</f>
        <v>0</v>
      </c>
      <c r="K199" s="196">
        <f t="shared" si="105"/>
        <v>0</v>
      </c>
      <c r="L199" s="241">
        <f t="shared" si="106"/>
        <v>0</v>
      </c>
      <c r="M199" s="264" t="e">
        <f t="shared" si="107"/>
        <v>#DIV/0!</v>
      </c>
      <c r="N199" s="197">
        <f>'Core Indicators'!DJ224</f>
        <v>0</v>
      </c>
      <c r="O199" s="197">
        <f>'Core Indicators'!DR224</f>
        <v>0</v>
      </c>
      <c r="P199" s="197">
        <f>'Core Indicators'!DZ224</f>
        <v>0</v>
      </c>
      <c r="Q199" s="197">
        <f>'Core Indicators'!EH224</f>
        <v>0</v>
      </c>
      <c r="R199" s="197">
        <f>'Core Indicators'!EP224</f>
        <v>0</v>
      </c>
      <c r="S199" s="157">
        <f t="shared" si="108"/>
        <v>0</v>
      </c>
      <c r="T199" s="157" t="e">
        <f t="shared" si="109"/>
        <v>#DIV/0!</v>
      </c>
      <c r="U199" s="196">
        <v>1</v>
      </c>
      <c r="V199" s="196">
        <v>1</v>
      </c>
      <c r="W199" s="196">
        <f>'Core Indicators'!EX224</f>
        <v>0</v>
      </c>
      <c r="X199" s="157" t="e">
        <f t="shared" si="110"/>
        <v>#DIV/0!</v>
      </c>
      <c r="Y199" s="196">
        <v>1</v>
      </c>
      <c r="Z199" s="157" t="e">
        <f t="shared" si="111"/>
        <v>#DIV/0!</v>
      </c>
      <c r="AA199" s="196">
        <f>'Core Indicators'!FF224</f>
        <v>0</v>
      </c>
      <c r="AB199" s="196" t="e">
        <f t="shared" si="112"/>
        <v>#DIV/0!</v>
      </c>
      <c r="AC199" s="178">
        <f>'Core Indicators'!GD224</f>
        <v>0</v>
      </c>
      <c r="AD199" s="178">
        <f>'Core Indicators'!GL224</f>
        <v>0</v>
      </c>
      <c r="AE199" s="178">
        <f>'Core Indicators'!GT224</f>
        <v>0</v>
      </c>
      <c r="AF199" s="178">
        <f>'Core Indicators'!HB224</f>
        <v>0</v>
      </c>
      <c r="AG199" s="178" t="e">
        <f t="shared" si="113"/>
        <v>#DIV/0!</v>
      </c>
      <c r="AH199" s="178">
        <f>'Core Indicators'!HJ224</f>
        <v>0</v>
      </c>
      <c r="AI199" s="178">
        <f>'Core Indicators'!HR224</f>
        <v>0</v>
      </c>
      <c r="AJ199" s="178" t="e">
        <f t="shared" si="114"/>
        <v>#DIV/0!</v>
      </c>
      <c r="AK199" s="178">
        <f>'Core Indicators'!HZ224</f>
        <v>0</v>
      </c>
      <c r="AL199" s="178">
        <f>'Core Indicators'!IH224</f>
        <v>0</v>
      </c>
      <c r="AM199" s="178">
        <f>'Core Indicators'!IP224</f>
        <v>0</v>
      </c>
      <c r="AN199" s="178" t="e">
        <f t="shared" si="115"/>
        <v>#DIV/0!</v>
      </c>
    </row>
    <row r="200" spans="1:40" x14ac:dyDescent="0.35">
      <c r="A200" s="196">
        <f>Lists!C:C</f>
        <v>0</v>
      </c>
      <c r="B200" s="241">
        <f t="shared" si="101"/>
        <v>0</v>
      </c>
      <c r="C200" s="157">
        <f t="shared" si="102"/>
        <v>0</v>
      </c>
      <c r="D200" s="264">
        <f t="shared" si="103"/>
        <v>0</v>
      </c>
      <c r="E200" s="196">
        <f>'Core Indicators'!R225</f>
        <v>0</v>
      </c>
      <c r="F200" s="196">
        <f>'Core Indicators'!Z225</f>
        <v>0</v>
      </c>
      <c r="G200" s="157">
        <f t="shared" si="104"/>
        <v>0</v>
      </c>
      <c r="H200" s="196">
        <f>'Core Indicators'!AH225</f>
        <v>0</v>
      </c>
      <c r="I200" s="196">
        <f>'Core Indicators'!AP225</f>
        <v>0</v>
      </c>
      <c r="J200" s="196">
        <f>'Core Indicators'!BN225</f>
        <v>0</v>
      </c>
      <c r="K200" s="196">
        <f t="shared" si="105"/>
        <v>0</v>
      </c>
      <c r="L200" s="241">
        <f t="shared" si="106"/>
        <v>0</v>
      </c>
      <c r="M200" s="264" t="e">
        <f t="shared" si="107"/>
        <v>#DIV/0!</v>
      </c>
      <c r="N200" s="197">
        <f>'Core Indicators'!DJ225</f>
        <v>0</v>
      </c>
      <c r="O200" s="197">
        <f>'Core Indicators'!DR225</f>
        <v>0</v>
      </c>
      <c r="P200" s="197">
        <f>'Core Indicators'!DZ225</f>
        <v>0</v>
      </c>
      <c r="Q200" s="197">
        <f>'Core Indicators'!EH225</f>
        <v>0</v>
      </c>
      <c r="R200" s="197">
        <f>'Core Indicators'!EP225</f>
        <v>0</v>
      </c>
      <c r="S200" s="157">
        <f t="shared" si="108"/>
        <v>0</v>
      </c>
      <c r="T200" s="157" t="e">
        <f t="shared" si="109"/>
        <v>#DIV/0!</v>
      </c>
      <c r="U200" s="196">
        <v>1</v>
      </c>
      <c r="V200" s="196">
        <v>1</v>
      </c>
      <c r="W200" s="196">
        <f>'Core Indicators'!EX225</f>
        <v>0</v>
      </c>
      <c r="X200" s="157" t="e">
        <f t="shared" si="110"/>
        <v>#DIV/0!</v>
      </c>
      <c r="Y200" s="196">
        <v>1</v>
      </c>
      <c r="Z200" s="157" t="e">
        <f t="shared" si="111"/>
        <v>#DIV/0!</v>
      </c>
      <c r="AA200" s="196">
        <f>'Core Indicators'!FF225</f>
        <v>0</v>
      </c>
      <c r="AB200" s="196" t="e">
        <f t="shared" si="112"/>
        <v>#DIV/0!</v>
      </c>
      <c r="AC200" s="178">
        <f>'Core Indicators'!GD225</f>
        <v>0</v>
      </c>
      <c r="AD200" s="178">
        <f>'Core Indicators'!GL225</f>
        <v>0</v>
      </c>
      <c r="AE200" s="178">
        <f>'Core Indicators'!GT225</f>
        <v>0</v>
      </c>
      <c r="AF200" s="178">
        <f>'Core Indicators'!HB225</f>
        <v>0</v>
      </c>
      <c r="AG200" s="178" t="e">
        <f t="shared" si="113"/>
        <v>#DIV/0!</v>
      </c>
      <c r="AH200" s="178">
        <f>'Core Indicators'!HJ225</f>
        <v>0</v>
      </c>
      <c r="AI200" s="178">
        <f>'Core Indicators'!HR225</f>
        <v>0</v>
      </c>
      <c r="AJ200" s="178" t="e">
        <f t="shared" si="114"/>
        <v>#DIV/0!</v>
      </c>
      <c r="AK200" s="178">
        <f>'Core Indicators'!HZ225</f>
        <v>0</v>
      </c>
      <c r="AL200" s="178">
        <f>'Core Indicators'!IH225</f>
        <v>0</v>
      </c>
      <c r="AM200" s="178">
        <f>'Core Indicators'!IP225</f>
        <v>0</v>
      </c>
      <c r="AN200" s="178" t="e">
        <f t="shared" si="115"/>
        <v>#DIV/0!</v>
      </c>
    </row>
    <row r="201" spans="1:40" x14ac:dyDescent="0.35">
      <c r="A201" s="196">
        <f>Lists!C:C</f>
        <v>0</v>
      </c>
      <c r="B201" s="241">
        <f t="shared" si="101"/>
        <v>0</v>
      </c>
      <c r="C201" s="157">
        <f t="shared" si="102"/>
        <v>0</v>
      </c>
      <c r="D201" s="264">
        <f t="shared" si="103"/>
        <v>0</v>
      </c>
      <c r="E201" s="196">
        <f>'Core Indicators'!R226</f>
        <v>0</v>
      </c>
      <c r="F201" s="196">
        <f>'Core Indicators'!Z226</f>
        <v>0</v>
      </c>
      <c r="G201" s="157">
        <f t="shared" si="104"/>
        <v>0</v>
      </c>
      <c r="H201" s="196">
        <f>'Core Indicators'!AH226</f>
        <v>0</v>
      </c>
      <c r="I201" s="196">
        <f>'Core Indicators'!AP226</f>
        <v>0</v>
      </c>
      <c r="J201" s="196">
        <f>'Core Indicators'!BN226</f>
        <v>0</v>
      </c>
      <c r="K201" s="196">
        <f t="shared" si="105"/>
        <v>0</v>
      </c>
      <c r="L201" s="241">
        <f t="shared" si="106"/>
        <v>0</v>
      </c>
      <c r="M201" s="264" t="e">
        <f t="shared" si="107"/>
        <v>#DIV/0!</v>
      </c>
      <c r="N201" s="197">
        <f>'Core Indicators'!DJ226</f>
        <v>0</v>
      </c>
      <c r="O201" s="197">
        <f>'Core Indicators'!DR226</f>
        <v>0</v>
      </c>
      <c r="P201" s="197">
        <f>'Core Indicators'!DZ226</f>
        <v>0</v>
      </c>
      <c r="Q201" s="197">
        <f>'Core Indicators'!EH226</f>
        <v>0</v>
      </c>
      <c r="R201" s="197">
        <f>'Core Indicators'!EP226</f>
        <v>0</v>
      </c>
      <c r="S201" s="157">
        <f t="shared" si="108"/>
        <v>0</v>
      </c>
      <c r="T201" s="157" t="e">
        <f t="shared" si="109"/>
        <v>#DIV/0!</v>
      </c>
      <c r="U201" s="196">
        <v>1</v>
      </c>
      <c r="V201" s="196">
        <v>1</v>
      </c>
      <c r="W201" s="196">
        <f>'Core Indicators'!EX226</f>
        <v>0</v>
      </c>
      <c r="X201" s="157" t="e">
        <f t="shared" si="110"/>
        <v>#DIV/0!</v>
      </c>
      <c r="Y201" s="196">
        <v>1</v>
      </c>
      <c r="Z201" s="157" t="e">
        <f t="shared" si="111"/>
        <v>#DIV/0!</v>
      </c>
      <c r="AA201" s="196">
        <f>'Core Indicators'!FF226</f>
        <v>0</v>
      </c>
      <c r="AB201" s="196" t="e">
        <f t="shared" si="112"/>
        <v>#DIV/0!</v>
      </c>
      <c r="AC201" s="178">
        <f>'Core Indicators'!GD226</f>
        <v>0</v>
      </c>
      <c r="AD201" s="178">
        <f>'Core Indicators'!GL226</f>
        <v>0</v>
      </c>
      <c r="AE201" s="178">
        <f>'Core Indicators'!GT226</f>
        <v>0</v>
      </c>
      <c r="AF201" s="178">
        <f>'Core Indicators'!HB226</f>
        <v>0</v>
      </c>
      <c r="AG201" s="178" t="e">
        <f t="shared" si="113"/>
        <v>#DIV/0!</v>
      </c>
      <c r="AH201" s="178">
        <f>'Core Indicators'!HJ226</f>
        <v>0</v>
      </c>
      <c r="AI201" s="178">
        <f>'Core Indicators'!HR226</f>
        <v>0</v>
      </c>
      <c r="AJ201" s="178" t="e">
        <f t="shared" si="114"/>
        <v>#DIV/0!</v>
      </c>
      <c r="AK201" s="178">
        <f>'Core Indicators'!HZ226</f>
        <v>0</v>
      </c>
      <c r="AL201" s="178">
        <f>'Core Indicators'!IH226</f>
        <v>0</v>
      </c>
      <c r="AM201" s="178">
        <f>'Core Indicators'!IP226</f>
        <v>0</v>
      </c>
      <c r="AN201" s="178" t="e">
        <f t="shared" si="115"/>
        <v>#DIV/0!</v>
      </c>
    </row>
    <row r="202" spans="1:40" x14ac:dyDescent="0.35">
      <c r="A202" s="196">
        <f>Lists!C:C</f>
        <v>0</v>
      </c>
      <c r="B202" s="241">
        <f t="shared" si="101"/>
        <v>0</v>
      </c>
      <c r="C202" s="157">
        <f t="shared" si="102"/>
        <v>0</v>
      </c>
      <c r="D202" s="264">
        <f t="shared" si="103"/>
        <v>0</v>
      </c>
      <c r="E202" s="196">
        <f>'Core Indicators'!R227</f>
        <v>0</v>
      </c>
      <c r="F202" s="196">
        <f>'Core Indicators'!Z227</f>
        <v>0</v>
      </c>
      <c r="G202" s="157">
        <f t="shared" si="104"/>
        <v>0</v>
      </c>
      <c r="H202" s="196">
        <f>'Core Indicators'!AH227</f>
        <v>0</v>
      </c>
      <c r="I202" s="196">
        <f>'Core Indicators'!AP227</f>
        <v>0</v>
      </c>
      <c r="J202" s="196">
        <f>'Core Indicators'!BN227</f>
        <v>0</v>
      </c>
      <c r="K202" s="196">
        <f t="shared" si="105"/>
        <v>0</v>
      </c>
      <c r="L202" s="241">
        <f t="shared" si="106"/>
        <v>0</v>
      </c>
      <c r="M202" s="264" t="e">
        <f t="shared" si="107"/>
        <v>#DIV/0!</v>
      </c>
      <c r="N202" s="197">
        <f>'Core Indicators'!DJ227</f>
        <v>0</v>
      </c>
      <c r="O202" s="197">
        <f>'Core Indicators'!DR227</f>
        <v>0</v>
      </c>
      <c r="P202" s="197">
        <f>'Core Indicators'!DZ227</f>
        <v>0</v>
      </c>
      <c r="Q202" s="197">
        <f>'Core Indicators'!EH227</f>
        <v>0</v>
      </c>
      <c r="R202" s="197">
        <f>'Core Indicators'!EP227</f>
        <v>0</v>
      </c>
      <c r="S202" s="157">
        <f t="shared" si="108"/>
        <v>0</v>
      </c>
      <c r="T202" s="157" t="e">
        <f t="shared" si="109"/>
        <v>#DIV/0!</v>
      </c>
      <c r="U202" s="196">
        <v>1</v>
      </c>
      <c r="V202" s="196">
        <v>1</v>
      </c>
      <c r="W202" s="196">
        <f>'Core Indicators'!EX227</f>
        <v>0</v>
      </c>
      <c r="X202" s="157" t="e">
        <f t="shared" si="110"/>
        <v>#DIV/0!</v>
      </c>
      <c r="Y202" s="196">
        <v>1</v>
      </c>
      <c r="Z202" s="157" t="e">
        <f t="shared" si="111"/>
        <v>#DIV/0!</v>
      </c>
      <c r="AA202" s="196">
        <f>'Core Indicators'!FF227</f>
        <v>0</v>
      </c>
      <c r="AB202" s="196" t="e">
        <f t="shared" si="112"/>
        <v>#DIV/0!</v>
      </c>
      <c r="AC202" s="178">
        <f>'Core Indicators'!GD227</f>
        <v>0</v>
      </c>
      <c r="AD202" s="178">
        <f>'Core Indicators'!GL227</f>
        <v>0</v>
      </c>
      <c r="AE202" s="178">
        <f>'Core Indicators'!GT227</f>
        <v>0</v>
      </c>
      <c r="AF202" s="178">
        <f>'Core Indicators'!HB227</f>
        <v>0</v>
      </c>
      <c r="AG202" s="178" t="e">
        <f t="shared" si="113"/>
        <v>#DIV/0!</v>
      </c>
      <c r="AH202" s="178">
        <f>'Core Indicators'!HJ227</f>
        <v>0</v>
      </c>
      <c r="AI202" s="178">
        <f>'Core Indicators'!HR227</f>
        <v>0</v>
      </c>
      <c r="AJ202" s="178" t="e">
        <f t="shared" si="114"/>
        <v>#DIV/0!</v>
      </c>
      <c r="AK202" s="178">
        <f>'Core Indicators'!HZ227</f>
        <v>0</v>
      </c>
      <c r="AL202" s="178">
        <f>'Core Indicators'!IH227</f>
        <v>0</v>
      </c>
      <c r="AM202" s="178">
        <f>'Core Indicators'!IP227</f>
        <v>0</v>
      </c>
      <c r="AN202" s="178" t="e">
        <f t="shared" si="115"/>
        <v>#DIV/0!</v>
      </c>
    </row>
    <row r="203" spans="1:40" x14ac:dyDescent="0.35">
      <c r="A203" s="196">
        <f>Lists!C:C</f>
        <v>0</v>
      </c>
      <c r="B203" s="241">
        <f t="shared" si="101"/>
        <v>0</v>
      </c>
      <c r="C203" s="157">
        <f t="shared" si="102"/>
        <v>0</v>
      </c>
      <c r="D203" s="264">
        <f t="shared" si="103"/>
        <v>0</v>
      </c>
      <c r="E203" s="196">
        <f>'Core Indicators'!R228</f>
        <v>0</v>
      </c>
      <c r="F203" s="196">
        <f>'Core Indicators'!Z228</f>
        <v>0</v>
      </c>
      <c r="G203" s="157">
        <f t="shared" si="104"/>
        <v>0</v>
      </c>
      <c r="H203" s="196">
        <f>'Core Indicators'!AH228</f>
        <v>0</v>
      </c>
      <c r="I203" s="196">
        <f>'Core Indicators'!AP228</f>
        <v>0</v>
      </c>
      <c r="J203" s="196">
        <f>'Core Indicators'!BN228</f>
        <v>0</v>
      </c>
      <c r="K203" s="196">
        <f t="shared" si="105"/>
        <v>0</v>
      </c>
      <c r="L203" s="241">
        <f t="shared" si="106"/>
        <v>0</v>
      </c>
      <c r="M203" s="264" t="e">
        <f t="shared" si="107"/>
        <v>#DIV/0!</v>
      </c>
      <c r="N203" s="197">
        <f>'Core Indicators'!DJ228</f>
        <v>0</v>
      </c>
      <c r="O203" s="197">
        <f>'Core Indicators'!DR228</f>
        <v>0</v>
      </c>
      <c r="P203" s="197">
        <f>'Core Indicators'!DZ228</f>
        <v>0</v>
      </c>
      <c r="Q203" s="197">
        <f>'Core Indicators'!EH228</f>
        <v>0</v>
      </c>
      <c r="R203" s="197">
        <f>'Core Indicators'!EP228</f>
        <v>0</v>
      </c>
      <c r="S203" s="157">
        <f t="shared" si="108"/>
        <v>0</v>
      </c>
      <c r="T203" s="157" t="e">
        <f t="shared" si="109"/>
        <v>#DIV/0!</v>
      </c>
      <c r="U203" s="196">
        <v>1</v>
      </c>
      <c r="V203" s="196">
        <v>1</v>
      </c>
      <c r="W203" s="196">
        <f>'Core Indicators'!EX228</f>
        <v>0</v>
      </c>
      <c r="X203" s="157" t="e">
        <f t="shared" si="110"/>
        <v>#DIV/0!</v>
      </c>
      <c r="Y203" s="196">
        <v>1</v>
      </c>
      <c r="Z203" s="157" t="e">
        <f t="shared" si="111"/>
        <v>#DIV/0!</v>
      </c>
      <c r="AA203" s="196">
        <f>'Core Indicators'!FF228</f>
        <v>0</v>
      </c>
      <c r="AB203" s="196" t="e">
        <f t="shared" si="112"/>
        <v>#DIV/0!</v>
      </c>
      <c r="AC203" s="178">
        <f>'Core Indicators'!GD228</f>
        <v>0</v>
      </c>
      <c r="AD203" s="178">
        <f>'Core Indicators'!GL228</f>
        <v>0</v>
      </c>
      <c r="AE203" s="178">
        <f>'Core Indicators'!GT228</f>
        <v>0</v>
      </c>
      <c r="AF203" s="178">
        <f>'Core Indicators'!HB228</f>
        <v>0</v>
      </c>
      <c r="AG203" s="178" t="e">
        <f t="shared" si="113"/>
        <v>#DIV/0!</v>
      </c>
      <c r="AH203" s="178">
        <f>'Core Indicators'!HJ228</f>
        <v>0</v>
      </c>
      <c r="AI203" s="178">
        <f>'Core Indicators'!HR228</f>
        <v>0</v>
      </c>
      <c r="AJ203" s="178" t="e">
        <f t="shared" si="114"/>
        <v>#DIV/0!</v>
      </c>
      <c r="AK203" s="178">
        <f>'Core Indicators'!HZ228</f>
        <v>0</v>
      </c>
      <c r="AL203" s="178">
        <f>'Core Indicators'!IH228</f>
        <v>0</v>
      </c>
      <c r="AM203" s="178">
        <f>'Core Indicators'!IP228</f>
        <v>0</v>
      </c>
      <c r="AN203" s="178" t="e">
        <f t="shared" si="115"/>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2"/>
  <sheetViews>
    <sheetView workbookViewId="0">
      <selection activeCell="B9" sqref="B9"/>
    </sheetView>
  </sheetViews>
  <sheetFormatPr defaultRowHeight="14.5" x14ac:dyDescent="0.35"/>
  <cols>
    <col min="2" max="2" width="10.54296875" style="207" bestFit="1" customWidth="1"/>
    <col min="3" max="3" width="9.54296875" style="207" customWidth="1"/>
  </cols>
  <sheetData>
    <row r="1" spans="1:22" x14ac:dyDescent="0.35">
      <c r="A1" s="307"/>
      <c r="B1" s="287"/>
      <c r="C1" s="287"/>
      <c r="D1" s="287"/>
      <c r="E1" s="287"/>
      <c r="F1" s="287"/>
      <c r="G1" s="287"/>
      <c r="H1" s="287"/>
      <c r="I1" s="287"/>
      <c r="J1" s="287"/>
      <c r="K1" s="287"/>
      <c r="L1" s="287"/>
      <c r="M1" s="287"/>
      <c r="N1" s="287"/>
      <c r="O1" s="287"/>
      <c r="P1" s="287"/>
      <c r="Q1" s="287"/>
      <c r="R1" s="287"/>
      <c r="S1" s="287"/>
      <c r="T1" s="287"/>
      <c r="U1" s="287"/>
      <c r="V1" s="287"/>
    </row>
    <row r="2" spans="1:22" x14ac:dyDescent="0.35">
      <c r="A2" s="198" t="s">
        <v>1</v>
      </c>
      <c r="B2" s="199" t="s">
        <v>7175</v>
      </c>
      <c r="C2" s="199" t="s">
        <v>6788</v>
      </c>
      <c r="D2" s="199" t="s">
        <v>6789</v>
      </c>
      <c r="E2" s="199" t="s">
        <v>6790</v>
      </c>
      <c r="F2" s="199" t="s">
        <v>6793</v>
      </c>
      <c r="G2" s="199" t="s">
        <v>6798</v>
      </c>
      <c r="H2" s="199" t="s">
        <v>6799</v>
      </c>
      <c r="I2" s="199" t="s">
        <v>6800</v>
      </c>
      <c r="J2" s="199" t="s">
        <v>6801</v>
      </c>
      <c r="K2" s="199" t="s">
        <v>6802</v>
      </c>
      <c r="L2" s="199" t="s">
        <v>6743</v>
      </c>
      <c r="M2" s="199" t="s">
        <v>3242</v>
      </c>
      <c r="N2" s="199" t="s">
        <v>3252</v>
      </c>
      <c r="O2" s="199" t="s">
        <v>3244</v>
      </c>
      <c r="P2" s="199" t="s">
        <v>3254</v>
      </c>
      <c r="Q2" s="199" t="s">
        <v>3204</v>
      </c>
      <c r="R2" s="199" t="s">
        <v>3207</v>
      </c>
      <c r="S2" s="199" t="s">
        <v>3246</v>
      </c>
      <c r="T2" s="199" t="s">
        <v>6747</v>
      </c>
      <c r="U2" s="199" t="s">
        <v>3248</v>
      </c>
      <c r="V2" s="199" t="s">
        <v>7176</v>
      </c>
    </row>
    <row r="3" spans="1:22" x14ac:dyDescent="0.35">
      <c r="A3" s="199" t="str">
        <f>Lists!C:C</f>
        <v>AFG001</v>
      </c>
      <c r="B3" s="200">
        <f>_xlfn.DAYS(About!$A$3,'Core Indicators'!U3)</f>
        <v>1035</v>
      </c>
      <c r="C3" s="200">
        <f>_xlfn.DAYS(About!$A$3,'Core Indicators'!AC3)</f>
        <v>307</v>
      </c>
      <c r="D3" s="200">
        <f>_xlfn.DAYS(About!$A$3,'Core Indicators'!AK3)</f>
        <v>307</v>
      </c>
      <c r="E3" s="200">
        <f>_xlfn.DAYS(About!$A$3,'Core Indicators'!AS3)</f>
        <v>8</v>
      </c>
      <c r="F3" s="200">
        <f>_xlfn.DAYS(About!$A$3,'Core Indicators'!BQ3)</f>
        <v>8</v>
      </c>
      <c r="G3" s="200">
        <f>_xlfn.DAYS(About!$A$3,'Core Indicators'!DM3)</f>
        <v>76</v>
      </c>
      <c r="H3" s="200">
        <f>_xlfn.DAYS(About!$A$3,'Core Indicators'!DU3)</f>
        <v>76</v>
      </c>
      <c r="I3" s="200">
        <f>_xlfn.DAYS(About!$A$3,'Core Indicators'!EC3)</f>
        <v>76</v>
      </c>
      <c r="J3" s="200">
        <f>_xlfn.DAYS(About!$A$3,'Core Indicators'!EK3)</f>
        <v>76</v>
      </c>
      <c r="K3" s="200">
        <f>_xlfn.DAYS(About!$A$3,'Core Indicators'!ES3)</f>
        <v>76</v>
      </c>
      <c r="L3" s="200">
        <f>_xlfn.DAYS(About!$A$3,'Core Indicators'!FI3)</f>
        <v>307</v>
      </c>
      <c r="M3" s="200">
        <f>_xlfn.DAYS(About!$A$3,'Core Indicators'!GG3)</f>
        <v>170</v>
      </c>
      <c r="N3" s="200">
        <f>_xlfn.DAYS(About!$A$3,'Core Indicators'!GO3)</f>
        <v>170</v>
      </c>
      <c r="O3" s="200">
        <f>_xlfn.DAYS(About!$A$3,'Core Indicators'!GW3)</f>
        <v>170</v>
      </c>
      <c r="P3" s="200">
        <f>_xlfn.DAYS(About!$A$3,'Core Indicators'!HE3)</f>
        <v>170</v>
      </c>
      <c r="Q3" s="200">
        <f>_xlfn.DAYS(About!$A$3,'Core Indicators'!HM3)</f>
        <v>170</v>
      </c>
      <c r="R3" s="200">
        <f>_xlfn.DAYS(About!$A$3,'Core Indicators'!HU3)</f>
        <v>170</v>
      </c>
      <c r="S3" s="200">
        <f>_xlfn.DAYS(About!$A$3,'Core Indicators'!IC3)</f>
        <v>170</v>
      </c>
      <c r="T3" s="200">
        <f>_xlfn.DAYS(About!$A$3,'Core Indicators'!IK3)</f>
        <v>170</v>
      </c>
      <c r="U3" s="200">
        <f>_xlfn.DAYS(About!$A$3,'Core Indicators'!IS3)</f>
        <v>170</v>
      </c>
      <c r="V3" s="200">
        <f t="shared" ref="V3:V34" si="0">AVERAGE(D3:M3)</f>
        <v>118</v>
      </c>
    </row>
    <row r="4" spans="1:22" x14ac:dyDescent="0.35">
      <c r="A4" s="199" t="str">
        <f>Lists!C:C</f>
        <v>ARM002</v>
      </c>
      <c r="B4" s="200">
        <f>_xlfn.DAYS(About!$A$3,'Core Indicators'!U4)</f>
        <v>370</v>
      </c>
      <c r="C4" s="200">
        <f>_xlfn.DAYS(About!$A$3,'Core Indicators'!AC4)</f>
        <v>218</v>
      </c>
      <c r="D4" s="200">
        <f>_xlfn.DAYS(About!$A$3,'Core Indicators'!AK4)</f>
        <v>218</v>
      </c>
      <c r="E4" s="200">
        <f>_xlfn.DAYS(About!$A$3,'Core Indicators'!AS4)</f>
        <v>218</v>
      </c>
      <c r="F4" s="200">
        <f>_xlfn.DAYS(About!$A$3,'Core Indicators'!BQ4)</f>
        <v>117</v>
      </c>
      <c r="G4" s="200">
        <f>_xlfn.DAYS(About!$A$3,'Core Indicators'!DM4)</f>
        <v>218</v>
      </c>
      <c r="H4" s="200">
        <f>_xlfn.DAYS(About!$A$3,'Core Indicators'!DU4)</f>
        <v>218</v>
      </c>
      <c r="I4" s="200">
        <f>_xlfn.DAYS(About!$A$3,'Core Indicators'!EC4)</f>
        <v>218</v>
      </c>
      <c r="J4" s="200">
        <f>_xlfn.DAYS(About!$A$3,'Core Indicators'!EK4)</f>
        <v>307</v>
      </c>
      <c r="K4" s="200">
        <f>_xlfn.DAYS(About!$A$3,'Core Indicators'!ES4)</f>
        <v>307</v>
      </c>
      <c r="L4" s="200">
        <f>_xlfn.DAYS(About!$A$3,'Core Indicators'!FI4)</f>
        <v>307</v>
      </c>
      <c r="M4" s="200">
        <f>_xlfn.DAYS(About!$A$3,'Core Indicators'!GG4)</f>
        <v>182</v>
      </c>
      <c r="N4" s="200">
        <f>_xlfn.DAYS(About!$A$3,'Core Indicators'!GO4)</f>
        <v>182</v>
      </c>
      <c r="O4" s="200">
        <f>_xlfn.DAYS(About!$A$3,'Core Indicators'!GW4)</f>
        <v>182</v>
      </c>
      <c r="P4" s="200">
        <f>_xlfn.DAYS(About!$A$3,'Core Indicators'!HE4)</f>
        <v>182</v>
      </c>
      <c r="Q4" s="200">
        <f>_xlfn.DAYS(About!$A$3,'Core Indicators'!HM4)</f>
        <v>182</v>
      </c>
      <c r="R4" s="200">
        <f>_xlfn.DAYS(About!$A$3,'Core Indicators'!HU4)</f>
        <v>182</v>
      </c>
      <c r="S4" s="200">
        <f>_xlfn.DAYS(About!$A$3,'Core Indicators'!IC4)</f>
        <v>182</v>
      </c>
      <c r="T4" s="200">
        <f>_xlfn.DAYS(About!$A$3,'Core Indicators'!IK4)</f>
        <v>182</v>
      </c>
      <c r="U4" s="200">
        <f>_xlfn.DAYS(About!$A$3,'Core Indicators'!IS4)</f>
        <v>182</v>
      </c>
      <c r="V4" s="200">
        <f t="shared" si="0"/>
        <v>231</v>
      </c>
    </row>
    <row r="5" spans="1:22" x14ac:dyDescent="0.35">
      <c r="A5" s="199" t="str">
        <f>Lists!C:C</f>
        <v>AZE002</v>
      </c>
      <c r="B5" s="200">
        <f>_xlfn.DAYS(About!$A$3,'Core Indicators'!U5)</f>
        <v>391</v>
      </c>
      <c r="C5" s="200">
        <f>_xlfn.DAYS(About!$A$3,'Core Indicators'!AC5)</f>
        <v>348</v>
      </c>
      <c r="D5" s="200">
        <f>_xlfn.DAYS(About!$A$3,'Core Indicators'!AK5)</f>
        <v>348</v>
      </c>
      <c r="E5" s="200">
        <f>_xlfn.DAYS(About!$A$3,'Core Indicators'!AS5)</f>
        <v>261</v>
      </c>
      <c r="F5" s="200">
        <f>_xlfn.DAYS(About!$A$3,'Core Indicators'!BQ5)</f>
        <v>370</v>
      </c>
      <c r="G5" s="200">
        <f>_xlfn.DAYS(About!$A$3,'Core Indicators'!DM5)</f>
        <v>391</v>
      </c>
      <c r="H5" s="200">
        <f>_xlfn.DAYS(About!$A$3,'Core Indicators'!DU5)</f>
        <v>391</v>
      </c>
      <c r="I5" s="200">
        <f>_xlfn.DAYS(About!$A$3,'Core Indicators'!EC5)</f>
        <v>391</v>
      </c>
      <c r="J5" s="200">
        <f>_xlfn.DAYS(About!$A$3,'Core Indicators'!EK5)</f>
        <v>391</v>
      </c>
      <c r="K5" s="200">
        <f>_xlfn.DAYS(About!$A$3,'Core Indicators'!ES5)</f>
        <v>391</v>
      </c>
      <c r="L5" s="200">
        <f>_xlfn.DAYS(About!$A$3,'Core Indicators'!FI5)</f>
        <v>391</v>
      </c>
      <c r="M5" s="200">
        <f>_xlfn.DAYS(About!$A$3,'Core Indicators'!GG5)</f>
        <v>181</v>
      </c>
      <c r="N5" s="200">
        <f>_xlfn.DAYS(About!$A$3,'Core Indicators'!GO5)</f>
        <v>181</v>
      </c>
      <c r="O5" s="200">
        <f>_xlfn.DAYS(About!$A$3,'Core Indicators'!GW5)</f>
        <v>181</v>
      </c>
      <c r="P5" s="200">
        <f>_xlfn.DAYS(About!$A$3,'Core Indicators'!HE5)</f>
        <v>181</v>
      </c>
      <c r="Q5" s="200">
        <f>_xlfn.DAYS(About!$A$3,'Core Indicators'!HM5)</f>
        <v>181</v>
      </c>
      <c r="R5" s="200">
        <f>_xlfn.DAYS(About!$A$3,'Core Indicators'!HU5)</f>
        <v>181</v>
      </c>
      <c r="S5" s="200">
        <f>_xlfn.DAYS(About!$A$3,'Core Indicators'!IC5)</f>
        <v>181</v>
      </c>
      <c r="T5" s="200">
        <f>_xlfn.DAYS(About!$A$3,'Core Indicators'!IK5)</f>
        <v>181</v>
      </c>
      <c r="U5" s="200">
        <f>_xlfn.DAYS(About!$A$3,'Core Indicators'!IS5)</f>
        <v>181</v>
      </c>
      <c r="V5" s="200">
        <f t="shared" si="0"/>
        <v>350.6</v>
      </c>
    </row>
    <row r="6" spans="1:22" x14ac:dyDescent="0.35">
      <c r="A6" s="199" t="str">
        <f>Lists!C:C</f>
        <v>BDI001</v>
      </c>
      <c r="B6" s="200">
        <f>_xlfn.DAYS(About!$A$3,'Core Indicators'!U6)</f>
        <v>420</v>
      </c>
      <c r="C6" s="200">
        <f>_xlfn.DAYS(About!$A$3,'Core Indicators'!AC6)</f>
        <v>251</v>
      </c>
      <c r="D6" s="200">
        <f>_xlfn.DAYS(About!$A$3,'Core Indicators'!AK6)</f>
        <v>251</v>
      </c>
      <c r="E6" s="200">
        <f>_xlfn.DAYS(About!$A$3,'Core Indicators'!AS6)</f>
        <v>251</v>
      </c>
      <c r="F6" s="200">
        <f>_xlfn.DAYS(About!$A$3,'Core Indicators'!BQ6)</f>
        <v>251</v>
      </c>
      <c r="G6" s="200">
        <f>_xlfn.DAYS(About!$A$3,'Core Indicators'!DM6)</f>
        <v>251</v>
      </c>
      <c r="H6" s="200">
        <f>_xlfn.DAYS(About!$A$3,'Core Indicators'!DU6)</f>
        <v>251</v>
      </c>
      <c r="I6" s="200">
        <f>_xlfn.DAYS(About!$A$3,'Core Indicators'!EC6)</f>
        <v>251</v>
      </c>
      <c r="J6" s="200">
        <f>_xlfn.DAYS(About!$A$3,'Core Indicators'!EK6)</f>
        <v>251</v>
      </c>
      <c r="K6" s="200">
        <f>_xlfn.DAYS(About!$A$3,'Core Indicators'!ES6)</f>
        <v>251</v>
      </c>
      <c r="L6" s="200">
        <f>_xlfn.DAYS(About!$A$3,'Core Indicators'!FI6)</f>
        <v>1007</v>
      </c>
      <c r="M6" s="200">
        <f>_xlfn.DAYS(About!$A$3,'Core Indicators'!GG6)</f>
        <v>174</v>
      </c>
      <c r="N6" s="200">
        <f>_xlfn.DAYS(About!$A$3,'Core Indicators'!GO6)</f>
        <v>174</v>
      </c>
      <c r="O6" s="200">
        <f>_xlfn.DAYS(About!$A$3,'Core Indicators'!GW6)</f>
        <v>174</v>
      </c>
      <c r="P6" s="200">
        <f>_xlfn.DAYS(About!$A$3,'Core Indicators'!HE6)</f>
        <v>174</v>
      </c>
      <c r="Q6" s="200">
        <f>_xlfn.DAYS(About!$A$3,'Core Indicators'!HM6)</f>
        <v>174</v>
      </c>
      <c r="R6" s="200">
        <f>_xlfn.DAYS(About!$A$3,'Core Indicators'!HU6)</f>
        <v>174</v>
      </c>
      <c r="S6" s="200">
        <f>_xlfn.DAYS(About!$A$3,'Core Indicators'!IC6)</f>
        <v>174</v>
      </c>
      <c r="T6" s="200">
        <f>_xlfn.DAYS(About!$A$3,'Core Indicators'!IK6)</f>
        <v>174</v>
      </c>
      <c r="U6" s="200">
        <f>_xlfn.DAYS(About!$A$3,'Core Indicators'!IS6)</f>
        <v>174</v>
      </c>
      <c r="V6" s="200">
        <f t="shared" si="0"/>
        <v>318.89999999999998</v>
      </c>
    </row>
    <row r="7" spans="1:22" x14ac:dyDescent="0.35">
      <c r="A7" s="199" t="str">
        <f>Lists!C:C</f>
        <v>BFA002</v>
      </c>
      <c r="B7" s="200">
        <f>_xlfn.DAYS(About!$A$3,'Core Indicators'!U7)</f>
        <v>153</v>
      </c>
      <c r="C7" s="200">
        <f>_xlfn.DAYS(About!$A$3,'Core Indicators'!AC7)</f>
        <v>153</v>
      </c>
      <c r="D7" s="200">
        <f>_xlfn.DAYS(About!$A$3,'Core Indicators'!AK7)</f>
        <v>153</v>
      </c>
      <c r="E7" s="200">
        <f>_xlfn.DAYS(About!$A$3,'Core Indicators'!AS7)</f>
        <v>11</v>
      </c>
      <c r="F7" s="200">
        <f>_xlfn.DAYS(About!$A$3,'Core Indicators'!BQ7)</f>
        <v>11</v>
      </c>
      <c r="G7" s="200">
        <f>_xlfn.DAYS(About!$A$3,'Core Indicators'!DM7)</f>
        <v>153</v>
      </c>
      <c r="H7" s="200">
        <f>_xlfn.DAYS(About!$A$3,'Core Indicators'!DU7)</f>
        <v>153</v>
      </c>
      <c r="I7" s="200">
        <f>_xlfn.DAYS(About!$A$3,'Core Indicators'!EC7)</f>
        <v>153</v>
      </c>
      <c r="J7" s="200">
        <f>_xlfn.DAYS(About!$A$3,'Core Indicators'!EK7)</f>
        <v>153</v>
      </c>
      <c r="K7" s="200">
        <f>_xlfn.DAYS(About!$A$3,'Core Indicators'!ES7)</f>
        <v>153</v>
      </c>
      <c r="L7" s="200">
        <f>_xlfn.DAYS(About!$A$3,'Core Indicators'!FI7)</f>
        <v>1019</v>
      </c>
      <c r="M7" s="200">
        <f>_xlfn.DAYS(About!$A$3,'Core Indicators'!GG7)</f>
        <v>175</v>
      </c>
      <c r="N7" s="200">
        <f>_xlfn.DAYS(About!$A$3,'Core Indicators'!GO7)</f>
        <v>175</v>
      </c>
      <c r="O7" s="200">
        <f>_xlfn.DAYS(About!$A$3,'Core Indicators'!GW7)</f>
        <v>175</v>
      </c>
      <c r="P7" s="200">
        <f>_xlfn.DAYS(About!$A$3,'Core Indicators'!HE7)</f>
        <v>175</v>
      </c>
      <c r="Q7" s="200">
        <f>_xlfn.DAYS(About!$A$3,'Core Indicators'!HM7)</f>
        <v>175</v>
      </c>
      <c r="R7" s="200">
        <f>_xlfn.DAYS(About!$A$3,'Core Indicators'!HU7)</f>
        <v>175</v>
      </c>
      <c r="S7" s="200">
        <f>_xlfn.DAYS(About!$A$3,'Core Indicators'!IC7)</f>
        <v>175</v>
      </c>
      <c r="T7" s="200">
        <f>_xlfn.DAYS(About!$A$3,'Core Indicators'!IK7)</f>
        <v>175</v>
      </c>
      <c r="U7" s="200">
        <f>_xlfn.DAYS(About!$A$3,'Core Indicators'!IS7)</f>
        <v>175</v>
      </c>
      <c r="V7" s="200">
        <f t="shared" si="0"/>
        <v>213.4</v>
      </c>
    </row>
    <row r="8" spans="1:22" x14ac:dyDescent="0.35">
      <c r="A8" s="199" t="str">
        <f>Lists!C:C</f>
        <v>BGD002</v>
      </c>
      <c r="B8" s="200">
        <f>_xlfn.DAYS(About!$A$3,'Core Indicators'!U8)</f>
        <v>307</v>
      </c>
      <c r="C8" s="200">
        <f>_xlfn.DAYS(About!$A$3,'Core Indicators'!AC8)</f>
        <v>196</v>
      </c>
      <c r="D8" s="200">
        <f>_xlfn.DAYS(About!$A$3,'Core Indicators'!AK8)</f>
        <v>196</v>
      </c>
      <c r="E8" s="200">
        <f>_xlfn.DAYS(About!$A$3,'Core Indicators'!AS8)</f>
        <v>196</v>
      </c>
      <c r="F8" s="200">
        <f>_xlfn.DAYS(About!$A$3,'Core Indicators'!BQ8)</f>
        <v>15</v>
      </c>
      <c r="G8" s="200">
        <f>_xlfn.DAYS(About!$A$3,'Core Indicators'!DM8)</f>
        <v>64</v>
      </c>
      <c r="H8" s="200">
        <f>_xlfn.DAYS(About!$A$3,'Core Indicators'!DU8)</f>
        <v>64</v>
      </c>
      <c r="I8" s="200">
        <f>_xlfn.DAYS(About!$A$3,'Core Indicators'!EC8)</f>
        <v>71</v>
      </c>
      <c r="J8" s="200">
        <f>_xlfn.DAYS(About!$A$3,'Core Indicators'!EK8)</f>
        <v>64</v>
      </c>
      <c r="K8" s="200">
        <f>_xlfn.DAYS(About!$A$3,'Core Indicators'!ES8)</f>
        <v>64</v>
      </c>
      <c r="L8" s="200">
        <f>_xlfn.DAYS(About!$A$3,'Core Indicators'!FI8)</f>
        <v>610</v>
      </c>
      <c r="M8" s="200">
        <f>_xlfn.DAYS(About!$A$3,'Core Indicators'!GG8)</f>
        <v>173</v>
      </c>
      <c r="N8" s="200">
        <f>_xlfn.DAYS(About!$A$3,'Core Indicators'!GO8)</f>
        <v>175</v>
      </c>
      <c r="O8" s="200">
        <f>_xlfn.DAYS(About!$A$3,'Core Indicators'!GW8)</f>
        <v>175</v>
      </c>
      <c r="P8" s="200">
        <f>_xlfn.DAYS(About!$A$3,'Core Indicators'!HE8)</f>
        <v>175</v>
      </c>
      <c r="Q8" s="200">
        <f>_xlfn.DAYS(About!$A$3,'Core Indicators'!HM8)</f>
        <v>175</v>
      </c>
      <c r="R8" s="200">
        <f>_xlfn.DAYS(About!$A$3,'Core Indicators'!HU8)</f>
        <v>175</v>
      </c>
      <c r="S8" s="200">
        <f>_xlfn.DAYS(About!$A$3,'Core Indicators'!IC8)</f>
        <v>175</v>
      </c>
      <c r="T8" s="200">
        <f>_xlfn.DAYS(About!$A$3,'Core Indicators'!IK8)</f>
        <v>175</v>
      </c>
      <c r="U8" s="200">
        <f>_xlfn.DAYS(About!$A$3,'Core Indicators'!IS8)</f>
        <v>173</v>
      </c>
      <c r="V8" s="200">
        <f t="shared" si="0"/>
        <v>151.69999999999999</v>
      </c>
    </row>
    <row r="9" spans="1:22" x14ac:dyDescent="0.35">
      <c r="A9" s="199" t="str">
        <f>Lists!C:C</f>
        <v>BRA002</v>
      </c>
      <c r="B9" s="200">
        <f>_xlfn.DAYS(About!$A$3,'Core Indicators'!U9)</f>
        <v>732</v>
      </c>
      <c r="C9" s="200">
        <f>_xlfn.DAYS(About!$A$3,'Core Indicators'!AC9)</f>
        <v>5</v>
      </c>
      <c r="D9" s="200">
        <f>_xlfn.DAYS(About!$A$3,'Core Indicators'!AK9)</f>
        <v>5</v>
      </c>
      <c r="E9" s="200">
        <f>_xlfn.DAYS(About!$A$3,'Core Indicators'!AS9)</f>
        <v>305</v>
      </c>
      <c r="F9" s="200">
        <f>_xlfn.DAYS(About!$A$3,'Core Indicators'!BQ9)</f>
        <v>420</v>
      </c>
      <c r="G9" s="200">
        <f>_xlfn.DAYS(About!$A$3,'Core Indicators'!DM9)</f>
        <v>5</v>
      </c>
      <c r="H9" s="200">
        <f>_xlfn.DAYS(About!$A$3,'Core Indicators'!DU9)</f>
        <v>5</v>
      </c>
      <c r="I9" s="200">
        <f>_xlfn.DAYS(About!$A$3,'Core Indicators'!EC9)</f>
        <v>5</v>
      </c>
      <c r="J9" s="200">
        <f>_xlfn.DAYS(About!$A$3,'Core Indicators'!EK9)</f>
        <v>305</v>
      </c>
      <c r="K9" s="200">
        <f>_xlfn.DAYS(About!$A$3,'Core Indicators'!ES9)</f>
        <v>305</v>
      </c>
      <c r="L9" s="200">
        <f>_xlfn.DAYS(About!$A$3,'Core Indicators'!FI9)</f>
        <v>1019</v>
      </c>
      <c r="M9" s="200">
        <f>_xlfn.DAYS(About!$A$3,'Core Indicators'!GG9)</f>
        <v>172</v>
      </c>
      <c r="N9" s="200">
        <f>_xlfn.DAYS(About!$A$3,'Core Indicators'!GO9)</f>
        <v>172</v>
      </c>
      <c r="O9" s="200">
        <f>_xlfn.DAYS(About!$A$3,'Core Indicators'!GW9)</f>
        <v>172</v>
      </c>
      <c r="P9" s="200">
        <f>_xlfn.DAYS(About!$A$3,'Core Indicators'!HE9)</f>
        <v>172</v>
      </c>
      <c r="Q9" s="200">
        <f>_xlfn.DAYS(About!$A$3,'Core Indicators'!HM9)</f>
        <v>172</v>
      </c>
      <c r="R9" s="200">
        <f>_xlfn.DAYS(About!$A$3,'Core Indicators'!HU9)</f>
        <v>172</v>
      </c>
      <c r="S9" s="200">
        <f>_xlfn.DAYS(About!$A$3,'Core Indicators'!IC9)</f>
        <v>172</v>
      </c>
      <c r="T9" s="200">
        <f>_xlfn.DAYS(About!$A$3,'Core Indicators'!IK9)</f>
        <v>172</v>
      </c>
      <c r="U9" s="200">
        <f>_xlfn.DAYS(About!$A$3,'Core Indicators'!IS9)</f>
        <v>172</v>
      </c>
      <c r="V9" s="200">
        <f t="shared" si="0"/>
        <v>254.6</v>
      </c>
    </row>
    <row r="10" spans="1:22" x14ac:dyDescent="0.35">
      <c r="A10" s="199" t="str">
        <f>Lists!C:C</f>
        <v>CAF001</v>
      </c>
      <c r="B10" s="200">
        <f>_xlfn.DAYS(About!$A$3,'Core Indicators'!U10)</f>
        <v>1022</v>
      </c>
      <c r="C10" s="200">
        <f>_xlfn.DAYS(About!$A$3,'Core Indicators'!AC10)</f>
        <v>343</v>
      </c>
      <c r="D10" s="200">
        <f>_xlfn.DAYS(About!$A$3,'Core Indicators'!AK10)</f>
        <v>343</v>
      </c>
      <c r="E10" s="200">
        <f>_xlfn.DAYS(About!$A$3,'Core Indicators'!AS10)</f>
        <v>63</v>
      </c>
      <c r="F10" s="200">
        <f>_xlfn.DAYS(About!$A$3,'Core Indicators'!BQ10)</f>
        <v>63</v>
      </c>
      <c r="G10" s="200">
        <f>_xlfn.DAYS(About!$A$3,'Core Indicators'!DM10)</f>
        <v>399</v>
      </c>
      <c r="H10" s="200">
        <f>_xlfn.DAYS(About!$A$3,'Core Indicators'!DU10)</f>
        <v>399</v>
      </c>
      <c r="I10" s="200">
        <f>_xlfn.DAYS(About!$A$3,'Core Indicators'!EC10)</f>
        <v>399</v>
      </c>
      <c r="J10" s="200">
        <f>_xlfn.DAYS(About!$A$3,'Core Indicators'!EK10)</f>
        <v>399</v>
      </c>
      <c r="K10" s="200">
        <f>_xlfn.DAYS(About!$A$3,'Core Indicators'!ES10)</f>
        <v>399</v>
      </c>
      <c r="L10" s="200">
        <f>_xlfn.DAYS(About!$A$3,'Core Indicators'!FI10)</f>
        <v>610</v>
      </c>
      <c r="M10" s="200">
        <f>_xlfn.DAYS(About!$A$3,'Core Indicators'!GG10)</f>
        <v>175</v>
      </c>
      <c r="N10" s="200">
        <f>_xlfn.DAYS(About!$A$3,'Core Indicators'!GO10)</f>
        <v>175</v>
      </c>
      <c r="O10" s="200">
        <f>_xlfn.DAYS(About!$A$3,'Core Indicators'!GW10)</f>
        <v>175</v>
      </c>
      <c r="P10" s="200">
        <f>_xlfn.DAYS(About!$A$3,'Core Indicators'!HE10)</f>
        <v>175</v>
      </c>
      <c r="Q10" s="200">
        <f>_xlfn.DAYS(About!$A$3,'Core Indicators'!HM10)</f>
        <v>175</v>
      </c>
      <c r="R10" s="200">
        <f>_xlfn.DAYS(About!$A$3,'Core Indicators'!HU10)</f>
        <v>175</v>
      </c>
      <c r="S10" s="200">
        <f>_xlfn.DAYS(About!$A$3,'Core Indicators'!IC10)</f>
        <v>175</v>
      </c>
      <c r="T10" s="200">
        <f>_xlfn.DAYS(About!$A$3,'Core Indicators'!IK10)</f>
        <v>175</v>
      </c>
      <c r="U10" s="200">
        <f>_xlfn.DAYS(About!$A$3,'Core Indicators'!IS10)</f>
        <v>175</v>
      </c>
      <c r="V10" s="200">
        <f t="shared" si="0"/>
        <v>324.89999999999998</v>
      </c>
    </row>
    <row r="11" spans="1:22" x14ac:dyDescent="0.35">
      <c r="A11" s="199" t="str">
        <f>Lists!C:C</f>
        <v>CMR001</v>
      </c>
      <c r="B11" s="200">
        <f>_xlfn.DAYS(About!$A$3,'Core Indicators'!U11)</f>
        <v>184</v>
      </c>
      <c r="C11" s="200">
        <f>_xlfn.DAYS(About!$A$3,'Core Indicators'!AC11)</f>
        <v>184</v>
      </c>
      <c r="D11" s="200">
        <f>_xlfn.DAYS(About!$A$3,'Core Indicators'!AK11)</f>
        <v>184</v>
      </c>
      <c r="E11" s="200">
        <f>_xlfn.DAYS(About!$A$3,'Core Indicators'!AS11)</f>
        <v>8</v>
      </c>
      <c r="F11" s="200">
        <f>_xlfn.DAYS(About!$A$3,'Core Indicators'!BQ11)</f>
        <v>8</v>
      </c>
      <c r="G11" s="200">
        <f>_xlfn.DAYS(About!$A$3,'Core Indicators'!DM11)</f>
        <v>183</v>
      </c>
      <c r="H11" s="200">
        <f>_xlfn.DAYS(About!$A$3,'Core Indicators'!DU11)</f>
        <v>183</v>
      </c>
      <c r="I11" s="200">
        <f>_xlfn.DAYS(About!$A$3,'Core Indicators'!EC11)</f>
        <v>183</v>
      </c>
      <c r="J11" s="200">
        <f>_xlfn.DAYS(About!$A$3,'Core Indicators'!EK11)</f>
        <v>183</v>
      </c>
      <c r="K11" s="200">
        <f>_xlfn.DAYS(About!$A$3,'Core Indicators'!ES11)</f>
        <v>183</v>
      </c>
      <c r="L11" s="200">
        <f>_xlfn.DAYS(About!$A$3,'Core Indicators'!FI11)</f>
        <v>1021</v>
      </c>
      <c r="M11" s="200">
        <f>_xlfn.DAYS(About!$A$3,'Core Indicators'!GG11)</f>
        <v>179</v>
      </c>
      <c r="N11" s="200">
        <f>_xlfn.DAYS(About!$A$3,'Core Indicators'!GO11)</f>
        <v>179</v>
      </c>
      <c r="O11" s="200">
        <f>_xlfn.DAYS(About!$A$3,'Core Indicators'!GW11)</f>
        <v>179</v>
      </c>
      <c r="P11" s="200">
        <f>_xlfn.DAYS(About!$A$3,'Core Indicators'!HE11)</f>
        <v>176</v>
      </c>
      <c r="Q11" s="200">
        <f>_xlfn.DAYS(About!$A$3,'Core Indicators'!HM11)</f>
        <v>179</v>
      </c>
      <c r="R11" s="200">
        <f>_xlfn.DAYS(About!$A$3,'Core Indicators'!HU11)</f>
        <v>179</v>
      </c>
      <c r="S11" s="200">
        <f>_xlfn.DAYS(About!$A$3,'Core Indicators'!IC11)</f>
        <v>176</v>
      </c>
      <c r="T11" s="200">
        <f>_xlfn.DAYS(About!$A$3,'Core Indicators'!IK11)</f>
        <v>176</v>
      </c>
      <c r="U11" s="200">
        <f>_xlfn.DAYS(About!$A$3,'Core Indicators'!IS11)</f>
        <v>176</v>
      </c>
      <c r="V11" s="200">
        <f t="shared" si="0"/>
        <v>231.5</v>
      </c>
    </row>
    <row r="12" spans="1:22" x14ac:dyDescent="0.35">
      <c r="A12" s="199" t="str">
        <f>Lists!C:C</f>
        <v>CMR002</v>
      </c>
      <c r="B12" s="200">
        <f>_xlfn.DAYS(About!$A$3,'Core Indicators'!U12)</f>
        <v>833</v>
      </c>
      <c r="C12" s="200">
        <f>_xlfn.DAYS(About!$A$3,'Core Indicators'!AC12)</f>
        <v>35</v>
      </c>
      <c r="D12" s="200">
        <f>_xlfn.DAYS(About!$A$3,'Core Indicators'!AK12)</f>
        <v>35</v>
      </c>
      <c r="E12" s="200">
        <f>_xlfn.DAYS(About!$A$3,'Core Indicators'!AS12)</f>
        <v>56</v>
      </c>
      <c r="F12" s="200">
        <f>_xlfn.DAYS(About!$A$3,'Core Indicators'!BQ12)</f>
        <v>8</v>
      </c>
      <c r="G12" s="200">
        <f>_xlfn.DAYS(About!$A$3,'Core Indicators'!DM12)</f>
        <v>56</v>
      </c>
      <c r="H12" s="200">
        <f>_xlfn.DAYS(About!$A$3,'Core Indicators'!DU12)</f>
        <v>56</v>
      </c>
      <c r="I12" s="200">
        <f>_xlfn.DAYS(About!$A$3,'Core Indicators'!EC12)</f>
        <v>56</v>
      </c>
      <c r="J12" s="200">
        <f>_xlfn.DAYS(About!$A$3,'Core Indicators'!EK12)</f>
        <v>56</v>
      </c>
      <c r="K12" s="200">
        <f>_xlfn.DAYS(About!$A$3,'Core Indicators'!ES12)</f>
        <v>56</v>
      </c>
      <c r="L12" s="200">
        <f>_xlfn.DAYS(About!$A$3,'Core Indicators'!FI12)</f>
        <v>946</v>
      </c>
      <c r="M12" s="200">
        <f>_xlfn.DAYS(About!$A$3,'Core Indicators'!GG12)</f>
        <v>179</v>
      </c>
      <c r="N12" s="200">
        <f>_xlfn.DAYS(About!$A$3,'Core Indicators'!GO12)</f>
        <v>179</v>
      </c>
      <c r="O12" s="200">
        <f>_xlfn.DAYS(About!$A$3,'Core Indicators'!GW12)</f>
        <v>179</v>
      </c>
      <c r="P12" s="200">
        <f>_xlfn.DAYS(About!$A$3,'Core Indicators'!HE12)</f>
        <v>179</v>
      </c>
      <c r="Q12" s="200">
        <f>_xlfn.DAYS(About!$A$3,'Core Indicators'!HM12)</f>
        <v>179</v>
      </c>
      <c r="R12" s="200">
        <f>_xlfn.DAYS(About!$A$3,'Core Indicators'!HU12)</f>
        <v>179</v>
      </c>
      <c r="S12" s="200">
        <f>_xlfn.DAYS(About!$A$3,'Core Indicators'!IC12)</f>
        <v>179</v>
      </c>
      <c r="T12" s="200">
        <f>_xlfn.DAYS(About!$A$3,'Core Indicators'!IK12)</f>
        <v>179</v>
      </c>
      <c r="U12" s="200">
        <f>_xlfn.DAYS(About!$A$3,'Core Indicators'!IS12)</f>
        <v>179</v>
      </c>
      <c r="V12" s="200">
        <f t="shared" si="0"/>
        <v>150.4</v>
      </c>
    </row>
    <row r="13" spans="1:22" x14ac:dyDescent="0.35">
      <c r="A13" s="199" t="str">
        <f>Lists!C:C</f>
        <v>CMR003</v>
      </c>
      <c r="B13" s="200">
        <f>_xlfn.DAYS(About!$A$3,'Core Indicators'!U13)</f>
        <v>1021</v>
      </c>
      <c r="C13" s="200">
        <f>_xlfn.DAYS(About!$A$3,'Core Indicators'!AC13)</f>
        <v>278</v>
      </c>
      <c r="D13" s="200">
        <f>_xlfn.DAYS(About!$A$3,'Core Indicators'!AK13)</f>
        <v>278</v>
      </c>
      <c r="E13" s="200">
        <f>_xlfn.DAYS(About!$A$3,'Core Indicators'!AS13)</f>
        <v>249</v>
      </c>
      <c r="F13" s="200">
        <f>_xlfn.DAYS(About!$A$3,'Core Indicators'!BQ13)</f>
        <v>249</v>
      </c>
      <c r="G13" s="200">
        <f>_xlfn.DAYS(About!$A$3,'Core Indicators'!DM13)</f>
        <v>278</v>
      </c>
      <c r="H13" s="200">
        <f>_xlfn.DAYS(About!$A$3,'Core Indicators'!DU13)</f>
        <v>278</v>
      </c>
      <c r="I13" s="200">
        <f>_xlfn.DAYS(About!$A$3,'Core Indicators'!EC13)</f>
        <v>278</v>
      </c>
      <c r="J13" s="200">
        <f>_xlfn.DAYS(About!$A$3,'Core Indicators'!EK13)</f>
        <v>278</v>
      </c>
      <c r="K13" s="200">
        <f>_xlfn.DAYS(About!$A$3,'Core Indicators'!ES13)</f>
        <v>278</v>
      </c>
      <c r="L13" s="200">
        <f>_xlfn.DAYS(About!$A$3,'Core Indicators'!FI13)</f>
        <v>833</v>
      </c>
      <c r="M13" s="200">
        <f>_xlfn.DAYS(About!$A$3,'Core Indicators'!GG13)</f>
        <v>180</v>
      </c>
      <c r="N13" s="200">
        <f>_xlfn.DAYS(About!$A$3,'Core Indicators'!GO13)</f>
        <v>180</v>
      </c>
      <c r="O13" s="200">
        <f>_xlfn.DAYS(About!$A$3,'Core Indicators'!GW13)</f>
        <v>180</v>
      </c>
      <c r="P13" s="200">
        <f>_xlfn.DAYS(About!$A$3,'Core Indicators'!HE13)</f>
        <v>180</v>
      </c>
      <c r="Q13" s="200">
        <f>_xlfn.DAYS(About!$A$3,'Core Indicators'!HM13)</f>
        <v>180</v>
      </c>
      <c r="R13" s="200">
        <f>_xlfn.DAYS(About!$A$3,'Core Indicators'!HU13)</f>
        <v>180</v>
      </c>
      <c r="S13" s="200">
        <f>_xlfn.DAYS(About!$A$3,'Core Indicators'!IC13)</f>
        <v>180</v>
      </c>
      <c r="T13" s="200">
        <f>_xlfn.DAYS(About!$A$3,'Core Indicators'!IK13)</f>
        <v>180</v>
      </c>
      <c r="U13" s="200">
        <f>_xlfn.DAYS(About!$A$3,'Core Indicators'!IS13)</f>
        <v>180</v>
      </c>
      <c r="V13" s="200">
        <f t="shared" si="0"/>
        <v>317.89999999999998</v>
      </c>
    </row>
    <row r="14" spans="1:22" x14ac:dyDescent="0.35">
      <c r="A14" s="199" t="str">
        <f>Lists!C:C</f>
        <v>CMR004</v>
      </c>
      <c r="B14" s="200">
        <f>_xlfn.DAYS(About!$A$3,'Core Indicators'!U14)</f>
        <v>1021</v>
      </c>
      <c r="C14" s="200">
        <f>_xlfn.DAYS(About!$A$3,'Core Indicators'!AC14)</f>
        <v>305</v>
      </c>
      <c r="D14" s="200">
        <f>_xlfn.DAYS(About!$A$3,'Core Indicators'!AK14)</f>
        <v>305</v>
      </c>
      <c r="E14" s="200">
        <f>_xlfn.DAYS(About!$A$3,'Core Indicators'!AS14)</f>
        <v>249</v>
      </c>
      <c r="F14" s="200">
        <f>_xlfn.DAYS(About!$A$3,'Core Indicators'!BQ14)</f>
        <v>305</v>
      </c>
      <c r="G14" s="200">
        <f>_xlfn.DAYS(About!$A$3,'Core Indicators'!DM14)</f>
        <v>305</v>
      </c>
      <c r="H14" s="200">
        <f>_xlfn.DAYS(About!$A$3,'Core Indicators'!DU14)</f>
        <v>305</v>
      </c>
      <c r="I14" s="200">
        <f>_xlfn.DAYS(About!$A$3,'Core Indicators'!EC14)</f>
        <v>305</v>
      </c>
      <c r="J14" s="200">
        <f>_xlfn.DAYS(About!$A$3,'Core Indicators'!EK14)</f>
        <v>305</v>
      </c>
      <c r="K14" s="200">
        <f>_xlfn.DAYS(About!$A$3,'Core Indicators'!ES14)</f>
        <v>305</v>
      </c>
      <c r="L14" s="200">
        <f>_xlfn.DAYS(About!$A$3,'Core Indicators'!FI14)</f>
        <v>1021</v>
      </c>
      <c r="M14" s="200">
        <f>_xlfn.DAYS(About!$A$3,'Core Indicators'!GG14)</f>
        <v>180</v>
      </c>
      <c r="N14" s="200">
        <f>_xlfn.DAYS(About!$A$3,'Core Indicators'!GO14)</f>
        <v>180</v>
      </c>
      <c r="O14" s="200">
        <f>_xlfn.DAYS(About!$A$3,'Core Indicators'!GW14)</f>
        <v>180</v>
      </c>
      <c r="P14" s="200">
        <f>_xlfn.DAYS(About!$A$3,'Core Indicators'!HE14)</f>
        <v>180</v>
      </c>
      <c r="Q14" s="200">
        <f>_xlfn.DAYS(About!$A$3,'Core Indicators'!HM14)</f>
        <v>180</v>
      </c>
      <c r="R14" s="200">
        <f>_xlfn.DAYS(About!$A$3,'Core Indicators'!HU14)</f>
        <v>180</v>
      </c>
      <c r="S14" s="200">
        <f>_xlfn.DAYS(About!$A$3,'Core Indicators'!IC14)</f>
        <v>180</v>
      </c>
      <c r="T14" s="200">
        <f>_xlfn.DAYS(About!$A$3,'Core Indicators'!IK14)</f>
        <v>180</v>
      </c>
      <c r="U14" s="200">
        <f>_xlfn.DAYS(About!$A$3,'Core Indicators'!IS14)</f>
        <v>180</v>
      </c>
      <c r="V14" s="200">
        <f t="shared" si="0"/>
        <v>358.5</v>
      </c>
    </row>
    <row r="15" spans="1:22" x14ac:dyDescent="0.35">
      <c r="A15" s="199" t="str">
        <f>Lists!C:C</f>
        <v>COD001</v>
      </c>
      <c r="B15" s="200">
        <f>_xlfn.DAYS(About!$A$3,'Core Indicators'!U15)</f>
        <v>421</v>
      </c>
      <c r="C15" s="200">
        <f>_xlfn.DAYS(About!$A$3,'Core Indicators'!AC15)</f>
        <v>249</v>
      </c>
      <c r="D15" s="200">
        <f>_xlfn.DAYS(About!$A$3,'Core Indicators'!AK15)</f>
        <v>326</v>
      </c>
      <c r="E15" s="200">
        <f>_xlfn.DAYS(About!$A$3,'Core Indicators'!AS15)</f>
        <v>11</v>
      </c>
      <c r="F15" s="200">
        <f>_xlfn.DAYS(About!$A$3,'Core Indicators'!BQ15)</f>
        <v>11</v>
      </c>
      <c r="G15" s="200">
        <f>_xlfn.DAYS(About!$A$3,'Core Indicators'!DM15)</f>
        <v>326</v>
      </c>
      <c r="H15" s="200">
        <f>_xlfn.DAYS(About!$A$3,'Core Indicators'!DU15)</f>
        <v>326</v>
      </c>
      <c r="I15" s="200">
        <f>_xlfn.DAYS(About!$A$3,'Core Indicators'!EC15)</f>
        <v>326</v>
      </c>
      <c r="J15" s="200">
        <f>_xlfn.DAYS(About!$A$3,'Core Indicators'!EK15)</f>
        <v>326</v>
      </c>
      <c r="K15" s="200">
        <f>_xlfn.DAYS(About!$A$3,'Core Indicators'!ES15)</f>
        <v>326</v>
      </c>
      <c r="L15" s="200">
        <f>_xlfn.DAYS(About!$A$3,'Core Indicators'!FI15)</f>
        <v>1021</v>
      </c>
      <c r="M15" s="200">
        <f>_xlfn.DAYS(About!$A$3,'Core Indicators'!GG15)</f>
        <v>176</v>
      </c>
      <c r="N15" s="200">
        <f>_xlfn.DAYS(About!$A$3,'Core Indicators'!GO15)</f>
        <v>176</v>
      </c>
      <c r="O15" s="200">
        <f>_xlfn.DAYS(About!$A$3,'Core Indicators'!GW15)</f>
        <v>176</v>
      </c>
      <c r="P15" s="200">
        <f>_xlfn.DAYS(About!$A$3,'Core Indicators'!HE15)</f>
        <v>176</v>
      </c>
      <c r="Q15" s="200">
        <f>_xlfn.DAYS(About!$A$3,'Core Indicators'!HM15)</f>
        <v>176</v>
      </c>
      <c r="R15" s="200">
        <f>_xlfn.DAYS(About!$A$3,'Core Indicators'!HU15)</f>
        <v>176</v>
      </c>
      <c r="S15" s="200">
        <f>_xlfn.DAYS(About!$A$3,'Core Indicators'!IC15)</f>
        <v>176</v>
      </c>
      <c r="T15" s="200">
        <f>_xlfn.DAYS(About!$A$3,'Core Indicators'!IK15)</f>
        <v>176</v>
      </c>
      <c r="U15" s="200">
        <f>_xlfn.DAYS(About!$A$3,'Core Indicators'!IS15)</f>
        <v>176</v>
      </c>
      <c r="V15" s="200">
        <f t="shared" si="0"/>
        <v>317.5</v>
      </c>
    </row>
    <row r="16" spans="1:22" x14ac:dyDescent="0.35">
      <c r="A16" s="199" t="str">
        <f>Lists!C:C</f>
        <v>COG001</v>
      </c>
      <c r="B16" s="200">
        <f>_xlfn.DAYS(About!$A$3,'Core Indicators'!U16)</f>
        <v>327</v>
      </c>
      <c r="C16" s="200">
        <f>_xlfn.DAYS(About!$A$3,'Core Indicators'!AC16)</f>
        <v>327</v>
      </c>
      <c r="D16" s="200">
        <f>_xlfn.DAYS(About!$A$3,'Core Indicators'!AK16)</f>
        <v>327</v>
      </c>
      <c r="E16" s="200">
        <f>_xlfn.DAYS(About!$A$3,'Core Indicators'!AS16)</f>
        <v>327</v>
      </c>
      <c r="F16" s="200">
        <f>_xlfn.DAYS(About!$A$3,'Core Indicators'!BQ16)</f>
        <v>327</v>
      </c>
      <c r="G16" s="200">
        <f>_xlfn.DAYS(About!$A$3,'Core Indicators'!DM16)</f>
        <v>327</v>
      </c>
      <c r="H16" s="200">
        <f>_xlfn.DAYS(About!$A$3,'Core Indicators'!DU16)</f>
        <v>327</v>
      </c>
      <c r="I16" s="200">
        <f>_xlfn.DAYS(About!$A$3,'Core Indicators'!EC16)</f>
        <v>327</v>
      </c>
      <c r="J16" s="200">
        <f>_xlfn.DAYS(About!$A$3,'Core Indicators'!EK16)</f>
        <v>327</v>
      </c>
      <c r="K16" s="200">
        <f>_xlfn.DAYS(About!$A$3,'Core Indicators'!ES16)</f>
        <v>327</v>
      </c>
      <c r="L16" s="200">
        <f>_xlfn.DAYS(About!$A$3,'Core Indicators'!FI16)</f>
        <v>327</v>
      </c>
      <c r="M16" s="200">
        <f>_xlfn.DAYS(About!$A$3,'Core Indicators'!GG16)</f>
        <v>174</v>
      </c>
      <c r="N16" s="200">
        <f>_xlfn.DAYS(About!$A$3,'Core Indicators'!GO16)</f>
        <v>174</v>
      </c>
      <c r="O16" s="200">
        <f>_xlfn.DAYS(About!$A$3,'Core Indicators'!GW16)</f>
        <v>174</v>
      </c>
      <c r="P16" s="200">
        <f>_xlfn.DAYS(About!$A$3,'Core Indicators'!HE16)</f>
        <v>174</v>
      </c>
      <c r="Q16" s="200">
        <f>_xlfn.DAYS(About!$A$3,'Core Indicators'!HM16)</f>
        <v>174</v>
      </c>
      <c r="R16" s="200">
        <f>_xlfn.DAYS(About!$A$3,'Core Indicators'!HU16)</f>
        <v>174</v>
      </c>
      <c r="S16" s="200">
        <f>_xlfn.DAYS(About!$A$3,'Core Indicators'!IC16)</f>
        <v>174</v>
      </c>
      <c r="T16" s="200">
        <f>_xlfn.DAYS(About!$A$3,'Core Indicators'!IK16)</f>
        <v>174</v>
      </c>
      <c r="U16" s="200">
        <f>_xlfn.DAYS(About!$A$3,'Core Indicators'!IS16)</f>
        <v>174</v>
      </c>
      <c r="V16" s="200">
        <f t="shared" si="0"/>
        <v>311.7</v>
      </c>
    </row>
    <row r="17" spans="1:22" x14ac:dyDescent="0.35">
      <c r="A17" s="199" t="str">
        <f>Lists!C:C</f>
        <v>COL001</v>
      </c>
      <c r="B17" s="200">
        <f>_xlfn.DAYS(About!$A$3,'Core Indicators'!U17)</f>
        <v>419</v>
      </c>
      <c r="C17" s="200">
        <f>_xlfn.DAYS(About!$A$3,'Core Indicators'!AC17)</f>
        <v>74</v>
      </c>
      <c r="D17" s="200">
        <f>_xlfn.DAYS(About!$A$3,'Core Indicators'!AK17)</f>
        <v>74</v>
      </c>
      <c r="E17" s="200">
        <f>_xlfn.DAYS(About!$A$3,'Core Indicators'!AS17)</f>
        <v>36</v>
      </c>
      <c r="F17" s="200">
        <f>_xlfn.DAYS(About!$A$3,'Core Indicators'!BQ17)</f>
        <v>42</v>
      </c>
      <c r="G17" s="200">
        <f>_xlfn.DAYS(About!$A$3,'Core Indicators'!DM17)</f>
        <v>74</v>
      </c>
      <c r="H17" s="200">
        <f>_xlfn.DAYS(About!$A$3,'Core Indicators'!DU17)</f>
        <v>74</v>
      </c>
      <c r="I17" s="200">
        <f>_xlfn.DAYS(About!$A$3,'Core Indicators'!EC17)</f>
        <v>74</v>
      </c>
      <c r="J17" s="200">
        <f>_xlfn.DAYS(About!$A$3,'Core Indicators'!EK17)</f>
        <v>74</v>
      </c>
      <c r="K17" s="200">
        <f>_xlfn.DAYS(About!$A$3,'Core Indicators'!ES17)</f>
        <v>74</v>
      </c>
      <c r="L17" s="200">
        <f>_xlfn.DAYS(About!$A$3,'Core Indicators'!FI17)</f>
        <v>1020</v>
      </c>
      <c r="M17" s="200">
        <f>_xlfn.DAYS(About!$A$3,'Core Indicators'!GG17)</f>
        <v>175</v>
      </c>
      <c r="N17" s="200">
        <f>_xlfn.DAYS(About!$A$3,'Core Indicators'!GO17)</f>
        <v>175</v>
      </c>
      <c r="O17" s="200">
        <f>_xlfn.DAYS(About!$A$3,'Core Indicators'!GW17)</f>
        <v>175</v>
      </c>
      <c r="P17" s="200">
        <f>_xlfn.DAYS(About!$A$3,'Core Indicators'!HE17)</f>
        <v>175</v>
      </c>
      <c r="Q17" s="200">
        <f>_xlfn.DAYS(About!$A$3,'Core Indicators'!HM17)</f>
        <v>175</v>
      </c>
      <c r="R17" s="200">
        <f>_xlfn.DAYS(About!$A$3,'Core Indicators'!HU17)</f>
        <v>175</v>
      </c>
      <c r="S17" s="200">
        <f>_xlfn.DAYS(About!$A$3,'Core Indicators'!IC17)</f>
        <v>175</v>
      </c>
      <c r="T17" s="200">
        <f>_xlfn.DAYS(About!$A$3,'Core Indicators'!IK17)</f>
        <v>175</v>
      </c>
      <c r="U17" s="200">
        <f>_xlfn.DAYS(About!$A$3,'Core Indicators'!IS17)</f>
        <v>175</v>
      </c>
      <c r="V17" s="200">
        <f t="shared" si="0"/>
        <v>171.7</v>
      </c>
    </row>
    <row r="18" spans="1:22" x14ac:dyDescent="0.35">
      <c r="A18" s="199" t="str">
        <f>Lists!C:C</f>
        <v>COL002</v>
      </c>
      <c r="B18" s="200">
        <f>_xlfn.DAYS(About!$A$3,'Core Indicators'!U18)</f>
        <v>306</v>
      </c>
      <c r="C18" s="200">
        <f>_xlfn.DAYS(About!$A$3,'Core Indicators'!AC18)</f>
        <v>74</v>
      </c>
      <c r="D18" s="200">
        <f>_xlfn.DAYS(About!$A$3,'Core Indicators'!AK18)</f>
        <v>74</v>
      </c>
      <c r="E18" s="200">
        <f>_xlfn.DAYS(About!$A$3,'Core Indicators'!AS18)</f>
        <v>74</v>
      </c>
      <c r="F18" s="200">
        <f>_xlfn.DAYS(About!$A$3,'Core Indicators'!BQ18)</f>
        <v>663</v>
      </c>
      <c r="G18" s="200">
        <f>_xlfn.DAYS(About!$A$3,'Core Indicators'!DM18)</f>
        <v>74</v>
      </c>
      <c r="H18" s="200">
        <f>_xlfn.DAYS(About!$A$3,'Core Indicators'!DU18)</f>
        <v>74</v>
      </c>
      <c r="I18" s="200">
        <f>_xlfn.DAYS(About!$A$3,'Core Indicators'!EC18)</f>
        <v>74</v>
      </c>
      <c r="J18" s="200">
        <f>_xlfn.DAYS(About!$A$3,'Core Indicators'!EK18)</f>
        <v>74</v>
      </c>
      <c r="K18" s="200">
        <f>_xlfn.DAYS(About!$A$3,'Core Indicators'!ES18)</f>
        <v>74</v>
      </c>
      <c r="L18" s="200">
        <f>_xlfn.DAYS(About!$A$3,'Core Indicators'!FI18)</f>
        <v>1020</v>
      </c>
      <c r="M18" s="200">
        <f>_xlfn.DAYS(About!$A$3,'Core Indicators'!GG18)</f>
        <v>168</v>
      </c>
      <c r="N18" s="200">
        <f>_xlfn.DAYS(About!$A$3,'Core Indicators'!GO18)</f>
        <v>168</v>
      </c>
      <c r="O18" s="200">
        <f>_xlfn.DAYS(About!$A$3,'Core Indicators'!GW18)</f>
        <v>168</v>
      </c>
      <c r="P18" s="200">
        <f>_xlfn.DAYS(About!$A$3,'Core Indicators'!HE18)</f>
        <v>168</v>
      </c>
      <c r="Q18" s="200">
        <f>_xlfn.DAYS(About!$A$3,'Core Indicators'!HM18)</f>
        <v>168</v>
      </c>
      <c r="R18" s="200">
        <f>_xlfn.DAYS(About!$A$3,'Core Indicators'!HU18)</f>
        <v>168</v>
      </c>
      <c r="S18" s="200">
        <f>_xlfn.DAYS(About!$A$3,'Core Indicators'!IC18)</f>
        <v>168</v>
      </c>
      <c r="T18" s="200">
        <f>_xlfn.DAYS(About!$A$3,'Core Indicators'!IK18)</f>
        <v>168</v>
      </c>
      <c r="U18" s="200">
        <f>_xlfn.DAYS(About!$A$3,'Core Indicators'!IS18)</f>
        <v>168</v>
      </c>
      <c r="V18" s="200">
        <f t="shared" si="0"/>
        <v>236.9</v>
      </c>
    </row>
    <row r="19" spans="1:22" x14ac:dyDescent="0.35">
      <c r="A19" s="199" t="str">
        <f>Lists!C:C</f>
        <v>CRI002</v>
      </c>
      <c r="B19" s="200">
        <f>_xlfn.DAYS(About!$A$3,'Core Indicators'!U19)</f>
        <v>663</v>
      </c>
      <c r="C19" s="200">
        <f>_xlfn.DAYS(About!$A$3,'Core Indicators'!AC19)</f>
        <v>420</v>
      </c>
      <c r="D19" s="200">
        <f>_xlfn.DAYS(About!$A$3,'Core Indicators'!AK19)</f>
        <v>306</v>
      </c>
      <c r="E19" s="200">
        <f>_xlfn.DAYS(About!$A$3,'Core Indicators'!AS19)</f>
        <v>306</v>
      </c>
      <c r="F19" s="200">
        <f>_xlfn.DAYS(About!$A$3,'Core Indicators'!BQ19)</f>
        <v>518</v>
      </c>
      <c r="G19" s="200">
        <f>_xlfn.DAYS(About!$A$3,'Core Indicators'!DM19)</f>
        <v>306</v>
      </c>
      <c r="H19" s="200">
        <f>_xlfn.DAYS(About!$A$3,'Core Indicators'!DU19)</f>
        <v>306</v>
      </c>
      <c r="I19" s="200">
        <f>_xlfn.DAYS(About!$A$3,'Core Indicators'!EC19)</f>
        <v>306</v>
      </c>
      <c r="J19" s="200">
        <f>_xlfn.DAYS(About!$A$3,'Core Indicators'!EK19)</f>
        <v>420</v>
      </c>
      <c r="K19" s="200">
        <f>_xlfn.DAYS(About!$A$3,'Core Indicators'!ES19)</f>
        <v>420</v>
      </c>
      <c r="L19" s="200">
        <f>_xlfn.DAYS(About!$A$3,'Core Indicators'!FI19)</f>
        <v>964</v>
      </c>
      <c r="M19" s="200">
        <f>_xlfn.DAYS(About!$A$3,'Core Indicators'!GG19)</f>
        <v>179</v>
      </c>
      <c r="N19" s="200">
        <f>_xlfn.DAYS(About!$A$3,'Core Indicators'!GO19)</f>
        <v>179</v>
      </c>
      <c r="O19" s="200">
        <f>_xlfn.DAYS(About!$A$3,'Core Indicators'!GW19)</f>
        <v>179</v>
      </c>
      <c r="P19" s="200">
        <f>_xlfn.DAYS(About!$A$3,'Core Indicators'!HE19)</f>
        <v>179</v>
      </c>
      <c r="Q19" s="200">
        <f>_xlfn.DAYS(About!$A$3,'Core Indicators'!HM19)</f>
        <v>179</v>
      </c>
      <c r="R19" s="200">
        <f>_xlfn.DAYS(About!$A$3,'Core Indicators'!HU19)</f>
        <v>179</v>
      </c>
      <c r="S19" s="200">
        <f>_xlfn.DAYS(About!$A$3,'Core Indicators'!IC19)</f>
        <v>179</v>
      </c>
      <c r="T19" s="200">
        <f>_xlfn.DAYS(About!$A$3,'Core Indicators'!IK19)</f>
        <v>179</v>
      </c>
      <c r="U19" s="200">
        <f>_xlfn.DAYS(About!$A$3,'Core Indicators'!IS19)</f>
        <v>179</v>
      </c>
      <c r="V19" s="200">
        <f t="shared" si="0"/>
        <v>403.1</v>
      </c>
    </row>
    <row r="20" spans="1:22" x14ac:dyDescent="0.35">
      <c r="A20" s="199" t="str">
        <f>Lists!C:C</f>
        <v>DJI001</v>
      </c>
      <c r="B20" s="200">
        <f>_xlfn.DAYS(About!$A$3,'Core Indicators'!U20)</f>
        <v>79</v>
      </c>
      <c r="C20" s="200">
        <f>_xlfn.DAYS(About!$A$3,'Core Indicators'!AC20)</f>
        <v>79</v>
      </c>
      <c r="D20" s="200">
        <f>_xlfn.DAYS(About!$A$3,'Core Indicators'!AK20)</f>
        <v>9</v>
      </c>
      <c r="E20" s="200">
        <f>_xlfn.DAYS(About!$A$3,'Core Indicators'!AS20)</f>
        <v>9</v>
      </c>
      <c r="F20" s="200">
        <f>_xlfn.DAYS(About!$A$3,'Core Indicators'!BQ20)</f>
        <v>79</v>
      </c>
      <c r="G20" s="200">
        <f>_xlfn.DAYS(About!$A$3,'Core Indicators'!DM20)</f>
        <v>9</v>
      </c>
      <c r="H20" s="200">
        <f>_xlfn.DAYS(About!$A$3,'Core Indicators'!DU20)</f>
        <v>9</v>
      </c>
      <c r="I20" s="200">
        <f>_xlfn.DAYS(About!$A$3,'Core Indicators'!EC20)</f>
        <v>9</v>
      </c>
      <c r="J20" s="200">
        <f>_xlfn.DAYS(About!$A$3,'Core Indicators'!EK20)</f>
        <v>9</v>
      </c>
      <c r="K20" s="200">
        <f>_xlfn.DAYS(About!$A$3,'Core Indicators'!ES20)</f>
        <v>9</v>
      </c>
      <c r="L20" s="200">
        <f>_xlfn.DAYS(About!$A$3,'Core Indicators'!FI20)</f>
        <v>79</v>
      </c>
      <c r="M20" s="200">
        <f>_xlfn.DAYS(About!$A$3,'Core Indicators'!GG20)</f>
        <v>170</v>
      </c>
      <c r="N20" s="200">
        <f>_xlfn.DAYS(About!$A$3,'Core Indicators'!GO20)</f>
        <v>170</v>
      </c>
      <c r="O20" s="200">
        <f>_xlfn.DAYS(About!$A$3,'Core Indicators'!GW20)</f>
        <v>170</v>
      </c>
      <c r="P20" s="200">
        <f>_xlfn.DAYS(About!$A$3,'Core Indicators'!HE20)</f>
        <v>170</v>
      </c>
      <c r="Q20" s="200">
        <f>_xlfn.DAYS(About!$A$3,'Core Indicators'!HM20)</f>
        <v>170</v>
      </c>
      <c r="R20" s="200">
        <f>_xlfn.DAYS(About!$A$3,'Core Indicators'!HU20)</f>
        <v>170</v>
      </c>
      <c r="S20" s="200">
        <f>_xlfn.DAYS(About!$A$3,'Core Indicators'!IC20)</f>
        <v>170</v>
      </c>
      <c r="T20" s="200">
        <f>_xlfn.DAYS(About!$A$3,'Core Indicators'!IK20)</f>
        <v>170</v>
      </c>
      <c r="U20" s="200">
        <f>_xlfn.DAYS(About!$A$3,'Core Indicators'!IS20)</f>
        <v>170</v>
      </c>
      <c r="V20" s="200">
        <f t="shared" si="0"/>
        <v>39.1</v>
      </c>
    </row>
    <row r="21" spans="1:22" x14ac:dyDescent="0.35">
      <c r="A21" s="199" t="str">
        <f>Lists!C:C</f>
        <v>DJI002</v>
      </c>
      <c r="B21" s="200">
        <f>_xlfn.DAYS(About!$A$3,'Core Indicators'!U21)</f>
        <v>79</v>
      </c>
      <c r="C21" s="200">
        <f>_xlfn.DAYS(About!$A$3,'Core Indicators'!AC21)</f>
        <v>79</v>
      </c>
      <c r="D21" s="200">
        <f>_xlfn.DAYS(About!$A$3,'Core Indicators'!AK21)</f>
        <v>9</v>
      </c>
      <c r="E21" s="200">
        <f>_xlfn.DAYS(About!$A$3,'Core Indicators'!AS21)</f>
        <v>9</v>
      </c>
      <c r="F21" s="200">
        <f>_xlfn.DAYS(About!$A$3,'Core Indicators'!BQ21)</f>
        <v>9</v>
      </c>
      <c r="G21" s="200">
        <f>_xlfn.DAYS(About!$A$3,'Core Indicators'!DM21)</f>
        <v>9</v>
      </c>
      <c r="H21" s="200">
        <f>_xlfn.DAYS(About!$A$3,'Core Indicators'!DU21)</f>
        <v>9</v>
      </c>
      <c r="I21" s="200">
        <f>_xlfn.DAYS(About!$A$3,'Core Indicators'!EC21)</f>
        <v>9</v>
      </c>
      <c r="J21" s="200">
        <f>_xlfn.DAYS(About!$A$3,'Core Indicators'!EK21)</f>
        <v>9</v>
      </c>
      <c r="K21" s="200">
        <f>_xlfn.DAYS(About!$A$3,'Core Indicators'!ES21)</f>
        <v>9</v>
      </c>
      <c r="L21" s="200">
        <f>_xlfn.DAYS(About!$A$3,'Core Indicators'!FI21)</f>
        <v>146</v>
      </c>
      <c r="M21" s="200">
        <f>_xlfn.DAYS(About!$A$3,'Core Indicators'!GG21)</f>
        <v>170</v>
      </c>
      <c r="N21" s="200">
        <f>_xlfn.DAYS(About!$A$3,'Core Indicators'!GO21)</f>
        <v>170</v>
      </c>
      <c r="O21" s="200">
        <f>_xlfn.DAYS(About!$A$3,'Core Indicators'!GW21)</f>
        <v>170</v>
      </c>
      <c r="P21" s="200">
        <f>_xlfn.DAYS(About!$A$3,'Core Indicators'!HE21)</f>
        <v>170</v>
      </c>
      <c r="Q21" s="200">
        <f>_xlfn.DAYS(About!$A$3,'Core Indicators'!HM21)</f>
        <v>170</v>
      </c>
      <c r="R21" s="200">
        <f>_xlfn.DAYS(About!$A$3,'Core Indicators'!HU21)</f>
        <v>170</v>
      </c>
      <c r="S21" s="200">
        <f>_xlfn.DAYS(About!$A$3,'Core Indicators'!IC21)</f>
        <v>170</v>
      </c>
      <c r="T21" s="200">
        <f>_xlfn.DAYS(About!$A$3,'Core Indicators'!IK21)</f>
        <v>170</v>
      </c>
      <c r="U21" s="200">
        <f>_xlfn.DAYS(About!$A$3,'Core Indicators'!IS21)</f>
        <v>170</v>
      </c>
      <c r="V21" s="200">
        <f t="shared" si="0"/>
        <v>38.799999999999997</v>
      </c>
    </row>
    <row r="22" spans="1:22" x14ac:dyDescent="0.35">
      <c r="A22" s="199" t="str">
        <f>Lists!C:C</f>
        <v>DJI003</v>
      </c>
      <c r="B22" s="200">
        <f>_xlfn.DAYS(About!$A$3,'Core Indicators'!U22)</f>
        <v>79</v>
      </c>
      <c r="C22" s="200">
        <f>_xlfn.DAYS(About!$A$3,'Core Indicators'!AC22)</f>
        <v>79</v>
      </c>
      <c r="D22" s="200">
        <f>_xlfn.DAYS(About!$A$3,'Core Indicators'!AK22)</f>
        <v>79</v>
      </c>
      <c r="E22" s="200">
        <f>_xlfn.DAYS(About!$A$3,'Core Indicators'!AS22)</f>
        <v>79</v>
      </c>
      <c r="F22" s="200">
        <f>_xlfn.DAYS(About!$A$3,'Core Indicators'!BQ22)</f>
        <v>9</v>
      </c>
      <c r="G22" s="200">
        <f>_xlfn.DAYS(About!$A$3,'Core Indicators'!DM22)</f>
        <v>79</v>
      </c>
      <c r="H22" s="200">
        <f>_xlfn.DAYS(About!$A$3,'Core Indicators'!DU22)</f>
        <v>79</v>
      </c>
      <c r="I22" s="200">
        <f>_xlfn.DAYS(About!$A$3,'Core Indicators'!EC22)</f>
        <v>79</v>
      </c>
      <c r="J22" s="200">
        <f>_xlfn.DAYS(About!$A$3,'Core Indicators'!EK22)</f>
        <v>79</v>
      </c>
      <c r="K22" s="200">
        <f>_xlfn.DAYS(About!$A$3,'Core Indicators'!ES22)</f>
        <v>79</v>
      </c>
      <c r="L22" s="200">
        <f>_xlfn.DAYS(About!$A$3,'Core Indicators'!FI22)</f>
        <v>79</v>
      </c>
      <c r="M22" s="200">
        <f>_xlfn.DAYS(About!$A$3,'Core Indicators'!GG22)</f>
        <v>170</v>
      </c>
      <c r="N22" s="200">
        <f>_xlfn.DAYS(About!$A$3,'Core Indicators'!GO22)</f>
        <v>170</v>
      </c>
      <c r="O22" s="200">
        <f>_xlfn.DAYS(About!$A$3,'Core Indicators'!GW22)</f>
        <v>170</v>
      </c>
      <c r="P22" s="200">
        <f>_xlfn.DAYS(About!$A$3,'Core Indicators'!HE22)</f>
        <v>170</v>
      </c>
      <c r="Q22" s="200">
        <f>_xlfn.DAYS(About!$A$3,'Core Indicators'!HM22)</f>
        <v>170</v>
      </c>
      <c r="R22" s="200">
        <f>_xlfn.DAYS(About!$A$3,'Core Indicators'!HU22)</f>
        <v>170</v>
      </c>
      <c r="S22" s="200">
        <f>_xlfn.DAYS(About!$A$3,'Core Indicators'!IC22)</f>
        <v>170</v>
      </c>
      <c r="T22" s="200">
        <f>_xlfn.DAYS(About!$A$3,'Core Indicators'!IK22)</f>
        <v>170</v>
      </c>
      <c r="U22" s="200">
        <f>_xlfn.DAYS(About!$A$3,'Core Indicators'!IS22)</f>
        <v>170</v>
      </c>
      <c r="V22" s="200">
        <f t="shared" si="0"/>
        <v>81.099999999999994</v>
      </c>
    </row>
    <row r="23" spans="1:22" x14ac:dyDescent="0.35">
      <c r="A23" s="199" t="str">
        <f>Lists!C:C</f>
        <v>DZA002</v>
      </c>
      <c r="B23" s="200">
        <f>_xlfn.DAYS(About!$A$3,'Core Indicators'!U23)</f>
        <v>732</v>
      </c>
      <c r="C23" s="200">
        <f>_xlfn.DAYS(About!$A$3,'Core Indicators'!AC23)</f>
        <v>663</v>
      </c>
      <c r="D23" s="200">
        <f>_xlfn.DAYS(About!$A$3,'Core Indicators'!AK23)</f>
        <v>538</v>
      </c>
      <c r="E23" s="200">
        <f>_xlfn.DAYS(About!$A$3,'Core Indicators'!AS23)</f>
        <v>538</v>
      </c>
      <c r="F23" s="200">
        <f>_xlfn.DAYS(About!$A$3,'Core Indicators'!BQ23)</f>
        <v>119</v>
      </c>
      <c r="G23" s="200">
        <f>_xlfn.DAYS(About!$A$3,'Core Indicators'!DM23)</f>
        <v>732</v>
      </c>
      <c r="H23" s="200">
        <f>_xlfn.DAYS(About!$A$3,'Core Indicators'!DU23)</f>
        <v>732</v>
      </c>
      <c r="I23" s="200">
        <f>_xlfn.DAYS(About!$A$3,'Core Indicators'!EC23)</f>
        <v>732</v>
      </c>
      <c r="J23" s="200">
        <f>_xlfn.DAYS(About!$A$3,'Core Indicators'!EK23)</f>
        <v>732</v>
      </c>
      <c r="K23" s="200">
        <f>_xlfn.DAYS(About!$A$3,'Core Indicators'!ES23)</f>
        <v>732</v>
      </c>
      <c r="L23" s="200">
        <f>_xlfn.DAYS(About!$A$3,'Core Indicators'!FI23)</f>
        <v>538</v>
      </c>
      <c r="M23" s="200">
        <f>_xlfn.DAYS(About!$A$3,'Core Indicators'!GG23)</f>
        <v>173</v>
      </c>
      <c r="N23" s="200">
        <f>_xlfn.DAYS(About!$A$3,'Core Indicators'!GO23)</f>
        <v>173</v>
      </c>
      <c r="O23" s="200">
        <f>_xlfn.DAYS(About!$A$3,'Core Indicators'!GW23)</f>
        <v>173</v>
      </c>
      <c r="P23" s="200">
        <f>_xlfn.DAYS(About!$A$3,'Core Indicators'!HE23)</f>
        <v>173</v>
      </c>
      <c r="Q23" s="200">
        <f>_xlfn.DAYS(About!$A$3,'Core Indicators'!HM23)</f>
        <v>173</v>
      </c>
      <c r="R23" s="200">
        <f>_xlfn.DAYS(About!$A$3,'Core Indicators'!HU23)</f>
        <v>173</v>
      </c>
      <c r="S23" s="200">
        <f>_xlfn.DAYS(About!$A$3,'Core Indicators'!IC23)</f>
        <v>173</v>
      </c>
      <c r="T23" s="200">
        <f>_xlfn.DAYS(About!$A$3,'Core Indicators'!IK23)</f>
        <v>173</v>
      </c>
      <c r="U23" s="200">
        <f>_xlfn.DAYS(About!$A$3,'Core Indicators'!IS23)</f>
        <v>173</v>
      </c>
      <c r="V23" s="200">
        <f t="shared" si="0"/>
        <v>556.6</v>
      </c>
    </row>
    <row r="24" spans="1:22" x14ac:dyDescent="0.35">
      <c r="A24" s="199" t="str">
        <f>Lists!C:C</f>
        <v>DZA003</v>
      </c>
      <c r="B24" s="200">
        <f>_xlfn.DAYS(About!$A$3,'Core Indicators'!U24)</f>
        <v>663</v>
      </c>
      <c r="C24" s="200">
        <f>_xlfn.DAYS(About!$A$3,'Core Indicators'!AC24)</f>
        <v>1019</v>
      </c>
      <c r="D24" s="200">
        <f>_xlfn.DAYS(About!$A$3,'Core Indicators'!AK24)</f>
        <v>732</v>
      </c>
      <c r="E24" s="200">
        <f>_xlfn.DAYS(About!$A$3,'Core Indicators'!AS24)</f>
        <v>732</v>
      </c>
      <c r="F24" s="200">
        <f>_xlfn.DAYS(About!$A$3,'Core Indicators'!BQ24)</f>
        <v>119</v>
      </c>
      <c r="G24" s="200">
        <f>_xlfn.DAYS(About!$A$3,'Core Indicators'!DM24)</f>
        <v>732</v>
      </c>
      <c r="H24" s="200">
        <f>_xlfn.DAYS(About!$A$3,'Core Indicators'!DU24)</f>
        <v>732</v>
      </c>
      <c r="I24" s="200">
        <f>_xlfn.DAYS(About!$A$3,'Core Indicators'!EC24)</f>
        <v>732</v>
      </c>
      <c r="J24" s="200">
        <f>_xlfn.DAYS(About!$A$3,'Core Indicators'!EK24)</f>
        <v>732</v>
      </c>
      <c r="K24" s="200">
        <f>_xlfn.DAYS(About!$A$3,'Core Indicators'!ES24)</f>
        <v>732</v>
      </c>
      <c r="L24" s="200">
        <f>_xlfn.DAYS(About!$A$3,'Core Indicators'!FI24)</f>
        <v>1019</v>
      </c>
      <c r="M24" s="200">
        <f>_xlfn.DAYS(About!$A$3,'Core Indicators'!GG24)</f>
        <v>173</v>
      </c>
      <c r="N24" s="200">
        <f>_xlfn.DAYS(About!$A$3,'Core Indicators'!GO24)</f>
        <v>173</v>
      </c>
      <c r="O24" s="200">
        <f>_xlfn.DAYS(About!$A$3,'Core Indicators'!GW24)</f>
        <v>173</v>
      </c>
      <c r="P24" s="200">
        <f>_xlfn.DAYS(About!$A$3,'Core Indicators'!HE24)</f>
        <v>173</v>
      </c>
      <c r="Q24" s="200">
        <f>_xlfn.DAYS(About!$A$3,'Core Indicators'!HM24)</f>
        <v>173</v>
      </c>
      <c r="R24" s="200">
        <f>_xlfn.DAYS(About!$A$3,'Core Indicators'!HU24)</f>
        <v>173</v>
      </c>
      <c r="S24" s="200">
        <f>_xlfn.DAYS(About!$A$3,'Core Indicators'!IC24)</f>
        <v>173</v>
      </c>
      <c r="T24" s="200">
        <f>_xlfn.DAYS(About!$A$3,'Core Indicators'!IK24)</f>
        <v>173</v>
      </c>
      <c r="U24" s="200">
        <f>_xlfn.DAYS(About!$A$3,'Core Indicators'!IS24)</f>
        <v>173</v>
      </c>
      <c r="V24" s="200">
        <f t="shared" si="0"/>
        <v>643.5</v>
      </c>
    </row>
    <row r="25" spans="1:22" x14ac:dyDescent="0.35">
      <c r="A25" s="199" t="str">
        <f>Lists!C:C</f>
        <v>DZA004</v>
      </c>
      <c r="B25" s="200">
        <f>_xlfn.DAYS(About!$A$3,'Core Indicators'!U25)</f>
        <v>525</v>
      </c>
      <c r="C25" s="200">
        <f>_xlfn.DAYS(About!$A$3,'Core Indicators'!AC25)</f>
        <v>525</v>
      </c>
      <c r="D25" s="200">
        <f>_xlfn.DAYS(About!$A$3,'Core Indicators'!AK25)</f>
        <v>525</v>
      </c>
      <c r="E25" s="200">
        <f>_xlfn.DAYS(About!$A$3,'Core Indicators'!AS25)</f>
        <v>525</v>
      </c>
      <c r="F25" s="200">
        <f>_xlfn.DAYS(About!$A$3,'Core Indicators'!BQ25)</f>
        <v>371</v>
      </c>
      <c r="G25" s="200">
        <f>_xlfn.DAYS(About!$A$3,'Core Indicators'!DM25)</f>
        <v>525</v>
      </c>
      <c r="H25" s="200">
        <f>_xlfn.DAYS(About!$A$3,'Core Indicators'!DU25)</f>
        <v>525</v>
      </c>
      <c r="I25" s="200">
        <f>_xlfn.DAYS(About!$A$3,'Core Indicators'!EC25)</f>
        <v>525</v>
      </c>
      <c r="J25" s="200">
        <f>_xlfn.DAYS(About!$A$3,'Core Indicators'!EK25)</f>
        <v>525</v>
      </c>
      <c r="K25" s="200">
        <f>_xlfn.DAYS(About!$A$3,'Core Indicators'!ES25)</f>
        <v>525</v>
      </c>
      <c r="L25" s="200">
        <f>_xlfn.DAYS(About!$A$3,'Core Indicators'!FI25)</f>
        <v>525</v>
      </c>
      <c r="M25" s="200">
        <f>_xlfn.DAYS(About!$A$3,'Core Indicators'!GG25)</f>
        <v>173</v>
      </c>
      <c r="N25" s="200">
        <f>_xlfn.DAYS(About!$A$3,'Core Indicators'!GO25)</f>
        <v>173</v>
      </c>
      <c r="O25" s="200">
        <f>_xlfn.DAYS(About!$A$3,'Core Indicators'!GW25)</f>
        <v>173</v>
      </c>
      <c r="P25" s="200">
        <f>_xlfn.DAYS(About!$A$3,'Core Indicators'!HE25)</f>
        <v>173</v>
      </c>
      <c r="Q25" s="200">
        <f>_xlfn.DAYS(About!$A$3,'Core Indicators'!HM25)</f>
        <v>173</v>
      </c>
      <c r="R25" s="200">
        <f>_xlfn.DAYS(About!$A$3,'Core Indicators'!HU25)</f>
        <v>173</v>
      </c>
      <c r="S25" s="200">
        <f>_xlfn.DAYS(About!$A$3,'Core Indicators'!IC25)</f>
        <v>173</v>
      </c>
      <c r="T25" s="200">
        <f>_xlfn.DAYS(About!$A$3,'Core Indicators'!IK25)</f>
        <v>173</v>
      </c>
      <c r="U25" s="200">
        <f>_xlfn.DAYS(About!$A$3,'Core Indicators'!IS25)</f>
        <v>173</v>
      </c>
      <c r="V25" s="200">
        <f t="shared" si="0"/>
        <v>474.4</v>
      </c>
    </row>
    <row r="26" spans="1:22" x14ac:dyDescent="0.35">
      <c r="A26" s="199" t="str">
        <f>Lists!C:C</f>
        <v>ECU002</v>
      </c>
      <c r="B26" s="200">
        <f>_xlfn.DAYS(About!$A$3,'Core Indicators'!U26)</f>
        <v>663</v>
      </c>
      <c r="C26" s="200">
        <f>_xlfn.DAYS(About!$A$3,'Core Indicators'!AC26)</f>
        <v>305</v>
      </c>
      <c r="D26" s="200">
        <f>_xlfn.DAYS(About!$A$3,'Core Indicators'!AK26)</f>
        <v>305</v>
      </c>
      <c r="E26" s="200">
        <f>_xlfn.DAYS(About!$A$3,'Core Indicators'!AS26)</f>
        <v>305</v>
      </c>
      <c r="F26" s="200">
        <f>_xlfn.DAYS(About!$A$3,'Core Indicators'!BQ26)</f>
        <v>518</v>
      </c>
      <c r="G26" s="200">
        <f>_xlfn.DAYS(About!$A$3,'Core Indicators'!DM26)</f>
        <v>305</v>
      </c>
      <c r="H26" s="200">
        <f>_xlfn.DAYS(About!$A$3,'Core Indicators'!DU26)</f>
        <v>305</v>
      </c>
      <c r="I26" s="200">
        <f>_xlfn.DAYS(About!$A$3,'Core Indicators'!EC26)</f>
        <v>305</v>
      </c>
      <c r="J26" s="200">
        <f>_xlfn.DAYS(About!$A$3,'Core Indicators'!EK26)</f>
        <v>305</v>
      </c>
      <c r="K26" s="200">
        <f>_xlfn.DAYS(About!$A$3,'Core Indicators'!ES26)</f>
        <v>305</v>
      </c>
      <c r="L26" s="200">
        <f>_xlfn.DAYS(About!$A$3,'Core Indicators'!FI26)</f>
        <v>1020</v>
      </c>
      <c r="M26" s="200">
        <f>_xlfn.DAYS(About!$A$3,'Core Indicators'!GG26)</f>
        <v>182</v>
      </c>
      <c r="N26" s="200">
        <f>_xlfn.DAYS(About!$A$3,'Core Indicators'!GO26)</f>
        <v>182</v>
      </c>
      <c r="O26" s="200">
        <f>_xlfn.DAYS(About!$A$3,'Core Indicators'!GW26)</f>
        <v>182</v>
      </c>
      <c r="P26" s="200">
        <f>_xlfn.DAYS(About!$A$3,'Core Indicators'!HE26)</f>
        <v>182</v>
      </c>
      <c r="Q26" s="200">
        <f>_xlfn.DAYS(About!$A$3,'Core Indicators'!HM26)</f>
        <v>182</v>
      </c>
      <c r="R26" s="200">
        <f>_xlfn.DAYS(About!$A$3,'Core Indicators'!HU26)</f>
        <v>182</v>
      </c>
      <c r="S26" s="200">
        <f>_xlfn.DAYS(About!$A$3,'Core Indicators'!IC26)</f>
        <v>182</v>
      </c>
      <c r="T26" s="200">
        <f>_xlfn.DAYS(About!$A$3,'Core Indicators'!IK26)</f>
        <v>182</v>
      </c>
      <c r="U26" s="200">
        <f>_xlfn.DAYS(About!$A$3,'Core Indicators'!IS26)</f>
        <v>182</v>
      </c>
      <c r="V26" s="200">
        <f t="shared" si="0"/>
        <v>385.5</v>
      </c>
    </row>
    <row r="27" spans="1:22" x14ac:dyDescent="0.35">
      <c r="A27" s="199" t="str">
        <f>Lists!C:C</f>
        <v>EGY002</v>
      </c>
      <c r="B27" s="200">
        <f>_xlfn.DAYS(About!$A$3,'Core Indicators'!U27)</f>
        <v>580</v>
      </c>
      <c r="C27" s="200">
        <f>_xlfn.DAYS(About!$A$3,'Core Indicators'!AC27)</f>
        <v>245</v>
      </c>
      <c r="D27" s="200">
        <f>_xlfn.DAYS(About!$A$3,'Core Indicators'!AK27)</f>
        <v>119</v>
      </c>
      <c r="E27" s="200">
        <f>_xlfn.DAYS(About!$A$3,'Core Indicators'!AS27)</f>
        <v>155</v>
      </c>
      <c r="F27" s="200">
        <f>_xlfn.DAYS(About!$A$3,'Core Indicators'!BQ27)</f>
        <v>119</v>
      </c>
      <c r="G27" s="200">
        <f>_xlfn.DAYS(About!$A$3,'Core Indicators'!DM27)</f>
        <v>119</v>
      </c>
      <c r="H27" s="200">
        <f>_xlfn.DAYS(About!$A$3,'Core Indicators'!DU27)</f>
        <v>119</v>
      </c>
      <c r="I27" s="200">
        <f>_xlfn.DAYS(About!$A$3,'Core Indicators'!EC27)</f>
        <v>155</v>
      </c>
      <c r="J27" s="200">
        <f>_xlfn.DAYS(About!$A$3,'Core Indicators'!EK27)</f>
        <v>155</v>
      </c>
      <c r="K27" s="200">
        <f>_xlfn.DAYS(About!$A$3,'Core Indicators'!ES27)</f>
        <v>155</v>
      </c>
      <c r="L27" s="200">
        <f>_xlfn.DAYS(About!$A$3,'Core Indicators'!FI27)</f>
        <v>1023</v>
      </c>
      <c r="M27" s="200">
        <f>_xlfn.DAYS(About!$A$3,'Core Indicators'!GG27)</f>
        <v>183</v>
      </c>
      <c r="N27" s="200">
        <f>_xlfn.DAYS(About!$A$3,'Core Indicators'!GO27)</f>
        <v>183</v>
      </c>
      <c r="O27" s="200">
        <f>_xlfn.DAYS(About!$A$3,'Core Indicators'!GW27)</f>
        <v>183</v>
      </c>
      <c r="P27" s="200">
        <f>_xlfn.DAYS(About!$A$3,'Core Indicators'!HE27)</f>
        <v>183</v>
      </c>
      <c r="Q27" s="200">
        <f>_xlfn.DAYS(About!$A$3,'Core Indicators'!HM27)</f>
        <v>183</v>
      </c>
      <c r="R27" s="200">
        <f>_xlfn.DAYS(About!$A$3,'Core Indicators'!HU27)</f>
        <v>183</v>
      </c>
      <c r="S27" s="200">
        <f>_xlfn.DAYS(About!$A$3,'Core Indicators'!IC27)</f>
        <v>183</v>
      </c>
      <c r="T27" s="200">
        <f>_xlfn.DAYS(About!$A$3,'Core Indicators'!IK27)</f>
        <v>183</v>
      </c>
      <c r="U27" s="200">
        <f>_xlfn.DAYS(About!$A$3,'Core Indicators'!IS27)</f>
        <v>183</v>
      </c>
      <c r="V27" s="200">
        <f t="shared" si="0"/>
        <v>230.2</v>
      </c>
    </row>
    <row r="28" spans="1:22" x14ac:dyDescent="0.35">
      <c r="A28" s="199" t="str">
        <f>Lists!C:C</f>
        <v>ERI001</v>
      </c>
      <c r="B28" s="200">
        <f>_xlfn.DAYS(About!$A$3,'Core Indicators'!U28)</f>
        <v>419</v>
      </c>
      <c r="C28" s="200">
        <f>_xlfn.DAYS(About!$A$3,'Core Indicators'!AC28)</f>
        <v>740</v>
      </c>
      <c r="D28" s="200">
        <f>_xlfn.DAYS(About!$A$3,'Core Indicators'!AK28)</f>
        <v>305</v>
      </c>
      <c r="E28" s="200">
        <f>_xlfn.DAYS(About!$A$3,'Core Indicators'!AS28)</f>
        <v>305</v>
      </c>
      <c r="F28" s="200">
        <f>_xlfn.DAYS(About!$A$3,'Core Indicators'!BQ28)</f>
        <v>305</v>
      </c>
      <c r="G28" s="200">
        <f>_xlfn.DAYS(About!$A$3,'Core Indicators'!DM28)</f>
        <v>366</v>
      </c>
      <c r="H28" s="200">
        <f>_xlfn.DAYS(About!$A$3,'Core Indicators'!DU28)</f>
        <v>366</v>
      </c>
      <c r="I28" s="200">
        <f>_xlfn.DAYS(About!$A$3,'Core Indicators'!EC28)</f>
        <v>366</v>
      </c>
      <c r="J28" s="200">
        <f>_xlfn.DAYS(About!$A$3,'Core Indicators'!EK28)</f>
        <v>366</v>
      </c>
      <c r="K28" s="200">
        <f>_xlfn.DAYS(About!$A$3,'Core Indicators'!ES28)</f>
        <v>366</v>
      </c>
      <c r="L28" s="200">
        <f>_xlfn.DAYS(About!$A$3,'Core Indicators'!FI28)</f>
        <v>1021</v>
      </c>
      <c r="M28" s="200">
        <f>_xlfn.DAYS(About!$A$3,'Core Indicators'!GG28)</f>
        <v>180</v>
      </c>
      <c r="N28" s="200">
        <f>_xlfn.DAYS(About!$A$3,'Core Indicators'!GO28)</f>
        <v>180</v>
      </c>
      <c r="O28" s="200">
        <f>_xlfn.DAYS(About!$A$3,'Core Indicators'!GW28)</f>
        <v>180</v>
      </c>
      <c r="P28" s="200">
        <f>_xlfn.DAYS(About!$A$3,'Core Indicators'!HE28)</f>
        <v>180</v>
      </c>
      <c r="Q28" s="200">
        <f>_xlfn.DAYS(About!$A$3,'Core Indicators'!HM28)</f>
        <v>180</v>
      </c>
      <c r="R28" s="200">
        <f>_xlfn.DAYS(About!$A$3,'Core Indicators'!HU28)</f>
        <v>180</v>
      </c>
      <c r="S28" s="200">
        <f>_xlfn.DAYS(About!$A$3,'Core Indicators'!IC28)</f>
        <v>180</v>
      </c>
      <c r="T28" s="200">
        <f>_xlfn.DAYS(About!$A$3,'Core Indicators'!IK28)</f>
        <v>180</v>
      </c>
      <c r="U28" s="200">
        <f>_xlfn.DAYS(About!$A$3,'Core Indicators'!IS28)</f>
        <v>180</v>
      </c>
      <c r="V28" s="200">
        <f t="shared" si="0"/>
        <v>394.6</v>
      </c>
    </row>
    <row r="29" spans="1:22" x14ac:dyDescent="0.35">
      <c r="A29" s="199" t="str">
        <f>Lists!C:C</f>
        <v>ESP002</v>
      </c>
      <c r="B29" s="200">
        <f>_xlfn.DAYS(About!$A$3,'Core Indicators'!U29)</f>
        <v>306</v>
      </c>
      <c r="C29" s="200">
        <f>_xlfn.DAYS(About!$A$3,'Core Indicators'!AC29)</f>
        <v>306</v>
      </c>
      <c r="D29" s="200">
        <f>_xlfn.DAYS(About!$A$3,'Core Indicators'!AK29)</f>
        <v>154</v>
      </c>
      <c r="E29" s="200">
        <f>_xlfn.DAYS(About!$A$3,'Core Indicators'!AS29)</f>
        <v>154</v>
      </c>
      <c r="F29" s="200">
        <f>_xlfn.DAYS(About!$A$3,'Core Indicators'!BQ29)</f>
        <v>154</v>
      </c>
      <c r="G29" s="200">
        <f>_xlfn.DAYS(About!$A$3,'Core Indicators'!DM29)</f>
        <v>154</v>
      </c>
      <c r="H29" s="200">
        <f>_xlfn.DAYS(About!$A$3,'Core Indicators'!DU29)</f>
        <v>154</v>
      </c>
      <c r="I29" s="200">
        <f>_xlfn.DAYS(About!$A$3,'Core Indicators'!EC29)</f>
        <v>154</v>
      </c>
      <c r="J29" s="200">
        <f>_xlfn.DAYS(About!$A$3,'Core Indicators'!EK29)</f>
        <v>154</v>
      </c>
      <c r="K29" s="200">
        <f>_xlfn.DAYS(About!$A$3,'Core Indicators'!ES29)</f>
        <v>154</v>
      </c>
      <c r="L29" s="200">
        <f>_xlfn.DAYS(About!$A$3,'Core Indicators'!FI29)</f>
        <v>1020</v>
      </c>
      <c r="M29" s="200">
        <f>_xlfn.DAYS(About!$A$3,'Core Indicators'!GG29)</f>
        <v>184</v>
      </c>
      <c r="N29" s="200">
        <f>_xlfn.DAYS(About!$A$3,'Core Indicators'!GO29)</f>
        <v>184</v>
      </c>
      <c r="O29" s="200">
        <f>_xlfn.DAYS(About!$A$3,'Core Indicators'!GW29)</f>
        <v>184</v>
      </c>
      <c r="P29" s="200">
        <f>_xlfn.DAYS(About!$A$3,'Core Indicators'!HE29)</f>
        <v>184</v>
      </c>
      <c r="Q29" s="200">
        <f>_xlfn.DAYS(About!$A$3,'Core Indicators'!HM29)</f>
        <v>184</v>
      </c>
      <c r="R29" s="200">
        <f>_xlfn.DAYS(About!$A$3,'Core Indicators'!HU29)</f>
        <v>184</v>
      </c>
      <c r="S29" s="200">
        <f>_xlfn.DAYS(About!$A$3,'Core Indicators'!IC29)</f>
        <v>184</v>
      </c>
      <c r="T29" s="200">
        <f>_xlfn.DAYS(About!$A$3,'Core Indicators'!IK29)</f>
        <v>184</v>
      </c>
      <c r="U29" s="200">
        <f>_xlfn.DAYS(About!$A$3,'Core Indicators'!IS29)</f>
        <v>184</v>
      </c>
      <c r="V29" s="200">
        <f t="shared" si="0"/>
        <v>243.6</v>
      </c>
    </row>
    <row r="30" spans="1:22" x14ac:dyDescent="0.35">
      <c r="A30" s="199" t="str">
        <f>Lists!C:C</f>
        <v>ETH001</v>
      </c>
      <c r="B30" s="200">
        <f>_xlfn.DAYS(About!$A$3,'Core Indicators'!U30)</f>
        <v>167</v>
      </c>
      <c r="C30" s="200">
        <f>_xlfn.DAYS(About!$A$3,'Core Indicators'!AC30)</f>
        <v>167</v>
      </c>
      <c r="D30" s="200">
        <f>_xlfn.DAYS(About!$A$3,'Core Indicators'!AK30)</f>
        <v>167</v>
      </c>
      <c r="E30" s="200">
        <f>_xlfn.DAYS(About!$A$3,'Core Indicators'!AS30)</f>
        <v>16</v>
      </c>
      <c r="F30" s="200">
        <f>_xlfn.DAYS(About!$A$3,'Core Indicators'!BQ30)</f>
        <v>16</v>
      </c>
      <c r="G30" s="200">
        <f>_xlfn.DAYS(About!$A$3,'Core Indicators'!DM30)</f>
        <v>167</v>
      </c>
      <c r="H30" s="200">
        <f>_xlfn.DAYS(About!$A$3,'Core Indicators'!DU30)</f>
        <v>167</v>
      </c>
      <c r="I30" s="200">
        <f>_xlfn.DAYS(About!$A$3,'Core Indicators'!EC30)</f>
        <v>167</v>
      </c>
      <c r="J30" s="200">
        <f>_xlfn.DAYS(About!$A$3,'Core Indicators'!EK30)</f>
        <v>167</v>
      </c>
      <c r="K30" s="200">
        <f>_xlfn.DAYS(About!$A$3,'Core Indicators'!ES30)</f>
        <v>167</v>
      </c>
      <c r="L30" s="200">
        <f>_xlfn.DAYS(About!$A$3,'Core Indicators'!FI30)</f>
        <v>167</v>
      </c>
      <c r="M30" s="200">
        <f>_xlfn.DAYS(About!$A$3,'Core Indicators'!GG30)</f>
        <v>170</v>
      </c>
      <c r="N30" s="200">
        <f>_xlfn.DAYS(About!$A$3,'Core Indicators'!GO30)</f>
        <v>170</v>
      </c>
      <c r="O30" s="200">
        <f>_xlfn.DAYS(About!$A$3,'Core Indicators'!GW30)</f>
        <v>170</v>
      </c>
      <c r="P30" s="200">
        <f>_xlfn.DAYS(About!$A$3,'Core Indicators'!HE30)</f>
        <v>170</v>
      </c>
      <c r="Q30" s="200">
        <f>_xlfn.DAYS(About!$A$3,'Core Indicators'!HM30)</f>
        <v>170</v>
      </c>
      <c r="R30" s="200">
        <f>_xlfn.DAYS(About!$A$3,'Core Indicators'!HU30)</f>
        <v>170</v>
      </c>
      <c r="S30" s="200">
        <f>_xlfn.DAYS(About!$A$3,'Core Indicators'!IC30)</f>
        <v>170</v>
      </c>
      <c r="T30" s="200">
        <f>_xlfn.DAYS(About!$A$3,'Core Indicators'!IK30)</f>
        <v>170</v>
      </c>
      <c r="U30" s="200">
        <f>_xlfn.DAYS(About!$A$3,'Core Indicators'!IS30)</f>
        <v>170</v>
      </c>
      <c r="V30" s="200">
        <f t="shared" si="0"/>
        <v>137.1</v>
      </c>
    </row>
    <row r="31" spans="1:22" x14ac:dyDescent="0.35">
      <c r="A31" s="199" t="str">
        <f>Lists!C:C</f>
        <v>ETH002</v>
      </c>
      <c r="B31" s="200">
        <f>_xlfn.DAYS(About!$A$3,'Core Indicators'!U31)</f>
        <v>167</v>
      </c>
      <c r="C31" s="200">
        <f>_xlfn.DAYS(About!$A$3,'Core Indicators'!AC31)</f>
        <v>75</v>
      </c>
      <c r="D31" s="200">
        <f>_xlfn.DAYS(About!$A$3,'Core Indicators'!AK31)</f>
        <v>75</v>
      </c>
      <c r="E31" s="200">
        <f>_xlfn.DAYS(About!$A$3,'Core Indicators'!AS31)</f>
        <v>75</v>
      </c>
      <c r="F31" s="200">
        <f>_xlfn.DAYS(About!$A$3,'Core Indicators'!BQ31)</f>
        <v>75</v>
      </c>
      <c r="G31" s="200">
        <f>_xlfn.DAYS(About!$A$3,'Core Indicators'!DM31)</f>
        <v>75</v>
      </c>
      <c r="H31" s="200">
        <f>_xlfn.DAYS(About!$A$3,'Core Indicators'!DU31)</f>
        <v>75</v>
      </c>
      <c r="I31" s="200">
        <f>_xlfn.DAYS(About!$A$3,'Core Indicators'!EC31)</f>
        <v>75</v>
      </c>
      <c r="J31" s="200">
        <f>_xlfn.DAYS(About!$A$3,'Core Indicators'!EK31)</f>
        <v>75</v>
      </c>
      <c r="K31" s="200">
        <f>_xlfn.DAYS(About!$A$3,'Core Indicators'!ES31)</f>
        <v>75</v>
      </c>
      <c r="L31" s="200">
        <f>_xlfn.DAYS(About!$A$3,'Core Indicators'!FI31)</f>
        <v>167</v>
      </c>
      <c r="M31" s="200">
        <f>_xlfn.DAYS(About!$A$3,'Core Indicators'!GG31)</f>
        <v>170</v>
      </c>
      <c r="N31" s="200">
        <f>_xlfn.DAYS(About!$A$3,'Core Indicators'!GO31)</f>
        <v>170</v>
      </c>
      <c r="O31" s="200">
        <f>_xlfn.DAYS(About!$A$3,'Core Indicators'!GW31)</f>
        <v>170</v>
      </c>
      <c r="P31" s="200">
        <f>_xlfn.DAYS(About!$A$3,'Core Indicators'!HE31)</f>
        <v>170</v>
      </c>
      <c r="Q31" s="200">
        <f>_xlfn.DAYS(About!$A$3,'Core Indicators'!HM31)</f>
        <v>170</v>
      </c>
      <c r="R31" s="200">
        <f>_xlfn.DAYS(About!$A$3,'Core Indicators'!HU31)</f>
        <v>170</v>
      </c>
      <c r="S31" s="200">
        <f>_xlfn.DAYS(About!$A$3,'Core Indicators'!IC31)</f>
        <v>170</v>
      </c>
      <c r="T31" s="200">
        <f>_xlfn.DAYS(About!$A$3,'Core Indicators'!IK31)</f>
        <v>170</v>
      </c>
      <c r="U31" s="200">
        <f>_xlfn.DAYS(About!$A$3,'Core Indicators'!IS31)</f>
        <v>170</v>
      </c>
      <c r="V31" s="200">
        <f t="shared" si="0"/>
        <v>93.7</v>
      </c>
    </row>
    <row r="32" spans="1:22" x14ac:dyDescent="0.35">
      <c r="A32" s="199" t="str">
        <f>Lists!C:C</f>
        <v>ETH003</v>
      </c>
      <c r="B32" s="200">
        <f>_xlfn.DAYS(About!$A$3,'Core Indicators'!U32)</f>
        <v>167</v>
      </c>
      <c r="C32" s="200">
        <f>_xlfn.DAYS(About!$A$3,'Core Indicators'!AC32)</f>
        <v>167</v>
      </c>
      <c r="D32" s="200">
        <f>_xlfn.DAYS(About!$A$3,'Core Indicators'!AK32)</f>
        <v>167</v>
      </c>
      <c r="E32" s="200">
        <f>_xlfn.DAYS(About!$A$3,'Core Indicators'!AS32)</f>
        <v>9</v>
      </c>
      <c r="F32" s="200">
        <f>_xlfn.DAYS(About!$A$3,'Core Indicators'!BQ32)</f>
        <v>9</v>
      </c>
      <c r="G32" s="200">
        <f>_xlfn.DAYS(About!$A$3,'Core Indicators'!DM32)</f>
        <v>9</v>
      </c>
      <c r="H32" s="200">
        <f>_xlfn.DAYS(About!$A$3,'Core Indicators'!DU32)</f>
        <v>9</v>
      </c>
      <c r="I32" s="200">
        <f>_xlfn.DAYS(About!$A$3,'Core Indicators'!EC32)</f>
        <v>9</v>
      </c>
      <c r="J32" s="200">
        <f>_xlfn.DAYS(About!$A$3,'Core Indicators'!EK32)</f>
        <v>9</v>
      </c>
      <c r="K32" s="200">
        <f>_xlfn.DAYS(About!$A$3,'Core Indicators'!ES32)</f>
        <v>9</v>
      </c>
      <c r="L32" s="200">
        <f>_xlfn.DAYS(About!$A$3,'Core Indicators'!FI32)</f>
        <v>167</v>
      </c>
      <c r="M32" s="200">
        <f>_xlfn.DAYS(About!$A$3,'Core Indicators'!GG32)</f>
        <v>170</v>
      </c>
      <c r="N32" s="200">
        <f>_xlfn.DAYS(About!$A$3,'Core Indicators'!GO32)</f>
        <v>170</v>
      </c>
      <c r="O32" s="200">
        <f>_xlfn.DAYS(About!$A$3,'Core Indicators'!GW32)</f>
        <v>170</v>
      </c>
      <c r="P32" s="200">
        <f>_xlfn.DAYS(About!$A$3,'Core Indicators'!HE32)</f>
        <v>170</v>
      </c>
      <c r="Q32" s="200">
        <f>_xlfn.DAYS(About!$A$3,'Core Indicators'!HM32)</f>
        <v>170</v>
      </c>
      <c r="R32" s="200">
        <f>_xlfn.DAYS(About!$A$3,'Core Indicators'!HU32)</f>
        <v>170</v>
      </c>
      <c r="S32" s="200">
        <f>_xlfn.DAYS(About!$A$3,'Core Indicators'!IC32)</f>
        <v>170</v>
      </c>
      <c r="T32" s="200">
        <f>_xlfn.DAYS(About!$A$3,'Core Indicators'!IK32)</f>
        <v>170</v>
      </c>
      <c r="U32" s="200">
        <f>_xlfn.DAYS(About!$A$3,'Core Indicators'!IS32)</f>
        <v>170</v>
      </c>
      <c r="V32" s="200">
        <f t="shared" si="0"/>
        <v>56.7</v>
      </c>
    </row>
    <row r="33" spans="1:22" x14ac:dyDescent="0.35">
      <c r="A33" s="199" t="str">
        <f>Lists!C:C</f>
        <v>ETH004</v>
      </c>
      <c r="B33" s="200">
        <f>_xlfn.DAYS(About!$A$3,'Core Indicators'!U33)</f>
        <v>16</v>
      </c>
      <c r="C33" s="200">
        <f>_xlfn.DAYS(About!$A$3,'Core Indicators'!AC33)</f>
        <v>16</v>
      </c>
      <c r="D33" s="200">
        <f>_xlfn.DAYS(About!$A$3,'Core Indicators'!AK33)</f>
        <v>16</v>
      </c>
      <c r="E33" s="200">
        <f>_xlfn.DAYS(About!$A$3,'Core Indicators'!AS33)</f>
        <v>16</v>
      </c>
      <c r="F33" s="200">
        <f>_xlfn.DAYS(About!$A$3,'Core Indicators'!BQ33)</f>
        <v>16</v>
      </c>
      <c r="G33" s="200">
        <f>_xlfn.DAYS(About!$A$3,'Core Indicators'!DM33)</f>
        <v>16</v>
      </c>
      <c r="H33" s="200">
        <f>_xlfn.DAYS(About!$A$3,'Core Indicators'!DU33)</f>
        <v>16</v>
      </c>
      <c r="I33" s="200">
        <f>_xlfn.DAYS(About!$A$3,'Core Indicators'!EC33)</f>
        <v>16</v>
      </c>
      <c r="J33" s="200">
        <f>_xlfn.DAYS(About!$A$3,'Core Indicators'!EK33)</f>
        <v>16</v>
      </c>
      <c r="K33" s="200">
        <f>_xlfn.DAYS(About!$A$3,'Core Indicators'!ES33)</f>
        <v>16</v>
      </c>
      <c r="L33" s="200">
        <f>_xlfn.DAYS(About!$A$3,'Core Indicators'!FI33)</f>
        <v>16</v>
      </c>
      <c r="M33" s="200">
        <f>_xlfn.DAYS(About!$A$3,'Core Indicators'!GG33)</f>
        <v>170</v>
      </c>
      <c r="N33" s="200">
        <f>_xlfn.DAYS(About!$A$3,'Core Indicators'!GO33)</f>
        <v>170</v>
      </c>
      <c r="O33" s="200">
        <f>_xlfn.DAYS(About!$A$3,'Core Indicators'!GW33)</f>
        <v>170</v>
      </c>
      <c r="P33" s="200">
        <f>_xlfn.DAYS(About!$A$3,'Core Indicators'!HE33)</f>
        <v>170</v>
      </c>
      <c r="Q33" s="200">
        <f>_xlfn.DAYS(About!$A$3,'Core Indicators'!HM33)</f>
        <v>170</v>
      </c>
      <c r="R33" s="200">
        <f>_xlfn.DAYS(About!$A$3,'Core Indicators'!HU33)</f>
        <v>170</v>
      </c>
      <c r="S33" s="200">
        <f>_xlfn.DAYS(About!$A$3,'Core Indicators'!IC33)</f>
        <v>170</v>
      </c>
      <c r="T33" s="200">
        <f>_xlfn.DAYS(About!$A$3,'Core Indicators'!IK33)</f>
        <v>170</v>
      </c>
      <c r="U33" s="200">
        <f>_xlfn.DAYS(About!$A$3,'Core Indicators'!IS33)</f>
        <v>170</v>
      </c>
      <c r="V33" s="200">
        <f t="shared" si="0"/>
        <v>31.4</v>
      </c>
    </row>
    <row r="34" spans="1:22" x14ac:dyDescent="0.35">
      <c r="A34" s="199" t="str">
        <f>Lists!C:C</f>
        <v>GRC002</v>
      </c>
      <c r="B34" s="200">
        <f>_xlfn.DAYS(About!$A$3,'Core Indicators'!U34)</f>
        <v>945</v>
      </c>
      <c r="C34" s="200">
        <f>_xlfn.DAYS(About!$A$3,'Core Indicators'!AC34)</f>
        <v>8</v>
      </c>
      <c r="D34" s="200">
        <f>_xlfn.DAYS(About!$A$3,'Core Indicators'!AK34)</f>
        <v>8</v>
      </c>
      <c r="E34" s="200">
        <f>_xlfn.DAYS(About!$A$3,'Core Indicators'!AS34)</f>
        <v>8</v>
      </c>
      <c r="F34" s="200">
        <f>_xlfn.DAYS(About!$A$3,'Core Indicators'!BQ34)</f>
        <v>8</v>
      </c>
      <c r="G34" s="200">
        <f>_xlfn.DAYS(About!$A$3,'Core Indicators'!DM34)</f>
        <v>8</v>
      </c>
      <c r="H34" s="200">
        <f>_xlfn.DAYS(About!$A$3,'Core Indicators'!DU34)</f>
        <v>8</v>
      </c>
      <c r="I34" s="200">
        <f>_xlfn.DAYS(About!$A$3,'Core Indicators'!EC34)</f>
        <v>8</v>
      </c>
      <c r="J34" s="200">
        <f>_xlfn.DAYS(About!$A$3,'Core Indicators'!EK34)</f>
        <v>8</v>
      </c>
      <c r="K34" s="200">
        <f>_xlfn.DAYS(About!$A$3,'Core Indicators'!ES34)</f>
        <v>8</v>
      </c>
      <c r="L34" s="200">
        <f>_xlfn.DAYS(About!$A$3,'Core Indicators'!FI34)</f>
        <v>1029</v>
      </c>
      <c r="M34" s="200">
        <f>_xlfn.DAYS(About!$A$3,'Core Indicators'!GG34)</f>
        <v>175</v>
      </c>
      <c r="N34" s="200">
        <f>_xlfn.DAYS(About!$A$3,'Core Indicators'!GO34)</f>
        <v>175</v>
      </c>
      <c r="O34" s="200">
        <f>_xlfn.DAYS(About!$A$3,'Core Indicators'!GW34)</f>
        <v>175</v>
      </c>
      <c r="P34" s="200">
        <f>_xlfn.DAYS(About!$A$3,'Core Indicators'!HE34)</f>
        <v>175</v>
      </c>
      <c r="Q34" s="200">
        <f>_xlfn.DAYS(About!$A$3,'Core Indicators'!HM34)</f>
        <v>175</v>
      </c>
      <c r="R34" s="200">
        <f>_xlfn.DAYS(About!$A$3,'Core Indicators'!HU34)</f>
        <v>175</v>
      </c>
      <c r="S34" s="200">
        <f>_xlfn.DAYS(About!$A$3,'Core Indicators'!IC34)</f>
        <v>175</v>
      </c>
      <c r="T34" s="200">
        <f>_xlfn.DAYS(About!$A$3,'Core Indicators'!IK34)</f>
        <v>175</v>
      </c>
      <c r="U34" s="200">
        <f>_xlfn.DAYS(About!$A$3,'Core Indicators'!IS34)</f>
        <v>175</v>
      </c>
      <c r="V34" s="200">
        <f t="shared" si="0"/>
        <v>126.8</v>
      </c>
    </row>
    <row r="35" spans="1:22" x14ac:dyDescent="0.35">
      <c r="A35" s="199" t="str">
        <f>Lists!C:C</f>
        <v>GTM001</v>
      </c>
      <c r="B35" s="200">
        <f>_xlfn.DAYS(About!$A$3,'Core Indicators'!U35)</f>
        <v>14</v>
      </c>
      <c r="C35" s="200">
        <f>_xlfn.DAYS(About!$A$3,'Core Indicators'!AC35)</f>
        <v>14</v>
      </c>
      <c r="D35" s="200">
        <f>_xlfn.DAYS(About!$A$3,'Core Indicators'!AK35)</f>
        <v>14</v>
      </c>
      <c r="E35" s="200">
        <f>_xlfn.DAYS(About!$A$3,'Core Indicators'!AS35)</f>
        <v>14</v>
      </c>
      <c r="F35" s="200">
        <f>_xlfn.DAYS(About!$A$3,'Core Indicators'!BQ35)</f>
        <v>14</v>
      </c>
      <c r="G35" s="200">
        <f>_xlfn.DAYS(About!$A$3,'Core Indicators'!DM35)</f>
        <v>14</v>
      </c>
      <c r="H35" s="200">
        <f>_xlfn.DAYS(About!$A$3,'Core Indicators'!DU35)</f>
        <v>14</v>
      </c>
      <c r="I35" s="200">
        <f>_xlfn.DAYS(About!$A$3,'Core Indicators'!EC35)</f>
        <v>14</v>
      </c>
      <c r="J35" s="200">
        <f>_xlfn.DAYS(About!$A$3,'Core Indicators'!EK35)</f>
        <v>14</v>
      </c>
      <c r="K35" s="200">
        <f>_xlfn.DAYS(About!$A$3,'Core Indicators'!ES35)</f>
        <v>14</v>
      </c>
      <c r="L35" s="200">
        <f>_xlfn.DAYS(About!$A$3,'Core Indicators'!FI35)</f>
        <v>14</v>
      </c>
      <c r="M35" s="200">
        <f>_xlfn.DAYS(About!$A$3,'Core Indicators'!GG35)</f>
        <v>180</v>
      </c>
      <c r="N35" s="200">
        <f>_xlfn.DAYS(About!$A$3,'Core Indicators'!GO35)</f>
        <v>180</v>
      </c>
      <c r="O35" s="200">
        <f>_xlfn.DAYS(About!$A$3,'Core Indicators'!GW35)</f>
        <v>179</v>
      </c>
      <c r="P35" s="200">
        <f>_xlfn.DAYS(About!$A$3,'Core Indicators'!HE35)</f>
        <v>179</v>
      </c>
      <c r="Q35" s="200">
        <f>_xlfn.DAYS(About!$A$3,'Core Indicators'!HM35)</f>
        <v>180</v>
      </c>
      <c r="R35" s="200">
        <f>_xlfn.DAYS(About!$A$3,'Core Indicators'!HU35)</f>
        <v>180</v>
      </c>
      <c r="S35" s="200">
        <f>_xlfn.DAYS(About!$A$3,'Core Indicators'!IC35)</f>
        <v>179</v>
      </c>
      <c r="T35" s="200">
        <f>_xlfn.DAYS(About!$A$3,'Core Indicators'!IK35)</f>
        <v>179</v>
      </c>
      <c r="U35" s="200">
        <f>_xlfn.DAYS(About!$A$3,'Core Indicators'!IS35)</f>
        <v>179</v>
      </c>
      <c r="V35" s="200">
        <f t="shared" ref="V35:V66" si="1">AVERAGE(D35:M35)</f>
        <v>30.6</v>
      </c>
    </row>
    <row r="36" spans="1:22" x14ac:dyDescent="0.35">
      <c r="A36" s="199" t="str">
        <f>Lists!C:C</f>
        <v>HND001</v>
      </c>
      <c r="B36" s="200">
        <f>_xlfn.DAYS(About!$A$3,'Core Indicators'!U36)</f>
        <v>13</v>
      </c>
      <c r="C36" s="200">
        <f>_xlfn.DAYS(About!$A$3,'Core Indicators'!AC36)</f>
        <v>13</v>
      </c>
      <c r="D36" s="200">
        <f>_xlfn.DAYS(About!$A$3,'Core Indicators'!AK36)</f>
        <v>13</v>
      </c>
      <c r="E36" s="200">
        <f>_xlfn.DAYS(About!$A$3,'Core Indicators'!AS36)</f>
        <v>13</v>
      </c>
      <c r="F36" s="200">
        <f>_xlfn.DAYS(About!$A$3,'Core Indicators'!BQ36)</f>
        <v>13</v>
      </c>
      <c r="G36" s="200">
        <f>_xlfn.DAYS(About!$A$3,'Core Indicators'!DM36)</f>
        <v>13</v>
      </c>
      <c r="H36" s="200">
        <f>_xlfn.DAYS(About!$A$3,'Core Indicators'!DU36)</f>
        <v>13</v>
      </c>
      <c r="I36" s="200">
        <f>_xlfn.DAYS(About!$A$3,'Core Indicators'!EC36)</f>
        <v>13</v>
      </c>
      <c r="J36" s="200">
        <f>_xlfn.DAYS(About!$A$3,'Core Indicators'!EK36)</f>
        <v>13</v>
      </c>
      <c r="K36" s="200">
        <f>_xlfn.DAYS(About!$A$3,'Core Indicators'!ES36)</f>
        <v>13</v>
      </c>
      <c r="L36" s="200">
        <f>_xlfn.DAYS(About!$A$3,'Core Indicators'!FI36)</f>
        <v>13</v>
      </c>
      <c r="M36" s="200">
        <f>_xlfn.DAYS(About!$A$3,'Core Indicators'!GG36)</f>
        <v>177</v>
      </c>
      <c r="N36" s="200">
        <f>_xlfn.DAYS(About!$A$3,'Core Indicators'!GO36)</f>
        <v>177</v>
      </c>
      <c r="O36" s="200">
        <f>_xlfn.DAYS(About!$A$3,'Core Indicators'!GW36)</f>
        <v>177</v>
      </c>
      <c r="P36" s="200">
        <f>_xlfn.DAYS(About!$A$3,'Core Indicators'!HE36)</f>
        <v>177</v>
      </c>
      <c r="Q36" s="200">
        <f>_xlfn.DAYS(About!$A$3,'Core Indicators'!HM36)</f>
        <v>179</v>
      </c>
      <c r="R36" s="200">
        <f>_xlfn.DAYS(About!$A$3,'Core Indicators'!HU36)</f>
        <v>179</v>
      </c>
      <c r="S36" s="200">
        <f>_xlfn.DAYS(About!$A$3,'Core Indicators'!IC36)</f>
        <v>177</v>
      </c>
      <c r="T36" s="200">
        <f>_xlfn.DAYS(About!$A$3,'Core Indicators'!IK36)</f>
        <v>177</v>
      </c>
      <c r="U36" s="200">
        <f>_xlfn.DAYS(About!$A$3,'Core Indicators'!IS36)</f>
        <v>177</v>
      </c>
      <c r="V36" s="200">
        <f t="shared" si="1"/>
        <v>29.4</v>
      </c>
    </row>
    <row r="37" spans="1:22" x14ac:dyDescent="0.35">
      <c r="A37" s="199" t="str">
        <f>Lists!C:C</f>
        <v>HTI001</v>
      </c>
      <c r="B37" s="200">
        <f>_xlfn.DAYS(About!$A$3,'Core Indicators'!U37)</f>
        <v>1037</v>
      </c>
      <c r="C37" s="200">
        <f>_xlfn.DAYS(About!$A$3,'Core Indicators'!AC37)</f>
        <v>104</v>
      </c>
      <c r="D37" s="200">
        <f>_xlfn.DAYS(About!$A$3,'Core Indicators'!AK37)</f>
        <v>104</v>
      </c>
      <c r="E37" s="200">
        <f>_xlfn.DAYS(About!$A$3,'Core Indicators'!AS37)</f>
        <v>104</v>
      </c>
      <c r="F37" s="200">
        <f>_xlfn.DAYS(About!$A$3,'Core Indicators'!BQ37)</f>
        <v>104</v>
      </c>
      <c r="G37" s="200">
        <f>_xlfn.DAYS(About!$A$3,'Core Indicators'!DM37)</f>
        <v>91</v>
      </c>
      <c r="H37" s="200">
        <f>_xlfn.DAYS(About!$A$3,'Core Indicators'!DU37)</f>
        <v>91</v>
      </c>
      <c r="I37" s="200">
        <f>_xlfn.DAYS(About!$A$3,'Core Indicators'!EC37)</f>
        <v>91</v>
      </c>
      <c r="J37" s="200">
        <f>_xlfn.DAYS(About!$A$3,'Core Indicators'!EK37)</f>
        <v>91</v>
      </c>
      <c r="K37" s="200">
        <f>_xlfn.DAYS(About!$A$3,'Core Indicators'!ES37)</f>
        <v>91</v>
      </c>
      <c r="L37" s="200">
        <f>_xlfn.DAYS(About!$A$3,'Core Indicators'!FI37)</f>
        <v>104</v>
      </c>
      <c r="M37" s="200">
        <f>_xlfn.DAYS(About!$A$3,'Core Indicators'!GG37)</f>
        <v>173</v>
      </c>
      <c r="N37" s="200">
        <f>_xlfn.DAYS(About!$A$3,'Core Indicators'!GO37)</f>
        <v>173</v>
      </c>
      <c r="O37" s="200">
        <f>_xlfn.DAYS(About!$A$3,'Core Indicators'!GW37)</f>
        <v>173</v>
      </c>
      <c r="P37" s="200">
        <f>_xlfn.DAYS(About!$A$3,'Core Indicators'!HE37)</f>
        <v>173</v>
      </c>
      <c r="Q37" s="200">
        <f>_xlfn.DAYS(About!$A$3,'Core Indicators'!HM37)</f>
        <v>173</v>
      </c>
      <c r="R37" s="200">
        <f>_xlfn.DAYS(About!$A$3,'Core Indicators'!HU37)</f>
        <v>173</v>
      </c>
      <c r="S37" s="200">
        <f>_xlfn.DAYS(About!$A$3,'Core Indicators'!IC37)</f>
        <v>173</v>
      </c>
      <c r="T37" s="200">
        <f>_xlfn.DAYS(About!$A$3,'Core Indicators'!IK37)</f>
        <v>173</v>
      </c>
      <c r="U37" s="200">
        <f>_xlfn.DAYS(About!$A$3,'Core Indicators'!IS37)</f>
        <v>173</v>
      </c>
      <c r="V37" s="200">
        <f t="shared" si="1"/>
        <v>104.4</v>
      </c>
    </row>
    <row r="38" spans="1:22" x14ac:dyDescent="0.35">
      <c r="A38" s="199" t="str">
        <f>Lists!C:C</f>
        <v>HTI002</v>
      </c>
      <c r="B38" s="200">
        <f>_xlfn.DAYS(About!$A$3,'Core Indicators'!U38)</f>
        <v>104</v>
      </c>
      <c r="C38" s="200">
        <f>_xlfn.DAYS(About!$A$3,'Core Indicators'!AC38)</f>
        <v>104</v>
      </c>
      <c r="D38" s="200">
        <f>_xlfn.DAYS(About!$A$3,'Core Indicators'!AK38)</f>
        <v>91</v>
      </c>
      <c r="E38" s="200">
        <f>_xlfn.DAYS(About!$A$3,'Core Indicators'!AS38)</f>
        <v>104</v>
      </c>
      <c r="F38" s="200">
        <f>_xlfn.DAYS(About!$A$3,'Core Indicators'!BQ38)</f>
        <v>102</v>
      </c>
      <c r="G38" s="200">
        <f>_xlfn.DAYS(About!$A$3,'Core Indicators'!DM38)</f>
        <v>102</v>
      </c>
      <c r="H38" s="200">
        <f>_xlfn.DAYS(About!$A$3,'Core Indicators'!DU38)</f>
        <v>102</v>
      </c>
      <c r="I38" s="200">
        <f>_xlfn.DAYS(About!$A$3,'Core Indicators'!EC38)</f>
        <v>102</v>
      </c>
      <c r="J38" s="200">
        <f>_xlfn.DAYS(About!$A$3,'Core Indicators'!EK38)</f>
        <v>102</v>
      </c>
      <c r="K38" s="200">
        <f>_xlfn.DAYS(About!$A$3,'Core Indicators'!ES38)</f>
        <v>102</v>
      </c>
      <c r="L38" s="200">
        <f>_xlfn.DAYS(About!$A$3,'Core Indicators'!FI38)</f>
        <v>104</v>
      </c>
      <c r="M38" s="200">
        <f>_xlfn.DAYS(About!$A$3,'Core Indicators'!GG38)</f>
        <v>104</v>
      </c>
      <c r="N38" s="200">
        <f>_xlfn.DAYS(About!$A$3,'Core Indicators'!GO38)</f>
        <v>104</v>
      </c>
      <c r="O38" s="200">
        <f>_xlfn.DAYS(About!$A$3,'Core Indicators'!GW38)</f>
        <v>104</v>
      </c>
      <c r="P38" s="200">
        <f>_xlfn.DAYS(About!$A$3,'Core Indicators'!HE38)</f>
        <v>104</v>
      </c>
      <c r="Q38" s="200">
        <f>_xlfn.DAYS(About!$A$3,'Core Indicators'!HM38)</f>
        <v>104</v>
      </c>
      <c r="R38" s="200">
        <f>_xlfn.DAYS(About!$A$3,'Core Indicators'!HU38)</f>
        <v>104</v>
      </c>
      <c r="S38" s="200">
        <f>_xlfn.DAYS(About!$A$3,'Core Indicators'!IC38)</f>
        <v>104</v>
      </c>
      <c r="T38" s="200">
        <f>_xlfn.DAYS(About!$A$3,'Core Indicators'!IK38)</f>
        <v>104</v>
      </c>
      <c r="U38" s="200">
        <f>_xlfn.DAYS(About!$A$3,'Core Indicators'!IS38)</f>
        <v>104</v>
      </c>
      <c r="V38" s="200">
        <f t="shared" si="1"/>
        <v>101.5</v>
      </c>
    </row>
    <row r="39" spans="1:22" x14ac:dyDescent="0.35">
      <c r="A39" s="199" t="str">
        <f>Lists!C:C</f>
        <v>IDN002</v>
      </c>
      <c r="B39" s="200">
        <f>_xlfn.DAYS(About!$A$3,'Core Indicators'!U39)</f>
        <v>671</v>
      </c>
      <c r="C39" s="200">
        <f>_xlfn.DAYS(About!$A$3,'Core Indicators'!AC39)</f>
        <v>671</v>
      </c>
      <c r="D39" s="200">
        <f>_xlfn.DAYS(About!$A$3,'Core Indicators'!AK39)</f>
        <v>671</v>
      </c>
      <c r="E39" s="200">
        <f>_xlfn.DAYS(About!$A$3,'Core Indicators'!AS39)</f>
        <v>0</v>
      </c>
      <c r="F39" s="200">
        <f>_xlfn.DAYS(About!$A$3,'Core Indicators'!BQ39)</f>
        <v>167</v>
      </c>
      <c r="G39" s="200">
        <f>_xlfn.DAYS(About!$A$3,'Core Indicators'!DM39)</f>
        <v>671</v>
      </c>
      <c r="H39" s="200">
        <f>_xlfn.DAYS(About!$A$3,'Core Indicators'!DU39)</f>
        <v>671</v>
      </c>
      <c r="I39" s="200">
        <f>_xlfn.DAYS(About!$A$3,'Core Indicators'!EC39)</f>
        <v>671</v>
      </c>
      <c r="J39" s="200">
        <f>_xlfn.DAYS(About!$A$3,'Core Indicators'!EK39)</f>
        <v>671</v>
      </c>
      <c r="K39" s="200">
        <f>_xlfn.DAYS(About!$A$3,'Core Indicators'!ES39)</f>
        <v>671</v>
      </c>
      <c r="L39" s="200">
        <f>_xlfn.DAYS(About!$A$3,'Core Indicators'!FI39)</f>
        <v>854</v>
      </c>
      <c r="M39" s="200">
        <f>_xlfn.DAYS(About!$A$3,'Core Indicators'!GG39)</f>
        <v>188</v>
      </c>
      <c r="N39" s="200">
        <f>_xlfn.DAYS(About!$A$3,'Core Indicators'!GO39)</f>
        <v>188</v>
      </c>
      <c r="O39" s="200">
        <f>_xlfn.DAYS(About!$A$3,'Core Indicators'!GW39)</f>
        <v>188</v>
      </c>
      <c r="P39" s="200">
        <f>_xlfn.DAYS(About!$A$3,'Core Indicators'!HE39)</f>
        <v>188</v>
      </c>
      <c r="Q39" s="200">
        <f>_xlfn.DAYS(About!$A$3,'Core Indicators'!HM39)</f>
        <v>188</v>
      </c>
      <c r="R39" s="200">
        <f>_xlfn.DAYS(About!$A$3,'Core Indicators'!HU39)</f>
        <v>188</v>
      </c>
      <c r="S39" s="200">
        <f>_xlfn.DAYS(About!$A$3,'Core Indicators'!IC39)</f>
        <v>188</v>
      </c>
      <c r="T39" s="200">
        <f>_xlfn.DAYS(About!$A$3,'Core Indicators'!IK39)</f>
        <v>188</v>
      </c>
      <c r="U39" s="200">
        <f>_xlfn.DAYS(About!$A$3,'Core Indicators'!IS39)</f>
        <v>188</v>
      </c>
      <c r="V39" s="200">
        <f t="shared" si="1"/>
        <v>523.5</v>
      </c>
    </row>
    <row r="40" spans="1:22" x14ac:dyDescent="0.35">
      <c r="A40" s="199" t="str">
        <f>Lists!C:C</f>
        <v>IND002</v>
      </c>
      <c r="B40" s="200">
        <f>_xlfn.DAYS(About!$A$3,'Core Indicators'!U40)</f>
        <v>307</v>
      </c>
      <c r="C40" s="200">
        <f>_xlfn.DAYS(About!$A$3,'Core Indicators'!AC40)</f>
        <v>307</v>
      </c>
      <c r="D40" s="200">
        <f>_xlfn.DAYS(About!$A$3,'Core Indicators'!AK40)</f>
        <v>307</v>
      </c>
      <c r="E40" s="200">
        <f>_xlfn.DAYS(About!$A$3,'Core Indicators'!AS40)</f>
        <v>307</v>
      </c>
      <c r="F40" s="200">
        <f>_xlfn.DAYS(About!$A$3,'Core Indicators'!BQ40)</f>
        <v>167</v>
      </c>
      <c r="G40" s="200">
        <f>_xlfn.DAYS(About!$A$3,'Core Indicators'!DM40)</f>
        <v>307</v>
      </c>
      <c r="H40" s="200">
        <f>_xlfn.DAYS(About!$A$3,'Core Indicators'!DU40)</f>
        <v>307</v>
      </c>
      <c r="I40" s="200">
        <f>_xlfn.DAYS(About!$A$3,'Core Indicators'!EC40)</f>
        <v>307</v>
      </c>
      <c r="J40" s="200">
        <f>_xlfn.DAYS(About!$A$3,'Core Indicators'!EK40)</f>
        <v>307</v>
      </c>
      <c r="K40" s="200">
        <f>_xlfn.DAYS(About!$A$3,'Core Indicators'!ES40)</f>
        <v>307</v>
      </c>
      <c r="L40" s="200">
        <f>_xlfn.DAYS(About!$A$3,'Core Indicators'!FI40)</f>
        <v>734</v>
      </c>
      <c r="M40" s="200">
        <f>_xlfn.DAYS(About!$A$3,'Core Indicators'!GG40)</f>
        <v>190</v>
      </c>
      <c r="N40" s="200">
        <f>_xlfn.DAYS(About!$A$3,'Core Indicators'!GO40)</f>
        <v>190</v>
      </c>
      <c r="O40" s="200">
        <f>_xlfn.DAYS(About!$A$3,'Core Indicators'!GW40)</f>
        <v>190</v>
      </c>
      <c r="P40" s="200">
        <f>_xlfn.DAYS(About!$A$3,'Core Indicators'!HE40)</f>
        <v>190</v>
      </c>
      <c r="Q40" s="200">
        <f>_xlfn.DAYS(About!$A$3,'Core Indicators'!HM40)</f>
        <v>195</v>
      </c>
      <c r="R40" s="200">
        <f>_xlfn.DAYS(About!$A$3,'Core Indicators'!HU40)</f>
        <v>195</v>
      </c>
      <c r="S40" s="200">
        <f>_xlfn.DAYS(About!$A$3,'Core Indicators'!IC40)</f>
        <v>190</v>
      </c>
      <c r="T40" s="200">
        <f>_xlfn.DAYS(About!$A$3,'Core Indicators'!IK40)</f>
        <v>190</v>
      </c>
      <c r="U40" s="200">
        <f>_xlfn.DAYS(About!$A$3,'Core Indicators'!IS40)</f>
        <v>190</v>
      </c>
      <c r="V40" s="200">
        <f t="shared" si="1"/>
        <v>324</v>
      </c>
    </row>
    <row r="41" spans="1:22" x14ac:dyDescent="0.35">
      <c r="A41" s="199" t="str">
        <f>Lists!C:C</f>
        <v>IRN004</v>
      </c>
      <c r="B41" s="200">
        <f>_xlfn.DAYS(About!$A$3,'Core Indicators'!U41)</f>
        <v>260</v>
      </c>
      <c r="C41" s="200">
        <f>_xlfn.DAYS(About!$A$3,'Core Indicators'!AC41)</f>
        <v>260</v>
      </c>
      <c r="D41" s="200">
        <f>_xlfn.DAYS(About!$A$3,'Core Indicators'!AK41)</f>
        <v>8</v>
      </c>
      <c r="E41" s="200">
        <f>_xlfn.DAYS(About!$A$3,'Core Indicators'!AS41)</f>
        <v>8</v>
      </c>
      <c r="F41" s="200">
        <f>_xlfn.DAYS(About!$A$3,'Core Indicators'!BQ41)</f>
        <v>610</v>
      </c>
      <c r="G41" s="200">
        <f>_xlfn.DAYS(About!$A$3,'Core Indicators'!DM41)</f>
        <v>8</v>
      </c>
      <c r="H41" s="200">
        <f>_xlfn.DAYS(About!$A$3,'Core Indicators'!DU41)</f>
        <v>8</v>
      </c>
      <c r="I41" s="200">
        <f>_xlfn.DAYS(About!$A$3,'Core Indicators'!EC41)</f>
        <v>8</v>
      </c>
      <c r="J41" s="200">
        <f>_xlfn.DAYS(About!$A$3,'Core Indicators'!EK41)</f>
        <v>8</v>
      </c>
      <c r="K41" s="200">
        <f>_xlfn.DAYS(About!$A$3,'Core Indicators'!ES41)</f>
        <v>8</v>
      </c>
      <c r="L41" s="200">
        <f>_xlfn.DAYS(About!$A$3,'Core Indicators'!FI41)</f>
        <v>260</v>
      </c>
      <c r="M41" s="200">
        <f>_xlfn.DAYS(About!$A$3,'Core Indicators'!GG41)</f>
        <v>173</v>
      </c>
      <c r="N41" s="200">
        <f>_xlfn.DAYS(About!$A$3,'Core Indicators'!GO41)</f>
        <v>173</v>
      </c>
      <c r="O41" s="200">
        <f>_xlfn.DAYS(About!$A$3,'Core Indicators'!GW41)</f>
        <v>173</v>
      </c>
      <c r="P41" s="200">
        <f>_xlfn.DAYS(About!$A$3,'Core Indicators'!HE41)</f>
        <v>173</v>
      </c>
      <c r="Q41" s="200">
        <f>_xlfn.DAYS(About!$A$3,'Core Indicators'!HM41)</f>
        <v>173</v>
      </c>
      <c r="R41" s="200">
        <f>_xlfn.DAYS(About!$A$3,'Core Indicators'!HU41)</f>
        <v>173</v>
      </c>
      <c r="S41" s="200">
        <f>_xlfn.DAYS(About!$A$3,'Core Indicators'!IC41)</f>
        <v>173</v>
      </c>
      <c r="T41" s="200">
        <f>_xlfn.DAYS(About!$A$3,'Core Indicators'!IK41)</f>
        <v>173</v>
      </c>
      <c r="U41" s="200">
        <f>_xlfn.DAYS(About!$A$3,'Core Indicators'!IS41)</f>
        <v>173</v>
      </c>
      <c r="V41" s="200">
        <f t="shared" si="1"/>
        <v>109.9</v>
      </c>
    </row>
    <row r="42" spans="1:22" x14ac:dyDescent="0.35">
      <c r="A42" s="199" t="str">
        <f>Lists!C:C</f>
        <v>IRQ001</v>
      </c>
      <c r="B42" s="200">
        <f>_xlfn.DAYS(About!$A$3,'Core Indicators'!U42)</f>
        <v>306</v>
      </c>
      <c r="C42" s="200">
        <f>_xlfn.DAYS(About!$A$3,'Core Indicators'!AC42)</f>
        <v>306</v>
      </c>
      <c r="D42" s="200">
        <f>_xlfn.DAYS(About!$A$3,'Core Indicators'!AK42)</f>
        <v>306</v>
      </c>
      <c r="E42" s="200">
        <f>_xlfn.DAYS(About!$A$3,'Core Indicators'!AS42)</f>
        <v>9</v>
      </c>
      <c r="F42" s="200">
        <f>_xlfn.DAYS(About!$A$3,'Core Indicators'!BQ42)</f>
        <v>9</v>
      </c>
      <c r="G42" s="200">
        <f>_xlfn.DAYS(About!$A$3,'Core Indicators'!DM42)</f>
        <v>9</v>
      </c>
      <c r="H42" s="200">
        <f>_xlfn.DAYS(About!$A$3,'Core Indicators'!DU42)</f>
        <v>9</v>
      </c>
      <c r="I42" s="200">
        <f>_xlfn.DAYS(About!$A$3,'Core Indicators'!EC42)</f>
        <v>9</v>
      </c>
      <c r="J42" s="200">
        <f>_xlfn.DAYS(About!$A$3,'Core Indicators'!EK42)</f>
        <v>9</v>
      </c>
      <c r="K42" s="200">
        <f>_xlfn.DAYS(About!$A$3,'Core Indicators'!ES42)</f>
        <v>9</v>
      </c>
      <c r="L42" s="200">
        <f>_xlfn.DAYS(About!$A$3,'Core Indicators'!FI42)</f>
        <v>580</v>
      </c>
      <c r="M42" s="200">
        <f>_xlfn.DAYS(About!$A$3,'Core Indicators'!GG42)</f>
        <v>177</v>
      </c>
      <c r="N42" s="200">
        <f>_xlfn.DAYS(About!$A$3,'Core Indicators'!GO42)</f>
        <v>177</v>
      </c>
      <c r="O42" s="200">
        <f>_xlfn.DAYS(About!$A$3,'Core Indicators'!GW42)</f>
        <v>177</v>
      </c>
      <c r="P42" s="200">
        <f>_xlfn.DAYS(About!$A$3,'Core Indicators'!HE42)</f>
        <v>177</v>
      </c>
      <c r="Q42" s="200">
        <f>_xlfn.DAYS(About!$A$3,'Core Indicators'!HM42)</f>
        <v>177</v>
      </c>
      <c r="R42" s="200">
        <f>_xlfn.DAYS(About!$A$3,'Core Indicators'!HU42)</f>
        <v>177</v>
      </c>
      <c r="S42" s="200">
        <f>_xlfn.DAYS(About!$A$3,'Core Indicators'!IC42)</f>
        <v>177</v>
      </c>
      <c r="T42" s="200">
        <f>_xlfn.DAYS(About!$A$3,'Core Indicators'!IK42)</f>
        <v>177</v>
      </c>
      <c r="U42" s="200">
        <f>_xlfn.DAYS(About!$A$3,'Core Indicators'!IS42)</f>
        <v>177</v>
      </c>
      <c r="V42" s="200">
        <f t="shared" si="1"/>
        <v>112.6</v>
      </c>
    </row>
    <row r="43" spans="1:22" x14ac:dyDescent="0.35">
      <c r="A43" s="199" t="str">
        <f>Lists!C:C</f>
        <v>IRQ002</v>
      </c>
      <c r="B43" s="200">
        <f>_xlfn.DAYS(About!$A$3,'Core Indicators'!U43)</f>
        <v>306</v>
      </c>
      <c r="C43" s="200">
        <f>_xlfn.DAYS(About!$A$3,'Core Indicators'!AC43)</f>
        <v>276</v>
      </c>
      <c r="D43" s="200">
        <f>_xlfn.DAYS(About!$A$3,'Core Indicators'!AK43)</f>
        <v>247</v>
      </c>
      <c r="E43" s="200">
        <f>_xlfn.DAYS(About!$A$3,'Core Indicators'!AS43)</f>
        <v>9</v>
      </c>
      <c r="F43" s="200">
        <f>_xlfn.DAYS(About!$A$3,'Core Indicators'!BQ43)</f>
        <v>9</v>
      </c>
      <c r="G43" s="200">
        <f>_xlfn.DAYS(About!$A$3,'Core Indicators'!DM43)</f>
        <v>247</v>
      </c>
      <c r="H43" s="200">
        <f>_xlfn.DAYS(About!$A$3,'Core Indicators'!DU43)</f>
        <v>247</v>
      </c>
      <c r="I43" s="200">
        <f>_xlfn.DAYS(About!$A$3,'Core Indicators'!EC43)</f>
        <v>247</v>
      </c>
      <c r="J43" s="200">
        <f>_xlfn.DAYS(About!$A$3,'Core Indicators'!EK43)</f>
        <v>247</v>
      </c>
      <c r="K43" s="200">
        <f>_xlfn.DAYS(About!$A$3,'Core Indicators'!ES43)</f>
        <v>247</v>
      </c>
      <c r="L43" s="200">
        <f>_xlfn.DAYS(About!$A$3,'Core Indicators'!FI43)</f>
        <v>663</v>
      </c>
      <c r="M43" s="200">
        <f>_xlfn.DAYS(About!$A$3,'Core Indicators'!GG43)</f>
        <v>177</v>
      </c>
      <c r="N43" s="200">
        <f>_xlfn.DAYS(About!$A$3,'Core Indicators'!GO43)</f>
        <v>177</v>
      </c>
      <c r="O43" s="200">
        <f>_xlfn.DAYS(About!$A$3,'Core Indicators'!GW43)</f>
        <v>177</v>
      </c>
      <c r="P43" s="200">
        <f>_xlfn.DAYS(About!$A$3,'Core Indicators'!HE43)</f>
        <v>177</v>
      </c>
      <c r="Q43" s="200">
        <f>_xlfn.DAYS(About!$A$3,'Core Indicators'!HM43)</f>
        <v>177</v>
      </c>
      <c r="R43" s="200">
        <f>_xlfn.DAYS(About!$A$3,'Core Indicators'!HU43)</f>
        <v>177</v>
      </c>
      <c r="S43" s="200">
        <f>_xlfn.DAYS(About!$A$3,'Core Indicators'!IC43)</f>
        <v>177</v>
      </c>
      <c r="T43" s="200">
        <f>_xlfn.DAYS(About!$A$3,'Core Indicators'!IK43)</f>
        <v>177</v>
      </c>
      <c r="U43" s="200">
        <f>_xlfn.DAYS(About!$A$3,'Core Indicators'!IS43)</f>
        <v>177</v>
      </c>
      <c r="V43" s="200">
        <f t="shared" si="1"/>
        <v>234</v>
      </c>
    </row>
    <row r="44" spans="1:22" x14ac:dyDescent="0.35">
      <c r="A44" s="199" t="str">
        <f>Lists!C:C</f>
        <v>IRQ003</v>
      </c>
      <c r="B44" s="200">
        <f>_xlfn.DAYS(About!$A$3,'Core Indicators'!U44)</f>
        <v>306</v>
      </c>
      <c r="C44" s="200">
        <f>_xlfn.DAYS(About!$A$3,'Core Indicators'!AC44)</f>
        <v>9</v>
      </c>
      <c r="D44" s="200">
        <f>_xlfn.DAYS(About!$A$3,'Core Indicators'!AK44)</f>
        <v>9</v>
      </c>
      <c r="E44" s="200">
        <f>_xlfn.DAYS(About!$A$3,'Core Indicators'!AS44)</f>
        <v>9</v>
      </c>
      <c r="F44" s="200">
        <f>_xlfn.DAYS(About!$A$3,'Core Indicators'!BQ44)</f>
        <v>369</v>
      </c>
      <c r="G44" s="200">
        <f>_xlfn.DAYS(About!$A$3,'Core Indicators'!DM44)</f>
        <v>9</v>
      </c>
      <c r="H44" s="200">
        <f>_xlfn.DAYS(About!$A$3,'Core Indicators'!DU44)</f>
        <v>9</v>
      </c>
      <c r="I44" s="200">
        <f>_xlfn.DAYS(About!$A$3,'Core Indicators'!EC44)</f>
        <v>9</v>
      </c>
      <c r="J44" s="200">
        <f>_xlfn.DAYS(About!$A$3,'Core Indicators'!EK44)</f>
        <v>9</v>
      </c>
      <c r="K44" s="200">
        <f>_xlfn.DAYS(About!$A$3,'Core Indicators'!ES44)</f>
        <v>9</v>
      </c>
      <c r="L44" s="200">
        <f>_xlfn.DAYS(About!$A$3,'Core Indicators'!FI44)</f>
        <v>1019</v>
      </c>
      <c r="M44" s="200">
        <f>_xlfn.DAYS(About!$A$3,'Core Indicators'!GG44)</f>
        <v>177</v>
      </c>
      <c r="N44" s="200">
        <f>_xlfn.DAYS(About!$A$3,'Core Indicators'!GO44)</f>
        <v>177</v>
      </c>
      <c r="O44" s="200">
        <f>_xlfn.DAYS(About!$A$3,'Core Indicators'!GW44)</f>
        <v>177</v>
      </c>
      <c r="P44" s="200">
        <f>_xlfn.DAYS(About!$A$3,'Core Indicators'!HE44)</f>
        <v>177</v>
      </c>
      <c r="Q44" s="200">
        <f>_xlfn.DAYS(About!$A$3,'Core Indicators'!HM44)</f>
        <v>177</v>
      </c>
      <c r="R44" s="200">
        <f>_xlfn.DAYS(About!$A$3,'Core Indicators'!HU44)</f>
        <v>177</v>
      </c>
      <c r="S44" s="200">
        <f>_xlfn.DAYS(About!$A$3,'Core Indicators'!IC44)</f>
        <v>177</v>
      </c>
      <c r="T44" s="200">
        <f>_xlfn.DAYS(About!$A$3,'Core Indicators'!IK44)</f>
        <v>177</v>
      </c>
      <c r="U44" s="200">
        <f>_xlfn.DAYS(About!$A$3,'Core Indicators'!IS44)</f>
        <v>177</v>
      </c>
      <c r="V44" s="200">
        <f t="shared" si="1"/>
        <v>162.80000000000001</v>
      </c>
    </row>
    <row r="45" spans="1:22" x14ac:dyDescent="0.35">
      <c r="A45" s="199" t="str">
        <f>Lists!C:C</f>
        <v>ITA002</v>
      </c>
      <c r="B45" s="200">
        <f>_xlfn.DAYS(About!$A$3,'Core Indicators'!U45)</f>
        <v>1019</v>
      </c>
      <c r="C45" s="200">
        <f>_xlfn.DAYS(About!$A$3,'Core Indicators'!AC45)</f>
        <v>154</v>
      </c>
      <c r="D45" s="200">
        <f>_xlfn.DAYS(About!$A$3,'Core Indicators'!AK45)</f>
        <v>154</v>
      </c>
      <c r="E45" s="200">
        <f>_xlfn.DAYS(About!$A$3,'Core Indicators'!AS45)</f>
        <v>154</v>
      </c>
      <c r="F45" s="200">
        <f>_xlfn.DAYS(About!$A$3,'Core Indicators'!BQ45)</f>
        <v>154</v>
      </c>
      <c r="G45" s="200">
        <f>_xlfn.DAYS(About!$A$3,'Core Indicators'!DM45)</f>
        <v>154</v>
      </c>
      <c r="H45" s="200">
        <f>_xlfn.DAYS(About!$A$3,'Core Indicators'!DU45)</f>
        <v>154</v>
      </c>
      <c r="I45" s="200">
        <f>_xlfn.DAYS(About!$A$3,'Core Indicators'!EC45)</f>
        <v>154</v>
      </c>
      <c r="J45" s="200">
        <f>_xlfn.DAYS(About!$A$3,'Core Indicators'!EK45)</f>
        <v>154</v>
      </c>
      <c r="K45" s="200">
        <f>_xlfn.DAYS(About!$A$3,'Core Indicators'!ES45)</f>
        <v>154</v>
      </c>
      <c r="L45" s="200">
        <f>_xlfn.DAYS(About!$A$3,'Core Indicators'!FI45)</f>
        <v>1019</v>
      </c>
      <c r="M45" s="200">
        <f>_xlfn.DAYS(About!$A$3,'Core Indicators'!GG45)</f>
        <v>182</v>
      </c>
      <c r="N45" s="200">
        <f>_xlfn.DAYS(About!$A$3,'Core Indicators'!GO45)</f>
        <v>182</v>
      </c>
      <c r="O45" s="200">
        <f>_xlfn.DAYS(About!$A$3,'Core Indicators'!GW45)</f>
        <v>182</v>
      </c>
      <c r="P45" s="200">
        <f>_xlfn.DAYS(About!$A$3,'Core Indicators'!HE45)</f>
        <v>182</v>
      </c>
      <c r="Q45" s="200">
        <f>_xlfn.DAYS(About!$A$3,'Core Indicators'!HM45)</f>
        <v>182</v>
      </c>
      <c r="R45" s="200">
        <f>_xlfn.DAYS(About!$A$3,'Core Indicators'!HU45)</f>
        <v>182</v>
      </c>
      <c r="S45" s="200">
        <f>_xlfn.DAYS(About!$A$3,'Core Indicators'!IC45)</f>
        <v>182</v>
      </c>
      <c r="T45" s="200">
        <f>_xlfn.DAYS(About!$A$3,'Core Indicators'!IK45)</f>
        <v>182</v>
      </c>
      <c r="U45" s="200">
        <f>_xlfn.DAYS(About!$A$3,'Core Indicators'!IS45)</f>
        <v>182</v>
      </c>
      <c r="V45" s="200">
        <f t="shared" si="1"/>
        <v>243.3</v>
      </c>
    </row>
    <row r="46" spans="1:22" x14ac:dyDescent="0.35">
      <c r="A46" s="199" t="str">
        <f>Lists!C:C</f>
        <v>JOR002</v>
      </c>
      <c r="B46" s="200">
        <f>_xlfn.DAYS(About!$A$3,'Core Indicators'!U46)</f>
        <v>154</v>
      </c>
      <c r="C46" s="200">
        <f>_xlfn.DAYS(About!$A$3,'Core Indicators'!AC46)</f>
        <v>154</v>
      </c>
      <c r="D46" s="200">
        <f>_xlfn.DAYS(About!$A$3,'Core Indicators'!AK46)</f>
        <v>9</v>
      </c>
      <c r="E46" s="200">
        <f>_xlfn.DAYS(About!$A$3,'Core Indicators'!AS46)</f>
        <v>9</v>
      </c>
      <c r="F46" s="200">
        <f>_xlfn.DAYS(About!$A$3,'Core Indicators'!BQ46)</f>
        <v>365</v>
      </c>
      <c r="G46" s="200">
        <f>_xlfn.DAYS(About!$A$3,'Core Indicators'!DM46)</f>
        <v>9</v>
      </c>
      <c r="H46" s="200">
        <f>_xlfn.DAYS(About!$A$3,'Core Indicators'!DU46)</f>
        <v>9</v>
      </c>
      <c r="I46" s="200">
        <f>_xlfn.DAYS(About!$A$3,'Core Indicators'!EC46)</f>
        <v>9</v>
      </c>
      <c r="J46" s="200">
        <f>_xlfn.DAYS(About!$A$3,'Core Indicators'!EK46)</f>
        <v>9</v>
      </c>
      <c r="K46" s="200">
        <f>_xlfn.DAYS(About!$A$3,'Core Indicators'!ES46)</f>
        <v>9</v>
      </c>
      <c r="L46" s="200">
        <f>_xlfn.DAYS(About!$A$3,'Core Indicators'!FI46)</f>
        <v>515</v>
      </c>
      <c r="M46" s="200">
        <f>_xlfn.DAYS(About!$A$3,'Core Indicators'!GG46)</f>
        <v>176</v>
      </c>
      <c r="N46" s="200">
        <f>_xlfn.DAYS(About!$A$3,'Core Indicators'!GO46)</f>
        <v>176</v>
      </c>
      <c r="O46" s="200">
        <f>_xlfn.DAYS(About!$A$3,'Core Indicators'!GW46)</f>
        <v>176</v>
      </c>
      <c r="P46" s="200">
        <f>_xlfn.DAYS(About!$A$3,'Core Indicators'!HE46)</f>
        <v>176</v>
      </c>
      <c r="Q46" s="200">
        <f>_xlfn.DAYS(About!$A$3,'Core Indicators'!HM46)</f>
        <v>176</v>
      </c>
      <c r="R46" s="200">
        <f>_xlfn.DAYS(About!$A$3,'Core Indicators'!HU46)</f>
        <v>176</v>
      </c>
      <c r="S46" s="200">
        <f>_xlfn.DAYS(About!$A$3,'Core Indicators'!IC46)</f>
        <v>176</v>
      </c>
      <c r="T46" s="200">
        <f>_xlfn.DAYS(About!$A$3,'Core Indicators'!IK46)</f>
        <v>176</v>
      </c>
      <c r="U46" s="200">
        <f>_xlfn.DAYS(About!$A$3,'Core Indicators'!IS46)</f>
        <v>176</v>
      </c>
      <c r="V46" s="200">
        <f t="shared" si="1"/>
        <v>111.9</v>
      </c>
    </row>
    <row r="47" spans="1:22" x14ac:dyDescent="0.35">
      <c r="A47" s="199" t="str">
        <f>Lists!C:C</f>
        <v>KEN001</v>
      </c>
      <c r="B47" s="200">
        <f>_xlfn.DAYS(About!$A$3,'Core Indicators'!U47)</f>
        <v>74</v>
      </c>
      <c r="C47" s="200">
        <f>_xlfn.DAYS(About!$A$3,'Core Indicators'!AC47)</f>
        <v>74</v>
      </c>
      <c r="D47" s="200">
        <f>_xlfn.DAYS(About!$A$3,'Core Indicators'!AK47)</f>
        <v>13</v>
      </c>
      <c r="E47" s="200">
        <f>_xlfn.DAYS(About!$A$3,'Core Indicators'!AS47)</f>
        <v>74</v>
      </c>
      <c r="F47" s="200">
        <f>_xlfn.DAYS(About!$A$3,'Core Indicators'!BQ47)</f>
        <v>74</v>
      </c>
      <c r="G47" s="200">
        <f>_xlfn.DAYS(About!$A$3,'Core Indicators'!DM47)</f>
        <v>13</v>
      </c>
      <c r="H47" s="200">
        <f>_xlfn.DAYS(About!$A$3,'Core Indicators'!DU47)</f>
        <v>13</v>
      </c>
      <c r="I47" s="200">
        <f>_xlfn.DAYS(About!$A$3,'Core Indicators'!EC47)</f>
        <v>13</v>
      </c>
      <c r="J47" s="200">
        <f>_xlfn.DAYS(About!$A$3,'Core Indicators'!EK47)</f>
        <v>13</v>
      </c>
      <c r="K47" s="200">
        <f>_xlfn.DAYS(About!$A$3,'Core Indicators'!ES47)</f>
        <v>13</v>
      </c>
      <c r="L47" s="200">
        <f>_xlfn.DAYS(About!$A$3,'Core Indicators'!FI47)</f>
        <v>74</v>
      </c>
      <c r="M47" s="200">
        <f>_xlfn.DAYS(About!$A$3,'Core Indicators'!GG47)</f>
        <v>71</v>
      </c>
      <c r="N47" s="200">
        <f>_xlfn.DAYS(About!$A$3,'Core Indicators'!GO47)</f>
        <v>71</v>
      </c>
      <c r="O47" s="200">
        <f>_xlfn.DAYS(About!$A$3,'Core Indicators'!GW47)</f>
        <v>71</v>
      </c>
      <c r="P47" s="200">
        <f>_xlfn.DAYS(About!$A$3,'Core Indicators'!HE47)</f>
        <v>70</v>
      </c>
      <c r="Q47" s="200">
        <f>_xlfn.DAYS(About!$A$3,'Core Indicators'!HM47)</f>
        <v>71</v>
      </c>
      <c r="R47" s="200">
        <f>_xlfn.DAYS(About!$A$3,'Core Indicators'!HU47)</f>
        <v>71</v>
      </c>
      <c r="S47" s="200">
        <f>_xlfn.DAYS(About!$A$3,'Core Indicators'!IC47)</f>
        <v>71</v>
      </c>
      <c r="T47" s="200">
        <f>_xlfn.DAYS(About!$A$3,'Core Indicators'!IK47)</f>
        <v>71</v>
      </c>
      <c r="U47" s="200">
        <f>_xlfn.DAYS(About!$A$3,'Core Indicators'!IS47)</f>
        <v>71</v>
      </c>
      <c r="V47" s="200">
        <f t="shared" si="1"/>
        <v>37.1</v>
      </c>
    </row>
    <row r="48" spans="1:22" x14ac:dyDescent="0.35">
      <c r="A48" s="199" t="str">
        <f>Lists!C:C</f>
        <v>KEN002</v>
      </c>
      <c r="B48" s="200">
        <f>_xlfn.DAYS(About!$A$3,'Core Indicators'!U48)</f>
        <v>74</v>
      </c>
      <c r="C48" s="200">
        <f>_xlfn.DAYS(About!$A$3,'Core Indicators'!AC48)</f>
        <v>74</v>
      </c>
      <c r="D48" s="200">
        <f>_xlfn.DAYS(About!$A$3,'Core Indicators'!AK48)</f>
        <v>74</v>
      </c>
      <c r="E48" s="200">
        <f>_xlfn.DAYS(About!$A$3,'Core Indicators'!AS48)</f>
        <v>74</v>
      </c>
      <c r="F48" s="200">
        <f>_xlfn.DAYS(About!$A$3,'Core Indicators'!BQ48)</f>
        <v>74</v>
      </c>
      <c r="G48" s="200">
        <f>_xlfn.DAYS(About!$A$3,'Core Indicators'!DM48)</f>
        <v>74</v>
      </c>
      <c r="H48" s="200">
        <f>_xlfn.DAYS(About!$A$3,'Core Indicators'!DU48)</f>
        <v>74</v>
      </c>
      <c r="I48" s="200">
        <f>_xlfn.DAYS(About!$A$3,'Core Indicators'!EC48)</f>
        <v>74</v>
      </c>
      <c r="J48" s="200">
        <f>_xlfn.DAYS(About!$A$3,'Core Indicators'!EK48)</f>
        <v>74</v>
      </c>
      <c r="K48" s="200">
        <f>_xlfn.DAYS(About!$A$3,'Core Indicators'!ES48)</f>
        <v>74</v>
      </c>
      <c r="L48" s="200">
        <f>_xlfn.DAYS(About!$A$3,'Core Indicators'!FI48)</f>
        <v>74</v>
      </c>
      <c r="M48" s="200">
        <f>_xlfn.DAYS(About!$A$3,'Core Indicators'!GG48)</f>
        <v>174</v>
      </c>
      <c r="N48" s="200">
        <f>_xlfn.DAYS(About!$A$3,'Core Indicators'!GO48)</f>
        <v>174</v>
      </c>
      <c r="O48" s="200">
        <f>_xlfn.DAYS(About!$A$3,'Core Indicators'!GW48)</f>
        <v>174</v>
      </c>
      <c r="P48" s="200">
        <f>_xlfn.DAYS(About!$A$3,'Core Indicators'!HE48)</f>
        <v>70</v>
      </c>
      <c r="Q48" s="200">
        <f>_xlfn.DAYS(About!$A$3,'Core Indicators'!HM48)</f>
        <v>174</v>
      </c>
      <c r="R48" s="200">
        <f>_xlfn.DAYS(About!$A$3,'Core Indicators'!HU48)</f>
        <v>174</v>
      </c>
      <c r="S48" s="200">
        <f>_xlfn.DAYS(About!$A$3,'Core Indicators'!IC48)</f>
        <v>174</v>
      </c>
      <c r="T48" s="200">
        <f>_xlfn.DAYS(About!$A$3,'Core Indicators'!IK48)</f>
        <v>174</v>
      </c>
      <c r="U48" s="200">
        <f>_xlfn.DAYS(About!$A$3,'Core Indicators'!IS48)</f>
        <v>70</v>
      </c>
      <c r="V48" s="200">
        <f t="shared" si="1"/>
        <v>84</v>
      </c>
    </row>
    <row r="49" spans="1:22" x14ac:dyDescent="0.35">
      <c r="A49" s="199" t="str">
        <f>Lists!C:C</f>
        <v>KEN003</v>
      </c>
      <c r="B49" s="200">
        <f>_xlfn.DAYS(About!$A$3,'Core Indicators'!U49)</f>
        <v>74</v>
      </c>
      <c r="C49" s="200">
        <f>_xlfn.DAYS(About!$A$3,'Core Indicators'!AC49)</f>
        <v>74</v>
      </c>
      <c r="D49" s="200">
        <f>_xlfn.DAYS(About!$A$3,'Core Indicators'!AK49)</f>
        <v>13</v>
      </c>
      <c r="E49" s="200">
        <f>_xlfn.DAYS(About!$A$3,'Core Indicators'!AS49)</f>
        <v>74</v>
      </c>
      <c r="F49" s="200">
        <f>_xlfn.DAYS(About!$A$3,'Core Indicators'!BQ49)</f>
        <v>74</v>
      </c>
      <c r="G49" s="200">
        <f>_xlfn.DAYS(About!$A$3,'Core Indicators'!DM49)</f>
        <v>13</v>
      </c>
      <c r="H49" s="200">
        <f>_xlfn.DAYS(About!$A$3,'Core Indicators'!DU49)</f>
        <v>13</v>
      </c>
      <c r="I49" s="200">
        <f>_xlfn.DAYS(About!$A$3,'Core Indicators'!EC49)</f>
        <v>13</v>
      </c>
      <c r="J49" s="200">
        <f>_xlfn.DAYS(About!$A$3,'Core Indicators'!EK49)</f>
        <v>13</v>
      </c>
      <c r="K49" s="200">
        <f>_xlfn.DAYS(About!$A$3,'Core Indicators'!ES49)</f>
        <v>13</v>
      </c>
      <c r="L49" s="200">
        <f>_xlfn.DAYS(About!$A$3,'Core Indicators'!FI49)</f>
        <v>74</v>
      </c>
      <c r="M49" s="200">
        <f>_xlfn.DAYS(About!$A$3,'Core Indicators'!GG49)</f>
        <v>71</v>
      </c>
      <c r="N49" s="200">
        <f>_xlfn.DAYS(About!$A$3,'Core Indicators'!GO49)</f>
        <v>71</v>
      </c>
      <c r="O49" s="200">
        <f>_xlfn.DAYS(About!$A$3,'Core Indicators'!GW49)</f>
        <v>71</v>
      </c>
      <c r="P49" s="200">
        <f>_xlfn.DAYS(About!$A$3,'Core Indicators'!HE49)</f>
        <v>71</v>
      </c>
      <c r="Q49" s="200">
        <f>_xlfn.DAYS(About!$A$3,'Core Indicators'!HM49)</f>
        <v>71</v>
      </c>
      <c r="R49" s="200">
        <f>_xlfn.DAYS(About!$A$3,'Core Indicators'!HU49)</f>
        <v>71</v>
      </c>
      <c r="S49" s="200">
        <f>_xlfn.DAYS(About!$A$3,'Core Indicators'!IC49)</f>
        <v>71</v>
      </c>
      <c r="T49" s="200">
        <f>_xlfn.DAYS(About!$A$3,'Core Indicators'!IK49)</f>
        <v>71</v>
      </c>
      <c r="U49" s="200">
        <f>_xlfn.DAYS(About!$A$3,'Core Indicators'!IS49)</f>
        <v>71</v>
      </c>
      <c r="V49" s="200">
        <f t="shared" si="1"/>
        <v>37.1</v>
      </c>
    </row>
    <row r="50" spans="1:22" x14ac:dyDescent="0.35">
      <c r="A50" s="199" t="str">
        <f>Lists!C:C</f>
        <v>LBN002</v>
      </c>
      <c r="B50" s="200">
        <f>_xlfn.DAYS(About!$A$3,'Core Indicators'!U50)</f>
        <v>111</v>
      </c>
      <c r="C50" s="200">
        <f>_xlfn.DAYS(About!$A$3,'Core Indicators'!AC50)</f>
        <v>111</v>
      </c>
      <c r="D50" s="200">
        <f>_xlfn.DAYS(About!$A$3,'Core Indicators'!AK50)</f>
        <v>111</v>
      </c>
      <c r="E50" s="200">
        <f>_xlfn.DAYS(About!$A$3,'Core Indicators'!AS50)</f>
        <v>9</v>
      </c>
      <c r="F50" s="200">
        <f>_xlfn.DAYS(About!$A$3,'Core Indicators'!BQ50)</f>
        <v>398</v>
      </c>
      <c r="G50" s="200">
        <f>_xlfn.DAYS(About!$A$3,'Core Indicators'!DM50)</f>
        <v>111</v>
      </c>
      <c r="H50" s="200">
        <f>_xlfn.DAYS(About!$A$3,'Core Indicators'!DU50)</f>
        <v>111</v>
      </c>
      <c r="I50" s="200">
        <f>_xlfn.DAYS(About!$A$3,'Core Indicators'!EC50)</f>
        <v>111</v>
      </c>
      <c r="J50" s="200">
        <f>_xlfn.DAYS(About!$A$3,'Core Indicators'!EK50)</f>
        <v>111</v>
      </c>
      <c r="K50" s="200">
        <f>_xlfn.DAYS(About!$A$3,'Core Indicators'!ES50)</f>
        <v>111</v>
      </c>
      <c r="L50" s="200">
        <f>_xlfn.DAYS(About!$A$3,'Core Indicators'!FI50)</f>
        <v>543</v>
      </c>
      <c r="M50" s="200">
        <f>_xlfn.DAYS(About!$A$3,'Core Indicators'!GG50)</f>
        <v>175</v>
      </c>
      <c r="N50" s="200">
        <f>_xlfn.DAYS(About!$A$3,'Core Indicators'!GO50)</f>
        <v>175</v>
      </c>
      <c r="O50" s="200">
        <f>_xlfn.DAYS(About!$A$3,'Core Indicators'!GW50)</f>
        <v>175</v>
      </c>
      <c r="P50" s="200">
        <f>_xlfn.DAYS(About!$A$3,'Core Indicators'!HE50)</f>
        <v>175</v>
      </c>
      <c r="Q50" s="200">
        <f>_xlfn.DAYS(About!$A$3,'Core Indicators'!HM50)</f>
        <v>175</v>
      </c>
      <c r="R50" s="200">
        <f>_xlfn.DAYS(About!$A$3,'Core Indicators'!HU50)</f>
        <v>175</v>
      </c>
      <c r="S50" s="200">
        <f>_xlfn.DAYS(About!$A$3,'Core Indicators'!IC50)</f>
        <v>175</v>
      </c>
      <c r="T50" s="200">
        <f>_xlfn.DAYS(About!$A$3,'Core Indicators'!IK50)</f>
        <v>175</v>
      </c>
      <c r="U50" s="200">
        <f>_xlfn.DAYS(About!$A$3,'Core Indicators'!IS50)</f>
        <v>175</v>
      </c>
      <c r="V50" s="200">
        <f t="shared" si="1"/>
        <v>179.1</v>
      </c>
    </row>
    <row r="51" spans="1:22" x14ac:dyDescent="0.35">
      <c r="A51" s="199" t="str">
        <f>Lists!C:C</f>
        <v>LBN004</v>
      </c>
      <c r="B51" s="200">
        <f>_xlfn.DAYS(About!$A$3,'Core Indicators'!U51)</f>
        <v>111</v>
      </c>
      <c r="C51" s="200">
        <f>_xlfn.DAYS(About!$A$3,'Core Indicators'!AC51)</f>
        <v>111</v>
      </c>
      <c r="D51" s="200">
        <f>_xlfn.DAYS(About!$A$3,'Core Indicators'!AK51)</f>
        <v>76</v>
      </c>
      <c r="E51" s="200">
        <f>_xlfn.DAYS(About!$A$3,'Core Indicators'!AS51)</f>
        <v>276</v>
      </c>
      <c r="F51" s="200">
        <f>_xlfn.DAYS(About!$A$3,'Core Indicators'!BQ51)</f>
        <v>9</v>
      </c>
      <c r="G51" s="200">
        <f>_xlfn.DAYS(About!$A$3,'Core Indicators'!DM51)</f>
        <v>111</v>
      </c>
      <c r="H51" s="200">
        <f>_xlfn.DAYS(About!$A$3,'Core Indicators'!DU51)</f>
        <v>111</v>
      </c>
      <c r="I51" s="200">
        <f>_xlfn.DAYS(About!$A$3,'Core Indicators'!EC51)</f>
        <v>111</v>
      </c>
      <c r="J51" s="200">
        <f>_xlfn.DAYS(About!$A$3,'Core Indicators'!EK51)</f>
        <v>111</v>
      </c>
      <c r="K51" s="200">
        <f>_xlfn.DAYS(About!$A$3,'Core Indicators'!ES51)</f>
        <v>111</v>
      </c>
      <c r="L51" s="200">
        <f>_xlfn.DAYS(About!$A$3,'Core Indicators'!FI51)</f>
        <v>580</v>
      </c>
      <c r="M51" s="200">
        <f>_xlfn.DAYS(About!$A$3,'Core Indicators'!GG51)</f>
        <v>175</v>
      </c>
      <c r="N51" s="200">
        <f>_xlfn.DAYS(About!$A$3,'Core Indicators'!GO51)</f>
        <v>175</v>
      </c>
      <c r="O51" s="200">
        <f>_xlfn.DAYS(About!$A$3,'Core Indicators'!GW51)</f>
        <v>175</v>
      </c>
      <c r="P51" s="200">
        <f>_xlfn.DAYS(About!$A$3,'Core Indicators'!HE51)</f>
        <v>175</v>
      </c>
      <c r="Q51" s="200">
        <f>_xlfn.DAYS(About!$A$3,'Core Indicators'!HM51)</f>
        <v>175</v>
      </c>
      <c r="R51" s="200">
        <f>_xlfn.DAYS(About!$A$3,'Core Indicators'!HU51)</f>
        <v>175</v>
      </c>
      <c r="S51" s="200">
        <f>_xlfn.DAYS(About!$A$3,'Core Indicators'!IC51)</f>
        <v>175</v>
      </c>
      <c r="T51" s="200">
        <f>_xlfn.DAYS(About!$A$3,'Core Indicators'!IK51)</f>
        <v>175</v>
      </c>
      <c r="U51" s="200">
        <f>_xlfn.DAYS(About!$A$3,'Core Indicators'!IS51)</f>
        <v>175</v>
      </c>
      <c r="V51" s="200">
        <f t="shared" si="1"/>
        <v>167.1</v>
      </c>
    </row>
    <row r="52" spans="1:22" x14ac:dyDescent="0.35">
      <c r="A52" s="199" t="str">
        <f>Lists!C:C</f>
        <v>LBY001</v>
      </c>
      <c r="B52" s="200">
        <f>_xlfn.DAYS(About!$A$3,'Core Indicators'!U52)</f>
        <v>580</v>
      </c>
      <c r="C52" s="200">
        <f>_xlfn.DAYS(About!$A$3,'Core Indicators'!AC52)</f>
        <v>245</v>
      </c>
      <c r="D52" s="200">
        <f>_xlfn.DAYS(About!$A$3,'Core Indicators'!AK52)</f>
        <v>580</v>
      </c>
      <c r="E52" s="200">
        <f>_xlfn.DAYS(About!$A$3,'Core Indicators'!AS52)</f>
        <v>118</v>
      </c>
      <c r="F52" s="200">
        <f>_xlfn.DAYS(About!$A$3,'Core Indicators'!BQ52)</f>
        <v>118</v>
      </c>
      <c r="G52" s="200">
        <f>_xlfn.DAYS(About!$A$3,'Core Indicators'!DM52)</f>
        <v>244</v>
      </c>
      <c r="H52" s="200">
        <f>_xlfn.DAYS(About!$A$3,'Core Indicators'!DU52)</f>
        <v>244</v>
      </c>
      <c r="I52" s="200">
        <f>_xlfn.DAYS(About!$A$3,'Core Indicators'!EC52)</f>
        <v>244</v>
      </c>
      <c r="J52" s="200">
        <f>_xlfn.DAYS(About!$A$3,'Core Indicators'!EK52)</f>
        <v>244</v>
      </c>
      <c r="K52" s="200">
        <f>_xlfn.DAYS(About!$A$3,'Core Indicators'!ES52)</f>
        <v>244</v>
      </c>
      <c r="L52" s="200">
        <f>_xlfn.DAYS(About!$A$3,'Core Indicators'!FI52)</f>
        <v>580</v>
      </c>
      <c r="M52" s="200">
        <f>_xlfn.DAYS(About!$A$3,'Core Indicators'!GG52)</f>
        <v>177</v>
      </c>
      <c r="N52" s="200">
        <f>_xlfn.DAYS(About!$A$3,'Core Indicators'!GO52)</f>
        <v>177</v>
      </c>
      <c r="O52" s="200">
        <f>_xlfn.DAYS(About!$A$3,'Core Indicators'!GW52)</f>
        <v>177</v>
      </c>
      <c r="P52" s="200">
        <f>_xlfn.DAYS(About!$A$3,'Core Indicators'!HE52)</f>
        <v>177</v>
      </c>
      <c r="Q52" s="200">
        <f>_xlfn.DAYS(About!$A$3,'Core Indicators'!HM52)</f>
        <v>177</v>
      </c>
      <c r="R52" s="200">
        <f>_xlfn.DAYS(About!$A$3,'Core Indicators'!HU52)</f>
        <v>177</v>
      </c>
      <c r="S52" s="200">
        <f>_xlfn.DAYS(About!$A$3,'Core Indicators'!IC52)</f>
        <v>177</v>
      </c>
      <c r="T52" s="200">
        <f>_xlfn.DAYS(About!$A$3,'Core Indicators'!IK52)</f>
        <v>177</v>
      </c>
      <c r="U52" s="200">
        <f>_xlfn.DAYS(About!$A$3,'Core Indicators'!IS52)</f>
        <v>177</v>
      </c>
      <c r="V52" s="200">
        <f t="shared" si="1"/>
        <v>279.3</v>
      </c>
    </row>
    <row r="53" spans="1:22" x14ac:dyDescent="0.35">
      <c r="A53" s="199" t="str">
        <f>Lists!C:C</f>
        <v>LBY002</v>
      </c>
      <c r="B53" s="200">
        <f>_xlfn.DAYS(About!$A$3,'Core Indicators'!U53)</f>
        <v>428</v>
      </c>
      <c r="C53" s="200">
        <f>_xlfn.DAYS(About!$A$3,'Core Indicators'!AC53)</f>
        <v>245</v>
      </c>
      <c r="D53" s="200">
        <f>_xlfn.DAYS(About!$A$3,'Core Indicators'!AK53)</f>
        <v>118</v>
      </c>
      <c r="E53" s="200">
        <f>_xlfn.DAYS(About!$A$3,'Core Indicators'!AS53)</f>
        <v>118</v>
      </c>
      <c r="F53" s="200">
        <f>_xlfn.DAYS(About!$A$3,'Core Indicators'!BQ53)</f>
        <v>118</v>
      </c>
      <c r="G53" s="200">
        <f>_xlfn.DAYS(About!$A$3,'Core Indicators'!DM53)</f>
        <v>118</v>
      </c>
      <c r="H53" s="200">
        <f>_xlfn.DAYS(About!$A$3,'Core Indicators'!DU53)</f>
        <v>118</v>
      </c>
      <c r="I53" s="200">
        <f>_xlfn.DAYS(About!$A$3,'Core Indicators'!EC53)</f>
        <v>118</v>
      </c>
      <c r="J53" s="200">
        <f>_xlfn.DAYS(About!$A$3,'Core Indicators'!EK53)</f>
        <v>118</v>
      </c>
      <c r="K53" s="200">
        <f>_xlfn.DAYS(About!$A$3,'Core Indicators'!ES53)</f>
        <v>118</v>
      </c>
      <c r="L53" s="200">
        <f>_xlfn.DAYS(About!$A$3,'Core Indicators'!FI53)</f>
        <v>580</v>
      </c>
      <c r="M53" s="200">
        <f>_xlfn.DAYS(About!$A$3,'Core Indicators'!GG53)</f>
        <v>181</v>
      </c>
      <c r="N53" s="200">
        <f>_xlfn.DAYS(About!$A$3,'Core Indicators'!GO53)</f>
        <v>181</v>
      </c>
      <c r="O53" s="200">
        <f>_xlfn.DAYS(About!$A$3,'Core Indicators'!GW53)</f>
        <v>181</v>
      </c>
      <c r="P53" s="200">
        <f>_xlfn.DAYS(About!$A$3,'Core Indicators'!HE53)</f>
        <v>181</v>
      </c>
      <c r="Q53" s="200">
        <f>_xlfn.DAYS(About!$A$3,'Core Indicators'!HM53)</f>
        <v>181</v>
      </c>
      <c r="R53" s="200">
        <f>_xlfn.DAYS(About!$A$3,'Core Indicators'!HU53)</f>
        <v>181</v>
      </c>
      <c r="S53" s="200">
        <f>_xlfn.DAYS(About!$A$3,'Core Indicators'!IC53)</f>
        <v>181</v>
      </c>
      <c r="T53" s="200">
        <f>_xlfn.DAYS(About!$A$3,'Core Indicators'!IK53)</f>
        <v>181</v>
      </c>
      <c r="U53" s="200">
        <f>_xlfn.DAYS(About!$A$3,'Core Indicators'!IS53)</f>
        <v>181</v>
      </c>
      <c r="V53" s="200">
        <f t="shared" si="1"/>
        <v>170.5</v>
      </c>
    </row>
    <row r="54" spans="1:22" x14ac:dyDescent="0.35">
      <c r="A54" s="199" t="str">
        <f>Lists!C:C</f>
        <v>LSO002</v>
      </c>
      <c r="B54" s="200">
        <f>_xlfn.DAYS(About!$A$3,'Core Indicators'!U54)</f>
        <v>79</v>
      </c>
      <c r="C54" s="200">
        <f>_xlfn.DAYS(About!$A$3,'Core Indicators'!AC54)</f>
        <v>9</v>
      </c>
      <c r="D54" s="200">
        <f>_xlfn.DAYS(About!$A$3,'Core Indicators'!AK54)</f>
        <v>9</v>
      </c>
      <c r="E54" s="200">
        <f>_xlfn.DAYS(About!$A$3,'Core Indicators'!AS54)</f>
        <v>417</v>
      </c>
      <c r="F54" s="200">
        <f>_xlfn.DAYS(About!$A$3,'Core Indicators'!BQ54)</f>
        <v>9</v>
      </c>
      <c r="G54" s="200">
        <f>_xlfn.DAYS(About!$A$3,'Core Indicators'!DM54)</f>
        <v>9</v>
      </c>
      <c r="H54" s="200">
        <f>_xlfn.DAYS(About!$A$3,'Core Indicators'!DU54)</f>
        <v>9</v>
      </c>
      <c r="I54" s="200">
        <f>_xlfn.DAYS(About!$A$3,'Core Indicators'!EC54)</f>
        <v>9</v>
      </c>
      <c r="J54" s="200">
        <f>_xlfn.DAYS(About!$A$3,'Core Indicators'!EK54)</f>
        <v>9</v>
      </c>
      <c r="K54" s="200">
        <f>_xlfn.DAYS(About!$A$3,'Core Indicators'!ES54)</f>
        <v>9</v>
      </c>
      <c r="L54" s="200">
        <f>_xlfn.DAYS(About!$A$3,'Core Indicators'!FI54)</f>
        <v>79</v>
      </c>
      <c r="M54" s="200">
        <f>_xlfn.DAYS(About!$A$3,'Core Indicators'!GG54)</f>
        <v>174</v>
      </c>
      <c r="N54" s="200">
        <f>_xlfn.DAYS(About!$A$3,'Core Indicators'!GO54)</f>
        <v>174</v>
      </c>
      <c r="O54" s="200">
        <f>_xlfn.DAYS(About!$A$3,'Core Indicators'!GW54)</f>
        <v>174</v>
      </c>
      <c r="P54" s="200">
        <f>_xlfn.DAYS(About!$A$3,'Core Indicators'!HE54)</f>
        <v>174</v>
      </c>
      <c r="Q54" s="200">
        <f>_xlfn.DAYS(About!$A$3,'Core Indicators'!HM54)</f>
        <v>174</v>
      </c>
      <c r="R54" s="200">
        <f>_xlfn.DAYS(About!$A$3,'Core Indicators'!HU54)</f>
        <v>174</v>
      </c>
      <c r="S54" s="200">
        <f>_xlfn.DAYS(About!$A$3,'Core Indicators'!IC54)</f>
        <v>174</v>
      </c>
      <c r="T54" s="200">
        <f>_xlfn.DAYS(About!$A$3,'Core Indicators'!IK54)</f>
        <v>174</v>
      </c>
      <c r="U54" s="200">
        <f>_xlfn.DAYS(About!$A$3,'Core Indicators'!IS54)</f>
        <v>174</v>
      </c>
      <c r="V54" s="200">
        <f t="shared" si="1"/>
        <v>73.3</v>
      </c>
    </row>
    <row r="55" spans="1:22" x14ac:dyDescent="0.35">
      <c r="A55" s="199" t="str">
        <f>Lists!C:C</f>
        <v>MAR002</v>
      </c>
      <c r="B55" s="200">
        <f>_xlfn.DAYS(About!$A$3,'Core Indicators'!U55)</f>
        <v>427</v>
      </c>
      <c r="C55" s="200">
        <f>_xlfn.DAYS(About!$A$3,'Core Indicators'!AC55)</f>
        <v>538</v>
      </c>
      <c r="D55" s="200">
        <f>_xlfn.DAYS(About!$A$3,'Core Indicators'!AK55)</f>
        <v>538</v>
      </c>
      <c r="E55" s="200">
        <f>_xlfn.DAYS(About!$A$3,'Core Indicators'!AS55)</f>
        <v>538</v>
      </c>
      <c r="F55" s="200">
        <f>_xlfn.DAYS(About!$A$3,'Core Indicators'!BQ55)</f>
        <v>117</v>
      </c>
      <c r="G55" s="200">
        <f>_xlfn.DAYS(About!$A$3,'Core Indicators'!DM55)</f>
        <v>732</v>
      </c>
      <c r="H55" s="200">
        <f>_xlfn.DAYS(About!$A$3,'Core Indicators'!DU55)</f>
        <v>732</v>
      </c>
      <c r="I55" s="200">
        <f>_xlfn.DAYS(About!$A$3,'Core Indicators'!EC55)</f>
        <v>732</v>
      </c>
      <c r="J55" s="200">
        <f>_xlfn.DAYS(About!$A$3,'Core Indicators'!EK55)</f>
        <v>732</v>
      </c>
      <c r="K55" s="200">
        <f>_xlfn.DAYS(About!$A$3,'Core Indicators'!ES55)</f>
        <v>732</v>
      </c>
      <c r="L55" s="200">
        <f>_xlfn.DAYS(About!$A$3,'Core Indicators'!FI55)</f>
        <v>1019</v>
      </c>
      <c r="M55" s="200">
        <f>_xlfn.DAYS(About!$A$3,'Core Indicators'!GG55)</f>
        <v>176</v>
      </c>
      <c r="N55" s="200">
        <f>_xlfn.DAYS(About!$A$3,'Core Indicators'!GO55)</f>
        <v>176</v>
      </c>
      <c r="O55" s="200">
        <f>_xlfn.DAYS(About!$A$3,'Core Indicators'!GW55)</f>
        <v>176</v>
      </c>
      <c r="P55" s="200">
        <f>_xlfn.DAYS(About!$A$3,'Core Indicators'!HE55)</f>
        <v>176</v>
      </c>
      <c r="Q55" s="200">
        <f>_xlfn.DAYS(About!$A$3,'Core Indicators'!HM55)</f>
        <v>176</v>
      </c>
      <c r="R55" s="200">
        <f>_xlfn.DAYS(About!$A$3,'Core Indicators'!HU55)</f>
        <v>176</v>
      </c>
      <c r="S55" s="200">
        <f>_xlfn.DAYS(About!$A$3,'Core Indicators'!IC55)</f>
        <v>176</v>
      </c>
      <c r="T55" s="200">
        <f>_xlfn.DAYS(About!$A$3,'Core Indicators'!IK55)</f>
        <v>176</v>
      </c>
      <c r="U55" s="200">
        <f>_xlfn.DAYS(About!$A$3,'Core Indicators'!IS55)</f>
        <v>176</v>
      </c>
      <c r="V55" s="200">
        <f t="shared" si="1"/>
        <v>604.79999999999995</v>
      </c>
    </row>
    <row r="56" spans="1:22" x14ac:dyDescent="0.35">
      <c r="A56" s="199" t="str">
        <f>Lists!C:C</f>
        <v>MDG002</v>
      </c>
      <c r="B56" s="200">
        <f>_xlfn.DAYS(About!$A$3,'Core Indicators'!U56)</f>
        <v>79</v>
      </c>
      <c r="C56" s="200">
        <f>_xlfn.DAYS(About!$A$3,'Core Indicators'!AC56)</f>
        <v>79</v>
      </c>
      <c r="D56" s="200">
        <f>_xlfn.DAYS(About!$A$3,'Core Indicators'!AK56)</f>
        <v>9</v>
      </c>
      <c r="E56" s="200">
        <f>_xlfn.DAYS(About!$A$3,'Core Indicators'!AS56)</f>
        <v>79</v>
      </c>
      <c r="F56" s="200">
        <f>_xlfn.DAYS(About!$A$3,'Core Indicators'!BQ56)</f>
        <v>9</v>
      </c>
      <c r="G56" s="200">
        <f>_xlfn.DAYS(About!$A$3,'Core Indicators'!DM56)</f>
        <v>9</v>
      </c>
      <c r="H56" s="200">
        <f>_xlfn.DAYS(About!$A$3,'Core Indicators'!DU56)</f>
        <v>9</v>
      </c>
      <c r="I56" s="200">
        <f>_xlfn.DAYS(About!$A$3,'Core Indicators'!EC56)</f>
        <v>9</v>
      </c>
      <c r="J56" s="200">
        <f>_xlfn.DAYS(About!$A$3,'Core Indicators'!EK56)</f>
        <v>9</v>
      </c>
      <c r="K56" s="200">
        <f>_xlfn.DAYS(About!$A$3,'Core Indicators'!ES56)</f>
        <v>9</v>
      </c>
      <c r="L56" s="200">
        <f>_xlfn.DAYS(About!$A$3,'Core Indicators'!FI56)</f>
        <v>79</v>
      </c>
      <c r="M56" s="200">
        <f>_xlfn.DAYS(About!$A$3,'Core Indicators'!GG56)</f>
        <v>188</v>
      </c>
      <c r="N56" s="200">
        <f>_xlfn.DAYS(About!$A$3,'Core Indicators'!GO56)</f>
        <v>188</v>
      </c>
      <c r="O56" s="200">
        <f>_xlfn.DAYS(About!$A$3,'Core Indicators'!GW56)</f>
        <v>188</v>
      </c>
      <c r="P56" s="200">
        <f>_xlfn.DAYS(About!$A$3,'Core Indicators'!HE56)</f>
        <v>188</v>
      </c>
      <c r="Q56" s="200">
        <f>_xlfn.DAYS(About!$A$3,'Core Indicators'!HM56)</f>
        <v>188</v>
      </c>
      <c r="R56" s="200">
        <f>_xlfn.DAYS(About!$A$3,'Core Indicators'!HU56)</f>
        <v>188</v>
      </c>
      <c r="S56" s="200">
        <f>_xlfn.DAYS(About!$A$3,'Core Indicators'!IC56)</f>
        <v>188</v>
      </c>
      <c r="T56" s="200">
        <f>_xlfn.DAYS(About!$A$3,'Core Indicators'!IK56)</f>
        <v>188</v>
      </c>
      <c r="U56" s="200">
        <f>_xlfn.DAYS(About!$A$3,'Core Indicators'!IS56)</f>
        <v>188</v>
      </c>
      <c r="V56" s="200">
        <f t="shared" si="1"/>
        <v>40.9</v>
      </c>
    </row>
    <row r="57" spans="1:22" x14ac:dyDescent="0.35">
      <c r="A57" s="199" t="str">
        <f>Lists!C:C</f>
        <v>MEX001</v>
      </c>
      <c r="B57" s="200">
        <f>_xlfn.DAYS(About!$A$3,'Core Indicators'!U57)</f>
        <v>63</v>
      </c>
      <c r="C57" s="200">
        <f>_xlfn.DAYS(About!$A$3,'Core Indicators'!AC57)</f>
        <v>63</v>
      </c>
      <c r="D57" s="200">
        <f>_xlfn.DAYS(About!$A$3,'Core Indicators'!AK57)</f>
        <v>63</v>
      </c>
      <c r="E57" s="200">
        <f>_xlfn.DAYS(About!$A$3,'Core Indicators'!AS57)</f>
        <v>63</v>
      </c>
      <c r="F57" s="200">
        <f>_xlfn.DAYS(About!$A$3,'Core Indicators'!BQ57)</f>
        <v>63</v>
      </c>
      <c r="G57" s="200">
        <f>_xlfn.DAYS(About!$A$3,'Core Indicators'!DM57)</f>
        <v>63</v>
      </c>
      <c r="H57" s="200">
        <f>_xlfn.DAYS(About!$A$3,'Core Indicators'!DU57)</f>
        <v>63</v>
      </c>
      <c r="I57" s="200">
        <f>_xlfn.DAYS(About!$A$3,'Core Indicators'!EC57)</f>
        <v>63</v>
      </c>
      <c r="J57" s="200">
        <f>_xlfn.DAYS(About!$A$3,'Core Indicators'!EK57)</f>
        <v>63</v>
      </c>
      <c r="K57" s="200">
        <f>_xlfn.DAYS(About!$A$3,'Core Indicators'!ES57)</f>
        <v>63</v>
      </c>
      <c r="L57" s="200">
        <f>_xlfn.DAYS(About!$A$3,'Core Indicators'!FI57)</f>
        <v>63</v>
      </c>
      <c r="M57" s="200">
        <f>_xlfn.DAYS(About!$A$3,'Core Indicators'!GG57)</f>
        <v>169</v>
      </c>
      <c r="N57" s="200">
        <f>_xlfn.DAYS(About!$A$3,'Core Indicators'!GO57)</f>
        <v>172</v>
      </c>
      <c r="O57" s="200">
        <f>_xlfn.DAYS(About!$A$3,'Core Indicators'!GW57)</f>
        <v>172</v>
      </c>
      <c r="P57" s="200">
        <f>_xlfn.DAYS(About!$A$3,'Core Indicators'!HE57)</f>
        <v>169</v>
      </c>
      <c r="Q57" s="200">
        <f>_xlfn.DAYS(About!$A$3,'Core Indicators'!HM57)</f>
        <v>172</v>
      </c>
      <c r="R57" s="200">
        <f>_xlfn.DAYS(About!$A$3,'Core Indicators'!HU57)</f>
        <v>172</v>
      </c>
      <c r="S57" s="200">
        <f>_xlfn.DAYS(About!$A$3,'Core Indicators'!IC57)</f>
        <v>172</v>
      </c>
      <c r="T57" s="200">
        <f>_xlfn.DAYS(About!$A$3,'Core Indicators'!IK57)</f>
        <v>172</v>
      </c>
      <c r="U57" s="200">
        <f>_xlfn.DAYS(About!$A$3,'Core Indicators'!IS57)</f>
        <v>172</v>
      </c>
      <c r="V57" s="200">
        <f t="shared" si="1"/>
        <v>73.599999999999994</v>
      </c>
    </row>
    <row r="58" spans="1:22" x14ac:dyDescent="0.35">
      <c r="A58" s="199" t="str">
        <f>Lists!C:C</f>
        <v>MEX002</v>
      </c>
      <c r="B58" s="200">
        <f>_xlfn.DAYS(About!$A$3,'Core Indicators'!U58)</f>
        <v>63</v>
      </c>
      <c r="C58" s="200">
        <f>_xlfn.DAYS(About!$A$3,'Core Indicators'!AC58)</f>
        <v>63</v>
      </c>
      <c r="D58" s="200">
        <f>_xlfn.DAYS(About!$A$3,'Core Indicators'!AK58)</f>
        <v>63</v>
      </c>
      <c r="E58" s="200">
        <f>_xlfn.DAYS(About!$A$3,'Core Indicators'!AS58)</f>
        <v>63</v>
      </c>
      <c r="F58" s="200">
        <f>_xlfn.DAYS(About!$A$3,'Core Indicators'!BQ58)</f>
        <v>306</v>
      </c>
      <c r="G58" s="200">
        <f>_xlfn.DAYS(About!$A$3,'Core Indicators'!DM58)</f>
        <v>63</v>
      </c>
      <c r="H58" s="200">
        <f>_xlfn.DAYS(About!$A$3,'Core Indicators'!DU58)</f>
        <v>63</v>
      </c>
      <c r="I58" s="200">
        <f>_xlfn.DAYS(About!$A$3,'Core Indicators'!EC58)</f>
        <v>63</v>
      </c>
      <c r="J58" s="200">
        <f>_xlfn.DAYS(About!$A$3,'Core Indicators'!EK58)</f>
        <v>63</v>
      </c>
      <c r="K58" s="200">
        <f>_xlfn.DAYS(About!$A$3,'Core Indicators'!ES58)</f>
        <v>63</v>
      </c>
      <c r="L58" s="200">
        <f>_xlfn.DAYS(About!$A$3,'Core Indicators'!FI58)</f>
        <v>732</v>
      </c>
      <c r="M58" s="200">
        <f>_xlfn.DAYS(About!$A$3,'Core Indicators'!GG58)</f>
        <v>169</v>
      </c>
      <c r="N58" s="200">
        <f>_xlfn.DAYS(About!$A$3,'Core Indicators'!GO58)</f>
        <v>169</v>
      </c>
      <c r="O58" s="200">
        <f>_xlfn.DAYS(About!$A$3,'Core Indicators'!GW58)</f>
        <v>169</v>
      </c>
      <c r="P58" s="200">
        <f>_xlfn.DAYS(About!$A$3,'Core Indicators'!HE58)</f>
        <v>169</v>
      </c>
      <c r="Q58" s="200">
        <f>_xlfn.DAYS(About!$A$3,'Core Indicators'!HM58)</f>
        <v>169</v>
      </c>
      <c r="R58" s="200">
        <f>_xlfn.DAYS(About!$A$3,'Core Indicators'!HU58)</f>
        <v>169</v>
      </c>
      <c r="S58" s="200">
        <f>_xlfn.DAYS(About!$A$3,'Core Indicators'!IC58)</f>
        <v>169</v>
      </c>
      <c r="T58" s="200">
        <f>_xlfn.DAYS(About!$A$3,'Core Indicators'!IK58)</f>
        <v>169</v>
      </c>
      <c r="U58" s="200">
        <f>_xlfn.DAYS(About!$A$3,'Core Indicators'!IS58)</f>
        <v>169</v>
      </c>
      <c r="V58" s="200">
        <f t="shared" si="1"/>
        <v>164.8</v>
      </c>
    </row>
    <row r="59" spans="1:22" x14ac:dyDescent="0.35">
      <c r="A59" s="199" t="str">
        <f>Lists!C:C</f>
        <v>MEX003</v>
      </c>
      <c r="B59" s="200">
        <f>_xlfn.DAYS(About!$A$3,'Core Indicators'!U59)</f>
        <v>63</v>
      </c>
      <c r="C59" s="200">
        <f>_xlfn.DAYS(About!$A$3,'Core Indicators'!AC59)</f>
        <v>63</v>
      </c>
      <c r="D59" s="200">
        <f>_xlfn.DAYS(About!$A$3,'Core Indicators'!AK59)</f>
        <v>63</v>
      </c>
      <c r="E59" s="200">
        <f>_xlfn.DAYS(About!$A$3,'Core Indicators'!AS59)</f>
        <v>63</v>
      </c>
      <c r="F59" s="200">
        <f>_xlfn.DAYS(About!$A$3,'Core Indicators'!BQ59)</f>
        <v>63</v>
      </c>
      <c r="G59" s="200">
        <f>_xlfn.DAYS(About!$A$3,'Core Indicators'!DM59)</f>
        <v>63</v>
      </c>
      <c r="H59" s="200">
        <f>_xlfn.DAYS(About!$A$3,'Core Indicators'!DU59)</f>
        <v>63</v>
      </c>
      <c r="I59" s="200">
        <f>_xlfn.DAYS(About!$A$3,'Core Indicators'!EC59)</f>
        <v>63</v>
      </c>
      <c r="J59" s="200">
        <f>_xlfn.DAYS(About!$A$3,'Core Indicators'!EK59)</f>
        <v>63</v>
      </c>
      <c r="K59" s="200">
        <f>_xlfn.DAYS(About!$A$3,'Core Indicators'!ES59)</f>
        <v>63</v>
      </c>
      <c r="L59" s="200">
        <f>_xlfn.DAYS(About!$A$3,'Core Indicators'!FI59)</f>
        <v>63</v>
      </c>
      <c r="M59" s="200">
        <f>_xlfn.DAYS(About!$A$3,'Core Indicators'!GG59)</f>
        <v>169</v>
      </c>
      <c r="N59" s="200">
        <f>_xlfn.DAYS(About!$A$3,'Core Indicators'!GO59)</f>
        <v>169</v>
      </c>
      <c r="O59" s="200">
        <f>_xlfn.DAYS(About!$A$3,'Core Indicators'!GW59)</f>
        <v>169</v>
      </c>
      <c r="P59" s="200">
        <f>_xlfn.DAYS(About!$A$3,'Core Indicators'!HE59)</f>
        <v>169</v>
      </c>
      <c r="Q59" s="200">
        <f>_xlfn.DAYS(About!$A$3,'Core Indicators'!HM59)</f>
        <v>169</v>
      </c>
      <c r="R59" s="200">
        <f>_xlfn.DAYS(About!$A$3,'Core Indicators'!HU59)</f>
        <v>169</v>
      </c>
      <c r="S59" s="200">
        <f>_xlfn.DAYS(About!$A$3,'Core Indicators'!IC59)</f>
        <v>169</v>
      </c>
      <c r="T59" s="200">
        <f>_xlfn.DAYS(About!$A$3,'Core Indicators'!IK59)</f>
        <v>169</v>
      </c>
      <c r="U59" s="200">
        <f>_xlfn.DAYS(About!$A$3,'Core Indicators'!IS59)</f>
        <v>169</v>
      </c>
      <c r="V59" s="200">
        <f t="shared" si="1"/>
        <v>73.599999999999994</v>
      </c>
    </row>
    <row r="60" spans="1:22" x14ac:dyDescent="0.35">
      <c r="A60" s="199" t="str">
        <f>Lists!C:C</f>
        <v>MLI001</v>
      </c>
      <c r="B60" s="200">
        <f>_xlfn.DAYS(About!$A$3,'Core Indicators'!U60)</f>
        <v>421</v>
      </c>
      <c r="C60" s="200">
        <f>_xlfn.DAYS(About!$A$3,'Core Indicators'!AC60)</f>
        <v>263</v>
      </c>
      <c r="D60" s="200">
        <f>_xlfn.DAYS(About!$A$3,'Core Indicators'!AK60)</f>
        <v>263</v>
      </c>
      <c r="E60" s="200">
        <f>_xlfn.DAYS(About!$A$3,'Core Indicators'!AS60)</f>
        <v>11</v>
      </c>
      <c r="F60" s="200">
        <f>_xlfn.DAYS(About!$A$3,'Core Indicators'!BQ60)</f>
        <v>11</v>
      </c>
      <c r="G60" s="200">
        <f>_xlfn.DAYS(About!$A$3,'Core Indicators'!DM60)</f>
        <v>263</v>
      </c>
      <c r="H60" s="200">
        <f>_xlfn.DAYS(About!$A$3,'Core Indicators'!DU60)</f>
        <v>263</v>
      </c>
      <c r="I60" s="200">
        <f>_xlfn.DAYS(About!$A$3,'Core Indicators'!EC60)</f>
        <v>263</v>
      </c>
      <c r="J60" s="200">
        <f>_xlfn.DAYS(About!$A$3,'Core Indicators'!EK60)</f>
        <v>263</v>
      </c>
      <c r="K60" s="200">
        <f>_xlfn.DAYS(About!$A$3,'Core Indicators'!ES60)</f>
        <v>263</v>
      </c>
      <c r="L60" s="200">
        <f>_xlfn.DAYS(About!$A$3,'Core Indicators'!FI60)</f>
        <v>1041</v>
      </c>
      <c r="M60" s="200">
        <f>_xlfn.DAYS(About!$A$3,'Core Indicators'!GG60)</f>
        <v>176</v>
      </c>
      <c r="N60" s="200">
        <f>_xlfn.DAYS(About!$A$3,'Core Indicators'!GO60)</f>
        <v>176</v>
      </c>
      <c r="O60" s="200">
        <f>_xlfn.DAYS(About!$A$3,'Core Indicators'!GW60)</f>
        <v>176</v>
      </c>
      <c r="P60" s="200">
        <f>_xlfn.DAYS(About!$A$3,'Core Indicators'!HE60)</f>
        <v>176</v>
      </c>
      <c r="Q60" s="200">
        <f>_xlfn.DAYS(About!$A$3,'Core Indicators'!HM60)</f>
        <v>176</v>
      </c>
      <c r="R60" s="200">
        <f>_xlfn.DAYS(About!$A$3,'Core Indicators'!HU60)</f>
        <v>176</v>
      </c>
      <c r="S60" s="200">
        <f>_xlfn.DAYS(About!$A$3,'Core Indicators'!IC60)</f>
        <v>176</v>
      </c>
      <c r="T60" s="200">
        <f>_xlfn.DAYS(About!$A$3,'Core Indicators'!IK60)</f>
        <v>176</v>
      </c>
      <c r="U60" s="200">
        <f>_xlfn.DAYS(About!$A$3,'Core Indicators'!IS60)</f>
        <v>176</v>
      </c>
      <c r="V60" s="200">
        <f t="shared" si="1"/>
        <v>281.7</v>
      </c>
    </row>
    <row r="61" spans="1:22" x14ac:dyDescent="0.35">
      <c r="A61" s="199" t="str">
        <f>Lists!C:C</f>
        <v>MMR001</v>
      </c>
      <c r="B61" s="200">
        <f>_xlfn.DAYS(About!$A$3,'Core Indicators'!U61)</f>
        <v>12</v>
      </c>
      <c r="C61" s="200">
        <f>_xlfn.DAYS(About!$A$3,'Core Indicators'!AC61)</f>
        <v>12</v>
      </c>
      <c r="D61" s="200">
        <f>_xlfn.DAYS(About!$A$3,'Core Indicators'!AK61)</f>
        <v>155</v>
      </c>
      <c r="E61" s="200">
        <f>_xlfn.DAYS(About!$A$3,'Core Indicators'!AS61)</f>
        <v>13</v>
      </c>
      <c r="F61" s="200">
        <f>_xlfn.DAYS(About!$A$3,'Core Indicators'!BQ61)</f>
        <v>14</v>
      </c>
      <c r="G61" s="200">
        <f>_xlfn.DAYS(About!$A$3,'Core Indicators'!DM61)</f>
        <v>12</v>
      </c>
      <c r="H61" s="200">
        <f>_xlfn.DAYS(About!$A$3,'Core Indicators'!DU61)</f>
        <v>155</v>
      </c>
      <c r="I61" s="200">
        <f>_xlfn.DAYS(About!$A$3,'Core Indicators'!EC61)</f>
        <v>125</v>
      </c>
      <c r="J61" s="200">
        <f>_xlfn.DAYS(About!$A$3,'Core Indicators'!EK61)</f>
        <v>302</v>
      </c>
      <c r="K61" s="200">
        <f>_xlfn.DAYS(About!$A$3,'Core Indicators'!ES61)</f>
        <v>302</v>
      </c>
      <c r="L61" s="200">
        <f>_xlfn.DAYS(About!$A$3,'Core Indicators'!FI61)</f>
        <v>302</v>
      </c>
      <c r="M61" s="200">
        <f>_xlfn.DAYS(About!$A$3,'Core Indicators'!GG61)</f>
        <v>175</v>
      </c>
      <c r="N61" s="200">
        <f>_xlfn.DAYS(About!$A$3,'Core Indicators'!GO61)</f>
        <v>175</v>
      </c>
      <c r="O61" s="200">
        <f>_xlfn.DAYS(About!$A$3,'Core Indicators'!GW61)</f>
        <v>175</v>
      </c>
      <c r="P61" s="200">
        <f>_xlfn.DAYS(About!$A$3,'Core Indicators'!HE61)</f>
        <v>175</v>
      </c>
      <c r="Q61" s="200">
        <f>_xlfn.DAYS(About!$A$3,'Core Indicators'!HM61)</f>
        <v>175</v>
      </c>
      <c r="R61" s="200">
        <f>_xlfn.DAYS(About!$A$3,'Core Indicators'!HU61)</f>
        <v>175</v>
      </c>
      <c r="S61" s="200">
        <f>_xlfn.DAYS(About!$A$3,'Core Indicators'!IC61)</f>
        <v>175</v>
      </c>
      <c r="T61" s="200">
        <f>_xlfn.DAYS(About!$A$3,'Core Indicators'!IK61)</f>
        <v>175</v>
      </c>
      <c r="U61" s="200">
        <f>_xlfn.DAYS(About!$A$3,'Core Indicators'!IS61)</f>
        <v>175</v>
      </c>
      <c r="V61" s="200">
        <f t="shared" si="1"/>
        <v>155.5</v>
      </c>
    </row>
    <row r="62" spans="1:22" x14ac:dyDescent="0.35">
      <c r="A62" s="199" t="str">
        <f>Lists!C:C</f>
        <v>MMR002</v>
      </c>
      <c r="B62" s="200">
        <f>_xlfn.DAYS(About!$A$3,'Core Indicators'!U62)</f>
        <v>302</v>
      </c>
      <c r="C62" s="200">
        <f>_xlfn.DAYS(About!$A$3,'Core Indicators'!AC62)</f>
        <v>302</v>
      </c>
      <c r="D62" s="200">
        <f>_xlfn.DAYS(About!$A$3,'Core Indicators'!AK62)</f>
        <v>302</v>
      </c>
      <c r="E62" s="200">
        <f>_xlfn.DAYS(About!$A$3,'Core Indicators'!AS62)</f>
        <v>14</v>
      </c>
      <c r="F62" s="200">
        <f>_xlfn.DAYS(About!$A$3,'Core Indicators'!BQ62)</f>
        <v>252</v>
      </c>
      <c r="G62" s="200">
        <f>_xlfn.DAYS(About!$A$3,'Core Indicators'!DM62)</f>
        <v>302</v>
      </c>
      <c r="H62" s="200">
        <f>_xlfn.DAYS(About!$A$3,'Core Indicators'!DU62)</f>
        <v>302</v>
      </c>
      <c r="I62" s="200">
        <f>_xlfn.DAYS(About!$A$3,'Core Indicators'!EC62)</f>
        <v>302</v>
      </c>
      <c r="J62" s="200">
        <f>_xlfn.DAYS(About!$A$3,'Core Indicators'!EK62)</f>
        <v>302</v>
      </c>
      <c r="K62" s="200">
        <f>_xlfn.DAYS(About!$A$3,'Core Indicators'!ES62)</f>
        <v>302</v>
      </c>
      <c r="L62" s="200">
        <f>_xlfn.DAYS(About!$A$3,'Core Indicators'!FI62)</f>
        <v>302</v>
      </c>
      <c r="M62" s="200">
        <f>_xlfn.DAYS(About!$A$3,'Core Indicators'!GG62)</f>
        <v>175</v>
      </c>
      <c r="N62" s="200">
        <f>_xlfn.DAYS(About!$A$3,'Core Indicators'!GO62)</f>
        <v>175</v>
      </c>
      <c r="O62" s="200">
        <f>_xlfn.DAYS(About!$A$3,'Core Indicators'!GW62)</f>
        <v>175</v>
      </c>
      <c r="P62" s="200">
        <f>_xlfn.DAYS(About!$A$3,'Core Indicators'!HE62)</f>
        <v>175</v>
      </c>
      <c r="Q62" s="200">
        <f>_xlfn.DAYS(About!$A$3,'Core Indicators'!HM62)</f>
        <v>175</v>
      </c>
      <c r="R62" s="200">
        <f>_xlfn.DAYS(About!$A$3,'Core Indicators'!HU62)</f>
        <v>175</v>
      </c>
      <c r="S62" s="200">
        <f>_xlfn.DAYS(About!$A$3,'Core Indicators'!IC62)</f>
        <v>175</v>
      </c>
      <c r="T62" s="200">
        <f>_xlfn.DAYS(About!$A$3,'Core Indicators'!IK62)</f>
        <v>175</v>
      </c>
      <c r="U62" s="200">
        <f>_xlfn.DAYS(About!$A$3,'Core Indicators'!IS62)</f>
        <v>175</v>
      </c>
      <c r="V62" s="200">
        <f t="shared" si="1"/>
        <v>255.5</v>
      </c>
    </row>
    <row r="63" spans="1:22" x14ac:dyDescent="0.35">
      <c r="A63" s="199" t="str">
        <f>Lists!C:C</f>
        <v>MMR003</v>
      </c>
      <c r="B63" s="200">
        <f>_xlfn.DAYS(About!$A$3,'Core Indicators'!U63)</f>
        <v>302</v>
      </c>
      <c r="C63" s="200">
        <f>_xlfn.DAYS(About!$A$3,'Core Indicators'!AC63)</f>
        <v>302</v>
      </c>
      <c r="D63" s="200">
        <f>_xlfn.DAYS(About!$A$3,'Core Indicators'!AK63)</f>
        <v>302</v>
      </c>
      <c r="E63" s="200">
        <f>_xlfn.DAYS(About!$A$3,'Core Indicators'!AS63)</f>
        <v>13</v>
      </c>
      <c r="F63" s="200">
        <f>_xlfn.DAYS(About!$A$3,'Core Indicators'!BQ63)</f>
        <v>252</v>
      </c>
      <c r="G63" s="200">
        <f>_xlfn.DAYS(About!$A$3,'Core Indicators'!DM63)</f>
        <v>302</v>
      </c>
      <c r="H63" s="200">
        <f>_xlfn.DAYS(About!$A$3,'Core Indicators'!DU63)</f>
        <v>302</v>
      </c>
      <c r="I63" s="200">
        <f>_xlfn.DAYS(About!$A$3,'Core Indicators'!EC63)</f>
        <v>302</v>
      </c>
      <c r="J63" s="200">
        <f>_xlfn.DAYS(About!$A$3,'Core Indicators'!EK63)</f>
        <v>302</v>
      </c>
      <c r="K63" s="200">
        <f>_xlfn.DAYS(About!$A$3,'Core Indicators'!ES63)</f>
        <v>302</v>
      </c>
      <c r="L63" s="200">
        <f>_xlfn.DAYS(About!$A$3,'Core Indicators'!FI63)</f>
        <v>302</v>
      </c>
      <c r="M63" s="200">
        <f>_xlfn.DAYS(About!$A$3,'Core Indicators'!GG63)</f>
        <v>175</v>
      </c>
      <c r="N63" s="200">
        <f>_xlfn.DAYS(About!$A$3,'Core Indicators'!GO63)</f>
        <v>175</v>
      </c>
      <c r="O63" s="200">
        <f>_xlfn.DAYS(About!$A$3,'Core Indicators'!GW63)</f>
        <v>175</v>
      </c>
      <c r="P63" s="200">
        <f>_xlfn.DAYS(About!$A$3,'Core Indicators'!HE63)</f>
        <v>175</v>
      </c>
      <c r="Q63" s="200">
        <f>_xlfn.DAYS(About!$A$3,'Core Indicators'!HM63)</f>
        <v>175</v>
      </c>
      <c r="R63" s="200">
        <f>_xlfn.DAYS(About!$A$3,'Core Indicators'!HU63)</f>
        <v>175</v>
      </c>
      <c r="S63" s="200">
        <f>_xlfn.DAYS(About!$A$3,'Core Indicators'!IC63)</f>
        <v>175</v>
      </c>
      <c r="T63" s="200">
        <f>_xlfn.DAYS(About!$A$3,'Core Indicators'!IK63)</f>
        <v>175</v>
      </c>
      <c r="U63" s="200">
        <f>_xlfn.DAYS(About!$A$3,'Core Indicators'!IS63)</f>
        <v>175</v>
      </c>
      <c r="V63" s="200">
        <f t="shared" si="1"/>
        <v>255.4</v>
      </c>
    </row>
    <row r="64" spans="1:22" x14ac:dyDescent="0.35">
      <c r="A64" s="199" t="str">
        <f>Lists!C:C</f>
        <v>MMR004</v>
      </c>
      <c r="B64" s="200">
        <f>_xlfn.DAYS(About!$A$3,'Core Indicators'!U64)</f>
        <v>12</v>
      </c>
      <c r="C64" s="200">
        <f>_xlfn.DAYS(About!$A$3,'Core Indicators'!AC64)</f>
        <v>12</v>
      </c>
      <c r="D64" s="200">
        <f>_xlfn.DAYS(About!$A$3,'Core Indicators'!AK64)</f>
        <v>126</v>
      </c>
      <c r="E64" s="200">
        <f>_xlfn.DAYS(About!$A$3,'Core Indicators'!AS64)</f>
        <v>71</v>
      </c>
      <c r="F64" s="200">
        <f>_xlfn.DAYS(About!$A$3,'Core Indicators'!BQ64)</f>
        <v>160</v>
      </c>
      <c r="G64" s="200">
        <f>_xlfn.DAYS(About!$A$3,'Core Indicators'!DM64)</f>
        <v>12</v>
      </c>
      <c r="H64" s="200">
        <f>_xlfn.DAYS(About!$A$3,'Core Indicators'!DU64)</f>
        <v>160</v>
      </c>
      <c r="I64" s="200">
        <f>_xlfn.DAYS(About!$A$3,'Core Indicators'!EC64)</f>
        <v>126</v>
      </c>
      <c r="J64" s="200">
        <f>_xlfn.DAYS(About!$A$3,'Core Indicators'!EK64)</f>
        <v>160</v>
      </c>
      <c r="K64" s="200">
        <f>_xlfn.DAYS(About!$A$3,'Core Indicators'!ES64)</f>
        <v>160</v>
      </c>
      <c r="L64" s="200">
        <f>_xlfn.DAYS(About!$A$3,'Core Indicators'!FI64)</f>
        <v>160</v>
      </c>
      <c r="M64" s="200">
        <f>_xlfn.DAYS(About!$A$3,'Core Indicators'!GG64)</f>
        <v>160</v>
      </c>
      <c r="N64" s="200">
        <f>_xlfn.DAYS(About!$A$3,'Core Indicators'!GO64)</f>
        <v>160</v>
      </c>
      <c r="O64" s="200">
        <f>_xlfn.DAYS(About!$A$3,'Core Indicators'!GW64)</f>
        <v>160</v>
      </c>
      <c r="P64" s="200">
        <f>_xlfn.DAYS(About!$A$3,'Core Indicators'!HE64)</f>
        <v>160</v>
      </c>
      <c r="Q64" s="200">
        <f>_xlfn.DAYS(About!$A$3,'Core Indicators'!HM64)</f>
        <v>160</v>
      </c>
      <c r="R64" s="200">
        <f>_xlfn.DAYS(About!$A$3,'Core Indicators'!HU64)</f>
        <v>160</v>
      </c>
      <c r="S64" s="200">
        <f>_xlfn.DAYS(About!$A$3,'Core Indicators'!IC64)</f>
        <v>160</v>
      </c>
      <c r="T64" s="200">
        <f>_xlfn.DAYS(About!$A$3,'Core Indicators'!IK64)</f>
        <v>160</v>
      </c>
      <c r="U64" s="200">
        <f>_xlfn.DAYS(About!$A$3,'Core Indicators'!IS64)</f>
        <v>160</v>
      </c>
      <c r="V64" s="200">
        <f t="shared" si="1"/>
        <v>129.5</v>
      </c>
    </row>
    <row r="65" spans="1:22" x14ac:dyDescent="0.35">
      <c r="A65" s="199" t="str">
        <f>Lists!C:C</f>
        <v>MOZ004</v>
      </c>
      <c r="B65" s="200">
        <f>_xlfn.DAYS(About!$A$3,'Core Indicators'!U65)</f>
        <v>277</v>
      </c>
      <c r="C65" s="200">
        <f>_xlfn.DAYS(About!$A$3,'Core Indicators'!AC65)</f>
        <v>138</v>
      </c>
      <c r="D65" s="200">
        <f>_xlfn.DAYS(About!$A$3,'Core Indicators'!AK65)</f>
        <v>138</v>
      </c>
      <c r="E65" s="200">
        <f>_xlfn.DAYS(About!$A$3,'Core Indicators'!AS65)</f>
        <v>53</v>
      </c>
      <c r="F65" s="200">
        <f>_xlfn.DAYS(About!$A$3,'Core Indicators'!BQ65)</f>
        <v>53</v>
      </c>
      <c r="G65" s="200">
        <f>_xlfn.DAYS(About!$A$3,'Core Indicators'!DM65)</f>
        <v>138</v>
      </c>
      <c r="H65" s="200">
        <f>_xlfn.DAYS(About!$A$3,'Core Indicators'!DU65)</f>
        <v>138</v>
      </c>
      <c r="I65" s="200">
        <f>_xlfn.DAYS(About!$A$3,'Core Indicators'!EC65)</f>
        <v>53</v>
      </c>
      <c r="J65" s="200">
        <f>_xlfn.DAYS(About!$A$3,'Core Indicators'!EK65)</f>
        <v>53</v>
      </c>
      <c r="K65" s="200">
        <f>_xlfn.DAYS(About!$A$3,'Core Indicators'!ES65)</f>
        <v>138</v>
      </c>
      <c r="L65" s="200">
        <f>_xlfn.DAYS(About!$A$3,'Core Indicators'!FI65)</f>
        <v>138</v>
      </c>
      <c r="M65" s="200">
        <f>_xlfn.DAYS(About!$A$3,'Core Indicators'!GG65)</f>
        <v>172</v>
      </c>
      <c r="N65" s="200">
        <f>_xlfn.DAYS(About!$A$3,'Core Indicators'!GO65)</f>
        <v>172</v>
      </c>
      <c r="O65" s="200">
        <f>_xlfn.DAYS(About!$A$3,'Core Indicators'!GW65)</f>
        <v>172</v>
      </c>
      <c r="P65" s="200">
        <f>_xlfn.DAYS(About!$A$3,'Core Indicators'!HE65)</f>
        <v>172</v>
      </c>
      <c r="Q65" s="200">
        <f>_xlfn.DAYS(About!$A$3,'Core Indicators'!HM65)</f>
        <v>172</v>
      </c>
      <c r="R65" s="200">
        <f>_xlfn.DAYS(About!$A$3,'Core Indicators'!HU65)</f>
        <v>172</v>
      </c>
      <c r="S65" s="200">
        <f>_xlfn.DAYS(About!$A$3,'Core Indicators'!IC65)</f>
        <v>172</v>
      </c>
      <c r="T65" s="200">
        <f>_xlfn.DAYS(About!$A$3,'Core Indicators'!IK65)</f>
        <v>172</v>
      </c>
      <c r="U65" s="200">
        <f>_xlfn.DAYS(About!$A$3,'Core Indicators'!IS65)</f>
        <v>172</v>
      </c>
      <c r="V65" s="200">
        <f t="shared" si="1"/>
        <v>107.4</v>
      </c>
    </row>
    <row r="66" spans="1:22" x14ac:dyDescent="0.35">
      <c r="A66" s="199" t="str">
        <f>Lists!C:C</f>
        <v>MRT002</v>
      </c>
      <c r="B66" s="200">
        <f>_xlfn.DAYS(About!$A$3,'Core Indicators'!U66)</f>
        <v>1020</v>
      </c>
      <c r="C66" s="200">
        <f>_xlfn.DAYS(About!$A$3,'Core Indicators'!AC66)</f>
        <v>111</v>
      </c>
      <c r="D66" s="200">
        <f>_xlfn.DAYS(About!$A$3,'Core Indicators'!AK66)</f>
        <v>111</v>
      </c>
      <c r="E66" s="200">
        <f>_xlfn.DAYS(About!$A$3,'Core Indicators'!AS66)</f>
        <v>111</v>
      </c>
      <c r="F66" s="200">
        <f>_xlfn.DAYS(About!$A$3,'Core Indicators'!BQ66)</f>
        <v>111</v>
      </c>
      <c r="G66" s="200">
        <f>_xlfn.DAYS(About!$A$3,'Core Indicators'!DM66)</f>
        <v>111</v>
      </c>
      <c r="H66" s="200">
        <f>_xlfn.DAYS(About!$A$3,'Core Indicators'!DU66)</f>
        <v>111</v>
      </c>
      <c r="I66" s="200">
        <f>_xlfn.DAYS(About!$A$3,'Core Indicators'!EC66)</f>
        <v>111</v>
      </c>
      <c r="J66" s="200">
        <f>_xlfn.DAYS(About!$A$3,'Core Indicators'!EK66)</f>
        <v>111</v>
      </c>
      <c r="K66" s="200">
        <f>_xlfn.DAYS(About!$A$3,'Core Indicators'!ES66)</f>
        <v>111</v>
      </c>
      <c r="L66" s="200">
        <f>_xlfn.DAYS(About!$A$3,'Core Indicators'!FI66)</f>
        <v>1020</v>
      </c>
      <c r="M66" s="200">
        <f>_xlfn.DAYS(About!$A$3,'Core Indicators'!GG66)</f>
        <v>174</v>
      </c>
      <c r="N66" s="200">
        <f>_xlfn.DAYS(About!$A$3,'Core Indicators'!GO66)</f>
        <v>174</v>
      </c>
      <c r="O66" s="200">
        <f>_xlfn.DAYS(About!$A$3,'Core Indicators'!GW66)</f>
        <v>174</v>
      </c>
      <c r="P66" s="200">
        <f>_xlfn.DAYS(About!$A$3,'Core Indicators'!HE66)</f>
        <v>174</v>
      </c>
      <c r="Q66" s="200">
        <f>_xlfn.DAYS(About!$A$3,'Core Indicators'!HM66)</f>
        <v>174</v>
      </c>
      <c r="R66" s="200">
        <f>_xlfn.DAYS(About!$A$3,'Core Indicators'!HU66)</f>
        <v>174</v>
      </c>
      <c r="S66" s="200">
        <f>_xlfn.DAYS(About!$A$3,'Core Indicators'!IC66)</f>
        <v>174</v>
      </c>
      <c r="T66" s="200">
        <f>_xlfn.DAYS(About!$A$3,'Core Indicators'!IK66)</f>
        <v>174</v>
      </c>
      <c r="U66" s="200">
        <f>_xlfn.DAYS(About!$A$3,'Core Indicators'!IS66)</f>
        <v>174</v>
      </c>
      <c r="V66" s="200">
        <f t="shared" si="1"/>
        <v>208.2</v>
      </c>
    </row>
    <row r="67" spans="1:22" x14ac:dyDescent="0.35">
      <c r="A67" s="199" t="str">
        <f>Lists!C:C</f>
        <v>MRT003</v>
      </c>
      <c r="B67" s="200">
        <f>_xlfn.DAYS(About!$A$3,'Core Indicators'!U67)</f>
        <v>428</v>
      </c>
      <c r="C67" s="200">
        <f>_xlfn.DAYS(About!$A$3,'Core Indicators'!AC67)</f>
        <v>111</v>
      </c>
      <c r="D67" s="200">
        <f>_xlfn.DAYS(About!$A$3,'Core Indicators'!AK67)</f>
        <v>111</v>
      </c>
      <c r="E67" s="200">
        <f>_xlfn.DAYS(About!$A$3,'Core Indicators'!AS67)</f>
        <v>461</v>
      </c>
      <c r="F67" s="200">
        <f>_xlfn.DAYS(About!$A$3,'Core Indicators'!BQ67)</f>
        <v>111</v>
      </c>
      <c r="G67" s="200">
        <f>_xlfn.DAYS(About!$A$3,'Core Indicators'!DM67)</f>
        <v>111</v>
      </c>
      <c r="H67" s="200">
        <f>_xlfn.DAYS(About!$A$3,'Core Indicators'!DU67)</f>
        <v>111</v>
      </c>
      <c r="I67" s="200">
        <f>_xlfn.DAYS(About!$A$3,'Core Indicators'!EC67)</f>
        <v>111</v>
      </c>
      <c r="J67" s="200">
        <f>_xlfn.DAYS(About!$A$3,'Core Indicators'!EK67)</f>
        <v>111</v>
      </c>
      <c r="K67" s="200">
        <f>_xlfn.DAYS(About!$A$3,'Core Indicators'!ES67)</f>
        <v>292</v>
      </c>
      <c r="L67" s="200">
        <f>_xlfn.DAYS(About!$A$3,'Core Indicators'!FI67)</f>
        <v>461</v>
      </c>
      <c r="M67" s="200">
        <f>_xlfn.DAYS(About!$A$3,'Core Indicators'!GG67)</f>
        <v>174</v>
      </c>
      <c r="N67" s="200">
        <f>_xlfn.DAYS(About!$A$3,'Core Indicators'!GO67)</f>
        <v>174</v>
      </c>
      <c r="O67" s="200">
        <f>_xlfn.DAYS(About!$A$3,'Core Indicators'!GW67)</f>
        <v>174</v>
      </c>
      <c r="P67" s="200">
        <f>_xlfn.DAYS(About!$A$3,'Core Indicators'!HE67)</f>
        <v>174</v>
      </c>
      <c r="Q67" s="200">
        <f>_xlfn.DAYS(About!$A$3,'Core Indicators'!HM67)</f>
        <v>174</v>
      </c>
      <c r="R67" s="200">
        <f>_xlfn.DAYS(About!$A$3,'Core Indicators'!HU67)</f>
        <v>174</v>
      </c>
      <c r="S67" s="200">
        <f>_xlfn.DAYS(About!$A$3,'Core Indicators'!IC67)</f>
        <v>174</v>
      </c>
      <c r="T67" s="200">
        <f>_xlfn.DAYS(About!$A$3,'Core Indicators'!IK67)</f>
        <v>174</v>
      </c>
      <c r="U67" s="200">
        <f>_xlfn.DAYS(About!$A$3,'Core Indicators'!IS67)</f>
        <v>174</v>
      </c>
      <c r="V67" s="200">
        <f t="shared" ref="V67:V98" si="2">AVERAGE(D67:M67)</f>
        <v>205.4</v>
      </c>
    </row>
    <row r="68" spans="1:22" x14ac:dyDescent="0.35">
      <c r="A68" s="199" t="str">
        <f>Lists!C:C</f>
        <v>MWI002</v>
      </c>
      <c r="B68" s="200">
        <f>_xlfn.DAYS(About!$A$3,'Core Indicators'!U68)</f>
        <v>79</v>
      </c>
      <c r="C68" s="200">
        <f>_xlfn.DAYS(About!$A$3,'Core Indicators'!AC68)</f>
        <v>79</v>
      </c>
      <c r="D68" s="200">
        <f>_xlfn.DAYS(About!$A$3,'Core Indicators'!AK68)</f>
        <v>9</v>
      </c>
      <c r="E68" s="200">
        <f>_xlfn.DAYS(About!$A$3,'Core Indicators'!AS68)</f>
        <v>824</v>
      </c>
      <c r="F68" s="200">
        <f>_xlfn.DAYS(About!$A$3,'Core Indicators'!BQ68)</f>
        <v>9</v>
      </c>
      <c r="G68" s="200">
        <f>_xlfn.DAYS(About!$A$3,'Core Indicators'!DM68)</f>
        <v>9</v>
      </c>
      <c r="H68" s="200">
        <f>_xlfn.DAYS(About!$A$3,'Core Indicators'!DU68)</f>
        <v>9</v>
      </c>
      <c r="I68" s="200">
        <f>_xlfn.DAYS(About!$A$3,'Core Indicators'!EC68)</f>
        <v>9</v>
      </c>
      <c r="J68" s="200">
        <f>_xlfn.DAYS(About!$A$3,'Core Indicators'!EK68)</f>
        <v>9</v>
      </c>
      <c r="K68" s="200">
        <f>_xlfn.DAYS(About!$A$3,'Core Indicators'!ES68)</f>
        <v>9</v>
      </c>
      <c r="L68" s="200">
        <f>_xlfn.DAYS(About!$A$3,'Core Indicators'!FI68)</f>
        <v>79</v>
      </c>
      <c r="M68" s="200">
        <f>_xlfn.DAYS(About!$A$3,'Core Indicators'!GG68)</f>
        <v>183</v>
      </c>
      <c r="N68" s="200">
        <f>_xlfn.DAYS(About!$A$3,'Core Indicators'!GO68)</f>
        <v>183</v>
      </c>
      <c r="O68" s="200">
        <f>_xlfn.DAYS(About!$A$3,'Core Indicators'!GW68)</f>
        <v>183</v>
      </c>
      <c r="P68" s="200">
        <f>_xlfn.DAYS(About!$A$3,'Core Indicators'!HE68)</f>
        <v>183</v>
      </c>
      <c r="Q68" s="200">
        <f>_xlfn.DAYS(About!$A$3,'Core Indicators'!HM68)</f>
        <v>183</v>
      </c>
      <c r="R68" s="200">
        <f>_xlfn.DAYS(About!$A$3,'Core Indicators'!HU68)</f>
        <v>183</v>
      </c>
      <c r="S68" s="200">
        <f>_xlfn.DAYS(About!$A$3,'Core Indicators'!IC68)</f>
        <v>183</v>
      </c>
      <c r="T68" s="200">
        <f>_xlfn.DAYS(About!$A$3,'Core Indicators'!IK68)</f>
        <v>183</v>
      </c>
      <c r="U68" s="200">
        <f>_xlfn.DAYS(About!$A$3,'Core Indicators'!IS68)</f>
        <v>183</v>
      </c>
      <c r="V68" s="200">
        <f t="shared" si="2"/>
        <v>114.9</v>
      </c>
    </row>
    <row r="69" spans="1:22" x14ac:dyDescent="0.35">
      <c r="A69" s="199" t="str">
        <f>Lists!C:C</f>
        <v>MYS001</v>
      </c>
      <c r="B69" s="200">
        <f>_xlfn.DAYS(About!$A$3,'Core Indicators'!U69)</f>
        <v>249</v>
      </c>
      <c r="C69" s="200">
        <f>_xlfn.DAYS(About!$A$3,'Core Indicators'!AC69)</f>
        <v>246</v>
      </c>
      <c r="D69" s="200">
        <f>_xlfn.DAYS(About!$A$3,'Core Indicators'!AK69)</f>
        <v>9</v>
      </c>
      <c r="E69" s="200">
        <f>_xlfn.DAYS(About!$A$3,'Core Indicators'!AS69)</f>
        <v>9</v>
      </c>
      <c r="F69" s="200">
        <f>_xlfn.DAYS(About!$A$3,'Core Indicators'!BQ69)</f>
        <v>249</v>
      </c>
      <c r="G69" s="200">
        <f>_xlfn.DAYS(About!$A$3,'Core Indicators'!DM69)</f>
        <v>9</v>
      </c>
      <c r="H69" s="200">
        <f>_xlfn.DAYS(About!$A$3,'Core Indicators'!DU69)</f>
        <v>249</v>
      </c>
      <c r="I69" s="200">
        <f>_xlfn.DAYS(About!$A$3,'Core Indicators'!EC69)</f>
        <v>9</v>
      </c>
      <c r="J69" s="200">
        <f>_xlfn.DAYS(About!$A$3,'Core Indicators'!EK69)</f>
        <v>246</v>
      </c>
      <c r="K69" s="200">
        <f>_xlfn.DAYS(About!$A$3,'Core Indicators'!ES69)</f>
        <v>246</v>
      </c>
      <c r="L69" s="200">
        <f>_xlfn.DAYS(About!$A$3,'Core Indicators'!FI69)</f>
        <v>246</v>
      </c>
      <c r="M69" s="200">
        <f>_xlfn.DAYS(About!$A$3,'Core Indicators'!GG69)</f>
        <v>177</v>
      </c>
      <c r="N69" s="200">
        <f>_xlfn.DAYS(About!$A$3,'Core Indicators'!GO69)</f>
        <v>177</v>
      </c>
      <c r="O69" s="200">
        <f>_xlfn.DAYS(About!$A$3,'Core Indicators'!GW69)</f>
        <v>177</v>
      </c>
      <c r="P69" s="200">
        <f>_xlfn.DAYS(About!$A$3,'Core Indicators'!HE69)</f>
        <v>177</v>
      </c>
      <c r="Q69" s="200">
        <f>_xlfn.DAYS(About!$A$3,'Core Indicators'!HM69)</f>
        <v>177</v>
      </c>
      <c r="R69" s="200">
        <f>_xlfn.DAYS(About!$A$3,'Core Indicators'!HU69)</f>
        <v>177</v>
      </c>
      <c r="S69" s="200">
        <f>_xlfn.DAYS(About!$A$3,'Core Indicators'!IC69)</f>
        <v>177</v>
      </c>
      <c r="T69" s="200">
        <f>_xlfn.DAYS(About!$A$3,'Core Indicators'!IK69)</f>
        <v>177</v>
      </c>
      <c r="U69" s="200">
        <f>_xlfn.DAYS(About!$A$3,'Core Indicators'!IS69)</f>
        <v>177</v>
      </c>
      <c r="V69" s="200">
        <f t="shared" si="2"/>
        <v>144.9</v>
      </c>
    </row>
    <row r="70" spans="1:22" x14ac:dyDescent="0.35">
      <c r="A70" s="199" t="str">
        <f>Lists!C:C</f>
        <v>NAM002</v>
      </c>
      <c r="B70" s="200">
        <f>_xlfn.DAYS(About!$A$3,'Core Indicators'!U70)</f>
        <v>142</v>
      </c>
      <c r="C70" s="200">
        <f>_xlfn.DAYS(About!$A$3,'Core Indicators'!AC70)</f>
        <v>9</v>
      </c>
      <c r="D70" s="200">
        <f>_xlfn.DAYS(About!$A$3,'Core Indicators'!AK70)</f>
        <v>9</v>
      </c>
      <c r="E70" s="200">
        <f>_xlfn.DAYS(About!$A$3,'Core Indicators'!AS70)</f>
        <v>662</v>
      </c>
      <c r="F70" s="200">
        <f>_xlfn.DAYS(About!$A$3,'Core Indicators'!BQ70)</f>
        <v>9</v>
      </c>
      <c r="G70" s="200">
        <f>_xlfn.DAYS(About!$A$3,'Core Indicators'!DM70)</f>
        <v>9</v>
      </c>
      <c r="H70" s="200">
        <f>_xlfn.DAYS(About!$A$3,'Core Indicators'!DU70)</f>
        <v>9</v>
      </c>
      <c r="I70" s="200">
        <f>_xlfn.DAYS(About!$A$3,'Core Indicators'!EC70)</f>
        <v>9</v>
      </c>
      <c r="J70" s="200">
        <f>_xlfn.DAYS(About!$A$3,'Core Indicators'!EK70)</f>
        <v>9</v>
      </c>
      <c r="K70" s="200">
        <f>_xlfn.DAYS(About!$A$3,'Core Indicators'!ES70)</f>
        <v>9</v>
      </c>
      <c r="L70" s="200">
        <f>_xlfn.DAYS(About!$A$3,'Core Indicators'!FI70)</f>
        <v>142</v>
      </c>
      <c r="M70" s="200">
        <f>_xlfn.DAYS(About!$A$3,'Core Indicators'!GG70)</f>
        <v>174</v>
      </c>
      <c r="N70" s="200">
        <f>_xlfn.DAYS(About!$A$3,'Core Indicators'!GO70)</f>
        <v>174</v>
      </c>
      <c r="O70" s="200">
        <f>_xlfn.DAYS(About!$A$3,'Core Indicators'!GW70)</f>
        <v>174</v>
      </c>
      <c r="P70" s="200">
        <f>_xlfn.DAYS(About!$A$3,'Core Indicators'!HE70)</f>
        <v>174</v>
      </c>
      <c r="Q70" s="200">
        <f>_xlfn.DAYS(About!$A$3,'Core Indicators'!HM70)</f>
        <v>174</v>
      </c>
      <c r="R70" s="200">
        <f>_xlfn.DAYS(About!$A$3,'Core Indicators'!HU70)</f>
        <v>174</v>
      </c>
      <c r="S70" s="200">
        <f>_xlfn.DAYS(About!$A$3,'Core Indicators'!IC70)</f>
        <v>174</v>
      </c>
      <c r="T70" s="200">
        <f>_xlfn.DAYS(About!$A$3,'Core Indicators'!IK70)</f>
        <v>174</v>
      </c>
      <c r="U70" s="200">
        <f>_xlfn.DAYS(About!$A$3,'Core Indicators'!IS70)</f>
        <v>174</v>
      </c>
      <c r="V70" s="200">
        <f t="shared" si="2"/>
        <v>104.1</v>
      </c>
    </row>
    <row r="71" spans="1:22" x14ac:dyDescent="0.35">
      <c r="A71" s="199" t="str">
        <f>Lists!C:C</f>
        <v>NER001</v>
      </c>
      <c r="B71" s="200">
        <f>_xlfn.DAYS(About!$A$3,'Core Indicators'!U71)</f>
        <v>1022</v>
      </c>
      <c r="C71" s="200">
        <f>_xlfn.DAYS(About!$A$3,'Core Indicators'!AC71)</f>
        <v>305</v>
      </c>
      <c r="D71" s="200">
        <f>_xlfn.DAYS(About!$A$3,'Core Indicators'!AK71)</f>
        <v>305</v>
      </c>
      <c r="E71" s="200">
        <f>_xlfn.DAYS(About!$A$3,'Core Indicators'!AS71)</f>
        <v>8</v>
      </c>
      <c r="F71" s="200">
        <f>_xlfn.DAYS(About!$A$3,'Core Indicators'!BQ71)</f>
        <v>8</v>
      </c>
      <c r="G71" s="200">
        <f>_xlfn.DAYS(About!$A$3,'Core Indicators'!DM71)</f>
        <v>305</v>
      </c>
      <c r="H71" s="200">
        <f>_xlfn.DAYS(About!$A$3,'Core Indicators'!DU71)</f>
        <v>305</v>
      </c>
      <c r="I71" s="200">
        <f>_xlfn.DAYS(About!$A$3,'Core Indicators'!EC71)</f>
        <v>305</v>
      </c>
      <c r="J71" s="200">
        <f>_xlfn.DAYS(About!$A$3,'Core Indicators'!EK71)</f>
        <v>305</v>
      </c>
      <c r="K71" s="200">
        <f>_xlfn.DAYS(About!$A$3,'Core Indicators'!ES71)</f>
        <v>305</v>
      </c>
      <c r="L71" s="200">
        <f>_xlfn.DAYS(About!$A$3,'Core Indicators'!FI71)</f>
        <v>1022</v>
      </c>
      <c r="M71" s="200">
        <f>_xlfn.DAYS(About!$A$3,'Core Indicators'!GG71)</f>
        <v>174</v>
      </c>
      <c r="N71" s="200">
        <f>_xlfn.DAYS(About!$A$3,'Core Indicators'!GO71)</f>
        <v>174</v>
      </c>
      <c r="O71" s="200">
        <f>_xlfn.DAYS(About!$A$3,'Core Indicators'!GW71)</f>
        <v>174</v>
      </c>
      <c r="P71" s="200">
        <f>_xlfn.DAYS(About!$A$3,'Core Indicators'!HE71)</f>
        <v>174</v>
      </c>
      <c r="Q71" s="200">
        <f>_xlfn.DAYS(About!$A$3,'Core Indicators'!HM71)</f>
        <v>174</v>
      </c>
      <c r="R71" s="200">
        <f>_xlfn.DAYS(About!$A$3,'Core Indicators'!HU71)</f>
        <v>174</v>
      </c>
      <c r="S71" s="200">
        <f>_xlfn.DAYS(About!$A$3,'Core Indicators'!IC71)</f>
        <v>174</v>
      </c>
      <c r="T71" s="200">
        <f>_xlfn.DAYS(About!$A$3,'Core Indicators'!IK71)</f>
        <v>174</v>
      </c>
      <c r="U71" s="200">
        <f>_xlfn.DAYS(About!$A$3,'Core Indicators'!IS71)</f>
        <v>174</v>
      </c>
      <c r="V71" s="200">
        <f t="shared" si="2"/>
        <v>304.2</v>
      </c>
    </row>
    <row r="72" spans="1:22" x14ac:dyDescent="0.35">
      <c r="A72" s="199" t="str">
        <f>Lists!C:C</f>
        <v>NER002</v>
      </c>
      <c r="B72" s="200">
        <f>_xlfn.DAYS(About!$A$3,'Core Indicators'!U72)</f>
        <v>1022</v>
      </c>
      <c r="C72" s="200">
        <f>_xlfn.DAYS(About!$A$3,'Core Indicators'!AC72)</f>
        <v>305</v>
      </c>
      <c r="D72" s="200">
        <f>_xlfn.DAYS(About!$A$3,'Core Indicators'!AK72)</f>
        <v>305</v>
      </c>
      <c r="E72" s="200">
        <f>_xlfn.DAYS(About!$A$3,'Core Indicators'!AS72)</f>
        <v>62</v>
      </c>
      <c r="F72" s="200">
        <f>_xlfn.DAYS(About!$A$3,'Core Indicators'!BQ72)</f>
        <v>62</v>
      </c>
      <c r="G72" s="200">
        <f>_xlfn.DAYS(About!$A$3,'Core Indicators'!DM72)</f>
        <v>305</v>
      </c>
      <c r="H72" s="200">
        <f>_xlfn.DAYS(About!$A$3,'Core Indicators'!DU72)</f>
        <v>305</v>
      </c>
      <c r="I72" s="200">
        <f>_xlfn.DAYS(About!$A$3,'Core Indicators'!EC72)</f>
        <v>305</v>
      </c>
      <c r="J72" s="200">
        <f>_xlfn.DAYS(About!$A$3,'Core Indicators'!EK72)</f>
        <v>305</v>
      </c>
      <c r="K72" s="200">
        <f>_xlfn.DAYS(About!$A$3,'Core Indicators'!ES72)</f>
        <v>305</v>
      </c>
      <c r="L72" s="200">
        <f>_xlfn.DAYS(About!$A$3,'Core Indicators'!FI72)</f>
        <v>1022</v>
      </c>
      <c r="M72" s="200">
        <f>_xlfn.DAYS(About!$A$3,'Core Indicators'!GG72)</f>
        <v>174</v>
      </c>
      <c r="N72" s="200">
        <f>_xlfn.DAYS(About!$A$3,'Core Indicators'!GO72)</f>
        <v>174</v>
      </c>
      <c r="O72" s="200">
        <f>_xlfn.DAYS(About!$A$3,'Core Indicators'!GW72)</f>
        <v>174</v>
      </c>
      <c r="P72" s="200">
        <f>_xlfn.DAYS(About!$A$3,'Core Indicators'!HE72)</f>
        <v>174</v>
      </c>
      <c r="Q72" s="200">
        <f>_xlfn.DAYS(About!$A$3,'Core Indicators'!HM72)</f>
        <v>174</v>
      </c>
      <c r="R72" s="200">
        <f>_xlfn.DAYS(About!$A$3,'Core Indicators'!HU72)</f>
        <v>174</v>
      </c>
      <c r="S72" s="200">
        <f>_xlfn.DAYS(About!$A$3,'Core Indicators'!IC72)</f>
        <v>174</v>
      </c>
      <c r="T72" s="200">
        <f>_xlfn.DAYS(About!$A$3,'Core Indicators'!IK72)</f>
        <v>174</v>
      </c>
      <c r="U72" s="200">
        <f>_xlfn.DAYS(About!$A$3,'Core Indicators'!IS72)</f>
        <v>174</v>
      </c>
      <c r="V72" s="200">
        <f t="shared" si="2"/>
        <v>315</v>
      </c>
    </row>
    <row r="73" spans="1:22" x14ac:dyDescent="0.35">
      <c r="A73" s="199" t="str">
        <f>Lists!C:C</f>
        <v>NER003</v>
      </c>
      <c r="B73" s="200">
        <f>_xlfn.DAYS(About!$A$3,'Core Indicators'!U73)</f>
        <v>1022</v>
      </c>
      <c r="C73" s="200">
        <f>_xlfn.DAYS(About!$A$3,'Core Indicators'!AC73)</f>
        <v>305</v>
      </c>
      <c r="D73" s="200">
        <f>_xlfn.DAYS(About!$A$3,'Core Indicators'!AK73)</f>
        <v>305</v>
      </c>
      <c r="E73" s="200">
        <f>_xlfn.DAYS(About!$A$3,'Core Indicators'!AS73)</f>
        <v>62</v>
      </c>
      <c r="F73" s="200">
        <f>_xlfn.DAYS(About!$A$3,'Core Indicators'!BQ73)</f>
        <v>62</v>
      </c>
      <c r="G73" s="200">
        <f>_xlfn.DAYS(About!$A$3,'Core Indicators'!DM73)</f>
        <v>305</v>
      </c>
      <c r="H73" s="200">
        <f>_xlfn.DAYS(About!$A$3,'Core Indicators'!DU73)</f>
        <v>305</v>
      </c>
      <c r="I73" s="200">
        <f>_xlfn.DAYS(About!$A$3,'Core Indicators'!EC73)</f>
        <v>305</v>
      </c>
      <c r="J73" s="200">
        <f>_xlfn.DAYS(About!$A$3,'Core Indicators'!EK73)</f>
        <v>305</v>
      </c>
      <c r="K73" s="200">
        <f>_xlfn.DAYS(About!$A$3,'Core Indicators'!ES73)</f>
        <v>305</v>
      </c>
      <c r="L73" s="200">
        <f>_xlfn.DAYS(About!$A$3,'Core Indicators'!FI73)</f>
        <v>1022</v>
      </c>
      <c r="M73" s="200">
        <f>_xlfn.DAYS(About!$A$3,'Core Indicators'!GG73)</f>
        <v>174</v>
      </c>
      <c r="N73" s="200">
        <f>_xlfn.DAYS(About!$A$3,'Core Indicators'!GO73)</f>
        <v>174</v>
      </c>
      <c r="O73" s="200">
        <f>_xlfn.DAYS(About!$A$3,'Core Indicators'!GW73)</f>
        <v>174</v>
      </c>
      <c r="P73" s="200">
        <f>_xlfn.DAYS(About!$A$3,'Core Indicators'!HE73)</f>
        <v>174</v>
      </c>
      <c r="Q73" s="200">
        <f>_xlfn.DAYS(About!$A$3,'Core Indicators'!HM73)</f>
        <v>174</v>
      </c>
      <c r="R73" s="200">
        <f>_xlfn.DAYS(About!$A$3,'Core Indicators'!HU73)</f>
        <v>174</v>
      </c>
      <c r="S73" s="200">
        <f>_xlfn.DAYS(About!$A$3,'Core Indicators'!IC73)</f>
        <v>174</v>
      </c>
      <c r="T73" s="200">
        <f>_xlfn.DAYS(About!$A$3,'Core Indicators'!IK73)</f>
        <v>174</v>
      </c>
      <c r="U73" s="200">
        <f>_xlfn.DAYS(About!$A$3,'Core Indicators'!IS73)</f>
        <v>174</v>
      </c>
      <c r="V73" s="200">
        <f t="shared" si="2"/>
        <v>315</v>
      </c>
    </row>
    <row r="74" spans="1:22" x14ac:dyDescent="0.35">
      <c r="A74" s="199" t="str">
        <f>Lists!C:C</f>
        <v>NER004</v>
      </c>
      <c r="B74" s="200">
        <f>_xlfn.DAYS(About!$A$3,'Core Indicators'!U74)</f>
        <v>305</v>
      </c>
      <c r="C74" s="200">
        <f>_xlfn.DAYS(About!$A$3,'Core Indicators'!AC74)</f>
        <v>305</v>
      </c>
      <c r="D74" s="200">
        <f>_xlfn.DAYS(About!$A$3,'Core Indicators'!AK74)</f>
        <v>305</v>
      </c>
      <c r="E74" s="200">
        <f>_xlfn.DAYS(About!$A$3,'Core Indicators'!AS74)</f>
        <v>62</v>
      </c>
      <c r="F74" s="200">
        <f>_xlfn.DAYS(About!$A$3,'Core Indicators'!BQ74)</f>
        <v>62</v>
      </c>
      <c r="G74" s="200">
        <f>_xlfn.DAYS(About!$A$3,'Core Indicators'!DM74)</f>
        <v>305</v>
      </c>
      <c r="H74" s="200">
        <f>_xlfn.DAYS(About!$A$3,'Core Indicators'!DU74)</f>
        <v>305</v>
      </c>
      <c r="I74" s="200">
        <f>_xlfn.DAYS(About!$A$3,'Core Indicators'!EC74)</f>
        <v>305</v>
      </c>
      <c r="J74" s="200">
        <f>_xlfn.DAYS(About!$A$3,'Core Indicators'!EK74)</f>
        <v>305</v>
      </c>
      <c r="K74" s="200">
        <f>_xlfn.DAYS(About!$A$3,'Core Indicators'!ES74)</f>
        <v>305</v>
      </c>
      <c r="L74" s="200">
        <f>_xlfn.DAYS(About!$A$3,'Core Indicators'!FI74)</f>
        <v>715</v>
      </c>
      <c r="M74" s="200">
        <f>_xlfn.DAYS(About!$A$3,'Core Indicators'!GG74)</f>
        <v>174</v>
      </c>
      <c r="N74" s="200">
        <f>_xlfn.DAYS(About!$A$3,'Core Indicators'!GO74)</f>
        <v>174</v>
      </c>
      <c r="O74" s="200">
        <f>_xlfn.DAYS(About!$A$3,'Core Indicators'!GW74)</f>
        <v>174</v>
      </c>
      <c r="P74" s="200">
        <f>_xlfn.DAYS(About!$A$3,'Core Indicators'!HE74)</f>
        <v>174</v>
      </c>
      <c r="Q74" s="200">
        <f>_xlfn.DAYS(About!$A$3,'Core Indicators'!HM74)</f>
        <v>174</v>
      </c>
      <c r="R74" s="200">
        <f>_xlfn.DAYS(About!$A$3,'Core Indicators'!HU74)</f>
        <v>174</v>
      </c>
      <c r="S74" s="200">
        <f>_xlfn.DAYS(About!$A$3,'Core Indicators'!IC74)</f>
        <v>174</v>
      </c>
      <c r="T74" s="200">
        <f>_xlfn.DAYS(About!$A$3,'Core Indicators'!IK74)</f>
        <v>174</v>
      </c>
      <c r="U74" s="200">
        <f>_xlfn.DAYS(About!$A$3,'Core Indicators'!IS74)</f>
        <v>174</v>
      </c>
      <c r="V74" s="200">
        <f t="shared" si="2"/>
        <v>284.3</v>
      </c>
    </row>
    <row r="75" spans="1:22" x14ac:dyDescent="0.35">
      <c r="A75" s="199" t="str">
        <f>Lists!C:C</f>
        <v>NGA001</v>
      </c>
      <c r="B75" s="200">
        <f>_xlfn.DAYS(About!$A$3,'Core Indicators'!U75)</f>
        <v>881</v>
      </c>
      <c r="C75" s="200">
        <f>_xlfn.DAYS(About!$A$3,'Core Indicators'!AC75)</f>
        <v>112</v>
      </c>
      <c r="D75" s="200">
        <f>_xlfn.DAYS(About!$A$3,'Core Indicators'!AK75)</f>
        <v>4</v>
      </c>
      <c r="E75" s="200">
        <f>_xlfn.DAYS(About!$A$3,'Core Indicators'!AS75)</f>
        <v>4</v>
      </c>
      <c r="F75" s="200">
        <f>_xlfn.DAYS(About!$A$3,'Core Indicators'!BQ75)</f>
        <v>4</v>
      </c>
      <c r="G75" s="200">
        <f>_xlfn.DAYS(About!$A$3,'Core Indicators'!DM75)</f>
        <v>4</v>
      </c>
      <c r="H75" s="200">
        <f>_xlfn.DAYS(About!$A$3,'Core Indicators'!DU75)</f>
        <v>4</v>
      </c>
      <c r="I75" s="200">
        <f>_xlfn.DAYS(About!$A$3,'Core Indicators'!EC75)</f>
        <v>4</v>
      </c>
      <c r="J75" s="200">
        <f>_xlfn.DAYS(About!$A$3,'Core Indicators'!EK75)</f>
        <v>4</v>
      </c>
      <c r="K75" s="200">
        <f>_xlfn.DAYS(About!$A$3,'Core Indicators'!ES75)</f>
        <v>4</v>
      </c>
      <c r="L75" s="200">
        <f>_xlfn.DAYS(About!$A$3,'Core Indicators'!FI75)</f>
        <v>881</v>
      </c>
      <c r="M75" s="200">
        <f>_xlfn.DAYS(About!$A$3,'Core Indicators'!GG75)</f>
        <v>173</v>
      </c>
      <c r="N75" s="200">
        <f>_xlfn.DAYS(About!$A$3,'Core Indicators'!GO75)</f>
        <v>173</v>
      </c>
      <c r="O75" s="200">
        <f>_xlfn.DAYS(About!$A$3,'Core Indicators'!GW75)</f>
        <v>173</v>
      </c>
      <c r="P75" s="200">
        <f>_xlfn.DAYS(About!$A$3,'Core Indicators'!HE75)</f>
        <v>173</v>
      </c>
      <c r="Q75" s="200">
        <f>_xlfn.DAYS(About!$A$3,'Core Indicators'!HM75)</f>
        <v>173</v>
      </c>
      <c r="R75" s="200">
        <f>_xlfn.DAYS(About!$A$3,'Core Indicators'!HU75)</f>
        <v>173</v>
      </c>
      <c r="S75" s="200">
        <f>_xlfn.DAYS(About!$A$3,'Core Indicators'!IC75)</f>
        <v>173</v>
      </c>
      <c r="T75" s="200">
        <f>_xlfn.DAYS(About!$A$3,'Core Indicators'!IK75)</f>
        <v>173</v>
      </c>
      <c r="U75" s="200">
        <f>_xlfn.DAYS(About!$A$3,'Core Indicators'!IS75)</f>
        <v>173</v>
      </c>
      <c r="V75" s="200">
        <f t="shared" si="2"/>
        <v>108.6</v>
      </c>
    </row>
    <row r="76" spans="1:22" x14ac:dyDescent="0.35">
      <c r="A76" s="199" t="str">
        <f>Lists!C:C</f>
        <v>NGA003</v>
      </c>
      <c r="B76" s="200">
        <f>_xlfn.DAYS(About!$A$3,'Core Indicators'!U76)</f>
        <v>365</v>
      </c>
      <c r="C76" s="200">
        <f>_xlfn.DAYS(About!$A$3,'Core Indicators'!AC76)</f>
        <v>112</v>
      </c>
      <c r="D76" s="200">
        <f>_xlfn.DAYS(About!$A$3,'Core Indicators'!AK76)</f>
        <v>4</v>
      </c>
      <c r="E76" s="200">
        <f>_xlfn.DAYS(About!$A$3,'Core Indicators'!AS76)</f>
        <v>4</v>
      </c>
      <c r="F76" s="200">
        <f>_xlfn.DAYS(About!$A$3,'Core Indicators'!BQ76)</f>
        <v>4</v>
      </c>
      <c r="G76" s="200">
        <f>_xlfn.DAYS(About!$A$3,'Core Indicators'!DM76)</f>
        <v>4</v>
      </c>
      <c r="H76" s="200">
        <f>_xlfn.DAYS(About!$A$3,'Core Indicators'!DU76)</f>
        <v>4</v>
      </c>
      <c r="I76" s="200">
        <f>_xlfn.DAYS(About!$A$3,'Core Indicators'!EC76)</f>
        <v>4</v>
      </c>
      <c r="J76" s="200">
        <f>_xlfn.DAYS(About!$A$3,'Core Indicators'!EK76)</f>
        <v>4</v>
      </c>
      <c r="K76" s="200">
        <f>_xlfn.DAYS(About!$A$3,'Core Indicators'!ES76)</f>
        <v>4</v>
      </c>
      <c r="L76" s="200">
        <f>_xlfn.DAYS(About!$A$3,'Core Indicators'!FI76)</f>
        <v>882</v>
      </c>
      <c r="M76" s="200">
        <f>_xlfn.DAYS(About!$A$3,'Core Indicators'!GG76)</f>
        <v>173</v>
      </c>
      <c r="N76" s="200">
        <f>_xlfn.DAYS(About!$A$3,'Core Indicators'!GO76)</f>
        <v>173</v>
      </c>
      <c r="O76" s="200">
        <f>_xlfn.DAYS(About!$A$3,'Core Indicators'!GW76)</f>
        <v>173</v>
      </c>
      <c r="P76" s="200">
        <f>_xlfn.DAYS(About!$A$3,'Core Indicators'!HE76)</f>
        <v>173</v>
      </c>
      <c r="Q76" s="200">
        <f>_xlfn.DAYS(About!$A$3,'Core Indicators'!HM76)</f>
        <v>173</v>
      </c>
      <c r="R76" s="200">
        <f>_xlfn.DAYS(About!$A$3,'Core Indicators'!HU76)</f>
        <v>173</v>
      </c>
      <c r="S76" s="200">
        <f>_xlfn.DAYS(About!$A$3,'Core Indicators'!IC76)</f>
        <v>173</v>
      </c>
      <c r="T76" s="200">
        <f>_xlfn.DAYS(About!$A$3,'Core Indicators'!IK76)</f>
        <v>173</v>
      </c>
      <c r="U76" s="200">
        <f>_xlfn.DAYS(About!$A$3,'Core Indicators'!IS76)</f>
        <v>173</v>
      </c>
      <c r="V76" s="200">
        <f t="shared" si="2"/>
        <v>108.7</v>
      </c>
    </row>
    <row r="77" spans="1:22" x14ac:dyDescent="0.35">
      <c r="A77" s="199" t="str">
        <f>Lists!C:C</f>
        <v>NGA004</v>
      </c>
      <c r="B77" s="200">
        <f>_xlfn.DAYS(About!$A$3,'Core Indicators'!U77)</f>
        <v>883</v>
      </c>
      <c r="C77" s="200">
        <f>_xlfn.DAYS(About!$A$3,'Core Indicators'!AC77)</f>
        <v>249</v>
      </c>
      <c r="D77" s="200">
        <f>_xlfn.DAYS(About!$A$3,'Core Indicators'!AK77)</f>
        <v>112</v>
      </c>
      <c r="E77" s="200">
        <f>_xlfn.DAYS(About!$A$3,'Core Indicators'!AS77)</f>
        <v>4</v>
      </c>
      <c r="F77" s="200">
        <f>_xlfn.DAYS(About!$A$3,'Core Indicators'!BQ77)</f>
        <v>4</v>
      </c>
      <c r="G77" s="200">
        <f>_xlfn.DAYS(About!$A$3,'Core Indicators'!DM77)</f>
        <v>112</v>
      </c>
      <c r="H77" s="200">
        <f>_xlfn.DAYS(About!$A$3,'Core Indicators'!DU77)</f>
        <v>112</v>
      </c>
      <c r="I77" s="200">
        <f>_xlfn.DAYS(About!$A$3,'Core Indicators'!EC77)</f>
        <v>112</v>
      </c>
      <c r="J77" s="200">
        <f>_xlfn.DAYS(About!$A$3,'Core Indicators'!EK77)</f>
        <v>112</v>
      </c>
      <c r="K77" s="200">
        <f>_xlfn.DAYS(About!$A$3,'Core Indicators'!ES77)</f>
        <v>112</v>
      </c>
      <c r="L77" s="200">
        <f>_xlfn.DAYS(About!$A$3,'Core Indicators'!FI77)</f>
        <v>883</v>
      </c>
      <c r="M77" s="200">
        <f>_xlfn.DAYS(About!$A$3,'Core Indicators'!GG77)</f>
        <v>173</v>
      </c>
      <c r="N77" s="200">
        <f>_xlfn.DAYS(About!$A$3,'Core Indicators'!GO77)</f>
        <v>173</v>
      </c>
      <c r="O77" s="200">
        <f>_xlfn.DAYS(About!$A$3,'Core Indicators'!GW77)</f>
        <v>173</v>
      </c>
      <c r="P77" s="200">
        <f>_xlfn.DAYS(About!$A$3,'Core Indicators'!HE77)</f>
        <v>173</v>
      </c>
      <c r="Q77" s="200">
        <f>_xlfn.DAYS(About!$A$3,'Core Indicators'!HM77)</f>
        <v>173</v>
      </c>
      <c r="R77" s="200">
        <f>_xlfn.DAYS(About!$A$3,'Core Indicators'!HU77)</f>
        <v>173</v>
      </c>
      <c r="S77" s="200">
        <f>_xlfn.DAYS(About!$A$3,'Core Indicators'!IC77)</f>
        <v>173</v>
      </c>
      <c r="T77" s="200">
        <f>_xlfn.DAYS(About!$A$3,'Core Indicators'!IK77)</f>
        <v>173</v>
      </c>
      <c r="U77" s="200">
        <f>_xlfn.DAYS(About!$A$3,'Core Indicators'!IS77)</f>
        <v>173</v>
      </c>
      <c r="V77" s="200">
        <f t="shared" si="2"/>
        <v>173.6</v>
      </c>
    </row>
    <row r="78" spans="1:22" x14ac:dyDescent="0.35">
      <c r="A78" s="199" t="str">
        <f>Lists!C:C</f>
        <v>NGA007</v>
      </c>
      <c r="B78" s="200">
        <f>_xlfn.DAYS(About!$A$3,'Core Indicators'!U78)</f>
        <v>581</v>
      </c>
      <c r="C78" s="200">
        <f>_xlfn.DAYS(About!$A$3,'Core Indicators'!AC78)</f>
        <v>112</v>
      </c>
      <c r="D78" s="200">
        <f>_xlfn.DAYS(About!$A$3,'Core Indicators'!AK78)</f>
        <v>4</v>
      </c>
      <c r="E78" s="200">
        <f>_xlfn.DAYS(About!$A$3,'Core Indicators'!AS78)</f>
        <v>4</v>
      </c>
      <c r="F78" s="200">
        <f>_xlfn.DAYS(About!$A$3,'Core Indicators'!BQ78)</f>
        <v>4</v>
      </c>
      <c r="G78" s="200">
        <f>_xlfn.DAYS(About!$A$3,'Core Indicators'!DM78)</f>
        <v>4</v>
      </c>
      <c r="H78" s="200">
        <f>_xlfn.DAYS(About!$A$3,'Core Indicators'!DU78)</f>
        <v>4</v>
      </c>
      <c r="I78" s="200">
        <f>_xlfn.DAYS(About!$A$3,'Core Indicators'!EC78)</f>
        <v>4</v>
      </c>
      <c r="J78" s="200">
        <f>_xlfn.DAYS(About!$A$3,'Core Indicators'!EK78)</f>
        <v>4</v>
      </c>
      <c r="K78" s="200">
        <f>_xlfn.DAYS(About!$A$3,'Core Indicators'!ES78)</f>
        <v>4</v>
      </c>
      <c r="L78" s="200">
        <f>_xlfn.DAYS(About!$A$3,'Core Indicators'!FI78)</f>
        <v>715</v>
      </c>
      <c r="M78" s="200">
        <f>_xlfn.DAYS(About!$A$3,'Core Indicators'!GG78)</f>
        <v>173</v>
      </c>
      <c r="N78" s="200">
        <f>_xlfn.DAYS(About!$A$3,'Core Indicators'!GO78)</f>
        <v>173</v>
      </c>
      <c r="O78" s="200">
        <f>_xlfn.DAYS(About!$A$3,'Core Indicators'!GW78)</f>
        <v>173</v>
      </c>
      <c r="P78" s="200">
        <f>_xlfn.DAYS(About!$A$3,'Core Indicators'!HE78)</f>
        <v>173</v>
      </c>
      <c r="Q78" s="200">
        <f>_xlfn.DAYS(About!$A$3,'Core Indicators'!HM78)</f>
        <v>173</v>
      </c>
      <c r="R78" s="200">
        <f>_xlfn.DAYS(About!$A$3,'Core Indicators'!HU78)</f>
        <v>173</v>
      </c>
      <c r="S78" s="200">
        <f>_xlfn.DAYS(About!$A$3,'Core Indicators'!IC78)</f>
        <v>173</v>
      </c>
      <c r="T78" s="200">
        <f>_xlfn.DAYS(About!$A$3,'Core Indicators'!IK78)</f>
        <v>173</v>
      </c>
      <c r="U78" s="200">
        <f>_xlfn.DAYS(About!$A$3,'Core Indicators'!IS78)</f>
        <v>173</v>
      </c>
      <c r="V78" s="200">
        <f t="shared" si="2"/>
        <v>92</v>
      </c>
    </row>
    <row r="79" spans="1:22" x14ac:dyDescent="0.35">
      <c r="A79" s="199" t="str">
        <f>Lists!C:C</f>
        <v>NGA008</v>
      </c>
      <c r="B79" s="200">
        <f>_xlfn.DAYS(About!$A$3,'Core Indicators'!U79)</f>
        <v>154</v>
      </c>
      <c r="C79" s="200">
        <f>_xlfn.DAYS(About!$A$3,'Core Indicators'!AC79)</f>
        <v>154</v>
      </c>
      <c r="D79" s="200">
        <f>_xlfn.DAYS(About!$A$3,'Core Indicators'!AK79)</f>
        <v>4</v>
      </c>
      <c r="E79" s="200">
        <f>_xlfn.DAYS(About!$A$3,'Core Indicators'!AS79)</f>
        <v>4</v>
      </c>
      <c r="F79" s="200">
        <f>_xlfn.DAYS(About!$A$3,'Core Indicators'!BQ79)</f>
        <v>154</v>
      </c>
      <c r="G79" s="200">
        <f>_xlfn.DAYS(About!$A$3,'Core Indicators'!DM79)</f>
        <v>4</v>
      </c>
      <c r="H79" s="200">
        <f>_xlfn.DAYS(About!$A$3,'Core Indicators'!DU79)</f>
        <v>4</v>
      </c>
      <c r="I79" s="200">
        <f>_xlfn.DAYS(About!$A$3,'Core Indicators'!EC79)</f>
        <v>4</v>
      </c>
      <c r="J79" s="200">
        <f>_xlfn.DAYS(About!$A$3,'Core Indicators'!EK79)</f>
        <v>4</v>
      </c>
      <c r="K79" s="200">
        <f>_xlfn.DAYS(About!$A$3,'Core Indicators'!ES79)</f>
        <v>4</v>
      </c>
      <c r="L79" s="200">
        <f>_xlfn.DAYS(About!$A$3,'Core Indicators'!FI79)</f>
        <v>671</v>
      </c>
      <c r="M79" s="200">
        <f>_xlfn.DAYS(About!$A$3,'Core Indicators'!GG79)</f>
        <v>173</v>
      </c>
      <c r="N79" s="200">
        <f>_xlfn.DAYS(About!$A$3,'Core Indicators'!GO79)</f>
        <v>173</v>
      </c>
      <c r="O79" s="200">
        <f>_xlfn.DAYS(About!$A$3,'Core Indicators'!GW79)</f>
        <v>173</v>
      </c>
      <c r="P79" s="200">
        <f>_xlfn.DAYS(About!$A$3,'Core Indicators'!HE79)</f>
        <v>173</v>
      </c>
      <c r="Q79" s="200">
        <f>_xlfn.DAYS(About!$A$3,'Core Indicators'!HM79)</f>
        <v>173</v>
      </c>
      <c r="R79" s="200">
        <f>_xlfn.DAYS(About!$A$3,'Core Indicators'!HU79)</f>
        <v>173</v>
      </c>
      <c r="S79" s="200">
        <f>_xlfn.DAYS(About!$A$3,'Core Indicators'!IC79)</f>
        <v>173</v>
      </c>
      <c r="T79" s="200">
        <f>_xlfn.DAYS(About!$A$3,'Core Indicators'!IK79)</f>
        <v>173</v>
      </c>
      <c r="U79" s="200">
        <f>_xlfn.DAYS(About!$A$3,'Core Indicators'!IS79)</f>
        <v>173</v>
      </c>
      <c r="V79" s="200">
        <f t="shared" si="2"/>
        <v>102.6</v>
      </c>
    </row>
    <row r="80" spans="1:22" x14ac:dyDescent="0.35">
      <c r="A80" s="199" t="str">
        <f>Lists!C:C</f>
        <v>NIC001</v>
      </c>
      <c r="B80" s="200">
        <f>_xlfn.DAYS(About!$A$3,'Core Indicators'!U80)</f>
        <v>663</v>
      </c>
      <c r="C80" s="200">
        <f>_xlfn.DAYS(About!$A$3,'Core Indicators'!AC80)</f>
        <v>420</v>
      </c>
      <c r="D80" s="200">
        <f>_xlfn.DAYS(About!$A$3,'Core Indicators'!AK80)</f>
        <v>1041</v>
      </c>
      <c r="E80" s="200">
        <f>_xlfn.DAYS(About!$A$3,'Core Indicators'!AS80)</f>
        <v>420</v>
      </c>
      <c r="F80" s="200">
        <f>_xlfn.DAYS(About!$A$3,'Core Indicators'!BQ80)</f>
        <v>306</v>
      </c>
      <c r="G80" s="200">
        <f>_xlfn.DAYS(About!$A$3,'Core Indicators'!DM80)</f>
        <v>761</v>
      </c>
      <c r="H80" s="200">
        <f>_xlfn.DAYS(About!$A$3,'Core Indicators'!DU80)</f>
        <v>761</v>
      </c>
      <c r="I80" s="200">
        <f>_xlfn.DAYS(About!$A$3,'Core Indicators'!EC80)</f>
        <v>761</v>
      </c>
      <c r="J80" s="200">
        <f>_xlfn.DAYS(About!$A$3,'Core Indicators'!EK80)</f>
        <v>1041</v>
      </c>
      <c r="K80" s="200">
        <f>_xlfn.DAYS(About!$A$3,'Core Indicators'!ES80)</f>
        <v>1041</v>
      </c>
      <c r="L80" s="200">
        <f>_xlfn.DAYS(About!$A$3,'Core Indicators'!FI80)</f>
        <v>1041</v>
      </c>
      <c r="M80" s="200">
        <f>_xlfn.DAYS(About!$A$3,'Core Indicators'!GG80)</f>
        <v>175</v>
      </c>
      <c r="N80" s="200">
        <f>_xlfn.DAYS(About!$A$3,'Core Indicators'!GO80)</f>
        <v>175</v>
      </c>
      <c r="O80" s="200">
        <f>_xlfn.DAYS(About!$A$3,'Core Indicators'!GW80)</f>
        <v>175</v>
      </c>
      <c r="P80" s="200">
        <f>_xlfn.DAYS(About!$A$3,'Core Indicators'!HE80)</f>
        <v>169</v>
      </c>
      <c r="Q80" s="200">
        <f>_xlfn.DAYS(About!$A$3,'Core Indicators'!HM80)</f>
        <v>175</v>
      </c>
      <c r="R80" s="200">
        <f>_xlfn.DAYS(About!$A$3,'Core Indicators'!HU80)</f>
        <v>175</v>
      </c>
      <c r="S80" s="200">
        <f>_xlfn.DAYS(About!$A$3,'Core Indicators'!IC80)</f>
        <v>175</v>
      </c>
      <c r="T80" s="200">
        <f>_xlfn.DAYS(About!$A$3,'Core Indicators'!IK80)</f>
        <v>175</v>
      </c>
      <c r="U80" s="200">
        <f>_xlfn.DAYS(About!$A$3,'Core Indicators'!IS80)</f>
        <v>175</v>
      </c>
      <c r="V80" s="200">
        <f t="shared" si="2"/>
        <v>734.8</v>
      </c>
    </row>
    <row r="81" spans="1:22" x14ac:dyDescent="0.35">
      <c r="A81" s="199" t="str">
        <f>Lists!C:C</f>
        <v>PAK001</v>
      </c>
      <c r="B81" s="200">
        <f>_xlfn.DAYS(About!$A$3,'Core Indicators'!U81)</f>
        <v>204</v>
      </c>
      <c r="C81" s="200">
        <f>_xlfn.DAYS(About!$A$3,'Core Indicators'!AC81)</f>
        <v>76</v>
      </c>
      <c r="D81" s="200">
        <f>_xlfn.DAYS(About!$A$3,'Core Indicators'!AK81)</f>
        <v>76</v>
      </c>
      <c r="E81" s="200">
        <f>_xlfn.DAYS(About!$A$3,'Core Indicators'!AS81)</f>
        <v>76</v>
      </c>
      <c r="F81" s="200">
        <f>_xlfn.DAYS(About!$A$3,'Core Indicators'!BQ81)</f>
        <v>8</v>
      </c>
      <c r="G81" s="200">
        <f>_xlfn.DAYS(About!$A$3,'Core Indicators'!DM81)</f>
        <v>76</v>
      </c>
      <c r="H81" s="200">
        <f>_xlfn.DAYS(About!$A$3,'Core Indicators'!DU81)</f>
        <v>76</v>
      </c>
      <c r="I81" s="200">
        <f>_xlfn.DAYS(About!$A$3,'Core Indicators'!EC81)</f>
        <v>76</v>
      </c>
      <c r="J81" s="200">
        <f>_xlfn.DAYS(About!$A$3,'Core Indicators'!EK81)</f>
        <v>76</v>
      </c>
      <c r="K81" s="200">
        <f>_xlfn.DAYS(About!$A$3,'Core Indicators'!ES81)</f>
        <v>76</v>
      </c>
      <c r="L81" s="200">
        <f>_xlfn.DAYS(About!$A$3,'Core Indicators'!FI81)</f>
        <v>1027</v>
      </c>
      <c r="M81" s="200">
        <f>_xlfn.DAYS(About!$A$3,'Core Indicators'!GG81)</f>
        <v>172</v>
      </c>
      <c r="N81" s="200">
        <f>_xlfn.DAYS(About!$A$3,'Core Indicators'!GO81)</f>
        <v>172</v>
      </c>
      <c r="O81" s="200">
        <f>_xlfn.DAYS(About!$A$3,'Core Indicators'!GW81)</f>
        <v>172</v>
      </c>
      <c r="P81" s="200">
        <f>_xlfn.DAYS(About!$A$3,'Core Indicators'!HE81)</f>
        <v>172</v>
      </c>
      <c r="Q81" s="200">
        <f>_xlfn.DAYS(About!$A$3,'Core Indicators'!HM81)</f>
        <v>172</v>
      </c>
      <c r="R81" s="200">
        <f>_xlfn.DAYS(About!$A$3,'Core Indicators'!HU81)</f>
        <v>172</v>
      </c>
      <c r="S81" s="200">
        <f>_xlfn.DAYS(About!$A$3,'Core Indicators'!IC81)</f>
        <v>172</v>
      </c>
      <c r="T81" s="200">
        <f>_xlfn.DAYS(About!$A$3,'Core Indicators'!IK81)</f>
        <v>172</v>
      </c>
      <c r="U81" s="200">
        <f>_xlfn.DAYS(About!$A$3,'Core Indicators'!IS81)</f>
        <v>172</v>
      </c>
      <c r="V81" s="200">
        <f t="shared" si="2"/>
        <v>173.9</v>
      </c>
    </row>
    <row r="82" spans="1:22" x14ac:dyDescent="0.35">
      <c r="A82" s="199" t="str">
        <f>Lists!C:C</f>
        <v>PAK004</v>
      </c>
      <c r="B82" s="200">
        <f>_xlfn.DAYS(About!$A$3,'Core Indicators'!U82)</f>
        <v>925</v>
      </c>
      <c r="C82" s="200">
        <f>_xlfn.DAYS(About!$A$3,'Core Indicators'!AC82)</f>
        <v>925</v>
      </c>
      <c r="D82" s="200">
        <f>_xlfn.DAYS(About!$A$3,'Core Indicators'!AK82)</f>
        <v>1007</v>
      </c>
      <c r="E82" s="200">
        <f>_xlfn.DAYS(About!$A$3,'Core Indicators'!AS82)</f>
        <v>671</v>
      </c>
      <c r="F82" s="200">
        <f>_xlfn.DAYS(About!$A$3,'Core Indicators'!BQ82)</f>
        <v>8</v>
      </c>
      <c r="G82" s="200">
        <f>_xlfn.DAYS(About!$A$3,'Core Indicators'!DM82)</f>
        <v>734</v>
      </c>
      <c r="H82" s="200">
        <f>_xlfn.DAYS(About!$A$3,'Core Indicators'!DU82)</f>
        <v>1007</v>
      </c>
      <c r="I82" s="200">
        <f>_xlfn.DAYS(About!$A$3,'Core Indicators'!EC82)</f>
        <v>1007</v>
      </c>
      <c r="J82" s="200">
        <f>_xlfn.DAYS(About!$A$3,'Core Indicators'!EK82)</f>
        <v>1007</v>
      </c>
      <c r="K82" s="200">
        <f>_xlfn.DAYS(About!$A$3,'Core Indicators'!ES82)</f>
        <v>1007</v>
      </c>
      <c r="L82" s="200">
        <f>_xlfn.DAYS(About!$A$3,'Core Indicators'!FI82)</f>
        <v>1007</v>
      </c>
      <c r="M82" s="200">
        <f>_xlfn.DAYS(About!$A$3,'Core Indicators'!GG82)</f>
        <v>172</v>
      </c>
      <c r="N82" s="200">
        <f>_xlfn.DAYS(About!$A$3,'Core Indicators'!GO82)</f>
        <v>172</v>
      </c>
      <c r="O82" s="200">
        <f>_xlfn.DAYS(About!$A$3,'Core Indicators'!GW82)</f>
        <v>172</v>
      </c>
      <c r="P82" s="200">
        <f>_xlfn.DAYS(About!$A$3,'Core Indicators'!HE82)</f>
        <v>172</v>
      </c>
      <c r="Q82" s="200">
        <f>_xlfn.DAYS(About!$A$3,'Core Indicators'!HM82)</f>
        <v>172</v>
      </c>
      <c r="R82" s="200">
        <f>_xlfn.DAYS(About!$A$3,'Core Indicators'!HU82)</f>
        <v>172</v>
      </c>
      <c r="S82" s="200">
        <f>_xlfn.DAYS(About!$A$3,'Core Indicators'!IC82)</f>
        <v>172</v>
      </c>
      <c r="T82" s="200">
        <f>_xlfn.DAYS(About!$A$3,'Core Indicators'!IK82)</f>
        <v>172</v>
      </c>
      <c r="U82" s="200">
        <f>_xlfn.DAYS(About!$A$3,'Core Indicators'!IS82)</f>
        <v>172</v>
      </c>
      <c r="V82" s="200">
        <f t="shared" si="2"/>
        <v>762.7</v>
      </c>
    </row>
    <row r="83" spans="1:22" x14ac:dyDescent="0.35">
      <c r="A83" s="199" t="str">
        <f>Lists!C:C</f>
        <v>PER002</v>
      </c>
      <c r="B83" s="200">
        <f>_xlfn.DAYS(About!$A$3,'Core Indicators'!U83)</f>
        <v>8</v>
      </c>
      <c r="C83" s="200">
        <f>_xlfn.DAYS(About!$A$3,'Core Indicators'!AC83)</f>
        <v>8</v>
      </c>
      <c r="D83" s="200">
        <f>_xlfn.DAYS(About!$A$3,'Core Indicators'!AK83)</f>
        <v>8</v>
      </c>
      <c r="E83" s="200">
        <f>_xlfn.DAYS(About!$A$3,'Core Indicators'!AS83)</f>
        <v>8</v>
      </c>
      <c r="F83" s="200">
        <f>_xlfn.DAYS(About!$A$3,'Core Indicators'!BQ83)</f>
        <v>8</v>
      </c>
      <c r="G83" s="200">
        <f>_xlfn.DAYS(About!$A$3,'Core Indicators'!DM83)</f>
        <v>8</v>
      </c>
      <c r="H83" s="200">
        <f>_xlfn.DAYS(About!$A$3,'Core Indicators'!DU83)</f>
        <v>8</v>
      </c>
      <c r="I83" s="200">
        <f>_xlfn.DAYS(About!$A$3,'Core Indicators'!EC83)</f>
        <v>8</v>
      </c>
      <c r="J83" s="200">
        <f>_xlfn.DAYS(About!$A$3,'Core Indicators'!EK83)</f>
        <v>8</v>
      </c>
      <c r="K83" s="200">
        <f>_xlfn.DAYS(About!$A$3,'Core Indicators'!ES83)</f>
        <v>8</v>
      </c>
      <c r="L83" s="200">
        <f>_xlfn.DAYS(About!$A$3,'Core Indicators'!FI83)</f>
        <v>8</v>
      </c>
      <c r="M83" s="200">
        <f>_xlfn.DAYS(About!$A$3,'Core Indicators'!GG83)</f>
        <v>182</v>
      </c>
      <c r="N83" s="200">
        <f>_xlfn.DAYS(About!$A$3,'Core Indicators'!GO83)</f>
        <v>182</v>
      </c>
      <c r="O83" s="200">
        <f>_xlfn.DAYS(About!$A$3,'Core Indicators'!GW83)</f>
        <v>182</v>
      </c>
      <c r="P83" s="200">
        <f>_xlfn.DAYS(About!$A$3,'Core Indicators'!HE83)</f>
        <v>182</v>
      </c>
      <c r="Q83" s="200">
        <f>_xlfn.DAYS(About!$A$3,'Core Indicators'!HM83)</f>
        <v>182</v>
      </c>
      <c r="R83" s="200">
        <f>_xlfn.DAYS(About!$A$3,'Core Indicators'!HU83)</f>
        <v>182</v>
      </c>
      <c r="S83" s="200">
        <f>_xlfn.DAYS(About!$A$3,'Core Indicators'!IC83)</f>
        <v>182</v>
      </c>
      <c r="T83" s="200">
        <f>_xlfn.DAYS(About!$A$3,'Core Indicators'!IK83)</f>
        <v>182</v>
      </c>
      <c r="U83" s="200">
        <f>_xlfn.DAYS(About!$A$3,'Core Indicators'!IS83)</f>
        <v>182</v>
      </c>
      <c r="V83" s="200">
        <f t="shared" si="2"/>
        <v>25.4</v>
      </c>
    </row>
    <row r="84" spans="1:22" x14ac:dyDescent="0.35">
      <c r="A84" s="199" t="str">
        <f>Lists!C:C</f>
        <v>PHL003</v>
      </c>
      <c r="B84" s="200">
        <f>_xlfn.DAYS(About!$A$3,'Core Indicators'!U84)</f>
        <v>732</v>
      </c>
      <c r="C84" s="200">
        <f>_xlfn.DAYS(About!$A$3,'Core Indicators'!AC84)</f>
        <v>127</v>
      </c>
      <c r="D84" s="200">
        <f>_xlfn.DAYS(About!$A$3,'Core Indicators'!AK84)</f>
        <v>9</v>
      </c>
      <c r="E84" s="200">
        <f>_xlfn.DAYS(About!$A$3,'Core Indicators'!AS84)</f>
        <v>9</v>
      </c>
      <c r="F84" s="200">
        <f>_xlfn.DAYS(About!$A$3,'Core Indicators'!BQ84)</f>
        <v>8</v>
      </c>
      <c r="G84" s="200">
        <f>_xlfn.DAYS(About!$A$3,'Core Indicators'!DM84)</f>
        <v>9</v>
      </c>
      <c r="H84" s="200">
        <f>_xlfn.DAYS(About!$A$3,'Core Indicators'!DU84)</f>
        <v>272</v>
      </c>
      <c r="I84" s="200">
        <f>_xlfn.DAYS(About!$A$3,'Core Indicators'!EC84)</f>
        <v>9</v>
      </c>
      <c r="J84" s="200">
        <f>_xlfn.DAYS(About!$A$3,'Core Indicators'!EK84)</f>
        <v>272</v>
      </c>
      <c r="K84" s="200">
        <f>_xlfn.DAYS(About!$A$3,'Core Indicators'!ES84)</f>
        <v>272</v>
      </c>
      <c r="L84" s="200">
        <f>_xlfn.DAYS(About!$A$3,'Core Indicators'!FI84)</f>
        <v>732</v>
      </c>
      <c r="M84" s="200">
        <f>_xlfn.DAYS(About!$A$3,'Core Indicators'!GG84)</f>
        <v>182</v>
      </c>
      <c r="N84" s="200">
        <f>_xlfn.DAYS(About!$A$3,'Core Indicators'!GO84)</f>
        <v>182</v>
      </c>
      <c r="O84" s="200">
        <f>_xlfn.DAYS(About!$A$3,'Core Indicators'!GW84)</f>
        <v>182</v>
      </c>
      <c r="P84" s="200">
        <f>_xlfn.DAYS(About!$A$3,'Core Indicators'!HE84)</f>
        <v>182</v>
      </c>
      <c r="Q84" s="200">
        <f>_xlfn.DAYS(About!$A$3,'Core Indicators'!HM84)</f>
        <v>182</v>
      </c>
      <c r="R84" s="200">
        <f>_xlfn.DAYS(About!$A$3,'Core Indicators'!HU84)</f>
        <v>182</v>
      </c>
      <c r="S84" s="200">
        <f>_xlfn.DAYS(About!$A$3,'Core Indicators'!IC84)</f>
        <v>182</v>
      </c>
      <c r="T84" s="200">
        <f>_xlfn.DAYS(About!$A$3,'Core Indicators'!IK84)</f>
        <v>182</v>
      </c>
      <c r="U84" s="200">
        <f>_xlfn.DAYS(About!$A$3,'Core Indicators'!IS84)</f>
        <v>182</v>
      </c>
      <c r="V84" s="200">
        <f t="shared" si="2"/>
        <v>177.4</v>
      </c>
    </row>
    <row r="85" spans="1:22" x14ac:dyDescent="0.35">
      <c r="A85" s="199" t="str">
        <f>Lists!C:C</f>
        <v>PRK001</v>
      </c>
      <c r="B85" s="200">
        <f>_xlfn.DAYS(About!$A$3,'Core Indicators'!U85)</f>
        <v>252</v>
      </c>
      <c r="C85" s="200">
        <f>_xlfn.DAYS(About!$A$3,'Core Indicators'!AC85)</f>
        <v>252</v>
      </c>
      <c r="D85" s="200">
        <f>_xlfn.DAYS(About!$A$3,'Core Indicators'!AK85)</f>
        <v>252</v>
      </c>
      <c r="E85" s="200">
        <f>_xlfn.DAYS(About!$A$3,'Core Indicators'!AS85)</f>
        <v>166</v>
      </c>
      <c r="F85" s="200">
        <f>_xlfn.DAYS(About!$A$3,'Core Indicators'!BQ85)</f>
        <v>9</v>
      </c>
      <c r="G85" s="200">
        <f>_xlfn.DAYS(About!$A$3,'Core Indicators'!DM85)</f>
        <v>610</v>
      </c>
      <c r="H85" s="200">
        <f>_xlfn.DAYS(About!$A$3,'Core Indicators'!DU85)</f>
        <v>610</v>
      </c>
      <c r="I85" s="200">
        <f>_xlfn.DAYS(About!$A$3,'Core Indicators'!EC85)</f>
        <v>610</v>
      </c>
      <c r="J85" s="200">
        <f>_xlfn.DAYS(About!$A$3,'Core Indicators'!EK85)</f>
        <v>610</v>
      </c>
      <c r="K85" s="200">
        <f>_xlfn.DAYS(About!$A$3,'Core Indicators'!ES85)</f>
        <v>610</v>
      </c>
      <c r="L85" s="200">
        <f>_xlfn.DAYS(About!$A$3,'Core Indicators'!FI85)</f>
        <v>1037</v>
      </c>
      <c r="M85" s="200">
        <f>_xlfn.DAYS(About!$A$3,'Core Indicators'!GG85)</f>
        <v>184</v>
      </c>
      <c r="N85" s="200">
        <f>_xlfn.DAYS(About!$A$3,'Core Indicators'!GO85)</f>
        <v>184</v>
      </c>
      <c r="O85" s="200">
        <f>_xlfn.DAYS(About!$A$3,'Core Indicators'!GW85)</f>
        <v>184</v>
      </c>
      <c r="P85" s="200">
        <f>_xlfn.DAYS(About!$A$3,'Core Indicators'!HE85)</f>
        <v>184</v>
      </c>
      <c r="Q85" s="200">
        <f>_xlfn.DAYS(About!$A$3,'Core Indicators'!HM85)</f>
        <v>184</v>
      </c>
      <c r="R85" s="200">
        <f>_xlfn.DAYS(About!$A$3,'Core Indicators'!HU85)</f>
        <v>184</v>
      </c>
      <c r="S85" s="200">
        <f>_xlfn.DAYS(About!$A$3,'Core Indicators'!IC85)</f>
        <v>184</v>
      </c>
      <c r="T85" s="200">
        <f>_xlfn.DAYS(About!$A$3,'Core Indicators'!IK85)</f>
        <v>184</v>
      </c>
      <c r="U85" s="200">
        <f>_xlfn.DAYS(About!$A$3,'Core Indicators'!IS85)</f>
        <v>184</v>
      </c>
      <c r="V85" s="200">
        <f t="shared" si="2"/>
        <v>469.8</v>
      </c>
    </row>
    <row r="86" spans="1:22" x14ac:dyDescent="0.35">
      <c r="A86" s="199" t="str">
        <f>Lists!C:C</f>
        <v>PSE002</v>
      </c>
      <c r="B86" s="200">
        <f>_xlfn.DAYS(About!$A$3,'Core Indicators'!U86)</f>
        <v>5</v>
      </c>
      <c r="C86" s="200">
        <f>_xlfn.DAYS(About!$A$3,'Core Indicators'!AC86)</f>
        <v>5</v>
      </c>
      <c r="D86" s="200">
        <f>_xlfn.DAYS(About!$A$3,'Core Indicators'!AK86)</f>
        <v>5</v>
      </c>
      <c r="E86" s="200">
        <f>_xlfn.DAYS(About!$A$3,'Core Indicators'!AS86)</f>
        <v>5</v>
      </c>
      <c r="F86" s="200">
        <f>_xlfn.DAYS(About!$A$3,'Core Indicators'!BQ86)</f>
        <v>5</v>
      </c>
      <c r="G86" s="200">
        <f>_xlfn.DAYS(About!$A$3,'Core Indicators'!DM86)</f>
        <v>5</v>
      </c>
      <c r="H86" s="200">
        <f>_xlfn.DAYS(About!$A$3,'Core Indicators'!DU86)</f>
        <v>5</v>
      </c>
      <c r="I86" s="200">
        <f>_xlfn.DAYS(About!$A$3,'Core Indicators'!EC86)</f>
        <v>5</v>
      </c>
      <c r="J86" s="200">
        <f>_xlfn.DAYS(About!$A$3,'Core Indicators'!EK86)</f>
        <v>5</v>
      </c>
      <c r="K86" s="200">
        <f>_xlfn.DAYS(About!$A$3,'Core Indicators'!ES86)</f>
        <v>5</v>
      </c>
      <c r="L86" s="200">
        <f>_xlfn.DAYS(About!$A$3,'Core Indicators'!FI86)</f>
        <v>1027</v>
      </c>
      <c r="M86" s="200">
        <f>_xlfn.DAYS(About!$A$3,'Core Indicators'!GG86)</f>
        <v>181</v>
      </c>
      <c r="N86" s="200">
        <f>_xlfn.DAYS(About!$A$3,'Core Indicators'!GO86)</f>
        <v>181</v>
      </c>
      <c r="O86" s="200">
        <f>_xlfn.DAYS(About!$A$3,'Core Indicators'!GW86)</f>
        <v>181</v>
      </c>
      <c r="P86" s="200">
        <f>_xlfn.DAYS(About!$A$3,'Core Indicators'!HE86)</f>
        <v>181</v>
      </c>
      <c r="Q86" s="200">
        <f>_xlfn.DAYS(About!$A$3,'Core Indicators'!HM86)</f>
        <v>181</v>
      </c>
      <c r="R86" s="200">
        <f>_xlfn.DAYS(About!$A$3,'Core Indicators'!HU86)</f>
        <v>181</v>
      </c>
      <c r="S86" s="200">
        <f>_xlfn.DAYS(About!$A$3,'Core Indicators'!IC86)</f>
        <v>181</v>
      </c>
      <c r="T86" s="200">
        <f>_xlfn.DAYS(About!$A$3,'Core Indicators'!IK86)</f>
        <v>181</v>
      </c>
      <c r="U86" s="200">
        <f>_xlfn.DAYS(About!$A$3,'Core Indicators'!IS86)</f>
        <v>181</v>
      </c>
      <c r="V86" s="200">
        <f t="shared" si="2"/>
        <v>124.8</v>
      </c>
    </row>
    <row r="87" spans="1:22" x14ac:dyDescent="0.35">
      <c r="A87" s="199" t="str">
        <f>Lists!C:C</f>
        <v>REG001</v>
      </c>
      <c r="B87" s="200">
        <f>_xlfn.DAYS(About!$A$3,'Core Indicators'!U87)</f>
        <v>551</v>
      </c>
      <c r="C87" s="200">
        <f>_xlfn.DAYS(About!$A$3,'Core Indicators'!AC87)</f>
        <v>249</v>
      </c>
      <c r="D87" s="200">
        <f>_xlfn.DAYS(About!$A$3,'Core Indicators'!AK87)</f>
        <v>249</v>
      </c>
      <c r="E87" s="200">
        <f>_xlfn.DAYS(About!$A$3,'Core Indicators'!AS87)</f>
        <v>249</v>
      </c>
      <c r="F87" s="200">
        <f>_xlfn.DAYS(About!$A$3,'Core Indicators'!BQ87)</f>
        <v>249</v>
      </c>
      <c r="G87" s="200">
        <f>_xlfn.DAYS(About!$A$3,'Core Indicators'!DM87)</f>
        <v>249</v>
      </c>
      <c r="H87" s="200">
        <f>_xlfn.DAYS(About!$A$3,'Core Indicators'!DU87)</f>
        <v>249</v>
      </c>
      <c r="I87" s="200">
        <f>_xlfn.DAYS(About!$A$3,'Core Indicators'!EC87)</f>
        <v>249</v>
      </c>
      <c r="J87" s="200">
        <f>_xlfn.DAYS(About!$A$3,'Core Indicators'!EK87)</f>
        <v>249</v>
      </c>
      <c r="K87" s="200">
        <f>_xlfn.DAYS(About!$A$3,'Core Indicators'!ES87)</f>
        <v>249</v>
      </c>
      <c r="L87" s="200">
        <f>_xlfn.DAYS(About!$A$3,'Core Indicators'!FI87)</f>
        <v>944</v>
      </c>
      <c r="M87" s="200">
        <f>_xlfn.DAYS(About!$A$3,'Core Indicators'!GG87)</f>
        <v>172</v>
      </c>
      <c r="N87" s="200">
        <f>_xlfn.DAYS(About!$A$3,'Core Indicators'!GO87)</f>
        <v>172</v>
      </c>
      <c r="O87" s="200">
        <f>_xlfn.DAYS(About!$A$3,'Core Indicators'!GW87)</f>
        <v>172</v>
      </c>
      <c r="P87" s="200">
        <f>_xlfn.DAYS(About!$A$3,'Core Indicators'!HE87)</f>
        <v>172</v>
      </c>
      <c r="Q87" s="200">
        <f>_xlfn.DAYS(About!$A$3,'Core Indicators'!HM87)</f>
        <v>172</v>
      </c>
      <c r="R87" s="200">
        <f>_xlfn.DAYS(About!$A$3,'Core Indicators'!HU87)</f>
        <v>172</v>
      </c>
      <c r="S87" s="200">
        <f>_xlfn.DAYS(About!$A$3,'Core Indicators'!IC87)</f>
        <v>172</v>
      </c>
      <c r="T87" s="200">
        <f>_xlfn.DAYS(About!$A$3,'Core Indicators'!IK87)</f>
        <v>172</v>
      </c>
      <c r="U87" s="200">
        <f>_xlfn.DAYS(About!$A$3,'Core Indicators'!IS87)</f>
        <v>172</v>
      </c>
      <c r="V87" s="200">
        <f t="shared" si="2"/>
        <v>310.8</v>
      </c>
    </row>
    <row r="88" spans="1:22" x14ac:dyDescent="0.35">
      <c r="A88" s="199" t="str">
        <f>Lists!C:C</f>
        <v>REG002</v>
      </c>
      <c r="B88" s="200">
        <f>_xlfn.DAYS(About!$A$3,'Core Indicators'!U88)</f>
        <v>663</v>
      </c>
      <c r="C88" s="200">
        <f>_xlfn.DAYS(About!$A$3,'Core Indicators'!AC88)</f>
        <v>306</v>
      </c>
      <c r="D88" s="200">
        <f>_xlfn.DAYS(About!$A$3,'Core Indicators'!AK88)</f>
        <v>306</v>
      </c>
      <c r="E88" s="200">
        <f>_xlfn.DAYS(About!$A$3,'Core Indicators'!AS88)</f>
        <v>306</v>
      </c>
      <c r="F88" s="200">
        <f>_xlfn.DAYS(About!$A$3,'Core Indicators'!BQ88)</f>
        <v>732</v>
      </c>
      <c r="G88" s="200">
        <f>_xlfn.DAYS(About!$A$3,'Core Indicators'!DM88)</f>
        <v>306</v>
      </c>
      <c r="H88" s="200">
        <f>_xlfn.DAYS(About!$A$3,'Core Indicators'!DU88)</f>
        <v>306</v>
      </c>
      <c r="I88" s="200">
        <f>_xlfn.DAYS(About!$A$3,'Core Indicators'!EC88)</f>
        <v>306</v>
      </c>
      <c r="J88" s="200">
        <f>_xlfn.DAYS(About!$A$3,'Core Indicators'!EK88)</f>
        <v>306</v>
      </c>
      <c r="K88" s="200">
        <f>_xlfn.DAYS(About!$A$3,'Core Indicators'!ES88)</f>
        <v>306</v>
      </c>
      <c r="L88" s="200">
        <f>_xlfn.DAYS(About!$A$3,'Core Indicators'!FI88)</f>
        <v>945</v>
      </c>
      <c r="M88" s="200">
        <f>_xlfn.DAYS(About!$A$3,'Core Indicators'!GG88)</f>
        <v>168</v>
      </c>
      <c r="N88" s="200">
        <f>_xlfn.DAYS(About!$A$3,'Core Indicators'!GO88)</f>
        <v>168</v>
      </c>
      <c r="O88" s="200">
        <f>_xlfn.DAYS(About!$A$3,'Core Indicators'!GW88)</f>
        <v>168</v>
      </c>
      <c r="P88" s="200">
        <f>_xlfn.DAYS(About!$A$3,'Core Indicators'!HE88)</f>
        <v>168</v>
      </c>
      <c r="Q88" s="200">
        <f>_xlfn.DAYS(About!$A$3,'Core Indicators'!HM88)</f>
        <v>168</v>
      </c>
      <c r="R88" s="200">
        <f>_xlfn.DAYS(About!$A$3,'Core Indicators'!HU88)</f>
        <v>168</v>
      </c>
      <c r="S88" s="200">
        <f>_xlfn.DAYS(About!$A$3,'Core Indicators'!IC88)</f>
        <v>168</v>
      </c>
      <c r="T88" s="200">
        <f>_xlfn.DAYS(About!$A$3,'Core Indicators'!IK88)</f>
        <v>168</v>
      </c>
      <c r="U88" s="200">
        <f>_xlfn.DAYS(About!$A$3,'Core Indicators'!IS88)</f>
        <v>168</v>
      </c>
      <c r="V88" s="200">
        <f t="shared" si="2"/>
        <v>398.7</v>
      </c>
    </row>
    <row r="89" spans="1:22" x14ac:dyDescent="0.35">
      <c r="A89" s="199" t="str">
        <f>Lists!C:C</f>
        <v>REG003</v>
      </c>
      <c r="B89" s="200">
        <f>_xlfn.DAYS(About!$A$3,'Core Indicators'!U89)</f>
        <v>743</v>
      </c>
      <c r="C89" s="200">
        <f>_xlfn.DAYS(About!$A$3,'Core Indicators'!AC89)</f>
        <v>743</v>
      </c>
      <c r="D89" s="200">
        <f>_xlfn.DAYS(About!$A$3,'Core Indicators'!AK89)</f>
        <v>420</v>
      </c>
      <c r="E89" s="200">
        <f>_xlfn.DAYS(About!$A$3,'Core Indicators'!AS89)</f>
        <v>743</v>
      </c>
      <c r="F89" s="200">
        <f>_xlfn.DAYS(About!$A$3,'Core Indicators'!BQ89)</f>
        <v>8</v>
      </c>
      <c r="G89" s="200">
        <f>_xlfn.DAYS(About!$A$3,'Core Indicators'!DM89)</f>
        <v>743</v>
      </c>
      <c r="H89" s="200">
        <f>_xlfn.DAYS(About!$A$3,'Core Indicators'!DU89)</f>
        <v>950</v>
      </c>
      <c r="I89" s="200">
        <f>_xlfn.DAYS(About!$A$3,'Core Indicators'!EC89)</f>
        <v>950</v>
      </c>
      <c r="J89" s="200">
        <f>_xlfn.DAYS(About!$A$3,'Core Indicators'!EK89)</f>
        <v>950</v>
      </c>
      <c r="K89" s="200">
        <f>_xlfn.DAYS(About!$A$3,'Core Indicators'!ES89)</f>
        <v>950</v>
      </c>
      <c r="L89" s="200">
        <f>_xlfn.DAYS(About!$A$3,'Core Indicators'!FI89)</f>
        <v>950</v>
      </c>
      <c r="M89" s="200">
        <f>_xlfn.DAYS(About!$A$3,'Core Indicators'!GG89)</f>
        <v>172</v>
      </c>
      <c r="N89" s="200">
        <f>_xlfn.DAYS(About!$A$3,'Core Indicators'!GO89)</f>
        <v>172</v>
      </c>
      <c r="O89" s="200">
        <f>_xlfn.DAYS(About!$A$3,'Core Indicators'!GW89)</f>
        <v>172</v>
      </c>
      <c r="P89" s="200">
        <f>_xlfn.DAYS(About!$A$3,'Core Indicators'!HE89)</f>
        <v>172</v>
      </c>
      <c r="Q89" s="200">
        <f>_xlfn.DAYS(About!$A$3,'Core Indicators'!HM89)</f>
        <v>172</v>
      </c>
      <c r="R89" s="200">
        <f>_xlfn.DAYS(About!$A$3,'Core Indicators'!HU89)</f>
        <v>172</v>
      </c>
      <c r="S89" s="200">
        <f>_xlfn.DAYS(About!$A$3,'Core Indicators'!IC89)</f>
        <v>172</v>
      </c>
      <c r="T89" s="200">
        <f>_xlfn.DAYS(About!$A$3,'Core Indicators'!IK89)</f>
        <v>172</v>
      </c>
      <c r="U89" s="200">
        <f>_xlfn.DAYS(About!$A$3,'Core Indicators'!IS89)</f>
        <v>172</v>
      </c>
      <c r="V89" s="200">
        <f t="shared" si="2"/>
        <v>683.6</v>
      </c>
    </row>
    <row r="90" spans="1:22" x14ac:dyDescent="0.35">
      <c r="A90" s="199" t="str">
        <f>Lists!C:C</f>
        <v>REG004</v>
      </c>
      <c r="B90" s="200">
        <f>_xlfn.DAYS(About!$A$3,'Core Indicators'!U90)</f>
        <v>275</v>
      </c>
      <c r="C90" s="200">
        <f>_xlfn.DAYS(About!$A$3,'Core Indicators'!AC90)</f>
        <v>8</v>
      </c>
      <c r="D90" s="200">
        <f>_xlfn.DAYS(About!$A$3,'Core Indicators'!AK90)</f>
        <v>8</v>
      </c>
      <c r="E90" s="200">
        <f>_xlfn.DAYS(About!$A$3,'Core Indicators'!AS90)</f>
        <v>8</v>
      </c>
      <c r="F90" s="200">
        <f>_xlfn.DAYS(About!$A$3,'Core Indicators'!BQ90)</f>
        <v>365</v>
      </c>
      <c r="G90" s="200">
        <f>_xlfn.DAYS(About!$A$3,'Core Indicators'!DM90)</f>
        <v>8</v>
      </c>
      <c r="H90" s="200">
        <f>_xlfn.DAYS(About!$A$3,'Core Indicators'!DU90)</f>
        <v>8</v>
      </c>
      <c r="I90" s="200">
        <f>_xlfn.DAYS(About!$A$3,'Core Indicators'!EC90)</f>
        <v>8</v>
      </c>
      <c r="J90" s="200">
        <f>_xlfn.DAYS(About!$A$3,'Core Indicators'!EK90)</f>
        <v>8</v>
      </c>
      <c r="K90" s="200">
        <f>_xlfn.DAYS(About!$A$3,'Core Indicators'!ES90)</f>
        <v>8</v>
      </c>
      <c r="L90" s="200">
        <f>_xlfn.DAYS(About!$A$3,'Core Indicators'!FI90)</f>
        <v>924</v>
      </c>
      <c r="M90" s="200">
        <f>_xlfn.DAYS(About!$A$3,'Core Indicators'!GG90)</f>
        <v>172</v>
      </c>
      <c r="N90" s="200">
        <f>_xlfn.DAYS(About!$A$3,'Core Indicators'!GO90)</f>
        <v>172</v>
      </c>
      <c r="O90" s="200">
        <f>_xlfn.DAYS(About!$A$3,'Core Indicators'!GW90)</f>
        <v>172</v>
      </c>
      <c r="P90" s="200">
        <f>_xlfn.DAYS(About!$A$3,'Core Indicators'!HE90)</f>
        <v>172</v>
      </c>
      <c r="Q90" s="200">
        <f>_xlfn.DAYS(About!$A$3,'Core Indicators'!HM90)</f>
        <v>172</v>
      </c>
      <c r="R90" s="200">
        <f>_xlfn.DAYS(About!$A$3,'Core Indicators'!HU90)</f>
        <v>172</v>
      </c>
      <c r="S90" s="200">
        <f>_xlfn.DAYS(About!$A$3,'Core Indicators'!IC90)</f>
        <v>172</v>
      </c>
      <c r="T90" s="200">
        <f>_xlfn.DAYS(About!$A$3,'Core Indicators'!IK90)</f>
        <v>172</v>
      </c>
      <c r="U90" s="200">
        <f>_xlfn.DAYS(About!$A$3,'Core Indicators'!IS90)</f>
        <v>172</v>
      </c>
      <c r="V90" s="200">
        <f t="shared" si="2"/>
        <v>151.69999999999999</v>
      </c>
    </row>
    <row r="91" spans="1:22" x14ac:dyDescent="0.35">
      <c r="A91" s="199" t="str">
        <f>Lists!C:C</f>
        <v>REG006</v>
      </c>
      <c r="B91" s="200">
        <f>_xlfn.DAYS(About!$A$3,'Core Indicators'!U91)</f>
        <v>76</v>
      </c>
      <c r="C91" s="200">
        <f>_xlfn.DAYS(About!$A$3,'Core Indicators'!AC91)</f>
        <v>8</v>
      </c>
      <c r="D91" s="200">
        <f>_xlfn.DAYS(About!$A$3,'Core Indicators'!AK91)</f>
        <v>8</v>
      </c>
      <c r="E91" s="200">
        <f>_xlfn.DAYS(About!$A$3,'Core Indicators'!AS91)</f>
        <v>8</v>
      </c>
      <c r="F91" s="200">
        <f>_xlfn.DAYS(About!$A$3,'Core Indicators'!BQ91)</f>
        <v>8</v>
      </c>
      <c r="G91" s="200">
        <f>_xlfn.DAYS(About!$A$3,'Core Indicators'!DM91)</f>
        <v>8</v>
      </c>
      <c r="H91" s="200">
        <f>_xlfn.DAYS(About!$A$3,'Core Indicators'!DU91)</f>
        <v>8</v>
      </c>
      <c r="I91" s="200">
        <f>_xlfn.DAYS(About!$A$3,'Core Indicators'!EC91)</f>
        <v>8</v>
      </c>
      <c r="J91" s="200">
        <f>_xlfn.DAYS(About!$A$3,'Core Indicators'!EK91)</f>
        <v>8</v>
      </c>
      <c r="K91" s="200">
        <f>_xlfn.DAYS(About!$A$3,'Core Indicators'!ES91)</f>
        <v>8</v>
      </c>
      <c r="L91" s="200">
        <f>_xlfn.DAYS(About!$A$3,'Core Indicators'!FI91)</f>
        <v>927</v>
      </c>
      <c r="M91" s="200">
        <f>_xlfn.DAYS(About!$A$3,'Core Indicators'!GG91)</f>
        <v>172</v>
      </c>
      <c r="N91" s="200">
        <f>_xlfn.DAYS(About!$A$3,'Core Indicators'!GO91)</f>
        <v>172</v>
      </c>
      <c r="O91" s="200">
        <f>_xlfn.DAYS(About!$A$3,'Core Indicators'!GW91)</f>
        <v>172</v>
      </c>
      <c r="P91" s="200">
        <f>_xlfn.DAYS(About!$A$3,'Core Indicators'!HE91)</f>
        <v>172</v>
      </c>
      <c r="Q91" s="200">
        <f>_xlfn.DAYS(About!$A$3,'Core Indicators'!HM91)</f>
        <v>172</v>
      </c>
      <c r="R91" s="200">
        <f>_xlfn.DAYS(About!$A$3,'Core Indicators'!HU91)</f>
        <v>172</v>
      </c>
      <c r="S91" s="200">
        <f>_xlfn.DAYS(About!$A$3,'Core Indicators'!IC91)</f>
        <v>172</v>
      </c>
      <c r="T91" s="200">
        <f>_xlfn.DAYS(About!$A$3,'Core Indicators'!IK91)</f>
        <v>172</v>
      </c>
      <c r="U91" s="200">
        <f>_xlfn.DAYS(About!$A$3,'Core Indicators'!IS91)</f>
        <v>172</v>
      </c>
      <c r="V91" s="200">
        <f t="shared" si="2"/>
        <v>116.3</v>
      </c>
    </row>
    <row r="92" spans="1:22" x14ac:dyDescent="0.35">
      <c r="A92" s="199" t="str">
        <f>Lists!C:C</f>
        <v>REG007</v>
      </c>
      <c r="B92" s="200">
        <f>_xlfn.DAYS(About!$A$3,'Core Indicators'!U92)</f>
        <v>949</v>
      </c>
      <c r="C92" s="200">
        <f>_xlfn.DAYS(About!$A$3,'Core Indicators'!AC92)</f>
        <v>949</v>
      </c>
      <c r="D92" s="200">
        <f>_xlfn.DAYS(About!$A$3,'Core Indicators'!AK92)</f>
        <v>949</v>
      </c>
      <c r="E92" s="200">
        <f>_xlfn.DAYS(About!$A$3,'Core Indicators'!AS92)</f>
        <v>949</v>
      </c>
      <c r="F92" s="200">
        <f>_xlfn.DAYS(About!$A$3,'Core Indicators'!BQ92)</f>
        <v>244</v>
      </c>
      <c r="G92" s="200">
        <f>_xlfn.DAYS(About!$A$3,'Core Indicators'!DM92)</f>
        <v>949</v>
      </c>
      <c r="H92" s="200">
        <f>_xlfn.DAYS(About!$A$3,'Core Indicators'!DU92)</f>
        <v>949</v>
      </c>
      <c r="I92" s="200">
        <f>_xlfn.DAYS(About!$A$3,'Core Indicators'!EC92)</f>
        <v>949</v>
      </c>
      <c r="J92" s="200">
        <f>_xlfn.DAYS(About!$A$3,'Core Indicators'!EK92)</f>
        <v>949</v>
      </c>
      <c r="K92" s="200">
        <f>_xlfn.DAYS(About!$A$3,'Core Indicators'!ES92)</f>
        <v>949</v>
      </c>
      <c r="L92" s="200">
        <f>_xlfn.DAYS(About!$A$3,'Core Indicators'!FI92)</f>
        <v>949</v>
      </c>
      <c r="M92" s="200">
        <f>_xlfn.DAYS(About!$A$3,'Core Indicators'!GG92)</f>
        <v>173</v>
      </c>
      <c r="N92" s="200">
        <f>_xlfn.DAYS(About!$A$3,'Core Indicators'!GO92)</f>
        <v>173</v>
      </c>
      <c r="O92" s="200">
        <f>_xlfn.DAYS(About!$A$3,'Core Indicators'!GW92)</f>
        <v>173</v>
      </c>
      <c r="P92" s="200">
        <f>_xlfn.DAYS(About!$A$3,'Core Indicators'!HE92)</f>
        <v>173</v>
      </c>
      <c r="Q92" s="200">
        <f>_xlfn.DAYS(About!$A$3,'Core Indicators'!HM92)</f>
        <v>173</v>
      </c>
      <c r="R92" s="200">
        <f>_xlfn.DAYS(About!$A$3,'Core Indicators'!HU92)</f>
        <v>173</v>
      </c>
      <c r="S92" s="200">
        <f>_xlfn.DAYS(About!$A$3,'Core Indicators'!IC92)</f>
        <v>173</v>
      </c>
      <c r="T92" s="200">
        <f>_xlfn.DAYS(About!$A$3,'Core Indicators'!IK92)</f>
        <v>173</v>
      </c>
      <c r="U92" s="200">
        <f>_xlfn.DAYS(About!$A$3,'Core Indicators'!IS92)</f>
        <v>173</v>
      </c>
      <c r="V92" s="200">
        <f t="shared" si="2"/>
        <v>800.9</v>
      </c>
    </row>
    <row r="93" spans="1:22" x14ac:dyDescent="0.35">
      <c r="A93" s="199" t="str">
        <f>Lists!C:C</f>
        <v>REG008</v>
      </c>
      <c r="B93" s="200">
        <f>_xlfn.DAYS(About!$A$3,'Core Indicators'!U93)</f>
        <v>949</v>
      </c>
      <c r="C93" s="200">
        <f>_xlfn.DAYS(About!$A$3,'Core Indicators'!AC93)</f>
        <v>949</v>
      </c>
      <c r="D93" s="200">
        <f>_xlfn.DAYS(About!$A$3,'Core Indicators'!AK93)</f>
        <v>949</v>
      </c>
      <c r="E93" s="200">
        <f>_xlfn.DAYS(About!$A$3,'Core Indicators'!AS93)</f>
        <v>949</v>
      </c>
      <c r="F93" s="200">
        <f>_xlfn.DAYS(About!$A$3,'Core Indicators'!BQ93)</f>
        <v>244</v>
      </c>
      <c r="G93" s="200">
        <f>_xlfn.DAYS(About!$A$3,'Core Indicators'!DM93)</f>
        <v>949</v>
      </c>
      <c r="H93" s="200">
        <f>_xlfn.DAYS(About!$A$3,'Core Indicators'!DU93)</f>
        <v>949</v>
      </c>
      <c r="I93" s="200">
        <f>_xlfn.DAYS(About!$A$3,'Core Indicators'!EC93)</f>
        <v>949</v>
      </c>
      <c r="J93" s="200">
        <f>_xlfn.DAYS(About!$A$3,'Core Indicators'!EK93)</f>
        <v>949</v>
      </c>
      <c r="K93" s="200">
        <f>_xlfn.DAYS(About!$A$3,'Core Indicators'!ES93)</f>
        <v>949</v>
      </c>
      <c r="L93" s="200">
        <f>_xlfn.DAYS(About!$A$3,'Core Indicators'!FI93)</f>
        <v>949</v>
      </c>
      <c r="M93" s="200">
        <f>_xlfn.DAYS(About!$A$3,'Core Indicators'!GG93)</f>
        <v>173</v>
      </c>
      <c r="N93" s="200">
        <f>_xlfn.DAYS(About!$A$3,'Core Indicators'!GO93)</f>
        <v>173</v>
      </c>
      <c r="O93" s="200">
        <f>_xlfn.DAYS(About!$A$3,'Core Indicators'!GW93)</f>
        <v>173</v>
      </c>
      <c r="P93" s="200">
        <f>_xlfn.DAYS(About!$A$3,'Core Indicators'!HE93)</f>
        <v>173</v>
      </c>
      <c r="Q93" s="200">
        <f>_xlfn.DAYS(About!$A$3,'Core Indicators'!HM93)</f>
        <v>173</v>
      </c>
      <c r="R93" s="200">
        <f>_xlfn.DAYS(About!$A$3,'Core Indicators'!HU93)</f>
        <v>173</v>
      </c>
      <c r="S93" s="200">
        <f>_xlfn.DAYS(About!$A$3,'Core Indicators'!IC93)</f>
        <v>173</v>
      </c>
      <c r="T93" s="200">
        <f>_xlfn.DAYS(About!$A$3,'Core Indicators'!IK93)</f>
        <v>173</v>
      </c>
      <c r="U93" s="200">
        <f>_xlfn.DAYS(About!$A$3,'Core Indicators'!IS93)</f>
        <v>173</v>
      </c>
      <c r="V93" s="200">
        <f t="shared" si="2"/>
        <v>800.9</v>
      </c>
    </row>
    <row r="94" spans="1:22" x14ac:dyDescent="0.35">
      <c r="A94" s="199" t="str">
        <f>Lists!C:C</f>
        <v>REG011</v>
      </c>
      <c r="B94" s="200">
        <f>_xlfn.DAYS(About!$A$3,'Core Indicators'!U94)</f>
        <v>260</v>
      </c>
      <c r="C94" s="200">
        <f>_xlfn.DAYS(About!$A$3,'Core Indicators'!AC94)</f>
        <v>9</v>
      </c>
      <c r="D94" s="200">
        <f>_xlfn.DAYS(About!$A$3,'Core Indicators'!AK94)</f>
        <v>9</v>
      </c>
      <c r="E94" s="200">
        <f>_xlfn.DAYS(About!$A$3,'Core Indicators'!AS94)</f>
        <v>9</v>
      </c>
      <c r="F94" s="200">
        <f>_xlfn.DAYS(About!$A$3,'Core Indicators'!BQ94)</f>
        <v>9</v>
      </c>
      <c r="G94" s="200">
        <f>_xlfn.DAYS(About!$A$3,'Core Indicators'!DM94)</f>
        <v>9</v>
      </c>
      <c r="H94" s="200">
        <f>_xlfn.DAYS(About!$A$3,'Core Indicators'!DU94)</f>
        <v>9</v>
      </c>
      <c r="I94" s="200">
        <f>_xlfn.DAYS(About!$A$3,'Core Indicators'!EC94)</f>
        <v>9</v>
      </c>
      <c r="J94" s="200">
        <f>_xlfn.DAYS(About!$A$3,'Core Indicators'!EK94)</f>
        <v>9</v>
      </c>
      <c r="K94" s="200">
        <f>_xlfn.DAYS(About!$A$3,'Core Indicators'!ES94)</f>
        <v>9</v>
      </c>
      <c r="L94" s="200">
        <f>_xlfn.DAYS(About!$A$3,'Core Indicators'!FI94)</f>
        <v>260</v>
      </c>
      <c r="M94" s="200">
        <f>_xlfn.DAYS(About!$A$3,'Core Indicators'!GG94)</f>
        <v>173</v>
      </c>
      <c r="N94" s="200">
        <f>_xlfn.DAYS(About!$A$3,'Core Indicators'!GO94)</f>
        <v>173</v>
      </c>
      <c r="O94" s="200">
        <f>_xlfn.DAYS(About!$A$3,'Core Indicators'!GW94)</f>
        <v>173</v>
      </c>
      <c r="P94" s="200">
        <f>_xlfn.DAYS(About!$A$3,'Core Indicators'!HE94)</f>
        <v>173</v>
      </c>
      <c r="Q94" s="200">
        <f>_xlfn.DAYS(About!$A$3,'Core Indicators'!HM94)</f>
        <v>173</v>
      </c>
      <c r="R94" s="200">
        <f>_xlfn.DAYS(About!$A$3,'Core Indicators'!HU94)</f>
        <v>173</v>
      </c>
      <c r="S94" s="200">
        <f>_xlfn.DAYS(About!$A$3,'Core Indicators'!IC94)</f>
        <v>173</v>
      </c>
      <c r="T94" s="200">
        <f>_xlfn.DAYS(About!$A$3,'Core Indicators'!IK94)</f>
        <v>173</v>
      </c>
      <c r="U94" s="200">
        <f>_xlfn.DAYS(About!$A$3,'Core Indicators'!IS94)</f>
        <v>173</v>
      </c>
      <c r="V94" s="200">
        <f t="shared" si="2"/>
        <v>50.5</v>
      </c>
    </row>
    <row r="95" spans="1:22" x14ac:dyDescent="0.35">
      <c r="A95" s="199" t="str">
        <f>Lists!C:C</f>
        <v>REG012</v>
      </c>
      <c r="B95" s="200">
        <f>_xlfn.DAYS(About!$A$3,'Core Indicators'!U95)</f>
        <v>9</v>
      </c>
      <c r="C95" s="200">
        <f>_xlfn.DAYS(About!$A$3,'Core Indicators'!AC95)</f>
        <v>9</v>
      </c>
      <c r="D95" s="200">
        <f>_xlfn.DAYS(About!$A$3,'Core Indicators'!AK95)</f>
        <v>9</v>
      </c>
      <c r="E95" s="200">
        <f>_xlfn.DAYS(About!$A$3,'Core Indicators'!AS95)</f>
        <v>9</v>
      </c>
      <c r="F95" s="200">
        <f>_xlfn.DAYS(About!$A$3,'Core Indicators'!BQ95)</f>
        <v>9</v>
      </c>
      <c r="G95" s="200">
        <f>_xlfn.DAYS(About!$A$3,'Core Indicators'!DM95)</f>
        <v>9</v>
      </c>
      <c r="H95" s="200">
        <f>_xlfn.DAYS(About!$A$3,'Core Indicators'!DU95)</f>
        <v>9</v>
      </c>
      <c r="I95" s="200">
        <f>_xlfn.DAYS(About!$A$3,'Core Indicators'!EC95)</f>
        <v>9</v>
      </c>
      <c r="J95" s="200">
        <f>_xlfn.DAYS(About!$A$3,'Core Indicators'!EK95)</f>
        <v>9</v>
      </c>
      <c r="K95" s="200">
        <f>_xlfn.DAYS(About!$A$3,'Core Indicators'!ES95)</f>
        <v>9</v>
      </c>
      <c r="L95" s="200">
        <f>_xlfn.DAYS(About!$A$3,'Core Indicators'!FI95)</f>
        <v>79</v>
      </c>
      <c r="M95" s="200">
        <f>_xlfn.DAYS(About!$A$3,'Core Indicators'!GG95)</f>
        <v>170</v>
      </c>
      <c r="N95" s="200">
        <f>_xlfn.DAYS(About!$A$3,'Core Indicators'!GO95)</f>
        <v>170</v>
      </c>
      <c r="O95" s="200">
        <f>_xlfn.DAYS(About!$A$3,'Core Indicators'!GW95)</f>
        <v>170</v>
      </c>
      <c r="P95" s="200">
        <f>_xlfn.DAYS(About!$A$3,'Core Indicators'!HE95)</f>
        <v>170</v>
      </c>
      <c r="Q95" s="200">
        <f>_xlfn.DAYS(About!$A$3,'Core Indicators'!HM95)</f>
        <v>170</v>
      </c>
      <c r="R95" s="200">
        <f>_xlfn.DAYS(About!$A$3,'Core Indicators'!HU95)</f>
        <v>170</v>
      </c>
      <c r="S95" s="200">
        <f>_xlfn.DAYS(About!$A$3,'Core Indicators'!IC95)</f>
        <v>170</v>
      </c>
      <c r="T95" s="200">
        <f>_xlfn.DAYS(About!$A$3,'Core Indicators'!IK95)</f>
        <v>170</v>
      </c>
      <c r="U95" s="200">
        <f>_xlfn.DAYS(About!$A$3,'Core Indicators'!IS95)</f>
        <v>170</v>
      </c>
      <c r="V95" s="200">
        <f t="shared" si="2"/>
        <v>32.1</v>
      </c>
    </row>
    <row r="96" spans="1:22" x14ac:dyDescent="0.35">
      <c r="A96" s="199" t="str">
        <f>Lists!C:C</f>
        <v>REG013</v>
      </c>
      <c r="B96" s="200">
        <f>_xlfn.DAYS(About!$A$3,'Core Indicators'!U96)</f>
        <v>370</v>
      </c>
      <c r="C96" s="200">
        <f>_xlfn.DAYS(About!$A$3,'Core Indicators'!AC96)</f>
        <v>307</v>
      </c>
      <c r="D96" s="200">
        <f>_xlfn.DAYS(About!$A$3,'Core Indicators'!AK96)</f>
        <v>307</v>
      </c>
      <c r="E96" s="200">
        <f>_xlfn.DAYS(About!$A$3,'Core Indicators'!AS96)</f>
        <v>307</v>
      </c>
      <c r="F96" s="200">
        <f>_xlfn.DAYS(About!$A$3,'Core Indicators'!BQ96)</f>
        <v>391</v>
      </c>
      <c r="G96" s="200">
        <f>_xlfn.DAYS(About!$A$3,'Core Indicators'!DM96)</f>
        <v>391</v>
      </c>
      <c r="H96" s="200">
        <f>_xlfn.DAYS(About!$A$3,'Core Indicators'!DU96)</f>
        <v>391</v>
      </c>
      <c r="I96" s="200">
        <f>_xlfn.DAYS(About!$A$3,'Core Indicators'!EC96)</f>
        <v>391</v>
      </c>
      <c r="J96" s="200">
        <f>_xlfn.DAYS(About!$A$3,'Core Indicators'!EK96)</f>
        <v>391</v>
      </c>
      <c r="K96" s="200">
        <f>_xlfn.DAYS(About!$A$3,'Core Indicators'!ES96)</f>
        <v>391</v>
      </c>
      <c r="L96" s="200">
        <f>_xlfn.DAYS(About!$A$3,'Core Indicators'!FI96)</f>
        <v>391</v>
      </c>
      <c r="M96" s="200">
        <f>_xlfn.DAYS(About!$A$3,'Core Indicators'!GG96)</f>
        <v>174</v>
      </c>
      <c r="N96" s="200">
        <f>_xlfn.DAYS(About!$A$3,'Core Indicators'!GO96)</f>
        <v>174</v>
      </c>
      <c r="O96" s="200">
        <f>_xlfn.DAYS(About!$A$3,'Core Indicators'!GW96)</f>
        <v>174</v>
      </c>
      <c r="P96" s="200">
        <f>_xlfn.DAYS(About!$A$3,'Core Indicators'!HE96)</f>
        <v>174</v>
      </c>
      <c r="Q96" s="200">
        <f>_xlfn.DAYS(About!$A$3,'Core Indicators'!HM96)</f>
        <v>174</v>
      </c>
      <c r="R96" s="200">
        <f>_xlfn.DAYS(About!$A$3,'Core Indicators'!HU96)</f>
        <v>174</v>
      </c>
      <c r="S96" s="200">
        <f>_xlfn.DAYS(About!$A$3,'Core Indicators'!IC96)</f>
        <v>174</v>
      </c>
      <c r="T96" s="200">
        <f>_xlfn.DAYS(About!$A$3,'Core Indicators'!IK96)</f>
        <v>174</v>
      </c>
      <c r="U96" s="200">
        <f>_xlfn.DAYS(About!$A$3,'Core Indicators'!IS96)</f>
        <v>174</v>
      </c>
      <c r="V96" s="200">
        <f t="shared" si="2"/>
        <v>352.5</v>
      </c>
    </row>
    <row r="97" spans="1:22" x14ac:dyDescent="0.35">
      <c r="A97" s="199" t="str">
        <f>Lists!C:C</f>
        <v>RWA002</v>
      </c>
      <c r="B97" s="200">
        <f>_xlfn.DAYS(About!$A$3,'Core Indicators'!U97)</f>
        <v>1019</v>
      </c>
      <c r="C97" s="200">
        <f>_xlfn.DAYS(About!$A$3,'Core Indicators'!AC97)</f>
        <v>305</v>
      </c>
      <c r="D97" s="200">
        <f>_xlfn.DAYS(About!$A$3,'Core Indicators'!AK97)</f>
        <v>305</v>
      </c>
      <c r="E97" s="200">
        <f>_xlfn.DAYS(About!$A$3,'Core Indicators'!AS97)</f>
        <v>305</v>
      </c>
      <c r="F97" s="200">
        <f>_xlfn.DAYS(About!$A$3,'Core Indicators'!BQ97)</f>
        <v>396</v>
      </c>
      <c r="G97" s="200">
        <f>_xlfn.DAYS(About!$A$3,'Core Indicators'!DM97)</f>
        <v>305</v>
      </c>
      <c r="H97" s="200">
        <f>_xlfn.DAYS(About!$A$3,'Core Indicators'!DU97)</f>
        <v>305</v>
      </c>
      <c r="I97" s="200">
        <f>_xlfn.DAYS(About!$A$3,'Core Indicators'!EC97)</f>
        <v>305</v>
      </c>
      <c r="J97" s="200">
        <f>_xlfn.DAYS(About!$A$3,'Core Indicators'!EK97)</f>
        <v>305</v>
      </c>
      <c r="K97" s="200">
        <f>_xlfn.DAYS(About!$A$3,'Core Indicators'!ES97)</f>
        <v>305</v>
      </c>
      <c r="L97" s="200">
        <f>_xlfn.DAYS(About!$A$3,'Core Indicators'!FI97)</f>
        <v>1019</v>
      </c>
      <c r="M97" s="200">
        <f>_xlfn.DAYS(About!$A$3,'Core Indicators'!GG97)</f>
        <v>172</v>
      </c>
      <c r="N97" s="200">
        <f>_xlfn.DAYS(About!$A$3,'Core Indicators'!GO97)</f>
        <v>172</v>
      </c>
      <c r="O97" s="200">
        <f>_xlfn.DAYS(About!$A$3,'Core Indicators'!GW97)</f>
        <v>172</v>
      </c>
      <c r="P97" s="200">
        <f>_xlfn.DAYS(About!$A$3,'Core Indicators'!HE97)</f>
        <v>172</v>
      </c>
      <c r="Q97" s="200">
        <f>_xlfn.DAYS(About!$A$3,'Core Indicators'!HM97)</f>
        <v>172</v>
      </c>
      <c r="R97" s="200">
        <f>_xlfn.DAYS(About!$A$3,'Core Indicators'!HU97)</f>
        <v>172</v>
      </c>
      <c r="S97" s="200">
        <f>_xlfn.DAYS(About!$A$3,'Core Indicators'!IC97)</f>
        <v>172</v>
      </c>
      <c r="T97" s="200">
        <f>_xlfn.DAYS(About!$A$3,'Core Indicators'!IK97)</f>
        <v>172</v>
      </c>
      <c r="U97" s="200">
        <f>_xlfn.DAYS(About!$A$3,'Core Indicators'!IS97)</f>
        <v>172</v>
      </c>
      <c r="V97" s="200">
        <f t="shared" si="2"/>
        <v>372.2</v>
      </c>
    </row>
    <row r="98" spans="1:22" x14ac:dyDescent="0.35">
      <c r="A98" s="199" t="str">
        <f>Lists!C:C</f>
        <v>SDN001</v>
      </c>
      <c r="B98" s="200">
        <f>_xlfn.DAYS(About!$A$3,'Core Indicators'!U98)</f>
        <v>155</v>
      </c>
      <c r="C98" s="200">
        <f>_xlfn.DAYS(About!$A$3,'Core Indicators'!AC98)</f>
        <v>155</v>
      </c>
      <c r="D98" s="200">
        <f>_xlfn.DAYS(About!$A$3,'Core Indicators'!AK98)</f>
        <v>155</v>
      </c>
      <c r="E98" s="200">
        <f>_xlfn.DAYS(About!$A$3,'Core Indicators'!AS98)</f>
        <v>9</v>
      </c>
      <c r="F98" s="200">
        <f>_xlfn.DAYS(About!$A$3,'Core Indicators'!BQ98)</f>
        <v>9</v>
      </c>
      <c r="G98" s="200">
        <f>_xlfn.DAYS(About!$A$3,'Core Indicators'!DM98)</f>
        <v>155</v>
      </c>
      <c r="H98" s="200">
        <f>_xlfn.DAYS(About!$A$3,'Core Indicators'!DU98)</f>
        <v>155</v>
      </c>
      <c r="I98" s="200">
        <f>_xlfn.DAYS(About!$A$3,'Core Indicators'!EC98)</f>
        <v>155</v>
      </c>
      <c r="J98" s="200">
        <f>_xlfn.DAYS(About!$A$3,'Core Indicators'!EK98)</f>
        <v>155</v>
      </c>
      <c r="K98" s="200">
        <f>_xlfn.DAYS(About!$A$3,'Core Indicators'!ES98)</f>
        <v>155</v>
      </c>
      <c r="L98" s="200">
        <f>_xlfn.DAYS(About!$A$3,'Core Indicators'!FI98)</f>
        <v>155</v>
      </c>
      <c r="M98" s="200">
        <f>_xlfn.DAYS(About!$A$3,'Core Indicators'!GG98)</f>
        <v>177</v>
      </c>
      <c r="N98" s="200">
        <f>_xlfn.DAYS(About!$A$3,'Core Indicators'!GO98)</f>
        <v>177</v>
      </c>
      <c r="O98" s="200">
        <f>_xlfn.DAYS(About!$A$3,'Core Indicators'!GW98)</f>
        <v>177</v>
      </c>
      <c r="P98" s="200">
        <f>_xlfn.DAYS(About!$A$3,'Core Indicators'!HE98)</f>
        <v>177</v>
      </c>
      <c r="Q98" s="200">
        <f>_xlfn.DAYS(About!$A$3,'Core Indicators'!HM98)</f>
        <v>177</v>
      </c>
      <c r="R98" s="200">
        <f>_xlfn.DAYS(About!$A$3,'Core Indicators'!HU98)</f>
        <v>177</v>
      </c>
      <c r="S98" s="200">
        <f>_xlfn.DAYS(About!$A$3,'Core Indicators'!IC98)</f>
        <v>177</v>
      </c>
      <c r="T98" s="200">
        <f>_xlfn.DAYS(About!$A$3,'Core Indicators'!IK98)</f>
        <v>177</v>
      </c>
      <c r="U98" s="200">
        <f>_xlfn.DAYS(About!$A$3,'Core Indicators'!IS98)</f>
        <v>177</v>
      </c>
      <c r="V98" s="200">
        <f t="shared" si="2"/>
        <v>128</v>
      </c>
    </row>
    <row r="99" spans="1:22" x14ac:dyDescent="0.35">
      <c r="A99" s="199" t="str">
        <f>Lists!C:C</f>
        <v>SDN005</v>
      </c>
      <c r="B99" s="200">
        <f>_xlfn.DAYS(About!$A$3,'Core Indicators'!U99)</f>
        <v>155</v>
      </c>
      <c r="C99" s="200">
        <f>_xlfn.DAYS(About!$A$3,'Core Indicators'!AC99)</f>
        <v>155</v>
      </c>
      <c r="D99" s="200">
        <f>_xlfn.DAYS(About!$A$3,'Core Indicators'!AK99)</f>
        <v>155</v>
      </c>
      <c r="E99" s="200">
        <f>_xlfn.DAYS(About!$A$3,'Core Indicators'!AS99)</f>
        <v>9</v>
      </c>
      <c r="F99" s="200">
        <f>_xlfn.DAYS(About!$A$3,'Core Indicators'!BQ99)</f>
        <v>9</v>
      </c>
      <c r="G99" s="200">
        <f>_xlfn.DAYS(About!$A$3,'Core Indicators'!DM99)</f>
        <v>9</v>
      </c>
      <c r="H99" s="200">
        <f>_xlfn.DAYS(About!$A$3,'Core Indicators'!DU99)</f>
        <v>9</v>
      </c>
      <c r="I99" s="200">
        <f>_xlfn.DAYS(About!$A$3,'Core Indicators'!EC99)</f>
        <v>9</v>
      </c>
      <c r="J99" s="200">
        <f>_xlfn.DAYS(About!$A$3,'Core Indicators'!EK99)</f>
        <v>9</v>
      </c>
      <c r="K99" s="200">
        <f>_xlfn.DAYS(About!$A$3,'Core Indicators'!ES99)</f>
        <v>9</v>
      </c>
      <c r="L99" s="200">
        <f>_xlfn.DAYS(About!$A$3,'Core Indicators'!FI99)</f>
        <v>78</v>
      </c>
      <c r="M99" s="200">
        <f>_xlfn.DAYS(About!$A$3,'Core Indicators'!GG99)</f>
        <v>177</v>
      </c>
      <c r="N99" s="200">
        <f>_xlfn.DAYS(About!$A$3,'Core Indicators'!GO99)</f>
        <v>177</v>
      </c>
      <c r="O99" s="200">
        <f>_xlfn.DAYS(About!$A$3,'Core Indicators'!GW99)</f>
        <v>177</v>
      </c>
      <c r="P99" s="200">
        <f>_xlfn.DAYS(About!$A$3,'Core Indicators'!HE99)</f>
        <v>177</v>
      </c>
      <c r="Q99" s="200">
        <f>_xlfn.DAYS(About!$A$3,'Core Indicators'!HM99)</f>
        <v>177</v>
      </c>
      <c r="R99" s="200">
        <f>_xlfn.DAYS(About!$A$3,'Core Indicators'!HU99)</f>
        <v>177</v>
      </c>
      <c r="S99" s="200">
        <f>_xlfn.DAYS(About!$A$3,'Core Indicators'!IC99)</f>
        <v>177</v>
      </c>
      <c r="T99" s="200">
        <f>_xlfn.DAYS(About!$A$3,'Core Indicators'!IK99)</f>
        <v>177</v>
      </c>
      <c r="U99" s="200">
        <f>_xlfn.DAYS(About!$A$3,'Core Indicators'!IS99)</f>
        <v>177</v>
      </c>
      <c r="V99" s="200">
        <f t="shared" ref="V99:V132" si="3">AVERAGE(D99:M99)</f>
        <v>47.3</v>
      </c>
    </row>
    <row r="100" spans="1:22" x14ac:dyDescent="0.35">
      <c r="A100" s="199" t="str">
        <f>Lists!C:C</f>
        <v>SDN006</v>
      </c>
      <c r="B100" s="200">
        <f>_xlfn.DAYS(About!$A$3,'Core Indicators'!U100)</f>
        <v>78</v>
      </c>
      <c r="C100" s="200">
        <f>_xlfn.DAYS(About!$A$3,'Core Indicators'!AC100)</f>
        <v>78</v>
      </c>
      <c r="D100" s="200">
        <f>_xlfn.DAYS(About!$A$3,'Core Indicators'!AK100)</f>
        <v>9</v>
      </c>
      <c r="E100" s="200">
        <f>_xlfn.DAYS(About!$A$3,'Core Indicators'!AS100)</f>
        <v>9</v>
      </c>
      <c r="F100" s="200">
        <f>_xlfn.DAYS(About!$A$3,'Core Indicators'!BQ100)</f>
        <v>78</v>
      </c>
      <c r="G100" s="200">
        <f>_xlfn.DAYS(About!$A$3,'Core Indicators'!DM100)</f>
        <v>9</v>
      </c>
      <c r="H100" s="200">
        <f>_xlfn.DAYS(About!$A$3,'Core Indicators'!DU100)</f>
        <v>9</v>
      </c>
      <c r="I100" s="200">
        <f>_xlfn.DAYS(About!$A$3,'Core Indicators'!EC100)</f>
        <v>9</v>
      </c>
      <c r="J100" s="200">
        <f>_xlfn.DAYS(About!$A$3,'Core Indicators'!EK100)</f>
        <v>9</v>
      </c>
      <c r="K100" s="200">
        <f>_xlfn.DAYS(About!$A$3,'Core Indicators'!ES100)</f>
        <v>9</v>
      </c>
      <c r="L100" s="200">
        <f>_xlfn.DAYS(About!$A$3,'Core Indicators'!FI100)</f>
        <v>78</v>
      </c>
      <c r="M100" s="200">
        <f>_xlfn.DAYS(About!$A$3,'Core Indicators'!GG100)</f>
        <v>177</v>
      </c>
      <c r="N100" s="200">
        <f>_xlfn.DAYS(About!$A$3,'Core Indicators'!GO100)</f>
        <v>177</v>
      </c>
      <c r="O100" s="200">
        <f>_xlfn.DAYS(About!$A$3,'Core Indicators'!GW100)</f>
        <v>177</v>
      </c>
      <c r="P100" s="200">
        <f>_xlfn.DAYS(About!$A$3,'Core Indicators'!HE100)</f>
        <v>177</v>
      </c>
      <c r="Q100" s="200">
        <f>_xlfn.DAYS(About!$A$3,'Core Indicators'!HM100)</f>
        <v>177</v>
      </c>
      <c r="R100" s="200">
        <f>_xlfn.DAYS(About!$A$3,'Core Indicators'!HU100)</f>
        <v>177</v>
      </c>
      <c r="S100" s="200">
        <f>_xlfn.DAYS(About!$A$3,'Core Indicators'!IC100)</f>
        <v>177</v>
      </c>
      <c r="T100" s="200">
        <f>_xlfn.DAYS(About!$A$3,'Core Indicators'!IK100)</f>
        <v>177</v>
      </c>
      <c r="U100" s="200">
        <f>_xlfn.DAYS(About!$A$3,'Core Indicators'!IS100)</f>
        <v>177</v>
      </c>
      <c r="V100" s="200">
        <f t="shared" si="3"/>
        <v>39.6</v>
      </c>
    </row>
    <row r="101" spans="1:22" x14ac:dyDescent="0.35">
      <c r="A101" s="199" t="str">
        <f>Lists!C:C</f>
        <v>SDN007</v>
      </c>
      <c r="B101" s="200">
        <f>_xlfn.DAYS(About!$A$3,'Core Indicators'!U101)</f>
        <v>155</v>
      </c>
      <c r="C101" s="200">
        <f>_xlfn.DAYS(About!$A$3,'Core Indicators'!AC101)</f>
        <v>155</v>
      </c>
      <c r="D101" s="200">
        <f>_xlfn.DAYS(About!$A$3,'Core Indicators'!AK101)</f>
        <v>155</v>
      </c>
      <c r="E101" s="200">
        <f>_xlfn.DAYS(About!$A$3,'Core Indicators'!AS101)</f>
        <v>9</v>
      </c>
      <c r="F101" s="200">
        <f>_xlfn.DAYS(About!$A$3,'Core Indicators'!BQ101)</f>
        <v>9</v>
      </c>
      <c r="G101" s="200">
        <f>_xlfn.DAYS(About!$A$3,'Core Indicators'!DM101)</f>
        <v>9</v>
      </c>
      <c r="H101" s="200">
        <f>_xlfn.DAYS(About!$A$3,'Core Indicators'!DU101)</f>
        <v>9</v>
      </c>
      <c r="I101" s="200">
        <f>_xlfn.DAYS(About!$A$3,'Core Indicators'!EC101)</f>
        <v>9</v>
      </c>
      <c r="J101" s="200">
        <f>_xlfn.DAYS(About!$A$3,'Core Indicators'!EK101)</f>
        <v>9</v>
      </c>
      <c r="K101" s="200">
        <f>_xlfn.DAYS(About!$A$3,'Core Indicators'!ES101)</f>
        <v>9</v>
      </c>
      <c r="L101" s="200">
        <f>_xlfn.DAYS(About!$A$3,'Core Indicators'!FI101)</f>
        <v>155</v>
      </c>
      <c r="M101" s="200">
        <f>_xlfn.DAYS(About!$A$3,'Core Indicators'!GG101)</f>
        <v>177</v>
      </c>
      <c r="N101" s="200">
        <f>_xlfn.DAYS(About!$A$3,'Core Indicators'!GO101)</f>
        <v>177</v>
      </c>
      <c r="O101" s="200">
        <f>_xlfn.DAYS(About!$A$3,'Core Indicators'!GW101)</f>
        <v>177</v>
      </c>
      <c r="P101" s="200">
        <f>_xlfn.DAYS(About!$A$3,'Core Indicators'!HE101)</f>
        <v>177</v>
      </c>
      <c r="Q101" s="200">
        <f>_xlfn.DAYS(About!$A$3,'Core Indicators'!HM101)</f>
        <v>177</v>
      </c>
      <c r="R101" s="200">
        <f>_xlfn.DAYS(About!$A$3,'Core Indicators'!HU101)</f>
        <v>177</v>
      </c>
      <c r="S101" s="200">
        <f>_xlfn.DAYS(About!$A$3,'Core Indicators'!IC101)</f>
        <v>177</v>
      </c>
      <c r="T101" s="200">
        <f>_xlfn.DAYS(About!$A$3,'Core Indicators'!IK101)</f>
        <v>177</v>
      </c>
      <c r="U101" s="200">
        <f>_xlfn.DAYS(About!$A$3,'Core Indicators'!IS101)</f>
        <v>177</v>
      </c>
      <c r="V101" s="200">
        <f t="shared" si="3"/>
        <v>55</v>
      </c>
    </row>
    <row r="102" spans="1:22" x14ac:dyDescent="0.35">
      <c r="A102" s="199" t="str">
        <f>Lists!C:C</f>
        <v>SDN008</v>
      </c>
      <c r="B102" s="200">
        <f>_xlfn.DAYS(About!$A$3,'Core Indicators'!U102)</f>
        <v>214</v>
      </c>
      <c r="C102" s="200">
        <f>_xlfn.DAYS(About!$A$3,'Core Indicators'!AC102)</f>
        <v>127</v>
      </c>
      <c r="D102" s="200">
        <f>_xlfn.DAYS(About!$A$3,'Core Indicators'!AK102)</f>
        <v>9</v>
      </c>
      <c r="E102" s="200">
        <f>_xlfn.DAYS(About!$A$3,'Core Indicators'!AS102)</f>
        <v>9</v>
      </c>
      <c r="F102" s="200">
        <f>_xlfn.DAYS(About!$A$3,'Core Indicators'!BQ102)</f>
        <v>9</v>
      </c>
      <c r="G102" s="200">
        <f>_xlfn.DAYS(About!$A$3,'Core Indicators'!DM102)</f>
        <v>9</v>
      </c>
      <c r="H102" s="200">
        <f>_xlfn.DAYS(About!$A$3,'Core Indicators'!DU102)</f>
        <v>9</v>
      </c>
      <c r="I102" s="200">
        <f>_xlfn.DAYS(About!$A$3,'Core Indicators'!EC102)</f>
        <v>9</v>
      </c>
      <c r="J102" s="200">
        <f>_xlfn.DAYS(About!$A$3,'Core Indicators'!EK102)</f>
        <v>9</v>
      </c>
      <c r="K102" s="200">
        <f>_xlfn.DAYS(About!$A$3,'Core Indicators'!ES102)</f>
        <v>9</v>
      </c>
      <c r="L102" s="200">
        <f>_xlfn.DAYS(About!$A$3,'Core Indicators'!FI102)</f>
        <v>214</v>
      </c>
      <c r="M102" s="200">
        <f>_xlfn.DAYS(About!$A$3,'Core Indicators'!GG102)</f>
        <v>177</v>
      </c>
      <c r="N102" s="200">
        <f>_xlfn.DAYS(About!$A$3,'Core Indicators'!GO102)</f>
        <v>177</v>
      </c>
      <c r="O102" s="200">
        <f>_xlfn.DAYS(About!$A$3,'Core Indicators'!GW102)</f>
        <v>177</v>
      </c>
      <c r="P102" s="200">
        <f>_xlfn.DAYS(About!$A$3,'Core Indicators'!HE102)</f>
        <v>177</v>
      </c>
      <c r="Q102" s="200">
        <f>_xlfn.DAYS(About!$A$3,'Core Indicators'!HM102)</f>
        <v>177</v>
      </c>
      <c r="R102" s="200">
        <f>_xlfn.DAYS(About!$A$3,'Core Indicators'!HU102)</f>
        <v>177</v>
      </c>
      <c r="S102" s="200">
        <f>_xlfn.DAYS(About!$A$3,'Core Indicators'!IC102)</f>
        <v>177</v>
      </c>
      <c r="T102" s="200">
        <f>_xlfn.DAYS(About!$A$3,'Core Indicators'!IK102)</f>
        <v>177</v>
      </c>
      <c r="U102" s="200">
        <f>_xlfn.DAYS(About!$A$3,'Core Indicators'!IS102)</f>
        <v>177</v>
      </c>
      <c r="V102" s="200">
        <f t="shared" si="3"/>
        <v>46.3</v>
      </c>
    </row>
    <row r="103" spans="1:22" x14ac:dyDescent="0.35">
      <c r="A103" s="199" t="str">
        <f>Lists!C:C</f>
        <v>SEN002</v>
      </c>
      <c r="B103" s="200">
        <f>_xlfn.DAYS(About!$A$3,'Core Indicators'!U103)</f>
        <v>421</v>
      </c>
      <c r="C103" s="200">
        <f>_xlfn.DAYS(About!$A$3,'Core Indicators'!AC103)</f>
        <v>305</v>
      </c>
      <c r="D103" s="200">
        <f>_xlfn.DAYS(About!$A$3,'Core Indicators'!AK103)</f>
        <v>305</v>
      </c>
      <c r="E103" s="200">
        <f>_xlfn.DAYS(About!$A$3,'Core Indicators'!AS103)</f>
        <v>719</v>
      </c>
      <c r="F103" s="200">
        <f>_xlfn.DAYS(About!$A$3,'Core Indicators'!BQ103)</f>
        <v>1041</v>
      </c>
      <c r="G103" s="200">
        <f>_xlfn.DAYS(About!$A$3,'Core Indicators'!DM103)</f>
        <v>305</v>
      </c>
      <c r="H103" s="200">
        <f>_xlfn.DAYS(About!$A$3,'Core Indicators'!DU103)</f>
        <v>305</v>
      </c>
      <c r="I103" s="200">
        <f>_xlfn.DAYS(About!$A$3,'Core Indicators'!EC103)</f>
        <v>305</v>
      </c>
      <c r="J103" s="200">
        <f>_xlfn.DAYS(About!$A$3,'Core Indicators'!EK103)</f>
        <v>305</v>
      </c>
      <c r="K103" s="200">
        <f>_xlfn.DAYS(About!$A$3,'Core Indicators'!ES103)</f>
        <v>305</v>
      </c>
      <c r="L103" s="200">
        <f>_xlfn.DAYS(About!$A$3,'Core Indicators'!FI103)</f>
        <v>1041</v>
      </c>
      <c r="M103" s="200">
        <f>_xlfn.DAYS(About!$A$3,'Core Indicators'!GG103)</f>
        <v>174</v>
      </c>
      <c r="N103" s="200">
        <f>_xlfn.DAYS(About!$A$3,'Core Indicators'!GO103)</f>
        <v>174</v>
      </c>
      <c r="O103" s="200">
        <f>_xlfn.DAYS(About!$A$3,'Core Indicators'!GW103)</f>
        <v>174</v>
      </c>
      <c r="P103" s="200">
        <f>_xlfn.DAYS(About!$A$3,'Core Indicators'!HE103)</f>
        <v>174</v>
      </c>
      <c r="Q103" s="200">
        <f>_xlfn.DAYS(About!$A$3,'Core Indicators'!HM103)</f>
        <v>174</v>
      </c>
      <c r="R103" s="200">
        <f>_xlfn.DAYS(About!$A$3,'Core Indicators'!HU103)</f>
        <v>174</v>
      </c>
      <c r="S103" s="200">
        <f>_xlfn.DAYS(About!$A$3,'Core Indicators'!IC103)</f>
        <v>174</v>
      </c>
      <c r="T103" s="200">
        <f>_xlfn.DAYS(About!$A$3,'Core Indicators'!IK103)</f>
        <v>174</v>
      </c>
      <c r="U103" s="200">
        <f>_xlfn.DAYS(About!$A$3,'Core Indicators'!IS103)</f>
        <v>174</v>
      </c>
      <c r="V103" s="200">
        <f t="shared" si="3"/>
        <v>480.5</v>
      </c>
    </row>
    <row r="104" spans="1:22" x14ac:dyDescent="0.35">
      <c r="A104" s="199" t="str">
        <f>Lists!C:C</f>
        <v>SLV001</v>
      </c>
      <c r="B104" s="200">
        <f>_xlfn.DAYS(About!$A$3,'Core Indicators'!U104)</f>
        <v>14</v>
      </c>
      <c r="C104" s="200">
        <f>_xlfn.DAYS(About!$A$3,'Core Indicators'!AC104)</f>
        <v>14</v>
      </c>
      <c r="D104" s="200">
        <f>_xlfn.DAYS(About!$A$3,'Core Indicators'!AK104)</f>
        <v>14</v>
      </c>
      <c r="E104" s="200">
        <f>_xlfn.DAYS(About!$A$3,'Core Indicators'!AS104)</f>
        <v>14</v>
      </c>
      <c r="F104" s="200">
        <f>_xlfn.DAYS(About!$A$3,'Core Indicators'!BQ104)</f>
        <v>14</v>
      </c>
      <c r="G104" s="200">
        <f>_xlfn.DAYS(About!$A$3,'Core Indicators'!DM104)</f>
        <v>14</v>
      </c>
      <c r="H104" s="200">
        <f>_xlfn.DAYS(About!$A$3,'Core Indicators'!DU104)</f>
        <v>14</v>
      </c>
      <c r="I104" s="200">
        <f>_xlfn.DAYS(About!$A$3,'Core Indicators'!EC104)</f>
        <v>14</v>
      </c>
      <c r="J104" s="200">
        <f>_xlfn.DAYS(About!$A$3,'Core Indicators'!EK104)</f>
        <v>14</v>
      </c>
      <c r="K104" s="200">
        <f>_xlfn.DAYS(About!$A$3,'Core Indicators'!ES104)</f>
        <v>14</v>
      </c>
      <c r="L104" s="200">
        <f>_xlfn.DAYS(About!$A$3,'Core Indicators'!FI104)</f>
        <v>14</v>
      </c>
      <c r="M104" s="200">
        <f>_xlfn.DAYS(About!$A$3,'Core Indicators'!GG104)</f>
        <v>180</v>
      </c>
      <c r="N104" s="200">
        <f>_xlfn.DAYS(About!$A$3,'Core Indicators'!GO104)</f>
        <v>180</v>
      </c>
      <c r="O104" s="200">
        <f>_xlfn.DAYS(About!$A$3,'Core Indicators'!GW104)</f>
        <v>180</v>
      </c>
      <c r="P104" s="200">
        <f>_xlfn.DAYS(About!$A$3,'Core Indicators'!HE104)</f>
        <v>180</v>
      </c>
      <c r="Q104" s="200">
        <f>_xlfn.DAYS(About!$A$3,'Core Indicators'!HM104)</f>
        <v>181</v>
      </c>
      <c r="R104" s="200">
        <f>_xlfn.DAYS(About!$A$3,'Core Indicators'!HU104)</f>
        <v>181</v>
      </c>
      <c r="S104" s="200">
        <f>_xlfn.DAYS(About!$A$3,'Core Indicators'!IC104)</f>
        <v>180</v>
      </c>
      <c r="T104" s="200">
        <f>_xlfn.DAYS(About!$A$3,'Core Indicators'!IK104)</f>
        <v>180</v>
      </c>
      <c r="U104" s="200">
        <f>_xlfn.DAYS(About!$A$3,'Core Indicators'!IS104)</f>
        <v>180</v>
      </c>
      <c r="V104" s="200">
        <f t="shared" si="3"/>
        <v>30.6</v>
      </c>
    </row>
    <row r="105" spans="1:22" x14ac:dyDescent="0.35">
      <c r="A105" s="199" t="str">
        <f>Lists!C:C</f>
        <v>SOM001</v>
      </c>
      <c r="B105" s="200">
        <f>_xlfn.DAYS(About!$A$3,'Core Indicators'!U105)</f>
        <v>771</v>
      </c>
      <c r="C105" s="200">
        <f>_xlfn.DAYS(About!$A$3,'Core Indicators'!AC105)</f>
        <v>11</v>
      </c>
      <c r="D105" s="200">
        <f>_xlfn.DAYS(About!$A$3,'Core Indicators'!AK105)</f>
        <v>11</v>
      </c>
      <c r="E105" s="200">
        <f>_xlfn.DAYS(About!$A$3,'Core Indicators'!AS105)</f>
        <v>11</v>
      </c>
      <c r="F105" s="200">
        <f>_xlfn.DAYS(About!$A$3,'Core Indicators'!BQ105)</f>
        <v>11</v>
      </c>
      <c r="G105" s="200">
        <f>_xlfn.DAYS(About!$A$3,'Core Indicators'!DM105)</f>
        <v>11</v>
      </c>
      <c r="H105" s="200">
        <f>_xlfn.DAYS(About!$A$3,'Core Indicators'!DU105)</f>
        <v>11</v>
      </c>
      <c r="I105" s="200">
        <f>_xlfn.DAYS(About!$A$3,'Core Indicators'!EC105)</f>
        <v>11</v>
      </c>
      <c r="J105" s="200">
        <f>_xlfn.DAYS(About!$A$3,'Core Indicators'!EK105)</f>
        <v>11</v>
      </c>
      <c r="K105" s="200">
        <f>_xlfn.DAYS(About!$A$3,'Core Indicators'!ES105)</f>
        <v>11</v>
      </c>
      <c r="L105" s="200">
        <f>_xlfn.DAYS(About!$A$3,'Core Indicators'!FI105)</f>
        <v>1034</v>
      </c>
      <c r="M105" s="200">
        <f>_xlfn.DAYS(About!$A$3,'Core Indicators'!GG105)</f>
        <v>181</v>
      </c>
      <c r="N105" s="200">
        <f>_xlfn.DAYS(About!$A$3,'Core Indicators'!GO105)</f>
        <v>181</v>
      </c>
      <c r="O105" s="200">
        <f>_xlfn.DAYS(About!$A$3,'Core Indicators'!GW105)</f>
        <v>181</v>
      </c>
      <c r="P105" s="200">
        <f>_xlfn.DAYS(About!$A$3,'Core Indicators'!HE105)</f>
        <v>181</v>
      </c>
      <c r="Q105" s="200">
        <f>_xlfn.DAYS(About!$A$3,'Core Indicators'!HM105)</f>
        <v>181</v>
      </c>
      <c r="R105" s="200">
        <f>_xlfn.DAYS(About!$A$3,'Core Indicators'!HU105)</f>
        <v>181</v>
      </c>
      <c r="S105" s="200">
        <f>_xlfn.DAYS(About!$A$3,'Core Indicators'!IC105)</f>
        <v>181</v>
      </c>
      <c r="T105" s="200">
        <f>_xlfn.DAYS(About!$A$3,'Core Indicators'!IK105)</f>
        <v>181</v>
      </c>
      <c r="U105" s="200">
        <f>_xlfn.DAYS(About!$A$3,'Core Indicators'!IS105)</f>
        <v>181</v>
      </c>
      <c r="V105" s="200">
        <f t="shared" si="3"/>
        <v>130.30000000000001</v>
      </c>
    </row>
    <row r="106" spans="1:22" x14ac:dyDescent="0.35">
      <c r="A106" s="199" t="str">
        <f>Lists!C:C</f>
        <v>SOM002</v>
      </c>
      <c r="B106" s="200">
        <f>_xlfn.DAYS(About!$A$3,'Core Indicators'!U106)</f>
        <v>190</v>
      </c>
      <c r="C106" s="200">
        <f>_xlfn.DAYS(About!$A$3,'Core Indicators'!AC106)</f>
        <v>190</v>
      </c>
      <c r="D106" s="200">
        <f>_xlfn.DAYS(About!$A$3,'Core Indicators'!AK106)</f>
        <v>190</v>
      </c>
      <c r="E106" s="200">
        <f>_xlfn.DAYS(About!$A$3,'Core Indicators'!AS106)</f>
        <v>190</v>
      </c>
      <c r="F106" s="200">
        <f>_xlfn.DAYS(About!$A$3,'Core Indicators'!BQ106)</f>
        <v>190</v>
      </c>
      <c r="G106" s="200">
        <f>_xlfn.DAYS(About!$A$3,'Core Indicators'!DM106)</f>
        <v>190</v>
      </c>
      <c r="H106" s="200">
        <f>_xlfn.DAYS(About!$A$3,'Core Indicators'!DU106)</f>
        <v>190</v>
      </c>
      <c r="I106" s="200">
        <f>_xlfn.DAYS(About!$A$3,'Core Indicators'!EC106)</f>
        <v>190</v>
      </c>
      <c r="J106" s="200">
        <f>_xlfn.DAYS(About!$A$3,'Core Indicators'!EK106)</f>
        <v>190</v>
      </c>
      <c r="K106" s="200">
        <f>_xlfn.DAYS(About!$A$3,'Core Indicators'!ES106)</f>
        <v>190</v>
      </c>
      <c r="L106" s="200">
        <f>_xlfn.DAYS(About!$A$3,'Core Indicators'!FI106)</f>
        <v>190</v>
      </c>
      <c r="M106" s="200">
        <f>_xlfn.DAYS(About!$A$3,'Core Indicators'!GG106)</f>
        <v>180</v>
      </c>
      <c r="N106" s="200">
        <f>_xlfn.DAYS(About!$A$3,'Core Indicators'!GO106)</f>
        <v>180</v>
      </c>
      <c r="O106" s="200">
        <f>_xlfn.DAYS(About!$A$3,'Core Indicators'!GW106)</f>
        <v>180</v>
      </c>
      <c r="P106" s="200">
        <f>_xlfn.DAYS(About!$A$3,'Core Indicators'!HE106)</f>
        <v>180</v>
      </c>
      <c r="Q106" s="200">
        <f>_xlfn.DAYS(About!$A$3,'Core Indicators'!HM106)</f>
        <v>180</v>
      </c>
      <c r="R106" s="200">
        <f>_xlfn.DAYS(About!$A$3,'Core Indicators'!HU106)</f>
        <v>180</v>
      </c>
      <c r="S106" s="200">
        <f>_xlfn.DAYS(About!$A$3,'Core Indicators'!IC106)</f>
        <v>180</v>
      </c>
      <c r="T106" s="200">
        <f>_xlfn.DAYS(About!$A$3,'Core Indicators'!IK106)</f>
        <v>180</v>
      </c>
      <c r="U106" s="200">
        <f>_xlfn.DAYS(About!$A$3,'Core Indicators'!IS106)</f>
        <v>180</v>
      </c>
      <c r="V106" s="200">
        <f t="shared" si="3"/>
        <v>189</v>
      </c>
    </row>
    <row r="107" spans="1:22" x14ac:dyDescent="0.35">
      <c r="A107" s="199" t="str">
        <f>Lists!C:C</f>
        <v>SOM005</v>
      </c>
      <c r="B107" s="200">
        <f>_xlfn.DAYS(About!$A$3,'Core Indicators'!U107)</f>
        <v>5</v>
      </c>
      <c r="C107" s="200">
        <f>_xlfn.DAYS(About!$A$3,'Core Indicators'!AC107)</f>
        <v>5</v>
      </c>
      <c r="D107" s="200">
        <f>_xlfn.DAYS(About!$A$3,'Core Indicators'!AK107)</f>
        <v>5</v>
      </c>
      <c r="E107" s="200">
        <f>_xlfn.DAYS(About!$A$3,'Core Indicators'!AS107)</f>
        <v>5</v>
      </c>
      <c r="F107" s="200">
        <f>_xlfn.DAYS(About!$A$3,'Core Indicators'!BQ107)</f>
        <v>5</v>
      </c>
      <c r="G107" s="200">
        <f>_xlfn.DAYS(About!$A$3,'Core Indicators'!DM107)</f>
        <v>5</v>
      </c>
      <c r="H107" s="200">
        <f>_xlfn.DAYS(About!$A$3,'Core Indicators'!DU107)</f>
        <v>5</v>
      </c>
      <c r="I107" s="200">
        <f>_xlfn.DAYS(About!$A$3,'Core Indicators'!EC107)</f>
        <v>5</v>
      </c>
      <c r="J107" s="200">
        <f>_xlfn.DAYS(About!$A$3,'Core Indicators'!EK107)</f>
        <v>5</v>
      </c>
      <c r="K107" s="200">
        <f>_xlfn.DAYS(About!$A$3,'Core Indicators'!ES107)</f>
        <v>5</v>
      </c>
      <c r="L107" s="200">
        <f>_xlfn.DAYS(About!$A$3,'Core Indicators'!FI107)</f>
        <v>5</v>
      </c>
      <c r="M107" s="200">
        <f>_xlfn.DAYS(About!$A$3,'Core Indicators'!GG107)</f>
        <v>4</v>
      </c>
      <c r="N107" s="200">
        <f>_xlfn.DAYS(About!$A$3,'Core Indicators'!GO107)</f>
        <v>4</v>
      </c>
      <c r="O107" s="200">
        <f>_xlfn.DAYS(About!$A$3,'Core Indicators'!GW107)</f>
        <v>4</v>
      </c>
      <c r="P107" s="200">
        <f>_xlfn.DAYS(About!$A$3,'Core Indicators'!HE107)</f>
        <v>4</v>
      </c>
      <c r="Q107" s="200">
        <f>_xlfn.DAYS(About!$A$3,'Core Indicators'!HM107)</f>
        <v>4</v>
      </c>
      <c r="R107" s="200">
        <f>_xlfn.DAYS(About!$A$3,'Core Indicators'!HU107)</f>
        <v>4</v>
      </c>
      <c r="S107" s="200">
        <f>_xlfn.DAYS(About!$A$3,'Core Indicators'!IC107)</f>
        <v>4</v>
      </c>
      <c r="T107" s="200">
        <f>_xlfn.DAYS(About!$A$3,'Core Indicators'!IK107)</f>
        <v>4</v>
      </c>
      <c r="U107" s="200">
        <f>_xlfn.DAYS(About!$A$3,'Core Indicators'!IS107)</f>
        <v>4</v>
      </c>
      <c r="V107" s="200">
        <f t="shared" si="3"/>
        <v>4.9000000000000004</v>
      </c>
    </row>
    <row r="108" spans="1:22" x14ac:dyDescent="0.35">
      <c r="A108" s="199" t="str">
        <f>Lists!C:C</f>
        <v>SSD001</v>
      </c>
      <c r="B108" s="200">
        <f>_xlfn.DAYS(About!$A$3,'Core Indicators'!U108)</f>
        <v>886</v>
      </c>
      <c r="C108" s="200">
        <f>_xlfn.DAYS(About!$A$3,'Core Indicators'!AC108)</f>
        <v>854</v>
      </c>
      <c r="D108" s="200">
        <f>_xlfn.DAYS(About!$A$3,'Core Indicators'!AK108)</f>
        <v>854</v>
      </c>
      <c r="E108" s="200">
        <f>_xlfn.DAYS(About!$A$3,'Core Indicators'!AS108)</f>
        <v>281</v>
      </c>
      <c r="F108" s="200">
        <f>_xlfn.DAYS(About!$A$3,'Core Indicators'!BQ108)</f>
        <v>366</v>
      </c>
      <c r="G108" s="200">
        <f>_xlfn.DAYS(About!$A$3,'Core Indicators'!DM108)</f>
        <v>281</v>
      </c>
      <c r="H108" s="200">
        <f>_xlfn.DAYS(About!$A$3,'Core Indicators'!DU108)</f>
        <v>281</v>
      </c>
      <c r="I108" s="200">
        <f>_xlfn.DAYS(About!$A$3,'Core Indicators'!EC108)</f>
        <v>281</v>
      </c>
      <c r="J108" s="200">
        <f>_xlfn.DAYS(About!$A$3,'Core Indicators'!EK108)</f>
        <v>281</v>
      </c>
      <c r="K108" s="200">
        <f>_xlfn.DAYS(About!$A$3,'Core Indicators'!ES108)</f>
        <v>281</v>
      </c>
      <c r="L108" s="200">
        <f>_xlfn.DAYS(About!$A$3,'Core Indicators'!FI108)</f>
        <v>886</v>
      </c>
      <c r="M108" s="200">
        <f>_xlfn.DAYS(About!$A$3,'Core Indicators'!GG108)</f>
        <v>180</v>
      </c>
      <c r="N108" s="200">
        <f>_xlfn.DAYS(About!$A$3,'Core Indicators'!GO108)</f>
        <v>180</v>
      </c>
      <c r="O108" s="200">
        <f>_xlfn.DAYS(About!$A$3,'Core Indicators'!GW108)</f>
        <v>180</v>
      </c>
      <c r="P108" s="200">
        <f>_xlfn.DAYS(About!$A$3,'Core Indicators'!HE108)</f>
        <v>180</v>
      </c>
      <c r="Q108" s="200">
        <f>_xlfn.DAYS(About!$A$3,'Core Indicators'!HM108)</f>
        <v>180</v>
      </c>
      <c r="R108" s="200">
        <f>_xlfn.DAYS(About!$A$3,'Core Indicators'!HU108)</f>
        <v>180</v>
      </c>
      <c r="S108" s="200">
        <f>_xlfn.DAYS(About!$A$3,'Core Indicators'!IC108)</f>
        <v>180</v>
      </c>
      <c r="T108" s="200">
        <f>_xlfn.DAYS(About!$A$3,'Core Indicators'!IK108)</f>
        <v>180</v>
      </c>
      <c r="U108" s="200">
        <f>_xlfn.DAYS(About!$A$3,'Core Indicators'!IS108)</f>
        <v>180</v>
      </c>
      <c r="V108" s="200">
        <f t="shared" si="3"/>
        <v>397.2</v>
      </c>
    </row>
    <row r="109" spans="1:22" x14ac:dyDescent="0.35">
      <c r="A109" s="199" t="str">
        <f>Lists!C:C</f>
        <v>SWZ001</v>
      </c>
      <c r="B109" s="200">
        <f>_xlfn.DAYS(About!$A$3,'Core Indicators'!U109)</f>
        <v>142</v>
      </c>
      <c r="C109" s="200">
        <f>_xlfn.DAYS(About!$A$3,'Core Indicators'!AC109)</f>
        <v>9</v>
      </c>
      <c r="D109" s="200">
        <f>_xlfn.DAYS(About!$A$3,'Core Indicators'!AK109)</f>
        <v>9</v>
      </c>
      <c r="E109" s="200">
        <f>_xlfn.DAYS(About!$A$3,'Core Indicators'!AS109)</f>
        <v>656</v>
      </c>
      <c r="F109" s="200">
        <f>_xlfn.DAYS(About!$A$3,'Core Indicators'!BQ109)</f>
        <v>9</v>
      </c>
      <c r="G109" s="200">
        <f>_xlfn.DAYS(About!$A$3,'Core Indicators'!DM109)</f>
        <v>9</v>
      </c>
      <c r="H109" s="200">
        <f>_xlfn.DAYS(About!$A$3,'Core Indicators'!DU109)</f>
        <v>9</v>
      </c>
      <c r="I109" s="200">
        <f>_xlfn.DAYS(About!$A$3,'Core Indicators'!EC109)</f>
        <v>9</v>
      </c>
      <c r="J109" s="200">
        <f>_xlfn.DAYS(About!$A$3,'Core Indicators'!EK109)</f>
        <v>9</v>
      </c>
      <c r="K109" s="200">
        <f>_xlfn.DAYS(About!$A$3,'Core Indicators'!ES109)</f>
        <v>9</v>
      </c>
      <c r="L109" s="200">
        <f>_xlfn.DAYS(About!$A$3,'Core Indicators'!FI109)</f>
        <v>142</v>
      </c>
      <c r="M109" s="200">
        <f>_xlfn.DAYS(About!$A$3,'Core Indicators'!GG109)</f>
        <v>174</v>
      </c>
      <c r="N109" s="200">
        <f>_xlfn.DAYS(About!$A$3,'Core Indicators'!GO109)</f>
        <v>174</v>
      </c>
      <c r="O109" s="200">
        <f>_xlfn.DAYS(About!$A$3,'Core Indicators'!GW109)</f>
        <v>174</v>
      </c>
      <c r="P109" s="200">
        <f>_xlfn.DAYS(About!$A$3,'Core Indicators'!HE109)</f>
        <v>174</v>
      </c>
      <c r="Q109" s="200">
        <f>_xlfn.DAYS(About!$A$3,'Core Indicators'!HM109)</f>
        <v>174</v>
      </c>
      <c r="R109" s="200">
        <f>_xlfn.DAYS(About!$A$3,'Core Indicators'!HU109)</f>
        <v>174</v>
      </c>
      <c r="S109" s="200">
        <f>_xlfn.DAYS(About!$A$3,'Core Indicators'!IC109)</f>
        <v>174</v>
      </c>
      <c r="T109" s="200">
        <f>_xlfn.DAYS(About!$A$3,'Core Indicators'!IK109)</f>
        <v>174</v>
      </c>
      <c r="U109" s="200">
        <f>_xlfn.DAYS(About!$A$3,'Core Indicators'!IS109)</f>
        <v>174</v>
      </c>
      <c r="V109" s="200">
        <f t="shared" si="3"/>
        <v>103.5</v>
      </c>
    </row>
    <row r="110" spans="1:22" x14ac:dyDescent="0.35">
      <c r="A110" s="199" t="str">
        <f>Lists!C:C</f>
        <v>SYR001</v>
      </c>
      <c r="B110" s="200">
        <f>_xlfn.DAYS(About!$A$3,'Core Indicators'!U110)</f>
        <v>276</v>
      </c>
      <c r="C110" s="200">
        <f>_xlfn.DAYS(About!$A$3,'Core Indicators'!AC110)</f>
        <v>276</v>
      </c>
      <c r="D110" s="200">
        <f>_xlfn.DAYS(About!$A$3,'Core Indicators'!AK110)</f>
        <v>276</v>
      </c>
      <c r="E110" s="200">
        <f>_xlfn.DAYS(About!$A$3,'Core Indicators'!AS110)</f>
        <v>153</v>
      </c>
      <c r="F110" s="200">
        <f>_xlfn.DAYS(About!$A$3,'Core Indicators'!BQ110)</f>
        <v>9</v>
      </c>
      <c r="G110" s="200">
        <f>_xlfn.DAYS(About!$A$3,'Core Indicators'!DM110)</f>
        <v>153</v>
      </c>
      <c r="H110" s="200">
        <f>_xlfn.DAYS(About!$A$3,'Core Indicators'!DU110)</f>
        <v>153</v>
      </c>
      <c r="I110" s="200">
        <f>_xlfn.DAYS(About!$A$3,'Core Indicators'!EC110)</f>
        <v>153</v>
      </c>
      <c r="J110" s="200">
        <f>_xlfn.DAYS(About!$A$3,'Core Indicators'!EK110)</f>
        <v>153</v>
      </c>
      <c r="K110" s="200">
        <f>_xlfn.DAYS(About!$A$3,'Core Indicators'!ES110)</f>
        <v>153</v>
      </c>
      <c r="L110" s="200">
        <f>_xlfn.DAYS(About!$A$3,'Core Indicators'!FI110)</f>
        <v>1035</v>
      </c>
      <c r="M110" s="200">
        <f>_xlfn.DAYS(About!$A$3,'Core Indicators'!GG110)</f>
        <v>181</v>
      </c>
      <c r="N110" s="200">
        <f>_xlfn.DAYS(About!$A$3,'Core Indicators'!GO110)</f>
        <v>181</v>
      </c>
      <c r="O110" s="200">
        <f>_xlfn.DAYS(About!$A$3,'Core Indicators'!GW110)</f>
        <v>181</v>
      </c>
      <c r="P110" s="200">
        <f>_xlfn.DAYS(About!$A$3,'Core Indicators'!HE110)</f>
        <v>181</v>
      </c>
      <c r="Q110" s="200">
        <f>_xlfn.DAYS(About!$A$3,'Core Indicators'!HM110)</f>
        <v>181</v>
      </c>
      <c r="R110" s="200">
        <f>_xlfn.DAYS(About!$A$3,'Core Indicators'!HU110)</f>
        <v>181</v>
      </c>
      <c r="S110" s="200">
        <f>_xlfn.DAYS(About!$A$3,'Core Indicators'!IC110)</f>
        <v>181</v>
      </c>
      <c r="T110" s="200">
        <f>_xlfn.DAYS(About!$A$3,'Core Indicators'!IK110)</f>
        <v>181</v>
      </c>
      <c r="U110" s="200">
        <f>_xlfn.DAYS(About!$A$3,'Core Indicators'!IS110)</f>
        <v>181</v>
      </c>
      <c r="V110" s="200">
        <f t="shared" si="3"/>
        <v>241.9</v>
      </c>
    </row>
    <row r="111" spans="1:22" x14ac:dyDescent="0.35">
      <c r="A111" s="199" t="str">
        <f>Lists!C:C</f>
        <v>TCD001</v>
      </c>
      <c r="B111" s="200">
        <f>_xlfn.DAYS(About!$A$3,'Core Indicators'!U111)</f>
        <v>343</v>
      </c>
      <c r="C111" s="200">
        <f>_xlfn.DAYS(About!$A$3,'Core Indicators'!AC111)</f>
        <v>249</v>
      </c>
      <c r="D111" s="200">
        <f>_xlfn.DAYS(About!$A$3,'Core Indicators'!AK111)</f>
        <v>343</v>
      </c>
      <c r="E111" s="200">
        <f>_xlfn.DAYS(About!$A$3,'Core Indicators'!AS111)</f>
        <v>8</v>
      </c>
      <c r="F111" s="200">
        <f>_xlfn.DAYS(About!$A$3,'Core Indicators'!BQ111)</f>
        <v>8</v>
      </c>
      <c r="G111" s="200">
        <f>_xlfn.DAYS(About!$A$3,'Core Indicators'!DM111)</f>
        <v>343</v>
      </c>
      <c r="H111" s="200">
        <f>_xlfn.DAYS(About!$A$3,'Core Indicators'!DU111)</f>
        <v>343</v>
      </c>
      <c r="I111" s="200">
        <f>_xlfn.DAYS(About!$A$3,'Core Indicators'!EC111)</f>
        <v>343</v>
      </c>
      <c r="J111" s="200">
        <f>_xlfn.DAYS(About!$A$3,'Core Indicators'!EK111)</f>
        <v>343</v>
      </c>
      <c r="K111" s="200">
        <f>_xlfn.DAYS(About!$A$3,'Core Indicators'!ES111)</f>
        <v>343</v>
      </c>
      <c r="L111" s="200">
        <f>_xlfn.DAYS(About!$A$3,'Core Indicators'!FI111)</f>
        <v>343</v>
      </c>
      <c r="M111" s="200">
        <f>_xlfn.DAYS(About!$A$3,'Core Indicators'!GG111)</f>
        <v>173</v>
      </c>
      <c r="N111" s="200">
        <f>_xlfn.DAYS(About!$A$3,'Core Indicators'!GO111)</f>
        <v>173</v>
      </c>
      <c r="O111" s="200">
        <f>_xlfn.DAYS(About!$A$3,'Core Indicators'!GW111)</f>
        <v>173</v>
      </c>
      <c r="P111" s="200">
        <f>_xlfn.DAYS(About!$A$3,'Core Indicators'!HE111)</f>
        <v>173</v>
      </c>
      <c r="Q111" s="200">
        <f>_xlfn.DAYS(About!$A$3,'Core Indicators'!HM111)</f>
        <v>173</v>
      </c>
      <c r="R111" s="200">
        <f>_xlfn.DAYS(About!$A$3,'Core Indicators'!HU111)</f>
        <v>173</v>
      </c>
      <c r="S111" s="200">
        <f>_xlfn.DAYS(About!$A$3,'Core Indicators'!IC111)</f>
        <v>173</v>
      </c>
      <c r="T111" s="200">
        <f>_xlfn.DAYS(About!$A$3,'Core Indicators'!IK111)</f>
        <v>173</v>
      </c>
      <c r="U111" s="200">
        <f>_xlfn.DAYS(About!$A$3,'Core Indicators'!IS111)</f>
        <v>173</v>
      </c>
      <c r="V111" s="200">
        <f t="shared" si="3"/>
        <v>259</v>
      </c>
    </row>
    <row r="112" spans="1:22" x14ac:dyDescent="0.35">
      <c r="A112" s="199" t="str">
        <f>Lists!C:C</f>
        <v>TCD003</v>
      </c>
      <c r="B112" s="200">
        <f>_xlfn.DAYS(About!$A$3,'Core Indicators'!U112)</f>
        <v>1019</v>
      </c>
      <c r="C112" s="200">
        <f>_xlfn.DAYS(About!$A$3,'Core Indicators'!AC112)</f>
        <v>249</v>
      </c>
      <c r="D112" s="200">
        <f>_xlfn.DAYS(About!$A$3,'Core Indicators'!AK112)</f>
        <v>249</v>
      </c>
      <c r="E112" s="200">
        <f>_xlfn.DAYS(About!$A$3,'Core Indicators'!AS112)</f>
        <v>249</v>
      </c>
      <c r="F112" s="200">
        <f>_xlfn.DAYS(About!$A$3,'Core Indicators'!BQ112)</f>
        <v>249</v>
      </c>
      <c r="G112" s="200">
        <f>_xlfn.DAYS(About!$A$3,'Core Indicators'!DM112)</f>
        <v>411</v>
      </c>
      <c r="H112" s="200">
        <f>_xlfn.DAYS(About!$A$3,'Core Indicators'!DU112)</f>
        <v>411</v>
      </c>
      <c r="I112" s="200">
        <f>_xlfn.DAYS(About!$A$3,'Core Indicators'!EC112)</f>
        <v>411</v>
      </c>
      <c r="J112" s="200">
        <f>_xlfn.DAYS(About!$A$3,'Core Indicators'!EK112)</f>
        <v>411</v>
      </c>
      <c r="K112" s="200">
        <f>_xlfn.DAYS(About!$A$3,'Core Indicators'!ES112)</f>
        <v>411</v>
      </c>
      <c r="L112" s="200">
        <f>_xlfn.DAYS(About!$A$3,'Core Indicators'!FI112)</f>
        <v>1019</v>
      </c>
      <c r="M112" s="200">
        <f>_xlfn.DAYS(About!$A$3,'Core Indicators'!GG112)</f>
        <v>173</v>
      </c>
      <c r="N112" s="200">
        <f>_xlfn.DAYS(About!$A$3,'Core Indicators'!GO112)</f>
        <v>173</v>
      </c>
      <c r="O112" s="200">
        <f>_xlfn.DAYS(About!$A$3,'Core Indicators'!GW112)</f>
        <v>173</v>
      </c>
      <c r="P112" s="200">
        <f>_xlfn.DAYS(About!$A$3,'Core Indicators'!HE112)</f>
        <v>173</v>
      </c>
      <c r="Q112" s="200">
        <f>_xlfn.DAYS(About!$A$3,'Core Indicators'!HM112)</f>
        <v>173</v>
      </c>
      <c r="R112" s="200">
        <f>_xlfn.DAYS(About!$A$3,'Core Indicators'!HU112)</f>
        <v>173</v>
      </c>
      <c r="S112" s="200">
        <f>_xlfn.DAYS(About!$A$3,'Core Indicators'!IC112)</f>
        <v>173</v>
      </c>
      <c r="T112" s="200">
        <f>_xlfn.DAYS(About!$A$3,'Core Indicators'!IK112)</f>
        <v>173</v>
      </c>
      <c r="U112" s="200">
        <f>_xlfn.DAYS(About!$A$3,'Core Indicators'!IS112)</f>
        <v>173</v>
      </c>
      <c r="V112" s="200">
        <f t="shared" si="3"/>
        <v>399.4</v>
      </c>
    </row>
    <row r="113" spans="1:22" x14ac:dyDescent="0.35">
      <c r="A113" s="199" t="str">
        <f>Lists!C:C</f>
        <v>TCD004</v>
      </c>
      <c r="B113" s="200">
        <f>_xlfn.DAYS(About!$A$3,'Core Indicators'!U113)</f>
        <v>616</v>
      </c>
      <c r="C113" s="200">
        <f>_xlfn.DAYS(About!$A$3,'Core Indicators'!AC113)</f>
        <v>616</v>
      </c>
      <c r="D113" s="200">
        <f>_xlfn.DAYS(About!$A$3,'Core Indicators'!AK113)</f>
        <v>616</v>
      </c>
      <c r="E113" s="200">
        <f>_xlfn.DAYS(About!$A$3,'Core Indicators'!AS113)</f>
        <v>249</v>
      </c>
      <c r="F113" s="200">
        <f>_xlfn.DAYS(About!$A$3,'Core Indicators'!BQ113)</f>
        <v>1019</v>
      </c>
      <c r="G113" s="200">
        <f>_xlfn.DAYS(About!$A$3,'Core Indicators'!DM113)</f>
        <v>616</v>
      </c>
      <c r="H113" s="200">
        <f>_xlfn.DAYS(About!$A$3,'Core Indicators'!DU113)</f>
        <v>616</v>
      </c>
      <c r="I113" s="200">
        <f>_xlfn.DAYS(About!$A$3,'Core Indicators'!EC113)</f>
        <v>616</v>
      </c>
      <c r="J113" s="200">
        <f>_xlfn.DAYS(About!$A$3,'Core Indicators'!EK113)</f>
        <v>616</v>
      </c>
      <c r="K113" s="200">
        <f>_xlfn.DAYS(About!$A$3,'Core Indicators'!ES113)</f>
        <v>616</v>
      </c>
      <c r="L113" s="200">
        <f>_xlfn.DAYS(About!$A$3,'Core Indicators'!FI113)</f>
        <v>1019</v>
      </c>
      <c r="M113" s="200">
        <f>_xlfn.DAYS(About!$A$3,'Core Indicators'!GG113)</f>
        <v>173</v>
      </c>
      <c r="N113" s="200">
        <f>_xlfn.DAYS(About!$A$3,'Core Indicators'!GO113)</f>
        <v>173</v>
      </c>
      <c r="O113" s="200">
        <f>_xlfn.DAYS(About!$A$3,'Core Indicators'!GW113)</f>
        <v>173</v>
      </c>
      <c r="P113" s="200">
        <f>_xlfn.DAYS(About!$A$3,'Core Indicators'!HE113)</f>
        <v>173</v>
      </c>
      <c r="Q113" s="200">
        <f>_xlfn.DAYS(About!$A$3,'Core Indicators'!HM113)</f>
        <v>173</v>
      </c>
      <c r="R113" s="200">
        <f>_xlfn.DAYS(About!$A$3,'Core Indicators'!HU113)</f>
        <v>173</v>
      </c>
      <c r="S113" s="200">
        <f>_xlfn.DAYS(About!$A$3,'Core Indicators'!IC113)</f>
        <v>173</v>
      </c>
      <c r="T113" s="200">
        <f>_xlfn.DAYS(About!$A$3,'Core Indicators'!IK113)</f>
        <v>173</v>
      </c>
      <c r="U113" s="200">
        <f>_xlfn.DAYS(About!$A$3,'Core Indicators'!IS113)</f>
        <v>173</v>
      </c>
      <c r="V113" s="200">
        <f t="shared" si="3"/>
        <v>615.6</v>
      </c>
    </row>
    <row r="114" spans="1:22" x14ac:dyDescent="0.35">
      <c r="A114" s="199" t="str">
        <f>Lists!C:C</f>
        <v>TCD005</v>
      </c>
      <c r="B114" s="200">
        <f>_xlfn.DAYS(About!$A$3,'Core Indicators'!U114)</f>
        <v>616</v>
      </c>
      <c r="C114" s="200">
        <f>_xlfn.DAYS(About!$A$3,'Core Indicators'!AC114)</f>
        <v>616</v>
      </c>
      <c r="D114" s="200">
        <f>_xlfn.DAYS(About!$A$3,'Core Indicators'!AK114)</f>
        <v>616</v>
      </c>
      <c r="E114" s="200">
        <f>_xlfn.DAYS(About!$A$3,'Core Indicators'!AS114)</f>
        <v>249</v>
      </c>
      <c r="F114" s="200">
        <f>_xlfn.DAYS(About!$A$3,'Core Indicators'!BQ114)</f>
        <v>249</v>
      </c>
      <c r="G114" s="200">
        <f>_xlfn.DAYS(About!$A$3,'Core Indicators'!DM114)</f>
        <v>616</v>
      </c>
      <c r="H114" s="200">
        <f>_xlfn.DAYS(About!$A$3,'Core Indicators'!DU114)</f>
        <v>616</v>
      </c>
      <c r="I114" s="200">
        <f>_xlfn.DAYS(About!$A$3,'Core Indicators'!EC114)</f>
        <v>616</v>
      </c>
      <c r="J114" s="200">
        <f>_xlfn.DAYS(About!$A$3,'Core Indicators'!EK114)</f>
        <v>616</v>
      </c>
      <c r="K114" s="200">
        <f>_xlfn.DAYS(About!$A$3,'Core Indicators'!ES114)</f>
        <v>616</v>
      </c>
      <c r="L114" s="200">
        <f>_xlfn.DAYS(About!$A$3,'Core Indicators'!FI114)</f>
        <v>1019</v>
      </c>
      <c r="M114" s="200">
        <f>_xlfn.DAYS(About!$A$3,'Core Indicators'!GG114)</f>
        <v>172</v>
      </c>
      <c r="N114" s="200">
        <f>_xlfn.DAYS(About!$A$3,'Core Indicators'!GO114)</f>
        <v>172</v>
      </c>
      <c r="O114" s="200">
        <f>_xlfn.DAYS(About!$A$3,'Core Indicators'!GW114)</f>
        <v>172</v>
      </c>
      <c r="P114" s="200">
        <f>_xlfn.DAYS(About!$A$3,'Core Indicators'!HE114)</f>
        <v>172</v>
      </c>
      <c r="Q114" s="200">
        <f>_xlfn.DAYS(About!$A$3,'Core Indicators'!HM114)</f>
        <v>172</v>
      </c>
      <c r="R114" s="200">
        <f>_xlfn.DAYS(About!$A$3,'Core Indicators'!HU114)</f>
        <v>172</v>
      </c>
      <c r="S114" s="200">
        <f>_xlfn.DAYS(About!$A$3,'Core Indicators'!IC114)</f>
        <v>172</v>
      </c>
      <c r="T114" s="200">
        <f>_xlfn.DAYS(About!$A$3,'Core Indicators'!IK114)</f>
        <v>172</v>
      </c>
      <c r="U114" s="200">
        <f>_xlfn.DAYS(About!$A$3,'Core Indicators'!IS114)</f>
        <v>172</v>
      </c>
      <c r="V114" s="200">
        <f t="shared" si="3"/>
        <v>538.5</v>
      </c>
    </row>
    <row r="115" spans="1:22" x14ac:dyDescent="0.35">
      <c r="A115" s="199" t="str">
        <f>Lists!C:C</f>
        <v>TCD006</v>
      </c>
      <c r="B115" s="200">
        <f>_xlfn.DAYS(About!$A$3,'Core Indicators'!U115)</f>
        <v>1019</v>
      </c>
      <c r="C115" s="200">
        <f>_xlfn.DAYS(About!$A$3,'Core Indicators'!AC115)</f>
        <v>616</v>
      </c>
      <c r="D115" s="200">
        <f>_xlfn.DAYS(About!$A$3,'Core Indicators'!AK115)</f>
        <v>616</v>
      </c>
      <c r="E115" s="200">
        <f>_xlfn.DAYS(About!$A$3,'Core Indicators'!AS115)</f>
        <v>1019</v>
      </c>
      <c r="F115" s="200">
        <f>_xlfn.DAYS(About!$A$3,'Core Indicators'!BQ115)</f>
        <v>249</v>
      </c>
      <c r="G115" s="200">
        <f>_xlfn.DAYS(About!$A$3,'Core Indicators'!DM115)</f>
        <v>489</v>
      </c>
      <c r="H115" s="200">
        <f>_xlfn.DAYS(About!$A$3,'Core Indicators'!DU115)</f>
        <v>489</v>
      </c>
      <c r="I115" s="200">
        <f>_xlfn.DAYS(About!$A$3,'Core Indicators'!EC115)</f>
        <v>489</v>
      </c>
      <c r="J115" s="200">
        <f>_xlfn.DAYS(About!$A$3,'Core Indicators'!EK115)</f>
        <v>489</v>
      </c>
      <c r="K115" s="200">
        <f>_xlfn.DAYS(About!$A$3,'Core Indicators'!ES115)</f>
        <v>489</v>
      </c>
      <c r="L115" s="200">
        <f>_xlfn.DAYS(About!$A$3,'Core Indicators'!FI115)</f>
        <v>761</v>
      </c>
      <c r="M115" s="200">
        <f>_xlfn.DAYS(About!$A$3,'Core Indicators'!GG115)</f>
        <v>172</v>
      </c>
      <c r="N115" s="200">
        <f>_xlfn.DAYS(About!$A$3,'Core Indicators'!GO115)</f>
        <v>172</v>
      </c>
      <c r="O115" s="200">
        <f>_xlfn.DAYS(About!$A$3,'Core Indicators'!GW115)</f>
        <v>172</v>
      </c>
      <c r="P115" s="200">
        <f>_xlfn.DAYS(About!$A$3,'Core Indicators'!HE115)</f>
        <v>172</v>
      </c>
      <c r="Q115" s="200">
        <f>_xlfn.DAYS(About!$A$3,'Core Indicators'!HM115)</f>
        <v>172</v>
      </c>
      <c r="R115" s="200">
        <f>_xlfn.DAYS(About!$A$3,'Core Indicators'!HU115)</f>
        <v>172</v>
      </c>
      <c r="S115" s="200">
        <f>_xlfn.DAYS(About!$A$3,'Core Indicators'!IC115)</f>
        <v>172</v>
      </c>
      <c r="T115" s="200">
        <f>_xlfn.DAYS(About!$A$3,'Core Indicators'!IK115)</f>
        <v>172</v>
      </c>
      <c r="U115" s="200">
        <f>_xlfn.DAYS(About!$A$3,'Core Indicators'!IS115)</f>
        <v>172</v>
      </c>
      <c r="V115" s="200">
        <f t="shared" si="3"/>
        <v>526.20000000000005</v>
      </c>
    </row>
    <row r="116" spans="1:22" x14ac:dyDescent="0.35">
      <c r="A116" s="199" t="str">
        <f>Lists!C:C</f>
        <v>THA001</v>
      </c>
      <c r="B116" s="200">
        <f>_xlfn.DAYS(About!$A$3,'Core Indicators'!U116)</f>
        <v>854</v>
      </c>
      <c r="C116" s="200">
        <f>_xlfn.DAYS(About!$A$3,'Core Indicators'!AC116)</f>
        <v>9</v>
      </c>
      <c r="D116" s="200">
        <f>_xlfn.DAYS(About!$A$3,'Core Indicators'!AK116)</f>
        <v>9</v>
      </c>
      <c r="E116" s="200">
        <f>_xlfn.DAYS(About!$A$3,'Core Indicators'!AS116)</f>
        <v>9</v>
      </c>
      <c r="F116" s="200">
        <f>_xlfn.DAYS(About!$A$3,'Core Indicators'!BQ116)</f>
        <v>280</v>
      </c>
      <c r="G116" s="200">
        <f>_xlfn.DAYS(About!$A$3,'Core Indicators'!DM116)</f>
        <v>306</v>
      </c>
      <c r="H116" s="200">
        <f>_xlfn.DAYS(About!$A$3,'Core Indicators'!DU116)</f>
        <v>41</v>
      </c>
      <c r="I116" s="200">
        <f>_xlfn.DAYS(About!$A$3,'Core Indicators'!EC116)</f>
        <v>9</v>
      </c>
      <c r="J116" s="200">
        <f>_xlfn.DAYS(About!$A$3,'Core Indicators'!EK116)</f>
        <v>306</v>
      </c>
      <c r="K116" s="200">
        <f>_xlfn.DAYS(About!$A$3,'Core Indicators'!ES116)</f>
        <v>306</v>
      </c>
      <c r="L116" s="200">
        <f>_xlfn.DAYS(About!$A$3,'Core Indicators'!FI116)</f>
        <v>1021</v>
      </c>
      <c r="M116" s="200">
        <f>_xlfn.DAYS(About!$A$3,'Core Indicators'!GG116)</f>
        <v>183</v>
      </c>
      <c r="N116" s="200">
        <f>_xlfn.DAYS(About!$A$3,'Core Indicators'!GO116)</f>
        <v>183</v>
      </c>
      <c r="O116" s="200">
        <f>_xlfn.DAYS(About!$A$3,'Core Indicators'!GW116)</f>
        <v>183</v>
      </c>
      <c r="P116" s="200">
        <f>_xlfn.DAYS(About!$A$3,'Core Indicators'!HE116)</f>
        <v>183</v>
      </c>
      <c r="Q116" s="200">
        <f>_xlfn.DAYS(About!$A$3,'Core Indicators'!HM116)</f>
        <v>183</v>
      </c>
      <c r="R116" s="200">
        <f>_xlfn.DAYS(About!$A$3,'Core Indicators'!HU116)</f>
        <v>183</v>
      </c>
      <c r="S116" s="200">
        <f>_xlfn.DAYS(About!$A$3,'Core Indicators'!IC116)</f>
        <v>183</v>
      </c>
      <c r="T116" s="200">
        <f>_xlfn.DAYS(About!$A$3,'Core Indicators'!IK116)</f>
        <v>183</v>
      </c>
      <c r="U116" s="200">
        <f>_xlfn.DAYS(About!$A$3,'Core Indicators'!IS116)</f>
        <v>183</v>
      </c>
      <c r="V116" s="200">
        <f t="shared" si="3"/>
        <v>247</v>
      </c>
    </row>
    <row r="117" spans="1:22" x14ac:dyDescent="0.35">
      <c r="A117" s="199" t="str">
        <f>Lists!C:C</f>
        <v>THA002</v>
      </c>
      <c r="B117" s="200">
        <f>_xlfn.DAYS(About!$A$3,'Core Indicators'!U117)</f>
        <v>854</v>
      </c>
      <c r="C117" s="200">
        <f>_xlfn.DAYS(About!$A$3,'Core Indicators'!AC117)</f>
        <v>854</v>
      </c>
      <c r="D117" s="200">
        <f>_xlfn.DAYS(About!$A$3,'Core Indicators'!AK117)</f>
        <v>34</v>
      </c>
      <c r="E117" s="200">
        <f>_xlfn.DAYS(About!$A$3,'Core Indicators'!AS117)</f>
        <v>854</v>
      </c>
      <c r="F117" s="200">
        <f>_xlfn.DAYS(About!$A$3,'Core Indicators'!BQ117)</f>
        <v>280</v>
      </c>
      <c r="G117" s="200">
        <f>_xlfn.DAYS(About!$A$3,'Core Indicators'!DM117)</f>
        <v>610</v>
      </c>
      <c r="H117" s="200">
        <f>_xlfn.DAYS(About!$A$3,'Core Indicators'!DU117)</f>
        <v>610</v>
      </c>
      <c r="I117" s="200">
        <f>_xlfn.DAYS(About!$A$3,'Core Indicators'!EC117)</f>
        <v>610</v>
      </c>
      <c r="J117" s="200">
        <f>_xlfn.DAYS(About!$A$3,'Core Indicators'!EK117)</f>
        <v>610</v>
      </c>
      <c r="K117" s="200">
        <f>_xlfn.DAYS(About!$A$3,'Core Indicators'!ES117)</f>
        <v>610</v>
      </c>
      <c r="L117" s="200">
        <f>_xlfn.DAYS(About!$A$3,'Core Indicators'!FI117)</f>
        <v>1021</v>
      </c>
      <c r="M117" s="200">
        <f>_xlfn.DAYS(About!$A$3,'Core Indicators'!GG117)</f>
        <v>183</v>
      </c>
      <c r="N117" s="200">
        <f>_xlfn.DAYS(About!$A$3,'Core Indicators'!GO117)</f>
        <v>183</v>
      </c>
      <c r="O117" s="200">
        <f>_xlfn.DAYS(About!$A$3,'Core Indicators'!GW117)</f>
        <v>183</v>
      </c>
      <c r="P117" s="200">
        <f>_xlfn.DAYS(About!$A$3,'Core Indicators'!HE117)</f>
        <v>183</v>
      </c>
      <c r="Q117" s="200">
        <f>_xlfn.DAYS(About!$A$3,'Core Indicators'!HM117)</f>
        <v>183</v>
      </c>
      <c r="R117" s="200">
        <f>_xlfn.DAYS(About!$A$3,'Core Indicators'!HU117)</f>
        <v>183</v>
      </c>
      <c r="S117" s="200">
        <f>_xlfn.DAYS(About!$A$3,'Core Indicators'!IC117)</f>
        <v>183</v>
      </c>
      <c r="T117" s="200">
        <f>_xlfn.DAYS(About!$A$3,'Core Indicators'!IK117)</f>
        <v>183</v>
      </c>
      <c r="U117" s="200">
        <f>_xlfn.DAYS(About!$A$3,'Core Indicators'!IS117)</f>
        <v>183</v>
      </c>
      <c r="V117" s="200">
        <f t="shared" si="3"/>
        <v>542.20000000000005</v>
      </c>
    </row>
    <row r="118" spans="1:22" x14ac:dyDescent="0.35">
      <c r="A118" s="199" t="str">
        <f>Lists!C:C</f>
        <v>THA003</v>
      </c>
      <c r="B118" s="200">
        <f>_xlfn.DAYS(About!$A$3,'Core Indicators'!U118)</f>
        <v>739</v>
      </c>
      <c r="C118" s="200">
        <f>_xlfn.DAYS(About!$A$3,'Core Indicators'!AC118)</f>
        <v>9</v>
      </c>
      <c r="D118" s="200">
        <f>_xlfn.DAYS(About!$A$3,'Core Indicators'!AK118)</f>
        <v>9</v>
      </c>
      <c r="E118" s="200">
        <f>_xlfn.DAYS(About!$A$3,'Core Indicators'!AS118)</f>
        <v>9</v>
      </c>
      <c r="F118" s="200">
        <f>_xlfn.DAYS(About!$A$3,'Core Indicators'!BQ118)</f>
        <v>306</v>
      </c>
      <c r="G118" s="200">
        <f>_xlfn.DAYS(About!$A$3,'Core Indicators'!DM118)</f>
        <v>306</v>
      </c>
      <c r="H118" s="200">
        <f>_xlfn.DAYS(About!$A$3,'Core Indicators'!DU118)</f>
        <v>306</v>
      </c>
      <c r="I118" s="200">
        <f>_xlfn.DAYS(About!$A$3,'Core Indicators'!EC118)</f>
        <v>9</v>
      </c>
      <c r="J118" s="200">
        <f>_xlfn.DAYS(About!$A$3,'Core Indicators'!EK118)</f>
        <v>306</v>
      </c>
      <c r="K118" s="200">
        <f>_xlfn.DAYS(About!$A$3,'Core Indicators'!ES118)</f>
        <v>306</v>
      </c>
      <c r="L118" s="200">
        <f>_xlfn.DAYS(About!$A$3,'Core Indicators'!FI118)</f>
        <v>1021</v>
      </c>
      <c r="M118" s="200">
        <f>_xlfn.DAYS(About!$A$3,'Core Indicators'!GG118)</f>
        <v>183</v>
      </c>
      <c r="N118" s="200">
        <f>_xlfn.DAYS(About!$A$3,'Core Indicators'!GO118)</f>
        <v>183</v>
      </c>
      <c r="O118" s="200">
        <f>_xlfn.DAYS(About!$A$3,'Core Indicators'!GW118)</f>
        <v>183</v>
      </c>
      <c r="P118" s="200">
        <f>_xlfn.DAYS(About!$A$3,'Core Indicators'!HE118)</f>
        <v>183</v>
      </c>
      <c r="Q118" s="200">
        <f>_xlfn.DAYS(About!$A$3,'Core Indicators'!HM118)</f>
        <v>183</v>
      </c>
      <c r="R118" s="200">
        <f>_xlfn.DAYS(About!$A$3,'Core Indicators'!HU118)</f>
        <v>183</v>
      </c>
      <c r="S118" s="200">
        <f>_xlfn.DAYS(About!$A$3,'Core Indicators'!IC118)</f>
        <v>183</v>
      </c>
      <c r="T118" s="200">
        <f>_xlfn.DAYS(About!$A$3,'Core Indicators'!IK118)</f>
        <v>183</v>
      </c>
      <c r="U118" s="200">
        <f>_xlfn.DAYS(About!$A$3,'Core Indicators'!IS118)</f>
        <v>183</v>
      </c>
      <c r="V118" s="200">
        <f t="shared" si="3"/>
        <v>276.10000000000002</v>
      </c>
    </row>
    <row r="119" spans="1:22" x14ac:dyDescent="0.35">
      <c r="A119" s="199" t="str">
        <f>Lists!C:C</f>
        <v>TTO002</v>
      </c>
      <c r="B119" s="200">
        <f>_xlfn.DAYS(About!$A$3,'Core Indicators'!U119)</f>
        <v>1006</v>
      </c>
      <c r="C119" s="200">
        <f>_xlfn.DAYS(About!$A$3,'Core Indicators'!AC119)</f>
        <v>732</v>
      </c>
      <c r="D119" s="200">
        <f>_xlfn.DAYS(About!$A$3,'Core Indicators'!AK119)</f>
        <v>977</v>
      </c>
      <c r="E119" s="200">
        <f>_xlfn.DAYS(About!$A$3,'Core Indicators'!AS119)</f>
        <v>977</v>
      </c>
      <c r="F119" s="200">
        <f>_xlfn.DAYS(About!$A$3,'Core Indicators'!BQ119)</f>
        <v>366</v>
      </c>
      <c r="G119" s="200">
        <f>_xlfn.DAYS(About!$A$3,'Core Indicators'!DM119)</f>
        <v>420</v>
      </c>
      <c r="H119" s="200">
        <f>_xlfn.DAYS(About!$A$3,'Core Indicators'!DU119)</f>
        <v>663</v>
      </c>
      <c r="I119" s="200">
        <f>_xlfn.DAYS(About!$A$3,'Core Indicators'!EC119)</f>
        <v>663</v>
      </c>
      <c r="J119" s="200">
        <f>_xlfn.DAYS(About!$A$3,'Core Indicators'!EK119)</f>
        <v>663</v>
      </c>
      <c r="K119" s="200">
        <f>_xlfn.DAYS(About!$A$3,'Core Indicators'!ES119)</f>
        <v>663</v>
      </c>
      <c r="L119" s="200">
        <f>_xlfn.DAYS(About!$A$3,'Core Indicators'!FI119)</f>
        <v>732</v>
      </c>
      <c r="M119" s="200">
        <f>_xlfn.DAYS(About!$A$3,'Core Indicators'!GG119)</f>
        <v>176</v>
      </c>
      <c r="N119" s="200">
        <f>_xlfn.DAYS(About!$A$3,'Core Indicators'!GO119)</f>
        <v>176</v>
      </c>
      <c r="O119" s="200">
        <f>_xlfn.DAYS(About!$A$3,'Core Indicators'!GW119)</f>
        <v>176</v>
      </c>
      <c r="P119" s="200">
        <f>_xlfn.DAYS(About!$A$3,'Core Indicators'!HE119)</f>
        <v>176</v>
      </c>
      <c r="Q119" s="200">
        <f>_xlfn.DAYS(About!$A$3,'Core Indicators'!HM119)</f>
        <v>177</v>
      </c>
      <c r="R119" s="200">
        <f>_xlfn.DAYS(About!$A$3,'Core Indicators'!HU119)</f>
        <v>176</v>
      </c>
      <c r="S119" s="200">
        <f>_xlfn.DAYS(About!$A$3,'Core Indicators'!IC119)</f>
        <v>176</v>
      </c>
      <c r="T119" s="200">
        <f>_xlfn.DAYS(About!$A$3,'Core Indicators'!IK119)</f>
        <v>176</v>
      </c>
      <c r="U119" s="200">
        <f>_xlfn.DAYS(About!$A$3,'Core Indicators'!IS119)</f>
        <v>176</v>
      </c>
      <c r="V119" s="200">
        <f t="shared" si="3"/>
        <v>630</v>
      </c>
    </row>
    <row r="120" spans="1:22" x14ac:dyDescent="0.35">
      <c r="A120" s="199" t="str">
        <f>Lists!C:C</f>
        <v>TUN002</v>
      </c>
      <c r="B120" s="200">
        <f>_xlfn.DAYS(About!$A$3,'Core Indicators'!U120)</f>
        <v>427</v>
      </c>
      <c r="C120" s="200">
        <f>_xlfn.DAYS(About!$A$3,'Core Indicators'!AC120)</f>
        <v>538</v>
      </c>
      <c r="D120" s="200">
        <f>_xlfn.DAYS(About!$A$3,'Core Indicators'!AK120)</f>
        <v>538</v>
      </c>
      <c r="E120" s="200">
        <f>_xlfn.DAYS(About!$A$3,'Core Indicators'!AS120)</f>
        <v>538</v>
      </c>
      <c r="F120" s="200">
        <f>_xlfn.DAYS(About!$A$3,'Core Indicators'!BQ120)</f>
        <v>117</v>
      </c>
      <c r="G120" s="200">
        <f>_xlfn.DAYS(About!$A$3,'Core Indicators'!DM120)</f>
        <v>1019</v>
      </c>
      <c r="H120" s="200">
        <f>_xlfn.DAYS(About!$A$3,'Core Indicators'!DU120)</f>
        <v>1019</v>
      </c>
      <c r="I120" s="200">
        <f>_xlfn.DAYS(About!$A$3,'Core Indicators'!EC120)</f>
        <v>1019</v>
      </c>
      <c r="J120" s="200">
        <f>_xlfn.DAYS(About!$A$3,'Core Indicators'!EK120)</f>
        <v>1019</v>
      </c>
      <c r="K120" s="200">
        <f>_xlfn.DAYS(About!$A$3,'Core Indicators'!ES120)</f>
        <v>1019</v>
      </c>
      <c r="L120" s="200">
        <f>_xlfn.DAYS(About!$A$3,'Core Indicators'!FI120)</f>
        <v>1019</v>
      </c>
      <c r="M120" s="200">
        <f>_xlfn.DAYS(About!$A$3,'Core Indicators'!GG120)</f>
        <v>177</v>
      </c>
      <c r="N120" s="200">
        <f>_xlfn.DAYS(About!$A$3,'Core Indicators'!GO120)</f>
        <v>177</v>
      </c>
      <c r="O120" s="200">
        <f>_xlfn.DAYS(About!$A$3,'Core Indicators'!GW120)</f>
        <v>177</v>
      </c>
      <c r="P120" s="200">
        <f>_xlfn.DAYS(About!$A$3,'Core Indicators'!HE120)</f>
        <v>177</v>
      </c>
      <c r="Q120" s="200">
        <f>_xlfn.DAYS(About!$A$3,'Core Indicators'!HM120)</f>
        <v>177</v>
      </c>
      <c r="R120" s="200">
        <f>_xlfn.DAYS(About!$A$3,'Core Indicators'!HU120)</f>
        <v>177</v>
      </c>
      <c r="S120" s="200">
        <f>_xlfn.DAYS(About!$A$3,'Core Indicators'!IC120)</f>
        <v>177</v>
      </c>
      <c r="T120" s="200">
        <f>_xlfn.DAYS(About!$A$3,'Core Indicators'!IK120)</f>
        <v>177</v>
      </c>
      <c r="U120" s="200">
        <f>_xlfn.DAYS(About!$A$3,'Core Indicators'!IS120)</f>
        <v>177</v>
      </c>
      <c r="V120" s="200">
        <f t="shared" si="3"/>
        <v>748.4</v>
      </c>
    </row>
    <row r="121" spans="1:22" x14ac:dyDescent="0.35">
      <c r="A121" s="199" t="str">
        <f>Lists!C:C</f>
        <v>TUR001</v>
      </c>
      <c r="B121" s="200">
        <f>_xlfn.DAYS(About!$A$3,'Core Indicators'!U121)</f>
        <v>1019</v>
      </c>
      <c r="C121" s="200">
        <f>_xlfn.DAYS(About!$A$3,'Core Indicators'!AC121)</f>
        <v>1019</v>
      </c>
      <c r="D121" s="200">
        <f>_xlfn.DAYS(About!$A$3,'Core Indicators'!AK121)</f>
        <v>8</v>
      </c>
      <c r="E121" s="200">
        <f>_xlfn.DAYS(About!$A$3,'Core Indicators'!AS121)</f>
        <v>8</v>
      </c>
      <c r="F121" s="200">
        <f>_xlfn.DAYS(About!$A$3,'Core Indicators'!BQ121)</f>
        <v>8</v>
      </c>
      <c r="G121" s="200">
        <f>_xlfn.DAYS(About!$A$3,'Core Indicators'!DM121)</f>
        <v>8</v>
      </c>
      <c r="H121" s="200">
        <f>_xlfn.DAYS(About!$A$3,'Core Indicators'!DU121)</f>
        <v>8</v>
      </c>
      <c r="I121" s="200">
        <f>_xlfn.DAYS(About!$A$3,'Core Indicators'!EC121)</f>
        <v>8</v>
      </c>
      <c r="J121" s="200">
        <f>_xlfn.DAYS(About!$A$3,'Core Indicators'!EK121)</f>
        <v>8</v>
      </c>
      <c r="K121" s="200">
        <f>_xlfn.DAYS(About!$A$3,'Core Indicators'!ES121)</f>
        <v>8</v>
      </c>
      <c r="L121" s="200">
        <f>_xlfn.DAYS(About!$A$3,'Core Indicators'!FI121)</f>
        <v>1019</v>
      </c>
      <c r="M121" s="200">
        <f>_xlfn.DAYS(About!$A$3,'Core Indicators'!GG121)</f>
        <v>174</v>
      </c>
      <c r="N121" s="200">
        <f>_xlfn.DAYS(About!$A$3,'Core Indicators'!GO121)</f>
        <v>174</v>
      </c>
      <c r="O121" s="200">
        <f>_xlfn.DAYS(About!$A$3,'Core Indicators'!GW121)</f>
        <v>174</v>
      </c>
      <c r="P121" s="200">
        <f>_xlfn.DAYS(About!$A$3,'Core Indicators'!HE121)</f>
        <v>174</v>
      </c>
      <c r="Q121" s="200">
        <f>_xlfn.DAYS(About!$A$3,'Core Indicators'!HM121)</f>
        <v>174</v>
      </c>
      <c r="R121" s="200">
        <f>_xlfn.DAYS(About!$A$3,'Core Indicators'!HU121)</f>
        <v>174</v>
      </c>
      <c r="S121" s="200">
        <f>_xlfn.DAYS(About!$A$3,'Core Indicators'!IC121)</f>
        <v>174</v>
      </c>
      <c r="T121" s="200">
        <f>_xlfn.DAYS(About!$A$3,'Core Indicators'!IK121)</f>
        <v>174</v>
      </c>
      <c r="U121" s="200">
        <f>_xlfn.DAYS(About!$A$3,'Core Indicators'!IS121)</f>
        <v>174</v>
      </c>
      <c r="V121" s="200">
        <f t="shared" si="3"/>
        <v>125.7</v>
      </c>
    </row>
    <row r="122" spans="1:22" x14ac:dyDescent="0.35">
      <c r="A122" s="199" t="str">
        <f>Lists!C:C</f>
        <v>TUR002</v>
      </c>
      <c r="B122" s="200">
        <f>_xlfn.DAYS(About!$A$3,'Core Indicators'!U122)</f>
        <v>1019</v>
      </c>
      <c r="C122" s="200">
        <f>_xlfn.DAYS(About!$A$3,'Core Indicators'!AC122)</f>
        <v>979</v>
      </c>
      <c r="D122" s="200">
        <f>_xlfn.DAYS(About!$A$3,'Core Indicators'!AK122)</f>
        <v>8</v>
      </c>
      <c r="E122" s="200">
        <f>_xlfn.DAYS(About!$A$3,'Core Indicators'!AS122)</f>
        <v>8</v>
      </c>
      <c r="F122" s="200">
        <f>_xlfn.DAYS(About!$A$3,'Core Indicators'!BQ122)</f>
        <v>1019</v>
      </c>
      <c r="G122" s="200">
        <f>_xlfn.DAYS(About!$A$3,'Core Indicators'!DM122)</f>
        <v>8</v>
      </c>
      <c r="H122" s="200">
        <f>_xlfn.DAYS(About!$A$3,'Core Indicators'!DU122)</f>
        <v>8</v>
      </c>
      <c r="I122" s="200">
        <f>_xlfn.DAYS(About!$A$3,'Core Indicators'!EC122)</f>
        <v>8</v>
      </c>
      <c r="J122" s="200">
        <f>_xlfn.DAYS(About!$A$3,'Core Indicators'!EK122)</f>
        <v>8</v>
      </c>
      <c r="K122" s="200">
        <f>_xlfn.DAYS(About!$A$3,'Core Indicators'!ES122)</f>
        <v>8</v>
      </c>
      <c r="L122" s="200">
        <f>_xlfn.DAYS(About!$A$3,'Core Indicators'!FI122)</f>
        <v>1019</v>
      </c>
      <c r="M122" s="200">
        <f>_xlfn.DAYS(About!$A$3,'Core Indicators'!GG122)</f>
        <v>174</v>
      </c>
      <c r="N122" s="200">
        <f>_xlfn.DAYS(About!$A$3,'Core Indicators'!GO122)</f>
        <v>174</v>
      </c>
      <c r="O122" s="200">
        <f>_xlfn.DAYS(About!$A$3,'Core Indicators'!GW122)</f>
        <v>174</v>
      </c>
      <c r="P122" s="200">
        <f>_xlfn.DAYS(About!$A$3,'Core Indicators'!HE122)</f>
        <v>174</v>
      </c>
      <c r="Q122" s="200">
        <f>_xlfn.DAYS(About!$A$3,'Core Indicators'!HM122)</f>
        <v>174</v>
      </c>
      <c r="R122" s="200">
        <f>_xlfn.DAYS(About!$A$3,'Core Indicators'!HU122)</f>
        <v>174</v>
      </c>
      <c r="S122" s="200">
        <f>_xlfn.DAYS(About!$A$3,'Core Indicators'!IC122)</f>
        <v>174</v>
      </c>
      <c r="T122" s="200">
        <f>_xlfn.DAYS(About!$A$3,'Core Indicators'!IK122)</f>
        <v>174</v>
      </c>
      <c r="U122" s="200">
        <f>_xlfn.DAYS(About!$A$3,'Core Indicators'!IS122)</f>
        <v>174</v>
      </c>
      <c r="V122" s="200">
        <f t="shared" si="3"/>
        <v>226.8</v>
      </c>
    </row>
    <row r="123" spans="1:22" x14ac:dyDescent="0.35">
      <c r="A123" s="199" t="str">
        <f>Lists!C:C</f>
        <v>TUR003</v>
      </c>
      <c r="B123" s="200">
        <f>_xlfn.DAYS(About!$A$3,'Core Indicators'!U123)</f>
        <v>1019</v>
      </c>
      <c r="C123" s="200">
        <f>_xlfn.DAYS(About!$A$3,'Core Indicators'!AC123)</f>
        <v>1019</v>
      </c>
      <c r="D123" s="200">
        <f>_xlfn.DAYS(About!$A$3,'Core Indicators'!AK123)</f>
        <v>8</v>
      </c>
      <c r="E123" s="200">
        <f>_xlfn.DAYS(About!$A$3,'Core Indicators'!AS123)</f>
        <v>8</v>
      </c>
      <c r="F123" s="200">
        <f>_xlfn.DAYS(About!$A$3,'Core Indicators'!BQ123)</f>
        <v>8</v>
      </c>
      <c r="G123" s="200">
        <f>_xlfn.DAYS(About!$A$3,'Core Indicators'!DM123)</f>
        <v>8</v>
      </c>
      <c r="H123" s="200">
        <f>_xlfn.DAYS(About!$A$3,'Core Indicators'!DU123)</f>
        <v>8</v>
      </c>
      <c r="I123" s="200">
        <f>_xlfn.DAYS(About!$A$3,'Core Indicators'!EC123)</f>
        <v>8</v>
      </c>
      <c r="J123" s="200">
        <f>_xlfn.DAYS(About!$A$3,'Core Indicators'!EK123)</f>
        <v>8</v>
      </c>
      <c r="K123" s="200">
        <f>_xlfn.DAYS(About!$A$3,'Core Indicators'!ES123)</f>
        <v>8</v>
      </c>
      <c r="L123" s="200">
        <f>_xlfn.DAYS(About!$A$3,'Core Indicators'!FI123)</f>
        <v>1019</v>
      </c>
      <c r="M123" s="200">
        <f>_xlfn.DAYS(About!$A$3,'Core Indicators'!GG123)</f>
        <v>174</v>
      </c>
      <c r="N123" s="200">
        <f>_xlfn.DAYS(About!$A$3,'Core Indicators'!GO123)</f>
        <v>174</v>
      </c>
      <c r="O123" s="200">
        <f>_xlfn.DAYS(About!$A$3,'Core Indicators'!GW123)</f>
        <v>174</v>
      </c>
      <c r="P123" s="200">
        <f>_xlfn.DAYS(About!$A$3,'Core Indicators'!HE123)</f>
        <v>174</v>
      </c>
      <c r="Q123" s="200">
        <f>_xlfn.DAYS(About!$A$3,'Core Indicators'!HM123)</f>
        <v>174</v>
      </c>
      <c r="R123" s="200">
        <f>_xlfn.DAYS(About!$A$3,'Core Indicators'!HU123)</f>
        <v>174</v>
      </c>
      <c r="S123" s="200">
        <f>_xlfn.DAYS(About!$A$3,'Core Indicators'!IC123)</f>
        <v>174</v>
      </c>
      <c r="T123" s="200">
        <f>_xlfn.DAYS(About!$A$3,'Core Indicators'!IK123)</f>
        <v>174</v>
      </c>
      <c r="U123" s="200">
        <f>_xlfn.DAYS(About!$A$3,'Core Indicators'!IS123)</f>
        <v>174</v>
      </c>
      <c r="V123" s="200">
        <f t="shared" si="3"/>
        <v>125.7</v>
      </c>
    </row>
    <row r="124" spans="1:22" x14ac:dyDescent="0.35">
      <c r="A124" s="199" t="str">
        <f>Lists!C:C</f>
        <v>TUR004</v>
      </c>
      <c r="B124" s="200">
        <f>_xlfn.DAYS(About!$A$3,'Core Indicators'!U124)</f>
        <v>1019</v>
      </c>
      <c r="C124" s="200">
        <f>_xlfn.DAYS(About!$A$3,'Core Indicators'!AC124)</f>
        <v>1019</v>
      </c>
      <c r="D124" s="200">
        <f>_xlfn.DAYS(About!$A$3,'Core Indicators'!AK124)</f>
        <v>1019</v>
      </c>
      <c r="E124" s="200">
        <f>_xlfn.DAYS(About!$A$3,'Core Indicators'!AS124)</f>
        <v>1019</v>
      </c>
      <c r="F124" s="200">
        <f>_xlfn.DAYS(About!$A$3,'Core Indicators'!BQ124)</f>
        <v>8</v>
      </c>
      <c r="G124" s="200">
        <f>_xlfn.DAYS(About!$A$3,'Core Indicators'!DM124)</f>
        <v>1019</v>
      </c>
      <c r="H124" s="200">
        <f>_xlfn.DAYS(About!$A$3,'Core Indicators'!DU124)</f>
        <v>1019</v>
      </c>
      <c r="I124" s="200">
        <f>_xlfn.DAYS(About!$A$3,'Core Indicators'!EC124)</f>
        <v>1019</v>
      </c>
      <c r="J124" s="200">
        <f>_xlfn.DAYS(About!$A$3,'Core Indicators'!EK124)</f>
        <v>1019</v>
      </c>
      <c r="K124" s="200">
        <f>_xlfn.DAYS(About!$A$3,'Core Indicators'!ES124)</f>
        <v>1019</v>
      </c>
      <c r="L124" s="200">
        <f>_xlfn.DAYS(About!$A$3,'Core Indicators'!FI124)</f>
        <v>1019</v>
      </c>
      <c r="M124" s="200">
        <f>_xlfn.DAYS(About!$A$3,'Core Indicators'!GG124)</f>
        <v>174</v>
      </c>
      <c r="N124" s="200">
        <f>_xlfn.DAYS(About!$A$3,'Core Indicators'!GO124)</f>
        <v>174</v>
      </c>
      <c r="O124" s="200">
        <f>_xlfn.DAYS(About!$A$3,'Core Indicators'!GW124)</f>
        <v>174</v>
      </c>
      <c r="P124" s="200">
        <f>_xlfn.DAYS(About!$A$3,'Core Indicators'!HE124)</f>
        <v>174</v>
      </c>
      <c r="Q124" s="200">
        <f>_xlfn.DAYS(About!$A$3,'Core Indicators'!HM124)</f>
        <v>174</v>
      </c>
      <c r="R124" s="200">
        <f>_xlfn.DAYS(About!$A$3,'Core Indicators'!HU124)</f>
        <v>174</v>
      </c>
      <c r="S124" s="200">
        <f>_xlfn.DAYS(About!$A$3,'Core Indicators'!IC124)</f>
        <v>174</v>
      </c>
      <c r="T124" s="200">
        <f>_xlfn.DAYS(About!$A$3,'Core Indicators'!IK124)</f>
        <v>174</v>
      </c>
      <c r="U124" s="200">
        <f>_xlfn.DAYS(About!$A$3,'Core Indicators'!IS124)</f>
        <v>174</v>
      </c>
      <c r="V124" s="200">
        <f t="shared" si="3"/>
        <v>833.4</v>
      </c>
    </row>
    <row r="125" spans="1:22" x14ac:dyDescent="0.35">
      <c r="A125" s="199" t="str">
        <f>Lists!C:C</f>
        <v>TZA002</v>
      </c>
      <c r="B125" s="200">
        <f>_xlfn.DAYS(About!$A$3,'Core Indicators'!U125)</f>
        <v>142</v>
      </c>
      <c r="C125" s="200">
        <f>_xlfn.DAYS(About!$A$3,'Core Indicators'!AC125)</f>
        <v>142</v>
      </c>
      <c r="D125" s="200">
        <f>_xlfn.DAYS(About!$A$3,'Core Indicators'!AK125)</f>
        <v>142</v>
      </c>
      <c r="E125" s="200">
        <f>_xlfn.DAYS(About!$A$3,'Core Indicators'!AS125)</f>
        <v>9</v>
      </c>
      <c r="F125" s="200">
        <f>_xlfn.DAYS(About!$A$3,'Core Indicators'!BQ125)</f>
        <v>9</v>
      </c>
      <c r="G125" s="200">
        <f>_xlfn.DAYS(About!$A$3,'Core Indicators'!DM125)</f>
        <v>9</v>
      </c>
      <c r="H125" s="200">
        <f>_xlfn.DAYS(About!$A$3,'Core Indicators'!DU125)</f>
        <v>9</v>
      </c>
      <c r="I125" s="200">
        <f>_xlfn.DAYS(About!$A$3,'Core Indicators'!EC125)</f>
        <v>9</v>
      </c>
      <c r="J125" s="200">
        <f>_xlfn.DAYS(About!$A$3,'Core Indicators'!EK125)</f>
        <v>9</v>
      </c>
      <c r="K125" s="200">
        <f>_xlfn.DAYS(About!$A$3,'Core Indicators'!ES125)</f>
        <v>9</v>
      </c>
      <c r="L125" s="200">
        <f>_xlfn.DAYS(About!$A$3,'Core Indicators'!FI125)</f>
        <v>142</v>
      </c>
      <c r="M125" s="200">
        <f>_xlfn.DAYS(About!$A$3,'Core Indicators'!GG125)</f>
        <v>183</v>
      </c>
      <c r="N125" s="200">
        <f>_xlfn.DAYS(About!$A$3,'Core Indicators'!GO125)</f>
        <v>183</v>
      </c>
      <c r="O125" s="200">
        <f>_xlfn.DAYS(About!$A$3,'Core Indicators'!GW125)</f>
        <v>183</v>
      </c>
      <c r="P125" s="200">
        <f>_xlfn.DAYS(About!$A$3,'Core Indicators'!HE125)</f>
        <v>183</v>
      </c>
      <c r="Q125" s="200">
        <f>_xlfn.DAYS(About!$A$3,'Core Indicators'!HM125)</f>
        <v>183</v>
      </c>
      <c r="R125" s="200">
        <f>_xlfn.DAYS(About!$A$3,'Core Indicators'!HU125)</f>
        <v>183</v>
      </c>
      <c r="S125" s="200">
        <f>_xlfn.DAYS(About!$A$3,'Core Indicators'!IC125)</f>
        <v>183</v>
      </c>
      <c r="T125" s="200">
        <f>_xlfn.DAYS(About!$A$3,'Core Indicators'!IK125)</f>
        <v>183</v>
      </c>
      <c r="U125" s="200">
        <f>_xlfn.DAYS(About!$A$3,'Core Indicators'!IS125)</f>
        <v>183</v>
      </c>
      <c r="V125" s="200">
        <f t="shared" si="3"/>
        <v>53</v>
      </c>
    </row>
    <row r="126" spans="1:22" x14ac:dyDescent="0.35">
      <c r="A126" s="199" t="str">
        <f>Lists!C:C</f>
        <v>UGA005</v>
      </c>
      <c r="B126" s="200">
        <f>_xlfn.DAYS(About!$A$3,'Core Indicators'!U126)</f>
        <v>732</v>
      </c>
      <c r="C126" s="200">
        <f>_xlfn.DAYS(About!$A$3,'Core Indicators'!AC126)</f>
        <v>74</v>
      </c>
      <c r="D126" s="200">
        <f>_xlfn.DAYS(About!$A$3,'Core Indicators'!AK126)</f>
        <v>74</v>
      </c>
      <c r="E126" s="200">
        <f>_xlfn.DAYS(About!$A$3,'Core Indicators'!AS126)</f>
        <v>74</v>
      </c>
      <c r="F126" s="200">
        <f>_xlfn.DAYS(About!$A$3,'Core Indicators'!BQ126)</f>
        <v>543</v>
      </c>
      <c r="G126" s="200">
        <f>_xlfn.DAYS(About!$A$3,'Core Indicators'!DM126)</f>
        <v>74</v>
      </c>
      <c r="H126" s="200">
        <f>_xlfn.DAYS(About!$A$3,'Core Indicators'!DU126)</f>
        <v>74</v>
      </c>
      <c r="I126" s="200">
        <f>_xlfn.DAYS(About!$A$3,'Core Indicators'!EC126)</f>
        <v>74</v>
      </c>
      <c r="J126" s="200">
        <f>_xlfn.DAYS(About!$A$3,'Core Indicators'!EK126)</f>
        <v>74</v>
      </c>
      <c r="K126" s="200">
        <f>_xlfn.DAYS(About!$A$3,'Core Indicators'!ES126)</f>
        <v>74</v>
      </c>
      <c r="L126" s="200">
        <f>_xlfn.DAYS(About!$A$3,'Core Indicators'!FI126)</f>
        <v>491</v>
      </c>
      <c r="M126" s="200">
        <f>_xlfn.DAYS(About!$A$3,'Core Indicators'!GG126)</f>
        <v>172</v>
      </c>
      <c r="N126" s="200">
        <f>_xlfn.DAYS(About!$A$3,'Core Indicators'!GO126)</f>
        <v>172</v>
      </c>
      <c r="O126" s="200">
        <f>_xlfn.DAYS(About!$A$3,'Core Indicators'!GW126)</f>
        <v>172</v>
      </c>
      <c r="P126" s="200">
        <f>_xlfn.DAYS(About!$A$3,'Core Indicators'!HE126)</f>
        <v>172</v>
      </c>
      <c r="Q126" s="200">
        <f>_xlfn.DAYS(About!$A$3,'Core Indicators'!HM126)</f>
        <v>172</v>
      </c>
      <c r="R126" s="200">
        <f>_xlfn.DAYS(About!$A$3,'Core Indicators'!HU126)</f>
        <v>172</v>
      </c>
      <c r="S126" s="200">
        <f>_xlfn.DAYS(About!$A$3,'Core Indicators'!IC126)</f>
        <v>172</v>
      </c>
      <c r="T126" s="200">
        <f>_xlfn.DAYS(About!$A$3,'Core Indicators'!IK126)</f>
        <v>172</v>
      </c>
      <c r="U126" s="200">
        <f>_xlfn.DAYS(About!$A$3,'Core Indicators'!IS126)</f>
        <v>172</v>
      </c>
      <c r="V126" s="200">
        <f t="shared" si="3"/>
        <v>172.4</v>
      </c>
    </row>
    <row r="127" spans="1:22" x14ac:dyDescent="0.35">
      <c r="A127" s="199" t="str">
        <f>Lists!C:C</f>
        <v>UKR002</v>
      </c>
      <c r="B127" s="200">
        <f>_xlfn.DAYS(About!$A$3,'Core Indicators'!U127)</f>
        <v>1019</v>
      </c>
      <c r="C127" s="200">
        <f>_xlfn.DAYS(About!$A$3,'Core Indicators'!AC127)</f>
        <v>610</v>
      </c>
      <c r="D127" s="200">
        <f>_xlfn.DAYS(About!$A$3,'Core Indicators'!AK127)</f>
        <v>610</v>
      </c>
      <c r="E127" s="200">
        <f>_xlfn.DAYS(About!$A$3,'Core Indicators'!AS127)</f>
        <v>260</v>
      </c>
      <c r="F127" s="200">
        <f>_xlfn.DAYS(About!$A$3,'Core Indicators'!BQ127)</f>
        <v>244</v>
      </c>
      <c r="G127" s="200">
        <f>_xlfn.DAYS(About!$A$3,'Core Indicators'!DM127)</f>
        <v>260</v>
      </c>
      <c r="H127" s="200">
        <f>_xlfn.DAYS(About!$A$3,'Core Indicators'!DU127)</f>
        <v>260</v>
      </c>
      <c r="I127" s="200">
        <f>_xlfn.DAYS(About!$A$3,'Core Indicators'!EC127)</f>
        <v>260</v>
      </c>
      <c r="J127" s="200">
        <f>_xlfn.DAYS(About!$A$3,'Core Indicators'!EK127)</f>
        <v>260</v>
      </c>
      <c r="K127" s="200">
        <f>_xlfn.DAYS(About!$A$3,'Core Indicators'!ES127)</f>
        <v>260</v>
      </c>
      <c r="L127" s="200">
        <f>_xlfn.DAYS(About!$A$3,'Core Indicators'!FI127)</f>
        <v>610</v>
      </c>
      <c r="M127" s="200">
        <f>_xlfn.DAYS(About!$A$3,'Core Indicators'!GG127)</f>
        <v>184</v>
      </c>
      <c r="N127" s="200">
        <f>_xlfn.DAYS(About!$A$3,'Core Indicators'!GO127)</f>
        <v>184</v>
      </c>
      <c r="O127" s="200">
        <f>_xlfn.DAYS(About!$A$3,'Core Indicators'!GW127)</f>
        <v>184</v>
      </c>
      <c r="P127" s="200">
        <f>_xlfn.DAYS(About!$A$3,'Core Indicators'!HE127)</f>
        <v>184</v>
      </c>
      <c r="Q127" s="200">
        <f>_xlfn.DAYS(About!$A$3,'Core Indicators'!HM127)</f>
        <v>184</v>
      </c>
      <c r="R127" s="200">
        <f>_xlfn.DAYS(About!$A$3,'Core Indicators'!HU127)</f>
        <v>184</v>
      </c>
      <c r="S127" s="200">
        <f>_xlfn.DAYS(About!$A$3,'Core Indicators'!IC127)</f>
        <v>184</v>
      </c>
      <c r="T127" s="200">
        <f>_xlfn.DAYS(About!$A$3,'Core Indicators'!IK127)</f>
        <v>184</v>
      </c>
      <c r="U127" s="200">
        <f>_xlfn.DAYS(About!$A$3,'Core Indicators'!IS127)</f>
        <v>184</v>
      </c>
      <c r="V127" s="200">
        <f t="shared" si="3"/>
        <v>320.8</v>
      </c>
    </row>
    <row r="128" spans="1:22" x14ac:dyDescent="0.35">
      <c r="A128" s="199" t="str">
        <f>Lists!C:C</f>
        <v>VEN001</v>
      </c>
      <c r="B128" s="200">
        <f>_xlfn.DAYS(About!$A$3,'Core Indicators'!U128)</f>
        <v>419</v>
      </c>
      <c r="C128" s="200">
        <f>_xlfn.DAYS(About!$A$3,'Core Indicators'!AC128)</f>
        <v>306</v>
      </c>
      <c r="D128" s="200">
        <f>_xlfn.DAYS(About!$A$3,'Core Indicators'!AK128)</f>
        <v>306</v>
      </c>
      <c r="E128" s="200">
        <f>_xlfn.DAYS(About!$A$3,'Core Indicators'!AS128)</f>
        <v>306</v>
      </c>
      <c r="F128" s="200">
        <f>_xlfn.DAYS(About!$A$3,'Core Indicators'!BQ128)</f>
        <v>663</v>
      </c>
      <c r="G128" s="200">
        <f>_xlfn.DAYS(About!$A$3,'Core Indicators'!DM128)</f>
        <v>306</v>
      </c>
      <c r="H128" s="200">
        <f>_xlfn.DAYS(About!$A$3,'Core Indicators'!DU128)</f>
        <v>306</v>
      </c>
      <c r="I128" s="200">
        <f>_xlfn.DAYS(About!$A$3,'Core Indicators'!EC128)</f>
        <v>306</v>
      </c>
      <c r="J128" s="200">
        <f>_xlfn.DAYS(About!$A$3,'Core Indicators'!EK128)</f>
        <v>390</v>
      </c>
      <c r="K128" s="200">
        <f>_xlfn.DAYS(About!$A$3,'Core Indicators'!ES128)</f>
        <v>390</v>
      </c>
      <c r="L128" s="200">
        <f>_xlfn.DAYS(About!$A$3,'Core Indicators'!FI128)</f>
        <v>886</v>
      </c>
      <c r="M128" s="200">
        <f>_xlfn.DAYS(About!$A$3,'Core Indicators'!GG128)</f>
        <v>174</v>
      </c>
      <c r="N128" s="200">
        <f>_xlfn.DAYS(About!$A$3,'Core Indicators'!GO128)</f>
        <v>174</v>
      </c>
      <c r="O128" s="200">
        <f>_xlfn.DAYS(About!$A$3,'Core Indicators'!GW128)</f>
        <v>174</v>
      </c>
      <c r="P128" s="200">
        <f>_xlfn.DAYS(About!$A$3,'Core Indicators'!HE128)</f>
        <v>174</v>
      </c>
      <c r="Q128" s="200">
        <f>_xlfn.DAYS(About!$A$3,'Core Indicators'!HM128)</f>
        <v>175</v>
      </c>
      <c r="R128" s="200">
        <f>_xlfn.DAYS(About!$A$3,'Core Indicators'!HU128)</f>
        <v>175</v>
      </c>
      <c r="S128" s="200">
        <f>_xlfn.DAYS(About!$A$3,'Core Indicators'!IC128)</f>
        <v>174</v>
      </c>
      <c r="T128" s="200">
        <f>_xlfn.DAYS(About!$A$3,'Core Indicators'!IK128)</f>
        <v>174</v>
      </c>
      <c r="U128" s="200">
        <f>_xlfn.DAYS(About!$A$3,'Core Indicators'!IS128)</f>
        <v>174</v>
      </c>
      <c r="V128" s="200">
        <f t="shared" si="3"/>
        <v>403.3</v>
      </c>
    </row>
    <row r="129" spans="1:22" x14ac:dyDescent="0.35">
      <c r="A129" s="199" t="str">
        <f>Lists!C:C</f>
        <v>YEM001</v>
      </c>
      <c r="B129" s="200">
        <f>_xlfn.DAYS(About!$A$3,'Core Indicators'!U129)</f>
        <v>62</v>
      </c>
      <c r="C129" s="200">
        <f>_xlfn.DAYS(About!$A$3,'Core Indicators'!AC129)</f>
        <v>62</v>
      </c>
      <c r="D129" s="200">
        <f>_xlfn.DAYS(About!$A$3,'Core Indicators'!AK129)</f>
        <v>62</v>
      </c>
      <c r="E129" s="200">
        <f>_xlfn.DAYS(About!$A$3,'Core Indicators'!AS129)</f>
        <v>62</v>
      </c>
      <c r="F129" s="200">
        <f>_xlfn.DAYS(About!$A$3,'Core Indicators'!BQ129)</f>
        <v>62</v>
      </c>
      <c r="G129" s="200">
        <f>_xlfn.DAYS(About!$A$3,'Core Indicators'!DM129)</f>
        <v>62</v>
      </c>
      <c r="H129" s="200">
        <f>_xlfn.DAYS(About!$A$3,'Core Indicators'!DU129)</f>
        <v>62</v>
      </c>
      <c r="I129" s="200">
        <f>_xlfn.DAYS(About!$A$3,'Core Indicators'!EC129)</f>
        <v>62</v>
      </c>
      <c r="J129" s="200">
        <f>_xlfn.DAYS(About!$A$3,'Core Indicators'!EK129)</f>
        <v>62</v>
      </c>
      <c r="K129" s="200">
        <f>_xlfn.DAYS(About!$A$3,'Core Indicators'!ES129)</f>
        <v>62</v>
      </c>
      <c r="L129" s="200">
        <f>_xlfn.DAYS(About!$A$3,'Core Indicators'!FI129)</f>
        <v>1037</v>
      </c>
      <c r="M129" s="200">
        <f>_xlfn.DAYS(About!$A$3,'Core Indicators'!GG129)</f>
        <v>167</v>
      </c>
      <c r="N129" s="200">
        <f>_xlfn.DAYS(About!$A$3,'Core Indicators'!GO129)</f>
        <v>167</v>
      </c>
      <c r="O129" s="200">
        <f>_xlfn.DAYS(About!$A$3,'Core Indicators'!GW129)</f>
        <v>167</v>
      </c>
      <c r="P129" s="200">
        <f>_xlfn.DAYS(About!$A$3,'Core Indicators'!HE129)</f>
        <v>167</v>
      </c>
      <c r="Q129" s="200">
        <f>_xlfn.DAYS(About!$A$3,'Core Indicators'!HM129)</f>
        <v>167</v>
      </c>
      <c r="R129" s="200">
        <f>_xlfn.DAYS(About!$A$3,'Core Indicators'!HU129)</f>
        <v>167</v>
      </c>
      <c r="S129" s="200">
        <f>_xlfn.DAYS(About!$A$3,'Core Indicators'!IC129)</f>
        <v>167</v>
      </c>
      <c r="T129" s="200">
        <f>_xlfn.DAYS(About!$A$3,'Core Indicators'!IK129)</f>
        <v>167</v>
      </c>
      <c r="U129" s="200">
        <f>_xlfn.DAYS(About!$A$3,'Core Indicators'!IS129)</f>
        <v>167</v>
      </c>
      <c r="V129" s="200">
        <f t="shared" si="3"/>
        <v>170</v>
      </c>
    </row>
    <row r="130" spans="1:22" x14ac:dyDescent="0.35">
      <c r="A130" s="199" t="str">
        <f>Lists!C:C</f>
        <v>YEM002</v>
      </c>
      <c r="B130" s="200">
        <f>_xlfn.DAYS(About!$A$3,'Core Indicators'!U130)</f>
        <v>62</v>
      </c>
      <c r="C130" s="200">
        <f>_xlfn.DAYS(About!$A$3,'Core Indicators'!AC130)</f>
        <v>62</v>
      </c>
      <c r="D130" s="200">
        <f>_xlfn.DAYS(About!$A$3,'Core Indicators'!AK130)</f>
        <v>62</v>
      </c>
      <c r="E130" s="200">
        <f>_xlfn.DAYS(About!$A$3,'Core Indicators'!AS130)</f>
        <v>62</v>
      </c>
      <c r="F130" s="200">
        <f>_xlfn.DAYS(About!$A$3,'Core Indicators'!BQ130)</f>
        <v>62</v>
      </c>
      <c r="G130" s="200">
        <f>_xlfn.DAYS(About!$A$3,'Core Indicators'!DM130)</f>
        <v>63</v>
      </c>
      <c r="H130" s="200">
        <f>_xlfn.DAYS(About!$A$3,'Core Indicators'!DU130)</f>
        <v>63</v>
      </c>
      <c r="I130" s="200">
        <f>_xlfn.DAYS(About!$A$3,'Core Indicators'!EC130)</f>
        <v>63</v>
      </c>
      <c r="J130" s="200">
        <f>_xlfn.DAYS(About!$A$3,'Core Indicators'!EK130)</f>
        <v>63</v>
      </c>
      <c r="K130" s="200">
        <f>_xlfn.DAYS(About!$A$3,'Core Indicators'!ES130)</f>
        <v>63</v>
      </c>
      <c r="L130" s="200">
        <f>_xlfn.DAYS(About!$A$3,'Core Indicators'!FI130)</f>
        <v>1007</v>
      </c>
      <c r="M130" s="200">
        <f>_xlfn.DAYS(About!$A$3,'Core Indicators'!GG130)</f>
        <v>167</v>
      </c>
      <c r="N130" s="200">
        <f>_xlfn.DAYS(About!$A$3,'Core Indicators'!GO130)</f>
        <v>167</v>
      </c>
      <c r="O130" s="200">
        <f>_xlfn.DAYS(About!$A$3,'Core Indicators'!GW130)</f>
        <v>167</v>
      </c>
      <c r="P130" s="200">
        <f>_xlfn.DAYS(About!$A$3,'Core Indicators'!HE130)</f>
        <v>167</v>
      </c>
      <c r="Q130" s="200">
        <f>_xlfn.DAYS(About!$A$3,'Core Indicators'!HM130)</f>
        <v>167</v>
      </c>
      <c r="R130" s="200">
        <f>_xlfn.DAYS(About!$A$3,'Core Indicators'!HU130)</f>
        <v>167</v>
      </c>
      <c r="S130" s="200">
        <f>_xlfn.DAYS(About!$A$3,'Core Indicators'!IC130)</f>
        <v>167</v>
      </c>
      <c r="T130" s="200">
        <f>_xlfn.DAYS(About!$A$3,'Core Indicators'!IK130)</f>
        <v>167</v>
      </c>
      <c r="U130" s="200">
        <f>_xlfn.DAYS(About!$A$3,'Core Indicators'!IS130)</f>
        <v>167</v>
      </c>
      <c r="V130" s="200">
        <f t="shared" si="3"/>
        <v>167.5</v>
      </c>
    </row>
    <row r="131" spans="1:22" x14ac:dyDescent="0.35">
      <c r="A131" s="199" t="str">
        <f>Lists!C:C</f>
        <v>ZMB002</v>
      </c>
      <c r="B131" s="200">
        <f>_xlfn.DAYS(About!$A$3,'Core Indicators'!U131)</f>
        <v>79</v>
      </c>
      <c r="C131" s="200">
        <f>_xlfn.DAYS(About!$A$3,'Core Indicators'!AC131)</f>
        <v>9</v>
      </c>
      <c r="D131" s="200">
        <f>_xlfn.DAYS(About!$A$3,'Core Indicators'!AK131)</f>
        <v>9</v>
      </c>
      <c r="E131" s="200">
        <f>_xlfn.DAYS(About!$A$3,'Core Indicators'!AS131)</f>
        <v>823</v>
      </c>
      <c r="F131" s="200">
        <f>_xlfn.DAYS(About!$A$3,'Core Indicators'!BQ131)</f>
        <v>9</v>
      </c>
      <c r="G131" s="200">
        <f>_xlfn.DAYS(About!$A$3,'Core Indicators'!DM131)</f>
        <v>9</v>
      </c>
      <c r="H131" s="200">
        <f>_xlfn.DAYS(About!$A$3,'Core Indicators'!DU131)</f>
        <v>9</v>
      </c>
      <c r="I131" s="200">
        <f>_xlfn.DAYS(About!$A$3,'Core Indicators'!EC131)</f>
        <v>9</v>
      </c>
      <c r="J131" s="200">
        <f>_xlfn.DAYS(About!$A$3,'Core Indicators'!EK131)</f>
        <v>9</v>
      </c>
      <c r="K131" s="200">
        <f>_xlfn.DAYS(About!$A$3,'Core Indicators'!ES131)</f>
        <v>9</v>
      </c>
      <c r="L131" s="200">
        <f>_xlfn.DAYS(About!$A$3,'Core Indicators'!FI131)</f>
        <v>79</v>
      </c>
      <c r="M131" s="200">
        <f>_xlfn.DAYS(About!$A$3,'Core Indicators'!GG131)</f>
        <v>175</v>
      </c>
      <c r="N131" s="200">
        <f>_xlfn.DAYS(About!$A$3,'Core Indicators'!GO131)</f>
        <v>175</v>
      </c>
      <c r="O131" s="200">
        <f>_xlfn.DAYS(About!$A$3,'Core Indicators'!GW131)</f>
        <v>175</v>
      </c>
      <c r="P131" s="200">
        <f>_xlfn.DAYS(About!$A$3,'Core Indicators'!HE131)</f>
        <v>175</v>
      </c>
      <c r="Q131" s="200">
        <f>_xlfn.DAYS(About!$A$3,'Core Indicators'!HM131)</f>
        <v>175</v>
      </c>
      <c r="R131" s="200">
        <f>_xlfn.DAYS(About!$A$3,'Core Indicators'!HU131)</f>
        <v>175</v>
      </c>
      <c r="S131" s="200">
        <f>_xlfn.DAYS(About!$A$3,'Core Indicators'!IC131)</f>
        <v>175</v>
      </c>
      <c r="T131" s="200">
        <f>_xlfn.DAYS(About!$A$3,'Core Indicators'!IK131)</f>
        <v>175</v>
      </c>
      <c r="U131" s="200">
        <f>_xlfn.DAYS(About!$A$3,'Core Indicators'!IS131)</f>
        <v>175</v>
      </c>
      <c r="V131" s="200">
        <f t="shared" si="3"/>
        <v>114</v>
      </c>
    </row>
    <row r="132" spans="1:22" x14ac:dyDescent="0.35">
      <c r="A132" s="199" t="str">
        <f>Lists!C:C</f>
        <v>ZWE001</v>
      </c>
      <c r="B132" s="200">
        <f>_xlfn.DAYS(About!$A$3,'Core Indicators'!U132)</f>
        <v>146</v>
      </c>
      <c r="C132" s="200">
        <f>_xlfn.DAYS(About!$A$3,'Core Indicators'!AC132)</f>
        <v>146</v>
      </c>
      <c r="D132" s="200">
        <f>_xlfn.DAYS(About!$A$3,'Core Indicators'!AK132)</f>
        <v>9</v>
      </c>
      <c r="E132" s="200">
        <f>_xlfn.DAYS(About!$A$3,'Core Indicators'!AS132)</f>
        <v>146</v>
      </c>
      <c r="F132" s="200">
        <f>_xlfn.DAYS(About!$A$3,'Core Indicators'!BQ132)</f>
        <v>9</v>
      </c>
      <c r="G132" s="200">
        <f>_xlfn.DAYS(About!$A$3,'Core Indicators'!DM132)</f>
        <v>146</v>
      </c>
      <c r="H132" s="200">
        <f>_xlfn.DAYS(About!$A$3,'Core Indicators'!DU132)</f>
        <v>146</v>
      </c>
      <c r="I132" s="200">
        <f>_xlfn.DAYS(About!$A$3,'Core Indicators'!EC132)</f>
        <v>146</v>
      </c>
      <c r="J132" s="200">
        <f>_xlfn.DAYS(About!$A$3,'Core Indicators'!EK132)</f>
        <v>146</v>
      </c>
      <c r="K132" s="200">
        <f>_xlfn.DAYS(About!$A$3,'Core Indicators'!ES132)</f>
        <v>146</v>
      </c>
      <c r="L132" s="200">
        <f>_xlfn.DAYS(About!$A$3,'Core Indicators'!FI132)</f>
        <v>146</v>
      </c>
      <c r="M132" s="200">
        <f>_xlfn.DAYS(About!$A$3,'Core Indicators'!GG132)</f>
        <v>184</v>
      </c>
      <c r="N132" s="200">
        <f>_xlfn.DAYS(About!$A$3,'Core Indicators'!GO132)</f>
        <v>184</v>
      </c>
      <c r="O132" s="200">
        <f>_xlfn.DAYS(About!$A$3,'Core Indicators'!GW132)</f>
        <v>184</v>
      </c>
      <c r="P132" s="200">
        <f>_xlfn.DAYS(About!$A$3,'Core Indicators'!HE132)</f>
        <v>184</v>
      </c>
      <c r="Q132" s="200">
        <f>_xlfn.DAYS(About!$A$3,'Core Indicators'!HM132)</f>
        <v>184</v>
      </c>
      <c r="R132" s="200">
        <f>_xlfn.DAYS(About!$A$3,'Core Indicators'!HU132)</f>
        <v>184</v>
      </c>
      <c r="S132" s="200">
        <f>_xlfn.DAYS(About!$A$3,'Core Indicators'!IC132)</f>
        <v>184</v>
      </c>
      <c r="T132" s="200">
        <f>_xlfn.DAYS(About!$A$3,'Core Indicators'!IK132)</f>
        <v>184</v>
      </c>
      <c r="U132" s="200">
        <f>_xlfn.DAYS(About!$A$3,'Core Indicators'!IS132)</f>
        <v>184</v>
      </c>
      <c r="V132" s="200">
        <f t="shared" si="3"/>
        <v>122.4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84"/>
      <c r="B1" s="308"/>
      <c r="C1" s="308"/>
      <c r="D1" s="308"/>
      <c r="E1" s="308"/>
      <c r="F1" s="308"/>
      <c r="G1" s="308"/>
      <c r="H1" s="308"/>
      <c r="I1" s="308"/>
      <c r="J1" s="308"/>
    </row>
    <row r="2" spans="1:10" ht="15.75" customHeight="1" thickBot="1" x14ac:dyDescent="0.4">
      <c r="A2" s="109" t="s">
        <v>7177</v>
      </c>
      <c r="B2" s="109" t="s">
        <v>7178</v>
      </c>
      <c r="C2" s="109" t="s">
        <v>7179</v>
      </c>
      <c r="D2" s="109" t="s">
        <v>7180</v>
      </c>
      <c r="E2" s="109" t="s">
        <v>7181</v>
      </c>
      <c r="F2" s="109" t="s">
        <v>7182</v>
      </c>
      <c r="G2" s="109" t="s">
        <v>7183</v>
      </c>
      <c r="H2" s="109" t="s">
        <v>7184</v>
      </c>
      <c r="I2" s="109" t="s">
        <v>7185</v>
      </c>
      <c r="J2" s="109" t="s">
        <v>7186</v>
      </c>
    </row>
    <row r="3" spans="1:10" ht="63.75" customHeight="1" x14ac:dyDescent="0.35">
      <c r="A3" s="105" t="s">
        <v>7187</v>
      </c>
      <c r="B3" s="31" t="s">
        <v>6676</v>
      </c>
      <c r="C3" s="31" t="s">
        <v>6696</v>
      </c>
      <c r="D3" s="31" t="s">
        <v>7175</v>
      </c>
      <c r="E3" s="31" t="s">
        <v>7188</v>
      </c>
      <c r="F3" s="31" t="s">
        <v>7189</v>
      </c>
      <c r="G3" s="31"/>
      <c r="H3" s="31" t="s">
        <v>7190</v>
      </c>
      <c r="I3" s="31"/>
      <c r="J3" s="110"/>
    </row>
    <row r="4" spans="1:10" ht="63.75" customHeight="1" x14ac:dyDescent="0.35">
      <c r="A4" s="105" t="s">
        <v>7187</v>
      </c>
      <c r="B4" s="31" t="s">
        <v>6676</v>
      </c>
      <c r="C4" s="31" t="s">
        <v>6696</v>
      </c>
      <c r="D4" s="31" t="s">
        <v>7191</v>
      </c>
      <c r="E4" s="110" t="s">
        <v>7192</v>
      </c>
      <c r="F4" s="31" t="s">
        <v>7189</v>
      </c>
      <c r="G4" s="31"/>
      <c r="H4" s="31" t="s">
        <v>7190</v>
      </c>
      <c r="I4" s="31"/>
      <c r="J4" s="110"/>
    </row>
    <row r="5" spans="1:10" ht="63.75" customHeight="1" x14ac:dyDescent="0.35">
      <c r="A5" s="105" t="s">
        <v>7187</v>
      </c>
      <c r="B5" s="31" t="s">
        <v>6676</v>
      </c>
      <c r="C5" s="31" t="s">
        <v>6700</v>
      </c>
      <c r="D5" s="110" t="s">
        <v>6788</v>
      </c>
      <c r="E5" s="110" t="s">
        <v>7193</v>
      </c>
      <c r="F5" s="31" t="s">
        <v>7189</v>
      </c>
      <c r="G5" s="31"/>
      <c r="H5" s="31" t="s">
        <v>7194</v>
      </c>
      <c r="I5" s="31"/>
      <c r="J5" s="110"/>
    </row>
    <row r="6" spans="1:10" ht="63.75" customHeight="1" x14ac:dyDescent="0.35">
      <c r="A6" s="105" t="s">
        <v>7187</v>
      </c>
      <c r="B6" s="31" t="s">
        <v>6676</v>
      </c>
      <c r="C6" s="31" t="s">
        <v>6700</v>
      </c>
      <c r="D6" s="110" t="s">
        <v>7195</v>
      </c>
      <c r="E6" s="110" t="s">
        <v>7196</v>
      </c>
      <c r="F6" s="31" t="s">
        <v>7189</v>
      </c>
      <c r="G6" s="31"/>
      <c r="H6" s="31" t="s">
        <v>7194</v>
      </c>
      <c r="I6" s="31"/>
      <c r="J6" s="110"/>
    </row>
    <row r="7" spans="1:10" ht="63.75" customHeight="1" x14ac:dyDescent="0.35">
      <c r="A7" s="105" t="s">
        <v>7187</v>
      </c>
      <c r="B7" s="110" t="s">
        <v>7197</v>
      </c>
      <c r="C7" s="110" t="s">
        <v>43</v>
      </c>
      <c r="D7" s="110" t="s">
        <v>43</v>
      </c>
      <c r="E7" s="110" t="s">
        <v>6789</v>
      </c>
      <c r="F7" s="31" t="s">
        <v>7189</v>
      </c>
      <c r="G7" s="31"/>
      <c r="H7" s="31" t="s">
        <v>7198</v>
      </c>
      <c r="I7" s="31"/>
      <c r="J7" s="110"/>
    </row>
    <row r="8" spans="1:10" ht="63.75" customHeight="1" x14ac:dyDescent="0.35">
      <c r="A8" s="105" t="s">
        <v>7187</v>
      </c>
      <c r="B8" s="110" t="s">
        <v>7197</v>
      </c>
      <c r="C8" s="110" t="s">
        <v>43</v>
      </c>
      <c r="D8" s="110" t="s">
        <v>7199</v>
      </c>
      <c r="E8" s="110" t="s">
        <v>7200</v>
      </c>
      <c r="F8" s="31" t="s">
        <v>7189</v>
      </c>
      <c r="G8" s="31"/>
      <c r="H8" s="31" t="s">
        <v>7198</v>
      </c>
      <c r="I8" s="31"/>
      <c r="J8" s="110"/>
    </row>
    <row r="9" spans="1:10" ht="63.75" customHeight="1" x14ac:dyDescent="0.35">
      <c r="A9" s="105" t="s">
        <v>7187</v>
      </c>
      <c r="B9" s="110" t="s">
        <v>7197</v>
      </c>
      <c r="C9" s="110" t="s">
        <v>6711</v>
      </c>
      <c r="D9" s="110" t="s">
        <v>727</v>
      </c>
      <c r="E9" s="110" t="s">
        <v>6790</v>
      </c>
      <c r="F9" s="31" t="s">
        <v>7189</v>
      </c>
      <c r="G9" s="31"/>
      <c r="H9" s="31" t="s">
        <v>7201</v>
      </c>
      <c r="I9" s="31"/>
      <c r="J9" s="110"/>
    </row>
    <row r="10" spans="1:10" ht="63.75" customHeight="1" x14ac:dyDescent="0.35">
      <c r="A10" s="105" t="s">
        <v>7187</v>
      </c>
      <c r="B10" s="110" t="s">
        <v>7197</v>
      </c>
      <c r="C10" s="110" t="s">
        <v>6711</v>
      </c>
      <c r="D10" s="110" t="s">
        <v>7202</v>
      </c>
      <c r="E10" s="110" t="s">
        <v>7203</v>
      </c>
      <c r="F10" s="31" t="s">
        <v>7189</v>
      </c>
      <c r="G10" s="31"/>
      <c r="H10" s="31" t="s">
        <v>7201</v>
      </c>
      <c r="I10" s="31"/>
      <c r="J10" s="110"/>
    </row>
    <row r="11" spans="1:10" ht="25.5" hidden="1" customHeight="1" x14ac:dyDescent="0.35">
      <c r="A11" s="105" t="s">
        <v>7187</v>
      </c>
      <c r="B11" s="110" t="s">
        <v>7197</v>
      </c>
      <c r="C11" s="110" t="s">
        <v>6711</v>
      </c>
      <c r="D11" s="110" t="s">
        <v>7204</v>
      </c>
      <c r="E11" s="110" t="s">
        <v>7205</v>
      </c>
      <c r="F11" s="110"/>
      <c r="G11" s="31"/>
      <c r="H11" s="31" t="s">
        <v>7206</v>
      </c>
      <c r="I11" s="31"/>
      <c r="J11" s="110"/>
    </row>
    <row r="12" spans="1:10" ht="63.75" customHeight="1" x14ac:dyDescent="0.35">
      <c r="A12" s="105" t="s">
        <v>7187</v>
      </c>
      <c r="B12" s="110" t="s">
        <v>7197</v>
      </c>
      <c r="C12" s="110" t="s">
        <v>6711</v>
      </c>
      <c r="D12" s="110" t="s">
        <v>7207</v>
      </c>
      <c r="E12" s="110" t="s">
        <v>6793</v>
      </c>
      <c r="F12" s="31" t="s">
        <v>7189</v>
      </c>
      <c r="G12" s="31"/>
      <c r="H12" s="31" t="s">
        <v>7206</v>
      </c>
      <c r="I12" s="31"/>
      <c r="J12" s="110"/>
    </row>
    <row r="13" spans="1:10" ht="63.75" customHeight="1" x14ac:dyDescent="0.35">
      <c r="A13" s="105" t="s">
        <v>7187</v>
      </c>
      <c r="B13" s="110" t="s">
        <v>7197</v>
      </c>
      <c r="C13" s="110" t="s">
        <v>6711</v>
      </c>
      <c r="D13" s="110" t="s">
        <v>6709</v>
      </c>
      <c r="E13" s="110" t="s">
        <v>7208</v>
      </c>
      <c r="F13" s="31" t="s">
        <v>7189</v>
      </c>
      <c r="G13" s="31"/>
      <c r="H13" s="31" t="s">
        <v>7206</v>
      </c>
      <c r="I13" s="31"/>
      <c r="J13" s="110"/>
    </row>
    <row r="14" spans="1:10" ht="25.5" hidden="1" customHeight="1" x14ac:dyDescent="0.35">
      <c r="A14" s="105" t="s">
        <v>7187</v>
      </c>
      <c r="B14" s="110" t="s">
        <v>7209</v>
      </c>
      <c r="C14" s="110" t="s">
        <v>7210</v>
      </c>
      <c r="D14" s="110" t="s">
        <v>6794</v>
      </c>
      <c r="E14" s="110" t="s">
        <v>7211</v>
      </c>
      <c r="F14" s="110"/>
      <c r="G14" s="31"/>
      <c r="H14" s="31" t="s">
        <v>7212</v>
      </c>
      <c r="I14" s="31"/>
      <c r="J14" s="110"/>
    </row>
    <row r="15" spans="1:10" ht="25.5" hidden="1" customHeight="1" x14ac:dyDescent="0.35">
      <c r="A15" s="105" t="s">
        <v>7187</v>
      </c>
      <c r="B15" s="110" t="s">
        <v>7209</v>
      </c>
      <c r="C15" s="110" t="s">
        <v>7210</v>
      </c>
      <c r="D15" s="110" t="s">
        <v>6795</v>
      </c>
      <c r="E15" s="110" t="s">
        <v>7213</v>
      </c>
      <c r="F15" s="110"/>
      <c r="G15" s="31"/>
      <c r="H15" s="31" t="s">
        <v>7212</v>
      </c>
      <c r="I15" s="31"/>
      <c r="J15" s="110"/>
    </row>
    <row r="16" spans="1:10" ht="25.5" hidden="1" customHeight="1" x14ac:dyDescent="0.35">
      <c r="A16" s="105" t="s">
        <v>7187</v>
      </c>
      <c r="B16" s="110" t="s">
        <v>7209</v>
      </c>
      <c r="C16" s="110" t="s">
        <v>7214</v>
      </c>
      <c r="D16" s="110" t="s">
        <v>7215</v>
      </c>
      <c r="E16" s="110" t="s">
        <v>7216</v>
      </c>
      <c r="F16" s="110"/>
      <c r="G16" s="31"/>
      <c r="H16" s="31"/>
      <c r="I16" s="31"/>
      <c r="J16" s="110"/>
    </row>
    <row r="17" spans="1:10" ht="25.5" customHeight="1" x14ac:dyDescent="0.35">
      <c r="A17" s="111" t="s">
        <v>6678</v>
      </c>
      <c r="B17" s="110" t="s">
        <v>6679</v>
      </c>
      <c r="C17" s="110"/>
      <c r="D17" s="110" t="s">
        <v>7217</v>
      </c>
      <c r="E17" s="110"/>
      <c r="F17" s="110" t="s">
        <v>7218</v>
      </c>
      <c r="G17" s="110"/>
      <c r="H17" s="110" t="s">
        <v>7219</v>
      </c>
      <c r="I17" s="110"/>
      <c r="J17" s="110"/>
    </row>
    <row r="18" spans="1:10" ht="51" customHeight="1" x14ac:dyDescent="0.35">
      <c r="A18" s="111" t="s">
        <v>6678</v>
      </c>
      <c r="B18" s="110" t="s">
        <v>6680</v>
      </c>
      <c r="C18" s="110" t="s">
        <v>7220</v>
      </c>
      <c r="D18" s="110" t="s">
        <v>6720</v>
      </c>
      <c r="E18" s="110" t="s">
        <v>7221</v>
      </c>
      <c r="F18" s="110" t="s">
        <v>7218</v>
      </c>
      <c r="G18" s="110"/>
      <c r="H18" s="110" t="s">
        <v>7219</v>
      </c>
      <c r="I18" s="110"/>
      <c r="J18" s="110"/>
    </row>
    <row r="19" spans="1:10" ht="76.5" customHeight="1" x14ac:dyDescent="0.35">
      <c r="A19" s="111" t="s">
        <v>6678</v>
      </c>
      <c r="B19" s="110" t="s">
        <v>6680</v>
      </c>
      <c r="C19" s="110" t="s">
        <v>7222</v>
      </c>
      <c r="D19" s="110" t="s">
        <v>6721</v>
      </c>
      <c r="E19" s="110" t="s">
        <v>7223</v>
      </c>
      <c r="F19" s="110" t="s">
        <v>7218</v>
      </c>
      <c r="G19" s="110"/>
      <c r="H19" s="110" t="s">
        <v>7219</v>
      </c>
      <c r="I19" s="110"/>
      <c r="J19" s="110"/>
    </row>
    <row r="20" spans="1:10" ht="127.5" customHeight="1" x14ac:dyDescent="0.35">
      <c r="A20" s="111" t="s">
        <v>6678</v>
      </c>
      <c r="B20" s="110" t="s">
        <v>6680</v>
      </c>
      <c r="C20" s="110" t="s">
        <v>7224</v>
      </c>
      <c r="D20" s="110" t="s">
        <v>6722</v>
      </c>
      <c r="E20" s="110" t="s">
        <v>7225</v>
      </c>
      <c r="F20" s="110" t="s">
        <v>7218</v>
      </c>
      <c r="G20" s="110"/>
      <c r="H20" s="110" t="s">
        <v>7219</v>
      </c>
      <c r="I20" s="110"/>
      <c r="J20" s="110"/>
    </row>
    <row r="21" spans="1:10" ht="114.75" customHeight="1" x14ac:dyDescent="0.35">
      <c r="A21" s="111" t="s">
        <v>6678</v>
      </c>
      <c r="B21" s="110" t="s">
        <v>6680</v>
      </c>
      <c r="C21" s="110" t="s">
        <v>7226</v>
      </c>
      <c r="D21" s="110" t="s">
        <v>6723</v>
      </c>
      <c r="E21" s="110" t="s">
        <v>7227</v>
      </c>
      <c r="F21" s="110" t="s">
        <v>7218</v>
      </c>
      <c r="G21" s="110"/>
      <c r="H21" s="110" t="s">
        <v>7219</v>
      </c>
      <c r="I21" s="110"/>
      <c r="J21" s="110"/>
    </row>
    <row r="22" spans="1:10" ht="89.25" customHeight="1" x14ac:dyDescent="0.35">
      <c r="A22" s="111" t="s">
        <v>6678</v>
      </c>
      <c r="B22" s="110" t="s">
        <v>6680</v>
      </c>
      <c r="C22" s="110" t="s">
        <v>7228</v>
      </c>
      <c r="D22" s="110" t="s">
        <v>6724</v>
      </c>
      <c r="E22" s="110" t="s">
        <v>7229</v>
      </c>
      <c r="F22" s="110" t="s">
        <v>7218</v>
      </c>
      <c r="G22" s="110"/>
      <c r="H22" s="110" t="s">
        <v>7219</v>
      </c>
      <c r="I22" s="110"/>
      <c r="J22" s="110"/>
    </row>
    <row r="23" spans="1:10" ht="102" customHeight="1" x14ac:dyDescent="0.35">
      <c r="A23" s="112" t="s">
        <v>6681</v>
      </c>
      <c r="B23" s="110" t="s">
        <v>6682</v>
      </c>
      <c r="C23" s="110" t="s">
        <v>7230</v>
      </c>
      <c r="D23" s="110" t="s">
        <v>6730</v>
      </c>
      <c r="E23" s="110" t="s">
        <v>7231</v>
      </c>
      <c r="F23" s="110"/>
      <c r="G23" s="110"/>
      <c r="H23" s="110" t="s">
        <v>7232</v>
      </c>
      <c r="I23" s="110" t="s">
        <v>7233</v>
      </c>
      <c r="J23" s="110" t="s">
        <v>7234</v>
      </c>
    </row>
    <row r="24" spans="1:10" ht="89.25" customHeight="1" x14ac:dyDescent="0.35">
      <c r="A24" s="112" t="s">
        <v>6681</v>
      </c>
      <c r="B24" s="110" t="s">
        <v>6682</v>
      </c>
      <c r="C24" s="110" t="s">
        <v>7230</v>
      </c>
      <c r="D24" s="110" t="s">
        <v>7235</v>
      </c>
      <c r="E24" s="110" t="s">
        <v>7236</v>
      </c>
      <c r="F24" s="110"/>
      <c r="G24" s="110"/>
      <c r="H24" s="110" t="s">
        <v>7237</v>
      </c>
      <c r="I24" s="110" t="s">
        <v>7238</v>
      </c>
      <c r="J24" s="113" t="s">
        <v>7239</v>
      </c>
    </row>
    <row r="25" spans="1:10" ht="76.5" customHeight="1" x14ac:dyDescent="0.35">
      <c r="A25" s="112" t="s">
        <v>6681</v>
      </c>
      <c r="B25" s="110" t="s">
        <v>6682</v>
      </c>
      <c r="C25" s="110" t="s">
        <v>7240</v>
      </c>
      <c r="D25" s="110" t="s">
        <v>6816</v>
      </c>
      <c r="E25" s="110" t="s">
        <v>7241</v>
      </c>
      <c r="F25" s="110"/>
      <c r="G25" s="110"/>
      <c r="H25" s="110" t="s">
        <v>7242</v>
      </c>
      <c r="I25" s="110" t="s">
        <v>7243</v>
      </c>
      <c r="J25" s="110" t="s">
        <v>7244</v>
      </c>
    </row>
    <row r="26" spans="1:10" ht="102" customHeight="1" x14ac:dyDescent="0.35">
      <c r="A26" s="112" t="s">
        <v>6681</v>
      </c>
      <c r="B26" s="110" t="s">
        <v>6682</v>
      </c>
      <c r="C26" s="110" t="s">
        <v>7240</v>
      </c>
      <c r="D26" s="110" t="s">
        <v>6726</v>
      </c>
      <c r="E26" s="110" t="s">
        <v>7245</v>
      </c>
      <c r="F26" s="110"/>
      <c r="G26" s="110"/>
      <c r="H26" s="110" t="s">
        <v>7246</v>
      </c>
      <c r="I26" s="110"/>
      <c r="J26" s="110" t="s">
        <v>7247</v>
      </c>
    </row>
    <row r="27" spans="1:10" ht="76.5" customHeight="1" x14ac:dyDescent="0.35">
      <c r="A27" s="112" t="s">
        <v>6681</v>
      </c>
      <c r="B27" s="110" t="s">
        <v>6682</v>
      </c>
      <c r="C27" s="110" t="s">
        <v>7248</v>
      </c>
      <c r="D27" s="110" t="s">
        <v>6817</v>
      </c>
      <c r="E27" s="110" t="s">
        <v>7249</v>
      </c>
      <c r="F27" s="110" t="s">
        <v>7250</v>
      </c>
      <c r="G27" s="110"/>
      <c r="H27" s="110" t="s">
        <v>7251</v>
      </c>
      <c r="I27" s="110"/>
      <c r="J27" s="110" t="s">
        <v>7252</v>
      </c>
    </row>
    <row r="28" spans="1:10" ht="63.75" customHeight="1" x14ac:dyDescent="0.35">
      <c r="A28" s="112" t="s">
        <v>6681</v>
      </c>
      <c r="B28" s="110" t="s">
        <v>6682</v>
      </c>
      <c r="C28" s="110" t="s">
        <v>7248</v>
      </c>
      <c r="D28" s="110" t="s">
        <v>6732</v>
      </c>
      <c r="E28" s="110" t="s">
        <v>7253</v>
      </c>
      <c r="F28" s="110" t="s">
        <v>7254</v>
      </c>
      <c r="G28" s="110"/>
      <c r="H28" s="110" t="s">
        <v>520</v>
      </c>
      <c r="I28" s="110"/>
      <c r="J28" s="110" t="s">
        <v>7255</v>
      </c>
    </row>
    <row r="29" spans="1:10" ht="38.25" customHeight="1" x14ac:dyDescent="0.35">
      <c r="A29" s="112" t="s">
        <v>6681</v>
      </c>
      <c r="B29" s="110" t="s">
        <v>6682</v>
      </c>
      <c r="C29" s="110" t="s">
        <v>6737</v>
      </c>
      <c r="D29" s="110" t="s">
        <v>7256</v>
      </c>
      <c r="E29" s="110" t="s">
        <v>7257</v>
      </c>
      <c r="F29" s="110"/>
      <c r="G29" s="110"/>
      <c r="H29" s="110" t="s">
        <v>7258</v>
      </c>
      <c r="I29" s="110" t="s">
        <v>7259</v>
      </c>
      <c r="J29" s="110" t="s">
        <v>7260</v>
      </c>
    </row>
    <row r="30" spans="1:10" ht="25.5" customHeight="1" x14ac:dyDescent="0.35">
      <c r="A30" s="112" t="s">
        <v>6681</v>
      </c>
      <c r="B30" s="110" t="s">
        <v>6682</v>
      </c>
      <c r="C30" s="110" t="s">
        <v>6737</v>
      </c>
      <c r="D30" s="110" t="s">
        <v>7261</v>
      </c>
      <c r="E30" s="110" t="s">
        <v>7262</v>
      </c>
      <c r="F30" s="110"/>
      <c r="G30" s="110"/>
      <c r="H30" s="110" t="s">
        <v>7263</v>
      </c>
      <c r="I30" s="110"/>
      <c r="J30" s="110"/>
    </row>
    <row r="31" spans="1:10" ht="63.75" customHeight="1" x14ac:dyDescent="0.35">
      <c r="A31" s="112" t="s">
        <v>6681</v>
      </c>
      <c r="B31" s="110" t="s">
        <v>6682</v>
      </c>
      <c r="C31" s="110" t="s">
        <v>6742</v>
      </c>
      <c r="D31" s="110" t="s">
        <v>7264</v>
      </c>
      <c r="E31" s="110" t="s">
        <v>7265</v>
      </c>
      <c r="F31" s="110"/>
      <c r="G31" s="110"/>
      <c r="H31" s="110" t="s">
        <v>7266</v>
      </c>
      <c r="I31" s="110"/>
      <c r="J31" s="110" t="s">
        <v>7267</v>
      </c>
    </row>
    <row r="32" spans="1:10" ht="102" customHeight="1" x14ac:dyDescent="0.35">
      <c r="A32" s="112" t="s">
        <v>6681</v>
      </c>
      <c r="B32" s="110" t="s">
        <v>6682</v>
      </c>
      <c r="C32" s="110" t="s">
        <v>6742</v>
      </c>
      <c r="D32" s="110" t="s">
        <v>7268</v>
      </c>
      <c r="E32" s="110" t="s">
        <v>7245</v>
      </c>
      <c r="F32" s="110"/>
      <c r="G32" s="110"/>
      <c r="H32" s="110" t="s">
        <v>7246</v>
      </c>
      <c r="I32" s="110"/>
      <c r="J32" s="110" t="s">
        <v>7247</v>
      </c>
    </row>
    <row r="33" spans="1:10" ht="51" customHeight="1" x14ac:dyDescent="0.35">
      <c r="A33" s="112" t="s">
        <v>6681</v>
      </c>
      <c r="B33" s="110" t="s">
        <v>6682</v>
      </c>
      <c r="C33" s="110" t="s">
        <v>6742</v>
      </c>
      <c r="D33" s="110" t="s">
        <v>6820</v>
      </c>
      <c r="E33" s="110" t="s">
        <v>7269</v>
      </c>
      <c r="F33" s="110"/>
      <c r="G33" s="110"/>
      <c r="H33" s="110" t="s">
        <v>7270</v>
      </c>
      <c r="I33" s="110"/>
      <c r="J33" s="110" t="s">
        <v>7271</v>
      </c>
    </row>
    <row r="34" spans="1:10" ht="51" customHeight="1" x14ac:dyDescent="0.35">
      <c r="A34" s="112" t="s">
        <v>6681</v>
      </c>
      <c r="B34" s="110" t="s">
        <v>6682</v>
      </c>
      <c r="C34" s="110" t="s">
        <v>6742</v>
      </c>
      <c r="D34" s="110" t="s">
        <v>7272</v>
      </c>
      <c r="E34" s="110" t="s">
        <v>7273</v>
      </c>
      <c r="F34" s="110" t="s">
        <v>7274</v>
      </c>
      <c r="G34" s="110"/>
      <c r="H34" s="110" t="s">
        <v>7275</v>
      </c>
      <c r="I34" s="110"/>
      <c r="J34" s="110" t="s">
        <v>7276</v>
      </c>
    </row>
    <row r="35" spans="1:10" ht="51" customHeight="1" x14ac:dyDescent="0.35">
      <c r="A35" s="112" t="s">
        <v>6681</v>
      </c>
      <c r="B35" s="110" t="s">
        <v>6683</v>
      </c>
      <c r="C35" s="110" t="s">
        <v>6744</v>
      </c>
      <c r="D35" s="110" t="s">
        <v>7277</v>
      </c>
      <c r="E35" s="110" t="s">
        <v>7278</v>
      </c>
      <c r="F35" s="110" t="s">
        <v>7279</v>
      </c>
      <c r="G35" s="110"/>
      <c r="H35" s="110" t="s">
        <v>7280</v>
      </c>
      <c r="I35" s="110"/>
      <c r="J35" s="110" t="s">
        <v>7281</v>
      </c>
    </row>
    <row r="36" spans="1:10" ht="89.25" customHeight="1" x14ac:dyDescent="0.35">
      <c r="A36" s="112" t="s">
        <v>6681</v>
      </c>
      <c r="B36" s="110" t="s">
        <v>6683</v>
      </c>
      <c r="C36" s="110" t="s">
        <v>6749</v>
      </c>
      <c r="D36" s="110" t="s">
        <v>3242</v>
      </c>
      <c r="E36" s="110" t="s">
        <v>7282</v>
      </c>
      <c r="F36" s="110"/>
      <c r="G36" s="110"/>
      <c r="H36" s="110" t="s">
        <v>7281</v>
      </c>
      <c r="I36" s="110" t="s">
        <v>7283</v>
      </c>
      <c r="J36" s="110" t="s">
        <v>7284</v>
      </c>
    </row>
    <row r="37" spans="1:10" ht="76.5" customHeight="1" x14ac:dyDescent="0.35">
      <c r="A37" s="112" t="s">
        <v>6681</v>
      </c>
      <c r="B37" s="110" t="s">
        <v>6683</v>
      </c>
      <c r="C37" s="110" t="s">
        <v>6749</v>
      </c>
      <c r="D37" s="110" t="s">
        <v>3252</v>
      </c>
      <c r="E37" s="110" t="s">
        <v>7285</v>
      </c>
      <c r="F37" s="110"/>
      <c r="G37" s="110"/>
      <c r="H37" s="110" t="s">
        <v>7281</v>
      </c>
      <c r="I37" s="110" t="s">
        <v>7283</v>
      </c>
      <c r="J37" s="110" t="s">
        <v>7284</v>
      </c>
    </row>
    <row r="38" spans="1:10" ht="51" customHeight="1" x14ac:dyDescent="0.35">
      <c r="A38" s="112" t="s">
        <v>6681</v>
      </c>
      <c r="B38" s="110" t="s">
        <v>6683</v>
      </c>
      <c r="C38" s="110" t="s">
        <v>6749</v>
      </c>
      <c r="D38" s="110" t="s">
        <v>3244</v>
      </c>
      <c r="E38" s="110" t="s">
        <v>7286</v>
      </c>
      <c r="F38" s="110"/>
      <c r="G38" s="110"/>
      <c r="H38" s="110" t="s">
        <v>7281</v>
      </c>
      <c r="I38" s="110" t="s">
        <v>7283</v>
      </c>
      <c r="J38" s="110" t="s">
        <v>7284</v>
      </c>
    </row>
    <row r="39" spans="1:10" ht="63.75" customHeight="1" x14ac:dyDescent="0.35">
      <c r="A39" s="112" t="s">
        <v>6681</v>
      </c>
      <c r="B39" s="110" t="s">
        <v>6683</v>
      </c>
      <c r="C39" s="110" t="s">
        <v>6749</v>
      </c>
      <c r="D39" s="110" t="s">
        <v>3254</v>
      </c>
      <c r="E39" s="110" t="s">
        <v>7287</v>
      </c>
      <c r="F39" s="110"/>
      <c r="G39" s="110"/>
      <c r="H39" s="110" t="s">
        <v>7281</v>
      </c>
      <c r="I39" s="110" t="s">
        <v>7283</v>
      </c>
      <c r="J39" s="110" t="s">
        <v>7284</v>
      </c>
    </row>
    <row r="40" spans="1:10" ht="51" customHeight="1" x14ac:dyDescent="0.35">
      <c r="A40" s="112" t="s">
        <v>6681</v>
      </c>
      <c r="B40" s="110" t="s">
        <v>6683</v>
      </c>
      <c r="C40" s="110" t="s">
        <v>6749</v>
      </c>
      <c r="D40" s="110" t="s">
        <v>3204</v>
      </c>
      <c r="E40" s="110" t="s">
        <v>7288</v>
      </c>
      <c r="F40" s="110"/>
      <c r="G40" s="110"/>
      <c r="H40" s="110" t="s">
        <v>7281</v>
      </c>
      <c r="I40" s="110" t="s">
        <v>7283</v>
      </c>
      <c r="J40" s="110" t="s">
        <v>7284</v>
      </c>
    </row>
    <row r="41" spans="1:10" ht="76.5" customHeight="1" x14ac:dyDescent="0.35">
      <c r="A41" s="112" t="s">
        <v>6681</v>
      </c>
      <c r="B41" s="110" t="s">
        <v>6683</v>
      </c>
      <c r="C41" s="110" t="s">
        <v>6749</v>
      </c>
      <c r="D41" s="110" t="s">
        <v>3207</v>
      </c>
      <c r="E41" s="110" t="s">
        <v>7289</v>
      </c>
      <c r="F41" s="110"/>
      <c r="G41" s="110"/>
      <c r="H41" s="110" t="s">
        <v>7281</v>
      </c>
      <c r="I41" s="110" t="s">
        <v>7283</v>
      </c>
      <c r="J41" s="110" t="s">
        <v>7284</v>
      </c>
    </row>
    <row r="42" spans="1:10" ht="51" customHeight="1" x14ac:dyDescent="0.35">
      <c r="A42" s="112" t="s">
        <v>6681</v>
      </c>
      <c r="B42" s="110" t="s">
        <v>6683</v>
      </c>
      <c r="C42" s="110" t="s">
        <v>6749</v>
      </c>
      <c r="D42" s="110" t="s">
        <v>3246</v>
      </c>
      <c r="E42" s="110" t="s">
        <v>7290</v>
      </c>
      <c r="F42" s="110"/>
      <c r="G42" s="110"/>
      <c r="H42" s="110" t="s">
        <v>7281</v>
      </c>
      <c r="I42" s="110" t="s">
        <v>7283</v>
      </c>
      <c r="J42" s="110" t="s">
        <v>7284</v>
      </c>
    </row>
    <row r="43" spans="1:10" ht="38.25" customHeight="1" x14ac:dyDescent="0.35">
      <c r="A43" s="112" t="s">
        <v>6681</v>
      </c>
      <c r="B43" s="110" t="s">
        <v>6683</v>
      </c>
      <c r="C43" s="110" t="s">
        <v>6749</v>
      </c>
      <c r="D43" s="110" t="s">
        <v>6747</v>
      </c>
      <c r="E43" s="110" t="s">
        <v>7291</v>
      </c>
      <c r="F43" s="110"/>
      <c r="G43" s="110"/>
      <c r="H43" s="110" t="s">
        <v>7281</v>
      </c>
      <c r="I43" s="110" t="s">
        <v>7283</v>
      </c>
      <c r="J43" s="110" t="s">
        <v>7284</v>
      </c>
    </row>
    <row r="44" spans="1:10" ht="76.5" customHeight="1" x14ac:dyDescent="0.35">
      <c r="A44" s="112" t="s">
        <v>6681</v>
      </c>
      <c r="B44" s="110" t="s">
        <v>6683</v>
      </c>
      <c r="C44" s="110" t="s">
        <v>6749</v>
      </c>
      <c r="D44" s="110" t="s">
        <v>3248</v>
      </c>
      <c r="E44" s="110" t="s">
        <v>7292</v>
      </c>
      <c r="F44" s="110"/>
      <c r="G44" s="110"/>
      <c r="H44" s="110" t="s">
        <v>7281</v>
      </c>
      <c r="I44" s="110" t="s">
        <v>7283</v>
      </c>
      <c r="J44" s="110" t="s">
        <v>7284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M227"/>
  <sheetViews>
    <sheetView workbookViewId="0">
      <pane xSplit="3" topLeftCell="D1" activePane="topRight" state="frozen"/>
      <selection pane="topRight"/>
    </sheetView>
  </sheetViews>
  <sheetFormatPr defaultRowHeight="14.5" x14ac:dyDescent="0.35"/>
  <cols>
    <col min="1" max="1" width="25" style="207" hidden="1" customWidth="1"/>
    <col min="2" max="2" width="40" style="207" hidden="1" customWidth="1"/>
    <col min="3" max="3" width="10" style="207" customWidth="1"/>
    <col min="4" max="4" width="12" style="207" customWidth="1"/>
    <col min="5" max="39" width="10" style="207" customWidth="1"/>
  </cols>
  <sheetData>
    <row r="1" spans="1:39" x14ac:dyDescent="0.35">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row>
    <row r="2" spans="1:39" x14ac:dyDescent="0.35">
      <c r="A2" s="266" t="s">
        <v>2</v>
      </c>
      <c r="B2" s="266" t="s">
        <v>0</v>
      </c>
      <c r="C2" s="266" t="s">
        <v>1</v>
      </c>
      <c r="D2" s="266" t="s">
        <v>7293</v>
      </c>
      <c r="E2" s="267">
        <v>43466</v>
      </c>
      <c r="F2" s="267">
        <v>43497</v>
      </c>
      <c r="G2" s="267">
        <v>43525</v>
      </c>
      <c r="H2" s="267">
        <v>43556</v>
      </c>
      <c r="I2" s="267">
        <v>43586</v>
      </c>
      <c r="J2" s="267">
        <v>43617</v>
      </c>
      <c r="K2" s="267">
        <v>43647</v>
      </c>
      <c r="L2" s="267">
        <v>43678</v>
      </c>
      <c r="M2" s="267">
        <v>43709</v>
      </c>
      <c r="N2" s="267">
        <v>43739</v>
      </c>
      <c r="O2" s="267">
        <v>43770</v>
      </c>
      <c r="P2" s="267">
        <v>43800</v>
      </c>
      <c r="Q2" s="267">
        <v>43831</v>
      </c>
      <c r="R2" s="267">
        <v>43862</v>
      </c>
      <c r="S2" s="267">
        <v>43891</v>
      </c>
      <c r="T2" s="267">
        <v>43922</v>
      </c>
      <c r="U2" s="267">
        <v>43952</v>
      </c>
      <c r="V2" s="267">
        <v>43983</v>
      </c>
      <c r="W2" s="267">
        <v>44013</v>
      </c>
      <c r="X2" s="267">
        <v>44044</v>
      </c>
      <c r="Y2" s="267">
        <v>44075</v>
      </c>
      <c r="Z2" s="267">
        <v>44105</v>
      </c>
      <c r="AA2" s="267">
        <v>44136</v>
      </c>
      <c r="AB2" s="267">
        <v>44166</v>
      </c>
      <c r="AC2" s="267">
        <v>44197</v>
      </c>
      <c r="AD2" s="267">
        <v>44228</v>
      </c>
      <c r="AE2" s="267">
        <v>44256</v>
      </c>
      <c r="AF2" s="267">
        <v>44287</v>
      </c>
      <c r="AG2" s="267">
        <v>44317</v>
      </c>
      <c r="AH2" s="267">
        <v>44348</v>
      </c>
      <c r="AI2" s="267">
        <v>44378</v>
      </c>
      <c r="AJ2" s="267">
        <v>44409</v>
      </c>
      <c r="AK2" s="267">
        <v>44440</v>
      </c>
      <c r="AL2" s="267">
        <v>44470</v>
      </c>
      <c r="AM2" s="267">
        <v>44501</v>
      </c>
    </row>
    <row r="3" spans="1:39" x14ac:dyDescent="0.35">
      <c r="A3" t="s">
        <v>116</v>
      </c>
      <c r="B3" t="s">
        <v>114</v>
      </c>
      <c r="C3" t="s">
        <v>115</v>
      </c>
      <c r="D3" s="268" t="str">
        <f t="shared" ref="D3:D66" si="0">IF(AM3="-","-",IFERROR(IF(ROUND(AVERAGE(AK3:AM3),1)=ROUND(AVERAGE(AH3:AJ3),1),"Stable",IF(ROUND(AVERAGE(AK3:AM3),1)&lt;ROUND(AVERAGE(AH3:AJ3),1),"Decreasing",IF(ROUND(AVERAGE(AK3:AM3),1)&gt;ROUND(AVERAGE(AH3:AJ3),1),"Increasing"))),"-"))</f>
        <v>Stable</v>
      </c>
      <c r="E3" s="268">
        <v>4.4000000000000004</v>
      </c>
      <c r="F3" s="268">
        <v>4.4000000000000004</v>
      </c>
      <c r="G3" s="268">
        <v>4.4000000000000004</v>
      </c>
      <c r="H3" s="268">
        <v>4.5</v>
      </c>
      <c r="I3" s="268">
        <v>4.5</v>
      </c>
      <c r="J3" s="268">
        <v>4.5</v>
      </c>
      <c r="K3" s="268">
        <v>4.5</v>
      </c>
      <c r="L3" s="268">
        <v>4.5</v>
      </c>
      <c r="M3" s="268">
        <v>4.5</v>
      </c>
      <c r="N3" s="268">
        <v>4.4000000000000004</v>
      </c>
      <c r="O3" s="268">
        <v>4.4000000000000004</v>
      </c>
      <c r="P3" s="268">
        <v>4.4000000000000004</v>
      </c>
      <c r="Q3" s="268">
        <v>4.4000000000000004</v>
      </c>
      <c r="R3" s="268">
        <v>4.4000000000000004</v>
      </c>
      <c r="S3" s="268">
        <v>4.5</v>
      </c>
      <c r="T3" s="268">
        <v>4.5</v>
      </c>
      <c r="U3" s="268">
        <v>4.5</v>
      </c>
      <c r="V3" s="268">
        <v>4.5</v>
      </c>
      <c r="W3" s="268">
        <v>4.5</v>
      </c>
      <c r="X3" s="268">
        <v>4.5</v>
      </c>
      <c r="Y3" s="268">
        <v>4.5999999999999996</v>
      </c>
      <c r="Z3" s="268">
        <v>4.5999999999999996</v>
      </c>
      <c r="AA3" s="268">
        <v>4.5999999999999996</v>
      </c>
      <c r="AB3" s="268">
        <v>4.5999999999999996</v>
      </c>
      <c r="AC3" s="268">
        <v>4.5999999999999996</v>
      </c>
      <c r="AD3" s="268">
        <v>4.5999999999999996</v>
      </c>
      <c r="AE3" s="268">
        <v>4.5999999999999996</v>
      </c>
      <c r="AF3" s="268">
        <v>4.5999999999999996</v>
      </c>
      <c r="AG3" s="268">
        <v>4.5999999999999996</v>
      </c>
      <c r="AH3" s="268">
        <v>4.7</v>
      </c>
      <c r="AI3" s="268">
        <v>4.7</v>
      </c>
      <c r="AJ3" s="268">
        <v>4.7</v>
      </c>
      <c r="AK3" s="268">
        <v>4.7</v>
      </c>
      <c r="AL3" s="268">
        <v>4.7</v>
      </c>
      <c r="AM3" s="268">
        <f>_xlfn.IFNA(VLOOKUP(C3,'INFORM Severity - hidden'!$C$5:$G$155,5,FALSE),"-")</f>
        <v>4.7</v>
      </c>
    </row>
    <row r="4" spans="1:39" x14ac:dyDescent="0.35">
      <c r="A4"/>
      <c r="B4"/>
      <c r="C4" t="s">
        <v>7294</v>
      </c>
      <c r="D4" s="268" t="str">
        <f t="shared" si="0"/>
        <v>-</v>
      </c>
      <c r="E4" s="268">
        <v>4.0999999999999996</v>
      </c>
      <c r="F4" s="268" t="s">
        <v>7295</v>
      </c>
      <c r="G4" s="268" t="s">
        <v>7295</v>
      </c>
      <c r="H4" s="268" t="s">
        <v>7295</v>
      </c>
      <c r="I4" s="268" t="s">
        <v>7295</v>
      </c>
      <c r="J4" s="268" t="s">
        <v>7295</v>
      </c>
      <c r="K4" s="268" t="s">
        <v>7295</v>
      </c>
      <c r="L4" s="268" t="s">
        <v>7295</v>
      </c>
      <c r="M4" s="268" t="s">
        <v>7295</v>
      </c>
      <c r="N4" s="268" t="s">
        <v>7295</v>
      </c>
      <c r="O4" s="268" t="s">
        <v>7295</v>
      </c>
      <c r="P4" s="268" t="s">
        <v>7295</v>
      </c>
      <c r="Q4" s="268" t="s">
        <v>7295</v>
      </c>
      <c r="R4" s="268" t="s">
        <v>7295</v>
      </c>
      <c r="S4" s="268" t="s">
        <v>7295</v>
      </c>
      <c r="T4" s="268" t="s">
        <v>7295</v>
      </c>
      <c r="U4" s="268" t="s">
        <v>7295</v>
      </c>
      <c r="V4" s="268" t="s">
        <v>7295</v>
      </c>
      <c r="W4" s="268" t="s">
        <v>7295</v>
      </c>
      <c r="X4" s="268" t="s">
        <v>7295</v>
      </c>
      <c r="Y4" s="268" t="s">
        <v>7295</v>
      </c>
      <c r="Z4" s="268" t="s">
        <v>7295</v>
      </c>
      <c r="AA4" s="268" t="s">
        <v>7295</v>
      </c>
      <c r="AB4" s="268" t="s">
        <v>7295</v>
      </c>
      <c r="AC4" s="268" t="s">
        <v>7295</v>
      </c>
      <c r="AD4" s="268" t="s">
        <v>7295</v>
      </c>
      <c r="AE4" s="268" t="s">
        <v>7295</v>
      </c>
      <c r="AF4" s="268" t="s">
        <v>7295</v>
      </c>
      <c r="AG4" s="268" t="s">
        <v>7295</v>
      </c>
      <c r="AH4" s="268" t="s">
        <v>7295</v>
      </c>
      <c r="AI4" s="268" t="s">
        <v>7295</v>
      </c>
      <c r="AJ4" s="268" t="s">
        <v>7295</v>
      </c>
      <c r="AK4" s="268" t="s">
        <v>7295</v>
      </c>
      <c r="AL4" s="268" t="s">
        <v>7295</v>
      </c>
      <c r="AM4" s="268" t="str">
        <f>_xlfn.IFNA(VLOOKUP(C4,'INFORM Severity - hidden'!$C$5:$G$155,5,FALSE),"-")</f>
        <v>-</v>
      </c>
    </row>
    <row r="5" spans="1:39" x14ac:dyDescent="0.35">
      <c r="A5"/>
      <c r="B5"/>
      <c r="C5" t="s">
        <v>7296</v>
      </c>
      <c r="D5" s="268" t="str">
        <f t="shared" si="0"/>
        <v>-</v>
      </c>
      <c r="E5" s="268">
        <v>3.9</v>
      </c>
      <c r="F5" s="268" t="s">
        <v>7295</v>
      </c>
      <c r="G5" s="268" t="s">
        <v>7295</v>
      </c>
      <c r="H5" s="268" t="s">
        <v>7295</v>
      </c>
      <c r="I5" s="268" t="s">
        <v>7295</v>
      </c>
      <c r="J5" s="268" t="s">
        <v>7295</v>
      </c>
      <c r="K5" s="268" t="s">
        <v>7295</v>
      </c>
      <c r="L5" s="268" t="s">
        <v>7295</v>
      </c>
      <c r="M5" s="268" t="s">
        <v>7295</v>
      </c>
      <c r="N5" s="268" t="s">
        <v>7295</v>
      </c>
      <c r="O5" s="268" t="s">
        <v>7295</v>
      </c>
      <c r="P5" s="268" t="s">
        <v>7295</v>
      </c>
      <c r="Q5" s="268" t="s">
        <v>7295</v>
      </c>
      <c r="R5" s="268" t="s">
        <v>7295</v>
      </c>
      <c r="S5" s="268" t="s">
        <v>7295</v>
      </c>
      <c r="T5" s="268" t="s">
        <v>7295</v>
      </c>
      <c r="U5" s="268" t="s">
        <v>7295</v>
      </c>
      <c r="V5" s="268" t="s">
        <v>7295</v>
      </c>
      <c r="W5" s="268" t="s">
        <v>7295</v>
      </c>
      <c r="X5" s="268" t="s">
        <v>7295</v>
      </c>
      <c r="Y5" s="268" t="s">
        <v>7295</v>
      </c>
      <c r="Z5" s="268" t="s">
        <v>7295</v>
      </c>
      <c r="AA5" s="268" t="s">
        <v>7295</v>
      </c>
      <c r="AB5" s="268" t="s">
        <v>7295</v>
      </c>
      <c r="AC5" s="268" t="s">
        <v>7295</v>
      </c>
      <c r="AD5" s="268" t="s">
        <v>7295</v>
      </c>
      <c r="AE5" s="268" t="s">
        <v>7295</v>
      </c>
      <c r="AF5" s="268" t="s">
        <v>7295</v>
      </c>
      <c r="AG5" s="268" t="s">
        <v>7295</v>
      </c>
      <c r="AH5" s="268" t="s">
        <v>7295</v>
      </c>
      <c r="AI5" s="268" t="s">
        <v>7295</v>
      </c>
      <c r="AJ5" s="268" t="s">
        <v>7295</v>
      </c>
      <c r="AK5" s="268" t="s">
        <v>7295</v>
      </c>
      <c r="AL5" s="268" t="s">
        <v>7295</v>
      </c>
      <c r="AM5" s="268" t="str">
        <f>_xlfn.IFNA(VLOOKUP(C5,'INFORM Severity - hidden'!$C$5:$G$155,5,FALSE),"-")</f>
        <v>-</v>
      </c>
    </row>
    <row r="6" spans="1:39" x14ac:dyDescent="0.35">
      <c r="A6"/>
      <c r="B6"/>
      <c r="C6" t="s">
        <v>7297</v>
      </c>
      <c r="D6" s="268" t="str">
        <f t="shared" si="0"/>
        <v>-</v>
      </c>
      <c r="E6" s="268" t="s">
        <v>7295</v>
      </c>
      <c r="F6" s="268" t="s">
        <v>7295</v>
      </c>
      <c r="G6" s="268">
        <v>2.1</v>
      </c>
      <c r="H6" s="268">
        <v>2.2000000000000002</v>
      </c>
      <c r="I6" s="268" t="s">
        <v>7295</v>
      </c>
      <c r="J6" s="268" t="s">
        <v>7295</v>
      </c>
      <c r="K6" s="268" t="s">
        <v>7295</v>
      </c>
      <c r="L6" s="268" t="s">
        <v>7295</v>
      </c>
      <c r="M6" s="268" t="s">
        <v>7295</v>
      </c>
      <c r="N6" s="268" t="s">
        <v>7295</v>
      </c>
      <c r="O6" s="268" t="s">
        <v>7295</v>
      </c>
      <c r="P6" s="268" t="s">
        <v>7295</v>
      </c>
      <c r="Q6" s="268" t="s">
        <v>7295</v>
      </c>
      <c r="R6" s="268" t="s">
        <v>7295</v>
      </c>
      <c r="S6" s="268" t="s">
        <v>7295</v>
      </c>
      <c r="T6" s="268" t="s">
        <v>7295</v>
      </c>
      <c r="U6" s="268" t="s">
        <v>7295</v>
      </c>
      <c r="V6" s="268" t="s">
        <v>7295</v>
      </c>
      <c r="W6" s="268" t="s">
        <v>7295</v>
      </c>
      <c r="X6" s="268" t="s">
        <v>7295</v>
      </c>
      <c r="Y6" s="268" t="s">
        <v>7295</v>
      </c>
      <c r="Z6" s="268" t="s">
        <v>7295</v>
      </c>
      <c r="AA6" s="268" t="s">
        <v>7295</v>
      </c>
      <c r="AB6" s="268" t="s">
        <v>7295</v>
      </c>
      <c r="AC6" s="268" t="s">
        <v>7295</v>
      </c>
      <c r="AD6" s="268" t="s">
        <v>7295</v>
      </c>
      <c r="AE6" s="268" t="s">
        <v>7295</v>
      </c>
      <c r="AF6" s="268" t="s">
        <v>7295</v>
      </c>
      <c r="AG6" s="268" t="s">
        <v>7295</v>
      </c>
      <c r="AH6" s="268" t="s">
        <v>7295</v>
      </c>
      <c r="AI6" s="268" t="s">
        <v>7295</v>
      </c>
      <c r="AJ6" s="268" t="s">
        <v>7295</v>
      </c>
      <c r="AK6" s="268" t="s">
        <v>7295</v>
      </c>
      <c r="AL6" s="268" t="s">
        <v>7295</v>
      </c>
      <c r="AM6" s="268" t="str">
        <f>_xlfn.IFNA(VLOOKUP(C6,'INFORM Severity - hidden'!$C$5:$G$155,5,FALSE),"-")</f>
        <v>-</v>
      </c>
    </row>
    <row r="7" spans="1:39" x14ac:dyDescent="0.35">
      <c r="A7"/>
      <c r="B7"/>
      <c r="C7" t="s">
        <v>7298</v>
      </c>
      <c r="D7" s="268" t="str">
        <f t="shared" si="0"/>
        <v>-</v>
      </c>
      <c r="E7" s="268" t="s">
        <v>7295</v>
      </c>
      <c r="F7" s="268">
        <v>0.9</v>
      </c>
      <c r="G7" s="268" t="s">
        <v>7295</v>
      </c>
      <c r="H7" s="268" t="s">
        <v>7295</v>
      </c>
      <c r="I7" s="268" t="s">
        <v>7295</v>
      </c>
      <c r="J7" s="268" t="s">
        <v>7295</v>
      </c>
      <c r="K7" s="268" t="s">
        <v>7295</v>
      </c>
      <c r="L7" s="268" t="s">
        <v>7295</v>
      </c>
      <c r="M7" s="268" t="s">
        <v>7295</v>
      </c>
      <c r="N7" s="268" t="s">
        <v>7295</v>
      </c>
      <c r="O7" s="268" t="s">
        <v>7295</v>
      </c>
      <c r="P7" s="268" t="s">
        <v>7295</v>
      </c>
      <c r="Q7" s="268" t="s">
        <v>7295</v>
      </c>
      <c r="R7" s="268" t="s">
        <v>7295</v>
      </c>
      <c r="S7" s="268" t="s">
        <v>7295</v>
      </c>
      <c r="T7" s="268" t="s">
        <v>7295</v>
      </c>
      <c r="U7" s="268" t="s">
        <v>7295</v>
      </c>
      <c r="V7" s="268" t="s">
        <v>7295</v>
      </c>
      <c r="W7" s="268" t="s">
        <v>7295</v>
      </c>
      <c r="X7" s="268" t="s">
        <v>7295</v>
      </c>
      <c r="Y7" s="268" t="s">
        <v>7295</v>
      </c>
      <c r="Z7" s="268" t="s">
        <v>7295</v>
      </c>
      <c r="AA7" s="268" t="s">
        <v>7295</v>
      </c>
      <c r="AB7" s="268" t="s">
        <v>7295</v>
      </c>
      <c r="AC7" s="268" t="s">
        <v>7295</v>
      </c>
      <c r="AD7" s="268" t="s">
        <v>7295</v>
      </c>
      <c r="AE7" s="268" t="s">
        <v>7295</v>
      </c>
      <c r="AF7" s="268" t="s">
        <v>7295</v>
      </c>
      <c r="AG7" s="268" t="s">
        <v>7295</v>
      </c>
      <c r="AH7" s="268" t="s">
        <v>7295</v>
      </c>
      <c r="AI7" s="268" t="s">
        <v>7295</v>
      </c>
      <c r="AJ7" s="268" t="s">
        <v>7295</v>
      </c>
      <c r="AK7" s="268" t="s">
        <v>7295</v>
      </c>
      <c r="AL7" s="268" t="s">
        <v>7295</v>
      </c>
      <c r="AM7" s="268" t="str">
        <f>_xlfn.IFNA(VLOOKUP(C7,'INFORM Severity - hidden'!$C$5:$G$155,5,FALSE),"-")</f>
        <v>-</v>
      </c>
    </row>
    <row r="8" spans="1:39" x14ac:dyDescent="0.35">
      <c r="A8" t="s">
        <v>2181</v>
      </c>
      <c r="B8" t="s">
        <v>2179</v>
      </c>
      <c r="C8" t="s">
        <v>2180</v>
      </c>
      <c r="D8" s="268" t="str">
        <f t="shared" si="0"/>
        <v>Stable</v>
      </c>
      <c r="E8" s="268" t="s">
        <v>7295</v>
      </c>
      <c r="F8" s="268" t="s">
        <v>7295</v>
      </c>
      <c r="G8" s="268" t="s">
        <v>7295</v>
      </c>
      <c r="H8" s="268" t="s">
        <v>7295</v>
      </c>
      <c r="I8" s="268" t="s">
        <v>7295</v>
      </c>
      <c r="J8" s="268" t="s">
        <v>7295</v>
      </c>
      <c r="K8" s="268" t="s">
        <v>7295</v>
      </c>
      <c r="L8" s="268" t="s">
        <v>7295</v>
      </c>
      <c r="M8" s="268" t="s">
        <v>7295</v>
      </c>
      <c r="N8" s="268" t="s">
        <v>7295</v>
      </c>
      <c r="O8" s="268" t="s">
        <v>7295</v>
      </c>
      <c r="P8" s="268" t="s">
        <v>7295</v>
      </c>
      <c r="Q8" s="268" t="s">
        <v>7295</v>
      </c>
      <c r="R8" s="268" t="s">
        <v>7295</v>
      </c>
      <c r="S8" s="268" t="s">
        <v>7295</v>
      </c>
      <c r="T8" s="268" t="s">
        <v>7295</v>
      </c>
      <c r="U8" s="268" t="s">
        <v>7295</v>
      </c>
      <c r="V8" s="268" t="s">
        <v>7295</v>
      </c>
      <c r="W8" s="268" t="s">
        <v>7295</v>
      </c>
      <c r="X8" s="268" t="s">
        <v>7295</v>
      </c>
      <c r="Y8" s="268" t="s">
        <v>7295</v>
      </c>
      <c r="Z8" s="268" t="s">
        <v>7295</v>
      </c>
      <c r="AA8" s="268" t="s">
        <v>7295</v>
      </c>
      <c r="AB8" s="268" t="s">
        <v>7295</v>
      </c>
      <c r="AC8" s="268">
        <v>1.7</v>
      </c>
      <c r="AD8" s="268">
        <v>1.7</v>
      </c>
      <c r="AE8" s="268">
        <v>1.6</v>
      </c>
      <c r="AF8" s="268">
        <v>1.7</v>
      </c>
      <c r="AG8" s="268">
        <v>1.7</v>
      </c>
      <c r="AH8" s="268">
        <v>1.7</v>
      </c>
      <c r="AI8" s="268">
        <v>1.7</v>
      </c>
      <c r="AJ8" s="268">
        <v>1.7</v>
      </c>
      <c r="AK8" s="268">
        <v>1.7</v>
      </c>
      <c r="AL8" s="268">
        <v>1.7</v>
      </c>
      <c r="AM8" s="268">
        <f>_xlfn.IFNA(VLOOKUP(C8,'INFORM Severity - hidden'!$C$5:$G$155,5,FALSE),"-")</f>
        <v>1.7</v>
      </c>
    </row>
    <row r="9" spans="1:39" x14ac:dyDescent="0.35">
      <c r="A9" t="s">
        <v>2191</v>
      </c>
      <c r="B9" t="s">
        <v>2189</v>
      </c>
      <c r="C9" t="s">
        <v>2190</v>
      </c>
      <c r="D9" s="268" t="str">
        <f t="shared" si="0"/>
        <v>-</v>
      </c>
      <c r="E9" s="268" t="s">
        <v>7295</v>
      </c>
      <c r="F9" s="268" t="s">
        <v>7295</v>
      </c>
      <c r="G9" s="268" t="s">
        <v>7295</v>
      </c>
      <c r="H9" s="268" t="s">
        <v>7295</v>
      </c>
      <c r="I9" s="268" t="s">
        <v>7295</v>
      </c>
      <c r="J9" s="268" t="s">
        <v>7295</v>
      </c>
      <c r="K9" s="268" t="s">
        <v>7295</v>
      </c>
      <c r="L9" s="268" t="s">
        <v>7295</v>
      </c>
      <c r="M9" s="268" t="s">
        <v>7295</v>
      </c>
      <c r="N9" s="268" t="s">
        <v>7295</v>
      </c>
      <c r="O9" s="268" t="s">
        <v>7295</v>
      </c>
      <c r="P9" s="268" t="s">
        <v>7295</v>
      </c>
      <c r="Q9" s="268" t="s">
        <v>7295</v>
      </c>
      <c r="R9" s="268" t="s">
        <v>7295</v>
      </c>
      <c r="S9" s="268" t="s">
        <v>7295</v>
      </c>
      <c r="T9" s="268" t="s">
        <v>7295</v>
      </c>
      <c r="U9" s="268" t="s">
        <v>7295</v>
      </c>
      <c r="V9" s="268" t="s">
        <v>7295</v>
      </c>
      <c r="W9" s="268" t="s">
        <v>7295</v>
      </c>
      <c r="X9" s="268" t="s">
        <v>7295</v>
      </c>
      <c r="Y9" s="268" t="s">
        <v>7295</v>
      </c>
      <c r="Z9" s="268" t="s">
        <v>7295</v>
      </c>
      <c r="AA9" s="268" t="s">
        <v>7295</v>
      </c>
      <c r="AB9" s="268" t="s">
        <v>7295</v>
      </c>
      <c r="AC9" s="268" t="s">
        <v>7295</v>
      </c>
      <c r="AD9" s="268" t="s">
        <v>7295</v>
      </c>
      <c r="AE9" s="268" t="s">
        <v>7295</v>
      </c>
      <c r="AF9" s="268" t="s">
        <v>7295</v>
      </c>
      <c r="AG9" s="268" t="s">
        <v>7295</v>
      </c>
      <c r="AH9" s="268" t="s">
        <v>7295</v>
      </c>
      <c r="AI9" s="268" t="s">
        <v>7295</v>
      </c>
      <c r="AJ9" s="268" t="s">
        <v>7295</v>
      </c>
      <c r="AK9" s="268" t="s">
        <v>7295</v>
      </c>
      <c r="AL9" s="268" t="s">
        <v>7295</v>
      </c>
      <c r="AM9" s="268" t="str">
        <f>_xlfn.IFNA(VLOOKUP(C9,'INFORM Severity - hidden'!$C$5:$G$155,5,FALSE),"-")</f>
        <v>x</v>
      </c>
    </row>
    <row r="10" spans="1:39" x14ac:dyDescent="0.35">
      <c r="A10" t="s">
        <v>866</v>
      </c>
      <c r="B10" t="s">
        <v>864</v>
      </c>
      <c r="C10" t="s">
        <v>865</v>
      </c>
      <c r="D10" s="268" t="str">
        <f t="shared" si="0"/>
        <v>Stable</v>
      </c>
      <c r="E10" s="268" t="s">
        <v>7295</v>
      </c>
      <c r="F10" s="268">
        <v>3.5</v>
      </c>
      <c r="G10" s="268">
        <v>3.5</v>
      </c>
      <c r="H10" s="268">
        <v>3.8</v>
      </c>
      <c r="I10" s="268">
        <v>3.8</v>
      </c>
      <c r="J10" s="268">
        <v>3.8</v>
      </c>
      <c r="K10" s="268">
        <v>3.8</v>
      </c>
      <c r="L10" s="268">
        <v>3.8</v>
      </c>
      <c r="M10" s="268">
        <v>3.8</v>
      </c>
      <c r="N10" s="268">
        <v>3.8</v>
      </c>
      <c r="O10" s="268">
        <v>3.8</v>
      </c>
      <c r="P10" s="268">
        <v>3.8</v>
      </c>
      <c r="Q10" s="268">
        <v>3.7</v>
      </c>
      <c r="R10" s="268">
        <v>3.7</v>
      </c>
      <c r="S10" s="268">
        <v>3.3</v>
      </c>
      <c r="T10" s="268">
        <v>3.3</v>
      </c>
      <c r="U10" s="268">
        <v>3.2</v>
      </c>
      <c r="V10" s="268">
        <v>3.3</v>
      </c>
      <c r="W10" s="268">
        <v>3.3</v>
      </c>
      <c r="X10" s="268">
        <v>3.3</v>
      </c>
      <c r="Y10" s="268">
        <v>3.3</v>
      </c>
      <c r="Z10" s="268">
        <v>3.4</v>
      </c>
      <c r="AA10" s="268">
        <v>3.3</v>
      </c>
      <c r="AB10" s="268">
        <v>3.3</v>
      </c>
      <c r="AC10" s="268">
        <v>3.3</v>
      </c>
      <c r="AD10" s="268">
        <v>3.3</v>
      </c>
      <c r="AE10" s="268">
        <v>3.8</v>
      </c>
      <c r="AF10" s="268">
        <v>3.8</v>
      </c>
      <c r="AG10" s="268">
        <v>3.8</v>
      </c>
      <c r="AH10" s="268">
        <v>3.8</v>
      </c>
      <c r="AI10" s="268">
        <v>3.9</v>
      </c>
      <c r="AJ10" s="268">
        <v>3.9</v>
      </c>
      <c r="AK10" s="268">
        <v>3.9</v>
      </c>
      <c r="AL10" s="268">
        <v>3.9</v>
      </c>
      <c r="AM10" s="268">
        <f>_xlfn.IFNA(VLOOKUP(C10,'INFORM Severity - hidden'!$C$5:$G$155,5,FALSE),"-")</f>
        <v>3.9</v>
      </c>
    </row>
    <row r="11" spans="1:39" x14ac:dyDescent="0.35">
      <c r="A11"/>
      <c r="B11"/>
      <c r="C11" t="s">
        <v>7299</v>
      </c>
      <c r="D11" s="268" t="str">
        <f t="shared" si="0"/>
        <v>-</v>
      </c>
      <c r="E11" s="268" t="s">
        <v>7295</v>
      </c>
      <c r="F11" s="268">
        <v>3.5</v>
      </c>
      <c r="G11" s="268">
        <v>3.5</v>
      </c>
      <c r="H11" s="268" t="s">
        <v>7295</v>
      </c>
      <c r="I11" s="268" t="s">
        <v>7295</v>
      </c>
      <c r="J11" s="268" t="s">
        <v>7295</v>
      </c>
      <c r="K11" s="268" t="s">
        <v>7295</v>
      </c>
      <c r="L11" s="268" t="s">
        <v>7295</v>
      </c>
      <c r="M11" s="268" t="s">
        <v>7295</v>
      </c>
      <c r="N11" s="268" t="s">
        <v>7295</v>
      </c>
      <c r="O11" s="268" t="s">
        <v>7295</v>
      </c>
      <c r="P11" s="268" t="s">
        <v>7295</v>
      </c>
      <c r="Q11" s="268" t="s">
        <v>7295</v>
      </c>
      <c r="R11" s="268" t="s">
        <v>7295</v>
      </c>
      <c r="S11" s="268" t="s">
        <v>7295</v>
      </c>
      <c r="T11" s="268" t="s">
        <v>7295</v>
      </c>
      <c r="U11" s="268" t="s">
        <v>7295</v>
      </c>
      <c r="V11" s="268" t="s">
        <v>7295</v>
      </c>
      <c r="W11" s="268" t="s">
        <v>7295</v>
      </c>
      <c r="X11" s="268" t="s">
        <v>7295</v>
      </c>
      <c r="Y11" s="268" t="s">
        <v>7295</v>
      </c>
      <c r="Z11" s="268" t="s">
        <v>7295</v>
      </c>
      <c r="AA11" s="268" t="s">
        <v>7295</v>
      </c>
      <c r="AB11" s="268" t="s">
        <v>7295</v>
      </c>
      <c r="AC11" s="268" t="s">
        <v>7295</v>
      </c>
      <c r="AD11" s="268" t="s">
        <v>7295</v>
      </c>
      <c r="AE11" s="268" t="s">
        <v>7295</v>
      </c>
      <c r="AF11" s="268" t="s">
        <v>7295</v>
      </c>
      <c r="AG11" s="268" t="s">
        <v>7295</v>
      </c>
      <c r="AH11" s="268" t="s">
        <v>7295</v>
      </c>
      <c r="AI11" s="268" t="s">
        <v>7295</v>
      </c>
      <c r="AJ11" s="268" t="s">
        <v>7295</v>
      </c>
      <c r="AK11" s="268" t="s">
        <v>7295</v>
      </c>
      <c r="AL11" s="268" t="s">
        <v>7295</v>
      </c>
      <c r="AM11" s="268" t="str">
        <f>_xlfn.IFNA(VLOOKUP(C11,'INFORM Severity - hidden'!$C$5:$G$155,5,FALSE),"-")</f>
        <v>-</v>
      </c>
    </row>
    <row r="12" spans="1:39" x14ac:dyDescent="0.35">
      <c r="A12"/>
      <c r="B12"/>
      <c r="C12" t="s">
        <v>7300</v>
      </c>
      <c r="D12" s="268" t="str">
        <f t="shared" si="0"/>
        <v>-</v>
      </c>
      <c r="E12" s="268" t="s">
        <v>7295</v>
      </c>
      <c r="F12" s="268">
        <v>1.7</v>
      </c>
      <c r="G12" s="268">
        <v>1.7</v>
      </c>
      <c r="H12" s="268" t="s">
        <v>7295</v>
      </c>
      <c r="I12" s="268" t="s">
        <v>7295</v>
      </c>
      <c r="J12" s="268" t="s">
        <v>7295</v>
      </c>
      <c r="K12" s="268" t="s">
        <v>7295</v>
      </c>
      <c r="L12" s="268" t="s">
        <v>7295</v>
      </c>
      <c r="M12" s="268" t="s">
        <v>7295</v>
      </c>
      <c r="N12" s="268" t="s">
        <v>7295</v>
      </c>
      <c r="O12" s="268" t="s">
        <v>7295</v>
      </c>
      <c r="P12" s="268" t="s">
        <v>7295</v>
      </c>
      <c r="Q12" s="268" t="s">
        <v>7295</v>
      </c>
      <c r="R12" s="268" t="s">
        <v>7295</v>
      </c>
      <c r="S12" s="268" t="s">
        <v>7295</v>
      </c>
      <c r="T12" s="268" t="s">
        <v>7295</v>
      </c>
      <c r="U12" s="268" t="s">
        <v>7295</v>
      </c>
      <c r="V12" s="268" t="s">
        <v>7295</v>
      </c>
      <c r="W12" s="268" t="s">
        <v>7295</v>
      </c>
      <c r="X12" s="268" t="s">
        <v>7295</v>
      </c>
      <c r="Y12" s="268" t="s">
        <v>7295</v>
      </c>
      <c r="Z12" s="268" t="s">
        <v>7295</v>
      </c>
      <c r="AA12" s="268" t="s">
        <v>7295</v>
      </c>
      <c r="AB12" s="268" t="s">
        <v>7295</v>
      </c>
      <c r="AC12" s="268" t="s">
        <v>7295</v>
      </c>
      <c r="AD12" s="268" t="s">
        <v>7295</v>
      </c>
      <c r="AE12" s="268" t="s">
        <v>7295</v>
      </c>
      <c r="AF12" s="268" t="s">
        <v>7295</v>
      </c>
      <c r="AG12" s="268" t="s">
        <v>7295</v>
      </c>
      <c r="AH12" s="268" t="s">
        <v>7295</v>
      </c>
      <c r="AI12" s="268" t="s">
        <v>7295</v>
      </c>
      <c r="AJ12" s="268" t="s">
        <v>7295</v>
      </c>
      <c r="AK12" s="268" t="s">
        <v>7295</v>
      </c>
      <c r="AL12" s="268" t="s">
        <v>7295</v>
      </c>
      <c r="AM12" s="268" t="str">
        <f>_xlfn.IFNA(VLOOKUP(C12,'INFORM Severity - hidden'!$C$5:$G$155,5,FALSE),"-")</f>
        <v>-</v>
      </c>
    </row>
    <row r="13" spans="1:39" x14ac:dyDescent="0.35">
      <c r="A13" t="s">
        <v>531</v>
      </c>
      <c r="B13" t="s">
        <v>529</v>
      </c>
      <c r="C13" t="s">
        <v>530</v>
      </c>
      <c r="D13" s="268" t="str">
        <f t="shared" si="0"/>
        <v>Increasing</v>
      </c>
      <c r="E13" s="268" t="s">
        <v>7295</v>
      </c>
      <c r="F13" s="268">
        <v>3</v>
      </c>
      <c r="G13" s="268">
        <v>3.1</v>
      </c>
      <c r="H13" s="268">
        <v>3.2</v>
      </c>
      <c r="I13" s="268">
        <v>3.2</v>
      </c>
      <c r="J13" s="268">
        <v>3.1</v>
      </c>
      <c r="K13" s="268">
        <v>3.2</v>
      </c>
      <c r="L13" s="268">
        <v>3.2</v>
      </c>
      <c r="M13" s="268">
        <v>3.2</v>
      </c>
      <c r="N13" s="268">
        <v>3.2</v>
      </c>
      <c r="O13" s="268">
        <v>3.2</v>
      </c>
      <c r="P13" s="268">
        <v>3.2</v>
      </c>
      <c r="Q13" s="268">
        <v>3.2</v>
      </c>
      <c r="R13" s="268">
        <v>3.4</v>
      </c>
      <c r="S13" s="268">
        <v>3.4</v>
      </c>
      <c r="T13" s="268">
        <v>3.4</v>
      </c>
      <c r="U13" s="268">
        <v>3.4</v>
      </c>
      <c r="V13" s="268">
        <v>3.9</v>
      </c>
      <c r="W13" s="268">
        <v>3.9</v>
      </c>
      <c r="X13" s="268">
        <v>3.9</v>
      </c>
      <c r="Y13" s="268">
        <v>3.9</v>
      </c>
      <c r="Z13" s="268">
        <v>3.8</v>
      </c>
      <c r="AA13" s="268">
        <v>3.9</v>
      </c>
      <c r="AB13" s="268">
        <v>4</v>
      </c>
      <c r="AC13" s="268">
        <v>3.9</v>
      </c>
      <c r="AD13" s="268">
        <v>3.9</v>
      </c>
      <c r="AE13" s="268">
        <v>3.9</v>
      </c>
      <c r="AF13" s="268">
        <v>3.9</v>
      </c>
      <c r="AG13" s="268">
        <v>3.9</v>
      </c>
      <c r="AH13" s="268">
        <v>3.9</v>
      </c>
      <c r="AI13" s="268">
        <v>4.0999999999999996</v>
      </c>
      <c r="AJ13" s="268">
        <v>4.0999999999999996</v>
      </c>
      <c r="AK13" s="268">
        <v>4.0999999999999996</v>
      </c>
      <c r="AL13" s="268">
        <v>4.0999999999999996</v>
      </c>
      <c r="AM13" s="268">
        <f>_xlfn.IFNA(VLOOKUP(C13,'INFORM Severity - hidden'!$C$5:$G$155,5,FALSE),"-")</f>
        <v>4.0999999999999996</v>
      </c>
    </row>
    <row r="14" spans="1:39" x14ac:dyDescent="0.35">
      <c r="A14"/>
      <c r="B14"/>
      <c r="C14" t="s">
        <v>7301</v>
      </c>
      <c r="D14" s="268" t="str">
        <f t="shared" si="0"/>
        <v>-</v>
      </c>
      <c r="E14" s="268" t="s">
        <v>7295</v>
      </c>
      <c r="F14" s="268" t="s">
        <v>7295</v>
      </c>
      <c r="G14" s="268" t="s">
        <v>7295</v>
      </c>
      <c r="H14" s="268" t="s">
        <v>7295</v>
      </c>
      <c r="I14" s="268" t="s">
        <v>7295</v>
      </c>
      <c r="J14" s="268" t="s">
        <v>7295</v>
      </c>
      <c r="K14" s="268" t="s">
        <v>7295</v>
      </c>
      <c r="L14" s="268" t="s">
        <v>7295</v>
      </c>
      <c r="M14" s="268" t="s">
        <v>7295</v>
      </c>
      <c r="N14" s="268" t="s">
        <v>7295</v>
      </c>
      <c r="O14" s="268" t="s">
        <v>7295</v>
      </c>
      <c r="P14" s="268" t="s">
        <v>7295</v>
      </c>
      <c r="Q14" s="268" t="s">
        <v>7295</v>
      </c>
      <c r="R14" s="268" t="s">
        <v>7295</v>
      </c>
      <c r="S14" s="268" t="s">
        <v>7295</v>
      </c>
      <c r="T14" s="268" t="s">
        <v>7295</v>
      </c>
      <c r="U14" s="268" t="s">
        <v>7295</v>
      </c>
      <c r="V14" s="268" t="s">
        <v>7295</v>
      </c>
      <c r="W14" s="268" t="s">
        <v>7295</v>
      </c>
      <c r="X14" s="268" t="s">
        <v>7295</v>
      </c>
      <c r="Y14" s="268">
        <v>2.4</v>
      </c>
      <c r="Z14" s="268">
        <v>2.2999999999999998</v>
      </c>
      <c r="AA14" s="268">
        <v>2.4</v>
      </c>
      <c r="AB14" s="268">
        <v>2.4</v>
      </c>
      <c r="AC14" s="268">
        <v>2.4</v>
      </c>
      <c r="AD14" s="268" t="s">
        <v>7295</v>
      </c>
      <c r="AE14" s="268" t="s">
        <v>7295</v>
      </c>
      <c r="AF14" s="268" t="s">
        <v>7295</v>
      </c>
      <c r="AG14" s="268" t="s">
        <v>7295</v>
      </c>
      <c r="AH14" s="268" t="s">
        <v>7295</v>
      </c>
      <c r="AI14" s="268" t="s">
        <v>7295</v>
      </c>
      <c r="AJ14" s="268" t="s">
        <v>7295</v>
      </c>
      <c r="AK14" s="268" t="s">
        <v>7295</v>
      </c>
      <c r="AL14" s="268" t="s">
        <v>7295</v>
      </c>
      <c r="AM14" s="268" t="str">
        <f>_xlfn.IFNA(VLOOKUP(C14,'INFORM Severity - hidden'!$C$5:$G$155,5,FALSE),"-")</f>
        <v>-</v>
      </c>
    </row>
    <row r="15" spans="1:39" x14ac:dyDescent="0.35">
      <c r="A15"/>
      <c r="B15"/>
      <c r="C15" t="s">
        <v>7302</v>
      </c>
      <c r="D15" s="268" t="str">
        <f t="shared" si="0"/>
        <v>-</v>
      </c>
      <c r="E15" s="268" t="s">
        <v>7295</v>
      </c>
      <c r="F15" s="268" t="s">
        <v>7295</v>
      </c>
      <c r="G15" s="268" t="s">
        <v>7295</v>
      </c>
      <c r="H15" s="268" t="s">
        <v>7295</v>
      </c>
      <c r="I15" s="268" t="s">
        <v>7295</v>
      </c>
      <c r="J15" s="268" t="s">
        <v>7295</v>
      </c>
      <c r="K15" s="268" t="s">
        <v>7295</v>
      </c>
      <c r="L15" s="268" t="s">
        <v>7295</v>
      </c>
      <c r="M15" s="268" t="s">
        <v>7295</v>
      </c>
      <c r="N15" s="268" t="s">
        <v>7295</v>
      </c>
      <c r="O15" s="268" t="s">
        <v>7295</v>
      </c>
      <c r="P15" s="268" t="s">
        <v>7295</v>
      </c>
      <c r="Q15" s="268" t="s">
        <v>7295</v>
      </c>
      <c r="R15" s="268" t="s">
        <v>7295</v>
      </c>
      <c r="S15" s="268" t="s">
        <v>7295</v>
      </c>
      <c r="T15" s="268" t="s">
        <v>7295</v>
      </c>
      <c r="U15" s="268" t="s">
        <v>7295</v>
      </c>
      <c r="V15" s="268" t="s">
        <v>7295</v>
      </c>
      <c r="W15" s="268" t="s">
        <v>7295</v>
      </c>
      <c r="X15" s="268" t="s">
        <v>7295</v>
      </c>
      <c r="Y15" s="268" t="s">
        <v>7295</v>
      </c>
      <c r="Z15" s="268" t="s">
        <v>7295</v>
      </c>
      <c r="AA15" s="268">
        <v>3.9</v>
      </c>
      <c r="AB15" s="268">
        <v>3.9</v>
      </c>
      <c r="AC15" s="268">
        <v>3.8</v>
      </c>
      <c r="AD15" s="268" t="s">
        <v>7295</v>
      </c>
      <c r="AE15" s="268" t="s">
        <v>7295</v>
      </c>
      <c r="AF15" s="268" t="s">
        <v>7295</v>
      </c>
      <c r="AG15" s="268" t="s">
        <v>7295</v>
      </c>
      <c r="AH15" s="268" t="s">
        <v>7295</v>
      </c>
      <c r="AI15" s="268" t="s">
        <v>7295</v>
      </c>
      <c r="AJ15" s="268" t="s">
        <v>7295</v>
      </c>
      <c r="AK15" s="268" t="s">
        <v>7295</v>
      </c>
      <c r="AL15" s="268" t="s">
        <v>7295</v>
      </c>
      <c r="AM15" s="268" t="str">
        <f>_xlfn.IFNA(VLOOKUP(C15,'INFORM Severity - hidden'!$C$5:$G$155,5,FALSE),"-")</f>
        <v>-</v>
      </c>
    </row>
    <row r="16" spans="1:39" x14ac:dyDescent="0.35">
      <c r="A16"/>
      <c r="B16"/>
      <c r="C16" t="s">
        <v>7303</v>
      </c>
      <c r="D16" s="268" t="str">
        <f t="shared" si="0"/>
        <v>-</v>
      </c>
      <c r="E16" s="268" t="s">
        <v>7295</v>
      </c>
      <c r="F16" s="268" t="s">
        <v>7295</v>
      </c>
      <c r="G16" s="268" t="s">
        <v>7295</v>
      </c>
      <c r="H16" s="268" t="s">
        <v>7295</v>
      </c>
      <c r="I16" s="268" t="s">
        <v>7295</v>
      </c>
      <c r="J16" s="268" t="s">
        <v>7295</v>
      </c>
      <c r="K16" s="268" t="s">
        <v>7295</v>
      </c>
      <c r="L16" s="268" t="s">
        <v>7295</v>
      </c>
      <c r="M16" s="268" t="s">
        <v>7295</v>
      </c>
      <c r="N16" s="268" t="s">
        <v>7295</v>
      </c>
      <c r="O16" s="268" t="s">
        <v>7295</v>
      </c>
      <c r="P16" s="268" t="s">
        <v>7295</v>
      </c>
      <c r="Q16" s="268" t="s">
        <v>7295</v>
      </c>
      <c r="R16" s="268" t="s">
        <v>7295</v>
      </c>
      <c r="S16" s="268" t="s">
        <v>7295</v>
      </c>
      <c r="T16" s="268" t="s">
        <v>7295</v>
      </c>
      <c r="U16" s="268" t="s">
        <v>7295</v>
      </c>
      <c r="V16" s="268">
        <v>2.9</v>
      </c>
      <c r="W16" s="268">
        <v>3.2</v>
      </c>
      <c r="X16" s="268">
        <v>3.2</v>
      </c>
      <c r="Y16" s="268">
        <v>3.2</v>
      </c>
      <c r="Z16" s="268">
        <v>2.9</v>
      </c>
      <c r="AA16" s="268">
        <v>2.9</v>
      </c>
      <c r="AB16" s="268">
        <v>2.9</v>
      </c>
      <c r="AC16" s="268" t="s">
        <v>7295</v>
      </c>
      <c r="AD16" s="268" t="s">
        <v>7295</v>
      </c>
      <c r="AE16" s="268" t="s">
        <v>7295</v>
      </c>
      <c r="AF16" s="268" t="s">
        <v>7295</v>
      </c>
      <c r="AG16" s="268" t="s">
        <v>7295</v>
      </c>
      <c r="AH16" s="268" t="s">
        <v>7295</v>
      </c>
      <c r="AI16" s="268" t="s">
        <v>7295</v>
      </c>
      <c r="AJ16" s="268" t="s">
        <v>7295</v>
      </c>
      <c r="AK16" s="268" t="s">
        <v>7295</v>
      </c>
      <c r="AL16" s="268" t="s">
        <v>7295</v>
      </c>
      <c r="AM16" s="268" t="str">
        <f>_xlfn.IFNA(VLOOKUP(C16,'INFORM Severity - hidden'!$C$5:$G$155,5,FALSE),"-")</f>
        <v>-</v>
      </c>
    </row>
    <row r="17" spans="1:39" x14ac:dyDescent="0.35">
      <c r="A17" t="s">
        <v>192</v>
      </c>
      <c r="B17" t="s">
        <v>190</v>
      </c>
      <c r="C17" t="s">
        <v>191</v>
      </c>
      <c r="D17" s="268" t="str">
        <f t="shared" si="0"/>
        <v>Decreasing</v>
      </c>
      <c r="E17" s="268" t="s">
        <v>7295</v>
      </c>
      <c r="F17" s="268">
        <v>3.3</v>
      </c>
      <c r="G17" s="268">
        <v>3.3</v>
      </c>
      <c r="H17" s="268">
        <v>3.1</v>
      </c>
      <c r="I17" s="268">
        <v>3.1</v>
      </c>
      <c r="J17" s="268">
        <v>3.1</v>
      </c>
      <c r="K17" s="268">
        <v>3.1</v>
      </c>
      <c r="L17" s="268">
        <v>3.1</v>
      </c>
      <c r="M17" s="268">
        <v>3.1</v>
      </c>
      <c r="N17" s="268">
        <v>3.2</v>
      </c>
      <c r="O17" s="268">
        <v>3.2</v>
      </c>
      <c r="P17" s="268">
        <v>3.2</v>
      </c>
      <c r="Q17" s="268">
        <v>3.2</v>
      </c>
      <c r="R17" s="268">
        <v>3.2</v>
      </c>
      <c r="S17" s="268">
        <v>3.1</v>
      </c>
      <c r="T17" s="268">
        <v>3.1</v>
      </c>
      <c r="U17" s="268">
        <v>3.2</v>
      </c>
      <c r="V17" s="268">
        <v>3.3</v>
      </c>
      <c r="W17" s="268">
        <v>3.3</v>
      </c>
      <c r="X17" s="268">
        <v>3.3</v>
      </c>
      <c r="Y17" s="268">
        <v>3.3</v>
      </c>
      <c r="Z17" s="268">
        <v>3.3</v>
      </c>
      <c r="AA17" s="268">
        <v>3.3</v>
      </c>
      <c r="AB17" s="268">
        <v>3.3</v>
      </c>
      <c r="AC17" s="268">
        <v>3.2</v>
      </c>
      <c r="AD17" s="268">
        <v>3.2</v>
      </c>
      <c r="AE17" s="268">
        <v>3.2</v>
      </c>
      <c r="AF17" s="268">
        <v>3.2</v>
      </c>
      <c r="AG17" s="268">
        <v>3.2</v>
      </c>
      <c r="AH17" s="268">
        <v>3.2</v>
      </c>
      <c r="AI17" s="268">
        <v>3.3</v>
      </c>
      <c r="AJ17" s="268">
        <v>3.3</v>
      </c>
      <c r="AK17" s="268">
        <v>3.2</v>
      </c>
      <c r="AL17" s="268">
        <v>3.2</v>
      </c>
      <c r="AM17" s="268">
        <f>_xlfn.IFNA(VLOOKUP(C17,'INFORM Severity - hidden'!$C$5:$G$155,5,FALSE),"-")</f>
        <v>3.3</v>
      </c>
    </row>
    <row r="18" spans="1:39" x14ac:dyDescent="0.35">
      <c r="A18"/>
      <c r="B18"/>
      <c r="C18" t="s">
        <v>7304</v>
      </c>
      <c r="D18" s="268" t="str">
        <f t="shared" si="0"/>
        <v>-</v>
      </c>
      <c r="E18" s="268" t="s">
        <v>7295</v>
      </c>
      <c r="F18" s="268" t="s">
        <v>7295</v>
      </c>
      <c r="G18" s="268" t="s">
        <v>7295</v>
      </c>
      <c r="H18" s="268" t="s">
        <v>7295</v>
      </c>
      <c r="I18" s="268" t="s">
        <v>7295</v>
      </c>
      <c r="J18" s="268" t="s">
        <v>7295</v>
      </c>
      <c r="K18" s="268" t="s">
        <v>7295</v>
      </c>
      <c r="L18" s="268">
        <v>3.1</v>
      </c>
      <c r="M18" s="268">
        <v>3.1</v>
      </c>
      <c r="N18" s="268">
        <v>3.2</v>
      </c>
      <c r="O18" s="268">
        <v>3.2</v>
      </c>
      <c r="P18" s="268">
        <v>3.2</v>
      </c>
      <c r="Q18" s="268">
        <v>3.2</v>
      </c>
      <c r="R18" s="268">
        <v>3.2</v>
      </c>
      <c r="S18" s="268">
        <v>3.2</v>
      </c>
      <c r="T18" s="268">
        <v>3.2</v>
      </c>
      <c r="U18" s="268">
        <v>3.2</v>
      </c>
      <c r="V18" s="268">
        <v>3.1</v>
      </c>
      <c r="W18" s="268">
        <v>3.3</v>
      </c>
      <c r="X18" s="268">
        <v>3.3</v>
      </c>
      <c r="Y18" s="268">
        <v>3.3</v>
      </c>
      <c r="Z18" s="268">
        <v>3.3</v>
      </c>
      <c r="AA18" s="268" t="s">
        <v>7295</v>
      </c>
      <c r="AB18" s="268" t="s">
        <v>7295</v>
      </c>
      <c r="AC18" s="268" t="s">
        <v>7295</v>
      </c>
      <c r="AD18" s="268" t="s">
        <v>7295</v>
      </c>
      <c r="AE18" s="268" t="s">
        <v>7295</v>
      </c>
      <c r="AF18" s="268" t="s">
        <v>7295</v>
      </c>
      <c r="AG18" s="268" t="s">
        <v>7295</v>
      </c>
      <c r="AH18" s="268" t="s">
        <v>7295</v>
      </c>
      <c r="AI18" s="268" t="s">
        <v>7295</v>
      </c>
      <c r="AJ18" s="268" t="s">
        <v>7295</v>
      </c>
      <c r="AK18" s="268" t="s">
        <v>7295</v>
      </c>
      <c r="AL18" s="268" t="s">
        <v>7295</v>
      </c>
      <c r="AM18" s="268" t="str">
        <f>_xlfn.IFNA(VLOOKUP(C18,'INFORM Severity - hidden'!$C$5:$G$155,5,FALSE),"-")</f>
        <v>-</v>
      </c>
    </row>
    <row r="19" spans="1:39" x14ac:dyDescent="0.35">
      <c r="A19"/>
      <c r="B19"/>
      <c r="C19" t="s">
        <v>7305</v>
      </c>
      <c r="D19" s="268" t="str">
        <f t="shared" si="0"/>
        <v>-</v>
      </c>
      <c r="E19" s="268" t="s">
        <v>7295</v>
      </c>
      <c r="F19" s="268" t="s">
        <v>7295</v>
      </c>
      <c r="G19" s="268" t="s">
        <v>7295</v>
      </c>
      <c r="H19" s="268" t="s">
        <v>7295</v>
      </c>
      <c r="I19" s="268" t="s">
        <v>7295</v>
      </c>
      <c r="J19" s="268" t="s">
        <v>7295</v>
      </c>
      <c r="K19" s="268" t="s">
        <v>7295</v>
      </c>
      <c r="L19" s="268" t="s">
        <v>7295</v>
      </c>
      <c r="M19" s="268" t="s">
        <v>7295</v>
      </c>
      <c r="N19" s="268" t="s">
        <v>7295</v>
      </c>
      <c r="O19" s="268" t="s">
        <v>7295</v>
      </c>
      <c r="P19" s="268" t="s">
        <v>7295</v>
      </c>
      <c r="Q19" s="268" t="s">
        <v>7295</v>
      </c>
      <c r="R19" s="268" t="s">
        <v>7295</v>
      </c>
      <c r="S19" s="268" t="s">
        <v>7295</v>
      </c>
      <c r="T19" s="268" t="s">
        <v>7295</v>
      </c>
      <c r="U19" s="268" t="s">
        <v>7295</v>
      </c>
      <c r="V19" s="268">
        <v>2.4</v>
      </c>
      <c r="W19" s="268">
        <v>2.5</v>
      </c>
      <c r="X19" s="268">
        <v>2.5</v>
      </c>
      <c r="Y19" s="268">
        <v>2.5</v>
      </c>
      <c r="Z19" s="268">
        <v>2.5</v>
      </c>
      <c r="AA19" s="268">
        <v>2.6</v>
      </c>
      <c r="AB19" s="268">
        <v>2.6</v>
      </c>
      <c r="AC19" s="268" t="s">
        <v>7295</v>
      </c>
      <c r="AD19" s="268" t="s">
        <v>7295</v>
      </c>
      <c r="AE19" s="268" t="s">
        <v>7295</v>
      </c>
      <c r="AF19" s="268" t="s">
        <v>7295</v>
      </c>
      <c r="AG19" s="268" t="s">
        <v>7295</v>
      </c>
      <c r="AH19" s="268" t="s">
        <v>7295</v>
      </c>
      <c r="AI19" s="268" t="s">
        <v>7295</v>
      </c>
      <c r="AJ19" s="268" t="s">
        <v>7295</v>
      </c>
      <c r="AK19" s="268" t="s">
        <v>7295</v>
      </c>
      <c r="AL19" s="268" t="s">
        <v>7295</v>
      </c>
      <c r="AM19" s="268" t="str">
        <f>_xlfn.IFNA(VLOOKUP(C19,'INFORM Severity - hidden'!$C$5:$G$155,5,FALSE),"-")</f>
        <v>-</v>
      </c>
    </row>
    <row r="20" spans="1:39" x14ac:dyDescent="0.35">
      <c r="A20"/>
      <c r="B20"/>
      <c r="C20" t="s">
        <v>7306</v>
      </c>
      <c r="D20" s="268" t="str">
        <f t="shared" si="0"/>
        <v>-</v>
      </c>
      <c r="E20" s="268" t="s">
        <v>7295</v>
      </c>
      <c r="F20" s="268" t="s">
        <v>7295</v>
      </c>
      <c r="G20" s="268" t="s">
        <v>7295</v>
      </c>
      <c r="H20" s="268" t="s">
        <v>7295</v>
      </c>
      <c r="I20" s="268" t="s">
        <v>7295</v>
      </c>
      <c r="J20" s="268" t="s">
        <v>7295</v>
      </c>
      <c r="K20" s="268" t="s">
        <v>7295</v>
      </c>
      <c r="L20" s="268" t="s">
        <v>7295</v>
      </c>
      <c r="M20" s="268" t="s">
        <v>7295</v>
      </c>
      <c r="N20" s="268" t="s">
        <v>7295</v>
      </c>
      <c r="O20" s="268" t="s">
        <v>7295</v>
      </c>
      <c r="P20" s="268" t="s">
        <v>7295</v>
      </c>
      <c r="Q20" s="268" t="s">
        <v>7295</v>
      </c>
      <c r="R20" s="268" t="s">
        <v>7295</v>
      </c>
      <c r="S20" s="268" t="s">
        <v>7295</v>
      </c>
      <c r="T20" s="268" t="s">
        <v>7295</v>
      </c>
      <c r="U20" s="268" t="s">
        <v>7295</v>
      </c>
      <c r="V20" s="268" t="s">
        <v>7295</v>
      </c>
      <c r="W20" s="268" t="s">
        <v>7295</v>
      </c>
      <c r="X20" s="268" t="s">
        <v>7295</v>
      </c>
      <c r="Y20" s="268">
        <v>2.1</v>
      </c>
      <c r="Z20" s="268">
        <v>2.1</v>
      </c>
      <c r="AA20" s="268">
        <v>2.4</v>
      </c>
      <c r="AB20" s="268" t="s">
        <v>7295</v>
      </c>
      <c r="AC20" s="268" t="s">
        <v>7295</v>
      </c>
      <c r="AD20" s="268" t="s">
        <v>7295</v>
      </c>
      <c r="AE20" s="268" t="s">
        <v>7295</v>
      </c>
      <c r="AF20" s="268" t="s">
        <v>7295</v>
      </c>
      <c r="AG20" s="268" t="s">
        <v>7295</v>
      </c>
      <c r="AH20" s="268" t="s">
        <v>7295</v>
      </c>
      <c r="AI20" s="268" t="s">
        <v>7295</v>
      </c>
      <c r="AJ20" s="268" t="s">
        <v>7295</v>
      </c>
      <c r="AK20" s="268" t="s">
        <v>7295</v>
      </c>
      <c r="AL20" s="268" t="s">
        <v>7295</v>
      </c>
      <c r="AM20" s="268" t="str">
        <f>_xlfn.IFNA(VLOOKUP(C20,'INFORM Severity - hidden'!$C$5:$G$155,5,FALSE),"-")</f>
        <v>-</v>
      </c>
    </row>
    <row r="21" spans="1:39" x14ac:dyDescent="0.35">
      <c r="A21"/>
      <c r="B21"/>
      <c r="C21" t="s">
        <v>7307</v>
      </c>
      <c r="D21" s="268" t="str">
        <f t="shared" si="0"/>
        <v>-</v>
      </c>
      <c r="E21" s="268" t="s">
        <v>7295</v>
      </c>
      <c r="F21" s="268" t="s">
        <v>7295</v>
      </c>
      <c r="G21" s="268" t="s">
        <v>7295</v>
      </c>
      <c r="H21" s="268" t="s">
        <v>7295</v>
      </c>
      <c r="I21" s="268" t="s">
        <v>7295</v>
      </c>
      <c r="J21" s="268" t="s">
        <v>7295</v>
      </c>
      <c r="K21" s="268" t="s">
        <v>7295</v>
      </c>
      <c r="L21" s="268" t="s">
        <v>7295</v>
      </c>
      <c r="M21" s="268" t="s">
        <v>7295</v>
      </c>
      <c r="N21" s="268">
        <v>1.7</v>
      </c>
      <c r="O21" s="268">
        <v>1.7</v>
      </c>
      <c r="P21" s="268">
        <v>1.7</v>
      </c>
      <c r="Q21" s="268">
        <v>1.7</v>
      </c>
      <c r="R21" s="268">
        <v>1.7</v>
      </c>
      <c r="S21" s="268" t="s">
        <v>7295</v>
      </c>
      <c r="T21" s="268" t="s">
        <v>7295</v>
      </c>
      <c r="U21" s="268" t="s">
        <v>7295</v>
      </c>
      <c r="V21" s="268" t="s">
        <v>7295</v>
      </c>
      <c r="W21" s="268" t="s">
        <v>7295</v>
      </c>
      <c r="X21" s="268" t="s">
        <v>7295</v>
      </c>
      <c r="Y21" s="268" t="s">
        <v>7295</v>
      </c>
      <c r="Z21" s="268" t="s">
        <v>7295</v>
      </c>
      <c r="AA21" s="268" t="s">
        <v>7295</v>
      </c>
      <c r="AB21" s="268" t="s">
        <v>7295</v>
      </c>
      <c r="AC21" s="268" t="s">
        <v>7295</v>
      </c>
      <c r="AD21" s="268" t="s">
        <v>7295</v>
      </c>
      <c r="AE21" s="268" t="s">
        <v>7295</v>
      </c>
      <c r="AF21" s="268" t="s">
        <v>7295</v>
      </c>
      <c r="AG21" s="268" t="s">
        <v>7295</v>
      </c>
      <c r="AH21" s="268" t="s">
        <v>7295</v>
      </c>
      <c r="AI21" s="268" t="s">
        <v>7295</v>
      </c>
      <c r="AJ21" s="268" t="s">
        <v>7295</v>
      </c>
      <c r="AK21" s="268" t="s">
        <v>7295</v>
      </c>
      <c r="AL21" s="268" t="s">
        <v>7295</v>
      </c>
      <c r="AM21" s="268" t="str">
        <f>_xlfn.IFNA(VLOOKUP(C21,'INFORM Severity - hidden'!$C$5:$G$155,5,FALSE),"-")</f>
        <v>-</v>
      </c>
    </row>
    <row r="22" spans="1:39" x14ac:dyDescent="0.35">
      <c r="A22"/>
      <c r="B22"/>
      <c r="C22" t="s">
        <v>7308</v>
      </c>
      <c r="D22" s="268" t="str">
        <f t="shared" si="0"/>
        <v>-</v>
      </c>
      <c r="E22" s="268" t="s">
        <v>7295</v>
      </c>
      <c r="F22" s="268">
        <v>0.8</v>
      </c>
      <c r="G22" s="268" t="s">
        <v>7295</v>
      </c>
      <c r="H22" s="268" t="s">
        <v>7295</v>
      </c>
      <c r="I22" s="268" t="s">
        <v>7295</v>
      </c>
      <c r="J22" s="268" t="s">
        <v>7295</v>
      </c>
      <c r="K22" s="268" t="s">
        <v>7295</v>
      </c>
      <c r="L22" s="268" t="s">
        <v>7295</v>
      </c>
      <c r="M22" s="268" t="s">
        <v>7295</v>
      </c>
      <c r="N22" s="268" t="s">
        <v>7295</v>
      </c>
      <c r="O22" s="268" t="s">
        <v>7295</v>
      </c>
      <c r="P22" s="268" t="s">
        <v>7295</v>
      </c>
      <c r="Q22" s="268" t="s">
        <v>7295</v>
      </c>
      <c r="R22" s="268" t="s">
        <v>7295</v>
      </c>
      <c r="S22" s="268" t="s">
        <v>7295</v>
      </c>
      <c r="T22" s="268" t="s">
        <v>7295</v>
      </c>
      <c r="U22" s="268" t="s">
        <v>7295</v>
      </c>
      <c r="V22" s="268" t="s">
        <v>7295</v>
      </c>
      <c r="W22" s="268" t="s">
        <v>7295</v>
      </c>
      <c r="X22" s="268" t="s">
        <v>7295</v>
      </c>
      <c r="Y22" s="268" t="s">
        <v>7295</v>
      </c>
      <c r="Z22" s="268" t="s">
        <v>7295</v>
      </c>
      <c r="AA22" s="268" t="s">
        <v>7295</v>
      </c>
      <c r="AB22" s="268" t="s">
        <v>7295</v>
      </c>
      <c r="AC22" s="268" t="s">
        <v>7295</v>
      </c>
      <c r="AD22" s="268" t="s">
        <v>7295</v>
      </c>
      <c r="AE22" s="268" t="s">
        <v>7295</v>
      </c>
      <c r="AF22" s="268" t="s">
        <v>7295</v>
      </c>
      <c r="AG22" s="268" t="s">
        <v>7295</v>
      </c>
      <c r="AH22" s="268" t="s">
        <v>7295</v>
      </c>
      <c r="AI22" s="268" t="s">
        <v>7295</v>
      </c>
      <c r="AJ22" s="268" t="s">
        <v>7295</v>
      </c>
      <c r="AK22" s="268" t="s">
        <v>7295</v>
      </c>
      <c r="AL22" s="268" t="s">
        <v>7295</v>
      </c>
      <c r="AM22" s="268" t="str">
        <f>_xlfn.IFNA(VLOOKUP(C22,'INFORM Severity - hidden'!$C$5:$G$155,5,FALSE),"-")</f>
        <v>-</v>
      </c>
    </row>
    <row r="23" spans="1:39" x14ac:dyDescent="0.35">
      <c r="A23" t="s">
        <v>541</v>
      </c>
      <c r="B23" t="s">
        <v>539</v>
      </c>
      <c r="C23" t="s">
        <v>540</v>
      </c>
      <c r="D23" s="268" t="str">
        <f t="shared" si="0"/>
        <v>Stable</v>
      </c>
      <c r="E23" s="268" t="s">
        <v>7295</v>
      </c>
      <c r="F23" s="268">
        <v>1.7</v>
      </c>
      <c r="G23" s="268">
        <v>1.7</v>
      </c>
      <c r="H23" s="268">
        <v>2.2000000000000002</v>
      </c>
      <c r="I23" s="268">
        <v>2.4</v>
      </c>
      <c r="J23" s="268">
        <v>2.4</v>
      </c>
      <c r="K23" s="268">
        <v>2.4</v>
      </c>
      <c r="L23" s="268">
        <v>2.4</v>
      </c>
      <c r="M23" s="268">
        <v>2.4</v>
      </c>
      <c r="N23" s="268">
        <v>2.4</v>
      </c>
      <c r="O23" s="268">
        <v>2.2000000000000002</v>
      </c>
      <c r="P23" s="268">
        <v>2.2000000000000002</v>
      </c>
      <c r="Q23" s="268">
        <v>2.2000000000000002</v>
      </c>
      <c r="R23" s="268">
        <v>2.2000000000000002</v>
      </c>
      <c r="S23" s="268">
        <v>2.2000000000000002</v>
      </c>
      <c r="T23" s="268">
        <v>2.2000000000000002</v>
      </c>
      <c r="U23" s="268">
        <v>2.2000000000000002</v>
      </c>
      <c r="V23" s="268">
        <v>2.2000000000000002</v>
      </c>
      <c r="W23" s="268">
        <v>2.2000000000000002</v>
      </c>
      <c r="X23" s="268">
        <v>2.2000000000000002</v>
      </c>
      <c r="Y23" s="268">
        <v>2.2999999999999998</v>
      </c>
      <c r="Z23" s="268">
        <v>2.2999999999999998</v>
      </c>
      <c r="AA23" s="268">
        <v>2.4</v>
      </c>
      <c r="AB23" s="268">
        <v>2.4</v>
      </c>
      <c r="AC23" s="268">
        <v>2.5</v>
      </c>
      <c r="AD23" s="268">
        <v>2.5</v>
      </c>
      <c r="AE23" s="268">
        <v>2.5</v>
      </c>
      <c r="AF23" s="268">
        <v>2.5</v>
      </c>
      <c r="AG23" s="268">
        <v>2.5</v>
      </c>
      <c r="AH23" s="268">
        <v>2.5</v>
      </c>
      <c r="AI23" s="268">
        <v>2.6</v>
      </c>
      <c r="AJ23" s="268">
        <v>2.6</v>
      </c>
      <c r="AK23" s="268">
        <v>2.6</v>
      </c>
      <c r="AL23" s="268">
        <v>2.6</v>
      </c>
      <c r="AM23" s="268">
        <f>_xlfn.IFNA(VLOOKUP(C23,'INFORM Severity - hidden'!$C$5:$G$155,5,FALSE),"-")</f>
        <v>2.6</v>
      </c>
    </row>
    <row r="24" spans="1:39" x14ac:dyDescent="0.35">
      <c r="A24" t="s">
        <v>254</v>
      </c>
      <c r="B24" t="s">
        <v>252</v>
      </c>
      <c r="C24" t="s">
        <v>253</v>
      </c>
      <c r="D24" s="268" t="str">
        <f t="shared" si="0"/>
        <v>Stable</v>
      </c>
      <c r="E24" s="268" t="s">
        <v>7295</v>
      </c>
      <c r="F24" s="268">
        <v>4</v>
      </c>
      <c r="G24" s="268">
        <v>4</v>
      </c>
      <c r="H24" s="268">
        <v>4</v>
      </c>
      <c r="I24" s="268">
        <v>4</v>
      </c>
      <c r="J24" s="268">
        <v>4</v>
      </c>
      <c r="K24" s="268">
        <v>4</v>
      </c>
      <c r="L24" s="268">
        <v>4</v>
      </c>
      <c r="M24" s="268">
        <v>4</v>
      </c>
      <c r="N24" s="268">
        <v>4</v>
      </c>
      <c r="O24" s="268">
        <v>3.9</v>
      </c>
      <c r="P24" s="268">
        <v>3.9</v>
      </c>
      <c r="Q24" s="268">
        <v>3.9</v>
      </c>
      <c r="R24" s="268">
        <v>3.9</v>
      </c>
      <c r="S24" s="268">
        <v>4</v>
      </c>
      <c r="T24" s="268">
        <v>4</v>
      </c>
      <c r="U24" s="268">
        <v>4</v>
      </c>
      <c r="V24" s="268">
        <v>4</v>
      </c>
      <c r="W24" s="268">
        <v>4</v>
      </c>
      <c r="X24" s="268">
        <v>4</v>
      </c>
      <c r="Y24" s="268">
        <v>4</v>
      </c>
      <c r="Z24" s="268">
        <v>4</v>
      </c>
      <c r="AA24" s="268">
        <v>4</v>
      </c>
      <c r="AB24" s="268">
        <v>4</v>
      </c>
      <c r="AC24" s="268">
        <v>4</v>
      </c>
      <c r="AD24" s="268">
        <v>4</v>
      </c>
      <c r="AE24" s="268">
        <v>4.0999999999999996</v>
      </c>
      <c r="AF24" s="268">
        <v>4.0999999999999996</v>
      </c>
      <c r="AG24" s="268">
        <v>4.0999999999999996</v>
      </c>
      <c r="AH24" s="268">
        <v>4.2</v>
      </c>
      <c r="AI24" s="268">
        <v>4.3</v>
      </c>
      <c r="AJ24" s="268">
        <v>4.3</v>
      </c>
      <c r="AK24" s="268">
        <v>4.3</v>
      </c>
      <c r="AL24" s="268">
        <v>4.3</v>
      </c>
      <c r="AM24" s="268">
        <f>_xlfn.IFNA(VLOOKUP(C24,'INFORM Severity - hidden'!$C$5:$G$155,5,FALSE),"-")</f>
        <v>4.3</v>
      </c>
    </row>
    <row r="25" spans="1:39" x14ac:dyDescent="0.35">
      <c r="A25"/>
      <c r="B25"/>
      <c r="C25" t="s">
        <v>7309</v>
      </c>
      <c r="D25" s="268" t="str">
        <f t="shared" si="0"/>
        <v>-</v>
      </c>
      <c r="E25" s="268" t="s">
        <v>7295</v>
      </c>
      <c r="F25" s="268" t="s">
        <v>7295</v>
      </c>
      <c r="G25" s="268" t="s">
        <v>7295</v>
      </c>
      <c r="H25" s="268" t="s">
        <v>7295</v>
      </c>
      <c r="I25" s="268" t="s">
        <v>7295</v>
      </c>
      <c r="J25" s="268" t="s">
        <v>7295</v>
      </c>
      <c r="K25" s="268" t="s">
        <v>7295</v>
      </c>
      <c r="L25" s="268" t="s">
        <v>7295</v>
      </c>
      <c r="M25" s="268" t="s">
        <v>7295</v>
      </c>
      <c r="N25" s="268" t="s">
        <v>7295</v>
      </c>
      <c r="O25" s="268" t="s">
        <v>7295</v>
      </c>
      <c r="P25" s="268">
        <v>2.2999999999999998</v>
      </c>
      <c r="Q25" s="268">
        <v>2.2999999999999998</v>
      </c>
      <c r="R25" s="268">
        <v>2.2999999999999998</v>
      </c>
      <c r="S25" s="268">
        <v>2.2999999999999998</v>
      </c>
      <c r="T25" s="268">
        <v>2.2999999999999998</v>
      </c>
      <c r="U25" s="268" t="s">
        <v>7295</v>
      </c>
      <c r="V25" s="268" t="s">
        <v>7295</v>
      </c>
      <c r="W25" s="268" t="s">
        <v>7295</v>
      </c>
      <c r="X25" s="268" t="s">
        <v>7295</v>
      </c>
      <c r="Y25" s="268" t="s">
        <v>7295</v>
      </c>
      <c r="Z25" s="268" t="s">
        <v>7295</v>
      </c>
      <c r="AA25" s="268" t="s">
        <v>7295</v>
      </c>
      <c r="AB25" s="268" t="s">
        <v>7295</v>
      </c>
      <c r="AC25" s="268" t="s">
        <v>7295</v>
      </c>
      <c r="AD25" s="268" t="s">
        <v>7295</v>
      </c>
      <c r="AE25" s="268" t="s">
        <v>7295</v>
      </c>
      <c r="AF25" s="268" t="s">
        <v>7295</v>
      </c>
      <c r="AG25" s="268" t="s">
        <v>7295</v>
      </c>
      <c r="AH25" s="268" t="s">
        <v>7295</v>
      </c>
      <c r="AI25" s="268" t="s">
        <v>7295</v>
      </c>
      <c r="AJ25" s="268" t="s">
        <v>7295</v>
      </c>
      <c r="AK25" s="268" t="s">
        <v>7295</v>
      </c>
      <c r="AL25" s="268" t="s">
        <v>7295</v>
      </c>
      <c r="AM25" s="268" t="str">
        <f>_xlfn.IFNA(VLOOKUP(C25,'INFORM Severity - hidden'!$C$5:$G$155,5,FALSE),"-")</f>
        <v>-</v>
      </c>
    </row>
    <row r="26" spans="1:39" x14ac:dyDescent="0.35">
      <c r="A26"/>
      <c r="B26"/>
      <c r="C26" t="s">
        <v>7310</v>
      </c>
      <c r="D26" s="268" t="str">
        <f t="shared" si="0"/>
        <v>-</v>
      </c>
      <c r="E26" s="268" t="s">
        <v>7295</v>
      </c>
      <c r="F26" s="268" t="s">
        <v>7295</v>
      </c>
      <c r="G26" s="268" t="s">
        <v>7295</v>
      </c>
      <c r="H26" s="268" t="s">
        <v>7295</v>
      </c>
      <c r="I26" s="268" t="s">
        <v>7295</v>
      </c>
      <c r="J26" s="268" t="s">
        <v>7295</v>
      </c>
      <c r="K26" s="268" t="s">
        <v>7295</v>
      </c>
      <c r="L26" s="268" t="s">
        <v>7295</v>
      </c>
      <c r="M26" s="268" t="s">
        <v>7295</v>
      </c>
      <c r="N26" s="268" t="s">
        <v>7295</v>
      </c>
      <c r="O26" s="268" t="s">
        <v>7295</v>
      </c>
      <c r="P26" s="268" t="s">
        <v>7295</v>
      </c>
      <c r="Q26" s="268" t="s">
        <v>7295</v>
      </c>
      <c r="R26" s="268" t="s">
        <v>7295</v>
      </c>
      <c r="S26" s="268" t="s">
        <v>7295</v>
      </c>
      <c r="T26" s="268" t="s">
        <v>7295</v>
      </c>
      <c r="U26" s="268" t="s">
        <v>7295</v>
      </c>
      <c r="V26" s="268" t="s">
        <v>7295</v>
      </c>
      <c r="W26" s="268">
        <v>2.9</v>
      </c>
      <c r="X26" s="268">
        <v>2.9</v>
      </c>
      <c r="Y26" s="268">
        <v>2.9</v>
      </c>
      <c r="Z26" s="268">
        <v>3</v>
      </c>
      <c r="AA26" s="268" t="s">
        <v>7295</v>
      </c>
      <c r="AB26" s="268" t="s">
        <v>7295</v>
      </c>
      <c r="AC26" s="268" t="s">
        <v>7295</v>
      </c>
      <c r="AD26" s="268" t="s">
        <v>7295</v>
      </c>
      <c r="AE26" s="268" t="s">
        <v>7295</v>
      </c>
      <c r="AF26" s="268" t="s">
        <v>7295</v>
      </c>
      <c r="AG26" s="268" t="s">
        <v>7295</v>
      </c>
      <c r="AH26" s="268" t="s">
        <v>7295</v>
      </c>
      <c r="AI26" s="268" t="s">
        <v>7295</v>
      </c>
      <c r="AJ26" s="268" t="s">
        <v>7295</v>
      </c>
      <c r="AK26" s="268" t="s">
        <v>7295</v>
      </c>
      <c r="AL26" s="268" t="s">
        <v>7295</v>
      </c>
      <c r="AM26" s="268" t="str">
        <f>_xlfn.IFNA(VLOOKUP(C26,'INFORM Severity - hidden'!$C$5:$G$155,5,FALSE),"-")</f>
        <v>-</v>
      </c>
    </row>
    <row r="27" spans="1:39" x14ac:dyDescent="0.35">
      <c r="A27"/>
      <c r="B27"/>
      <c r="C27" t="s">
        <v>7311</v>
      </c>
      <c r="D27" s="268" t="str">
        <f t="shared" si="0"/>
        <v>-</v>
      </c>
      <c r="E27" s="268" t="s">
        <v>7295</v>
      </c>
      <c r="F27" s="268" t="s">
        <v>7295</v>
      </c>
      <c r="G27" s="268" t="s">
        <v>7295</v>
      </c>
      <c r="H27" s="268" t="s">
        <v>7295</v>
      </c>
      <c r="I27" s="268" t="s">
        <v>7295</v>
      </c>
      <c r="J27" s="268" t="s">
        <v>7295</v>
      </c>
      <c r="K27" s="268" t="s">
        <v>7295</v>
      </c>
      <c r="L27" s="268" t="s">
        <v>7295</v>
      </c>
      <c r="M27" s="268" t="s">
        <v>7295</v>
      </c>
      <c r="N27" s="268" t="s">
        <v>7295</v>
      </c>
      <c r="O27" s="268" t="s">
        <v>7295</v>
      </c>
      <c r="P27" s="268" t="s">
        <v>7295</v>
      </c>
      <c r="Q27" s="268" t="s">
        <v>7295</v>
      </c>
      <c r="R27" s="268" t="s">
        <v>7295</v>
      </c>
      <c r="S27" s="268" t="s">
        <v>7295</v>
      </c>
      <c r="T27" s="268" t="s">
        <v>7295</v>
      </c>
      <c r="U27" s="268" t="s">
        <v>7295</v>
      </c>
      <c r="V27" s="268" t="s">
        <v>7295</v>
      </c>
      <c r="W27" s="268" t="s">
        <v>7295</v>
      </c>
      <c r="X27" s="268" t="s">
        <v>7295</v>
      </c>
      <c r="Y27" s="268" t="s">
        <v>7295</v>
      </c>
      <c r="Z27" s="268" t="s">
        <v>7295</v>
      </c>
      <c r="AA27" s="268" t="s">
        <v>7295</v>
      </c>
      <c r="AB27" s="268" t="s">
        <v>7295</v>
      </c>
      <c r="AC27" s="268" t="s">
        <v>7295</v>
      </c>
      <c r="AD27" s="268" t="s">
        <v>7295</v>
      </c>
      <c r="AE27" s="268" t="s">
        <v>7295</v>
      </c>
      <c r="AF27" s="268" t="s">
        <v>7295</v>
      </c>
      <c r="AG27" s="268" t="s">
        <v>7295</v>
      </c>
      <c r="AH27" s="268" t="s">
        <v>7295</v>
      </c>
      <c r="AI27" s="268" t="s">
        <v>7295</v>
      </c>
      <c r="AJ27" s="268">
        <v>2.5</v>
      </c>
      <c r="AK27" s="268" t="s">
        <v>7295</v>
      </c>
      <c r="AL27" s="268" t="s">
        <v>7295</v>
      </c>
      <c r="AM27" s="268" t="str">
        <f>_xlfn.IFNA(VLOOKUP(C27,'INFORM Severity - hidden'!$C$5:$G$155,5,FALSE),"-")</f>
        <v>-</v>
      </c>
    </row>
    <row r="28" spans="1:39" x14ac:dyDescent="0.35">
      <c r="A28" t="s">
        <v>309</v>
      </c>
      <c r="B28" t="s">
        <v>307</v>
      </c>
      <c r="C28" t="s">
        <v>308</v>
      </c>
      <c r="D28" s="268" t="str">
        <f t="shared" si="0"/>
        <v>Stable</v>
      </c>
      <c r="E28" s="268" t="s">
        <v>7295</v>
      </c>
      <c r="F28" s="268">
        <v>4</v>
      </c>
      <c r="G28" s="268">
        <v>4</v>
      </c>
      <c r="H28" s="268">
        <v>4.0999999999999996</v>
      </c>
      <c r="I28" s="268">
        <v>4.0999999999999996</v>
      </c>
      <c r="J28" s="268">
        <v>4</v>
      </c>
      <c r="K28" s="268">
        <v>4.0999999999999996</v>
      </c>
      <c r="L28" s="268">
        <v>3.9</v>
      </c>
      <c r="M28" s="268">
        <v>4</v>
      </c>
      <c r="N28" s="268">
        <v>4</v>
      </c>
      <c r="O28" s="268">
        <v>4</v>
      </c>
      <c r="P28" s="268">
        <v>4</v>
      </c>
      <c r="Q28" s="268">
        <v>4</v>
      </c>
      <c r="R28" s="268">
        <v>4</v>
      </c>
      <c r="S28" s="268">
        <v>3.6</v>
      </c>
      <c r="T28" s="268">
        <v>3.6</v>
      </c>
      <c r="U28" s="268">
        <v>3.5</v>
      </c>
      <c r="V28" s="268">
        <v>3.6</v>
      </c>
      <c r="W28" s="268">
        <v>3.6</v>
      </c>
      <c r="X28" s="268">
        <v>3.6</v>
      </c>
      <c r="Y28" s="268">
        <v>3.6</v>
      </c>
      <c r="Z28" s="268">
        <v>3.6</v>
      </c>
      <c r="AA28" s="268">
        <v>3.7</v>
      </c>
      <c r="AB28" s="268">
        <v>3.7</v>
      </c>
      <c r="AC28" s="268">
        <v>3.7</v>
      </c>
      <c r="AD28" s="268">
        <v>3.7</v>
      </c>
      <c r="AE28" s="268">
        <v>3.7</v>
      </c>
      <c r="AF28" s="268">
        <v>3.7</v>
      </c>
      <c r="AG28" s="268">
        <v>4.0999999999999996</v>
      </c>
      <c r="AH28" s="268">
        <v>4.0999999999999996</v>
      </c>
      <c r="AI28" s="268">
        <v>4.2</v>
      </c>
      <c r="AJ28" s="268">
        <v>4.2</v>
      </c>
      <c r="AK28" s="268">
        <v>4.2</v>
      </c>
      <c r="AL28" s="268">
        <v>4.2</v>
      </c>
      <c r="AM28" s="268">
        <f>_xlfn.IFNA(VLOOKUP(C28,'INFORM Severity - hidden'!$C$5:$G$155,5,FALSE),"-")</f>
        <v>4.2</v>
      </c>
    </row>
    <row r="29" spans="1:39" x14ac:dyDescent="0.35">
      <c r="A29" t="s">
        <v>309</v>
      </c>
      <c r="B29" t="s">
        <v>313</v>
      </c>
      <c r="C29" t="s">
        <v>314</v>
      </c>
      <c r="D29" s="268" t="str">
        <f t="shared" si="0"/>
        <v>Increasing</v>
      </c>
      <c r="E29" s="268" t="s">
        <v>7295</v>
      </c>
      <c r="F29" s="268">
        <v>3.6</v>
      </c>
      <c r="G29" s="268">
        <v>3.6</v>
      </c>
      <c r="H29" s="268">
        <v>3.8</v>
      </c>
      <c r="I29" s="268">
        <v>3.8</v>
      </c>
      <c r="J29" s="268">
        <v>3.8</v>
      </c>
      <c r="K29" s="268">
        <v>3.8</v>
      </c>
      <c r="L29" s="268">
        <v>3.8</v>
      </c>
      <c r="M29" s="268">
        <v>3.8</v>
      </c>
      <c r="N29" s="268">
        <v>3.7</v>
      </c>
      <c r="O29" s="268">
        <v>3.7</v>
      </c>
      <c r="P29" s="268">
        <v>3.7</v>
      </c>
      <c r="Q29" s="268">
        <v>3.7</v>
      </c>
      <c r="R29" s="268">
        <v>3.7</v>
      </c>
      <c r="S29" s="268">
        <v>3.6</v>
      </c>
      <c r="T29" s="268">
        <v>3.6</v>
      </c>
      <c r="U29" s="268">
        <v>3.6</v>
      </c>
      <c r="V29" s="268">
        <v>3.6</v>
      </c>
      <c r="W29" s="268">
        <v>3.6</v>
      </c>
      <c r="X29" s="268">
        <v>3.1</v>
      </c>
      <c r="Y29" s="268">
        <v>3.1</v>
      </c>
      <c r="Z29" s="268">
        <v>3.1</v>
      </c>
      <c r="AA29" s="268">
        <v>3.2</v>
      </c>
      <c r="AB29" s="268">
        <v>3.2</v>
      </c>
      <c r="AC29" s="268">
        <v>3.2</v>
      </c>
      <c r="AD29" s="268">
        <v>3.2</v>
      </c>
      <c r="AE29" s="268">
        <v>3.2</v>
      </c>
      <c r="AF29" s="268">
        <v>3.2</v>
      </c>
      <c r="AG29" s="268">
        <v>3.2</v>
      </c>
      <c r="AH29" s="268">
        <v>3.3</v>
      </c>
      <c r="AI29" s="268">
        <v>3.4</v>
      </c>
      <c r="AJ29" s="268">
        <v>3.4</v>
      </c>
      <c r="AK29" s="268">
        <v>3.4</v>
      </c>
      <c r="AL29" s="268">
        <v>3.7</v>
      </c>
      <c r="AM29" s="268">
        <f>_xlfn.IFNA(VLOOKUP(C29,'INFORM Severity - hidden'!$C$5:$G$155,5,FALSE),"-")</f>
        <v>3.7</v>
      </c>
    </row>
    <row r="30" spans="1:39" x14ac:dyDescent="0.35">
      <c r="A30" t="s">
        <v>309</v>
      </c>
      <c r="B30" t="s">
        <v>323</v>
      </c>
      <c r="C30" t="s">
        <v>324</v>
      </c>
      <c r="D30" s="268" t="str">
        <f t="shared" si="0"/>
        <v>Stable</v>
      </c>
      <c r="E30" s="268" t="s">
        <v>7295</v>
      </c>
      <c r="F30" s="268">
        <v>3.2</v>
      </c>
      <c r="G30" s="268">
        <v>3.2</v>
      </c>
      <c r="H30" s="268">
        <v>3.5</v>
      </c>
      <c r="I30" s="268">
        <v>3.5</v>
      </c>
      <c r="J30" s="268">
        <v>3.5</v>
      </c>
      <c r="K30" s="268">
        <v>3.5</v>
      </c>
      <c r="L30" s="268">
        <v>3.6</v>
      </c>
      <c r="M30" s="268">
        <v>3.6</v>
      </c>
      <c r="N30" s="268">
        <v>3.6</v>
      </c>
      <c r="O30" s="268">
        <v>3.6</v>
      </c>
      <c r="P30" s="268">
        <v>3.6</v>
      </c>
      <c r="Q30" s="268">
        <v>3.6</v>
      </c>
      <c r="R30" s="268">
        <v>3.6</v>
      </c>
      <c r="S30" s="268">
        <v>3.1</v>
      </c>
      <c r="T30" s="268">
        <v>3.1</v>
      </c>
      <c r="U30" s="268">
        <v>3.1</v>
      </c>
      <c r="V30" s="268">
        <v>3.1</v>
      </c>
      <c r="W30" s="268">
        <v>3.1</v>
      </c>
      <c r="X30" s="268">
        <v>3.3</v>
      </c>
      <c r="Y30" s="268">
        <v>3.3</v>
      </c>
      <c r="Z30" s="268">
        <v>3.3</v>
      </c>
      <c r="AA30" s="268">
        <v>3.4</v>
      </c>
      <c r="AB30" s="268">
        <v>3.4</v>
      </c>
      <c r="AC30" s="268">
        <v>3.3</v>
      </c>
      <c r="AD30" s="268">
        <v>3.4</v>
      </c>
      <c r="AE30" s="268">
        <v>3.4</v>
      </c>
      <c r="AF30" s="268">
        <v>3.4</v>
      </c>
      <c r="AG30" s="268">
        <v>3.4</v>
      </c>
      <c r="AH30" s="268">
        <v>3.4</v>
      </c>
      <c r="AI30" s="268">
        <v>3.4</v>
      </c>
      <c r="AJ30" s="268">
        <v>3.4</v>
      </c>
      <c r="AK30" s="268">
        <v>3.4</v>
      </c>
      <c r="AL30" s="268">
        <v>3.4</v>
      </c>
      <c r="AM30" s="268">
        <f>_xlfn.IFNA(VLOOKUP(C30,'INFORM Severity - hidden'!$C$5:$G$155,5,FALSE),"-")</f>
        <v>3.4</v>
      </c>
    </row>
    <row r="31" spans="1:39" x14ac:dyDescent="0.35">
      <c r="A31" t="s">
        <v>309</v>
      </c>
      <c r="B31" t="s">
        <v>334</v>
      </c>
      <c r="C31" t="s">
        <v>335</v>
      </c>
      <c r="D31" s="268" t="str">
        <f t="shared" si="0"/>
        <v>Increasing</v>
      </c>
      <c r="E31" s="268" t="s">
        <v>7295</v>
      </c>
      <c r="F31" s="268">
        <v>3.3</v>
      </c>
      <c r="G31" s="268">
        <v>3.3</v>
      </c>
      <c r="H31" s="268">
        <v>3.1</v>
      </c>
      <c r="I31" s="268">
        <v>3.1</v>
      </c>
      <c r="J31" s="268">
        <v>3.1</v>
      </c>
      <c r="K31" s="268">
        <v>3.1</v>
      </c>
      <c r="L31" s="268">
        <v>2.7</v>
      </c>
      <c r="M31" s="268">
        <v>2.8</v>
      </c>
      <c r="N31" s="268">
        <v>2.6</v>
      </c>
      <c r="O31" s="268">
        <v>2.6</v>
      </c>
      <c r="P31" s="268">
        <v>2.6</v>
      </c>
      <c r="Q31" s="268">
        <v>2.6</v>
      </c>
      <c r="R31" s="268">
        <v>2.6</v>
      </c>
      <c r="S31" s="268">
        <v>2.6</v>
      </c>
      <c r="T31" s="268">
        <v>2.6</v>
      </c>
      <c r="U31" s="268">
        <v>2.5</v>
      </c>
      <c r="V31" s="268">
        <v>2.6</v>
      </c>
      <c r="W31" s="268">
        <v>2.6</v>
      </c>
      <c r="X31" s="268">
        <v>2.6</v>
      </c>
      <c r="Y31" s="268">
        <v>2.5</v>
      </c>
      <c r="Z31" s="268">
        <v>2.5</v>
      </c>
      <c r="AA31" s="268">
        <v>2.6</v>
      </c>
      <c r="AB31" s="268">
        <v>2.6</v>
      </c>
      <c r="AC31" s="268">
        <v>2.8</v>
      </c>
      <c r="AD31" s="268">
        <v>2.8</v>
      </c>
      <c r="AE31" s="268">
        <v>2.8</v>
      </c>
      <c r="AF31" s="268">
        <v>2.8</v>
      </c>
      <c r="AG31" s="268">
        <v>2.8</v>
      </c>
      <c r="AH31" s="268">
        <v>2.8</v>
      </c>
      <c r="AI31" s="268">
        <v>3</v>
      </c>
      <c r="AJ31" s="268">
        <v>3</v>
      </c>
      <c r="AK31" s="268">
        <v>3</v>
      </c>
      <c r="AL31" s="268">
        <v>3</v>
      </c>
      <c r="AM31" s="268">
        <f>_xlfn.IFNA(VLOOKUP(C31,'INFORM Severity - hidden'!$C$5:$G$155,5,FALSE),"-")</f>
        <v>3</v>
      </c>
    </row>
    <row r="32" spans="1:39" x14ac:dyDescent="0.35">
      <c r="A32" t="s">
        <v>347</v>
      </c>
      <c r="B32" t="s">
        <v>345</v>
      </c>
      <c r="C32" t="s">
        <v>346</v>
      </c>
      <c r="D32" s="268" t="str">
        <f t="shared" si="0"/>
        <v>Stable</v>
      </c>
      <c r="E32" s="268" t="s">
        <v>7295</v>
      </c>
      <c r="F32" s="268">
        <v>4.4000000000000004</v>
      </c>
      <c r="G32" s="268">
        <v>4.4000000000000004</v>
      </c>
      <c r="H32" s="268">
        <v>4.4000000000000004</v>
      </c>
      <c r="I32" s="268">
        <v>4.2</v>
      </c>
      <c r="J32" s="268">
        <v>4.2</v>
      </c>
      <c r="K32" s="268">
        <v>4.2</v>
      </c>
      <c r="L32" s="268">
        <v>4.2</v>
      </c>
      <c r="M32" s="268">
        <v>4.2</v>
      </c>
      <c r="N32" s="268">
        <v>4.2</v>
      </c>
      <c r="O32" s="268">
        <v>4.2</v>
      </c>
      <c r="P32" s="268">
        <v>4.2</v>
      </c>
      <c r="Q32" s="268">
        <v>4.2</v>
      </c>
      <c r="R32" s="268">
        <v>4</v>
      </c>
      <c r="S32" s="268">
        <v>4.2</v>
      </c>
      <c r="T32" s="268">
        <v>4.2</v>
      </c>
      <c r="U32" s="268">
        <v>4.2</v>
      </c>
      <c r="V32" s="268">
        <v>4.2</v>
      </c>
      <c r="W32" s="268">
        <v>4.2</v>
      </c>
      <c r="X32" s="268">
        <v>4.2</v>
      </c>
      <c r="Y32" s="268">
        <v>4.2</v>
      </c>
      <c r="Z32" s="268">
        <v>4.5</v>
      </c>
      <c r="AA32" s="268">
        <v>4.5</v>
      </c>
      <c r="AB32" s="268">
        <v>4.5</v>
      </c>
      <c r="AC32" s="268">
        <v>4.5</v>
      </c>
      <c r="AD32" s="268">
        <v>4.5</v>
      </c>
      <c r="AE32" s="268">
        <v>4.5</v>
      </c>
      <c r="AF32" s="268">
        <v>4.5</v>
      </c>
      <c r="AG32" s="268">
        <v>4.5</v>
      </c>
      <c r="AH32" s="268">
        <v>4.5</v>
      </c>
      <c r="AI32" s="268">
        <v>4.5999999999999996</v>
      </c>
      <c r="AJ32" s="268">
        <v>4.5999999999999996</v>
      </c>
      <c r="AK32" s="268">
        <v>4.5999999999999996</v>
      </c>
      <c r="AL32" s="268">
        <v>4.5999999999999996</v>
      </c>
      <c r="AM32" s="268">
        <f>_xlfn.IFNA(VLOOKUP(C32,'INFORM Severity - hidden'!$C$5:$G$155,5,FALSE),"-")</f>
        <v>4.5999999999999996</v>
      </c>
    </row>
    <row r="33" spans="1:39" x14ac:dyDescent="0.35">
      <c r="A33"/>
      <c r="B33"/>
      <c r="C33" t="s">
        <v>7312</v>
      </c>
      <c r="D33" s="268" t="str">
        <f t="shared" si="0"/>
        <v>-</v>
      </c>
      <c r="E33" s="268" t="s">
        <v>7295</v>
      </c>
      <c r="F33" s="268" t="s">
        <v>7295</v>
      </c>
      <c r="G33" s="268" t="s">
        <v>7295</v>
      </c>
      <c r="H33" s="268" t="s">
        <v>7295</v>
      </c>
      <c r="I33" s="268" t="s">
        <v>7295</v>
      </c>
      <c r="J33" s="268" t="s">
        <v>7295</v>
      </c>
      <c r="K33" s="268" t="s">
        <v>7295</v>
      </c>
      <c r="L33" s="268" t="s">
        <v>7295</v>
      </c>
      <c r="M33" s="268" t="s">
        <v>7295</v>
      </c>
      <c r="N33" s="268" t="s">
        <v>7295</v>
      </c>
      <c r="O33" s="268" t="s">
        <v>7295</v>
      </c>
      <c r="P33" s="268">
        <v>2.7</v>
      </c>
      <c r="Q33" s="268">
        <v>2.7</v>
      </c>
      <c r="R33" s="268">
        <v>2.5</v>
      </c>
      <c r="S33" s="268">
        <v>2.7</v>
      </c>
      <c r="T33" s="268">
        <v>2.7</v>
      </c>
      <c r="U33" s="268" t="s">
        <v>7295</v>
      </c>
      <c r="V33" s="268" t="s">
        <v>7295</v>
      </c>
      <c r="W33" s="268" t="s">
        <v>7295</v>
      </c>
      <c r="X33" s="268" t="s">
        <v>7295</v>
      </c>
      <c r="Y33" s="268" t="s">
        <v>7295</v>
      </c>
      <c r="Z33" s="268" t="s">
        <v>7295</v>
      </c>
      <c r="AA33" s="268" t="s">
        <v>7295</v>
      </c>
      <c r="AB33" s="268" t="s">
        <v>7295</v>
      </c>
      <c r="AC33" s="268" t="s">
        <v>7295</v>
      </c>
      <c r="AD33" s="268" t="s">
        <v>7295</v>
      </c>
      <c r="AE33" s="268" t="s">
        <v>7295</v>
      </c>
      <c r="AF33" s="268" t="s">
        <v>7295</v>
      </c>
      <c r="AG33" s="268" t="s">
        <v>7295</v>
      </c>
      <c r="AH33" s="268" t="s">
        <v>7295</v>
      </c>
      <c r="AI33" s="268" t="s">
        <v>7295</v>
      </c>
      <c r="AJ33" s="268" t="s">
        <v>7295</v>
      </c>
      <c r="AK33" s="268" t="s">
        <v>7295</v>
      </c>
      <c r="AL33" s="268" t="s">
        <v>7295</v>
      </c>
      <c r="AM33" s="268" t="str">
        <f>_xlfn.IFNA(VLOOKUP(C33,'INFORM Severity - hidden'!$C$5:$G$155,5,FALSE),"-")</f>
        <v>-</v>
      </c>
    </row>
    <row r="34" spans="1:39" x14ac:dyDescent="0.35">
      <c r="A34"/>
      <c r="B34"/>
      <c r="C34" t="s">
        <v>7313</v>
      </c>
      <c r="D34" s="268" t="str">
        <f t="shared" si="0"/>
        <v>-</v>
      </c>
      <c r="E34" s="268" t="s">
        <v>7295</v>
      </c>
      <c r="F34" s="268" t="s">
        <v>7295</v>
      </c>
      <c r="G34" s="268" t="s">
        <v>7295</v>
      </c>
      <c r="H34" s="268" t="s">
        <v>7295</v>
      </c>
      <c r="I34" s="268" t="s">
        <v>7295</v>
      </c>
      <c r="J34" s="268" t="s">
        <v>7295</v>
      </c>
      <c r="K34" s="268" t="s">
        <v>7295</v>
      </c>
      <c r="L34" s="268" t="s">
        <v>7295</v>
      </c>
      <c r="M34" s="268" t="s">
        <v>7295</v>
      </c>
      <c r="N34" s="268" t="s">
        <v>7295</v>
      </c>
      <c r="O34" s="268" t="s">
        <v>7295</v>
      </c>
      <c r="P34" s="268" t="s">
        <v>7295</v>
      </c>
      <c r="Q34" s="268" t="s">
        <v>7295</v>
      </c>
      <c r="R34" s="268" t="s">
        <v>7295</v>
      </c>
      <c r="S34" s="268" t="s">
        <v>7295</v>
      </c>
      <c r="T34" s="268" t="s">
        <v>7295</v>
      </c>
      <c r="U34" s="268" t="s">
        <v>7295</v>
      </c>
      <c r="V34" s="268">
        <v>2.4</v>
      </c>
      <c r="W34" s="268">
        <v>2.6</v>
      </c>
      <c r="X34" s="268">
        <v>2.6</v>
      </c>
      <c r="Y34" s="268">
        <v>2.6</v>
      </c>
      <c r="Z34" s="268">
        <v>2.6</v>
      </c>
      <c r="AA34" s="268">
        <v>2.6</v>
      </c>
      <c r="AB34" s="268">
        <v>2.6</v>
      </c>
      <c r="AC34" s="268">
        <v>2.6</v>
      </c>
      <c r="AD34" s="268" t="s">
        <v>7295</v>
      </c>
      <c r="AE34" s="268" t="s">
        <v>7295</v>
      </c>
      <c r="AF34" s="268" t="s">
        <v>7295</v>
      </c>
      <c r="AG34" s="268" t="s">
        <v>7295</v>
      </c>
      <c r="AH34" s="268" t="s">
        <v>7295</v>
      </c>
      <c r="AI34" s="268" t="s">
        <v>7295</v>
      </c>
      <c r="AJ34" s="268" t="s">
        <v>7295</v>
      </c>
      <c r="AK34" s="268" t="s">
        <v>7295</v>
      </c>
      <c r="AL34" s="268" t="s">
        <v>7295</v>
      </c>
      <c r="AM34" s="268" t="str">
        <f>_xlfn.IFNA(VLOOKUP(C34,'INFORM Severity - hidden'!$C$5:$G$155,5,FALSE),"-")</f>
        <v>-</v>
      </c>
    </row>
    <row r="35" spans="1:39" x14ac:dyDescent="0.35">
      <c r="A35" t="s">
        <v>2385</v>
      </c>
      <c r="B35" t="s">
        <v>2383</v>
      </c>
      <c r="C35" t="s">
        <v>2384</v>
      </c>
      <c r="D35" s="268" t="str">
        <f t="shared" si="0"/>
        <v>Stable</v>
      </c>
      <c r="E35" s="268" t="s">
        <v>7295</v>
      </c>
      <c r="F35" s="268" t="s">
        <v>7295</v>
      </c>
      <c r="G35" s="268" t="s">
        <v>7295</v>
      </c>
      <c r="H35" s="268" t="s">
        <v>7295</v>
      </c>
      <c r="I35" s="268" t="s">
        <v>7295</v>
      </c>
      <c r="J35" s="268" t="s">
        <v>7295</v>
      </c>
      <c r="K35" s="268" t="s">
        <v>7295</v>
      </c>
      <c r="L35" s="268" t="s">
        <v>7295</v>
      </c>
      <c r="M35" s="268" t="s">
        <v>7295</v>
      </c>
      <c r="N35" s="268" t="s">
        <v>7295</v>
      </c>
      <c r="O35" s="268" t="s">
        <v>7295</v>
      </c>
      <c r="P35" s="268" t="s">
        <v>7295</v>
      </c>
      <c r="Q35" s="268" t="s">
        <v>7295</v>
      </c>
      <c r="R35" s="268" t="s">
        <v>7295</v>
      </c>
      <c r="S35" s="268" t="s">
        <v>7295</v>
      </c>
      <c r="T35" s="268" t="s">
        <v>7295</v>
      </c>
      <c r="U35" s="268" t="s">
        <v>7295</v>
      </c>
      <c r="V35" s="268" t="s">
        <v>7295</v>
      </c>
      <c r="W35" s="268" t="s">
        <v>7295</v>
      </c>
      <c r="X35" s="268" t="s">
        <v>7295</v>
      </c>
      <c r="Y35" s="268" t="s">
        <v>7295</v>
      </c>
      <c r="Z35" s="268" t="s">
        <v>7295</v>
      </c>
      <c r="AA35" s="268" t="s">
        <v>7295</v>
      </c>
      <c r="AB35" s="268" t="s">
        <v>7295</v>
      </c>
      <c r="AC35" s="268">
        <v>3.2</v>
      </c>
      <c r="AD35" s="268">
        <v>3.2</v>
      </c>
      <c r="AE35" s="268">
        <v>3.2</v>
      </c>
      <c r="AF35" s="268">
        <v>3.2</v>
      </c>
      <c r="AG35" s="268">
        <v>3.2</v>
      </c>
      <c r="AH35" s="268">
        <v>3.3</v>
      </c>
      <c r="AI35" s="268">
        <v>3.4</v>
      </c>
      <c r="AJ35" s="268">
        <v>3.4</v>
      </c>
      <c r="AK35" s="268">
        <v>3.4</v>
      </c>
      <c r="AL35" s="268">
        <v>3.4</v>
      </c>
      <c r="AM35" s="268">
        <f>_xlfn.IFNA(VLOOKUP(C35,'INFORM Severity - hidden'!$C$5:$G$155,5,FALSE),"-")</f>
        <v>3.4</v>
      </c>
    </row>
    <row r="36" spans="1:39" x14ac:dyDescent="0.35">
      <c r="A36"/>
      <c r="B36"/>
      <c r="C36" t="s">
        <v>7314</v>
      </c>
      <c r="D36" s="268" t="str">
        <f t="shared" si="0"/>
        <v>-</v>
      </c>
      <c r="E36" s="268" t="s">
        <v>7295</v>
      </c>
      <c r="F36" s="268">
        <v>2.5</v>
      </c>
      <c r="G36" s="268">
        <v>2.5</v>
      </c>
      <c r="H36" s="268">
        <v>2.4</v>
      </c>
      <c r="I36" s="268">
        <v>2.4</v>
      </c>
      <c r="J36" s="268">
        <v>2.4</v>
      </c>
      <c r="K36" s="268">
        <v>2.4</v>
      </c>
      <c r="L36" s="268">
        <v>2.4</v>
      </c>
      <c r="M36" s="268">
        <v>2.4</v>
      </c>
      <c r="N36" s="268">
        <v>2.4</v>
      </c>
      <c r="O36" s="268">
        <v>1.7</v>
      </c>
      <c r="P36" s="268">
        <v>1.8</v>
      </c>
      <c r="Q36" s="268">
        <v>1.8</v>
      </c>
      <c r="R36" s="268">
        <v>1.8</v>
      </c>
      <c r="S36" s="268">
        <v>1.8</v>
      </c>
      <c r="T36" s="268">
        <v>1.8</v>
      </c>
      <c r="U36" s="268">
        <v>1.8</v>
      </c>
      <c r="V36" s="268">
        <v>1.7</v>
      </c>
      <c r="W36" s="268">
        <v>1.7</v>
      </c>
      <c r="X36" s="268">
        <v>1.7</v>
      </c>
      <c r="Y36" s="268">
        <v>1.6</v>
      </c>
      <c r="Z36" s="268">
        <v>2.2000000000000002</v>
      </c>
      <c r="AA36" s="268" t="s">
        <v>7295</v>
      </c>
      <c r="AB36" s="268" t="s">
        <v>7295</v>
      </c>
      <c r="AC36" s="268" t="s">
        <v>7295</v>
      </c>
      <c r="AD36" s="268" t="s">
        <v>7295</v>
      </c>
      <c r="AE36" s="268" t="s">
        <v>7295</v>
      </c>
      <c r="AF36" s="268" t="s">
        <v>7295</v>
      </c>
      <c r="AG36" s="268" t="s">
        <v>7295</v>
      </c>
      <c r="AH36" s="268" t="s">
        <v>7295</v>
      </c>
      <c r="AI36" s="268" t="s">
        <v>7295</v>
      </c>
      <c r="AJ36" s="268" t="s">
        <v>7295</v>
      </c>
      <c r="AK36" s="268" t="s">
        <v>7295</v>
      </c>
      <c r="AL36" s="268" t="s">
        <v>7295</v>
      </c>
      <c r="AM36" s="268" t="str">
        <f>_xlfn.IFNA(VLOOKUP(C36,'INFORM Severity - hidden'!$C$5:$G$155,5,FALSE),"-")</f>
        <v>-</v>
      </c>
    </row>
    <row r="37" spans="1:39" x14ac:dyDescent="0.35">
      <c r="A37"/>
      <c r="B37"/>
      <c r="C37" t="s">
        <v>7315</v>
      </c>
      <c r="D37" s="268" t="str">
        <f t="shared" si="0"/>
        <v>-</v>
      </c>
      <c r="E37" s="268" t="s">
        <v>7295</v>
      </c>
      <c r="F37" s="268" t="s">
        <v>7295</v>
      </c>
      <c r="G37" s="268" t="s">
        <v>7295</v>
      </c>
      <c r="H37" s="268" t="s">
        <v>7295</v>
      </c>
      <c r="I37" s="268" t="s">
        <v>7295</v>
      </c>
      <c r="J37" s="268" t="s">
        <v>7295</v>
      </c>
      <c r="K37" s="268" t="s">
        <v>7295</v>
      </c>
      <c r="L37" s="268" t="s">
        <v>7295</v>
      </c>
      <c r="M37" s="268" t="s">
        <v>7295</v>
      </c>
      <c r="N37" s="268" t="s">
        <v>7295</v>
      </c>
      <c r="O37" s="268" t="s">
        <v>7295</v>
      </c>
      <c r="P37" s="268" t="s">
        <v>7295</v>
      </c>
      <c r="Q37" s="268" t="s">
        <v>7295</v>
      </c>
      <c r="R37" s="268" t="s">
        <v>7295</v>
      </c>
      <c r="S37" s="268" t="s">
        <v>7295</v>
      </c>
      <c r="T37" s="268" t="s">
        <v>7295</v>
      </c>
      <c r="U37" s="268" t="s">
        <v>7295</v>
      </c>
      <c r="V37" s="268" t="s">
        <v>7295</v>
      </c>
      <c r="W37" s="268" t="s">
        <v>7295</v>
      </c>
      <c r="X37" s="268" t="s">
        <v>7295</v>
      </c>
      <c r="Y37" s="268" t="s">
        <v>7295</v>
      </c>
      <c r="Z37" s="268" t="s">
        <v>7295</v>
      </c>
      <c r="AA37" s="268">
        <v>2.2000000000000002</v>
      </c>
      <c r="AB37" s="268">
        <v>2.2000000000000002</v>
      </c>
      <c r="AC37" s="268">
        <v>2.2000000000000002</v>
      </c>
      <c r="AD37" s="268">
        <v>2.2000000000000002</v>
      </c>
      <c r="AE37" s="268" t="s">
        <v>7295</v>
      </c>
      <c r="AF37" s="268" t="s">
        <v>7295</v>
      </c>
      <c r="AG37" s="268" t="s">
        <v>7295</v>
      </c>
      <c r="AH37" s="268" t="s">
        <v>7295</v>
      </c>
      <c r="AI37" s="268" t="s">
        <v>7295</v>
      </c>
      <c r="AJ37" s="268" t="s">
        <v>7295</v>
      </c>
      <c r="AK37" s="268" t="s">
        <v>7295</v>
      </c>
      <c r="AL37" s="268" t="s">
        <v>7295</v>
      </c>
      <c r="AM37" s="268" t="str">
        <f>_xlfn.IFNA(VLOOKUP(C37,'INFORM Severity - hidden'!$C$5:$G$155,5,FALSE),"-")</f>
        <v>-</v>
      </c>
    </row>
    <row r="38" spans="1:39" x14ac:dyDescent="0.35">
      <c r="A38" t="s">
        <v>423</v>
      </c>
      <c r="B38" t="s">
        <v>421</v>
      </c>
      <c r="C38" t="s">
        <v>422</v>
      </c>
      <c r="D38" s="268" t="str">
        <f t="shared" si="0"/>
        <v>Increasing</v>
      </c>
      <c r="E38" s="268" t="s">
        <v>7295</v>
      </c>
      <c r="F38" s="268">
        <v>3.9</v>
      </c>
      <c r="G38" s="268">
        <v>3.9</v>
      </c>
      <c r="H38" s="268">
        <v>4</v>
      </c>
      <c r="I38" s="268">
        <v>4</v>
      </c>
      <c r="J38" s="268">
        <v>4</v>
      </c>
      <c r="K38" s="268">
        <v>4</v>
      </c>
      <c r="L38" s="268">
        <v>4</v>
      </c>
      <c r="M38" s="268">
        <v>4</v>
      </c>
      <c r="N38" s="268">
        <v>4.0999999999999996</v>
      </c>
      <c r="O38" s="268">
        <v>4.0999999999999996</v>
      </c>
      <c r="P38" s="268">
        <v>4.0999999999999996</v>
      </c>
      <c r="Q38" s="268">
        <v>4.0999999999999996</v>
      </c>
      <c r="R38" s="268">
        <v>3.8</v>
      </c>
      <c r="S38" s="268">
        <v>3.8</v>
      </c>
      <c r="T38" s="268">
        <v>4.2</v>
      </c>
      <c r="U38" s="268">
        <v>4.2</v>
      </c>
      <c r="V38" s="268">
        <v>4.2</v>
      </c>
      <c r="W38" s="268">
        <v>4.2</v>
      </c>
      <c r="X38" s="268">
        <v>4.2</v>
      </c>
      <c r="Y38" s="268">
        <v>4.2</v>
      </c>
      <c r="Z38" s="268">
        <v>4.2</v>
      </c>
      <c r="AA38" s="268">
        <v>4.0999999999999996</v>
      </c>
      <c r="AB38" s="268">
        <v>3.9</v>
      </c>
      <c r="AC38" s="268">
        <v>3.9</v>
      </c>
      <c r="AD38" s="268">
        <v>3.9</v>
      </c>
      <c r="AE38" s="268">
        <v>3.9</v>
      </c>
      <c r="AF38" s="268">
        <v>3.9</v>
      </c>
      <c r="AG38" s="268">
        <v>3.7</v>
      </c>
      <c r="AH38" s="268">
        <v>3.7</v>
      </c>
      <c r="AI38" s="268">
        <v>3.8</v>
      </c>
      <c r="AJ38" s="268">
        <v>3.8</v>
      </c>
      <c r="AK38" s="268">
        <v>4.0999999999999996</v>
      </c>
      <c r="AL38" s="268">
        <v>4.0999999999999996</v>
      </c>
      <c r="AM38" s="268">
        <f>_xlfn.IFNA(VLOOKUP(C38,'INFORM Severity - hidden'!$C$5:$G$155,5,FALSE),"-")</f>
        <v>4.0999999999999996</v>
      </c>
    </row>
    <row r="39" spans="1:39" x14ac:dyDescent="0.35">
      <c r="A39" t="s">
        <v>423</v>
      </c>
      <c r="B39" t="s">
        <v>434</v>
      </c>
      <c r="C39" t="s">
        <v>435</v>
      </c>
      <c r="D39" s="268" t="str">
        <f t="shared" si="0"/>
        <v>Increasing</v>
      </c>
      <c r="E39" s="268" t="s">
        <v>7295</v>
      </c>
      <c r="F39" s="268">
        <v>2.8</v>
      </c>
      <c r="G39" s="268">
        <v>2.8</v>
      </c>
      <c r="H39" s="268">
        <v>3.3</v>
      </c>
      <c r="I39" s="268">
        <v>3.3</v>
      </c>
      <c r="J39" s="268">
        <v>3.3</v>
      </c>
      <c r="K39" s="268">
        <v>3.3</v>
      </c>
      <c r="L39" s="268">
        <v>3.3</v>
      </c>
      <c r="M39" s="268">
        <v>3.3</v>
      </c>
      <c r="N39" s="268">
        <v>3.3</v>
      </c>
      <c r="O39" s="268">
        <v>3.3</v>
      </c>
      <c r="P39" s="268">
        <v>3.3</v>
      </c>
      <c r="Q39" s="268">
        <v>3.3</v>
      </c>
      <c r="R39" s="268">
        <v>3.4</v>
      </c>
      <c r="S39" s="268">
        <v>3.4</v>
      </c>
      <c r="T39" s="268">
        <v>3.4</v>
      </c>
      <c r="U39" s="268">
        <v>3.4</v>
      </c>
      <c r="V39" s="268">
        <v>3.4</v>
      </c>
      <c r="W39" s="268">
        <v>3.4</v>
      </c>
      <c r="X39" s="268">
        <v>3.4</v>
      </c>
      <c r="Y39" s="268">
        <v>3.4</v>
      </c>
      <c r="Z39" s="268">
        <v>3.4</v>
      </c>
      <c r="AA39" s="268">
        <v>3.4</v>
      </c>
      <c r="AB39" s="268">
        <v>3.4</v>
      </c>
      <c r="AC39" s="268">
        <v>3.4</v>
      </c>
      <c r="AD39" s="268">
        <v>3.4</v>
      </c>
      <c r="AE39" s="268">
        <v>3.4</v>
      </c>
      <c r="AF39" s="268">
        <v>3.4</v>
      </c>
      <c r="AG39" s="268">
        <v>3.4</v>
      </c>
      <c r="AH39" s="268">
        <v>3.4</v>
      </c>
      <c r="AI39" s="268">
        <v>3.5</v>
      </c>
      <c r="AJ39" s="268">
        <v>3.5</v>
      </c>
      <c r="AK39" s="268">
        <v>3.6</v>
      </c>
      <c r="AL39" s="268">
        <v>3.6</v>
      </c>
      <c r="AM39" s="268">
        <f>_xlfn.IFNA(VLOOKUP(C39,'INFORM Severity - hidden'!$C$5:$G$155,5,FALSE),"-")</f>
        <v>3.6</v>
      </c>
    </row>
    <row r="40" spans="1:39" x14ac:dyDescent="0.35">
      <c r="A40"/>
      <c r="B40"/>
      <c r="C40" t="s">
        <v>7316</v>
      </c>
      <c r="D40" s="268" t="str">
        <f t="shared" si="0"/>
        <v>-</v>
      </c>
      <c r="E40" s="268" t="s">
        <v>7295</v>
      </c>
      <c r="F40" s="268" t="s">
        <v>7295</v>
      </c>
      <c r="G40" s="268" t="s">
        <v>7295</v>
      </c>
      <c r="H40" s="268" t="s">
        <v>7295</v>
      </c>
      <c r="I40" s="268" t="s">
        <v>7295</v>
      </c>
      <c r="J40" s="268" t="s">
        <v>7295</v>
      </c>
      <c r="K40" s="268" t="s">
        <v>7295</v>
      </c>
      <c r="L40" s="268" t="s">
        <v>7295</v>
      </c>
      <c r="M40" s="268" t="s">
        <v>7295</v>
      </c>
      <c r="N40" s="268" t="s">
        <v>7295</v>
      </c>
      <c r="O40" s="268" t="s">
        <v>7295</v>
      </c>
      <c r="P40" s="268" t="s">
        <v>7295</v>
      </c>
      <c r="Q40" s="268" t="s">
        <v>7295</v>
      </c>
      <c r="R40" s="268" t="s">
        <v>7295</v>
      </c>
      <c r="S40" s="268" t="s">
        <v>7295</v>
      </c>
      <c r="T40" s="268" t="s">
        <v>7295</v>
      </c>
      <c r="U40" s="268" t="s">
        <v>7295</v>
      </c>
      <c r="V40" s="268" t="s">
        <v>7295</v>
      </c>
      <c r="W40" s="268" t="s">
        <v>7295</v>
      </c>
      <c r="X40" s="268" t="s">
        <v>7295</v>
      </c>
      <c r="Y40" s="268" t="s">
        <v>7295</v>
      </c>
      <c r="Z40" s="268" t="s">
        <v>7295</v>
      </c>
      <c r="AA40" s="268">
        <v>2.2000000000000002</v>
      </c>
      <c r="AB40" s="268">
        <v>2</v>
      </c>
      <c r="AC40" s="268">
        <v>2.1</v>
      </c>
      <c r="AD40" s="268">
        <v>2.1</v>
      </c>
      <c r="AE40" s="268">
        <v>2.1</v>
      </c>
      <c r="AF40" s="268">
        <v>2.1</v>
      </c>
      <c r="AG40" s="268" t="s">
        <v>7295</v>
      </c>
      <c r="AH40" s="268" t="s">
        <v>7295</v>
      </c>
      <c r="AI40" s="268" t="s">
        <v>7295</v>
      </c>
      <c r="AJ40" s="268" t="s">
        <v>7295</v>
      </c>
      <c r="AK40" s="268" t="s">
        <v>7295</v>
      </c>
      <c r="AL40" s="268" t="s">
        <v>7295</v>
      </c>
      <c r="AM40" s="268" t="str">
        <f>_xlfn.IFNA(VLOOKUP(C40,'INFORM Severity - hidden'!$C$5:$G$155,5,FALSE),"-")</f>
        <v>-</v>
      </c>
    </row>
    <row r="41" spans="1:39" x14ac:dyDescent="0.35">
      <c r="A41"/>
      <c r="B41"/>
      <c r="C41" t="s">
        <v>7317</v>
      </c>
      <c r="D41" s="268" t="str">
        <f t="shared" si="0"/>
        <v>-</v>
      </c>
      <c r="E41" s="268" t="s">
        <v>7295</v>
      </c>
      <c r="F41" s="268" t="s">
        <v>7295</v>
      </c>
      <c r="G41" s="268" t="s">
        <v>7295</v>
      </c>
      <c r="H41" s="268">
        <v>2</v>
      </c>
      <c r="I41" s="268">
        <v>2</v>
      </c>
      <c r="J41" s="268" t="s">
        <v>7295</v>
      </c>
      <c r="K41" s="268" t="s">
        <v>7295</v>
      </c>
      <c r="L41" s="268" t="s">
        <v>7295</v>
      </c>
      <c r="M41" s="268" t="s">
        <v>7295</v>
      </c>
      <c r="N41" s="268" t="s">
        <v>7295</v>
      </c>
      <c r="O41" s="268" t="s">
        <v>7295</v>
      </c>
      <c r="P41" s="268" t="s">
        <v>7295</v>
      </c>
      <c r="Q41" s="268" t="s">
        <v>7295</v>
      </c>
      <c r="R41" s="268" t="s">
        <v>7295</v>
      </c>
      <c r="S41" s="268" t="s">
        <v>7295</v>
      </c>
      <c r="T41" s="268" t="s">
        <v>7295</v>
      </c>
      <c r="U41" s="268" t="s">
        <v>7295</v>
      </c>
      <c r="V41" s="268" t="s">
        <v>7295</v>
      </c>
      <c r="W41" s="268" t="s">
        <v>7295</v>
      </c>
      <c r="X41" s="268" t="s">
        <v>7295</v>
      </c>
      <c r="Y41" s="268" t="s">
        <v>7295</v>
      </c>
      <c r="Z41" s="268" t="s">
        <v>7295</v>
      </c>
      <c r="AA41" s="268" t="s">
        <v>7295</v>
      </c>
      <c r="AB41" s="268" t="s">
        <v>7295</v>
      </c>
      <c r="AC41" s="268" t="s">
        <v>7295</v>
      </c>
      <c r="AD41" s="268" t="s">
        <v>7295</v>
      </c>
      <c r="AE41" s="268" t="s">
        <v>7295</v>
      </c>
      <c r="AF41" s="268" t="s">
        <v>7295</v>
      </c>
      <c r="AG41" s="268" t="s">
        <v>7295</v>
      </c>
      <c r="AH41" s="268" t="s">
        <v>7295</v>
      </c>
      <c r="AI41" s="268" t="s">
        <v>7295</v>
      </c>
      <c r="AJ41" s="268" t="s">
        <v>7295</v>
      </c>
      <c r="AK41" s="268" t="s">
        <v>7295</v>
      </c>
      <c r="AL41" s="268" t="s">
        <v>7295</v>
      </c>
      <c r="AM41" s="268" t="str">
        <f>_xlfn.IFNA(VLOOKUP(C41,'INFORM Severity - hidden'!$C$5:$G$155,5,FALSE),"-")</f>
        <v>-</v>
      </c>
    </row>
    <row r="42" spans="1:39" x14ac:dyDescent="0.35">
      <c r="A42" t="s">
        <v>980</v>
      </c>
      <c r="B42" t="s">
        <v>978</v>
      </c>
      <c r="C42" t="s">
        <v>979</v>
      </c>
      <c r="D42" s="268" t="str">
        <f t="shared" si="0"/>
        <v>Stable</v>
      </c>
      <c r="E42" s="268" t="s">
        <v>7295</v>
      </c>
      <c r="F42" s="268" t="s">
        <v>7295</v>
      </c>
      <c r="G42" s="268" t="s">
        <v>7295</v>
      </c>
      <c r="H42" s="268">
        <v>0.8</v>
      </c>
      <c r="I42" s="268">
        <v>0.8</v>
      </c>
      <c r="J42" s="268">
        <v>0.8</v>
      </c>
      <c r="K42" s="268">
        <v>0.8</v>
      </c>
      <c r="L42" s="268">
        <v>0.8</v>
      </c>
      <c r="M42" s="268">
        <v>0.8</v>
      </c>
      <c r="N42" s="268">
        <v>0.8</v>
      </c>
      <c r="O42" s="268">
        <v>0.8</v>
      </c>
      <c r="P42" s="268">
        <v>0.8</v>
      </c>
      <c r="Q42" s="268">
        <v>1.3</v>
      </c>
      <c r="R42" s="268">
        <v>1.2</v>
      </c>
      <c r="S42" s="268">
        <v>1</v>
      </c>
      <c r="T42" s="268">
        <v>1</v>
      </c>
      <c r="U42" s="268">
        <v>1</v>
      </c>
      <c r="V42" s="268">
        <v>1.1000000000000001</v>
      </c>
      <c r="W42" s="268">
        <v>1.1000000000000001</v>
      </c>
      <c r="X42" s="268">
        <v>1.1000000000000001</v>
      </c>
      <c r="Y42" s="268">
        <v>1.1000000000000001</v>
      </c>
      <c r="Z42" s="268">
        <v>1.1000000000000001</v>
      </c>
      <c r="AA42" s="268">
        <v>1.1000000000000001</v>
      </c>
      <c r="AB42" s="268">
        <v>1.1000000000000001</v>
      </c>
      <c r="AC42" s="268">
        <v>1.2</v>
      </c>
      <c r="AD42" s="268">
        <v>1.2</v>
      </c>
      <c r="AE42" s="268">
        <v>1.2</v>
      </c>
      <c r="AF42" s="268">
        <v>1.2</v>
      </c>
      <c r="AG42" s="268">
        <v>1.2</v>
      </c>
      <c r="AH42" s="268">
        <v>1.2</v>
      </c>
      <c r="AI42" s="268">
        <v>1.2</v>
      </c>
      <c r="AJ42" s="268">
        <v>1.2</v>
      </c>
      <c r="AK42" s="268">
        <v>1.2</v>
      </c>
      <c r="AL42" s="268">
        <v>1.2</v>
      </c>
      <c r="AM42" s="268">
        <f>_xlfn.IFNA(VLOOKUP(C42,'INFORM Severity - hidden'!$C$5:$G$155,5,FALSE),"-")</f>
        <v>1.2</v>
      </c>
    </row>
    <row r="43" spans="1:39" x14ac:dyDescent="0.35">
      <c r="A43" t="s">
        <v>445</v>
      </c>
      <c r="B43" t="s">
        <v>1556</v>
      </c>
      <c r="C43" t="s">
        <v>1557</v>
      </c>
      <c r="D43" s="268" t="str">
        <f t="shared" si="0"/>
        <v>Increasing</v>
      </c>
      <c r="E43" s="268" t="s">
        <v>7295</v>
      </c>
      <c r="F43" s="268">
        <v>2.6</v>
      </c>
      <c r="G43" s="268">
        <v>2.9</v>
      </c>
      <c r="H43" s="268">
        <v>2.9</v>
      </c>
      <c r="I43" s="268" t="s">
        <v>7295</v>
      </c>
      <c r="J43" s="268" t="s">
        <v>7295</v>
      </c>
      <c r="K43" s="268" t="s">
        <v>7295</v>
      </c>
      <c r="L43" s="268" t="s">
        <v>7295</v>
      </c>
      <c r="M43" s="268" t="s">
        <v>7295</v>
      </c>
      <c r="N43" s="268" t="s">
        <v>7295</v>
      </c>
      <c r="O43" s="268" t="s">
        <v>7295</v>
      </c>
      <c r="P43" s="268">
        <v>2.9</v>
      </c>
      <c r="Q43" s="268">
        <v>2.9</v>
      </c>
      <c r="R43" s="268">
        <v>2.9</v>
      </c>
      <c r="S43" s="268">
        <v>2.9</v>
      </c>
      <c r="T43" s="268">
        <v>2.9</v>
      </c>
      <c r="U43" s="268">
        <v>2.9</v>
      </c>
      <c r="V43" s="268">
        <v>2.9</v>
      </c>
      <c r="W43" s="268">
        <v>2.9</v>
      </c>
      <c r="X43" s="268">
        <v>2.9</v>
      </c>
      <c r="Y43" s="268">
        <v>2.9</v>
      </c>
      <c r="Z43" s="268">
        <v>2.9</v>
      </c>
      <c r="AA43" s="268">
        <v>3</v>
      </c>
      <c r="AB43" s="268">
        <v>3</v>
      </c>
      <c r="AC43" s="268">
        <v>3</v>
      </c>
      <c r="AD43" s="268">
        <v>2.7</v>
      </c>
      <c r="AE43" s="268">
        <v>2.7</v>
      </c>
      <c r="AF43" s="268">
        <v>2.7</v>
      </c>
      <c r="AG43" s="268">
        <v>2.7</v>
      </c>
      <c r="AH43" s="268">
        <v>2.7</v>
      </c>
      <c r="AI43" s="268">
        <v>2.6</v>
      </c>
      <c r="AJ43" s="268">
        <v>2.6</v>
      </c>
      <c r="AK43" s="268">
        <v>2.8</v>
      </c>
      <c r="AL43" s="268">
        <v>2.8</v>
      </c>
      <c r="AM43" s="268">
        <f>_xlfn.IFNA(VLOOKUP(C43,'INFORM Severity - hidden'!$C$5:$G$155,5,FALSE),"-")</f>
        <v>2.8</v>
      </c>
    </row>
    <row r="44" spans="1:39" x14ac:dyDescent="0.35">
      <c r="A44" t="s">
        <v>445</v>
      </c>
      <c r="B44" t="s">
        <v>443</v>
      </c>
      <c r="C44" t="s">
        <v>444</v>
      </c>
      <c r="D44" s="268" t="str">
        <f t="shared" si="0"/>
        <v>Stable</v>
      </c>
      <c r="E44" s="268" t="s">
        <v>7295</v>
      </c>
      <c r="F44" s="268">
        <v>1.4</v>
      </c>
      <c r="G44" s="268">
        <v>1.4</v>
      </c>
      <c r="H44" s="268">
        <v>1.7</v>
      </c>
      <c r="I44" s="268">
        <v>1.7</v>
      </c>
      <c r="J44" s="268">
        <v>1.7</v>
      </c>
      <c r="K44" s="268">
        <v>1.7</v>
      </c>
      <c r="L44" s="268">
        <v>1.4</v>
      </c>
      <c r="M44" s="268">
        <v>1.4</v>
      </c>
      <c r="N44" s="268">
        <v>1.4</v>
      </c>
      <c r="O44" s="268">
        <v>1.4</v>
      </c>
      <c r="P44" s="268">
        <v>1.4</v>
      </c>
      <c r="Q44" s="268">
        <v>1.4</v>
      </c>
      <c r="R44" s="268">
        <v>1.4</v>
      </c>
      <c r="S44" s="268">
        <v>1.4</v>
      </c>
      <c r="T44" s="268">
        <v>1.4</v>
      </c>
      <c r="U44" s="268">
        <v>1.4</v>
      </c>
      <c r="V44" s="268">
        <v>1.4</v>
      </c>
      <c r="W44" s="268">
        <v>1.4</v>
      </c>
      <c r="X44" s="268">
        <v>1.4</v>
      </c>
      <c r="Y44" s="268">
        <v>1.5</v>
      </c>
      <c r="Z44" s="268">
        <v>1.5</v>
      </c>
      <c r="AA44" s="268">
        <v>1.8</v>
      </c>
      <c r="AB44" s="268">
        <v>1.8</v>
      </c>
      <c r="AC44" s="268">
        <v>1.8</v>
      </c>
      <c r="AD44" s="268">
        <v>1.8</v>
      </c>
      <c r="AE44" s="268">
        <v>1.8</v>
      </c>
      <c r="AF44" s="268">
        <v>1.8</v>
      </c>
      <c r="AG44" s="268">
        <v>1.8</v>
      </c>
      <c r="AH44" s="268">
        <v>1.8</v>
      </c>
      <c r="AI44" s="268">
        <v>1.8</v>
      </c>
      <c r="AJ44" s="268">
        <v>1.8</v>
      </c>
      <c r="AK44" s="268">
        <v>1.8</v>
      </c>
      <c r="AL44" s="268">
        <v>1.8</v>
      </c>
      <c r="AM44" s="268">
        <f>_xlfn.IFNA(VLOOKUP(C44,'INFORM Severity - hidden'!$C$5:$G$155,5,FALSE),"-")</f>
        <v>1.8</v>
      </c>
    </row>
    <row r="45" spans="1:39" x14ac:dyDescent="0.35">
      <c r="A45" t="s">
        <v>445</v>
      </c>
      <c r="B45" t="s">
        <v>452</v>
      </c>
      <c r="C45" t="s">
        <v>453</v>
      </c>
      <c r="D45" s="268" t="str">
        <f t="shared" si="0"/>
        <v>Increasing</v>
      </c>
      <c r="E45" s="268" t="s">
        <v>7295</v>
      </c>
      <c r="F45" s="268">
        <v>2.6</v>
      </c>
      <c r="G45" s="268">
        <v>2.8</v>
      </c>
      <c r="H45" s="268">
        <v>2.8</v>
      </c>
      <c r="I45" s="268">
        <v>2.9</v>
      </c>
      <c r="J45" s="268">
        <v>2.8</v>
      </c>
      <c r="K45" s="268">
        <v>2.8</v>
      </c>
      <c r="L45" s="268">
        <v>2.7</v>
      </c>
      <c r="M45" s="268">
        <v>2.7</v>
      </c>
      <c r="N45" s="268">
        <v>2.7</v>
      </c>
      <c r="O45" s="268">
        <v>2.8</v>
      </c>
      <c r="P45" s="268">
        <v>2.8</v>
      </c>
      <c r="Q45" s="268">
        <v>2.8</v>
      </c>
      <c r="R45" s="268">
        <v>2.8</v>
      </c>
      <c r="S45" s="268">
        <v>2.8</v>
      </c>
      <c r="T45" s="268">
        <v>2.8</v>
      </c>
      <c r="U45" s="268">
        <v>2.8</v>
      </c>
      <c r="V45" s="268">
        <v>2.8</v>
      </c>
      <c r="W45" s="268">
        <v>2.8</v>
      </c>
      <c r="X45" s="268">
        <v>2.8</v>
      </c>
      <c r="Y45" s="268">
        <v>2.9</v>
      </c>
      <c r="Z45" s="268">
        <v>2.9</v>
      </c>
      <c r="AA45" s="268">
        <v>3.1</v>
      </c>
      <c r="AB45" s="268">
        <v>3.1</v>
      </c>
      <c r="AC45" s="268">
        <v>3.1</v>
      </c>
      <c r="AD45" s="268">
        <v>2.8</v>
      </c>
      <c r="AE45" s="268">
        <v>2.8</v>
      </c>
      <c r="AF45" s="268">
        <v>2.8</v>
      </c>
      <c r="AG45" s="268">
        <v>2.8</v>
      </c>
      <c r="AH45" s="268">
        <v>2.8</v>
      </c>
      <c r="AI45" s="268">
        <v>2.5</v>
      </c>
      <c r="AJ45" s="268">
        <v>2.5</v>
      </c>
      <c r="AK45" s="268">
        <v>2.7</v>
      </c>
      <c r="AL45" s="268">
        <v>2.7</v>
      </c>
      <c r="AM45" s="268">
        <f>_xlfn.IFNA(VLOOKUP(C45,'INFORM Severity - hidden'!$C$5:$G$155,5,FALSE),"-")</f>
        <v>2.7</v>
      </c>
    </row>
    <row r="46" spans="1:39" x14ac:dyDescent="0.35">
      <c r="A46"/>
      <c r="B46"/>
      <c r="C46" t="s">
        <v>7318</v>
      </c>
      <c r="D46" s="268" t="str">
        <f t="shared" si="0"/>
        <v>-</v>
      </c>
      <c r="E46" s="268" t="s">
        <v>7295</v>
      </c>
      <c r="F46" s="268" t="s">
        <v>7295</v>
      </c>
      <c r="G46" s="268" t="s">
        <v>7295</v>
      </c>
      <c r="H46" s="268" t="s">
        <v>7295</v>
      </c>
      <c r="I46" s="268" t="s">
        <v>7295</v>
      </c>
      <c r="J46" s="268" t="s">
        <v>7295</v>
      </c>
      <c r="K46" s="268" t="s">
        <v>7295</v>
      </c>
      <c r="L46" s="268" t="s">
        <v>7295</v>
      </c>
      <c r="M46" s="268" t="s">
        <v>7295</v>
      </c>
      <c r="N46" s="268" t="s">
        <v>7295</v>
      </c>
      <c r="O46" s="268" t="s">
        <v>7295</v>
      </c>
      <c r="P46" s="268">
        <v>2.2999999999999998</v>
      </c>
      <c r="Q46" s="268">
        <v>2.2999999999999998</v>
      </c>
      <c r="R46" s="268">
        <v>2.2999999999999998</v>
      </c>
      <c r="S46" s="268">
        <v>2.2999999999999998</v>
      </c>
      <c r="T46" s="268">
        <v>2.2999999999999998</v>
      </c>
      <c r="U46" s="268">
        <v>2.2999999999999998</v>
      </c>
      <c r="V46" s="268">
        <v>2.2999999999999998</v>
      </c>
      <c r="W46" s="268" t="s">
        <v>7295</v>
      </c>
      <c r="X46" s="268" t="s">
        <v>7295</v>
      </c>
      <c r="Y46" s="268" t="s">
        <v>7295</v>
      </c>
      <c r="Z46" s="268" t="s">
        <v>7295</v>
      </c>
      <c r="AA46" s="268" t="s">
        <v>7295</v>
      </c>
      <c r="AB46" s="268" t="s">
        <v>7295</v>
      </c>
      <c r="AC46" s="268" t="s">
        <v>7295</v>
      </c>
      <c r="AD46" s="268" t="s">
        <v>7295</v>
      </c>
      <c r="AE46" s="268" t="s">
        <v>7295</v>
      </c>
      <c r="AF46" s="268" t="s">
        <v>7295</v>
      </c>
      <c r="AG46" s="268" t="s">
        <v>7295</v>
      </c>
      <c r="AH46" s="268" t="s">
        <v>7295</v>
      </c>
      <c r="AI46" s="268" t="s">
        <v>7295</v>
      </c>
      <c r="AJ46" s="268" t="s">
        <v>7295</v>
      </c>
      <c r="AK46" s="268" t="s">
        <v>7295</v>
      </c>
      <c r="AL46" s="268" t="s">
        <v>7295</v>
      </c>
      <c r="AM46" s="268" t="str">
        <f>_xlfn.IFNA(VLOOKUP(C46,'INFORM Severity - hidden'!$C$5:$G$155,5,FALSE),"-")</f>
        <v>-</v>
      </c>
    </row>
    <row r="47" spans="1:39" x14ac:dyDescent="0.35">
      <c r="A47" t="s">
        <v>551</v>
      </c>
      <c r="B47" t="s">
        <v>549</v>
      </c>
      <c r="C47" t="s">
        <v>550</v>
      </c>
      <c r="D47" s="268" t="str">
        <f t="shared" si="0"/>
        <v>-</v>
      </c>
      <c r="E47" s="268" t="s">
        <v>7295</v>
      </c>
      <c r="F47" s="268" t="s">
        <v>7295</v>
      </c>
      <c r="G47" s="268" t="s">
        <v>7295</v>
      </c>
      <c r="H47" s="268" t="s">
        <v>7295</v>
      </c>
      <c r="I47" s="268" t="s">
        <v>7295</v>
      </c>
      <c r="J47" s="268" t="s">
        <v>7295</v>
      </c>
      <c r="K47" s="268" t="s">
        <v>7295</v>
      </c>
      <c r="L47" s="268" t="s">
        <v>7295</v>
      </c>
      <c r="M47" s="268" t="s">
        <v>7295</v>
      </c>
      <c r="N47" s="268" t="s">
        <v>7295</v>
      </c>
      <c r="O47" s="268" t="s">
        <v>7295</v>
      </c>
      <c r="P47" s="268" t="s">
        <v>7295</v>
      </c>
      <c r="Q47" s="268" t="s">
        <v>7295</v>
      </c>
      <c r="R47" s="268" t="s">
        <v>7295</v>
      </c>
      <c r="S47" s="268" t="s">
        <v>7295</v>
      </c>
      <c r="T47" s="268" t="s">
        <v>7295</v>
      </c>
      <c r="U47" s="268" t="s">
        <v>7295</v>
      </c>
      <c r="V47" s="268" t="s">
        <v>7295</v>
      </c>
      <c r="W47" s="268" t="s">
        <v>7295</v>
      </c>
      <c r="X47" s="268" t="s">
        <v>7295</v>
      </c>
      <c r="Y47" s="268" t="s">
        <v>7295</v>
      </c>
      <c r="Z47" s="268" t="s">
        <v>7295</v>
      </c>
      <c r="AA47" s="268" t="s">
        <v>7295</v>
      </c>
      <c r="AB47" s="268" t="s">
        <v>7295</v>
      </c>
      <c r="AC47" s="268" t="s">
        <v>7295</v>
      </c>
      <c r="AD47" s="268" t="s">
        <v>7295</v>
      </c>
      <c r="AE47" s="268" t="s">
        <v>7295</v>
      </c>
      <c r="AF47" s="268" t="s">
        <v>7295</v>
      </c>
      <c r="AG47" s="268" t="s">
        <v>7295</v>
      </c>
      <c r="AH47" s="268" t="s">
        <v>7295</v>
      </c>
      <c r="AI47" s="268" t="s">
        <v>7295</v>
      </c>
      <c r="AJ47" s="268" t="s">
        <v>7295</v>
      </c>
      <c r="AK47" s="268" t="s">
        <v>7295</v>
      </c>
      <c r="AL47" s="268" t="s">
        <v>7295</v>
      </c>
      <c r="AM47" s="268" t="str">
        <f>_xlfn.IFNA(VLOOKUP(C47,'INFORM Severity - hidden'!$C$5:$G$155,5,FALSE),"-")</f>
        <v>x</v>
      </c>
    </row>
    <row r="48" spans="1:39" x14ac:dyDescent="0.35">
      <c r="A48" t="s">
        <v>551</v>
      </c>
      <c r="B48" t="s">
        <v>559</v>
      </c>
      <c r="C48" t="s">
        <v>560</v>
      </c>
      <c r="D48" s="268" t="str">
        <f t="shared" si="0"/>
        <v>Stable</v>
      </c>
      <c r="E48" s="268" t="s">
        <v>7295</v>
      </c>
      <c r="F48" s="268">
        <v>2.2000000000000002</v>
      </c>
      <c r="G48" s="268">
        <v>2.2000000000000002</v>
      </c>
      <c r="H48" s="268">
        <v>1.6</v>
      </c>
      <c r="I48" s="268">
        <v>1.6</v>
      </c>
      <c r="J48" s="268">
        <v>1.6</v>
      </c>
      <c r="K48" s="268">
        <v>1.6</v>
      </c>
      <c r="L48" s="268">
        <v>1.6</v>
      </c>
      <c r="M48" s="268">
        <v>1.6</v>
      </c>
      <c r="N48" s="268">
        <v>1.6</v>
      </c>
      <c r="O48" s="268">
        <v>2.2000000000000002</v>
      </c>
      <c r="P48" s="268">
        <v>2.2000000000000002</v>
      </c>
      <c r="Q48" s="268">
        <v>2.2000000000000002</v>
      </c>
      <c r="R48" s="268">
        <v>2.2000000000000002</v>
      </c>
      <c r="S48" s="268">
        <v>2.2000000000000002</v>
      </c>
      <c r="T48" s="268">
        <v>2.2000000000000002</v>
      </c>
      <c r="U48" s="268">
        <v>2.2000000000000002</v>
      </c>
      <c r="V48" s="268">
        <v>2.2000000000000002</v>
      </c>
      <c r="W48" s="268">
        <v>2.2000000000000002</v>
      </c>
      <c r="X48" s="268">
        <v>2.2000000000000002</v>
      </c>
      <c r="Y48" s="268">
        <v>2.2000000000000002</v>
      </c>
      <c r="Z48" s="268">
        <v>2.2000000000000002</v>
      </c>
      <c r="AA48" s="268">
        <v>2.2999999999999998</v>
      </c>
      <c r="AB48" s="268">
        <v>2.2999999999999998</v>
      </c>
      <c r="AC48" s="268">
        <v>2.2999999999999998</v>
      </c>
      <c r="AD48" s="268">
        <v>2.2999999999999998</v>
      </c>
      <c r="AE48" s="268">
        <v>2.2999999999999998</v>
      </c>
      <c r="AF48" s="268">
        <v>2.2999999999999998</v>
      </c>
      <c r="AG48" s="268">
        <v>2.2999999999999998</v>
      </c>
      <c r="AH48" s="268">
        <v>2.2000000000000002</v>
      </c>
      <c r="AI48" s="268">
        <v>2.2999999999999998</v>
      </c>
      <c r="AJ48" s="268">
        <v>2.2999999999999998</v>
      </c>
      <c r="AK48" s="268">
        <v>2.2999999999999998</v>
      </c>
      <c r="AL48" s="268">
        <v>2.2999999999999998</v>
      </c>
      <c r="AM48" s="268">
        <f>_xlfn.IFNA(VLOOKUP(C48,'INFORM Severity - hidden'!$C$5:$G$155,5,FALSE),"-")</f>
        <v>2.2999999999999998</v>
      </c>
    </row>
    <row r="49" spans="1:39" x14ac:dyDescent="0.35">
      <c r="A49" t="s">
        <v>551</v>
      </c>
      <c r="B49" t="s">
        <v>1946</v>
      </c>
      <c r="C49" t="s">
        <v>1947</v>
      </c>
      <c r="D49" s="268" t="str">
        <f t="shared" si="0"/>
        <v>-</v>
      </c>
      <c r="E49" s="268" t="s">
        <v>7295</v>
      </c>
      <c r="F49" s="268" t="s">
        <v>7295</v>
      </c>
      <c r="G49" s="268" t="s">
        <v>7295</v>
      </c>
      <c r="H49" s="268" t="s">
        <v>7295</v>
      </c>
      <c r="I49" s="268" t="s">
        <v>7295</v>
      </c>
      <c r="J49" s="268" t="s">
        <v>7295</v>
      </c>
      <c r="K49" s="268" t="s">
        <v>7295</v>
      </c>
      <c r="L49" s="268" t="s">
        <v>7295</v>
      </c>
      <c r="M49" s="268" t="s">
        <v>7295</v>
      </c>
      <c r="N49" s="268" t="s">
        <v>7295</v>
      </c>
      <c r="O49" s="268" t="s">
        <v>7295</v>
      </c>
      <c r="P49" s="268" t="s">
        <v>7295</v>
      </c>
      <c r="Q49" s="268" t="s">
        <v>7295</v>
      </c>
      <c r="R49" s="268" t="s">
        <v>7295</v>
      </c>
      <c r="S49" s="268" t="s">
        <v>7295</v>
      </c>
      <c r="T49" s="268" t="s">
        <v>7295</v>
      </c>
      <c r="U49" s="268" t="s">
        <v>7295</v>
      </c>
      <c r="V49" s="268" t="s">
        <v>7295</v>
      </c>
      <c r="W49" s="268" t="s">
        <v>7295</v>
      </c>
      <c r="X49" s="268" t="s">
        <v>7295</v>
      </c>
      <c r="Y49" s="268" t="s">
        <v>7295</v>
      </c>
      <c r="Z49" s="268" t="s">
        <v>7295</v>
      </c>
      <c r="AA49" s="268" t="s">
        <v>7295</v>
      </c>
      <c r="AB49" s="268" t="s">
        <v>7295</v>
      </c>
      <c r="AC49" s="268" t="s">
        <v>7295</v>
      </c>
      <c r="AD49" s="268" t="s">
        <v>7295</v>
      </c>
      <c r="AE49" s="268" t="s">
        <v>7295</v>
      </c>
      <c r="AF49" s="268" t="s">
        <v>7295</v>
      </c>
      <c r="AG49" s="268" t="s">
        <v>7295</v>
      </c>
      <c r="AH49" s="268" t="s">
        <v>7295</v>
      </c>
      <c r="AI49" s="268" t="s">
        <v>7295</v>
      </c>
      <c r="AJ49" s="268" t="s">
        <v>7295</v>
      </c>
      <c r="AK49" s="268" t="s">
        <v>7295</v>
      </c>
      <c r="AL49" s="268" t="s">
        <v>7295</v>
      </c>
      <c r="AM49" s="268" t="str">
        <f>_xlfn.IFNA(VLOOKUP(C49,'INFORM Severity - hidden'!$C$5:$G$155,5,FALSE),"-")</f>
        <v>x</v>
      </c>
    </row>
    <row r="50" spans="1:39" x14ac:dyDescent="0.35">
      <c r="A50" t="s">
        <v>462</v>
      </c>
      <c r="B50" t="s">
        <v>460</v>
      </c>
      <c r="C50" t="s">
        <v>461</v>
      </c>
      <c r="D50" s="268" t="str">
        <f t="shared" si="0"/>
        <v>Stable</v>
      </c>
      <c r="E50" s="268" t="s">
        <v>7295</v>
      </c>
      <c r="F50" s="268">
        <v>1.7</v>
      </c>
      <c r="G50" s="268">
        <v>1.7</v>
      </c>
      <c r="H50" s="268">
        <v>2.2999999999999998</v>
      </c>
      <c r="I50" s="268">
        <v>2.2999999999999998</v>
      </c>
      <c r="J50" s="268">
        <v>2.4</v>
      </c>
      <c r="K50" s="268">
        <v>2.2999999999999998</v>
      </c>
      <c r="L50" s="268">
        <v>2.2999999999999998</v>
      </c>
      <c r="M50" s="268">
        <v>2.2999999999999998</v>
      </c>
      <c r="N50" s="268">
        <v>2.2999999999999998</v>
      </c>
      <c r="O50" s="268">
        <v>2.2999999999999998</v>
      </c>
      <c r="P50" s="268">
        <v>2.2999999999999998</v>
      </c>
      <c r="Q50" s="268">
        <v>2.2999999999999998</v>
      </c>
      <c r="R50" s="268">
        <v>2.4</v>
      </c>
      <c r="S50" s="268">
        <v>2.5</v>
      </c>
      <c r="T50" s="268">
        <v>2.4</v>
      </c>
      <c r="U50" s="268">
        <v>2.4</v>
      </c>
      <c r="V50" s="268">
        <v>2.4</v>
      </c>
      <c r="W50" s="268">
        <v>2.4</v>
      </c>
      <c r="X50" s="268">
        <v>2.4</v>
      </c>
      <c r="Y50" s="268">
        <v>2.4</v>
      </c>
      <c r="Z50" s="268">
        <v>2.4</v>
      </c>
      <c r="AA50" s="268">
        <v>2.4</v>
      </c>
      <c r="AB50" s="268">
        <v>2.4</v>
      </c>
      <c r="AC50" s="268">
        <v>2.2999999999999998</v>
      </c>
      <c r="AD50" s="268">
        <v>2.2999999999999998</v>
      </c>
      <c r="AE50" s="268">
        <v>2.2999999999999998</v>
      </c>
      <c r="AF50" s="268">
        <v>2.2999999999999998</v>
      </c>
      <c r="AG50" s="268">
        <v>2.2999999999999998</v>
      </c>
      <c r="AH50" s="268">
        <v>2.2999999999999998</v>
      </c>
      <c r="AI50" s="268">
        <v>2.4</v>
      </c>
      <c r="AJ50" s="268">
        <v>2.4</v>
      </c>
      <c r="AK50" s="268">
        <v>2.4</v>
      </c>
      <c r="AL50" s="268">
        <v>2.4</v>
      </c>
      <c r="AM50" s="268">
        <f>_xlfn.IFNA(VLOOKUP(C50,'INFORM Severity - hidden'!$C$5:$G$155,5,FALSE),"-")</f>
        <v>2.4</v>
      </c>
    </row>
    <row r="51" spans="1:39" x14ac:dyDescent="0.35">
      <c r="A51" t="s">
        <v>247</v>
      </c>
      <c r="B51" t="s">
        <v>245</v>
      </c>
      <c r="C51" t="s">
        <v>246</v>
      </c>
      <c r="D51" s="268" t="str">
        <f t="shared" si="0"/>
        <v>Stable</v>
      </c>
      <c r="E51" s="268" t="s">
        <v>7295</v>
      </c>
      <c r="F51" s="268">
        <v>1</v>
      </c>
      <c r="G51" s="268">
        <v>1</v>
      </c>
      <c r="H51" s="268">
        <v>1.7</v>
      </c>
      <c r="I51" s="268">
        <v>1.7</v>
      </c>
      <c r="J51" s="268">
        <v>1.7</v>
      </c>
      <c r="K51" s="268">
        <v>1.7</v>
      </c>
      <c r="L51" s="268">
        <v>1.7</v>
      </c>
      <c r="M51" s="268">
        <v>1.7</v>
      </c>
      <c r="N51" s="268">
        <v>1.7</v>
      </c>
      <c r="O51" s="268">
        <v>1.7</v>
      </c>
      <c r="P51" s="268">
        <v>1.7</v>
      </c>
      <c r="Q51" s="268">
        <v>1.7</v>
      </c>
      <c r="R51" s="268">
        <v>1.7</v>
      </c>
      <c r="S51" s="268">
        <v>1.7</v>
      </c>
      <c r="T51" s="268">
        <v>2.1</v>
      </c>
      <c r="U51" s="268">
        <v>2.1</v>
      </c>
      <c r="V51" s="268">
        <v>2.2000000000000002</v>
      </c>
      <c r="W51" s="268">
        <v>2.2000000000000002</v>
      </c>
      <c r="X51" s="268">
        <v>2.2000000000000002</v>
      </c>
      <c r="Y51" s="268">
        <v>2.2000000000000002</v>
      </c>
      <c r="Z51" s="268">
        <v>2.2000000000000002</v>
      </c>
      <c r="AA51" s="268">
        <v>2.4</v>
      </c>
      <c r="AB51" s="268">
        <v>2.4</v>
      </c>
      <c r="AC51" s="268">
        <v>3.1</v>
      </c>
      <c r="AD51" s="268">
        <v>3.1</v>
      </c>
      <c r="AE51" s="268">
        <v>2.9</v>
      </c>
      <c r="AF51" s="268">
        <v>2.4</v>
      </c>
      <c r="AG51" s="268">
        <v>2.4</v>
      </c>
      <c r="AH51" s="268">
        <v>2.4</v>
      </c>
      <c r="AI51" s="268">
        <v>2.5</v>
      </c>
      <c r="AJ51" s="268">
        <v>2.5</v>
      </c>
      <c r="AK51" s="268">
        <v>2.5</v>
      </c>
      <c r="AL51" s="268">
        <v>2.5</v>
      </c>
      <c r="AM51" s="268">
        <f>_xlfn.IFNA(VLOOKUP(C51,'INFORM Severity - hidden'!$C$5:$G$155,5,FALSE),"-")</f>
        <v>2.5</v>
      </c>
    </row>
    <row r="52" spans="1:39" x14ac:dyDescent="0.35">
      <c r="A52" t="s">
        <v>357</v>
      </c>
      <c r="B52" t="s">
        <v>355</v>
      </c>
      <c r="C52" t="s">
        <v>356</v>
      </c>
      <c r="D52" s="268" t="str">
        <f t="shared" si="0"/>
        <v>Stable</v>
      </c>
      <c r="E52" s="268" t="s">
        <v>7295</v>
      </c>
      <c r="F52" s="268">
        <v>3.4</v>
      </c>
      <c r="G52" s="268">
        <v>3.4</v>
      </c>
      <c r="H52" s="268">
        <v>3.8</v>
      </c>
      <c r="I52" s="268">
        <v>3.8</v>
      </c>
      <c r="J52" s="268">
        <v>3.8</v>
      </c>
      <c r="K52" s="268">
        <v>3.8</v>
      </c>
      <c r="L52" s="268">
        <v>3.8</v>
      </c>
      <c r="M52" s="268">
        <v>3.8</v>
      </c>
      <c r="N52" s="268">
        <v>3.8</v>
      </c>
      <c r="O52" s="268">
        <v>3.8</v>
      </c>
      <c r="P52" s="268">
        <v>3.8</v>
      </c>
      <c r="Q52" s="268">
        <v>3.8</v>
      </c>
      <c r="R52" s="268">
        <v>3.8</v>
      </c>
      <c r="S52" s="268">
        <v>3.8</v>
      </c>
      <c r="T52" s="268">
        <v>3.8</v>
      </c>
      <c r="U52" s="268">
        <v>3.8</v>
      </c>
      <c r="V52" s="268">
        <v>3.8</v>
      </c>
      <c r="W52" s="268">
        <v>3.8</v>
      </c>
      <c r="X52" s="268">
        <v>3.8</v>
      </c>
      <c r="Y52" s="268">
        <v>3.8</v>
      </c>
      <c r="Z52" s="268">
        <v>3.8</v>
      </c>
      <c r="AA52" s="268">
        <v>3.7</v>
      </c>
      <c r="AB52" s="268">
        <v>3.7</v>
      </c>
      <c r="AC52" s="268">
        <v>3.7</v>
      </c>
      <c r="AD52" s="268">
        <v>3.7</v>
      </c>
      <c r="AE52" s="268">
        <v>3.7</v>
      </c>
      <c r="AF52" s="268">
        <v>3.7</v>
      </c>
      <c r="AG52" s="268">
        <v>3.7</v>
      </c>
      <c r="AH52" s="268">
        <v>3.7</v>
      </c>
      <c r="AI52" s="268">
        <v>3.8</v>
      </c>
      <c r="AJ52" s="268">
        <v>3.8</v>
      </c>
      <c r="AK52" s="268">
        <v>3.8</v>
      </c>
      <c r="AL52" s="268">
        <v>3.8</v>
      </c>
      <c r="AM52" s="268">
        <f>_xlfn.IFNA(VLOOKUP(C52,'INFORM Severity - hidden'!$C$5:$G$155,5,FALSE),"-")</f>
        <v>3.8</v>
      </c>
    </row>
    <row r="53" spans="1:39" x14ac:dyDescent="0.35">
      <c r="A53" t="s">
        <v>470</v>
      </c>
      <c r="B53" t="s">
        <v>468</v>
      </c>
      <c r="C53" t="s">
        <v>469</v>
      </c>
      <c r="D53" s="268" t="str">
        <f t="shared" si="0"/>
        <v>Stable</v>
      </c>
      <c r="E53" s="268" t="s">
        <v>7295</v>
      </c>
      <c r="F53" s="268">
        <v>1.2</v>
      </c>
      <c r="G53" s="268" t="s">
        <v>7295</v>
      </c>
      <c r="H53" s="268" t="s">
        <v>7295</v>
      </c>
      <c r="I53" s="268" t="s">
        <v>7295</v>
      </c>
      <c r="J53" s="268" t="s">
        <v>7295</v>
      </c>
      <c r="K53" s="268" t="s">
        <v>7295</v>
      </c>
      <c r="L53" s="268" t="s">
        <v>7295</v>
      </c>
      <c r="M53" s="268" t="s">
        <v>7295</v>
      </c>
      <c r="N53" s="268" t="s">
        <v>7295</v>
      </c>
      <c r="O53" s="268" t="s">
        <v>7295</v>
      </c>
      <c r="P53" s="268" t="s">
        <v>7295</v>
      </c>
      <c r="Q53" s="268" t="s">
        <v>7295</v>
      </c>
      <c r="R53" s="268" t="s">
        <v>7295</v>
      </c>
      <c r="S53" s="268" t="s">
        <v>7295</v>
      </c>
      <c r="T53" s="268" t="s">
        <v>7295</v>
      </c>
      <c r="U53" s="268" t="s">
        <v>7295</v>
      </c>
      <c r="V53" s="268" t="s">
        <v>7295</v>
      </c>
      <c r="W53" s="268" t="s">
        <v>7295</v>
      </c>
      <c r="X53" s="268" t="s">
        <v>7295</v>
      </c>
      <c r="Y53" s="268" t="s">
        <v>7295</v>
      </c>
      <c r="Z53" s="268" t="s">
        <v>7295</v>
      </c>
      <c r="AA53" s="268" t="s">
        <v>7295</v>
      </c>
      <c r="AB53" s="268" t="s">
        <v>7295</v>
      </c>
      <c r="AC53" s="268">
        <v>1.5</v>
      </c>
      <c r="AD53" s="268">
        <v>1.5</v>
      </c>
      <c r="AE53" s="268">
        <v>1.5</v>
      </c>
      <c r="AF53" s="268">
        <v>1.5</v>
      </c>
      <c r="AG53" s="268">
        <v>1.6</v>
      </c>
      <c r="AH53" s="268">
        <v>1.8</v>
      </c>
      <c r="AI53" s="268">
        <v>1.8</v>
      </c>
      <c r="AJ53" s="268">
        <v>1.8</v>
      </c>
      <c r="AK53" s="268">
        <v>1.8</v>
      </c>
      <c r="AL53" s="268">
        <v>1.8</v>
      </c>
      <c r="AM53" s="268">
        <f>_xlfn.IFNA(VLOOKUP(C53,'INFORM Severity - hidden'!$C$5:$G$155,5,FALSE),"-")</f>
        <v>1.8</v>
      </c>
    </row>
    <row r="54" spans="1:39" x14ac:dyDescent="0.35">
      <c r="A54" t="s">
        <v>573</v>
      </c>
      <c r="B54" t="s">
        <v>571</v>
      </c>
      <c r="C54" t="s">
        <v>572</v>
      </c>
      <c r="D54" s="268" t="str">
        <f t="shared" si="0"/>
        <v>Increasing</v>
      </c>
      <c r="E54" s="268" t="s">
        <v>7295</v>
      </c>
      <c r="F54" s="268" t="s">
        <v>7295</v>
      </c>
      <c r="G54" s="268">
        <v>3.8</v>
      </c>
      <c r="H54" s="268">
        <v>3.8</v>
      </c>
      <c r="I54" s="268">
        <v>3.8</v>
      </c>
      <c r="J54" s="268">
        <v>3.8</v>
      </c>
      <c r="K54" s="268">
        <v>3.8</v>
      </c>
      <c r="L54" s="268">
        <v>3.8</v>
      </c>
      <c r="M54" s="268">
        <v>3.8</v>
      </c>
      <c r="N54" s="268">
        <v>3.8</v>
      </c>
      <c r="O54" s="268">
        <v>3.8</v>
      </c>
      <c r="P54" s="268">
        <v>3.8</v>
      </c>
      <c r="Q54" s="268">
        <v>3.8</v>
      </c>
      <c r="R54" s="268">
        <v>3.8</v>
      </c>
      <c r="S54" s="268">
        <v>3.8</v>
      </c>
      <c r="T54" s="268">
        <v>4</v>
      </c>
      <c r="U54" s="268">
        <v>4</v>
      </c>
      <c r="V54" s="268">
        <v>4</v>
      </c>
      <c r="W54" s="268">
        <v>4</v>
      </c>
      <c r="X54" s="268">
        <v>4</v>
      </c>
      <c r="Y54" s="268">
        <v>4</v>
      </c>
      <c r="Z54" s="268">
        <v>4</v>
      </c>
      <c r="AA54" s="268">
        <v>4.0999999999999996</v>
      </c>
      <c r="AB54" s="268">
        <v>4.0999999999999996</v>
      </c>
      <c r="AC54" s="268">
        <v>4.0999999999999996</v>
      </c>
      <c r="AD54" s="268">
        <v>4.0999999999999996</v>
      </c>
      <c r="AE54" s="268">
        <v>4.5</v>
      </c>
      <c r="AF54" s="268">
        <v>4.5</v>
      </c>
      <c r="AG54" s="268">
        <v>4.5</v>
      </c>
      <c r="AH54" s="268">
        <v>4.5999999999999996</v>
      </c>
      <c r="AI54" s="268">
        <v>4.8</v>
      </c>
      <c r="AJ54" s="268">
        <v>4.8</v>
      </c>
      <c r="AK54" s="268">
        <v>4.8</v>
      </c>
      <c r="AL54" s="268">
        <v>4.8</v>
      </c>
      <c r="AM54" s="268">
        <f>_xlfn.IFNA(VLOOKUP(C54,'INFORM Severity - hidden'!$C$5:$G$155,5,FALSE),"-")</f>
        <v>4.8</v>
      </c>
    </row>
    <row r="55" spans="1:39" x14ac:dyDescent="0.35">
      <c r="A55" t="s">
        <v>573</v>
      </c>
      <c r="B55" t="s">
        <v>1906</v>
      </c>
      <c r="C55" t="s">
        <v>1907</v>
      </c>
      <c r="D55" s="268" t="str">
        <f t="shared" si="0"/>
        <v>Increasing</v>
      </c>
      <c r="E55" s="268" t="s">
        <v>7295</v>
      </c>
      <c r="F55" s="268" t="s">
        <v>7295</v>
      </c>
      <c r="G55" s="268" t="s">
        <v>7295</v>
      </c>
      <c r="H55" s="268" t="s">
        <v>7295</v>
      </c>
      <c r="I55" s="268" t="s">
        <v>7295</v>
      </c>
      <c r="J55" s="268" t="s">
        <v>7295</v>
      </c>
      <c r="K55" s="268" t="s">
        <v>7295</v>
      </c>
      <c r="L55" s="268" t="s">
        <v>7295</v>
      </c>
      <c r="M55" s="268" t="s">
        <v>7295</v>
      </c>
      <c r="N55" s="268" t="s">
        <v>7295</v>
      </c>
      <c r="O55" s="268" t="s">
        <v>7295</v>
      </c>
      <c r="P55" s="268" t="s">
        <v>7295</v>
      </c>
      <c r="Q55" s="268" t="s">
        <v>7295</v>
      </c>
      <c r="R55" s="268" t="s">
        <v>7295</v>
      </c>
      <c r="S55" s="268" t="s">
        <v>7295</v>
      </c>
      <c r="T55" s="268" t="s">
        <v>7295</v>
      </c>
      <c r="U55" s="268" t="s">
        <v>7295</v>
      </c>
      <c r="V55" s="268">
        <v>2.4</v>
      </c>
      <c r="W55" s="268">
        <v>2.4</v>
      </c>
      <c r="X55" s="268">
        <v>2.4</v>
      </c>
      <c r="Y55" s="268">
        <v>2.4</v>
      </c>
      <c r="Z55" s="268">
        <v>2.4</v>
      </c>
      <c r="AA55" s="268">
        <v>2.6</v>
      </c>
      <c r="AB55" s="268">
        <v>2.6</v>
      </c>
      <c r="AC55" s="268">
        <v>2.6</v>
      </c>
      <c r="AD55" s="268">
        <v>2.6</v>
      </c>
      <c r="AE55" s="268">
        <v>2.6</v>
      </c>
      <c r="AF55" s="268">
        <v>2.6</v>
      </c>
      <c r="AG55" s="268">
        <v>2.6</v>
      </c>
      <c r="AH55" s="268">
        <v>2.4</v>
      </c>
      <c r="AI55" s="268">
        <v>2.6</v>
      </c>
      <c r="AJ55" s="268">
        <v>2.6</v>
      </c>
      <c r="AK55" s="268">
        <v>2.8</v>
      </c>
      <c r="AL55" s="268">
        <v>2.8</v>
      </c>
      <c r="AM55" s="268">
        <f>_xlfn.IFNA(VLOOKUP(C55,'INFORM Severity - hidden'!$C$5:$G$155,5,FALSE),"-")</f>
        <v>2.8</v>
      </c>
    </row>
    <row r="56" spans="1:39" x14ac:dyDescent="0.35">
      <c r="A56" t="s">
        <v>573</v>
      </c>
      <c r="B56" t="s">
        <v>1990</v>
      </c>
      <c r="C56" t="s">
        <v>1991</v>
      </c>
      <c r="D56" s="268" t="str">
        <f t="shared" si="0"/>
        <v>Increasing</v>
      </c>
      <c r="E56" s="268" t="s">
        <v>7295</v>
      </c>
      <c r="F56" s="268" t="s">
        <v>7295</v>
      </c>
      <c r="G56" s="268" t="s">
        <v>7295</v>
      </c>
      <c r="H56" s="268" t="s">
        <v>7295</v>
      </c>
      <c r="I56" s="268" t="s">
        <v>7295</v>
      </c>
      <c r="J56" s="268" t="s">
        <v>7295</v>
      </c>
      <c r="K56" s="268" t="s">
        <v>7295</v>
      </c>
      <c r="L56" s="268" t="s">
        <v>7295</v>
      </c>
      <c r="M56" s="268" t="s">
        <v>7295</v>
      </c>
      <c r="N56" s="268" t="s">
        <v>7295</v>
      </c>
      <c r="O56" s="268" t="s">
        <v>7295</v>
      </c>
      <c r="P56" s="268" t="s">
        <v>7295</v>
      </c>
      <c r="Q56" s="268" t="s">
        <v>7295</v>
      </c>
      <c r="R56" s="268" t="s">
        <v>7295</v>
      </c>
      <c r="S56" s="268" t="s">
        <v>7295</v>
      </c>
      <c r="T56" s="268" t="s">
        <v>7295</v>
      </c>
      <c r="U56" s="268" t="s">
        <v>7295</v>
      </c>
      <c r="V56" s="268" t="s">
        <v>7295</v>
      </c>
      <c r="W56" s="268">
        <v>2.8</v>
      </c>
      <c r="X56" s="268">
        <v>2.8</v>
      </c>
      <c r="Y56" s="268">
        <v>2.8</v>
      </c>
      <c r="Z56" s="268">
        <v>2.8</v>
      </c>
      <c r="AA56" s="268">
        <v>2.9</v>
      </c>
      <c r="AB56" s="268">
        <v>2.9</v>
      </c>
      <c r="AC56" s="268">
        <v>2.9</v>
      </c>
      <c r="AD56" s="268">
        <v>2.9</v>
      </c>
      <c r="AE56" s="268">
        <v>3</v>
      </c>
      <c r="AF56" s="268">
        <v>3</v>
      </c>
      <c r="AG56" s="268">
        <v>3</v>
      </c>
      <c r="AH56" s="268">
        <v>3</v>
      </c>
      <c r="AI56" s="268">
        <v>3.2</v>
      </c>
      <c r="AJ56" s="268">
        <v>3.2</v>
      </c>
      <c r="AK56" s="268">
        <v>3.2</v>
      </c>
      <c r="AL56" s="268">
        <v>3.2</v>
      </c>
      <c r="AM56" s="268">
        <f>_xlfn.IFNA(VLOOKUP(C56,'INFORM Severity - hidden'!$C$5:$G$155,5,FALSE),"-")</f>
        <v>3.2</v>
      </c>
    </row>
    <row r="57" spans="1:39" x14ac:dyDescent="0.35">
      <c r="A57" t="s">
        <v>573</v>
      </c>
      <c r="B57" t="s">
        <v>4315</v>
      </c>
      <c r="C57" t="s">
        <v>4316</v>
      </c>
      <c r="D57" s="268" t="str">
        <f t="shared" si="0"/>
        <v>Increasing</v>
      </c>
      <c r="E57" s="268" t="s">
        <v>7295</v>
      </c>
      <c r="F57" s="268" t="s">
        <v>7295</v>
      </c>
      <c r="G57" s="268" t="s">
        <v>7295</v>
      </c>
      <c r="H57" s="268" t="s">
        <v>7295</v>
      </c>
      <c r="I57" s="268" t="s">
        <v>7295</v>
      </c>
      <c r="J57" s="268" t="s">
        <v>7295</v>
      </c>
      <c r="K57" s="268" t="s">
        <v>7295</v>
      </c>
      <c r="L57" s="268" t="s">
        <v>7295</v>
      </c>
      <c r="M57" s="268" t="s">
        <v>7295</v>
      </c>
      <c r="N57" s="268" t="s">
        <v>7295</v>
      </c>
      <c r="O57" s="268" t="s">
        <v>7295</v>
      </c>
      <c r="P57" s="268" t="s">
        <v>7295</v>
      </c>
      <c r="Q57" s="268" t="s">
        <v>7295</v>
      </c>
      <c r="R57" s="268" t="s">
        <v>7295</v>
      </c>
      <c r="S57" s="268" t="s">
        <v>7295</v>
      </c>
      <c r="T57" s="268" t="s">
        <v>7295</v>
      </c>
      <c r="U57" s="268" t="s">
        <v>7295</v>
      </c>
      <c r="V57" s="268" t="s">
        <v>7295</v>
      </c>
      <c r="W57" s="268" t="s">
        <v>7295</v>
      </c>
      <c r="X57" s="268" t="s">
        <v>7295</v>
      </c>
      <c r="Y57" s="268" t="s">
        <v>7295</v>
      </c>
      <c r="Z57" s="268" t="s">
        <v>7295</v>
      </c>
      <c r="AA57" s="268" t="s">
        <v>7295</v>
      </c>
      <c r="AB57" s="268">
        <v>4.2</v>
      </c>
      <c r="AC57" s="268">
        <v>3.7</v>
      </c>
      <c r="AD57" s="268">
        <v>3.7</v>
      </c>
      <c r="AE57" s="268">
        <v>3.7</v>
      </c>
      <c r="AF57" s="268">
        <v>3.7</v>
      </c>
      <c r="AG57" s="268">
        <v>3.7</v>
      </c>
      <c r="AH57" s="268">
        <v>4.4000000000000004</v>
      </c>
      <c r="AI57" s="268">
        <v>4.5999999999999996</v>
      </c>
      <c r="AJ57" s="268">
        <v>4.5999999999999996</v>
      </c>
      <c r="AK57" s="268">
        <v>4.5999999999999996</v>
      </c>
      <c r="AL57" s="268">
        <v>4.5999999999999996</v>
      </c>
      <c r="AM57" s="268">
        <f>_xlfn.IFNA(VLOOKUP(C57,'INFORM Severity - hidden'!$C$5:$G$155,5,FALSE),"-")</f>
        <v>4.5</v>
      </c>
    </row>
    <row r="58" spans="1:39" x14ac:dyDescent="0.35">
      <c r="A58"/>
      <c r="B58"/>
      <c r="C58" t="s">
        <v>7319</v>
      </c>
      <c r="D58" s="268" t="str">
        <f t="shared" si="0"/>
        <v>-</v>
      </c>
      <c r="E58" s="268" t="s">
        <v>7295</v>
      </c>
      <c r="F58" s="268" t="s">
        <v>7295</v>
      </c>
      <c r="G58" s="268" t="s">
        <v>7295</v>
      </c>
      <c r="H58" s="268" t="s">
        <v>7295</v>
      </c>
      <c r="I58" s="268" t="s">
        <v>7295</v>
      </c>
      <c r="J58" s="268" t="s">
        <v>7295</v>
      </c>
      <c r="K58" s="268" t="s">
        <v>7295</v>
      </c>
      <c r="L58" s="268" t="s">
        <v>7295</v>
      </c>
      <c r="M58" s="268" t="s">
        <v>7295</v>
      </c>
      <c r="N58" s="268" t="s">
        <v>7295</v>
      </c>
      <c r="O58" s="268" t="s">
        <v>7295</v>
      </c>
      <c r="P58" s="268" t="s">
        <v>7295</v>
      </c>
      <c r="Q58" s="268" t="s">
        <v>7295</v>
      </c>
      <c r="R58" s="268" t="s">
        <v>7295</v>
      </c>
      <c r="S58" s="268" t="s">
        <v>7295</v>
      </c>
      <c r="T58" s="268" t="s">
        <v>7295</v>
      </c>
      <c r="U58" s="268" t="s">
        <v>7295</v>
      </c>
      <c r="V58" s="268" t="s">
        <v>7295</v>
      </c>
      <c r="W58" s="268" t="s">
        <v>7295</v>
      </c>
      <c r="X58" s="268" t="s">
        <v>7295</v>
      </c>
      <c r="Y58" s="268" t="s">
        <v>7295</v>
      </c>
      <c r="Z58" s="268" t="s">
        <v>7295</v>
      </c>
      <c r="AA58" s="268" t="s">
        <v>7295</v>
      </c>
      <c r="AB58" s="268" t="s">
        <v>7295</v>
      </c>
      <c r="AC58" s="268">
        <v>1.4</v>
      </c>
      <c r="AD58" s="268">
        <v>1.4</v>
      </c>
      <c r="AE58" s="268">
        <v>1.4</v>
      </c>
      <c r="AF58" s="268">
        <v>1.4</v>
      </c>
      <c r="AG58" s="268" t="s">
        <v>7295</v>
      </c>
      <c r="AH58" s="268" t="s">
        <v>7295</v>
      </c>
      <c r="AI58" s="268" t="s">
        <v>7295</v>
      </c>
      <c r="AJ58" s="268" t="s">
        <v>7295</v>
      </c>
      <c r="AK58" s="268" t="s">
        <v>7295</v>
      </c>
      <c r="AL58" s="268" t="s">
        <v>7295</v>
      </c>
      <c r="AM58" s="268" t="str">
        <f>_xlfn.IFNA(VLOOKUP(C58,'INFORM Severity - hidden'!$C$5:$G$155,5,FALSE),"-")</f>
        <v>-</v>
      </c>
    </row>
    <row r="59" spans="1:39" x14ac:dyDescent="0.35">
      <c r="A59" t="s">
        <v>175</v>
      </c>
      <c r="B59" t="s">
        <v>173</v>
      </c>
      <c r="C59" t="s">
        <v>174</v>
      </c>
      <c r="D59" s="268" t="str">
        <f t="shared" si="0"/>
        <v>Stable</v>
      </c>
      <c r="E59" s="268" t="s">
        <v>7295</v>
      </c>
      <c r="F59" s="268">
        <v>1</v>
      </c>
      <c r="G59" s="268">
        <v>1</v>
      </c>
      <c r="H59" s="268">
        <v>1.7</v>
      </c>
      <c r="I59" s="268">
        <v>1.5</v>
      </c>
      <c r="J59" s="268">
        <v>1.5</v>
      </c>
      <c r="K59" s="268">
        <v>1.8</v>
      </c>
      <c r="L59" s="268">
        <v>1.8</v>
      </c>
      <c r="M59" s="268">
        <v>1.8</v>
      </c>
      <c r="N59" s="268">
        <v>1.9</v>
      </c>
      <c r="O59" s="268">
        <v>1.9</v>
      </c>
      <c r="P59" s="268">
        <v>1.9</v>
      </c>
      <c r="Q59" s="268">
        <v>1.9</v>
      </c>
      <c r="R59" s="268">
        <v>1.9</v>
      </c>
      <c r="S59" s="268">
        <v>2</v>
      </c>
      <c r="T59" s="268">
        <v>1.9</v>
      </c>
      <c r="U59" s="268">
        <v>2</v>
      </c>
      <c r="V59" s="268">
        <v>2.1</v>
      </c>
      <c r="W59" s="268">
        <v>2.2000000000000002</v>
      </c>
      <c r="X59" s="268">
        <v>1.9</v>
      </c>
      <c r="Y59" s="268">
        <v>1.9</v>
      </c>
      <c r="Z59" s="268">
        <v>1.9</v>
      </c>
      <c r="AA59" s="268">
        <v>1.8</v>
      </c>
      <c r="AB59" s="268">
        <v>1.8</v>
      </c>
      <c r="AC59" s="268">
        <v>1.8</v>
      </c>
      <c r="AD59" s="268">
        <v>1.6</v>
      </c>
      <c r="AE59" s="268">
        <v>1.6</v>
      </c>
      <c r="AF59" s="268">
        <v>1.5</v>
      </c>
      <c r="AG59" s="268">
        <v>1.5</v>
      </c>
      <c r="AH59" s="268">
        <v>1.6</v>
      </c>
      <c r="AI59" s="268">
        <v>1.7</v>
      </c>
      <c r="AJ59" s="268">
        <v>1.7</v>
      </c>
      <c r="AK59" s="268">
        <v>1.7</v>
      </c>
      <c r="AL59" s="268">
        <v>1.7</v>
      </c>
      <c r="AM59" s="268">
        <f>_xlfn.IFNA(VLOOKUP(C59,'INFORM Severity - hidden'!$C$5:$G$155,5,FALSE),"-")</f>
        <v>1.7</v>
      </c>
    </row>
    <row r="60" spans="1:39" x14ac:dyDescent="0.35">
      <c r="A60" t="s">
        <v>482</v>
      </c>
      <c r="B60" t="s">
        <v>480</v>
      </c>
      <c r="C60" t="s">
        <v>481</v>
      </c>
      <c r="D60" s="268" t="str">
        <f t="shared" si="0"/>
        <v>Stable</v>
      </c>
      <c r="E60" s="268" t="s">
        <v>7295</v>
      </c>
      <c r="F60" s="268">
        <v>3.4</v>
      </c>
      <c r="G60" s="268">
        <v>3.4</v>
      </c>
      <c r="H60" s="268">
        <v>4</v>
      </c>
      <c r="I60" s="268">
        <v>3.7</v>
      </c>
      <c r="J60" s="268">
        <v>3.5</v>
      </c>
      <c r="K60" s="268">
        <v>3.5</v>
      </c>
      <c r="L60" s="268">
        <v>3.5</v>
      </c>
      <c r="M60" s="268">
        <v>3.5</v>
      </c>
      <c r="N60" s="268">
        <v>3.5</v>
      </c>
      <c r="O60" s="268">
        <v>3.5</v>
      </c>
      <c r="P60" s="268">
        <v>3.5</v>
      </c>
      <c r="Q60" s="268">
        <v>3.5</v>
      </c>
      <c r="R60" s="268">
        <v>3.3</v>
      </c>
      <c r="S60" s="268">
        <v>3.3</v>
      </c>
      <c r="T60" s="268">
        <v>3.4</v>
      </c>
      <c r="U60" s="268">
        <v>3.4</v>
      </c>
      <c r="V60" s="268">
        <v>3.4</v>
      </c>
      <c r="W60" s="268">
        <v>3.4</v>
      </c>
      <c r="X60" s="268">
        <v>3.4</v>
      </c>
      <c r="Y60" s="268">
        <v>3.4</v>
      </c>
      <c r="Z60" s="268">
        <v>3.4</v>
      </c>
      <c r="AA60" s="268">
        <v>3.4</v>
      </c>
      <c r="AB60" s="268">
        <v>3.4</v>
      </c>
      <c r="AC60" s="268">
        <v>3.4</v>
      </c>
      <c r="AD60" s="268">
        <v>3.4</v>
      </c>
      <c r="AE60" s="268">
        <v>3.4</v>
      </c>
      <c r="AF60" s="268">
        <v>3.4</v>
      </c>
      <c r="AG60" s="268">
        <v>3.4</v>
      </c>
      <c r="AH60" s="268">
        <v>3.4</v>
      </c>
      <c r="AI60" s="268">
        <v>3.5</v>
      </c>
      <c r="AJ60" s="268">
        <v>3.5</v>
      </c>
      <c r="AK60" s="268">
        <v>3.5</v>
      </c>
      <c r="AL60" s="268">
        <v>3.5</v>
      </c>
      <c r="AM60" s="268">
        <f>_xlfn.IFNA(VLOOKUP(C60,'INFORM Severity - hidden'!$C$5:$G$155,5,FALSE),"-")</f>
        <v>3.6</v>
      </c>
    </row>
    <row r="61" spans="1:39" x14ac:dyDescent="0.35">
      <c r="A61"/>
      <c r="B61"/>
      <c r="C61" t="s">
        <v>7320</v>
      </c>
      <c r="D61" s="268" t="str">
        <f t="shared" si="0"/>
        <v>-</v>
      </c>
      <c r="E61" s="268" t="s">
        <v>7295</v>
      </c>
      <c r="F61" s="268" t="s">
        <v>7295</v>
      </c>
      <c r="G61" s="268" t="s">
        <v>7295</v>
      </c>
      <c r="H61" s="268" t="s">
        <v>7295</v>
      </c>
      <c r="I61" s="268" t="s">
        <v>7295</v>
      </c>
      <c r="J61" s="268" t="s">
        <v>7295</v>
      </c>
      <c r="K61" s="268" t="s">
        <v>7295</v>
      </c>
      <c r="L61" s="268" t="s">
        <v>7295</v>
      </c>
      <c r="M61" s="268" t="s">
        <v>7295</v>
      </c>
      <c r="N61" s="268" t="s">
        <v>7295</v>
      </c>
      <c r="O61" s="268" t="s">
        <v>7295</v>
      </c>
      <c r="P61" s="268" t="s">
        <v>7295</v>
      </c>
      <c r="Q61" s="268" t="s">
        <v>7295</v>
      </c>
      <c r="R61" s="268" t="s">
        <v>7295</v>
      </c>
      <c r="S61" s="268" t="s">
        <v>7295</v>
      </c>
      <c r="T61" s="268" t="s">
        <v>7295</v>
      </c>
      <c r="U61" s="268" t="s">
        <v>7295</v>
      </c>
      <c r="V61" s="268" t="s">
        <v>7295</v>
      </c>
      <c r="W61" s="268" t="s">
        <v>7295</v>
      </c>
      <c r="X61" s="268" t="s">
        <v>7295</v>
      </c>
      <c r="Y61" s="268" t="s">
        <v>7295</v>
      </c>
      <c r="Z61" s="268" t="s">
        <v>7295</v>
      </c>
      <c r="AA61" s="268" t="s">
        <v>7295</v>
      </c>
      <c r="AB61" s="268">
        <v>2.7</v>
      </c>
      <c r="AC61" s="268">
        <v>3.1</v>
      </c>
      <c r="AD61" s="268">
        <v>3.1</v>
      </c>
      <c r="AE61" s="268">
        <v>3.1</v>
      </c>
      <c r="AF61" s="268">
        <v>3.1</v>
      </c>
      <c r="AG61" s="268">
        <v>3.1</v>
      </c>
      <c r="AH61" s="268">
        <v>3.1</v>
      </c>
      <c r="AI61" s="268">
        <v>3.2</v>
      </c>
      <c r="AJ61" s="268">
        <v>3.2</v>
      </c>
      <c r="AK61" s="268" t="s">
        <v>7295</v>
      </c>
      <c r="AL61" s="268" t="s">
        <v>7295</v>
      </c>
      <c r="AM61" s="268" t="str">
        <f>_xlfn.IFNA(VLOOKUP(C61,'INFORM Severity - hidden'!$C$5:$G$155,5,FALSE),"-")</f>
        <v>-</v>
      </c>
    </row>
    <row r="62" spans="1:39" x14ac:dyDescent="0.35">
      <c r="A62" t="s">
        <v>369</v>
      </c>
      <c r="B62" t="s">
        <v>367</v>
      </c>
      <c r="C62" t="s">
        <v>368</v>
      </c>
      <c r="D62" s="268" t="str">
        <f t="shared" si="0"/>
        <v>Increasing</v>
      </c>
      <c r="E62" s="268" t="s">
        <v>7295</v>
      </c>
      <c r="F62" s="268">
        <v>2.2999999999999998</v>
      </c>
      <c r="G62" s="268">
        <v>2.2999999999999998</v>
      </c>
      <c r="H62" s="268">
        <v>2.8</v>
      </c>
      <c r="I62" s="268">
        <v>2.8</v>
      </c>
      <c r="J62" s="268">
        <v>2.8</v>
      </c>
      <c r="K62" s="268">
        <v>2.8</v>
      </c>
      <c r="L62" s="268">
        <v>2.8</v>
      </c>
      <c r="M62" s="268">
        <v>2.8</v>
      </c>
      <c r="N62" s="268">
        <v>2.8</v>
      </c>
      <c r="O62" s="268">
        <v>2.8</v>
      </c>
      <c r="P62" s="268">
        <v>3.2</v>
      </c>
      <c r="Q62" s="268">
        <v>3.2</v>
      </c>
      <c r="R62" s="268">
        <v>3.2</v>
      </c>
      <c r="S62" s="268">
        <v>3.2</v>
      </c>
      <c r="T62" s="268">
        <v>3.3</v>
      </c>
      <c r="U62" s="268">
        <v>3.3</v>
      </c>
      <c r="V62" s="268">
        <v>3.3</v>
      </c>
      <c r="W62" s="268">
        <v>3.3</v>
      </c>
      <c r="X62" s="268">
        <v>3.3</v>
      </c>
      <c r="Y62" s="268">
        <v>3.3</v>
      </c>
      <c r="Z62" s="268">
        <v>3.2</v>
      </c>
      <c r="AA62" s="268">
        <v>3.3</v>
      </c>
      <c r="AB62" s="268">
        <v>3.3</v>
      </c>
      <c r="AC62" s="268">
        <v>3.3</v>
      </c>
      <c r="AD62" s="268">
        <v>3.3</v>
      </c>
      <c r="AE62" s="268">
        <v>3.3</v>
      </c>
      <c r="AF62" s="268">
        <v>3.3</v>
      </c>
      <c r="AG62" s="268">
        <v>3.3</v>
      </c>
      <c r="AH62" s="268">
        <v>3.3</v>
      </c>
      <c r="AI62" s="268">
        <v>3.4</v>
      </c>
      <c r="AJ62" s="268">
        <v>3.4</v>
      </c>
      <c r="AK62" s="268">
        <v>3.4</v>
      </c>
      <c r="AL62" s="268">
        <v>3.4</v>
      </c>
      <c r="AM62" s="268">
        <f>_xlfn.IFNA(VLOOKUP(C62,'INFORM Severity - hidden'!$C$5:$G$155,5,FALSE),"-")</f>
        <v>3.8</v>
      </c>
    </row>
    <row r="63" spans="1:39" x14ac:dyDescent="0.35">
      <c r="A63"/>
      <c r="B63"/>
      <c r="C63" t="s">
        <v>7321</v>
      </c>
      <c r="D63" s="268" t="str">
        <f t="shared" si="0"/>
        <v>-</v>
      </c>
      <c r="E63" s="268" t="s">
        <v>7295</v>
      </c>
      <c r="F63" s="268" t="s">
        <v>7295</v>
      </c>
      <c r="G63" s="268" t="s">
        <v>7295</v>
      </c>
      <c r="H63" s="268" t="s">
        <v>7295</v>
      </c>
      <c r="I63" s="268" t="s">
        <v>7295</v>
      </c>
      <c r="J63" s="268" t="s">
        <v>7295</v>
      </c>
      <c r="K63" s="268" t="s">
        <v>7295</v>
      </c>
      <c r="L63" s="268" t="s">
        <v>7295</v>
      </c>
      <c r="M63" s="268" t="s">
        <v>7295</v>
      </c>
      <c r="N63" s="268" t="s">
        <v>7295</v>
      </c>
      <c r="O63" s="268" t="s">
        <v>7295</v>
      </c>
      <c r="P63" s="268" t="s">
        <v>7295</v>
      </c>
      <c r="Q63" s="268" t="s">
        <v>7295</v>
      </c>
      <c r="R63" s="268" t="s">
        <v>7295</v>
      </c>
      <c r="S63" s="268" t="s">
        <v>7295</v>
      </c>
      <c r="T63" s="268" t="s">
        <v>7295</v>
      </c>
      <c r="U63" s="268" t="s">
        <v>7295</v>
      </c>
      <c r="V63" s="268" t="s">
        <v>7295</v>
      </c>
      <c r="W63" s="268" t="s">
        <v>7295</v>
      </c>
      <c r="X63" s="268" t="s">
        <v>7295</v>
      </c>
      <c r="Y63" s="268" t="s">
        <v>7295</v>
      </c>
      <c r="Z63" s="268" t="s">
        <v>7295</v>
      </c>
      <c r="AA63" s="268" t="s">
        <v>7295</v>
      </c>
      <c r="AB63" s="268">
        <v>3.1</v>
      </c>
      <c r="AC63" s="268">
        <v>3.3</v>
      </c>
      <c r="AD63" s="268">
        <v>3.3</v>
      </c>
      <c r="AE63" s="268">
        <v>3.3</v>
      </c>
      <c r="AF63" s="268">
        <v>3.3</v>
      </c>
      <c r="AG63" s="268">
        <v>3.3</v>
      </c>
      <c r="AH63" s="268">
        <v>3.3</v>
      </c>
      <c r="AI63" s="268">
        <v>3.4</v>
      </c>
      <c r="AJ63" s="268">
        <v>3.4</v>
      </c>
      <c r="AK63" s="268">
        <v>3.4</v>
      </c>
      <c r="AL63" s="268" t="s">
        <v>7295</v>
      </c>
      <c r="AM63" s="268" t="str">
        <f>_xlfn.IFNA(VLOOKUP(C63,'INFORM Severity - hidden'!$C$5:$G$155,5,FALSE),"-")</f>
        <v>-</v>
      </c>
    </row>
    <row r="64" spans="1:39" x14ac:dyDescent="0.35">
      <c r="A64" t="s">
        <v>72</v>
      </c>
      <c r="B64" t="s">
        <v>70</v>
      </c>
      <c r="C64" t="s">
        <v>71</v>
      </c>
      <c r="D64" s="268" t="str">
        <f t="shared" si="0"/>
        <v>Decreasing</v>
      </c>
      <c r="E64" s="268">
        <v>3.4</v>
      </c>
      <c r="F64" s="268">
        <v>2.9</v>
      </c>
      <c r="G64" s="268">
        <v>2.9</v>
      </c>
      <c r="H64" s="268">
        <v>3.2</v>
      </c>
      <c r="I64" s="268">
        <v>3.2</v>
      </c>
      <c r="J64" s="268">
        <v>3.3</v>
      </c>
      <c r="K64" s="268">
        <v>3.3</v>
      </c>
      <c r="L64" s="268">
        <v>3.3</v>
      </c>
      <c r="M64" s="268">
        <v>3.3</v>
      </c>
      <c r="N64" s="268">
        <v>3.3</v>
      </c>
      <c r="O64" s="268">
        <v>3.4</v>
      </c>
      <c r="P64" s="268">
        <v>3.4</v>
      </c>
      <c r="Q64" s="268">
        <v>3.4</v>
      </c>
      <c r="R64" s="268">
        <v>3.4</v>
      </c>
      <c r="S64" s="268">
        <v>3.5</v>
      </c>
      <c r="T64" s="268">
        <v>3.5</v>
      </c>
      <c r="U64" s="268">
        <v>3.5</v>
      </c>
      <c r="V64" s="268">
        <v>3.5</v>
      </c>
      <c r="W64" s="268">
        <v>3.5</v>
      </c>
      <c r="X64" s="268">
        <v>3.5</v>
      </c>
      <c r="Y64" s="268">
        <v>3.4</v>
      </c>
      <c r="Z64" s="268">
        <v>3.5</v>
      </c>
      <c r="AA64" s="268">
        <v>3.5</v>
      </c>
      <c r="AB64" s="268">
        <v>3.5</v>
      </c>
      <c r="AC64" s="268">
        <v>3.5</v>
      </c>
      <c r="AD64" s="268">
        <v>3.5</v>
      </c>
      <c r="AE64" s="268">
        <v>3.8</v>
      </c>
      <c r="AF64" s="268">
        <v>3.8</v>
      </c>
      <c r="AG64" s="268">
        <v>3.8</v>
      </c>
      <c r="AH64" s="268">
        <v>3.8</v>
      </c>
      <c r="AI64" s="268">
        <v>3.9</v>
      </c>
      <c r="AJ64" s="268">
        <v>3.6</v>
      </c>
      <c r="AK64" s="268">
        <v>3.6</v>
      </c>
      <c r="AL64" s="268">
        <v>3.6</v>
      </c>
      <c r="AM64" s="268">
        <f>_xlfn.IFNA(VLOOKUP(C64,'INFORM Severity - hidden'!$C$5:$G$155,5,FALSE),"-")</f>
        <v>3.6</v>
      </c>
    </row>
    <row r="65" spans="1:39" x14ac:dyDescent="0.35">
      <c r="A65" t="s">
        <v>72</v>
      </c>
      <c r="B65" t="s">
        <v>4938</v>
      </c>
      <c r="C65" t="s">
        <v>4939</v>
      </c>
      <c r="D65" s="268" t="str">
        <f t="shared" si="0"/>
        <v>Stable</v>
      </c>
      <c r="E65" s="268" t="s">
        <v>7295</v>
      </c>
      <c r="F65" s="268" t="s">
        <v>7295</v>
      </c>
      <c r="G65" s="268" t="s">
        <v>7295</v>
      </c>
      <c r="H65" s="268" t="s">
        <v>7295</v>
      </c>
      <c r="I65" s="268" t="s">
        <v>7295</v>
      </c>
      <c r="J65" s="268" t="s">
        <v>7295</v>
      </c>
      <c r="K65" s="268" t="s">
        <v>7295</v>
      </c>
      <c r="L65" s="268" t="s">
        <v>7295</v>
      </c>
      <c r="M65" s="268" t="s">
        <v>7295</v>
      </c>
      <c r="N65" s="268" t="s">
        <v>7295</v>
      </c>
      <c r="O65" s="268" t="s">
        <v>7295</v>
      </c>
      <c r="P65" s="268" t="s">
        <v>7295</v>
      </c>
      <c r="Q65" s="268" t="s">
        <v>7295</v>
      </c>
      <c r="R65" s="268" t="s">
        <v>7295</v>
      </c>
      <c r="S65" s="268" t="s">
        <v>7295</v>
      </c>
      <c r="T65" s="268" t="s">
        <v>7295</v>
      </c>
      <c r="U65" s="268" t="s">
        <v>7295</v>
      </c>
      <c r="V65" s="268" t="s">
        <v>7295</v>
      </c>
      <c r="W65" s="268" t="s">
        <v>7295</v>
      </c>
      <c r="X65" s="268" t="s">
        <v>7295</v>
      </c>
      <c r="Y65" s="268" t="s">
        <v>7295</v>
      </c>
      <c r="Z65" s="268" t="s">
        <v>7295</v>
      </c>
      <c r="AA65" s="268" t="s">
        <v>7295</v>
      </c>
      <c r="AB65" s="268" t="s">
        <v>7295</v>
      </c>
      <c r="AC65" s="268" t="s">
        <v>7295</v>
      </c>
      <c r="AD65" s="268" t="s">
        <v>7295</v>
      </c>
      <c r="AE65" s="268" t="s">
        <v>7295</v>
      </c>
      <c r="AF65" s="268" t="s">
        <v>7295</v>
      </c>
      <c r="AG65" s="268" t="s">
        <v>7295</v>
      </c>
      <c r="AH65" s="268" t="s">
        <v>7295</v>
      </c>
      <c r="AI65" s="268" t="s">
        <v>7295</v>
      </c>
      <c r="AJ65" s="268">
        <v>3.1</v>
      </c>
      <c r="AK65" s="268">
        <v>3.1</v>
      </c>
      <c r="AL65" s="268">
        <v>3.1</v>
      </c>
      <c r="AM65" s="268">
        <f>_xlfn.IFNA(VLOOKUP(C65,'INFORM Severity - hidden'!$C$5:$G$155,5,FALSE),"-")</f>
        <v>3.1</v>
      </c>
    </row>
    <row r="66" spans="1:39" x14ac:dyDescent="0.35">
      <c r="A66"/>
      <c r="B66"/>
      <c r="C66" t="s">
        <v>7322</v>
      </c>
      <c r="D66" s="268" t="str">
        <f t="shared" si="0"/>
        <v>-</v>
      </c>
      <c r="E66" s="268" t="s">
        <v>7295</v>
      </c>
      <c r="F66" s="268">
        <v>2.2999999999999998</v>
      </c>
      <c r="G66" s="268">
        <v>2.2999999999999998</v>
      </c>
      <c r="H66" s="268">
        <v>2.8</v>
      </c>
      <c r="I66" s="268">
        <v>2.8</v>
      </c>
      <c r="J66" s="268">
        <v>2.8</v>
      </c>
      <c r="K66" s="268">
        <v>2.1</v>
      </c>
      <c r="L66" s="268">
        <v>2.1</v>
      </c>
      <c r="M66" s="268">
        <v>2.1</v>
      </c>
      <c r="N66" s="268">
        <v>2.1</v>
      </c>
      <c r="O66" s="268">
        <v>2.1</v>
      </c>
      <c r="P66" s="268">
        <v>2.1</v>
      </c>
      <c r="Q66" s="268">
        <v>1.9</v>
      </c>
      <c r="R66" s="268">
        <v>1.9</v>
      </c>
      <c r="S66" s="268">
        <v>2.2000000000000002</v>
      </c>
      <c r="T66" s="268" t="s">
        <v>7295</v>
      </c>
      <c r="U66" s="268" t="s">
        <v>7295</v>
      </c>
      <c r="V66" s="268" t="s">
        <v>7295</v>
      </c>
      <c r="W66" s="268" t="s">
        <v>7295</v>
      </c>
      <c r="X66" s="268" t="s">
        <v>7295</v>
      </c>
      <c r="Y66" s="268" t="s">
        <v>7295</v>
      </c>
      <c r="Z66" s="268" t="s">
        <v>7295</v>
      </c>
      <c r="AA66" s="268" t="s">
        <v>7295</v>
      </c>
      <c r="AB66" s="268" t="s">
        <v>7295</v>
      </c>
      <c r="AC66" s="268" t="s">
        <v>7295</v>
      </c>
      <c r="AD66" s="268" t="s">
        <v>7295</v>
      </c>
      <c r="AE66" s="268" t="s">
        <v>7295</v>
      </c>
      <c r="AF66" s="268" t="s">
        <v>7295</v>
      </c>
      <c r="AG66" s="268" t="s">
        <v>7295</v>
      </c>
      <c r="AH66" s="268" t="s">
        <v>7295</v>
      </c>
      <c r="AI66" s="268" t="s">
        <v>7295</v>
      </c>
      <c r="AJ66" s="268" t="s">
        <v>7295</v>
      </c>
      <c r="AK66" s="268" t="s">
        <v>7295</v>
      </c>
      <c r="AL66" s="268" t="s">
        <v>7295</v>
      </c>
      <c r="AM66" s="268" t="str">
        <f>_xlfn.IFNA(VLOOKUP(C66,'INFORM Severity - hidden'!$C$5:$G$155,5,FALSE),"-")</f>
        <v>-</v>
      </c>
    </row>
    <row r="67" spans="1:39" x14ac:dyDescent="0.35">
      <c r="A67" t="s">
        <v>1258</v>
      </c>
      <c r="B67" t="s">
        <v>1256</v>
      </c>
      <c r="C67" t="s">
        <v>1257</v>
      </c>
      <c r="D67" s="268" t="str">
        <f t="shared" ref="D67:D130" si="1">IF(AM67="-","-",IFERROR(IF(ROUND(AVERAGE(AK67:AM67),1)=ROUND(AVERAGE(AH67:AJ67),1),"Stable",IF(ROUND(AVERAGE(AK67:AM67),1)&lt;ROUND(AVERAGE(AH67:AJ67),1),"Decreasing",IF(ROUND(AVERAGE(AK67:AM67),1)&gt;ROUND(AVERAGE(AH67:AJ67),1),"Increasing"))),"-"))</f>
        <v>-</v>
      </c>
      <c r="E67" s="268" t="s">
        <v>7295</v>
      </c>
      <c r="F67" s="268" t="s">
        <v>7295</v>
      </c>
      <c r="G67" s="268" t="s">
        <v>7295</v>
      </c>
      <c r="H67" s="268" t="s">
        <v>7295</v>
      </c>
      <c r="I67" s="268" t="s">
        <v>7295</v>
      </c>
      <c r="J67" s="268" t="s">
        <v>7295</v>
      </c>
      <c r="K67" s="268">
        <v>2.2000000000000002</v>
      </c>
      <c r="L67" s="268">
        <v>2.2000000000000002</v>
      </c>
      <c r="M67" s="268">
        <v>2.2000000000000002</v>
      </c>
      <c r="N67" s="268">
        <v>2.2000000000000002</v>
      </c>
      <c r="O67" s="268">
        <v>2.2000000000000002</v>
      </c>
      <c r="P67" s="268">
        <v>2.2000000000000002</v>
      </c>
      <c r="Q67" s="268" t="s">
        <v>7295</v>
      </c>
      <c r="R67" s="268" t="s">
        <v>7295</v>
      </c>
      <c r="S67" s="268" t="s">
        <v>7295</v>
      </c>
      <c r="T67" s="268" t="s">
        <v>7295</v>
      </c>
      <c r="U67" s="268" t="s">
        <v>7295</v>
      </c>
      <c r="V67" s="268" t="s">
        <v>7295</v>
      </c>
      <c r="W67" s="268" t="s">
        <v>7295</v>
      </c>
      <c r="X67" s="268" t="s">
        <v>7295</v>
      </c>
      <c r="Y67" s="268" t="s">
        <v>7295</v>
      </c>
      <c r="Z67" s="268" t="s">
        <v>7295</v>
      </c>
      <c r="AA67" s="268" t="s">
        <v>7295</v>
      </c>
      <c r="AB67" s="268" t="s">
        <v>7295</v>
      </c>
      <c r="AC67" s="268" t="s">
        <v>7295</v>
      </c>
      <c r="AD67" s="268" t="s">
        <v>7295</v>
      </c>
      <c r="AE67" s="268" t="s">
        <v>7295</v>
      </c>
      <c r="AF67" s="268" t="s">
        <v>7295</v>
      </c>
      <c r="AG67" s="268" t="s">
        <v>7295</v>
      </c>
      <c r="AH67" s="268" t="s">
        <v>7295</v>
      </c>
      <c r="AI67" s="268" t="s">
        <v>7295</v>
      </c>
      <c r="AJ67" s="268" t="s">
        <v>7295</v>
      </c>
      <c r="AK67" s="268" t="s">
        <v>7295</v>
      </c>
      <c r="AL67" s="268" t="s">
        <v>7295</v>
      </c>
      <c r="AM67" s="268" t="str">
        <f>_xlfn.IFNA(VLOOKUP(C67,'INFORM Severity - hidden'!$C$5:$G$155,5,FALSE),"-")</f>
        <v>x</v>
      </c>
    </row>
    <row r="68" spans="1:39" x14ac:dyDescent="0.35">
      <c r="A68"/>
      <c r="B68"/>
      <c r="C68" t="s">
        <v>7323</v>
      </c>
      <c r="D68" s="268" t="str">
        <f t="shared" si="1"/>
        <v>-</v>
      </c>
      <c r="E68" s="268" t="s">
        <v>7295</v>
      </c>
      <c r="F68" s="268" t="s">
        <v>7295</v>
      </c>
      <c r="G68" s="268" t="s">
        <v>7295</v>
      </c>
      <c r="H68" s="268" t="s">
        <v>7295</v>
      </c>
      <c r="I68" s="268" t="s">
        <v>7295</v>
      </c>
      <c r="J68" s="268" t="s">
        <v>7295</v>
      </c>
      <c r="K68" s="268">
        <v>1.2</v>
      </c>
      <c r="L68" s="268">
        <v>1.2</v>
      </c>
      <c r="M68" s="268">
        <v>1.2</v>
      </c>
      <c r="N68" s="268">
        <v>1.4</v>
      </c>
      <c r="O68" s="268">
        <v>1.3</v>
      </c>
      <c r="P68" s="268" t="s">
        <v>7295</v>
      </c>
      <c r="Q68" s="268" t="s">
        <v>7295</v>
      </c>
      <c r="R68" s="268" t="s">
        <v>7295</v>
      </c>
      <c r="S68" s="268" t="s">
        <v>7295</v>
      </c>
      <c r="T68" s="268" t="s">
        <v>7295</v>
      </c>
      <c r="U68" s="268" t="s">
        <v>7295</v>
      </c>
      <c r="V68" s="268" t="s">
        <v>7295</v>
      </c>
      <c r="W68" s="268" t="s">
        <v>7295</v>
      </c>
      <c r="X68" s="268" t="s">
        <v>7295</v>
      </c>
      <c r="Y68" s="268" t="s">
        <v>7295</v>
      </c>
      <c r="Z68" s="268" t="s">
        <v>7295</v>
      </c>
      <c r="AA68" s="268" t="s">
        <v>7295</v>
      </c>
      <c r="AB68" s="268" t="s">
        <v>7295</v>
      </c>
      <c r="AC68" s="268" t="s">
        <v>7295</v>
      </c>
      <c r="AD68" s="268" t="s">
        <v>7295</v>
      </c>
      <c r="AE68" s="268" t="s">
        <v>7295</v>
      </c>
      <c r="AF68" s="268" t="s">
        <v>7295</v>
      </c>
      <c r="AG68" s="268" t="s">
        <v>7295</v>
      </c>
      <c r="AH68" s="268" t="s">
        <v>7295</v>
      </c>
      <c r="AI68" s="268" t="s">
        <v>7295</v>
      </c>
      <c r="AJ68" s="268" t="s">
        <v>7295</v>
      </c>
      <c r="AK68" s="268" t="s">
        <v>7295</v>
      </c>
      <c r="AL68" s="268" t="s">
        <v>7295</v>
      </c>
      <c r="AM68" s="268" t="str">
        <f>_xlfn.IFNA(VLOOKUP(C68,'INFORM Severity - hidden'!$C$5:$G$155,5,FALSE),"-")</f>
        <v>-</v>
      </c>
    </row>
    <row r="69" spans="1:39" x14ac:dyDescent="0.35">
      <c r="A69"/>
      <c r="B69"/>
      <c r="C69" t="s">
        <v>7324</v>
      </c>
      <c r="D69" s="268" t="str">
        <f t="shared" si="1"/>
        <v>-</v>
      </c>
      <c r="E69" s="268" t="s">
        <v>7295</v>
      </c>
      <c r="F69" s="268" t="s">
        <v>7295</v>
      </c>
      <c r="G69" s="268" t="s">
        <v>7295</v>
      </c>
      <c r="H69" s="268" t="s">
        <v>7295</v>
      </c>
      <c r="I69" s="268" t="s">
        <v>7295</v>
      </c>
      <c r="J69" s="268" t="s">
        <v>7295</v>
      </c>
      <c r="K69" s="268" t="s">
        <v>7295</v>
      </c>
      <c r="L69" s="268" t="s">
        <v>7295</v>
      </c>
      <c r="M69" s="268" t="s">
        <v>7295</v>
      </c>
      <c r="N69" s="268" t="s">
        <v>7295</v>
      </c>
      <c r="O69" s="268" t="s">
        <v>7295</v>
      </c>
      <c r="P69" s="268" t="s">
        <v>7295</v>
      </c>
      <c r="Q69" s="268">
        <v>1.4</v>
      </c>
      <c r="R69" s="268">
        <v>1.4</v>
      </c>
      <c r="S69" s="268">
        <v>1.7</v>
      </c>
      <c r="T69" s="268" t="s">
        <v>7295</v>
      </c>
      <c r="U69" s="268" t="s">
        <v>7295</v>
      </c>
      <c r="V69" s="268" t="s">
        <v>7295</v>
      </c>
      <c r="W69" s="268" t="s">
        <v>7295</v>
      </c>
      <c r="X69" s="268" t="s">
        <v>7295</v>
      </c>
      <c r="Y69" s="268" t="s">
        <v>7295</v>
      </c>
      <c r="Z69" s="268" t="s">
        <v>7295</v>
      </c>
      <c r="AA69" s="268" t="s">
        <v>7295</v>
      </c>
      <c r="AB69" s="268" t="s">
        <v>7295</v>
      </c>
      <c r="AC69" s="268" t="s">
        <v>7295</v>
      </c>
      <c r="AD69" s="268" t="s">
        <v>7295</v>
      </c>
      <c r="AE69" s="268" t="s">
        <v>7295</v>
      </c>
      <c r="AF69" s="268" t="s">
        <v>7295</v>
      </c>
      <c r="AG69" s="268" t="s">
        <v>7295</v>
      </c>
      <c r="AH69" s="268" t="s">
        <v>7295</v>
      </c>
      <c r="AI69" s="268" t="s">
        <v>7295</v>
      </c>
      <c r="AJ69" s="268" t="s">
        <v>7295</v>
      </c>
      <c r="AK69" s="268" t="s">
        <v>7295</v>
      </c>
      <c r="AL69" s="268" t="s">
        <v>7295</v>
      </c>
      <c r="AM69" s="268" t="str">
        <f>_xlfn.IFNA(VLOOKUP(C69,'INFORM Severity - hidden'!$C$5:$G$155,5,FALSE),"-")</f>
        <v>-</v>
      </c>
    </row>
    <row r="70" spans="1:39" x14ac:dyDescent="0.35">
      <c r="A70"/>
      <c r="B70"/>
      <c r="C70" t="s">
        <v>7325</v>
      </c>
      <c r="D70" s="268" t="str">
        <f t="shared" si="1"/>
        <v>-</v>
      </c>
      <c r="E70" s="268" t="s">
        <v>7295</v>
      </c>
      <c r="F70" s="268" t="s">
        <v>7295</v>
      </c>
      <c r="G70" s="268" t="s">
        <v>7295</v>
      </c>
      <c r="H70" s="268" t="s">
        <v>7295</v>
      </c>
      <c r="I70" s="268" t="s">
        <v>7295</v>
      </c>
      <c r="J70" s="268" t="s">
        <v>7295</v>
      </c>
      <c r="K70" s="268" t="s">
        <v>7295</v>
      </c>
      <c r="L70" s="268" t="s">
        <v>7295</v>
      </c>
      <c r="M70" s="268" t="s">
        <v>7295</v>
      </c>
      <c r="N70" s="268" t="s">
        <v>7295</v>
      </c>
      <c r="O70" s="268" t="s">
        <v>7295</v>
      </c>
      <c r="P70" s="268" t="s">
        <v>7295</v>
      </c>
      <c r="Q70" s="268" t="s">
        <v>7295</v>
      </c>
      <c r="R70" s="268" t="s">
        <v>7295</v>
      </c>
      <c r="S70" s="268" t="s">
        <v>7295</v>
      </c>
      <c r="T70" s="268" t="s">
        <v>7295</v>
      </c>
      <c r="U70" s="268" t="s">
        <v>7295</v>
      </c>
      <c r="V70" s="268" t="s">
        <v>7295</v>
      </c>
      <c r="W70" s="268" t="s">
        <v>7295</v>
      </c>
      <c r="X70" s="268" t="s">
        <v>7295</v>
      </c>
      <c r="Y70" s="268" t="s">
        <v>7295</v>
      </c>
      <c r="Z70" s="268" t="s">
        <v>7295</v>
      </c>
      <c r="AA70" s="268" t="s">
        <v>7295</v>
      </c>
      <c r="AB70" s="268" t="s">
        <v>7295</v>
      </c>
      <c r="AC70" s="268">
        <v>2.1</v>
      </c>
      <c r="AD70" s="268">
        <v>2.1</v>
      </c>
      <c r="AE70" s="268">
        <v>2.1</v>
      </c>
      <c r="AF70" s="268">
        <v>2.1</v>
      </c>
      <c r="AG70" s="268" t="s">
        <v>7295</v>
      </c>
      <c r="AH70" s="268" t="s">
        <v>7295</v>
      </c>
      <c r="AI70" s="268" t="s">
        <v>7295</v>
      </c>
      <c r="AJ70" s="268" t="s">
        <v>7295</v>
      </c>
      <c r="AK70" s="268" t="s">
        <v>7295</v>
      </c>
      <c r="AL70" s="268" t="s">
        <v>7295</v>
      </c>
      <c r="AM70" s="268" t="str">
        <f>_xlfn.IFNA(VLOOKUP(C70,'INFORM Severity - hidden'!$C$5:$G$155,5,FALSE),"-")</f>
        <v>-</v>
      </c>
    </row>
    <row r="71" spans="1:39" x14ac:dyDescent="0.35">
      <c r="A71"/>
      <c r="B71"/>
      <c r="C71" t="s">
        <v>7326</v>
      </c>
      <c r="D71" s="268" t="str">
        <f t="shared" si="1"/>
        <v>-</v>
      </c>
      <c r="E71" s="268" t="s">
        <v>7295</v>
      </c>
      <c r="F71" s="268" t="s">
        <v>7295</v>
      </c>
      <c r="G71" s="268" t="s">
        <v>7295</v>
      </c>
      <c r="H71" s="268" t="s">
        <v>7295</v>
      </c>
      <c r="I71" s="268" t="s">
        <v>7295</v>
      </c>
      <c r="J71" s="268" t="s">
        <v>7295</v>
      </c>
      <c r="K71" s="268" t="s">
        <v>7295</v>
      </c>
      <c r="L71" s="268" t="s">
        <v>7295</v>
      </c>
      <c r="M71" s="268" t="s">
        <v>7295</v>
      </c>
      <c r="N71" s="268" t="s">
        <v>7295</v>
      </c>
      <c r="O71" s="268" t="s">
        <v>7295</v>
      </c>
      <c r="P71" s="268" t="s">
        <v>7295</v>
      </c>
      <c r="Q71" s="268" t="s">
        <v>7295</v>
      </c>
      <c r="R71" s="268" t="s">
        <v>7295</v>
      </c>
      <c r="S71" s="268" t="s">
        <v>7295</v>
      </c>
      <c r="T71" s="268" t="s">
        <v>7295</v>
      </c>
      <c r="U71" s="268" t="s">
        <v>7295</v>
      </c>
      <c r="V71" s="268" t="s">
        <v>7295</v>
      </c>
      <c r="W71" s="268" t="s">
        <v>7295</v>
      </c>
      <c r="X71" s="268" t="s">
        <v>7295</v>
      </c>
      <c r="Y71" s="268" t="s">
        <v>7295</v>
      </c>
      <c r="Z71" s="268" t="s">
        <v>7295</v>
      </c>
      <c r="AA71" s="268" t="s">
        <v>7295</v>
      </c>
      <c r="AB71" s="268" t="s">
        <v>7295</v>
      </c>
      <c r="AC71" s="268">
        <v>2.1</v>
      </c>
      <c r="AD71" s="268">
        <v>2.1</v>
      </c>
      <c r="AE71" s="268">
        <v>2.1</v>
      </c>
      <c r="AF71" s="268">
        <v>2.1</v>
      </c>
      <c r="AG71" s="268" t="s">
        <v>7295</v>
      </c>
      <c r="AH71" s="268" t="s">
        <v>7295</v>
      </c>
      <c r="AI71" s="268" t="s">
        <v>7295</v>
      </c>
      <c r="AJ71" s="268" t="s">
        <v>7295</v>
      </c>
      <c r="AK71" s="268" t="s">
        <v>7295</v>
      </c>
      <c r="AL71" s="268" t="s">
        <v>7295</v>
      </c>
      <c r="AM71" s="268" t="str">
        <f>_xlfn.IFNA(VLOOKUP(C71,'INFORM Severity - hidden'!$C$5:$G$155,5,FALSE),"-")</f>
        <v>-</v>
      </c>
    </row>
    <row r="72" spans="1:39" x14ac:dyDescent="0.35">
      <c r="A72"/>
      <c r="B72"/>
      <c r="C72" t="s">
        <v>7327</v>
      </c>
      <c r="D72" s="268" t="str">
        <f t="shared" si="1"/>
        <v>-</v>
      </c>
      <c r="E72" s="268" t="s">
        <v>7295</v>
      </c>
      <c r="F72" s="268" t="s">
        <v>7295</v>
      </c>
      <c r="G72" s="268" t="s">
        <v>7295</v>
      </c>
      <c r="H72" s="268" t="s">
        <v>7295</v>
      </c>
      <c r="I72" s="268" t="s">
        <v>7295</v>
      </c>
      <c r="J72" s="268" t="s">
        <v>7295</v>
      </c>
      <c r="K72" s="268" t="s">
        <v>7295</v>
      </c>
      <c r="L72" s="268" t="s">
        <v>7295</v>
      </c>
      <c r="M72" s="268" t="s">
        <v>7295</v>
      </c>
      <c r="N72" s="268" t="s">
        <v>7295</v>
      </c>
      <c r="O72" s="268" t="s">
        <v>7295</v>
      </c>
      <c r="P72" s="268" t="s">
        <v>7295</v>
      </c>
      <c r="Q72" s="268" t="s">
        <v>7295</v>
      </c>
      <c r="R72" s="268" t="s">
        <v>7295</v>
      </c>
      <c r="S72" s="268" t="s">
        <v>7295</v>
      </c>
      <c r="T72" s="268" t="s">
        <v>7295</v>
      </c>
      <c r="U72" s="268" t="s">
        <v>7295</v>
      </c>
      <c r="V72" s="268">
        <v>2.4</v>
      </c>
      <c r="W72" s="268">
        <v>3</v>
      </c>
      <c r="X72" s="268">
        <v>2.9</v>
      </c>
      <c r="Y72" s="268">
        <v>3</v>
      </c>
      <c r="Z72" s="268">
        <v>2.7</v>
      </c>
      <c r="AA72" s="268">
        <v>2.8</v>
      </c>
      <c r="AB72" s="268">
        <v>2.8</v>
      </c>
      <c r="AC72" s="268" t="s">
        <v>7295</v>
      </c>
      <c r="AD72" s="268" t="s">
        <v>7295</v>
      </c>
      <c r="AE72" s="268" t="s">
        <v>7295</v>
      </c>
      <c r="AF72" s="268" t="s">
        <v>7295</v>
      </c>
      <c r="AG72" s="268" t="s">
        <v>7295</v>
      </c>
      <c r="AH72" s="268" t="s">
        <v>7295</v>
      </c>
      <c r="AI72" s="268" t="s">
        <v>7295</v>
      </c>
      <c r="AJ72" s="268" t="s">
        <v>7295</v>
      </c>
      <c r="AK72" s="268" t="s">
        <v>7295</v>
      </c>
      <c r="AL72" s="268" t="s">
        <v>7295</v>
      </c>
      <c r="AM72" s="268" t="str">
        <f>_xlfn.IFNA(VLOOKUP(C72,'INFORM Severity - hidden'!$C$5:$G$155,5,FALSE),"-")</f>
        <v>-</v>
      </c>
    </row>
    <row r="73" spans="1:39" x14ac:dyDescent="0.35">
      <c r="A73" t="s">
        <v>963</v>
      </c>
      <c r="B73" t="s">
        <v>961</v>
      </c>
      <c r="C73" t="s">
        <v>962</v>
      </c>
      <c r="D73" s="268" t="str">
        <f t="shared" si="1"/>
        <v>-</v>
      </c>
      <c r="E73" s="268" t="s">
        <v>7295</v>
      </c>
      <c r="F73" s="268" t="s">
        <v>7295</v>
      </c>
      <c r="G73" s="268" t="s">
        <v>7295</v>
      </c>
      <c r="H73" s="268" t="s">
        <v>7295</v>
      </c>
      <c r="I73" s="268" t="s">
        <v>7295</v>
      </c>
      <c r="J73" s="268" t="s">
        <v>7295</v>
      </c>
      <c r="K73" s="268" t="s">
        <v>7295</v>
      </c>
      <c r="L73" s="268" t="s">
        <v>7295</v>
      </c>
      <c r="M73" s="268" t="s">
        <v>7295</v>
      </c>
      <c r="N73" s="268" t="s">
        <v>7295</v>
      </c>
      <c r="O73" s="268" t="s">
        <v>7295</v>
      </c>
      <c r="P73" s="268" t="s">
        <v>7295</v>
      </c>
      <c r="Q73" s="268" t="s">
        <v>7295</v>
      </c>
      <c r="R73" s="268" t="s">
        <v>7295</v>
      </c>
      <c r="S73" s="268" t="s">
        <v>7295</v>
      </c>
      <c r="T73" s="268" t="s">
        <v>7295</v>
      </c>
      <c r="U73" s="268" t="s">
        <v>7295</v>
      </c>
      <c r="V73" s="268" t="s">
        <v>7295</v>
      </c>
      <c r="W73" s="268" t="s">
        <v>7295</v>
      </c>
      <c r="X73" s="268" t="s">
        <v>7295</v>
      </c>
      <c r="Y73" s="268" t="s">
        <v>7295</v>
      </c>
      <c r="Z73" s="268" t="s">
        <v>7295</v>
      </c>
      <c r="AA73" s="268" t="s">
        <v>7295</v>
      </c>
      <c r="AB73" s="268" t="s">
        <v>7295</v>
      </c>
      <c r="AC73" s="268" t="s">
        <v>7295</v>
      </c>
      <c r="AD73" s="268" t="s">
        <v>7295</v>
      </c>
      <c r="AE73" s="268" t="s">
        <v>7295</v>
      </c>
      <c r="AF73" s="268" t="s">
        <v>7295</v>
      </c>
      <c r="AG73" s="268" t="s">
        <v>7295</v>
      </c>
      <c r="AH73" s="268" t="s">
        <v>7295</v>
      </c>
      <c r="AI73" s="268" t="s">
        <v>7295</v>
      </c>
      <c r="AJ73" s="268" t="s">
        <v>7295</v>
      </c>
      <c r="AK73" s="268" t="s">
        <v>7295</v>
      </c>
      <c r="AL73" s="268" t="s">
        <v>7295</v>
      </c>
      <c r="AM73" s="268" t="str">
        <f>_xlfn.IFNA(VLOOKUP(C73,'INFORM Severity - hidden'!$C$5:$G$155,5,FALSE),"-")</f>
        <v>x</v>
      </c>
    </row>
    <row r="74" spans="1:39" x14ac:dyDescent="0.35">
      <c r="A74"/>
      <c r="B74"/>
      <c r="C74" t="s">
        <v>7328</v>
      </c>
      <c r="D74" s="268" t="str">
        <f t="shared" si="1"/>
        <v>-</v>
      </c>
      <c r="E74" s="268" t="s">
        <v>7295</v>
      </c>
      <c r="F74" s="268" t="s">
        <v>7295</v>
      </c>
      <c r="G74" s="268" t="s">
        <v>7295</v>
      </c>
      <c r="H74" s="268" t="s">
        <v>7295</v>
      </c>
      <c r="I74" s="268" t="s">
        <v>7295</v>
      </c>
      <c r="J74" s="268" t="s">
        <v>7295</v>
      </c>
      <c r="K74" s="268" t="s">
        <v>7295</v>
      </c>
      <c r="L74" s="268" t="s">
        <v>7295</v>
      </c>
      <c r="M74" s="268" t="s">
        <v>7295</v>
      </c>
      <c r="N74" s="268" t="s">
        <v>7295</v>
      </c>
      <c r="O74" s="268" t="s">
        <v>7295</v>
      </c>
      <c r="P74" s="268" t="s">
        <v>7295</v>
      </c>
      <c r="Q74" s="268" t="s">
        <v>7295</v>
      </c>
      <c r="R74" s="268" t="s">
        <v>7295</v>
      </c>
      <c r="S74" s="268" t="s">
        <v>7295</v>
      </c>
      <c r="T74" s="268" t="s">
        <v>7295</v>
      </c>
      <c r="U74" s="268" t="s">
        <v>7295</v>
      </c>
      <c r="V74" s="268">
        <v>2.4</v>
      </c>
      <c r="W74" s="268">
        <v>2.5</v>
      </c>
      <c r="X74" s="268">
        <v>2.5</v>
      </c>
      <c r="Y74" s="268">
        <v>2.5</v>
      </c>
      <c r="Z74" s="268">
        <v>2.5</v>
      </c>
      <c r="AA74" s="268">
        <v>2.5</v>
      </c>
      <c r="AB74" s="268">
        <v>2.5</v>
      </c>
      <c r="AC74" s="268" t="s">
        <v>7295</v>
      </c>
      <c r="AD74" s="268" t="s">
        <v>7295</v>
      </c>
      <c r="AE74" s="268" t="s">
        <v>7295</v>
      </c>
      <c r="AF74" s="268" t="s">
        <v>7295</v>
      </c>
      <c r="AG74" s="268" t="s">
        <v>7295</v>
      </c>
      <c r="AH74" s="268" t="s">
        <v>7295</v>
      </c>
      <c r="AI74" s="268" t="s">
        <v>7295</v>
      </c>
      <c r="AJ74" s="268" t="s">
        <v>7295</v>
      </c>
      <c r="AK74" s="268" t="s">
        <v>7295</v>
      </c>
      <c r="AL74" s="268" t="s">
        <v>7295</v>
      </c>
      <c r="AM74" s="268" t="str">
        <f>_xlfn.IFNA(VLOOKUP(C74,'INFORM Severity - hidden'!$C$5:$G$155,5,FALSE),"-")</f>
        <v>-</v>
      </c>
    </row>
    <row r="75" spans="1:39" x14ac:dyDescent="0.35">
      <c r="A75"/>
      <c r="B75"/>
      <c r="C75" t="s">
        <v>7329</v>
      </c>
      <c r="D75" s="268" t="str">
        <f t="shared" si="1"/>
        <v>-</v>
      </c>
      <c r="E75" s="268" t="s">
        <v>7295</v>
      </c>
      <c r="F75" s="268" t="s">
        <v>7295</v>
      </c>
      <c r="G75" s="268" t="s">
        <v>7295</v>
      </c>
      <c r="H75" s="268" t="s">
        <v>7295</v>
      </c>
      <c r="I75" s="268" t="s">
        <v>7295</v>
      </c>
      <c r="J75" s="268" t="s">
        <v>7295</v>
      </c>
      <c r="K75" s="268" t="s">
        <v>7295</v>
      </c>
      <c r="L75" s="268" t="s">
        <v>7295</v>
      </c>
      <c r="M75" s="268" t="s">
        <v>7295</v>
      </c>
      <c r="N75" s="268" t="s">
        <v>7295</v>
      </c>
      <c r="O75" s="268" t="s">
        <v>7295</v>
      </c>
      <c r="P75" s="268" t="s">
        <v>7295</v>
      </c>
      <c r="Q75" s="268" t="s">
        <v>7295</v>
      </c>
      <c r="R75" s="268" t="s">
        <v>7295</v>
      </c>
      <c r="S75" s="268" t="s">
        <v>7295</v>
      </c>
      <c r="T75" s="268" t="s">
        <v>7295</v>
      </c>
      <c r="U75" s="268" t="s">
        <v>7295</v>
      </c>
      <c r="V75" s="268" t="s">
        <v>7295</v>
      </c>
      <c r="W75" s="268">
        <v>2.9</v>
      </c>
      <c r="X75" s="268" t="s">
        <v>7295</v>
      </c>
      <c r="Y75" s="268" t="s">
        <v>7295</v>
      </c>
      <c r="Z75" s="268" t="s">
        <v>7295</v>
      </c>
      <c r="AA75" s="268" t="s">
        <v>7295</v>
      </c>
      <c r="AB75" s="268" t="s">
        <v>7295</v>
      </c>
      <c r="AC75" s="268" t="s">
        <v>7295</v>
      </c>
      <c r="AD75" s="268" t="s">
        <v>7295</v>
      </c>
      <c r="AE75" s="268" t="s">
        <v>7295</v>
      </c>
      <c r="AF75" s="268" t="s">
        <v>7295</v>
      </c>
      <c r="AG75" s="268" t="s">
        <v>7295</v>
      </c>
      <c r="AH75" s="268" t="s">
        <v>7295</v>
      </c>
      <c r="AI75" s="268" t="s">
        <v>7295</v>
      </c>
      <c r="AJ75" s="268" t="s">
        <v>7295</v>
      </c>
      <c r="AK75" s="268" t="s">
        <v>7295</v>
      </c>
      <c r="AL75" s="268" t="s">
        <v>7295</v>
      </c>
      <c r="AM75" s="268" t="str">
        <f>_xlfn.IFNA(VLOOKUP(C75,'INFORM Severity - hidden'!$C$5:$G$155,5,FALSE),"-")</f>
        <v>-</v>
      </c>
    </row>
    <row r="76" spans="1:39" x14ac:dyDescent="0.35">
      <c r="A76"/>
      <c r="B76"/>
      <c r="C76" t="s">
        <v>7330</v>
      </c>
      <c r="D76" s="268" t="str">
        <f t="shared" si="1"/>
        <v>-</v>
      </c>
      <c r="E76" s="268" t="s">
        <v>7295</v>
      </c>
      <c r="F76" s="268" t="s">
        <v>7295</v>
      </c>
      <c r="G76" s="268" t="s">
        <v>7295</v>
      </c>
      <c r="H76" s="268" t="s">
        <v>7295</v>
      </c>
      <c r="I76" s="268" t="s">
        <v>7295</v>
      </c>
      <c r="J76" s="268" t="s">
        <v>7295</v>
      </c>
      <c r="K76" s="268" t="s">
        <v>7295</v>
      </c>
      <c r="L76" s="268" t="s">
        <v>7295</v>
      </c>
      <c r="M76" s="268" t="s">
        <v>7295</v>
      </c>
      <c r="N76" s="268" t="s">
        <v>7295</v>
      </c>
      <c r="O76" s="268" t="s">
        <v>7295</v>
      </c>
      <c r="P76" s="268" t="s">
        <v>7295</v>
      </c>
      <c r="Q76" s="268" t="s">
        <v>7295</v>
      </c>
      <c r="R76" s="268" t="s">
        <v>7295</v>
      </c>
      <c r="S76" s="268" t="s">
        <v>7295</v>
      </c>
      <c r="T76" s="268" t="s">
        <v>7295</v>
      </c>
      <c r="U76" s="268" t="s">
        <v>7295</v>
      </c>
      <c r="V76" s="268" t="s">
        <v>7295</v>
      </c>
      <c r="W76" s="268" t="s">
        <v>7295</v>
      </c>
      <c r="X76" s="268" t="s">
        <v>7295</v>
      </c>
      <c r="Y76" s="268">
        <v>2.7</v>
      </c>
      <c r="Z76" s="268">
        <v>2.6</v>
      </c>
      <c r="AA76" s="268">
        <v>2.6</v>
      </c>
      <c r="AB76" s="268" t="s">
        <v>7295</v>
      </c>
      <c r="AC76" s="268" t="s">
        <v>7295</v>
      </c>
      <c r="AD76" s="268" t="s">
        <v>7295</v>
      </c>
      <c r="AE76" s="268" t="s">
        <v>7295</v>
      </c>
      <c r="AF76" s="268" t="s">
        <v>7295</v>
      </c>
      <c r="AG76" s="268" t="s">
        <v>7295</v>
      </c>
      <c r="AH76" s="268" t="s">
        <v>7295</v>
      </c>
      <c r="AI76" s="268" t="s">
        <v>7295</v>
      </c>
      <c r="AJ76" s="268" t="s">
        <v>7295</v>
      </c>
      <c r="AK76" s="268" t="s">
        <v>7295</v>
      </c>
      <c r="AL76" s="268" t="s">
        <v>7295</v>
      </c>
      <c r="AM76" s="268" t="str">
        <f>_xlfn.IFNA(VLOOKUP(C76,'INFORM Severity - hidden'!$C$5:$G$155,5,FALSE),"-")</f>
        <v>-</v>
      </c>
    </row>
    <row r="77" spans="1:39" x14ac:dyDescent="0.35">
      <c r="A77"/>
      <c r="B77"/>
      <c r="C77" t="s">
        <v>7331</v>
      </c>
      <c r="D77" s="268" t="str">
        <f t="shared" si="1"/>
        <v>-</v>
      </c>
      <c r="E77" s="268" t="s">
        <v>7295</v>
      </c>
      <c r="F77" s="268" t="s">
        <v>7295</v>
      </c>
      <c r="G77" s="268" t="s">
        <v>7295</v>
      </c>
      <c r="H77" s="268">
        <v>3.2</v>
      </c>
      <c r="I77" s="268">
        <v>3.1</v>
      </c>
      <c r="J77" s="268">
        <v>3.1</v>
      </c>
      <c r="K77" s="268" t="s">
        <v>7295</v>
      </c>
      <c r="L77" s="268" t="s">
        <v>7295</v>
      </c>
      <c r="M77" s="268" t="s">
        <v>7295</v>
      </c>
      <c r="N77" s="268" t="s">
        <v>7295</v>
      </c>
      <c r="O77" s="268" t="s">
        <v>7295</v>
      </c>
      <c r="P77" s="268" t="s">
        <v>7295</v>
      </c>
      <c r="Q77" s="268" t="s">
        <v>7295</v>
      </c>
      <c r="R77" s="268" t="s">
        <v>7295</v>
      </c>
      <c r="S77" s="268" t="s">
        <v>7295</v>
      </c>
      <c r="T77" s="268" t="s">
        <v>7295</v>
      </c>
      <c r="U77" s="268" t="s">
        <v>7295</v>
      </c>
      <c r="V77" s="268" t="s">
        <v>7295</v>
      </c>
      <c r="W77" s="268" t="s">
        <v>7295</v>
      </c>
      <c r="X77" s="268" t="s">
        <v>7295</v>
      </c>
      <c r="Y77" s="268" t="s">
        <v>7295</v>
      </c>
      <c r="Z77" s="268" t="s">
        <v>7295</v>
      </c>
      <c r="AA77" s="268" t="s">
        <v>7295</v>
      </c>
      <c r="AB77" s="268" t="s">
        <v>7295</v>
      </c>
      <c r="AC77" s="268" t="s">
        <v>7295</v>
      </c>
      <c r="AD77" s="268" t="s">
        <v>7295</v>
      </c>
      <c r="AE77" s="268" t="s">
        <v>7295</v>
      </c>
      <c r="AF77" s="268" t="s">
        <v>7295</v>
      </c>
      <c r="AG77" s="268" t="s">
        <v>7295</v>
      </c>
      <c r="AH77" s="268" t="s">
        <v>7295</v>
      </c>
      <c r="AI77" s="268" t="s">
        <v>7295</v>
      </c>
      <c r="AJ77" s="268" t="s">
        <v>7295</v>
      </c>
      <c r="AK77" s="268" t="s">
        <v>7295</v>
      </c>
      <c r="AL77" s="268" t="s">
        <v>7295</v>
      </c>
      <c r="AM77" s="268" t="str">
        <f>_xlfn.IFNA(VLOOKUP(C77,'INFORM Severity - hidden'!$C$5:$G$155,5,FALSE),"-")</f>
        <v>-</v>
      </c>
    </row>
    <row r="78" spans="1:39" x14ac:dyDescent="0.35">
      <c r="A78"/>
      <c r="B78"/>
      <c r="C78" t="s">
        <v>7332</v>
      </c>
      <c r="D78" s="268" t="str">
        <f t="shared" si="1"/>
        <v>-</v>
      </c>
      <c r="E78" s="268" t="s">
        <v>7295</v>
      </c>
      <c r="F78" s="268" t="s">
        <v>7295</v>
      </c>
      <c r="G78" s="268" t="s">
        <v>7295</v>
      </c>
      <c r="H78" s="268" t="s">
        <v>7295</v>
      </c>
      <c r="I78" s="268" t="s">
        <v>7295</v>
      </c>
      <c r="J78" s="268" t="s">
        <v>7295</v>
      </c>
      <c r="K78" s="268" t="s">
        <v>7295</v>
      </c>
      <c r="L78" s="268" t="s">
        <v>7295</v>
      </c>
      <c r="M78" s="268" t="s">
        <v>7295</v>
      </c>
      <c r="N78" s="268" t="s">
        <v>7295</v>
      </c>
      <c r="O78" s="268" t="s">
        <v>7295</v>
      </c>
      <c r="P78" s="268" t="s">
        <v>7295</v>
      </c>
      <c r="Q78" s="268">
        <v>1.6</v>
      </c>
      <c r="R78" s="268" t="s">
        <v>7295</v>
      </c>
      <c r="S78" s="268" t="s">
        <v>7295</v>
      </c>
      <c r="T78" s="268" t="s">
        <v>7295</v>
      </c>
      <c r="U78" s="268" t="s">
        <v>7295</v>
      </c>
      <c r="V78" s="268" t="s">
        <v>7295</v>
      </c>
      <c r="W78" s="268" t="s">
        <v>7295</v>
      </c>
      <c r="X78" s="268" t="s">
        <v>7295</v>
      </c>
      <c r="Y78" s="268" t="s">
        <v>7295</v>
      </c>
      <c r="Z78" s="268" t="s">
        <v>7295</v>
      </c>
      <c r="AA78" s="268" t="s">
        <v>7295</v>
      </c>
      <c r="AB78" s="268" t="s">
        <v>7295</v>
      </c>
      <c r="AC78" s="268" t="s">
        <v>7295</v>
      </c>
      <c r="AD78" s="268" t="s">
        <v>7295</v>
      </c>
      <c r="AE78" s="268" t="s">
        <v>7295</v>
      </c>
      <c r="AF78" s="268" t="s">
        <v>7295</v>
      </c>
      <c r="AG78" s="268" t="s">
        <v>7295</v>
      </c>
      <c r="AH78" s="268" t="s">
        <v>7295</v>
      </c>
      <c r="AI78" s="268" t="s">
        <v>7295</v>
      </c>
      <c r="AJ78" s="268" t="s">
        <v>7295</v>
      </c>
      <c r="AK78" s="268" t="s">
        <v>7295</v>
      </c>
      <c r="AL78" s="268" t="s">
        <v>7295</v>
      </c>
      <c r="AM78" s="268" t="str">
        <f>_xlfn.IFNA(VLOOKUP(C78,'INFORM Severity - hidden'!$C$5:$G$155,5,FALSE),"-")</f>
        <v>-</v>
      </c>
    </row>
    <row r="79" spans="1:39" x14ac:dyDescent="0.35">
      <c r="A79" t="s">
        <v>1761</v>
      </c>
      <c r="B79" t="s">
        <v>1759</v>
      </c>
      <c r="C79" t="s">
        <v>1760</v>
      </c>
      <c r="D79" s="268" t="str">
        <f t="shared" si="1"/>
        <v>Stable</v>
      </c>
      <c r="E79" s="268" t="s">
        <v>7295</v>
      </c>
      <c r="F79" s="268" t="s">
        <v>7295</v>
      </c>
      <c r="G79" s="268" t="s">
        <v>7295</v>
      </c>
      <c r="H79" s="268" t="s">
        <v>7295</v>
      </c>
      <c r="I79" s="268" t="s">
        <v>7295</v>
      </c>
      <c r="J79" s="268" t="s">
        <v>7295</v>
      </c>
      <c r="K79" s="268" t="s">
        <v>7295</v>
      </c>
      <c r="L79" s="268" t="s">
        <v>7295</v>
      </c>
      <c r="M79" s="268" t="s">
        <v>7295</v>
      </c>
      <c r="N79" s="268" t="s">
        <v>7295</v>
      </c>
      <c r="O79" s="268" t="s">
        <v>7295</v>
      </c>
      <c r="P79" s="268" t="s">
        <v>7295</v>
      </c>
      <c r="Q79" s="268" t="s">
        <v>7295</v>
      </c>
      <c r="R79" s="268" t="s">
        <v>7295</v>
      </c>
      <c r="S79" s="268">
        <v>3.4</v>
      </c>
      <c r="T79" s="268">
        <v>3.4</v>
      </c>
      <c r="U79" s="268">
        <v>3.4</v>
      </c>
      <c r="V79" s="268">
        <v>3.5</v>
      </c>
      <c r="W79" s="268">
        <v>3.5</v>
      </c>
      <c r="X79" s="268">
        <v>3.5</v>
      </c>
      <c r="Y79" s="268">
        <v>3.5</v>
      </c>
      <c r="Z79" s="268">
        <v>3.5</v>
      </c>
      <c r="AA79" s="268">
        <v>3.4</v>
      </c>
      <c r="AB79" s="268">
        <v>3.4</v>
      </c>
      <c r="AC79" s="268">
        <v>3.4</v>
      </c>
      <c r="AD79" s="268">
        <v>3.4</v>
      </c>
      <c r="AE79" s="268">
        <v>3.4</v>
      </c>
      <c r="AF79" s="268">
        <v>3.4</v>
      </c>
      <c r="AG79" s="268">
        <v>3.4</v>
      </c>
      <c r="AH79" s="268">
        <v>3.3</v>
      </c>
      <c r="AI79" s="268">
        <v>3.4</v>
      </c>
      <c r="AJ79" s="268">
        <v>3.4</v>
      </c>
      <c r="AK79" s="268">
        <v>3.4</v>
      </c>
      <c r="AL79" s="268">
        <v>3.4</v>
      </c>
      <c r="AM79" s="268">
        <f>_xlfn.IFNA(VLOOKUP(C79,'INFORM Severity - hidden'!$C$5:$G$155,5,FALSE),"-")</f>
        <v>3.4</v>
      </c>
    </row>
    <row r="80" spans="1:39" x14ac:dyDescent="0.35">
      <c r="A80" t="s">
        <v>583</v>
      </c>
      <c r="B80" t="s">
        <v>1824</v>
      </c>
      <c r="C80" t="s">
        <v>1825</v>
      </c>
      <c r="D80" s="268" t="str">
        <f t="shared" si="1"/>
        <v>Stable</v>
      </c>
      <c r="E80" s="268" t="s">
        <v>7295</v>
      </c>
      <c r="F80" s="268">
        <v>4.3</v>
      </c>
      <c r="G80" s="268">
        <v>4.3</v>
      </c>
      <c r="H80" s="268">
        <v>4.2</v>
      </c>
      <c r="I80" s="268">
        <v>4.2</v>
      </c>
      <c r="J80" s="268">
        <v>4.3</v>
      </c>
      <c r="K80" s="268">
        <v>4.3</v>
      </c>
      <c r="L80" s="268">
        <v>4.3</v>
      </c>
      <c r="M80" s="268">
        <v>4.3</v>
      </c>
      <c r="N80" s="268">
        <v>4.3</v>
      </c>
      <c r="O80" s="268">
        <v>4.3</v>
      </c>
      <c r="P80" s="268">
        <v>4.2</v>
      </c>
      <c r="Q80" s="268">
        <v>4.2</v>
      </c>
      <c r="R80" s="268">
        <v>4.2</v>
      </c>
      <c r="S80" s="268">
        <v>4.2</v>
      </c>
      <c r="T80" s="268">
        <v>3.9</v>
      </c>
      <c r="U80" s="268">
        <v>3.9</v>
      </c>
      <c r="V80" s="268">
        <v>4</v>
      </c>
      <c r="W80" s="268">
        <v>4</v>
      </c>
      <c r="X80" s="268">
        <v>4</v>
      </c>
      <c r="Y80" s="268">
        <v>4</v>
      </c>
      <c r="Z80" s="268">
        <v>4</v>
      </c>
      <c r="AA80" s="268">
        <v>4</v>
      </c>
      <c r="AB80" s="268">
        <v>4</v>
      </c>
      <c r="AC80" s="268">
        <v>3.9</v>
      </c>
      <c r="AD80" s="268">
        <v>3.9</v>
      </c>
      <c r="AE80" s="268">
        <v>4.2</v>
      </c>
      <c r="AF80" s="268">
        <v>4.2</v>
      </c>
      <c r="AG80" s="268">
        <v>4.2</v>
      </c>
      <c r="AH80" s="268">
        <v>4.2</v>
      </c>
      <c r="AI80" s="268">
        <v>4.3</v>
      </c>
      <c r="AJ80" s="268">
        <v>4.3</v>
      </c>
      <c r="AK80" s="268">
        <v>4.3</v>
      </c>
      <c r="AL80" s="268">
        <v>4.3</v>
      </c>
      <c r="AM80" s="268">
        <f>_xlfn.IFNA(VLOOKUP(C80,'INFORM Severity - hidden'!$C$5:$G$155,5,FALSE),"-")</f>
        <v>4.3</v>
      </c>
    </row>
    <row r="81" spans="1:39" x14ac:dyDescent="0.35">
      <c r="A81" t="s">
        <v>583</v>
      </c>
      <c r="B81" t="s">
        <v>581</v>
      </c>
      <c r="C81" t="s">
        <v>582</v>
      </c>
      <c r="D81" s="268" t="str">
        <f t="shared" si="1"/>
        <v>Increasing</v>
      </c>
      <c r="E81" s="268" t="s">
        <v>7295</v>
      </c>
      <c r="F81" s="268">
        <v>4.4000000000000004</v>
      </c>
      <c r="G81" s="268">
        <v>4.3</v>
      </c>
      <c r="H81" s="268">
        <v>4.2</v>
      </c>
      <c r="I81" s="268">
        <v>4.2</v>
      </c>
      <c r="J81" s="268">
        <v>4.3</v>
      </c>
      <c r="K81" s="268">
        <v>4.3</v>
      </c>
      <c r="L81" s="268">
        <v>4.3</v>
      </c>
      <c r="M81" s="268">
        <v>4.3</v>
      </c>
      <c r="N81" s="268">
        <v>4.3</v>
      </c>
      <c r="O81" s="268">
        <v>4.3</v>
      </c>
      <c r="P81" s="268">
        <v>4.0999999999999996</v>
      </c>
      <c r="Q81" s="268">
        <v>4.0999999999999996</v>
      </c>
      <c r="R81" s="268">
        <v>4.0999999999999996</v>
      </c>
      <c r="S81" s="268">
        <v>4</v>
      </c>
      <c r="T81" s="268">
        <v>4</v>
      </c>
      <c r="U81" s="268">
        <v>4</v>
      </c>
      <c r="V81" s="268">
        <v>4.0999999999999996</v>
      </c>
      <c r="W81" s="268">
        <v>4.0999999999999996</v>
      </c>
      <c r="X81" s="268">
        <v>4.0999999999999996</v>
      </c>
      <c r="Y81" s="268">
        <v>4.0999999999999996</v>
      </c>
      <c r="Z81" s="268">
        <v>4.0999999999999996</v>
      </c>
      <c r="AA81" s="268">
        <v>4.0999999999999996</v>
      </c>
      <c r="AB81" s="268">
        <v>4.0999999999999996</v>
      </c>
      <c r="AC81" s="268">
        <v>4.0999999999999996</v>
      </c>
      <c r="AD81" s="268">
        <v>4.2</v>
      </c>
      <c r="AE81" s="268">
        <v>4.4000000000000004</v>
      </c>
      <c r="AF81" s="268">
        <v>4.4000000000000004</v>
      </c>
      <c r="AG81" s="268">
        <v>4.4000000000000004</v>
      </c>
      <c r="AH81" s="268">
        <v>4.4000000000000004</v>
      </c>
      <c r="AI81" s="268">
        <v>4.5999999999999996</v>
      </c>
      <c r="AJ81" s="268">
        <v>4.5999999999999996</v>
      </c>
      <c r="AK81" s="268">
        <v>4.5999999999999996</v>
      </c>
      <c r="AL81" s="268">
        <v>4.5999999999999996</v>
      </c>
      <c r="AM81" s="268">
        <f>_xlfn.IFNA(VLOOKUP(C81,'INFORM Severity - hidden'!$C$5:$G$155,5,FALSE),"-")</f>
        <v>4.5999999999999996</v>
      </c>
    </row>
    <row r="82" spans="1:39" x14ac:dyDescent="0.35">
      <c r="A82" t="s">
        <v>583</v>
      </c>
      <c r="B82" t="s">
        <v>587</v>
      </c>
      <c r="C82" t="s">
        <v>588</v>
      </c>
      <c r="D82" s="268" t="str">
        <f t="shared" si="1"/>
        <v>Increasing</v>
      </c>
      <c r="E82" s="268" t="s">
        <v>7295</v>
      </c>
      <c r="F82" s="268">
        <v>2.5</v>
      </c>
      <c r="G82" s="268">
        <v>2.4</v>
      </c>
      <c r="H82" s="268">
        <v>3.2</v>
      </c>
      <c r="I82" s="268">
        <v>3.1</v>
      </c>
      <c r="J82" s="268">
        <v>3.2</v>
      </c>
      <c r="K82" s="268">
        <v>3.2</v>
      </c>
      <c r="L82" s="268">
        <v>3.2</v>
      </c>
      <c r="M82" s="268">
        <v>3.2</v>
      </c>
      <c r="N82" s="268">
        <v>3.2</v>
      </c>
      <c r="O82" s="268">
        <v>2.9</v>
      </c>
      <c r="P82" s="268">
        <v>2.9</v>
      </c>
      <c r="Q82" s="268">
        <v>2.9</v>
      </c>
      <c r="R82" s="268">
        <v>2.9</v>
      </c>
      <c r="S82" s="268">
        <v>2.9</v>
      </c>
      <c r="T82" s="268">
        <v>2.9</v>
      </c>
      <c r="U82" s="268">
        <v>2.9</v>
      </c>
      <c r="V82" s="268">
        <v>2.9</v>
      </c>
      <c r="W82" s="268">
        <v>2.9</v>
      </c>
      <c r="X82" s="268">
        <v>2.9</v>
      </c>
      <c r="Y82" s="268">
        <v>2.8</v>
      </c>
      <c r="Z82" s="268">
        <v>2.8</v>
      </c>
      <c r="AA82" s="268">
        <v>2.8</v>
      </c>
      <c r="AB82" s="268">
        <v>2.8</v>
      </c>
      <c r="AC82" s="268">
        <v>2.8</v>
      </c>
      <c r="AD82" s="268">
        <v>2.8</v>
      </c>
      <c r="AE82" s="268">
        <v>2.8</v>
      </c>
      <c r="AF82" s="268">
        <v>2.8</v>
      </c>
      <c r="AG82" s="268">
        <v>2.8</v>
      </c>
      <c r="AH82" s="268">
        <v>2.8</v>
      </c>
      <c r="AI82" s="268">
        <v>3</v>
      </c>
      <c r="AJ82" s="268">
        <v>3</v>
      </c>
      <c r="AK82" s="268">
        <v>3</v>
      </c>
      <c r="AL82" s="268">
        <v>3</v>
      </c>
      <c r="AM82" s="268">
        <f>_xlfn.IFNA(VLOOKUP(C82,'INFORM Severity - hidden'!$C$5:$G$155,5,FALSE),"-")</f>
        <v>3</v>
      </c>
    </row>
    <row r="83" spans="1:39" x14ac:dyDescent="0.35">
      <c r="A83" t="s">
        <v>601</v>
      </c>
      <c r="B83" t="s">
        <v>599</v>
      </c>
      <c r="C83" t="s">
        <v>600</v>
      </c>
      <c r="D83" s="268" t="str">
        <f t="shared" si="1"/>
        <v>Stable</v>
      </c>
      <c r="E83" s="268" t="s">
        <v>7295</v>
      </c>
      <c r="F83" s="268">
        <v>1.1000000000000001</v>
      </c>
      <c r="G83" s="268" t="s">
        <v>7295</v>
      </c>
      <c r="H83" s="268" t="s">
        <v>7295</v>
      </c>
      <c r="I83" s="268" t="s">
        <v>7295</v>
      </c>
      <c r="J83" s="268" t="s">
        <v>7295</v>
      </c>
      <c r="K83" s="268" t="s">
        <v>7295</v>
      </c>
      <c r="L83" s="268" t="s">
        <v>7295</v>
      </c>
      <c r="M83" s="268" t="s">
        <v>7295</v>
      </c>
      <c r="N83" s="268" t="s">
        <v>7295</v>
      </c>
      <c r="O83" s="268" t="s">
        <v>7295</v>
      </c>
      <c r="P83" s="268" t="s">
        <v>7295</v>
      </c>
      <c r="Q83" s="268" t="s">
        <v>7295</v>
      </c>
      <c r="R83" s="268" t="s">
        <v>7295</v>
      </c>
      <c r="S83" s="268" t="s">
        <v>7295</v>
      </c>
      <c r="T83" s="268" t="s">
        <v>7295</v>
      </c>
      <c r="U83" s="268" t="s">
        <v>7295</v>
      </c>
      <c r="V83" s="268" t="s">
        <v>7295</v>
      </c>
      <c r="W83" s="268" t="s">
        <v>7295</v>
      </c>
      <c r="X83" s="268" t="s">
        <v>7295</v>
      </c>
      <c r="Y83" s="268" t="s">
        <v>7295</v>
      </c>
      <c r="Z83" s="268" t="s">
        <v>7295</v>
      </c>
      <c r="AA83" s="268" t="s">
        <v>7295</v>
      </c>
      <c r="AB83" s="268" t="s">
        <v>7295</v>
      </c>
      <c r="AC83" s="268" t="s">
        <v>7295</v>
      </c>
      <c r="AD83" s="268" t="s">
        <v>7295</v>
      </c>
      <c r="AE83" s="268" t="s">
        <v>7295</v>
      </c>
      <c r="AF83" s="268" t="s">
        <v>7295</v>
      </c>
      <c r="AG83" s="268" t="s">
        <v>7295</v>
      </c>
      <c r="AH83" s="268">
        <v>1.9</v>
      </c>
      <c r="AI83" s="268">
        <v>1.9</v>
      </c>
      <c r="AJ83" s="268">
        <v>1.9</v>
      </c>
      <c r="AK83" s="268">
        <v>1.9</v>
      </c>
      <c r="AL83" s="268">
        <v>1.9</v>
      </c>
      <c r="AM83" s="268">
        <f>_xlfn.IFNA(VLOOKUP(C83,'INFORM Severity - hidden'!$C$5:$G$155,5,FALSE),"-")</f>
        <v>1.9</v>
      </c>
    </row>
    <row r="84" spans="1:39" x14ac:dyDescent="0.35">
      <c r="A84"/>
      <c r="B84"/>
      <c r="C84" t="s">
        <v>7333</v>
      </c>
      <c r="D84" s="268" t="str">
        <f t="shared" si="1"/>
        <v>-</v>
      </c>
      <c r="E84" s="268" t="s">
        <v>7295</v>
      </c>
      <c r="F84" s="268">
        <v>1.6</v>
      </c>
      <c r="G84" s="268">
        <v>1.6</v>
      </c>
      <c r="H84" s="268" t="s">
        <v>7295</v>
      </c>
      <c r="I84" s="268" t="s">
        <v>7295</v>
      </c>
      <c r="J84" s="268" t="s">
        <v>7295</v>
      </c>
      <c r="K84" s="268" t="s">
        <v>7295</v>
      </c>
      <c r="L84" s="268" t="s">
        <v>7295</v>
      </c>
      <c r="M84" s="268" t="s">
        <v>7295</v>
      </c>
      <c r="N84" s="268" t="s">
        <v>7295</v>
      </c>
      <c r="O84" s="268" t="s">
        <v>7295</v>
      </c>
      <c r="P84" s="268" t="s">
        <v>7295</v>
      </c>
      <c r="Q84" s="268" t="s">
        <v>7295</v>
      </c>
      <c r="R84" s="268" t="s">
        <v>7295</v>
      </c>
      <c r="S84" s="268" t="s">
        <v>7295</v>
      </c>
      <c r="T84" s="268" t="s">
        <v>7295</v>
      </c>
      <c r="U84" s="268" t="s">
        <v>7295</v>
      </c>
      <c r="V84" s="268" t="s">
        <v>7295</v>
      </c>
      <c r="W84" s="268" t="s">
        <v>7295</v>
      </c>
      <c r="X84" s="268" t="s">
        <v>7295</v>
      </c>
      <c r="Y84" s="268" t="s">
        <v>7295</v>
      </c>
      <c r="Z84" s="268" t="s">
        <v>7295</v>
      </c>
      <c r="AA84" s="268" t="s">
        <v>7295</v>
      </c>
      <c r="AB84" s="268" t="s">
        <v>7295</v>
      </c>
      <c r="AC84" s="268" t="s">
        <v>7295</v>
      </c>
      <c r="AD84" s="268" t="s">
        <v>7295</v>
      </c>
      <c r="AE84" s="268" t="s">
        <v>7295</v>
      </c>
      <c r="AF84" s="268" t="s">
        <v>7295</v>
      </c>
      <c r="AG84" s="268" t="s">
        <v>7295</v>
      </c>
      <c r="AH84" s="268" t="s">
        <v>7295</v>
      </c>
      <c r="AI84" s="268" t="s">
        <v>7295</v>
      </c>
      <c r="AJ84" s="268" t="s">
        <v>7295</v>
      </c>
      <c r="AK84" s="268" t="s">
        <v>7295</v>
      </c>
      <c r="AL84" s="268" t="s">
        <v>7295</v>
      </c>
      <c r="AM84" s="268" t="str">
        <f>_xlfn.IFNA(VLOOKUP(C84,'INFORM Severity - hidden'!$C$5:$G$155,5,FALSE),"-")</f>
        <v>-</v>
      </c>
    </row>
    <row r="85" spans="1:39" x14ac:dyDescent="0.35">
      <c r="A85" t="s">
        <v>199</v>
      </c>
      <c r="B85" t="s">
        <v>197</v>
      </c>
      <c r="C85" t="s">
        <v>198</v>
      </c>
      <c r="D85" s="268" t="str">
        <f t="shared" si="1"/>
        <v>Stable</v>
      </c>
      <c r="E85" s="268" t="s">
        <v>7295</v>
      </c>
      <c r="F85" s="268">
        <v>1.6</v>
      </c>
      <c r="G85" s="268">
        <v>1.6</v>
      </c>
      <c r="H85" s="268">
        <v>2.5</v>
      </c>
      <c r="I85" s="268">
        <v>2.6</v>
      </c>
      <c r="J85" s="268">
        <v>2.6</v>
      </c>
      <c r="K85" s="268">
        <v>2.6</v>
      </c>
      <c r="L85" s="268">
        <v>2.6</v>
      </c>
      <c r="M85" s="268">
        <v>2.6</v>
      </c>
      <c r="N85" s="268">
        <v>2.6</v>
      </c>
      <c r="O85" s="268">
        <v>2.5</v>
      </c>
      <c r="P85" s="268">
        <v>2.5</v>
      </c>
      <c r="Q85" s="268">
        <v>2.5</v>
      </c>
      <c r="R85" s="268">
        <v>2.5</v>
      </c>
      <c r="S85" s="268">
        <v>2.5</v>
      </c>
      <c r="T85" s="268">
        <v>2.5</v>
      </c>
      <c r="U85" s="268">
        <v>2.6</v>
      </c>
      <c r="V85" s="268">
        <v>2.7</v>
      </c>
      <c r="W85" s="268">
        <v>2.7</v>
      </c>
      <c r="X85" s="268">
        <v>2.7</v>
      </c>
      <c r="Y85" s="268">
        <v>2.7</v>
      </c>
      <c r="Z85" s="268">
        <v>2.7</v>
      </c>
      <c r="AA85" s="268">
        <v>2.8</v>
      </c>
      <c r="AB85" s="268">
        <v>2.7</v>
      </c>
      <c r="AC85" s="268">
        <v>3.1</v>
      </c>
      <c r="AD85" s="268">
        <v>3.1</v>
      </c>
      <c r="AE85" s="268">
        <v>3.1</v>
      </c>
      <c r="AF85" s="268">
        <v>3.1</v>
      </c>
      <c r="AG85" s="268">
        <v>3.1</v>
      </c>
      <c r="AH85" s="268">
        <v>2.9</v>
      </c>
      <c r="AI85" s="268">
        <v>2.9</v>
      </c>
      <c r="AJ85" s="268">
        <v>2.9</v>
      </c>
      <c r="AK85" s="268">
        <v>2.9</v>
      </c>
      <c r="AL85" s="268">
        <v>2.9</v>
      </c>
      <c r="AM85" s="268">
        <f>_xlfn.IFNA(VLOOKUP(C85,'INFORM Severity - hidden'!$C$5:$G$155,5,FALSE),"-")</f>
        <v>2.9</v>
      </c>
    </row>
    <row r="86" spans="1:39" x14ac:dyDescent="0.35">
      <c r="A86"/>
      <c r="B86"/>
      <c r="C86" t="s">
        <v>7334</v>
      </c>
      <c r="D86" s="268" t="str">
        <f t="shared" si="1"/>
        <v>-</v>
      </c>
      <c r="E86" s="268" t="s">
        <v>7295</v>
      </c>
      <c r="F86" s="268">
        <v>1.6</v>
      </c>
      <c r="G86" s="268">
        <v>1.6</v>
      </c>
      <c r="H86" s="268" t="s">
        <v>7295</v>
      </c>
      <c r="I86" s="268" t="s">
        <v>7295</v>
      </c>
      <c r="J86" s="268" t="s">
        <v>7295</v>
      </c>
      <c r="K86" s="268" t="s">
        <v>7295</v>
      </c>
      <c r="L86" s="268" t="s">
        <v>7295</v>
      </c>
      <c r="M86" s="268" t="s">
        <v>7295</v>
      </c>
      <c r="N86" s="268" t="s">
        <v>7295</v>
      </c>
      <c r="O86" s="268" t="s">
        <v>7295</v>
      </c>
      <c r="P86" s="268" t="s">
        <v>7295</v>
      </c>
      <c r="Q86" s="268" t="s">
        <v>7295</v>
      </c>
      <c r="R86" s="268" t="s">
        <v>7295</v>
      </c>
      <c r="S86" s="268" t="s">
        <v>7295</v>
      </c>
      <c r="T86" s="268" t="s">
        <v>7295</v>
      </c>
      <c r="U86" s="268" t="s">
        <v>7295</v>
      </c>
      <c r="V86" s="268" t="s">
        <v>7295</v>
      </c>
      <c r="W86" s="268" t="s">
        <v>7295</v>
      </c>
      <c r="X86" s="268" t="s">
        <v>7295</v>
      </c>
      <c r="Y86" s="268" t="s">
        <v>7295</v>
      </c>
      <c r="Z86" s="268" t="s">
        <v>7295</v>
      </c>
      <c r="AA86" s="268" t="s">
        <v>7295</v>
      </c>
      <c r="AB86" s="268" t="s">
        <v>7295</v>
      </c>
      <c r="AC86" s="268" t="s">
        <v>7295</v>
      </c>
      <c r="AD86" s="268" t="s">
        <v>7295</v>
      </c>
      <c r="AE86" s="268" t="s">
        <v>7295</v>
      </c>
      <c r="AF86" s="268" t="s">
        <v>7295</v>
      </c>
      <c r="AG86" s="268" t="s">
        <v>7295</v>
      </c>
      <c r="AH86" s="268" t="s">
        <v>7295</v>
      </c>
      <c r="AI86" s="268" t="s">
        <v>7295</v>
      </c>
      <c r="AJ86" s="268" t="s">
        <v>7295</v>
      </c>
      <c r="AK86" s="268" t="s">
        <v>7295</v>
      </c>
      <c r="AL86" s="268" t="s">
        <v>7295</v>
      </c>
      <c r="AM86" s="268" t="str">
        <f>_xlfn.IFNA(VLOOKUP(C86,'INFORM Severity - hidden'!$C$5:$G$155,5,FALSE),"-")</f>
        <v>-</v>
      </c>
    </row>
    <row r="87" spans="1:39" x14ac:dyDescent="0.35">
      <c r="A87" t="s">
        <v>617</v>
      </c>
      <c r="B87" t="s">
        <v>5261</v>
      </c>
      <c r="C87" t="s">
        <v>5262</v>
      </c>
      <c r="D87" s="268" t="str">
        <f t="shared" si="1"/>
        <v>-</v>
      </c>
      <c r="E87" s="268" t="s">
        <v>7295</v>
      </c>
      <c r="F87" s="268" t="s">
        <v>7295</v>
      </c>
      <c r="G87" s="268" t="s">
        <v>7295</v>
      </c>
      <c r="H87" s="268" t="s">
        <v>7295</v>
      </c>
      <c r="I87" s="268" t="s">
        <v>7295</v>
      </c>
      <c r="J87" s="268">
        <v>3.1</v>
      </c>
      <c r="K87" s="268">
        <v>3.1</v>
      </c>
      <c r="L87" s="268">
        <v>3.1</v>
      </c>
      <c r="M87" s="268">
        <v>3.4</v>
      </c>
      <c r="N87" s="268">
        <v>3.4</v>
      </c>
      <c r="O87" s="268">
        <v>3.3</v>
      </c>
      <c r="P87" s="268">
        <v>3.3</v>
      </c>
      <c r="Q87" s="268">
        <v>3.3</v>
      </c>
      <c r="R87" s="268">
        <v>3.3</v>
      </c>
      <c r="S87" s="268">
        <v>3.3</v>
      </c>
      <c r="T87" s="268">
        <v>3.3</v>
      </c>
      <c r="U87" s="268">
        <v>3.4</v>
      </c>
      <c r="V87" s="268">
        <v>3.5</v>
      </c>
      <c r="W87" s="268">
        <v>3.1</v>
      </c>
      <c r="X87" s="268">
        <v>3.1</v>
      </c>
      <c r="Y87" s="268">
        <v>3.1</v>
      </c>
      <c r="Z87" s="268">
        <v>3.1</v>
      </c>
      <c r="AA87" s="268">
        <v>3</v>
      </c>
      <c r="AB87" s="268">
        <v>3</v>
      </c>
      <c r="AC87" s="268">
        <v>3</v>
      </c>
      <c r="AD87" s="268" t="s">
        <v>7295</v>
      </c>
      <c r="AE87" s="268" t="s">
        <v>7295</v>
      </c>
      <c r="AF87" s="268" t="s">
        <v>7295</v>
      </c>
      <c r="AG87" s="268" t="s">
        <v>7295</v>
      </c>
      <c r="AH87" s="268" t="s">
        <v>7295</v>
      </c>
      <c r="AI87" s="268" t="s">
        <v>7295</v>
      </c>
      <c r="AJ87" s="268" t="s">
        <v>7295</v>
      </c>
      <c r="AK87" s="268">
        <v>3.2</v>
      </c>
      <c r="AL87" s="268">
        <v>3.2</v>
      </c>
      <c r="AM87" s="268">
        <f>_xlfn.IFNA(VLOOKUP(C87,'INFORM Severity - hidden'!$C$5:$G$155,5,FALSE),"-")</f>
        <v>3.2</v>
      </c>
    </row>
    <row r="88" spans="1:39" x14ac:dyDescent="0.35">
      <c r="A88" t="s">
        <v>617</v>
      </c>
      <c r="B88" t="s">
        <v>615</v>
      </c>
      <c r="C88" t="s">
        <v>616</v>
      </c>
      <c r="D88" s="268" t="str">
        <f t="shared" si="1"/>
        <v>Decreasing</v>
      </c>
      <c r="E88" s="268" t="s">
        <v>7295</v>
      </c>
      <c r="F88" s="268">
        <v>2</v>
      </c>
      <c r="G88" s="268">
        <v>2</v>
      </c>
      <c r="H88" s="268">
        <v>2.8</v>
      </c>
      <c r="I88" s="268">
        <v>2.8</v>
      </c>
      <c r="J88" s="268">
        <v>2.8</v>
      </c>
      <c r="K88" s="268">
        <v>2.8</v>
      </c>
      <c r="L88" s="268">
        <v>2.8</v>
      </c>
      <c r="M88" s="268">
        <v>2.8</v>
      </c>
      <c r="N88" s="268">
        <v>2.8</v>
      </c>
      <c r="O88" s="268">
        <v>2.7</v>
      </c>
      <c r="P88" s="268">
        <v>2.7</v>
      </c>
      <c r="Q88" s="268">
        <v>2.7</v>
      </c>
      <c r="R88" s="268">
        <v>2.7</v>
      </c>
      <c r="S88" s="268">
        <v>2.7</v>
      </c>
      <c r="T88" s="268">
        <v>2.7</v>
      </c>
      <c r="U88" s="268">
        <v>2.8</v>
      </c>
      <c r="V88" s="268">
        <v>2.8</v>
      </c>
      <c r="W88" s="268">
        <v>2.8</v>
      </c>
      <c r="X88" s="268">
        <v>2.8</v>
      </c>
      <c r="Y88" s="268">
        <v>2.8</v>
      </c>
      <c r="Z88" s="268">
        <v>2.8</v>
      </c>
      <c r="AA88" s="268">
        <v>2.8</v>
      </c>
      <c r="AB88" s="268">
        <v>2.8</v>
      </c>
      <c r="AC88" s="268">
        <v>2.8</v>
      </c>
      <c r="AD88" s="268">
        <v>2.8</v>
      </c>
      <c r="AE88" s="268">
        <v>2.8</v>
      </c>
      <c r="AF88" s="268">
        <v>2.8</v>
      </c>
      <c r="AG88" s="268">
        <v>2.8</v>
      </c>
      <c r="AH88" s="268">
        <v>2.8</v>
      </c>
      <c r="AI88" s="268">
        <v>3</v>
      </c>
      <c r="AJ88" s="268">
        <v>3</v>
      </c>
      <c r="AK88" s="268">
        <v>2.7</v>
      </c>
      <c r="AL88" s="268">
        <v>2.7</v>
      </c>
      <c r="AM88" s="268">
        <f>_xlfn.IFNA(VLOOKUP(C88,'INFORM Severity - hidden'!$C$5:$G$155,5,FALSE),"-")</f>
        <v>2.7</v>
      </c>
    </row>
    <row r="89" spans="1:39" x14ac:dyDescent="0.35">
      <c r="A89" t="s">
        <v>617</v>
      </c>
      <c r="B89" t="s">
        <v>5315</v>
      </c>
      <c r="C89" t="s">
        <v>5316</v>
      </c>
      <c r="D89" s="268" t="str">
        <f t="shared" si="1"/>
        <v>-</v>
      </c>
      <c r="E89" s="268" t="s">
        <v>7295</v>
      </c>
      <c r="F89" s="268" t="s">
        <v>7295</v>
      </c>
      <c r="G89" s="268" t="s">
        <v>7295</v>
      </c>
      <c r="H89" s="268" t="s">
        <v>7295</v>
      </c>
      <c r="I89" s="268" t="s">
        <v>7295</v>
      </c>
      <c r="J89" s="268">
        <v>3</v>
      </c>
      <c r="K89" s="268">
        <v>3.1</v>
      </c>
      <c r="L89" s="268">
        <v>3.1</v>
      </c>
      <c r="M89" s="268">
        <v>3.3</v>
      </c>
      <c r="N89" s="268">
        <v>3.3</v>
      </c>
      <c r="O89" s="268">
        <v>3.2</v>
      </c>
      <c r="P89" s="268">
        <v>3.2</v>
      </c>
      <c r="Q89" s="268">
        <v>3.2</v>
      </c>
      <c r="R89" s="268">
        <v>3.2</v>
      </c>
      <c r="S89" s="268">
        <v>3.2</v>
      </c>
      <c r="T89" s="268">
        <v>3.2</v>
      </c>
      <c r="U89" s="268">
        <v>3.4</v>
      </c>
      <c r="V89" s="268">
        <v>3.4</v>
      </c>
      <c r="W89" s="268">
        <v>3</v>
      </c>
      <c r="X89" s="268">
        <v>3</v>
      </c>
      <c r="Y89" s="268">
        <v>2.9</v>
      </c>
      <c r="Z89" s="268">
        <v>2.9</v>
      </c>
      <c r="AA89" s="268">
        <v>3</v>
      </c>
      <c r="AB89" s="268">
        <v>2.9</v>
      </c>
      <c r="AC89" s="268">
        <v>2.9</v>
      </c>
      <c r="AD89" s="268" t="s">
        <v>7295</v>
      </c>
      <c r="AE89" s="268" t="s">
        <v>7295</v>
      </c>
      <c r="AF89" s="268" t="s">
        <v>7295</v>
      </c>
      <c r="AG89" s="268" t="s">
        <v>7295</v>
      </c>
      <c r="AH89" s="268" t="s">
        <v>7295</v>
      </c>
      <c r="AI89" s="268" t="s">
        <v>7295</v>
      </c>
      <c r="AJ89" s="268" t="s">
        <v>7295</v>
      </c>
      <c r="AK89" s="268">
        <v>3</v>
      </c>
      <c r="AL89" s="268">
        <v>3</v>
      </c>
      <c r="AM89" s="268">
        <f>_xlfn.IFNA(VLOOKUP(C89,'INFORM Severity - hidden'!$C$5:$G$155,5,FALSE),"-")</f>
        <v>3</v>
      </c>
    </row>
    <row r="90" spans="1:39" x14ac:dyDescent="0.35">
      <c r="A90"/>
      <c r="B90"/>
      <c r="C90" t="s">
        <v>7335</v>
      </c>
      <c r="D90" s="268" t="str">
        <f t="shared" si="1"/>
        <v>-</v>
      </c>
      <c r="E90" s="268" t="s">
        <v>7295</v>
      </c>
      <c r="F90" s="268" t="s">
        <v>7295</v>
      </c>
      <c r="G90" s="268" t="s">
        <v>7295</v>
      </c>
      <c r="H90" s="268" t="s">
        <v>7295</v>
      </c>
      <c r="I90" s="268" t="s">
        <v>7295</v>
      </c>
      <c r="J90" s="268" t="s">
        <v>7295</v>
      </c>
      <c r="K90" s="268" t="s">
        <v>7295</v>
      </c>
      <c r="L90" s="268" t="s">
        <v>7295</v>
      </c>
      <c r="M90" s="268" t="s">
        <v>7295</v>
      </c>
      <c r="N90" s="268" t="s">
        <v>7295</v>
      </c>
      <c r="O90" s="268" t="s">
        <v>7295</v>
      </c>
      <c r="P90" s="268" t="s">
        <v>7295</v>
      </c>
      <c r="Q90" s="268" t="s">
        <v>7295</v>
      </c>
      <c r="R90" s="268" t="s">
        <v>7295</v>
      </c>
      <c r="S90" s="268" t="s">
        <v>7295</v>
      </c>
      <c r="T90" s="268" t="s">
        <v>7295</v>
      </c>
      <c r="U90" s="268" t="s">
        <v>7295</v>
      </c>
      <c r="V90" s="268" t="s">
        <v>7295</v>
      </c>
      <c r="W90" s="268" t="s">
        <v>7295</v>
      </c>
      <c r="X90" s="268" t="s">
        <v>7295</v>
      </c>
      <c r="Y90" s="268" t="s">
        <v>7295</v>
      </c>
      <c r="Z90" s="268" t="s">
        <v>7295</v>
      </c>
      <c r="AA90" s="268" t="s">
        <v>7295</v>
      </c>
      <c r="AB90" s="268" t="s">
        <v>7295</v>
      </c>
      <c r="AC90" s="268" t="s">
        <v>7295</v>
      </c>
      <c r="AD90" s="268" t="s">
        <v>7295</v>
      </c>
      <c r="AE90" s="268" t="s">
        <v>7295</v>
      </c>
      <c r="AF90" s="268" t="s">
        <v>7295</v>
      </c>
      <c r="AG90" s="268" t="s">
        <v>7295</v>
      </c>
      <c r="AH90" s="268" t="s">
        <v>7295</v>
      </c>
      <c r="AI90" s="268" t="s">
        <v>7295</v>
      </c>
      <c r="AJ90" s="268" t="s">
        <v>7295</v>
      </c>
      <c r="AK90" s="268" t="s">
        <v>7295</v>
      </c>
      <c r="AL90" s="268" t="s">
        <v>7295</v>
      </c>
      <c r="AM90" s="268" t="str">
        <f>_xlfn.IFNA(VLOOKUP(C90,'INFORM Severity - hidden'!$C$5:$G$155,5,FALSE),"-")</f>
        <v>-</v>
      </c>
    </row>
    <row r="91" spans="1:39" x14ac:dyDescent="0.35">
      <c r="A91"/>
      <c r="B91"/>
      <c r="C91" t="s">
        <v>7336</v>
      </c>
      <c r="D91" s="268" t="str">
        <f t="shared" si="1"/>
        <v>-</v>
      </c>
      <c r="E91" s="268" t="s">
        <v>7295</v>
      </c>
      <c r="F91" s="268" t="s">
        <v>7295</v>
      </c>
      <c r="G91" s="268" t="s">
        <v>7295</v>
      </c>
      <c r="H91" s="268" t="s">
        <v>7295</v>
      </c>
      <c r="I91" s="268" t="s">
        <v>7295</v>
      </c>
      <c r="J91" s="268" t="s">
        <v>7295</v>
      </c>
      <c r="K91" s="268" t="s">
        <v>7295</v>
      </c>
      <c r="L91" s="268" t="s">
        <v>7295</v>
      </c>
      <c r="M91" s="268" t="s">
        <v>7295</v>
      </c>
      <c r="N91" s="268" t="s">
        <v>7295</v>
      </c>
      <c r="O91" s="268" t="s">
        <v>7295</v>
      </c>
      <c r="P91" s="268" t="s">
        <v>7295</v>
      </c>
      <c r="Q91" s="268" t="s">
        <v>7295</v>
      </c>
      <c r="R91" s="268" t="s">
        <v>7295</v>
      </c>
      <c r="S91" s="268" t="s">
        <v>7295</v>
      </c>
      <c r="T91" s="268">
        <v>1.7</v>
      </c>
      <c r="U91" s="268">
        <v>1.7</v>
      </c>
      <c r="V91" s="268">
        <v>2.2000000000000002</v>
      </c>
      <c r="W91" s="268">
        <v>2.2000000000000002</v>
      </c>
      <c r="X91" s="268">
        <v>2.2000000000000002</v>
      </c>
      <c r="Y91" s="268">
        <v>2.2000000000000002</v>
      </c>
      <c r="Z91" s="268">
        <v>2.2000000000000002</v>
      </c>
      <c r="AA91" s="268">
        <v>2.2000000000000002</v>
      </c>
      <c r="AB91" s="268">
        <v>2.2000000000000002</v>
      </c>
      <c r="AC91" s="268">
        <v>2.2000000000000002</v>
      </c>
      <c r="AD91" s="268" t="s">
        <v>7295</v>
      </c>
      <c r="AE91" s="268" t="s">
        <v>7295</v>
      </c>
      <c r="AF91" s="268" t="s">
        <v>7295</v>
      </c>
      <c r="AG91" s="268" t="s">
        <v>7295</v>
      </c>
      <c r="AH91" s="268" t="s">
        <v>7295</v>
      </c>
      <c r="AI91" s="268" t="s">
        <v>7295</v>
      </c>
      <c r="AJ91" s="268" t="s">
        <v>7295</v>
      </c>
      <c r="AK91" s="268" t="s">
        <v>7295</v>
      </c>
      <c r="AL91" s="268" t="s">
        <v>7295</v>
      </c>
      <c r="AM91" s="268" t="str">
        <f>_xlfn.IFNA(VLOOKUP(C91,'INFORM Severity - hidden'!$C$5:$G$155,5,FALSE),"-")</f>
        <v>-</v>
      </c>
    </row>
    <row r="92" spans="1:39" x14ac:dyDescent="0.35">
      <c r="A92"/>
      <c r="B92"/>
      <c r="C92" t="s">
        <v>7337</v>
      </c>
      <c r="D92" s="268" t="str">
        <f t="shared" si="1"/>
        <v>-</v>
      </c>
      <c r="E92" s="268" t="s">
        <v>7295</v>
      </c>
      <c r="F92" s="268" t="s">
        <v>7295</v>
      </c>
      <c r="G92" s="268" t="s">
        <v>7295</v>
      </c>
      <c r="H92" s="268" t="s">
        <v>7295</v>
      </c>
      <c r="I92" s="268" t="s">
        <v>7295</v>
      </c>
      <c r="J92" s="268" t="s">
        <v>7295</v>
      </c>
      <c r="K92" s="268" t="s">
        <v>7295</v>
      </c>
      <c r="L92" s="268" t="s">
        <v>7295</v>
      </c>
      <c r="M92" s="268" t="s">
        <v>7295</v>
      </c>
      <c r="N92" s="268">
        <v>1.9</v>
      </c>
      <c r="O92" s="268" t="s">
        <v>7295</v>
      </c>
      <c r="P92" s="268" t="s">
        <v>7295</v>
      </c>
      <c r="Q92" s="268" t="s">
        <v>7295</v>
      </c>
      <c r="R92" s="268" t="s">
        <v>7295</v>
      </c>
      <c r="S92" s="268" t="s">
        <v>7295</v>
      </c>
      <c r="T92" s="268" t="s">
        <v>7295</v>
      </c>
      <c r="U92" s="268" t="s">
        <v>7295</v>
      </c>
      <c r="V92" s="268" t="s">
        <v>7295</v>
      </c>
      <c r="W92" s="268" t="s">
        <v>7295</v>
      </c>
      <c r="X92" s="268" t="s">
        <v>7295</v>
      </c>
      <c r="Y92" s="268" t="s">
        <v>7295</v>
      </c>
      <c r="Z92" s="268" t="s">
        <v>7295</v>
      </c>
      <c r="AA92" s="268" t="s">
        <v>7295</v>
      </c>
      <c r="AB92" s="268" t="s">
        <v>7295</v>
      </c>
      <c r="AC92" s="268" t="s">
        <v>7295</v>
      </c>
      <c r="AD92" s="268" t="s">
        <v>7295</v>
      </c>
      <c r="AE92" s="268" t="s">
        <v>7295</v>
      </c>
      <c r="AF92" s="268" t="s">
        <v>7295</v>
      </c>
      <c r="AG92" s="268" t="s">
        <v>7295</v>
      </c>
      <c r="AH92" s="268" t="s">
        <v>7295</v>
      </c>
      <c r="AI92" s="268" t="s">
        <v>7295</v>
      </c>
      <c r="AJ92" s="268" t="s">
        <v>7295</v>
      </c>
      <c r="AK92" s="268" t="s">
        <v>7295</v>
      </c>
      <c r="AL92" s="268" t="s">
        <v>7295</v>
      </c>
      <c r="AM92" s="268" t="str">
        <f>_xlfn.IFNA(VLOOKUP(C92,'INFORM Severity - hidden'!$C$5:$G$155,5,FALSE),"-")</f>
        <v>-</v>
      </c>
    </row>
    <row r="93" spans="1:39" x14ac:dyDescent="0.35">
      <c r="A93"/>
      <c r="B93"/>
      <c r="C93" t="s">
        <v>7338</v>
      </c>
      <c r="D93" s="268" t="str">
        <f t="shared" si="1"/>
        <v>-</v>
      </c>
      <c r="E93" s="268" t="s">
        <v>7295</v>
      </c>
      <c r="F93" s="268">
        <v>2.4</v>
      </c>
      <c r="G93" s="268">
        <v>2.4</v>
      </c>
      <c r="H93" s="268" t="s">
        <v>7295</v>
      </c>
      <c r="I93" s="268" t="s">
        <v>7295</v>
      </c>
      <c r="J93" s="268" t="s">
        <v>7295</v>
      </c>
      <c r="K93" s="268" t="s">
        <v>7295</v>
      </c>
      <c r="L93" s="268" t="s">
        <v>7295</v>
      </c>
      <c r="M93" s="268" t="s">
        <v>7295</v>
      </c>
      <c r="N93" s="268" t="s">
        <v>7295</v>
      </c>
      <c r="O93" s="268" t="s">
        <v>7295</v>
      </c>
      <c r="P93" s="268" t="s">
        <v>7295</v>
      </c>
      <c r="Q93" s="268" t="s">
        <v>7295</v>
      </c>
      <c r="R93" s="268" t="s">
        <v>7295</v>
      </c>
      <c r="S93" s="268" t="s">
        <v>7295</v>
      </c>
      <c r="T93" s="268" t="s">
        <v>7295</v>
      </c>
      <c r="U93" s="268" t="s">
        <v>7295</v>
      </c>
      <c r="V93" s="268" t="s">
        <v>7295</v>
      </c>
      <c r="W93" s="268" t="s">
        <v>7295</v>
      </c>
      <c r="X93" s="268" t="s">
        <v>7295</v>
      </c>
      <c r="Y93" s="268" t="s">
        <v>7295</v>
      </c>
      <c r="Z93" s="268" t="s">
        <v>7295</v>
      </c>
      <c r="AA93" s="268" t="s">
        <v>7295</v>
      </c>
      <c r="AB93" s="268" t="s">
        <v>7295</v>
      </c>
      <c r="AC93" s="268" t="s">
        <v>7295</v>
      </c>
      <c r="AD93" s="268" t="s">
        <v>7295</v>
      </c>
      <c r="AE93" s="268" t="s">
        <v>7295</v>
      </c>
      <c r="AF93" s="268" t="s">
        <v>7295</v>
      </c>
      <c r="AG93" s="268" t="s">
        <v>7295</v>
      </c>
      <c r="AH93" s="268" t="s">
        <v>7295</v>
      </c>
      <c r="AI93" s="268" t="s">
        <v>7295</v>
      </c>
      <c r="AJ93" s="268" t="s">
        <v>7295</v>
      </c>
      <c r="AK93" s="268" t="s">
        <v>7295</v>
      </c>
      <c r="AL93" s="268" t="s">
        <v>7295</v>
      </c>
      <c r="AM93" s="268" t="str">
        <f>_xlfn.IFNA(VLOOKUP(C93,'INFORM Severity - hidden'!$C$5:$G$155,5,FALSE),"-")</f>
        <v>-</v>
      </c>
    </row>
    <row r="94" spans="1:39" x14ac:dyDescent="0.35">
      <c r="A94" t="s">
        <v>1848</v>
      </c>
      <c r="B94" t="s">
        <v>1885</v>
      </c>
      <c r="C94" t="s">
        <v>1886</v>
      </c>
      <c r="D94" s="268" t="str">
        <f t="shared" si="1"/>
        <v>Decreasing</v>
      </c>
      <c r="E94" s="268" t="s">
        <v>7295</v>
      </c>
      <c r="F94" s="268">
        <v>2.4</v>
      </c>
      <c r="G94" s="268">
        <v>2.4</v>
      </c>
      <c r="H94" s="268">
        <v>2.9</v>
      </c>
      <c r="I94" s="268">
        <v>2.8</v>
      </c>
      <c r="J94" s="268">
        <v>2.8</v>
      </c>
      <c r="K94" s="268">
        <v>2.8</v>
      </c>
      <c r="L94" s="268">
        <v>2.8</v>
      </c>
      <c r="M94" s="268">
        <v>2.8</v>
      </c>
      <c r="N94" s="268">
        <v>2.9</v>
      </c>
      <c r="O94" s="268">
        <v>2.9</v>
      </c>
      <c r="P94" s="268">
        <v>2.9</v>
      </c>
      <c r="Q94" s="268">
        <v>2.9</v>
      </c>
      <c r="R94" s="268">
        <v>2.9</v>
      </c>
      <c r="S94" s="268">
        <v>2.9</v>
      </c>
      <c r="T94" s="268">
        <v>2.9</v>
      </c>
      <c r="U94" s="268">
        <v>2.9</v>
      </c>
      <c r="V94" s="268">
        <v>3.2</v>
      </c>
      <c r="W94" s="268">
        <v>3.1</v>
      </c>
      <c r="X94" s="268">
        <v>3.2</v>
      </c>
      <c r="Y94" s="268">
        <v>3.2</v>
      </c>
      <c r="Z94" s="268">
        <v>3.2</v>
      </c>
      <c r="AA94" s="268">
        <v>3.2</v>
      </c>
      <c r="AB94" s="268">
        <v>3.2</v>
      </c>
      <c r="AC94" s="268">
        <v>3.4</v>
      </c>
      <c r="AD94" s="268">
        <v>3.4</v>
      </c>
      <c r="AE94" s="268">
        <v>3.5</v>
      </c>
      <c r="AF94" s="268">
        <v>3.5</v>
      </c>
      <c r="AG94" s="268">
        <v>3.5</v>
      </c>
      <c r="AH94" s="268">
        <v>3.5</v>
      </c>
      <c r="AI94" s="268">
        <v>3.6</v>
      </c>
      <c r="AJ94" s="268">
        <v>3.4</v>
      </c>
      <c r="AK94" s="268">
        <v>3.4</v>
      </c>
      <c r="AL94" s="268">
        <v>3.4</v>
      </c>
      <c r="AM94" s="268">
        <f>_xlfn.IFNA(VLOOKUP(C94,'INFORM Severity - hidden'!$C$5:$G$155,5,FALSE),"-")</f>
        <v>3.4</v>
      </c>
    </row>
    <row r="95" spans="1:39" x14ac:dyDescent="0.35">
      <c r="A95"/>
      <c r="B95"/>
      <c r="C95" t="s">
        <v>7339</v>
      </c>
      <c r="D95" s="268" t="str">
        <f t="shared" si="1"/>
        <v>-</v>
      </c>
      <c r="E95" s="268" t="s">
        <v>7295</v>
      </c>
      <c r="F95" s="268">
        <v>1.4</v>
      </c>
      <c r="G95" s="268">
        <v>1.4</v>
      </c>
      <c r="H95" s="268" t="s">
        <v>7295</v>
      </c>
      <c r="I95" s="268" t="s">
        <v>7295</v>
      </c>
      <c r="J95" s="268" t="s">
        <v>7295</v>
      </c>
      <c r="K95" s="268" t="s">
        <v>7295</v>
      </c>
      <c r="L95" s="268" t="s">
        <v>7295</v>
      </c>
      <c r="M95" s="268" t="s">
        <v>7295</v>
      </c>
      <c r="N95" s="268" t="s">
        <v>7295</v>
      </c>
      <c r="O95" s="268" t="s">
        <v>7295</v>
      </c>
      <c r="P95" s="268" t="s">
        <v>7295</v>
      </c>
      <c r="Q95" s="268" t="s">
        <v>7295</v>
      </c>
      <c r="R95" s="268" t="s">
        <v>7295</v>
      </c>
      <c r="S95" s="268" t="s">
        <v>7295</v>
      </c>
      <c r="T95" s="268" t="s">
        <v>7295</v>
      </c>
      <c r="U95" s="268" t="s">
        <v>7295</v>
      </c>
      <c r="V95" s="268" t="s">
        <v>7295</v>
      </c>
      <c r="W95" s="268" t="s">
        <v>7295</v>
      </c>
      <c r="X95" s="268" t="s">
        <v>7295</v>
      </c>
      <c r="Y95" s="268" t="s">
        <v>7295</v>
      </c>
      <c r="Z95" s="268" t="s">
        <v>7295</v>
      </c>
      <c r="AA95" s="268" t="s">
        <v>7295</v>
      </c>
      <c r="AB95" s="268" t="s">
        <v>7295</v>
      </c>
      <c r="AC95" s="268" t="s">
        <v>7295</v>
      </c>
      <c r="AD95" s="268" t="s">
        <v>7295</v>
      </c>
      <c r="AE95" s="268" t="s">
        <v>7295</v>
      </c>
      <c r="AF95" s="268" t="s">
        <v>7295</v>
      </c>
      <c r="AG95" s="268" t="s">
        <v>7295</v>
      </c>
      <c r="AH95" s="268" t="s">
        <v>7295</v>
      </c>
      <c r="AI95" s="268" t="s">
        <v>7295</v>
      </c>
      <c r="AJ95" s="268" t="s">
        <v>7295</v>
      </c>
      <c r="AK95" s="268" t="s">
        <v>7295</v>
      </c>
      <c r="AL95" s="268" t="s">
        <v>7295</v>
      </c>
      <c r="AM95" s="268" t="str">
        <f>_xlfn.IFNA(VLOOKUP(C95,'INFORM Severity - hidden'!$C$5:$G$155,5,FALSE),"-")</f>
        <v>-</v>
      </c>
    </row>
    <row r="96" spans="1:39" x14ac:dyDescent="0.35">
      <c r="A96" t="s">
        <v>1848</v>
      </c>
      <c r="B96" t="s">
        <v>1846</v>
      </c>
      <c r="C96" t="s">
        <v>1847</v>
      </c>
      <c r="D96" s="268" t="str">
        <f t="shared" si="1"/>
        <v>Decreasing</v>
      </c>
      <c r="E96" s="268" t="s">
        <v>7295</v>
      </c>
      <c r="F96" s="268" t="s">
        <v>7295</v>
      </c>
      <c r="G96" s="268" t="s">
        <v>7295</v>
      </c>
      <c r="H96" s="268" t="s">
        <v>7295</v>
      </c>
      <c r="I96" s="268" t="s">
        <v>7295</v>
      </c>
      <c r="J96" s="268" t="s">
        <v>7295</v>
      </c>
      <c r="K96" s="268" t="s">
        <v>7295</v>
      </c>
      <c r="L96" s="268" t="s">
        <v>7295</v>
      </c>
      <c r="M96" s="268" t="s">
        <v>7295</v>
      </c>
      <c r="N96" s="268" t="s">
        <v>7295</v>
      </c>
      <c r="O96" s="268" t="s">
        <v>7295</v>
      </c>
      <c r="P96" s="268" t="s">
        <v>7295</v>
      </c>
      <c r="Q96" s="268" t="s">
        <v>7295</v>
      </c>
      <c r="R96" s="268" t="s">
        <v>7295</v>
      </c>
      <c r="S96" s="268" t="s">
        <v>7295</v>
      </c>
      <c r="T96" s="268">
        <v>3.3</v>
      </c>
      <c r="U96" s="268">
        <v>3.3</v>
      </c>
      <c r="V96" s="268">
        <v>3.3</v>
      </c>
      <c r="W96" s="268">
        <v>3.3</v>
      </c>
      <c r="X96" s="268">
        <v>3.4</v>
      </c>
      <c r="Y96" s="268">
        <v>3.5</v>
      </c>
      <c r="Z96" s="268">
        <v>3.5</v>
      </c>
      <c r="AA96" s="268">
        <v>3.5</v>
      </c>
      <c r="AB96" s="268">
        <v>3.5</v>
      </c>
      <c r="AC96" s="268">
        <v>3.5</v>
      </c>
      <c r="AD96" s="268">
        <v>3.6</v>
      </c>
      <c r="AE96" s="268">
        <v>3.7</v>
      </c>
      <c r="AF96" s="268">
        <v>3.7</v>
      </c>
      <c r="AG96" s="268">
        <v>3.7</v>
      </c>
      <c r="AH96" s="268">
        <v>3.7</v>
      </c>
      <c r="AI96" s="268">
        <v>3.7</v>
      </c>
      <c r="AJ96" s="268">
        <v>3.6</v>
      </c>
      <c r="AK96" s="268">
        <v>3.6</v>
      </c>
      <c r="AL96" s="268">
        <v>3.6</v>
      </c>
      <c r="AM96" s="268">
        <f>_xlfn.IFNA(VLOOKUP(C96,'INFORM Severity - hidden'!$C$5:$G$155,5,FALSE),"-")</f>
        <v>3.6</v>
      </c>
    </row>
    <row r="97" spans="1:39" x14ac:dyDescent="0.35">
      <c r="A97"/>
      <c r="B97"/>
      <c r="C97" t="s">
        <v>7340</v>
      </c>
      <c r="D97" s="268" t="str">
        <f t="shared" si="1"/>
        <v>-</v>
      </c>
      <c r="E97" s="268" t="s">
        <v>7295</v>
      </c>
      <c r="F97" s="268" t="s">
        <v>7295</v>
      </c>
      <c r="G97" s="268" t="s">
        <v>7295</v>
      </c>
      <c r="H97" s="268" t="s">
        <v>7295</v>
      </c>
      <c r="I97" s="268" t="s">
        <v>7295</v>
      </c>
      <c r="J97" s="268" t="s">
        <v>7295</v>
      </c>
      <c r="K97" s="268" t="s">
        <v>7295</v>
      </c>
      <c r="L97" s="268" t="s">
        <v>7295</v>
      </c>
      <c r="M97" s="268" t="s">
        <v>7295</v>
      </c>
      <c r="N97" s="268" t="s">
        <v>7295</v>
      </c>
      <c r="O97" s="268" t="s">
        <v>7295</v>
      </c>
      <c r="P97" s="268" t="s">
        <v>7295</v>
      </c>
      <c r="Q97" s="268" t="s">
        <v>7295</v>
      </c>
      <c r="R97" s="268" t="s">
        <v>7295</v>
      </c>
      <c r="S97" s="268" t="s">
        <v>7295</v>
      </c>
      <c r="T97" s="268" t="s">
        <v>7295</v>
      </c>
      <c r="U97" s="268" t="s">
        <v>7295</v>
      </c>
      <c r="V97" s="268" t="s">
        <v>7295</v>
      </c>
      <c r="W97" s="268" t="s">
        <v>7295</v>
      </c>
      <c r="X97" s="268">
        <v>3.2</v>
      </c>
      <c r="Y97" s="268">
        <v>3.2</v>
      </c>
      <c r="Z97" s="268">
        <v>3.1</v>
      </c>
      <c r="AA97" s="268">
        <v>3.2</v>
      </c>
      <c r="AB97" s="268">
        <v>3.2</v>
      </c>
      <c r="AC97" s="268">
        <v>3.2</v>
      </c>
      <c r="AD97" s="268" t="s">
        <v>7295</v>
      </c>
      <c r="AE97" s="268" t="s">
        <v>7295</v>
      </c>
      <c r="AF97" s="268" t="s">
        <v>7295</v>
      </c>
      <c r="AG97" s="268" t="s">
        <v>7295</v>
      </c>
      <c r="AH97" s="268" t="s">
        <v>7295</v>
      </c>
      <c r="AI97" s="268" t="s">
        <v>7295</v>
      </c>
      <c r="AJ97" s="268" t="s">
        <v>7295</v>
      </c>
      <c r="AK97" s="268" t="s">
        <v>7295</v>
      </c>
      <c r="AL97" s="268" t="s">
        <v>7295</v>
      </c>
      <c r="AM97" s="268" t="str">
        <f>_xlfn.IFNA(VLOOKUP(C97,'INFORM Severity - hidden'!$C$5:$G$155,5,FALSE),"-")</f>
        <v>-</v>
      </c>
    </row>
    <row r="98" spans="1:39" x14ac:dyDescent="0.35">
      <c r="A98" t="s">
        <v>205</v>
      </c>
      <c r="B98" t="s">
        <v>203</v>
      </c>
      <c r="C98" t="s">
        <v>204</v>
      </c>
      <c r="D98" s="268" t="str">
        <f t="shared" si="1"/>
        <v>Stable</v>
      </c>
      <c r="E98" s="268" t="s">
        <v>7295</v>
      </c>
      <c r="F98" s="268">
        <v>3.9</v>
      </c>
      <c r="G98" s="268">
        <v>3.7</v>
      </c>
      <c r="H98" s="268">
        <v>3.9</v>
      </c>
      <c r="I98" s="268">
        <v>3.9</v>
      </c>
      <c r="J98" s="268">
        <v>3.9</v>
      </c>
      <c r="K98" s="268">
        <v>3.9</v>
      </c>
      <c r="L98" s="268">
        <v>3.9</v>
      </c>
      <c r="M98" s="268">
        <v>3.9</v>
      </c>
      <c r="N98" s="268">
        <v>3.9</v>
      </c>
      <c r="O98" s="268">
        <v>3.9</v>
      </c>
      <c r="P98" s="268">
        <v>3.9</v>
      </c>
      <c r="Q98" s="268">
        <v>3.9</v>
      </c>
      <c r="R98" s="268">
        <v>3.9</v>
      </c>
      <c r="S98" s="268">
        <v>3.9</v>
      </c>
      <c r="T98" s="268">
        <v>4.2</v>
      </c>
      <c r="U98" s="268">
        <v>4.2</v>
      </c>
      <c r="V98" s="268">
        <v>4.2</v>
      </c>
      <c r="W98" s="268">
        <v>4.2</v>
      </c>
      <c r="X98" s="268">
        <v>4.2</v>
      </c>
      <c r="Y98" s="268">
        <v>4.0999999999999996</v>
      </c>
      <c r="Z98" s="268">
        <v>4.0999999999999996</v>
      </c>
      <c r="AA98" s="268">
        <v>4.2</v>
      </c>
      <c r="AB98" s="268">
        <v>4.2</v>
      </c>
      <c r="AC98" s="268">
        <v>4.2</v>
      </c>
      <c r="AD98" s="268">
        <v>4.2</v>
      </c>
      <c r="AE98" s="268">
        <v>4</v>
      </c>
      <c r="AF98" s="268">
        <v>4</v>
      </c>
      <c r="AG98" s="268">
        <v>4</v>
      </c>
      <c r="AH98" s="268">
        <v>3.8</v>
      </c>
      <c r="AI98" s="268">
        <v>3.9</v>
      </c>
      <c r="AJ98" s="268">
        <v>3.9</v>
      </c>
      <c r="AK98" s="268">
        <v>3.9</v>
      </c>
      <c r="AL98" s="268">
        <v>3.9</v>
      </c>
      <c r="AM98" s="268">
        <f>_xlfn.IFNA(VLOOKUP(C98,'INFORM Severity - hidden'!$C$5:$G$155,5,FALSE),"-")</f>
        <v>3.9</v>
      </c>
    </row>
    <row r="99" spans="1:39" x14ac:dyDescent="0.35">
      <c r="A99" t="s">
        <v>205</v>
      </c>
      <c r="B99" t="s">
        <v>210</v>
      </c>
      <c r="C99" t="s">
        <v>211</v>
      </c>
      <c r="D99" s="268" t="str">
        <f t="shared" si="1"/>
        <v>Increasing</v>
      </c>
      <c r="E99" s="268" t="s">
        <v>7295</v>
      </c>
      <c r="F99" s="268">
        <v>2.6</v>
      </c>
      <c r="G99" s="268">
        <v>2.6</v>
      </c>
      <c r="H99" s="268">
        <v>3.5</v>
      </c>
      <c r="I99" s="268">
        <v>3.5</v>
      </c>
      <c r="J99" s="268">
        <v>3.5</v>
      </c>
      <c r="K99" s="268">
        <v>3.5</v>
      </c>
      <c r="L99" s="268">
        <v>3.5</v>
      </c>
      <c r="M99" s="268">
        <v>3.5</v>
      </c>
      <c r="N99" s="268">
        <v>3.5</v>
      </c>
      <c r="O99" s="268">
        <v>3.5</v>
      </c>
      <c r="P99" s="268">
        <v>3.5</v>
      </c>
      <c r="Q99" s="268">
        <v>3.5</v>
      </c>
      <c r="R99" s="268">
        <v>3.5</v>
      </c>
      <c r="S99" s="268">
        <v>3.6</v>
      </c>
      <c r="T99" s="268">
        <v>3.1</v>
      </c>
      <c r="U99" s="268">
        <v>3.1</v>
      </c>
      <c r="V99" s="268">
        <v>3.1</v>
      </c>
      <c r="W99" s="268">
        <v>3</v>
      </c>
      <c r="X99" s="268">
        <v>3</v>
      </c>
      <c r="Y99" s="268">
        <v>3</v>
      </c>
      <c r="Z99" s="268">
        <v>3</v>
      </c>
      <c r="AA99" s="268">
        <v>3</v>
      </c>
      <c r="AB99" s="268">
        <v>3</v>
      </c>
      <c r="AC99" s="268">
        <v>3</v>
      </c>
      <c r="AD99" s="268">
        <v>3</v>
      </c>
      <c r="AE99" s="268">
        <v>2.6</v>
      </c>
      <c r="AF99" s="268">
        <v>2.6</v>
      </c>
      <c r="AG99" s="268">
        <v>2.6</v>
      </c>
      <c r="AH99" s="268">
        <v>2.5</v>
      </c>
      <c r="AI99" s="268">
        <v>2.7</v>
      </c>
      <c r="AJ99" s="268">
        <v>3.1</v>
      </c>
      <c r="AK99" s="268">
        <v>3.1</v>
      </c>
      <c r="AL99" s="268">
        <v>3.1</v>
      </c>
      <c r="AM99" s="268">
        <f>_xlfn.IFNA(VLOOKUP(C99,'INFORM Severity - hidden'!$C$5:$G$155,5,FALSE),"-")</f>
        <v>3.1</v>
      </c>
    </row>
    <row r="100" spans="1:39" x14ac:dyDescent="0.35">
      <c r="A100" t="s">
        <v>131</v>
      </c>
      <c r="B100" t="s">
        <v>129</v>
      </c>
      <c r="C100" t="s">
        <v>130</v>
      </c>
      <c r="D100" s="268" t="str">
        <f t="shared" si="1"/>
        <v>Decreasing</v>
      </c>
      <c r="E100" s="268">
        <v>2.2000000000000002</v>
      </c>
      <c r="F100" s="268">
        <v>2.2000000000000002</v>
      </c>
      <c r="G100" s="268">
        <v>2.1</v>
      </c>
      <c r="H100" s="268">
        <v>2.1</v>
      </c>
      <c r="I100" s="268">
        <v>2.1</v>
      </c>
      <c r="J100" s="268">
        <v>2.1</v>
      </c>
      <c r="K100" s="268">
        <v>2.1</v>
      </c>
      <c r="L100" s="268">
        <v>2.1</v>
      </c>
      <c r="M100" s="268">
        <v>2.1</v>
      </c>
      <c r="N100" s="268">
        <v>2.2000000000000002</v>
      </c>
      <c r="O100" s="268">
        <v>2.2000000000000002</v>
      </c>
      <c r="P100" s="268">
        <v>2.2000000000000002</v>
      </c>
      <c r="Q100" s="268">
        <v>2.2000000000000002</v>
      </c>
      <c r="R100" s="268">
        <v>2.2000000000000002</v>
      </c>
      <c r="S100" s="268">
        <v>2.4</v>
      </c>
      <c r="T100" s="268">
        <v>2.4</v>
      </c>
      <c r="U100" s="268">
        <v>2.4</v>
      </c>
      <c r="V100" s="268">
        <v>2.4</v>
      </c>
      <c r="W100" s="268">
        <v>2.4</v>
      </c>
      <c r="X100" s="268">
        <v>2.4</v>
      </c>
      <c r="Y100" s="268">
        <v>2.2999999999999998</v>
      </c>
      <c r="Z100" s="268">
        <v>2.5</v>
      </c>
      <c r="AA100" s="268">
        <v>2.5</v>
      </c>
      <c r="AB100" s="268">
        <v>2.5</v>
      </c>
      <c r="AC100" s="268">
        <v>2.5</v>
      </c>
      <c r="AD100" s="268">
        <v>2.5</v>
      </c>
      <c r="AE100" s="268">
        <v>2.5</v>
      </c>
      <c r="AF100" s="268">
        <v>2.5</v>
      </c>
      <c r="AG100" s="268">
        <v>2.5</v>
      </c>
      <c r="AH100" s="268">
        <v>2.5</v>
      </c>
      <c r="AI100" s="268">
        <v>2.5</v>
      </c>
      <c r="AJ100" s="268">
        <v>2.5</v>
      </c>
      <c r="AK100" s="268">
        <v>2</v>
      </c>
      <c r="AL100" s="268">
        <v>2</v>
      </c>
      <c r="AM100" s="268">
        <f>_xlfn.IFNA(VLOOKUP(C100,'INFORM Severity - hidden'!$C$5:$G$155,5,FALSE),"-")</f>
        <v>2.2000000000000002</v>
      </c>
    </row>
    <row r="101" spans="1:39" x14ac:dyDescent="0.35">
      <c r="A101" t="s">
        <v>621</v>
      </c>
      <c r="B101" t="s">
        <v>619</v>
      </c>
      <c r="C101" t="s">
        <v>620</v>
      </c>
      <c r="D101" s="268" t="str">
        <f t="shared" si="1"/>
        <v>-</v>
      </c>
      <c r="E101" s="268" t="s">
        <v>7295</v>
      </c>
      <c r="F101" s="268" t="s">
        <v>7295</v>
      </c>
      <c r="G101" s="268" t="s">
        <v>7295</v>
      </c>
      <c r="H101" s="268" t="s">
        <v>7295</v>
      </c>
      <c r="I101" s="268" t="s">
        <v>7295</v>
      </c>
      <c r="J101" s="268" t="s">
        <v>7295</v>
      </c>
      <c r="K101" s="268" t="s">
        <v>7295</v>
      </c>
      <c r="L101" s="268" t="s">
        <v>7295</v>
      </c>
      <c r="M101" s="268" t="s">
        <v>7295</v>
      </c>
      <c r="N101" s="268" t="s">
        <v>7295</v>
      </c>
      <c r="O101" s="268" t="s">
        <v>7295</v>
      </c>
      <c r="P101" s="268" t="s">
        <v>7295</v>
      </c>
      <c r="Q101" s="268" t="s">
        <v>7295</v>
      </c>
      <c r="R101" s="268" t="s">
        <v>7295</v>
      </c>
      <c r="S101" s="268" t="s">
        <v>7295</v>
      </c>
      <c r="T101" s="268" t="s">
        <v>7295</v>
      </c>
      <c r="U101" s="268" t="s">
        <v>7295</v>
      </c>
      <c r="V101" s="268" t="s">
        <v>7295</v>
      </c>
      <c r="W101" s="268" t="s">
        <v>7295</v>
      </c>
      <c r="X101" s="268" t="s">
        <v>7295</v>
      </c>
      <c r="Y101" s="268" t="s">
        <v>7295</v>
      </c>
      <c r="Z101" s="268" t="s">
        <v>7295</v>
      </c>
      <c r="AA101" s="268" t="s">
        <v>7295</v>
      </c>
      <c r="AB101" s="268" t="s">
        <v>7295</v>
      </c>
      <c r="AC101" s="268" t="s">
        <v>7295</v>
      </c>
      <c r="AD101" s="268" t="s">
        <v>7295</v>
      </c>
      <c r="AE101" s="268" t="s">
        <v>7295</v>
      </c>
      <c r="AF101" s="268" t="s">
        <v>7295</v>
      </c>
      <c r="AG101" s="268" t="s">
        <v>7295</v>
      </c>
      <c r="AH101" s="268" t="s">
        <v>7295</v>
      </c>
      <c r="AI101" s="268" t="s">
        <v>7295</v>
      </c>
      <c r="AJ101" s="268" t="s">
        <v>7295</v>
      </c>
      <c r="AK101" s="268" t="s">
        <v>7295</v>
      </c>
      <c r="AL101" s="268" t="s">
        <v>7295</v>
      </c>
      <c r="AM101" s="268" t="str">
        <f>_xlfn.IFNA(VLOOKUP(C101,'INFORM Severity - hidden'!$C$5:$G$155,5,FALSE),"-")</f>
        <v>x</v>
      </c>
    </row>
    <row r="102" spans="1:39" x14ac:dyDescent="0.35">
      <c r="A102"/>
      <c r="B102"/>
      <c r="C102" t="s">
        <v>7341</v>
      </c>
      <c r="D102" s="268" t="str">
        <f t="shared" si="1"/>
        <v>-</v>
      </c>
      <c r="E102" s="268" t="s">
        <v>7295</v>
      </c>
      <c r="F102" s="268">
        <v>2.8</v>
      </c>
      <c r="G102" s="268">
        <v>2.8</v>
      </c>
      <c r="H102" s="268">
        <v>2.9</v>
      </c>
      <c r="I102" s="268">
        <v>2.9</v>
      </c>
      <c r="J102" s="268" t="s">
        <v>7295</v>
      </c>
      <c r="K102" s="268" t="s">
        <v>7295</v>
      </c>
      <c r="L102" s="268" t="s">
        <v>7295</v>
      </c>
      <c r="M102" s="268" t="s">
        <v>7295</v>
      </c>
      <c r="N102" s="268" t="s">
        <v>7295</v>
      </c>
      <c r="O102" s="268" t="s">
        <v>7295</v>
      </c>
      <c r="P102" s="268" t="s">
        <v>7295</v>
      </c>
      <c r="Q102" s="268" t="s">
        <v>7295</v>
      </c>
      <c r="R102" s="268" t="s">
        <v>7295</v>
      </c>
      <c r="S102" s="268" t="s">
        <v>7295</v>
      </c>
      <c r="T102" s="268" t="s">
        <v>7295</v>
      </c>
      <c r="U102" s="268" t="s">
        <v>7295</v>
      </c>
      <c r="V102" s="268" t="s">
        <v>7295</v>
      </c>
      <c r="W102" s="268" t="s">
        <v>7295</v>
      </c>
      <c r="X102" s="268" t="s">
        <v>7295</v>
      </c>
      <c r="Y102" s="268" t="s">
        <v>7295</v>
      </c>
      <c r="Z102" s="268" t="s">
        <v>7295</v>
      </c>
      <c r="AA102" s="268" t="s">
        <v>7295</v>
      </c>
      <c r="AB102" s="268" t="s">
        <v>7295</v>
      </c>
      <c r="AC102" s="268" t="s">
        <v>7295</v>
      </c>
      <c r="AD102" s="268" t="s">
        <v>7295</v>
      </c>
      <c r="AE102" s="268" t="s">
        <v>7295</v>
      </c>
      <c r="AF102" s="268" t="s">
        <v>7295</v>
      </c>
      <c r="AG102" s="268" t="s">
        <v>7295</v>
      </c>
      <c r="AH102" s="268" t="s">
        <v>7295</v>
      </c>
      <c r="AI102" s="268" t="s">
        <v>7295</v>
      </c>
      <c r="AJ102" s="268" t="s">
        <v>7295</v>
      </c>
      <c r="AK102" s="268" t="s">
        <v>7295</v>
      </c>
      <c r="AL102" s="268" t="s">
        <v>7295</v>
      </c>
      <c r="AM102" s="268" t="str">
        <f>_xlfn.IFNA(VLOOKUP(C102,'INFORM Severity - hidden'!$C$5:$G$155,5,FALSE),"-")</f>
        <v>-</v>
      </c>
    </row>
    <row r="103" spans="1:39" x14ac:dyDescent="0.35">
      <c r="A103" t="s">
        <v>1235</v>
      </c>
      <c r="B103" t="s">
        <v>1233</v>
      </c>
      <c r="C103" t="s">
        <v>1234</v>
      </c>
      <c r="D103" s="268" t="str">
        <f t="shared" si="1"/>
        <v>Decreasing</v>
      </c>
      <c r="E103" s="268" t="s">
        <v>7295</v>
      </c>
      <c r="F103" s="268">
        <v>3</v>
      </c>
      <c r="G103" s="268">
        <v>3</v>
      </c>
      <c r="H103" s="268">
        <v>2.9</v>
      </c>
      <c r="I103" s="268">
        <v>2.9</v>
      </c>
      <c r="J103" s="268">
        <v>2.9</v>
      </c>
      <c r="K103" s="268">
        <v>2.8</v>
      </c>
      <c r="L103" s="268">
        <v>2.8</v>
      </c>
      <c r="M103" s="268">
        <v>2.6</v>
      </c>
      <c r="N103" s="268">
        <v>2.4</v>
      </c>
      <c r="O103" s="268">
        <v>2.4</v>
      </c>
      <c r="P103" s="268">
        <v>2.4</v>
      </c>
      <c r="Q103" s="268">
        <v>2.7</v>
      </c>
      <c r="R103" s="268">
        <v>2.7</v>
      </c>
      <c r="S103" s="268">
        <v>2.7</v>
      </c>
      <c r="T103" s="268">
        <v>2.7</v>
      </c>
      <c r="U103" s="268">
        <v>2.6</v>
      </c>
      <c r="V103" s="268">
        <v>2.6</v>
      </c>
      <c r="W103" s="268">
        <v>2.6</v>
      </c>
      <c r="X103" s="268">
        <v>2.6</v>
      </c>
      <c r="Y103" s="268">
        <v>2.6</v>
      </c>
      <c r="Z103" s="268">
        <v>2.5</v>
      </c>
      <c r="AA103" s="268">
        <v>2.5</v>
      </c>
      <c r="AB103" s="268">
        <v>2.5</v>
      </c>
      <c r="AC103" s="268">
        <v>3</v>
      </c>
      <c r="AD103" s="268">
        <v>3</v>
      </c>
      <c r="AE103" s="268">
        <v>3</v>
      </c>
      <c r="AF103" s="268">
        <v>3</v>
      </c>
      <c r="AG103" s="268">
        <v>3.1</v>
      </c>
      <c r="AH103" s="268">
        <v>3.1</v>
      </c>
      <c r="AI103" s="268">
        <v>2.8</v>
      </c>
      <c r="AJ103" s="268">
        <v>2.8</v>
      </c>
      <c r="AK103" s="268">
        <v>2.8</v>
      </c>
      <c r="AL103" s="268">
        <v>2.8</v>
      </c>
      <c r="AM103" s="268">
        <f>_xlfn.IFNA(VLOOKUP(C103,'INFORM Severity - hidden'!$C$5:$G$155,5,FALSE),"-")</f>
        <v>2.9</v>
      </c>
    </row>
    <row r="104" spans="1:39" x14ac:dyDescent="0.35">
      <c r="A104"/>
      <c r="B104"/>
      <c r="C104" t="s">
        <v>7342</v>
      </c>
      <c r="D104" s="268" t="str">
        <f t="shared" si="1"/>
        <v>-</v>
      </c>
      <c r="E104" s="268" t="s">
        <v>7295</v>
      </c>
      <c r="F104" s="268">
        <v>1.7</v>
      </c>
      <c r="G104" s="268">
        <v>1.8</v>
      </c>
      <c r="H104" s="268">
        <v>2.2999999999999998</v>
      </c>
      <c r="I104" s="268">
        <v>2.4</v>
      </c>
      <c r="J104" s="268" t="s">
        <v>7295</v>
      </c>
      <c r="K104" s="268" t="s">
        <v>7295</v>
      </c>
      <c r="L104" s="268" t="s">
        <v>7295</v>
      </c>
      <c r="M104" s="268" t="s">
        <v>7295</v>
      </c>
      <c r="N104" s="268" t="s">
        <v>7295</v>
      </c>
      <c r="O104" s="268" t="s">
        <v>7295</v>
      </c>
      <c r="P104" s="268" t="s">
        <v>7295</v>
      </c>
      <c r="Q104" s="268" t="s">
        <v>7295</v>
      </c>
      <c r="R104" s="268" t="s">
        <v>7295</v>
      </c>
      <c r="S104" s="268" t="s">
        <v>7295</v>
      </c>
      <c r="T104" s="268" t="s">
        <v>7295</v>
      </c>
      <c r="U104" s="268" t="s">
        <v>7295</v>
      </c>
      <c r="V104" s="268" t="s">
        <v>7295</v>
      </c>
      <c r="W104" s="268" t="s">
        <v>7295</v>
      </c>
      <c r="X104" s="268" t="s">
        <v>7295</v>
      </c>
      <c r="Y104" s="268" t="s">
        <v>7295</v>
      </c>
      <c r="Z104" s="268" t="s">
        <v>7295</v>
      </c>
      <c r="AA104" s="268" t="s">
        <v>7295</v>
      </c>
      <c r="AB104" s="268" t="s">
        <v>7295</v>
      </c>
      <c r="AC104" s="268" t="s">
        <v>7295</v>
      </c>
      <c r="AD104" s="268" t="s">
        <v>7295</v>
      </c>
      <c r="AE104" s="268" t="s">
        <v>7295</v>
      </c>
      <c r="AF104" s="268" t="s">
        <v>7295</v>
      </c>
      <c r="AG104" s="268" t="s">
        <v>7295</v>
      </c>
      <c r="AH104" s="268" t="s">
        <v>7295</v>
      </c>
      <c r="AI104" s="268" t="s">
        <v>7295</v>
      </c>
      <c r="AJ104" s="268" t="s">
        <v>7295</v>
      </c>
      <c r="AK104" s="268" t="s">
        <v>7295</v>
      </c>
      <c r="AL104" s="268" t="s">
        <v>7295</v>
      </c>
      <c r="AM104" s="268" t="str">
        <f>_xlfn.IFNA(VLOOKUP(C104,'INFORM Severity - hidden'!$C$5:$G$155,5,FALSE),"-")</f>
        <v>-</v>
      </c>
    </row>
    <row r="105" spans="1:39" x14ac:dyDescent="0.35">
      <c r="A105"/>
      <c r="B105"/>
      <c r="C105" t="s">
        <v>7343</v>
      </c>
      <c r="D105" s="268" t="str">
        <f t="shared" si="1"/>
        <v>-</v>
      </c>
      <c r="E105" s="268" t="s">
        <v>7295</v>
      </c>
      <c r="F105" s="268" t="s">
        <v>7295</v>
      </c>
      <c r="G105" s="268" t="s">
        <v>7295</v>
      </c>
      <c r="H105" s="268" t="s">
        <v>7295</v>
      </c>
      <c r="I105" s="268" t="s">
        <v>7295</v>
      </c>
      <c r="J105" s="268" t="s">
        <v>7295</v>
      </c>
      <c r="K105" s="268" t="s">
        <v>7295</v>
      </c>
      <c r="L105" s="268" t="s">
        <v>7295</v>
      </c>
      <c r="M105" s="268" t="s">
        <v>7295</v>
      </c>
      <c r="N105" s="268" t="s">
        <v>7295</v>
      </c>
      <c r="O105" s="268" t="s">
        <v>7295</v>
      </c>
      <c r="P105" s="268" t="s">
        <v>7295</v>
      </c>
      <c r="Q105" s="268" t="s">
        <v>7295</v>
      </c>
      <c r="R105" s="268">
        <v>1.2</v>
      </c>
      <c r="S105" s="268">
        <v>1.3</v>
      </c>
      <c r="T105" s="268">
        <v>1.3</v>
      </c>
      <c r="U105" s="268">
        <v>1.3</v>
      </c>
      <c r="V105" s="268">
        <v>1.3</v>
      </c>
      <c r="W105" s="268">
        <v>1.3</v>
      </c>
      <c r="X105" s="268">
        <v>1.3</v>
      </c>
      <c r="Y105" s="268">
        <v>1.3</v>
      </c>
      <c r="Z105" s="268">
        <v>1.3</v>
      </c>
      <c r="AA105" s="268">
        <v>1.1000000000000001</v>
      </c>
      <c r="AB105" s="268">
        <v>1.1000000000000001</v>
      </c>
      <c r="AC105" s="268" t="s">
        <v>7295</v>
      </c>
      <c r="AD105" s="268" t="s">
        <v>7295</v>
      </c>
      <c r="AE105" s="268" t="s">
        <v>7295</v>
      </c>
      <c r="AF105" s="268" t="s">
        <v>7295</v>
      </c>
      <c r="AG105" s="268" t="s">
        <v>7295</v>
      </c>
      <c r="AH105" s="268" t="s">
        <v>7295</v>
      </c>
      <c r="AI105" s="268" t="s">
        <v>7295</v>
      </c>
      <c r="AJ105" s="268" t="s">
        <v>7295</v>
      </c>
      <c r="AK105" s="268" t="s">
        <v>7295</v>
      </c>
      <c r="AL105" s="268" t="s">
        <v>7295</v>
      </c>
      <c r="AM105" s="268" t="str">
        <f>_xlfn.IFNA(VLOOKUP(C105,'INFORM Severity - hidden'!$C$5:$G$155,5,FALSE),"-")</f>
        <v>-</v>
      </c>
    </row>
    <row r="106" spans="1:39" x14ac:dyDescent="0.35">
      <c r="A106"/>
      <c r="B106"/>
      <c r="C106" t="s">
        <v>7344</v>
      </c>
      <c r="D106" s="268" t="str">
        <f t="shared" si="1"/>
        <v>-</v>
      </c>
      <c r="E106" s="268" t="s">
        <v>7295</v>
      </c>
      <c r="F106" s="268" t="s">
        <v>7295</v>
      </c>
      <c r="G106" s="268" t="s">
        <v>7295</v>
      </c>
      <c r="H106" s="268" t="s">
        <v>7295</v>
      </c>
      <c r="I106" s="268" t="s">
        <v>7295</v>
      </c>
      <c r="J106" s="268" t="s">
        <v>7295</v>
      </c>
      <c r="K106" s="268" t="s">
        <v>7295</v>
      </c>
      <c r="L106" s="268" t="s">
        <v>7295</v>
      </c>
      <c r="M106" s="268" t="s">
        <v>7295</v>
      </c>
      <c r="N106" s="268" t="s">
        <v>7295</v>
      </c>
      <c r="O106" s="268" t="s">
        <v>7295</v>
      </c>
      <c r="P106" s="268" t="s">
        <v>7295</v>
      </c>
      <c r="Q106" s="268" t="s">
        <v>7295</v>
      </c>
      <c r="R106" s="268">
        <v>2.5</v>
      </c>
      <c r="S106" s="268">
        <v>2.5</v>
      </c>
      <c r="T106" s="268">
        <v>2.5</v>
      </c>
      <c r="U106" s="268">
        <v>2.5</v>
      </c>
      <c r="V106" s="268">
        <v>2.6</v>
      </c>
      <c r="W106" s="268">
        <v>2.6</v>
      </c>
      <c r="X106" s="268">
        <v>2.6</v>
      </c>
      <c r="Y106" s="268">
        <v>2.6</v>
      </c>
      <c r="Z106" s="268">
        <v>2.6</v>
      </c>
      <c r="AA106" s="268">
        <v>2.5</v>
      </c>
      <c r="AB106" s="268">
        <v>2.5</v>
      </c>
      <c r="AC106" s="268" t="s">
        <v>7295</v>
      </c>
      <c r="AD106" s="268" t="s">
        <v>7295</v>
      </c>
      <c r="AE106" s="268" t="s">
        <v>7295</v>
      </c>
      <c r="AF106" s="268" t="s">
        <v>7295</v>
      </c>
      <c r="AG106" s="268" t="s">
        <v>7295</v>
      </c>
      <c r="AH106" s="268" t="s">
        <v>7295</v>
      </c>
      <c r="AI106" s="268" t="s">
        <v>7295</v>
      </c>
      <c r="AJ106" s="268" t="s">
        <v>7295</v>
      </c>
      <c r="AK106" s="268" t="s">
        <v>7295</v>
      </c>
      <c r="AL106" s="268" t="s">
        <v>7295</v>
      </c>
      <c r="AM106" s="268" t="str">
        <f>_xlfn.IFNA(VLOOKUP(C106,'INFORM Severity - hidden'!$C$5:$G$155,5,FALSE),"-")</f>
        <v>-</v>
      </c>
    </row>
    <row r="107" spans="1:39" x14ac:dyDescent="0.35">
      <c r="A107" t="s">
        <v>1458</v>
      </c>
      <c r="B107" t="s">
        <v>1456</v>
      </c>
      <c r="C107" t="s">
        <v>1457</v>
      </c>
      <c r="D107" s="268" t="str">
        <f t="shared" si="1"/>
        <v>-</v>
      </c>
      <c r="E107" s="268" t="s">
        <v>7295</v>
      </c>
      <c r="F107" s="268" t="s">
        <v>7295</v>
      </c>
      <c r="G107" s="268" t="s">
        <v>7295</v>
      </c>
      <c r="H107" s="268" t="s">
        <v>7295</v>
      </c>
      <c r="I107" s="268" t="s">
        <v>7295</v>
      </c>
      <c r="J107" s="268" t="s">
        <v>7295</v>
      </c>
      <c r="K107" s="268" t="s">
        <v>7295</v>
      </c>
      <c r="L107" s="268" t="s">
        <v>7295</v>
      </c>
      <c r="M107" s="268" t="s">
        <v>7295</v>
      </c>
      <c r="N107" s="268" t="s">
        <v>7295</v>
      </c>
      <c r="O107" s="268" t="s">
        <v>7295</v>
      </c>
      <c r="P107" s="268" t="s">
        <v>7295</v>
      </c>
      <c r="Q107" s="268" t="s">
        <v>7295</v>
      </c>
      <c r="R107" s="268" t="s">
        <v>7295</v>
      </c>
      <c r="S107" s="268" t="s">
        <v>7295</v>
      </c>
      <c r="T107" s="268" t="s">
        <v>7295</v>
      </c>
      <c r="U107" s="268" t="s">
        <v>7295</v>
      </c>
      <c r="V107" s="268" t="s">
        <v>7295</v>
      </c>
      <c r="W107" s="268" t="s">
        <v>7295</v>
      </c>
      <c r="X107" s="268" t="s">
        <v>7295</v>
      </c>
      <c r="Y107" s="268" t="s">
        <v>7295</v>
      </c>
      <c r="Z107" s="268" t="s">
        <v>7295</v>
      </c>
      <c r="AA107" s="268" t="s">
        <v>7295</v>
      </c>
      <c r="AB107" s="268" t="s">
        <v>7295</v>
      </c>
      <c r="AC107" s="268" t="s">
        <v>7295</v>
      </c>
      <c r="AD107" s="268" t="s">
        <v>7295</v>
      </c>
      <c r="AE107" s="268" t="s">
        <v>7295</v>
      </c>
      <c r="AF107" s="268" t="s">
        <v>7295</v>
      </c>
      <c r="AG107" s="268" t="s">
        <v>7295</v>
      </c>
      <c r="AH107" s="268" t="s">
        <v>7295</v>
      </c>
      <c r="AI107" s="268" t="s">
        <v>7295</v>
      </c>
      <c r="AJ107" s="268" t="s">
        <v>7295</v>
      </c>
      <c r="AK107" s="268" t="s">
        <v>7295</v>
      </c>
      <c r="AL107" s="268" t="s">
        <v>7295</v>
      </c>
      <c r="AM107" s="268" t="str">
        <f>_xlfn.IFNA(VLOOKUP(C107,'INFORM Severity - hidden'!$C$5:$G$155,5,FALSE),"-")</f>
        <v>x</v>
      </c>
    </row>
    <row r="108" spans="1:39" x14ac:dyDescent="0.35">
      <c r="A108" t="s">
        <v>1458</v>
      </c>
      <c r="B108" t="s">
        <v>1466</v>
      </c>
      <c r="C108" t="s">
        <v>1467</v>
      </c>
      <c r="D108" s="268" t="str">
        <f t="shared" si="1"/>
        <v>-</v>
      </c>
      <c r="E108" s="268" t="s">
        <v>7295</v>
      </c>
      <c r="F108" s="268" t="s">
        <v>7295</v>
      </c>
      <c r="G108" s="268" t="s">
        <v>7295</v>
      </c>
      <c r="H108" s="268" t="s">
        <v>7295</v>
      </c>
      <c r="I108" s="268" t="s">
        <v>7295</v>
      </c>
      <c r="J108" s="268" t="s">
        <v>7295</v>
      </c>
      <c r="K108" s="268" t="s">
        <v>7295</v>
      </c>
      <c r="L108" s="268" t="s">
        <v>7295</v>
      </c>
      <c r="M108" s="268" t="s">
        <v>7295</v>
      </c>
      <c r="N108" s="268" t="s">
        <v>7295</v>
      </c>
      <c r="O108" s="268" t="s">
        <v>7295</v>
      </c>
      <c r="P108" s="268" t="s">
        <v>7295</v>
      </c>
      <c r="Q108" s="268" t="s">
        <v>7295</v>
      </c>
      <c r="R108" s="268" t="s">
        <v>7295</v>
      </c>
      <c r="S108" s="268" t="s">
        <v>7295</v>
      </c>
      <c r="T108" s="268" t="s">
        <v>7295</v>
      </c>
      <c r="U108" s="268" t="s">
        <v>7295</v>
      </c>
      <c r="V108" s="268" t="s">
        <v>7295</v>
      </c>
      <c r="W108" s="268" t="s">
        <v>7295</v>
      </c>
      <c r="X108" s="268" t="s">
        <v>7295</v>
      </c>
      <c r="Y108" s="268" t="s">
        <v>7295</v>
      </c>
      <c r="Z108" s="268" t="s">
        <v>7295</v>
      </c>
      <c r="AA108" s="268" t="s">
        <v>7295</v>
      </c>
      <c r="AB108" s="268" t="s">
        <v>7295</v>
      </c>
      <c r="AC108" s="268" t="s">
        <v>7295</v>
      </c>
      <c r="AD108" s="268" t="s">
        <v>7295</v>
      </c>
      <c r="AE108" s="268" t="s">
        <v>7295</v>
      </c>
      <c r="AF108" s="268" t="s">
        <v>7295</v>
      </c>
      <c r="AG108" s="268" t="s">
        <v>7295</v>
      </c>
      <c r="AH108" s="268" t="s">
        <v>7295</v>
      </c>
      <c r="AI108" s="268" t="s">
        <v>7295</v>
      </c>
      <c r="AJ108" s="268" t="s">
        <v>7295</v>
      </c>
      <c r="AK108" s="268" t="s">
        <v>7295</v>
      </c>
      <c r="AL108" s="268" t="s">
        <v>7295</v>
      </c>
      <c r="AM108" s="268" t="str">
        <f>_xlfn.IFNA(VLOOKUP(C108,'INFORM Severity - hidden'!$C$5:$G$155,5,FALSE),"-")</f>
        <v>x</v>
      </c>
    </row>
    <row r="109" spans="1:39" x14ac:dyDescent="0.35">
      <c r="A109" t="s">
        <v>1458</v>
      </c>
      <c r="B109" t="s">
        <v>1475</v>
      </c>
      <c r="C109" t="s">
        <v>1476</v>
      </c>
      <c r="D109" s="268" t="str">
        <f t="shared" si="1"/>
        <v>-</v>
      </c>
      <c r="E109" s="268" t="s">
        <v>7295</v>
      </c>
      <c r="F109" s="268" t="s">
        <v>7295</v>
      </c>
      <c r="G109" s="268" t="s">
        <v>7295</v>
      </c>
      <c r="H109" s="268" t="s">
        <v>7295</v>
      </c>
      <c r="I109" s="268" t="s">
        <v>7295</v>
      </c>
      <c r="J109" s="268" t="s">
        <v>7295</v>
      </c>
      <c r="K109" s="268" t="s">
        <v>7295</v>
      </c>
      <c r="L109" s="268" t="s">
        <v>7295</v>
      </c>
      <c r="M109" s="268" t="s">
        <v>7295</v>
      </c>
      <c r="N109" s="268" t="s">
        <v>7295</v>
      </c>
      <c r="O109" s="268" t="s">
        <v>7295</v>
      </c>
      <c r="P109" s="268" t="s">
        <v>7295</v>
      </c>
      <c r="Q109" s="268" t="s">
        <v>7295</v>
      </c>
      <c r="R109" s="268" t="s">
        <v>7295</v>
      </c>
      <c r="S109" s="268" t="s">
        <v>7295</v>
      </c>
      <c r="T109" s="268" t="s">
        <v>7295</v>
      </c>
      <c r="U109" s="268" t="s">
        <v>7295</v>
      </c>
      <c r="V109" s="268" t="s">
        <v>7295</v>
      </c>
      <c r="W109" s="268" t="s">
        <v>7295</v>
      </c>
      <c r="X109" s="268" t="s">
        <v>7295</v>
      </c>
      <c r="Y109" s="268" t="s">
        <v>7295</v>
      </c>
      <c r="Z109" s="268" t="s">
        <v>7295</v>
      </c>
      <c r="AA109" s="268" t="s">
        <v>7295</v>
      </c>
      <c r="AB109" s="268" t="s">
        <v>7295</v>
      </c>
      <c r="AC109" s="268" t="s">
        <v>7295</v>
      </c>
      <c r="AD109" s="268" t="s">
        <v>7295</v>
      </c>
      <c r="AE109" s="268" t="s">
        <v>7295</v>
      </c>
      <c r="AF109" s="268" t="s">
        <v>7295</v>
      </c>
      <c r="AG109" s="268" t="s">
        <v>7295</v>
      </c>
      <c r="AH109" s="268" t="s">
        <v>7295</v>
      </c>
      <c r="AI109" s="268" t="s">
        <v>7295</v>
      </c>
      <c r="AJ109" s="268" t="s">
        <v>7295</v>
      </c>
      <c r="AK109" s="268" t="s">
        <v>7295</v>
      </c>
      <c r="AL109" s="268" t="s">
        <v>7295</v>
      </c>
      <c r="AM109" s="268" t="str">
        <f>_xlfn.IFNA(VLOOKUP(C109,'INFORM Severity - hidden'!$C$5:$G$155,5,FALSE),"-")</f>
        <v>x</v>
      </c>
    </row>
    <row r="110" spans="1:39" x14ac:dyDescent="0.35">
      <c r="A110"/>
      <c r="B110"/>
      <c r="C110" t="s">
        <v>7345</v>
      </c>
      <c r="D110" s="268" t="str">
        <f t="shared" si="1"/>
        <v>-</v>
      </c>
      <c r="E110" s="268" t="s">
        <v>7295</v>
      </c>
      <c r="F110" s="268" t="s">
        <v>7295</v>
      </c>
      <c r="G110" s="268" t="s">
        <v>7295</v>
      </c>
      <c r="H110" s="268" t="s">
        <v>7295</v>
      </c>
      <c r="I110" s="268" t="s">
        <v>7295</v>
      </c>
      <c r="J110" s="268" t="s">
        <v>7295</v>
      </c>
      <c r="K110" s="268" t="s">
        <v>7295</v>
      </c>
      <c r="L110" s="268" t="s">
        <v>7295</v>
      </c>
      <c r="M110" s="268" t="s">
        <v>7295</v>
      </c>
      <c r="N110" s="268" t="s">
        <v>7295</v>
      </c>
      <c r="O110" s="268" t="s">
        <v>7295</v>
      </c>
      <c r="P110" s="268" t="s">
        <v>7295</v>
      </c>
      <c r="Q110" s="268" t="s">
        <v>7295</v>
      </c>
      <c r="R110" s="268" t="s">
        <v>7295</v>
      </c>
      <c r="S110" s="268" t="s">
        <v>7295</v>
      </c>
      <c r="T110" s="268" t="s">
        <v>7295</v>
      </c>
      <c r="U110" s="268" t="s">
        <v>7295</v>
      </c>
      <c r="V110" s="268" t="s">
        <v>7295</v>
      </c>
      <c r="W110" s="268" t="s">
        <v>7295</v>
      </c>
      <c r="X110" s="268" t="s">
        <v>7295</v>
      </c>
      <c r="Y110" s="268" t="s">
        <v>7295</v>
      </c>
      <c r="Z110" s="268" t="s">
        <v>7295</v>
      </c>
      <c r="AA110" s="268" t="s">
        <v>7295</v>
      </c>
      <c r="AB110" s="268">
        <v>1.7</v>
      </c>
      <c r="AC110" s="268">
        <v>1.7</v>
      </c>
      <c r="AD110" s="268">
        <v>1.7</v>
      </c>
      <c r="AE110" s="268" t="s">
        <v>7295</v>
      </c>
      <c r="AF110" s="268" t="s">
        <v>7295</v>
      </c>
      <c r="AG110" s="268" t="s">
        <v>7295</v>
      </c>
      <c r="AH110" s="268" t="s">
        <v>7295</v>
      </c>
      <c r="AI110" s="268" t="s">
        <v>7295</v>
      </c>
      <c r="AJ110" s="268" t="s">
        <v>7295</v>
      </c>
      <c r="AK110" s="268" t="s">
        <v>7295</v>
      </c>
      <c r="AL110" s="268" t="s">
        <v>7295</v>
      </c>
      <c r="AM110" s="268" t="str">
        <f>_xlfn.IFNA(VLOOKUP(C110,'INFORM Severity - hidden'!$C$5:$G$155,5,FALSE),"-")</f>
        <v>-</v>
      </c>
    </row>
    <row r="111" spans="1:39" x14ac:dyDescent="0.35">
      <c r="A111" t="s">
        <v>12</v>
      </c>
      <c r="B111" t="s">
        <v>10</v>
      </c>
      <c r="C111" t="s">
        <v>11</v>
      </c>
      <c r="D111" s="268" t="str">
        <f t="shared" si="1"/>
        <v>Stable</v>
      </c>
      <c r="E111" s="268">
        <v>3.6</v>
      </c>
      <c r="F111" s="268">
        <v>3.8</v>
      </c>
      <c r="G111" s="268">
        <v>3.8</v>
      </c>
      <c r="H111" s="268">
        <v>3.6</v>
      </c>
      <c r="I111" s="268">
        <v>3.6</v>
      </c>
      <c r="J111" s="268">
        <v>3.6</v>
      </c>
      <c r="K111" s="268">
        <v>3.6</v>
      </c>
      <c r="L111" s="268">
        <v>3.7</v>
      </c>
      <c r="M111" s="268">
        <v>3.7</v>
      </c>
      <c r="N111" s="268">
        <v>3.8</v>
      </c>
      <c r="O111" s="268">
        <v>3.8</v>
      </c>
      <c r="P111" s="268">
        <v>3.8</v>
      </c>
      <c r="Q111" s="268">
        <v>3.8</v>
      </c>
      <c r="R111" s="268">
        <v>3.8</v>
      </c>
      <c r="S111" s="268">
        <v>3.8</v>
      </c>
      <c r="T111" s="268">
        <v>3.8</v>
      </c>
      <c r="U111" s="268">
        <v>3.8</v>
      </c>
      <c r="V111" s="268">
        <v>3.8</v>
      </c>
      <c r="W111" s="268">
        <v>3.8</v>
      </c>
      <c r="X111" s="268">
        <v>3.8</v>
      </c>
      <c r="Y111" s="268">
        <v>3.8</v>
      </c>
      <c r="Z111" s="268">
        <v>3.8</v>
      </c>
      <c r="AA111" s="268">
        <v>3.8</v>
      </c>
      <c r="AB111" s="268">
        <v>3.8</v>
      </c>
      <c r="AC111" s="268">
        <v>3.8</v>
      </c>
      <c r="AD111" s="268">
        <v>3.8</v>
      </c>
      <c r="AE111" s="268">
        <v>4.0999999999999996</v>
      </c>
      <c r="AF111" s="268">
        <v>4.0999999999999996</v>
      </c>
      <c r="AG111" s="268">
        <v>4.0999999999999996</v>
      </c>
      <c r="AH111" s="268">
        <v>4.3</v>
      </c>
      <c r="AI111" s="268">
        <v>4.4000000000000004</v>
      </c>
      <c r="AJ111" s="268">
        <v>4.4000000000000004</v>
      </c>
      <c r="AK111" s="268">
        <v>4.4000000000000004</v>
      </c>
      <c r="AL111" s="268">
        <v>4.4000000000000004</v>
      </c>
      <c r="AM111" s="268">
        <f>_xlfn.IFNA(VLOOKUP(C111,'INFORM Severity - hidden'!$C$5:$G$155,5,FALSE),"-")</f>
        <v>4.4000000000000004</v>
      </c>
    </row>
    <row r="112" spans="1:39" x14ac:dyDescent="0.35">
      <c r="A112" t="s">
        <v>489</v>
      </c>
      <c r="B112" t="s">
        <v>1772</v>
      </c>
      <c r="C112" t="s">
        <v>1773</v>
      </c>
      <c r="D112" s="268" t="str">
        <f t="shared" si="1"/>
        <v>Increasing</v>
      </c>
      <c r="E112" s="268" t="s">
        <v>7295</v>
      </c>
      <c r="F112" s="268">
        <v>3.2</v>
      </c>
      <c r="G112" s="268">
        <v>3.2</v>
      </c>
      <c r="H112" s="268">
        <v>3.2</v>
      </c>
      <c r="I112" s="268">
        <v>3.3</v>
      </c>
      <c r="J112" s="268">
        <v>3.3</v>
      </c>
      <c r="K112" s="268">
        <v>3.3</v>
      </c>
      <c r="L112" s="268">
        <v>3.3</v>
      </c>
      <c r="M112" s="268">
        <v>3.3</v>
      </c>
      <c r="N112" s="268">
        <v>3.4</v>
      </c>
      <c r="O112" s="268">
        <v>3.4</v>
      </c>
      <c r="P112" s="268">
        <v>3.4</v>
      </c>
      <c r="Q112" s="268">
        <v>3.4</v>
      </c>
      <c r="R112" s="268">
        <v>3.4</v>
      </c>
      <c r="S112" s="268">
        <v>3.6</v>
      </c>
      <c r="T112" s="268">
        <v>3.6</v>
      </c>
      <c r="U112" s="268">
        <v>3.6</v>
      </c>
      <c r="V112" s="268">
        <v>3.6</v>
      </c>
      <c r="W112" s="268">
        <v>3.6</v>
      </c>
      <c r="X112" s="268">
        <v>3.5</v>
      </c>
      <c r="Y112" s="268">
        <v>3.5</v>
      </c>
      <c r="Z112" s="268">
        <v>3.5</v>
      </c>
      <c r="AA112" s="268">
        <v>3.5</v>
      </c>
      <c r="AB112" s="268">
        <v>3.5</v>
      </c>
      <c r="AC112" s="268">
        <v>3.5</v>
      </c>
      <c r="AD112" s="268">
        <v>3.7</v>
      </c>
      <c r="AE112" s="268">
        <v>3.7</v>
      </c>
      <c r="AF112" s="268">
        <v>3.7</v>
      </c>
      <c r="AG112" s="268">
        <v>3.7</v>
      </c>
      <c r="AH112" s="268">
        <v>3.7</v>
      </c>
      <c r="AI112" s="268">
        <v>4</v>
      </c>
      <c r="AJ112" s="268">
        <v>4</v>
      </c>
      <c r="AK112" s="268">
        <v>4</v>
      </c>
      <c r="AL112" s="268">
        <v>4</v>
      </c>
      <c r="AM112" s="268">
        <f>_xlfn.IFNA(VLOOKUP(C112,'INFORM Severity - hidden'!$C$5:$G$155,5,FALSE),"-")</f>
        <v>4</v>
      </c>
    </row>
    <row r="113" spans="1:39" x14ac:dyDescent="0.35">
      <c r="A113" t="s">
        <v>489</v>
      </c>
      <c r="B113" t="s">
        <v>487</v>
      </c>
      <c r="C113" t="s">
        <v>488</v>
      </c>
      <c r="D113" s="268" t="str">
        <f t="shared" si="1"/>
        <v>Stable</v>
      </c>
      <c r="E113" s="268" t="s">
        <v>7295</v>
      </c>
      <c r="F113" s="268">
        <v>3.3</v>
      </c>
      <c r="G113" s="268">
        <v>3.3</v>
      </c>
      <c r="H113" s="268">
        <v>3.1</v>
      </c>
      <c r="I113" s="268">
        <v>3.2</v>
      </c>
      <c r="J113" s="268">
        <v>3.2</v>
      </c>
      <c r="K113" s="268">
        <v>3.2</v>
      </c>
      <c r="L113" s="268">
        <v>3.2</v>
      </c>
      <c r="M113" s="268">
        <v>3.2</v>
      </c>
      <c r="N113" s="268">
        <v>3.5</v>
      </c>
      <c r="O113" s="268">
        <v>3.5</v>
      </c>
      <c r="P113" s="268">
        <v>3.4</v>
      </c>
      <c r="Q113" s="268">
        <v>3.5</v>
      </c>
      <c r="R113" s="268">
        <v>3.5</v>
      </c>
      <c r="S113" s="268">
        <v>3.5</v>
      </c>
      <c r="T113" s="268">
        <v>3.5</v>
      </c>
      <c r="U113" s="268">
        <v>3.5</v>
      </c>
      <c r="V113" s="268">
        <v>3.5</v>
      </c>
      <c r="W113" s="268">
        <v>3.5</v>
      </c>
      <c r="X113" s="268">
        <v>3.5</v>
      </c>
      <c r="Y113" s="268">
        <v>3.5</v>
      </c>
      <c r="Z113" s="268">
        <v>3.5</v>
      </c>
      <c r="AA113" s="268">
        <v>3.5</v>
      </c>
      <c r="AB113" s="268">
        <v>3.5</v>
      </c>
      <c r="AC113" s="268">
        <v>3.5</v>
      </c>
      <c r="AD113" s="268">
        <v>3.5</v>
      </c>
      <c r="AE113" s="268">
        <v>3.5</v>
      </c>
      <c r="AF113" s="268">
        <v>3.5</v>
      </c>
      <c r="AG113" s="268">
        <v>3.5</v>
      </c>
      <c r="AH113" s="268">
        <v>3.6</v>
      </c>
      <c r="AI113" s="268">
        <v>3.7</v>
      </c>
      <c r="AJ113" s="268">
        <v>3.7</v>
      </c>
      <c r="AK113" s="268">
        <v>3.7</v>
      </c>
      <c r="AL113" s="268">
        <v>3.7</v>
      </c>
      <c r="AM113" s="268">
        <f>_xlfn.IFNA(VLOOKUP(C113,'INFORM Severity - hidden'!$C$5:$G$155,5,FALSE),"-")</f>
        <v>3.7</v>
      </c>
    </row>
    <row r="114" spans="1:39" x14ac:dyDescent="0.35">
      <c r="A114" t="s">
        <v>489</v>
      </c>
      <c r="B114" t="s">
        <v>495</v>
      </c>
      <c r="C114" t="s">
        <v>496</v>
      </c>
      <c r="D114" s="268" t="str">
        <f t="shared" si="1"/>
        <v>Stable</v>
      </c>
      <c r="E114" s="268" t="s">
        <v>7295</v>
      </c>
      <c r="F114" s="268">
        <v>2.1</v>
      </c>
      <c r="G114" s="268">
        <v>2.1</v>
      </c>
      <c r="H114" s="268">
        <v>2.2999999999999998</v>
      </c>
      <c r="I114" s="268">
        <v>2.4</v>
      </c>
      <c r="J114" s="268">
        <v>2.2999999999999998</v>
      </c>
      <c r="K114" s="268">
        <v>2.2999999999999998</v>
      </c>
      <c r="L114" s="268">
        <v>2.2999999999999998</v>
      </c>
      <c r="M114" s="268">
        <v>2.2999999999999998</v>
      </c>
      <c r="N114" s="268">
        <v>2.7</v>
      </c>
      <c r="O114" s="268">
        <v>2.7</v>
      </c>
      <c r="P114" s="268">
        <v>2.7</v>
      </c>
      <c r="Q114" s="268">
        <v>2.7</v>
      </c>
      <c r="R114" s="268">
        <v>2.7</v>
      </c>
      <c r="S114" s="268">
        <v>2.6</v>
      </c>
      <c r="T114" s="268">
        <v>2.6</v>
      </c>
      <c r="U114" s="268">
        <v>2.6</v>
      </c>
      <c r="V114" s="268">
        <v>2.6</v>
      </c>
      <c r="W114" s="268">
        <v>2.6</v>
      </c>
      <c r="X114" s="268">
        <v>2.6</v>
      </c>
      <c r="Y114" s="268">
        <v>2.6</v>
      </c>
      <c r="Z114" s="268">
        <v>2.6</v>
      </c>
      <c r="AA114" s="268">
        <v>2.6</v>
      </c>
      <c r="AB114" s="268">
        <v>2.6</v>
      </c>
      <c r="AC114" s="268">
        <v>2.6</v>
      </c>
      <c r="AD114" s="268">
        <v>3.1</v>
      </c>
      <c r="AE114" s="268">
        <v>3.1</v>
      </c>
      <c r="AF114" s="268">
        <v>3.1</v>
      </c>
      <c r="AG114" s="268">
        <v>3.1</v>
      </c>
      <c r="AH114" s="268">
        <v>3.2</v>
      </c>
      <c r="AI114" s="268">
        <v>3.3</v>
      </c>
      <c r="AJ114" s="268">
        <v>3.3</v>
      </c>
      <c r="AK114" s="268">
        <v>3.3</v>
      </c>
      <c r="AL114" s="268">
        <v>3.3</v>
      </c>
      <c r="AM114" s="268">
        <f>_xlfn.IFNA(VLOOKUP(C114,'INFORM Severity - hidden'!$C$5:$G$155,5,FALSE),"-")</f>
        <v>3.3</v>
      </c>
    </row>
    <row r="115" spans="1:39" x14ac:dyDescent="0.35">
      <c r="A115" t="s">
        <v>489</v>
      </c>
      <c r="B115" t="s">
        <v>4467</v>
      </c>
      <c r="C115" t="s">
        <v>4468</v>
      </c>
      <c r="D115" s="268" t="str">
        <f t="shared" si="1"/>
        <v>Increasing</v>
      </c>
      <c r="E115" s="268" t="s">
        <v>7295</v>
      </c>
      <c r="F115" s="268" t="s">
        <v>7295</v>
      </c>
      <c r="G115" s="268" t="s">
        <v>7295</v>
      </c>
      <c r="H115" s="268" t="s">
        <v>7295</v>
      </c>
      <c r="I115" s="268" t="s">
        <v>7295</v>
      </c>
      <c r="J115" s="268" t="s">
        <v>7295</v>
      </c>
      <c r="K115" s="268" t="s">
        <v>7295</v>
      </c>
      <c r="L115" s="268" t="s">
        <v>7295</v>
      </c>
      <c r="M115" s="268" t="s">
        <v>7295</v>
      </c>
      <c r="N115" s="268" t="s">
        <v>7295</v>
      </c>
      <c r="O115" s="268" t="s">
        <v>7295</v>
      </c>
      <c r="P115" s="268" t="s">
        <v>7295</v>
      </c>
      <c r="Q115" s="268" t="s">
        <v>7295</v>
      </c>
      <c r="R115" s="268" t="s">
        <v>7295</v>
      </c>
      <c r="S115" s="268" t="s">
        <v>7295</v>
      </c>
      <c r="T115" s="268" t="s">
        <v>7295</v>
      </c>
      <c r="U115" s="268" t="s">
        <v>7295</v>
      </c>
      <c r="V115" s="268" t="s">
        <v>7295</v>
      </c>
      <c r="W115" s="268" t="s">
        <v>7295</v>
      </c>
      <c r="X115" s="268" t="s">
        <v>7295</v>
      </c>
      <c r="Y115" s="268" t="s">
        <v>7295</v>
      </c>
      <c r="Z115" s="268" t="s">
        <v>7295</v>
      </c>
      <c r="AA115" s="268" t="s">
        <v>7295</v>
      </c>
      <c r="AB115" s="268" t="s">
        <v>7295</v>
      </c>
      <c r="AC115" s="268" t="s">
        <v>7295</v>
      </c>
      <c r="AD115" s="268" t="s">
        <v>7295</v>
      </c>
      <c r="AE115" s="268" t="s">
        <v>7295</v>
      </c>
      <c r="AF115" s="268" t="s">
        <v>7295</v>
      </c>
      <c r="AG115" s="268" t="s">
        <v>7295</v>
      </c>
      <c r="AH115" s="268">
        <v>2.1</v>
      </c>
      <c r="AI115" s="268">
        <v>3.5</v>
      </c>
      <c r="AJ115" s="268">
        <v>3.5</v>
      </c>
      <c r="AK115" s="268">
        <v>3.5</v>
      </c>
      <c r="AL115" s="268">
        <v>3.5</v>
      </c>
      <c r="AM115" s="268">
        <f>_xlfn.IFNA(VLOOKUP(C115,'INFORM Severity - hidden'!$C$5:$G$155,5,FALSE),"-")</f>
        <v>3.5</v>
      </c>
    </row>
    <row r="116" spans="1:39" x14ac:dyDescent="0.35">
      <c r="A116"/>
      <c r="B116"/>
      <c r="C116" t="s">
        <v>7346</v>
      </c>
      <c r="D116" s="268" t="str">
        <f t="shared" si="1"/>
        <v>-</v>
      </c>
      <c r="E116" s="268" t="s">
        <v>7295</v>
      </c>
      <c r="F116" s="268" t="s">
        <v>7295</v>
      </c>
      <c r="G116" s="268" t="s">
        <v>7295</v>
      </c>
      <c r="H116" s="268">
        <v>3.8</v>
      </c>
      <c r="I116" s="268">
        <v>3.7</v>
      </c>
      <c r="J116" s="268">
        <v>3.7</v>
      </c>
      <c r="K116" s="268">
        <v>3.2</v>
      </c>
      <c r="L116" s="268">
        <v>3.2</v>
      </c>
      <c r="M116" s="268">
        <v>3.2</v>
      </c>
      <c r="N116" s="268">
        <v>3.2</v>
      </c>
      <c r="O116" s="268">
        <v>3.4</v>
      </c>
      <c r="P116" s="268">
        <v>3.4</v>
      </c>
      <c r="Q116" s="268">
        <v>3.5</v>
      </c>
      <c r="R116" s="268">
        <v>3.5</v>
      </c>
      <c r="S116" s="268">
        <v>3.2</v>
      </c>
      <c r="T116" s="268">
        <v>3.2</v>
      </c>
      <c r="U116" s="268">
        <v>3.2</v>
      </c>
      <c r="V116" s="268">
        <v>3.2</v>
      </c>
      <c r="W116" s="268">
        <v>3</v>
      </c>
      <c r="X116" s="268">
        <v>3</v>
      </c>
      <c r="Y116" s="268">
        <v>3</v>
      </c>
      <c r="Z116" s="268">
        <v>3.2</v>
      </c>
      <c r="AA116" s="268">
        <v>3.3</v>
      </c>
      <c r="AB116" s="268">
        <v>3.3</v>
      </c>
      <c r="AC116" s="268">
        <v>3.6</v>
      </c>
      <c r="AD116" s="268">
        <v>3.6</v>
      </c>
      <c r="AE116" s="268">
        <v>3.6</v>
      </c>
      <c r="AF116" s="268">
        <v>3.6</v>
      </c>
      <c r="AG116" s="268">
        <v>3.6</v>
      </c>
      <c r="AH116" s="268">
        <v>3.6</v>
      </c>
      <c r="AI116" s="268" t="s">
        <v>7295</v>
      </c>
      <c r="AJ116" s="268" t="s">
        <v>7295</v>
      </c>
      <c r="AK116" s="268" t="s">
        <v>7295</v>
      </c>
      <c r="AL116" s="268" t="s">
        <v>7295</v>
      </c>
      <c r="AM116" s="268" t="str">
        <f>_xlfn.IFNA(VLOOKUP(C116,'INFORM Severity - hidden'!$C$5:$G$155,5,FALSE),"-")</f>
        <v>-</v>
      </c>
    </row>
    <row r="117" spans="1:39" x14ac:dyDescent="0.35">
      <c r="A117"/>
      <c r="B117"/>
      <c r="C117" t="s">
        <v>7347</v>
      </c>
      <c r="D117" s="268" t="str">
        <f t="shared" si="1"/>
        <v>-</v>
      </c>
      <c r="E117" s="268" t="s">
        <v>7295</v>
      </c>
      <c r="F117" s="268">
        <v>3.3</v>
      </c>
      <c r="G117" s="268">
        <v>3.3</v>
      </c>
      <c r="H117" s="268">
        <v>3.3</v>
      </c>
      <c r="I117" s="268">
        <v>3.3</v>
      </c>
      <c r="J117" s="268" t="s">
        <v>7295</v>
      </c>
      <c r="K117" s="268" t="s">
        <v>7295</v>
      </c>
      <c r="L117" s="268" t="s">
        <v>7295</v>
      </c>
      <c r="M117" s="268" t="s">
        <v>7295</v>
      </c>
      <c r="N117" s="268" t="s">
        <v>7295</v>
      </c>
      <c r="O117" s="268" t="s">
        <v>7295</v>
      </c>
      <c r="P117" s="268" t="s">
        <v>7295</v>
      </c>
      <c r="Q117" s="268" t="s">
        <v>7295</v>
      </c>
      <c r="R117" s="268" t="s">
        <v>7295</v>
      </c>
      <c r="S117" s="268" t="s">
        <v>7295</v>
      </c>
      <c r="T117" s="268" t="s">
        <v>7295</v>
      </c>
      <c r="U117" s="268" t="s">
        <v>7295</v>
      </c>
      <c r="V117" s="268" t="s">
        <v>7295</v>
      </c>
      <c r="W117" s="268" t="s">
        <v>7295</v>
      </c>
      <c r="X117" s="268" t="s">
        <v>7295</v>
      </c>
      <c r="Y117" s="268" t="s">
        <v>7295</v>
      </c>
      <c r="Z117" s="268" t="s">
        <v>7295</v>
      </c>
      <c r="AA117" s="268" t="s">
        <v>7295</v>
      </c>
      <c r="AB117" s="268" t="s">
        <v>7295</v>
      </c>
      <c r="AC117" s="268" t="s">
        <v>7295</v>
      </c>
      <c r="AD117" s="268" t="s">
        <v>7295</v>
      </c>
      <c r="AE117" s="268" t="s">
        <v>7295</v>
      </c>
      <c r="AF117" s="268" t="s">
        <v>7295</v>
      </c>
      <c r="AG117" s="268" t="s">
        <v>7295</v>
      </c>
      <c r="AH117" s="268" t="s">
        <v>7295</v>
      </c>
      <c r="AI117" s="268" t="s">
        <v>7295</v>
      </c>
      <c r="AJ117" s="268" t="s">
        <v>7295</v>
      </c>
      <c r="AK117" s="268" t="s">
        <v>7295</v>
      </c>
      <c r="AL117" s="268" t="s">
        <v>7295</v>
      </c>
      <c r="AM117" s="268" t="str">
        <f>_xlfn.IFNA(VLOOKUP(C117,'INFORM Severity - hidden'!$C$5:$G$155,5,FALSE),"-")</f>
        <v>-</v>
      </c>
    </row>
    <row r="118" spans="1:39" x14ac:dyDescent="0.35">
      <c r="A118"/>
      <c r="B118"/>
      <c r="C118" t="s">
        <v>7348</v>
      </c>
      <c r="D118" s="268" t="str">
        <f t="shared" si="1"/>
        <v>-</v>
      </c>
      <c r="E118" s="268" t="s">
        <v>7295</v>
      </c>
      <c r="F118" s="268" t="s">
        <v>7295</v>
      </c>
      <c r="G118" s="268">
        <v>3.1</v>
      </c>
      <c r="H118" s="268">
        <v>3.4</v>
      </c>
      <c r="I118" s="268">
        <v>3.4</v>
      </c>
      <c r="J118" s="268" t="s">
        <v>7295</v>
      </c>
      <c r="K118" s="268" t="s">
        <v>7295</v>
      </c>
      <c r="L118" s="268" t="s">
        <v>7295</v>
      </c>
      <c r="M118" s="268" t="s">
        <v>7295</v>
      </c>
      <c r="N118" s="268" t="s">
        <v>7295</v>
      </c>
      <c r="O118" s="268" t="s">
        <v>7295</v>
      </c>
      <c r="P118" s="268" t="s">
        <v>7295</v>
      </c>
      <c r="Q118" s="268" t="s">
        <v>7295</v>
      </c>
      <c r="R118" s="268" t="s">
        <v>7295</v>
      </c>
      <c r="S118" s="268" t="s">
        <v>7295</v>
      </c>
      <c r="T118" s="268" t="s">
        <v>7295</v>
      </c>
      <c r="U118" s="268" t="s">
        <v>7295</v>
      </c>
      <c r="V118" s="268" t="s">
        <v>7295</v>
      </c>
      <c r="W118" s="268" t="s">
        <v>7295</v>
      </c>
      <c r="X118" s="268" t="s">
        <v>7295</v>
      </c>
      <c r="Y118" s="268" t="s">
        <v>7295</v>
      </c>
      <c r="Z118" s="268" t="s">
        <v>7295</v>
      </c>
      <c r="AA118" s="268" t="s">
        <v>7295</v>
      </c>
      <c r="AB118" s="268" t="s">
        <v>7295</v>
      </c>
      <c r="AC118" s="268" t="s">
        <v>7295</v>
      </c>
      <c r="AD118" s="268" t="s">
        <v>7295</v>
      </c>
      <c r="AE118" s="268" t="s">
        <v>7295</v>
      </c>
      <c r="AF118" s="268" t="s">
        <v>7295</v>
      </c>
      <c r="AG118" s="268" t="s">
        <v>7295</v>
      </c>
      <c r="AH118" s="268" t="s">
        <v>7295</v>
      </c>
      <c r="AI118" s="268" t="s">
        <v>7295</v>
      </c>
      <c r="AJ118" s="268" t="s">
        <v>7295</v>
      </c>
      <c r="AK118" s="268" t="s">
        <v>7295</v>
      </c>
      <c r="AL118" s="268" t="s">
        <v>7295</v>
      </c>
      <c r="AM118" s="268" t="str">
        <f>_xlfn.IFNA(VLOOKUP(C118,'INFORM Severity - hidden'!$C$5:$G$155,5,FALSE),"-")</f>
        <v>-</v>
      </c>
    </row>
    <row r="119" spans="1:39" x14ac:dyDescent="0.35">
      <c r="A119" t="s">
        <v>943</v>
      </c>
      <c r="B119" t="s">
        <v>941</v>
      </c>
      <c r="C119" t="s">
        <v>942</v>
      </c>
      <c r="D119" s="268" t="str">
        <f t="shared" si="1"/>
        <v>Stable</v>
      </c>
      <c r="E119" s="268" t="s">
        <v>7295</v>
      </c>
      <c r="F119" s="268" t="s">
        <v>7295</v>
      </c>
      <c r="G119" s="268" t="s">
        <v>7295</v>
      </c>
      <c r="H119" s="268" t="s">
        <v>7295</v>
      </c>
      <c r="I119" s="268" t="s">
        <v>7295</v>
      </c>
      <c r="J119" s="268" t="s">
        <v>7295</v>
      </c>
      <c r="K119" s="268" t="s">
        <v>7295</v>
      </c>
      <c r="L119" s="268" t="s">
        <v>7295</v>
      </c>
      <c r="M119" s="268" t="s">
        <v>7295</v>
      </c>
      <c r="N119" s="268" t="s">
        <v>7295</v>
      </c>
      <c r="O119" s="268" t="s">
        <v>7295</v>
      </c>
      <c r="P119" s="268" t="s">
        <v>7295</v>
      </c>
      <c r="Q119" s="268" t="s">
        <v>7295</v>
      </c>
      <c r="R119" s="268" t="s">
        <v>7295</v>
      </c>
      <c r="S119" s="268">
        <v>2</v>
      </c>
      <c r="T119" s="268">
        <v>2</v>
      </c>
      <c r="U119" s="268">
        <v>2.6</v>
      </c>
      <c r="V119" s="268">
        <v>2.6</v>
      </c>
      <c r="W119" s="268">
        <v>2.8</v>
      </c>
      <c r="X119" s="268">
        <v>2.9</v>
      </c>
      <c r="Y119" s="268">
        <v>2.9</v>
      </c>
      <c r="Z119" s="268">
        <v>2.9</v>
      </c>
      <c r="AA119" s="268">
        <v>2.1</v>
      </c>
      <c r="AB119" s="268">
        <v>2.1</v>
      </c>
      <c r="AC119" s="268">
        <v>3.5</v>
      </c>
      <c r="AD119" s="268">
        <v>3.5</v>
      </c>
      <c r="AE119" s="268">
        <v>3.5</v>
      </c>
      <c r="AF119" s="268">
        <v>3.5</v>
      </c>
      <c r="AG119" s="268">
        <v>3.5</v>
      </c>
      <c r="AH119" s="268">
        <v>3.6</v>
      </c>
      <c r="AI119" s="268">
        <v>3.5</v>
      </c>
      <c r="AJ119" s="268">
        <v>3.5</v>
      </c>
      <c r="AK119" s="268">
        <v>3.5</v>
      </c>
      <c r="AL119" s="268">
        <v>3.5</v>
      </c>
      <c r="AM119" s="268">
        <f>_xlfn.IFNA(VLOOKUP(C119,'INFORM Severity - hidden'!$C$5:$G$155,5,FALSE),"-")</f>
        <v>3.5</v>
      </c>
    </row>
    <row r="120" spans="1:39" x14ac:dyDescent="0.35">
      <c r="A120"/>
      <c r="B120"/>
      <c r="C120" t="s">
        <v>7349</v>
      </c>
      <c r="D120" s="268" t="str">
        <f t="shared" si="1"/>
        <v>-</v>
      </c>
      <c r="E120" s="268" t="s">
        <v>7295</v>
      </c>
      <c r="F120" s="268" t="s">
        <v>7295</v>
      </c>
      <c r="G120" s="268" t="s">
        <v>7295</v>
      </c>
      <c r="H120" s="268">
        <v>2.7</v>
      </c>
      <c r="I120" s="268">
        <v>2.8</v>
      </c>
      <c r="J120" s="268" t="s">
        <v>7295</v>
      </c>
      <c r="K120" s="268" t="s">
        <v>7295</v>
      </c>
      <c r="L120" s="268" t="s">
        <v>7295</v>
      </c>
      <c r="M120" s="268" t="s">
        <v>7295</v>
      </c>
      <c r="N120" s="268" t="s">
        <v>7295</v>
      </c>
      <c r="O120" s="268" t="s">
        <v>7295</v>
      </c>
      <c r="P120" s="268" t="s">
        <v>7295</v>
      </c>
      <c r="Q120" s="268" t="s">
        <v>7295</v>
      </c>
      <c r="R120" s="268" t="s">
        <v>7295</v>
      </c>
      <c r="S120" s="268" t="s">
        <v>7295</v>
      </c>
      <c r="T120" s="268" t="s">
        <v>7295</v>
      </c>
      <c r="U120" s="268" t="s">
        <v>7295</v>
      </c>
      <c r="V120" s="268" t="s">
        <v>7295</v>
      </c>
      <c r="W120" s="268" t="s">
        <v>7295</v>
      </c>
      <c r="X120" s="268" t="s">
        <v>7295</v>
      </c>
      <c r="Y120" s="268" t="s">
        <v>7295</v>
      </c>
      <c r="Z120" s="268" t="s">
        <v>7295</v>
      </c>
      <c r="AA120" s="268" t="s">
        <v>7295</v>
      </c>
      <c r="AB120" s="268" t="s">
        <v>7295</v>
      </c>
      <c r="AC120" s="268" t="s">
        <v>7295</v>
      </c>
      <c r="AD120" s="268" t="s">
        <v>7295</v>
      </c>
      <c r="AE120" s="268" t="s">
        <v>7295</v>
      </c>
      <c r="AF120" s="268" t="s">
        <v>7295</v>
      </c>
      <c r="AG120" s="268" t="s">
        <v>7295</v>
      </c>
      <c r="AH120" s="268" t="s">
        <v>7295</v>
      </c>
      <c r="AI120" s="268" t="s">
        <v>7295</v>
      </c>
      <c r="AJ120" s="268" t="s">
        <v>7295</v>
      </c>
      <c r="AK120" s="268" t="s">
        <v>7295</v>
      </c>
      <c r="AL120" s="268" t="s">
        <v>7295</v>
      </c>
      <c r="AM120" s="268" t="str">
        <f>_xlfn.IFNA(VLOOKUP(C120,'INFORM Severity - hidden'!$C$5:$G$155,5,FALSE),"-")</f>
        <v>-</v>
      </c>
    </row>
    <row r="121" spans="1:39" x14ac:dyDescent="0.35">
      <c r="A121"/>
      <c r="B121"/>
      <c r="C121" t="s">
        <v>7350</v>
      </c>
      <c r="D121" s="268" t="str">
        <f t="shared" si="1"/>
        <v>-</v>
      </c>
      <c r="E121" s="268" t="s">
        <v>7295</v>
      </c>
      <c r="F121" s="268" t="s">
        <v>7295</v>
      </c>
      <c r="G121" s="268" t="s">
        <v>7295</v>
      </c>
      <c r="H121" s="268" t="s">
        <v>7295</v>
      </c>
      <c r="I121" s="268" t="s">
        <v>7295</v>
      </c>
      <c r="J121" s="268" t="s">
        <v>7295</v>
      </c>
      <c r="K121" s="268" t="s">
        <v>7295</v>
      </c>
      <c r="L121" s="268" t="s">
        <v>7295</v>
      </c>
      <c r="M121" s="268" t="s">
        <v>7295</v>
      </c>
      <c r="N121" s="268" t="s">
        <v>7295</v>
      </c>
      <c r="O121" s="268" t="s">
        <v>7295</v>
      </c>
      <c r="P121" s="268" t="s">
        <v>7295</v>
      </c>
      <c r="Q121" s="268" t="s">
        <v>7295</v>
      </c>
      <c r="R121" s="268">
        <v>3.2</v>
      </c>
      <c r="S121" s="268">
        <v>3.2</v>
      </c>
      <c r="T121" s="268">
        <v>3.2</v>
      </c>
      <c r="U121" s="268">
        <v>3.2</v>
      </c>
      <c r="V121" s="268">
        <v>3.2</v>
      </c>
      <c r="W121" s="268">
        <v>3.2</v>
      </c>
      <c r="X121" s="268">
        <v>3.2</v>
      </c>
      <c r="Y121" s="268">
        <v>3.2</v>
      </c>
      <c r="Z121" s="268">
        <v>2.8</v>
      </c>
      <c r="AA121" s="268">
        <v>3</v>
      </c>
      <c r="AB121" s="268">
        <v>3</v>
      </c>
      <c r="AC121" s="268">
        <v>3.4</v>
      </c>
      <c r="AD121" s="268">
        <v>3.4</v>
      </c>
      <c r="AE121" s="268">
        <v>3.4</v>
      </c>
      <c r="AF121" s="268">
        <v>3.4</v>
      </c>
      <c r="AG121" s="268">
        <v>3.4</v>
      </c>
      <c r="AH121" s="268">
        <v>3.5</v>
      </c>
      <c r="AI121" s="268" t="s">
        <v>7295</v>
      </c>
      <c r="AJ121" s="268" t="s">
        <v>7295</v>
      </c>
      <c r="AK121" s="268" t="s">
        <v>7295</v>
      </c>
      <c r="AL121" s="268" t="s">
        <v>7295</v>
      </c>
      <c r="AM121" s="268" t="str">
        <f>_xlfn.IFNA(VLOOKUP(C121,'INFORM Severity - hidden'!$C$5:$G$155,5,FALSE),"-")</f>
        <v>-</v>
      </c>
    </row>
    <row r="122" spans="1:39" x14ac:dyDescent="0.35">
      <c r="A122"/>
      <c r="B122"/>
      <c r="C122" t="s">
        <v>7351</v>
      </c>
      <c r="D122" s="268" t="str">
        <f t="shared" si="1"/>
        <v>-</v>
      </c>
      <c r="E122" s="268" t="s">
        <v>7295</v>
      </c>
      <c r="F122" s="268" t="s">
        <v>7295</v>
      </c>
      <c r="G122" s="268" t="s">
        <v>7295</v>
      </c>
      <c r="H122" s="268" t="s">
        <v>7295</v>
      </c>
      <c r="I122" s="268" t="s">
        <v>7295</v>
      </c>
      <c r="J122" s="268" t="s">
        <v>7295</v>
      </c>
      <c r="K122" s="268" t="s">
        <v>7295</v>
      </c>
      <c r="L122" s="268" t="s">
        <v>7295</v>
      </c>
      <c r="M122" s="268" t="s">
        <v>7295</v>
      </c>
      <c r="N122" s="268" t="s">
        <v>7295</v>
      </c>
      <c r="O122" s="268" t="s">
        <v>7295</v>
      </c>
      <c r="P122" s="268" t="s">
        <v>7295</v>
      </c>
      <c r="Q122" s="268" t="s">
        <v>7295</v>
      </c>
      <c r="R122" s="268" t="s">
        <v>7295</v>
      </c>
      <c r="S122" s="268" t="s">
        <v>7295</v>
      </c>
      <c r="T122" s="268" t="s">
        <v>7295</v>
      </c>
      <c r="U122" s="268" t="s">
        <v>7295</v>
      </c>
      <c r="V122" s="268" t="s">
        <v>7295</v>
      </c>
      <c r="W122" s="268" t="s">
        <v>7295</v>
      </c>
      <c r="X122" s="268" t="s">
        <v>7295</v>
      </c>
      <c r="Y122" s="268" t="s">
        <v>7295</v>
      </c>
      <c r="Z122" s="268" t="s">
        <v>7295</v>
      </c>
      <c r="AA122" s="268" t="s">
        <v>7295</v>
      </c>
      <c r="AB122" s="268" t="s">
        <v>7295</v>
      </c>
      <c r="AC122" s="268" t="s">
        <v>7295</v>
      </c>
      <c r="AD122" s="268">
        <v>2.2000000000000002</v>
      </c>
      <c r="AE122" s="268">
        <v>2.2000000000000002</v>
      </c>
      <c r="AF122" s="268">
        <v>2.2000000000000002</v>
      </c>
      <c r="AG122" s="268">
        <v>2.2000000000000002</v>
      </c>
      <c r="AH122" s="268">
        <v>2.2000000000000002</v>
      </c>
      <c r="AI122" s="268" t="s">
        <v>7295</v>
      </c>
      <c r="AJ122" s="268" t="s">
        <v>7295</v>
      </c>
      <c r="AK122" s="268" t="s">
        <v>7295</v>
      </c>
      <c r="AL122" s="268" t="s">
        <v>7295</v>
      </c>
      <c r="AM122" s="268" t="str">
        <f>_xlfn.IFNA(VLOOKUP(C122,'INFORM Severity - hidden'!$C$5:$G$155,5,FALSE),"-")</f>
        <v>-</v>
      </c>
    </row>
    <row r="123" spans="1:39" x14ac:dyDescent="0.35">
      <c r="A123"/>
      <c r="B123"/>
      <c r="C123" t="s">
        <v>7352</v>
      </c>
      <c r="D123" s="268" t="str">
        <f t="shared" si="1"/>
        <v>-</v>
      </c>
      <c r="E123" s="268" t="s">
        <v>7295</v>
      </c>
      <c r="F123" s="268">
        <v>2.9</v>
      </c>
      <c r="G123" s="268">
        <v>2.9</v>
      </c>
      <c r="H123" s="268" t="s">
        <v>7295</v>
      </c>
      <c r="I123" s="268" t="s">
        <v>7295</v>
      </c>
      <c r="J123" s="268" t="s">
        <v>7295</v>
      </c>
      <c r="K123" s="268" t="s">
        <v>7295</v>
      </c>
      <c r="L123" s="268" t="s">
        <v>7295</v>
      </c>
      <c r="M123" s="268" t="s">
        <v>7295</v>
      </c>
      <c r="N123" s="268" t="s">
        <v>7295</v>
      </c>
      <c r="O123" s="268" t="s">
        <v>7295</v>
      </c>
      <c r="P123" s="268" t="s">
        <v>7295</v>
      </c>
      <c r="Q123" s="268" t="s">
        <v>7295</v>
      </c>
      <c r="R123" s="268" t="s">
        <v>7295</v>
      </c>
      <c r="S123" s="268" t="s">
        <v>7295</v>
      </c>
      <c r="T123" s="268" t="s">
        <v>7295</v>
      </c>
      <c r="U123" s="268" t="s">
        <v>7295</v>
      </c>
      <c r="V123" s="268" t="s">
        <v>7295</v>
      </c>
      <c r="W123" s="268" t="s">
        <v>7295</v>
      </c>
      <c r="X123" s="268" t="s">
        <v>7295</v>
      </c>
      <c r="Y123" s="268" t="s">
        <v>7295</v>
      </c>
      <c r="Z123" s="268" t="s">
        <v>7295</v>
      </c>
      <c r="AA123" s="268" t="s">
        <v>7295</v>
      </c>
      <c r="AB123" s="268" t="s">
        <v>7295</v>
      </c>
      <c r="AC123" s="268" t="s">
        <v>7295</v>
      </c>
      <c r="AD123" s="268" t="s">
        <v>7295</v>
      </c>
      <c r="AE123" s="268" t="s">
        <v>7295</v>
      </c>
      <c r="AF123" s="268" t="s">
        <v>7295</v>
      </c>
      <c r="AG123" s="268" t="s">
        <v>7295</v>
      </c>
      <c r="AH123" s="268" t="s">
        <v>7295</v>
      </c>
      <c r="AI123" s="268" t="s">
        <v>7295</v>
      </c>
      <c r="AJ123" s="268" t="s">
        <v>7295</v>
      </c>
      <c r="AK123" s="268" t="s">
        <v>7295</v>
      </c>
      <c r="AL123" s="268" t="s">
        <v>7295</v>
      </c>
      <c r="AM123" s="268" t="str">
        <f>_xlfn.IFNA(VLOOKUP(C123,'INFORM Severity - hidden'!$C$5:$G$155,5,FALSE),"-")</f>
        <v>-</v>
      </c>
    </row>
    <row r="124" spans="1:39" x14ac:dyDescent="0.35">
      <c r="A124" t="s">
        <v>506</v>
      </c>
      <c r="B124" t="s">
        <v>504</v>
      </c>
      <c r="C124" t="s">
        <v>505</v>
      </c>
      <c r="D124" s="268" t="str">
        <f t="shared" si="1"/>
        <v>Decreasing</v>
      </c>
      <c r="E124" s="268" t="s">
        <v>7295</v>
      </c>
      <c r="F124" s="268">
        <v>2.2999999999999998</v>
      </c>
      <c r="G124" s="268">
        <v>2.2999999999999998</v>
      </c>
      <c r="H124" s="268">
        <v>2.2999999999999998</v>
      </c>
      <c r="I124" s="268">
        <v>2.2000000000000002</v>
      </c>
      <c r="J124" s="268">
        <v>2.2000000000000002</v>
      </c>
      <c r="K124" s="268">
        <v>2.2000000000000002</v>
      </c>
      <c r="L124" s="268">
        <v>2.2000000000000002</v>
      </c>
      <c r="M124" s="268">
        <v>2.2000000000000002</v>
      </c>
      <c r="N124" s="268">
        <v>2.2000000000000002</v>
      </c>
      <c r="O124" s="268">
        <v>2.2000000000000002</v>
      </c>
      <c r="P124" s="268">
        <v>2.2000000000000002</v>
      </c>
      <c r="Q124" s="268">
        <v>2.2000000000000002</v>
      </c>
      <c r="R124" s="268">
        <v>2.2000000000000002</v>
      </c>
      <c r="S124" s="268">
        <v>2.2000000000000002</v>
      </c>
      <c r="T124" s="268">
        <v>2.2999999999999998</v>
      </c>
      <c r="U124" s="268">
        <v>2.2999999999999998</v>
      </c>
      <c r="V124" s="268">
        <v>2.2999999999999998</v>
      </c>
      <c r="W124" s="268">
        <v>2.2999999999999998</v>
      </c>
      <c r="X124" s="268">
        <v>2.2999999999999998</v>
      </c>
      <c r="Y124" s="268">
        <v>2.2999999999999998</v>
      </c>
      <c r="Z124" s="268">
        <v>2.2999999999999998</v>
      </c>
      <c r="AA124" s="268">
        <v>2.2000000000000002</v>
      </c>
      <c r="AB124" s="268">
        <v>2.2000000000000002</v>
      </c>
      <c r="AC124" s="268">
        <v>2.2000000000000002</v>
      </c>
      <c r="AD124" s="268">
        <v>2.2000000000000002</v>
      </c>
      <c r="AE124" s="268">
        <v>2.2000000000000002</v>
      </c>
      <c r="AF124" s="268">
        <v>2.2000000000000002</v>
      </c>
      <c r="AG124" s="268">
        <v>2.2000000000000002</v>
      </c>
      <c r="AH124" s="268">
        <v>2.2000000000000002</v>
      </c>
      <c r="AI124" s="268">
        <v>2.2999999999999998</v>
      </c>
      <c r="AJ124" s="268">
        <v>2.1</v>
      </c>
      <c r="AK124" s="268">
        <v>2.1</v>
      </c>
      <c r="AL124" s="268">
        <v>2.1</v>
      </c>
      <c r="AM124" s="268">
        <f>_xlfn.IFNA(VLOOKUP(C124,'INFORM Severity - hidden'!$C$5:$G$155,5,FALSE),"-")</f>
        <v>2.1</v>
      </c>
    </row>
    <row r="125" spans="1:39" x14ac:dyDescent="0.35">
      <c r="A125" t="s">
        <v>506</v>
      </c>
      <c r="B125" t="s">
        <v>2058</v>
      </c>
      <c r="C125" t="s">
        <v>2059</v>
      </c>
      <c r="D125" s="268" t="str">
        <f t="shared" si="1"/>
        <v>Stable</v>
      </c>
      <c r="E125" s="268" t="s">
        <v>7295</v>
      </c>
      <c r="F125" s="268">
        <v>3</v>
      </c>
      <c r="G125" s="268">
        <v>3</v>
      </c>
      <c r="H125" s="268">
        <v>3</v>
      </c>
      <c r="I125" s="268">
        <v>2.7</v>
      </c>
      <c r="J125" s="268">
        <v>2.8</v>
      </c>
      <c r="K125" s="268">
        <v>2.9</v>
      </c>
      <c r="L125" s="268">
        <v>2.9</v>
      </c>
      <c r="M125" s="268">
        <v>2.9</v>
      </c>
      <c r="N125" s="268">
        <v>2.9</v>
      </c>
      <c r="O125" s="268">
        <v>2.8</v>
      </c>
      <c r="P125" s="268">
        <v>2.8</v>
      </c>
      <c r="Q125" s="268">
        <v>2.6</v>
      </c>
      <c r="R125" s="268">
        <v>2.6</v>
      </c>
      <c r="S125" s="268">
        <v>2.6</v>
      </c>
      <c r="T125" s="268">
        <v>2.6</v>
      </c>
      <c r="U125" s="268">
        <v>2.6</v>
      </c>
      <c r="V125" s="268">
        <v>2.7</v>
      </c>
      <c r="W125" s="268">
        <v>2.7</v>
      </c>
      <c r="X125" s="268">
        <v>3</v>
      </c>
      <c r="Y125" s="268">
        <v>2.9</v>
      </c>
      <c r="Z125" s="268">
        <v>2.9</v>
      </c>
      <c r="AA125" s="268">
        <v>2.8</v>
      </c>
      <c r="AB125" s="268">
        <v>2.8</v>
      </c>
      <c r="AC125" s="268">
        <v>2.8</v>
      </c>
      <c r="AD125" s="268">
        <v>2.8</v>
      </c>
      <c r="AE125" s="268">
        <v>2.8</v>
      </c>
      <c r="AF125" s="268">
        <v>2.8</v>
      </c>
      <c r="AG125" s="268">
        <v>2.8</v>
      </c>
      <c r="AH125" s="268">
        <v>2.8</v>
      </c>
      <c r="AI125" s="268">
        <v>2.9</v>
      </c>
      <c r="AJ125" s="268">
        <v>2.9</v>
      </c>
      <c r="AK125" s="268">
        <v>2.9</v>
      </c>
      <c r="AL125" s="268">
        <v>2.9</v>
      </c>
      <c r="AM125" s="268">
        <f>_xlfn.IFNA(VLOOKUP(C125,'INFORM Severity - hidden'!$C$5:$G$155,5,FALSE),"-")</f>
        <v>2.9</v>
      </c>
    </row>
    <row r="126" spans="1:39" x14ac:dyDescent="0.35">
      <c r="A126" t="s">
        <v>633</v>
      </c>
      <c r="B126" t="s">
        <v>631</v>
      </c>
      <c r="C126" t="s">
        <v>632</v>
      </c>
      <c r="D126" s="268" t="str">
        <f t="shared" si="1"/>
        <v>Decreasing</v>
      </c>
      <c r="E126" s="268" t="s">
        <v>7295</v>
      </c>
      <c r="F126" s="268" t="s">
        <v>7295</v>
      </c>
      <c r="G126" s="268">
        <v>2.9</v>
      </c>
      <c r="H126" s="268">
        <v>3</v>
      </c>
      <c r="I126" s="268">
        <v>3.1</v>
      </c>
      <c r="J126" s="268">
        <v>3.1</v>
      </c>
      <c r="K126" s="268">
        <v>3.1</v>
      </c>
      <c r="L126" s="268">
        <v>2.7</v>
      </c>
      <c r="M126" s="268">
        <v>2.7</v>
      </c>
      <c r="N126" s="268">
        <v>2.5</v>
      </c>
      <c r="O126" s="268">
        <v>2.5</v>
      </c>
      <c r="P126" s="268">
        <v>2.5</v>
      </c>
      <c r="Q126" s="268">
        <v>2.6</v>
      </c>
      <c r="R126" s="268">
        <v>2.6</v>
      </c>
      <c r="S126" s="268">
        <v>2.7</v>
      </c>
      <c r="T126" s="268">
        <v>2.7</v>
      </c>
      <c r="U126" s="268">
        <v>2.6</v>
      </c>
      <c r="V126" s="268">
        <v>2.7</v>
      </c>
      <c r="W126" s="268">
        <v>2.7</v>
      </c>
      <c r="X126" s="268">
        <v>2.6</v>
      </c>
      <c r="Y126" s="268">
        <v>2.6</v>
      </c>
      <c r="Z126" s="268">
        <v>2.7</v>
      </c>
      <c r="AA126" s="268">
        <v>2.8</v>
      </c>
      <c r="AB126" s="268">
        <v>2.8</v>
      </c>
      <c r="AC126" s="268">
        <v>2.8</v>
      </c>
      <c r="AD126" s="268">
        <v>2.8</v>
      </c>
      <c r="AE126" s="268">
        <v>2.8</v>
      </c>
      <c r="AF126" s="268">
        <v>2.8</v>
      </c>
      <c r="AG126" s="268">
        <v>2.9</v>
      </c>
      <c r="AH126" s="268">
        <v>2.9</v>
      </c>
      <c r="AI126" s="268">
        <v>3</v>
      </c>
      <c r="AJ126" s="268">
        <v>3</v>
      </c>
      <c r="AK126" s="268">
        <v>2.8</v>
      </c>
      <c r="AL126" s="268">
        <v>2.8</v>
      </c>
      <c r="AM126" s="268">
        <f>_xlfn.IFNA(VLOOKUP(C126,'INFORM Severity - hidden'!$C$5:$G$155,5,FALSE),"-")</f>
        <v>3</v>
      </c>
    </row>
    <row r="127" spans="1:39" x14ac:dyDescent="0.35">
      <c r="A127"/>
      <c r="B127"/>
      <c r="C127" t="s">
        <v>7353</v>
      </c>
      <c r="D127" s="268" t="str">
        <f t="shared" si="1"/>
        <v>-</v>
      </c>
      <c r="E127" s="268" t="s">
        <v>7295</v>
      </c>
      <c r="F127" s="268" t="s">
        <v>7295</v>
      </c>
      <c r="G127" s="268" t="s">
        <v>7295</v>
      </c>
      <c r="H127" s="268" t="s">
        <v>7295</v>
      </c>
      <c r="I127" s="268">
        <v>2.7</v>
      </c>
      <c r="J127" s="268">
        <v>2.6</v>
      </c>
      <c r="K127" s="268" t="s">
        <v>7295</v>
      </c>
      <c r="L127" s="268" t="s">
        <v>7295</v>
      </c>
      <c r="M127" s="268" t="s">
        <v>7295</v>
      </c>
      <c r="N127" s="268" t="s">
        <v>7295</v>
      </c>
      <c r="O127" s="268" t="s">
        <v>7295</v>
      </c>
      <c r="P127" s="268" t="s">
        <v>7295</v>
      </c>
      <c r="Q127" s="268" t="s">
        <v>7295</v>
      </c>
      <c r="R127" s="268" t="s">
        <v>7295</v>
      </c>
      <c r="S127" s="268" t="s">
        <v>7295</v>
      </c>
      <c r="T127" s="268" t="s">
        <v>7295</v>
      </c>
      <c r="U127" s="268" t="s">
        <v>7295</v>
      </c>
      <c r="V127" s="268" t="s">
        <v>7295</v>
      </c>
      <c r="W127" s="268" t="s">
        <v>7295</v>
      </c>
      <c r="X127" s="268" t="s">
        <v>7295</v>
      </c>
      <c r="Y127" s="268" t="s">
        <v>7295</v>
      </c>
      <c r="Z127" s="268" t="s">
        <v>7295</v>
      </c>
      <c r="AA127" s="268" t="s">
        <v>7295</v>
      </c>
      <c r="AB127" s="268" t="s">
        <v>7295</v>
      </c>
      <c r="AC127" s="268" t="s">
        <v>7295</v>
      </c>
      <c r="AD127" s="268" t="s">
        <v>7295</v>
      </c>
      <c r="AE127" s="268" t="s">
        <v>7295</v>
      </c>
      <c r="AF127" s="268" t="s">
        <v>7295</v>
      </c>
      <c r="AG127" s="268" t="s">
        <v>7295</v>
      </c>
      <c r="AH127" s="268" t="s">
        <v>7295</v>
      </c>
      <c r="AI127" s="268" t="s">
        <v>7295</v>
      </c>
      <c r="AJ127" s="268" t="s">
        <v>7295</v>
      </c>
      <c r="AK127" s="268" t="s">
        <v>7295</v>
      </c>
      <c r="AL127" s="268" t="s">
        <v>7295</v>
      </c>
      <c r="AM127" s="268" t="str">
        <f>_xlfn.IFNA(VLOOKUP(C127,'INFORM Severity - hidden'!$C$5:$G$155,5,FALSE),"-")</f>
        <v>-</v>
      </c>
    </row>
    <row r="128" spans="1:39" x14ac:dyDescent="0.35">
      <c r="A128" t="s">
        <v>3077</v>
      </c>
      <c r="B128" t="s">
        <v>3075</v>
      </c>
      <c r="C128" t="s">
        <v>3076</v>
      </c>
      <c r="D128" s="268" t="str">
        <f t="shared" si="1"/>
        <v>Stable</v>
      </c>
      <c r="E128" s="268" t="s">
        <v>7295</v>
      </c>
      <c r="F128" s="268" t="s">
        <v>7295</v>
      </c>
      <c r="G128" s="268" t="s">
        <v>7295</v>
      </c>
      <c r="H128" s="268" t="s">
        <v>7295</v>
      </c>
      <c r="I128" s="268" t="s">
        <v>7295</v>
      </c>
      <c r="J128" s="268" t="s">
        <v>7295</v>
      </c>
      <c r="K128" s="268" t="s">
        <v>7295</v>
      </c>
      <c r="L128" s="268" t="s">
        <v>7295</v>
      </c>
      <c r="M128" s="268" t="s">
        <v>7295</v>
      </c>
      <c r="N128" s="268" t="s">
        <v>7295</v>
      </c>
      <c r="O128" s="268" t="s">
        <v>7295</v>
      </c>
      <c r="P128" s="268" t="s">
        <v>7295</v>
      </c>
      <c r="Q128" s="268" t="s">
        <v>7295</v>
      </c>
      <c r="R128" s="268" t="s">
        <v>7295</v>
      </c>
      <c r="S128" s="268" t="s">
        <v>7295</v>
      </c>
      <c r="T128" s="268" t="s">
        <v>7295</v>
      </c>
      <c r="U128" s="268" t="s">
        <v>7295</v>
      </c>
      <c r="V128" s="268" t="s">
        <v>7295</v>
      </c>
      <c r="W128" s="268" t="s">
        <v>7295</v>
      </c>
      <c r="X128" s="268" t="s">
        <v>7295</v>
      </c>
      <c r="Y128" s="268" t="s">
        <v>7295</v>
      </c>
      <c r="Z128" s="268" t="s">
        <v>7295</v>
      </c>
      <c r="AA128" s="268" t="s">
        <v>7295</v>
      </c>
      <c r="AB128" s="268" t="s">
        <v>7295</v>
      </c>
      <c r="AC128" s="268" t="s">
        <v>7295</v>
      </c>
      <c r="AD128" s="268" t="s">
        <v>7295</v>
      </c>
      <c r="AE128" s="268">
        <v>1.6</v>
      </c>
      <c r="AF128" s="268">
        <v>1.6</v>
      </c>
      <c r="AG128" s="268">
        <v>1.6</v>
      </c>
      <c r="AH128" s="268">
        <v>1.7</v>
      </c>
      <c r="AI128" s="268">
        <v>1.8</v>
      </c>
      <c r="AJ128" s="268">
        <v>1.8</v>
      </c>
      <c r="AK128" s="268">
        <v>1.8</v>
      </c>
      <c r="AL128" s="268">
        <v>1.8</v>
      </c>
      <c r="AM128" s="268">
        <f>_xlfn.IFNA(VLOOKUP(C128,'INFORM Severity - hidden'!$C$5:$G$155,5,FALSE),"-")</f>
        <v>1.8</v>
      </c>
    </row>
    <row r="129" spans="1:39" x14ac:dyDescent="0.35">
      <c r="A129" t="s">
        <v>1681</v>
      </c>
      <c r="B129" t="s">
        <v>1679</v>
      </c>
      <c r="C129" t="s">
        <v>1680</v>
      </c>
      <c r="D129" s="268" t="str">
        <f t="shared" si="1"/>
        <v>Increasing</v>
      </c>
      <c r="E129" s="268" t="s">
        <v>7295</v>
      </c>
      <c r="F129" s="268" t="s">
        <v>7295</v>
      </c>
      <c r="G129" s="268" t="s">
        <v>7295</v>
      </c>
      <c r="H129" s="268" t="s">
        <v>7295</v>
      </c>
      <c r="I129" s="268" t="s">
        <v>7295</v>
      </c>
      <c r="J129" s="268" t="s">
        <v>7295</v>
      </c>
      <c r="K129" s="268" t="s">
        <v>7295</v>
      </c>
      <c r="L129" s="268" t="s">
        <v>7295</v>
      </c>
      <c r="M129" s="268" t="s">
        <v>7295</v>
      </c>
      <c r="N129" s="268" t="s">
        <v>7295</v>
      </c>
      <c r="O129" s="268" t="s">
        <v>7295</v>
      </c>
      <c r="P129" s="268" t="s">
        <v>7295</v>
      </c>
      <c r="Q129" s="268" t="s">
        <v>7295</v>
      </c>
      <c r="R129" s="268">
        <v>2.2000000000000002</v>
      </c>
      <c r="S129" s="268">
        <v>2.1</v>
      </c>
      <c r="T129" s="268">
        <v>2.1</v>
      </c>
      <c r="U129" s="268">
        <v>2.1</v>
      </c>
      <c r="V129" s="268">
        <v>2.1</v>
      </c>
      <c r="W129" s="268">
        <v>2.1</v>
      </c>
      <c r="X129" s="268">
        <v>2.1</v>
      </c>
      <c r="Y129" s="268">
        <v>2.1</v>
      </c>
      <c r="Z129" s="268">
        <v>2</v>
      </c>
      <c r="AA129" s="268">
        <v>2.1</v>
      </c>
      <c r="AB129" s="268">
        <v>2.1</v>
      </c>
      <c r="AC129" s="268">
        <v>2.1</v>
      </c>
      <c r="AD129" s="268">
        <v>2.1</v>
      </c>
      <c r="AE129" s="268">
        <v>2.1</v>
      </c>
      <c r="AF129" s="268">
        <v>2.1</v>
      </c>
      <c r="AG129" s="268">
        <v>2.1</v>
      </c>
      <c r="AH129" s="268">
        <v>2.1</v>
      </c>
      <c r="AI129" s="268">
        <v>2.2999999999999998</v>
      </c>
      <c r="AJ129" s="268">
        <v>2.2999999999999998</v>
      </c>
      <c r="AK129" s="268">
        <v>2.2999999999999998</v>
      </c>
      <c r="AL129" s="268">
        <v>2.2999999999999998</v>
      </c>
      <c r="AM129" s="268">
        <f>_xlfn.IFNA(VLOOKUP(C129,'INFORM Severity - hidden'!$C$5:$G$155,5,FALSE),"-")</f>
        <v>2.2999999999999998</v>
      </c>
    </row>
    <row r="130" spans="1:39" x14ac:dyDescent="0.35">
      <c r="A130" t="s">
        <v>268</v>
      </c>
      <c r="B130" t="s">
        <v>266</v>
      </c>
      <c r="C130" t="s">
        <v>267</v>
      </c>
      <c r="D130" s="268" t="str">
        <f t="shared" si="1"/>
        <v>Stable</v>
      </c>
      <c r="E130" s="268" t="s">
        <v>7295</v>
      </c>
      <c r="F130" s="268">
        <v>3.1</v>
      </c>
      <c r="G130" s="268">
        <v>3.2</v>
      </c>
      <c r="H130" s="268">
        <v>3.5</v>
      </c>
      <c r="I130" s="268">
        <v>3.5</v>
      </c>
      <c r="J130" s="268">
        <v>3.5</v>
      </c>
      <c r="K130" s="268">
        <v>3.5</v>
      </c>
      <c r="L130" s="268">
        <v>3.5</v>
      </c>
      <c r="M130" s="268">
        <v>3.5</v>
      </c>
      <c r="N130" s="268">
        <v>3.6</v>
      </c>
      <c r="O130" s="268">
        <v>3.6</v>
      </c>
      <c r="P130" s="268">
        <v>3.6</v>
      </c>
      <c r="Q130" s="268">
        <v>3.6</v>
      </c>
      <c r="R130" s="268">
        <v>3.6</v>
      </c>
      <c r="S130" s="268">
        <v>3.6</v>
      </c>
      <c r="T130" s="268">
        <v>3.6</v>
      </c>
      <c r="U130" s="268">
        <v>3.6</v>
      </c>
      <c r="V130" s="268">
        <v>3.6</v>
      </c>
      <c r="W130" s="268">
        <v>3.7</v>
      </c>
      <c r="X130" s="268">
        <v>3.7</v>
      </c>
      <c r="Y130" s="268">
        <v>3.7</v>
      </c>
      <c r="Z130" s="268">
        <v>3.8</v>
      </c>
      <c r="AA130" s="268">
        <v>3.7</v>
      </c>
      <c r="AB130" s="268">
        <v>3.7</v>
      </c>
      <c r="AC130" s="268">
        <v>3.7</v>
      </c>
      <c r="AD130" s="268">
        <v>3.7</v>
      </c>
      <c r="AE130" s="268">
        <v>3.7</v>
      </c>
      <c r="AF130" s="268">
        <v>3.7</v>
      </c>
      <c r="AG130" s="268">
        <v>3.7</v>
      </c>
      <c r="AH130" s="268">
        <v>3.8</v>
      </c>
      <c r="AI130" s="268">
        <v>3.9</v>
      </c>
      <c r="AJ130" s="268">
        <v>3.9</v>
      </c>
      <c r="AK130" s="268">
        <v>3.9</v>
      </c>
      <c r="AL130" s="268">
        <v>3.9</v>
      </c>
      <c r="AM130" s="268">
        <f>_xlfn.IFNA(VLOOKUP(C130,'INFORM Severity - hidden'!$C$5:$G$155,5,FALSE),"-")</f>
        <v>3.9</v>
      </c>
    </row>
    <row r="131" spans="1:39" x14ac:dyDescent="0.35">
      <c r="A131" t="s">
        <v>268</v>
      </c>
      <c r="B131" t="s">
        <v>284</v>
      </c>
      <c r="C131" t="s">
        <v>285</v>
      </c>
      <c r="D131" s="268" t="str">
        <f t="shared" ref="D131:D194" si="2">IF(AM131="-","-",IFERROR(IF(ROUND(AVERAGE(AK131:AM131),1)=ROUND(AVERAGE(AH131:AJ131),1),"Stable",IF(ROUND(AVERAGE(AK131:AM131),1)&lt;ROUND(AVERAGE(AH131:AJ131),1),"Decreasing",IF(ROUND(AVERAGE(AK131:AM131),1)&gt;ROUND(AVERAGE(AH131:AJ131),1),"Increasing"))),"-"))</f>
        <v>Stable</v>
      </c>
      <c r="E131" s="268" t="s">
        <v>7295</v>
      </c>
      <c r="F131" s="268">
        <v>3.1</v>
      </c>
      <c r="G131" s="268">
        <v>3.2</v>
      </c>
      <c r="H131" s="268">
        <v>3.2</v>
      </c>
      <c r="I131" s="268">
        <v>3.2</v>
      </c>
      <c r="J131" s="268">
        <v>3.3</v>
      </c>
      <c r="K131" s="268">
        <v>3.3</v>
      </c>
      <c r="L131" s="268">
        <v>3.3</v>
      </c>
      <c r="M131" s="268">
        <v>3.3</v>
      </c>
      <c r="N131" s="268">
        <v>3.4</v>
      </c>
      <c r="O131" s="268">
        <v>3.4</v>
      </c>
      <c r="P131" s="268">
        <v>3.4</v>
      </c>
      <c r="Q131" s="268">
        <v>3.4</v>
      </c>
      <c r="R131" s="268">
        <v>3.4</v>
      </c>
      <c r="S131" s="268">
        <v>3.4</v>
      </c>
      <c r="T131" s="268">
        <v>3.4</v>
      </c>
      <c r="U131" s="268">
        <v>3.4</v>
      </c>
      <c r="V131" s="268">
        <v>3.4</v>
      </c>
      <c r="W131" s="268">
        <v>3.5</v>
      </c>
      <c r="X131" s="268">
        <v>3.5</v>
      </c>
      <c r="Y131" s="268">
        <v>3.4</v>
      </c>
      <c r="Z131" s="268">
        <v>3.4</v>
      </c>
      <c r="AA131" s="268">
        <v>3.4</v>
      </c>
      <c r="AB131" s="268">
        <v>3.4</v>
      </c>
      <c r="AC131" s="268">
        <v>2.9</v>
      </c>
      <c r="AD131" s="268">
        <v>2.9</v>
      </c>
      <c r="AE131" s="268">
        <v>2.9</v>
      </c>
      <c r="AF131" s="268">
        <v>2.9</v>
      </c>
      <c r="AG131" s="268">
        <v>2.9</v>
      </c>
      <c r="AH131" s="268">
        <v>3</v>
      </c>
      <c r="AI131" s="268">
        <v>3.1</v>
      </c>
      <c r="AJ131" s="268">
        <v>3.1</v>
      </c>
      <c r="AK131" s="268">
        <v>3.1</v>
      </c>
      <c r="AL131" s="268">
        <v>3.1</v>
      </c>
      <c r="AM131" s="268">
        <f>_xlfn.IFNA(VLOOKUP(C131,'INFORM Severity - hidden'!$C$5:$G$155,5,FALSE),"-")</f>
        <v>3.1</v>
      </c>
    </row>
    <row r="132" spans="1:39" x14ac:dyDescent="0.35">
      <c r="A132" t="s">
        <v>268</v>
      </c>
      <c r="B132" t="s">
        <v>293</v>
      </c>
      <c r="C132" t="s">
        <v>294</v>
      </c>
      <c r="D132" s="268" t="str">
        <f t="shared" si="2"/>
        <v>Stable</v>
      </c>
      <c r="E132" s="268" t="s">
        <v>7295</v>
      </c>
      <c r="F132" s="268">
        <v>2.4</v>
      </c>
      <c r="G132" s="268">
        <v>2.6</v>
      </c>
      <c r="H132" s="268">
        <v>3</v>
      </c>
      <c r="I132" s="268">
        <v>3</v>
      </c>
      <c r="J132" s="268">
        <v>3</v>
      </c>
      <c r="K132" s="268">
        <v>3</v>
      </c>
      <c r="L132" s="268">
        <v>3</v>
      </c>
      <c r="M132" s="268">
        <v>3</v>
      </c>
      <c r="N132" s="268">
        <v>3.1</v>
      </c>
      <c r="O132" s="268">
        <v>3.1</v>
      </c>
      <c r="P132" s="268">
        <v>3.1</v>
      </c>
      <c r="Q132" s="268">
        <v>3.1</v>
      </c>
      <c r="R132" s="268">
        <v>3.1</v>
      </c>
      <c r="S132" s="268">
        <v>3.2</v>
      </c>
      <c r="T132" s="268">
        <v>3.2</v>
      </c>
      <c r="U132" s="268">
        <v>3.2</v>
      </c>
      <c r="V132" s="268">
        <v>3.2</v>
      </c>
      <c r="W132" s="268">
        <v>3.3</v>
      </c>
      <c r="X132" s="268">
        <v>3.2</v>
      </c>
      <c r="Y132" s="268">
        <v>3.2</v>
      </c>
      <c r="Z132" s="268">
        <v>3.2</v>
      </c>
      <c r="AA132" s="268">
        <v>3.2</v>
      </c>
      <c r="AB132" s="268">
        <v>3.2</v>
      </c>
      <c r="AC132" s="268">
        <v>3.2</v>
      </c>
      <c r="AD132" s="268">
        <v>3.2</v>
      </c>
      <c r="AE132" s="268">
        <v>3.2</v>
      </c>
      <c r="AF132" s="268">
        <v>3.2</v>
      </c>
      <c r="AG132" s="268">
        <v>3.2</v>
      </c>
      <c r="AH132" s="268">
        <v>3.3</v>
      </c>
      <c r="AI132" s="268">
        <v>3.4</v>
      </c>
      <c r="AJ132" s="268">
        <v>3.4</v>
      </c>
      <c r="AK132" s="268">
        <v>3.4</v>
      </c>
      <c r="AL132" s="268">
        <v>3.4</v>
      </c>
      <c r="AM132" s="268">
        <f>_xlfn.IFNA(VLOOKUP(C132,'INFORM Severity - hidden'!$C$5:$G$155,5,FALSE),"-")</f>
        <v>3.4</v>
      </c>
    </row>
    <row r="133" spans="1:39" x14ac:dyDescent="0.35">
      <c r="A133" t="s">
        <v>268</v>
      </c>
      <c r="B133" t="s">
        <v>1522</v>
      </c>
      <c r="C133" t="s">
        <v>1523</v>
      </c>
      <c r="D133" s="268" t="str">
        <f t="shared" si="2"/>
        <v>Stable</v>
      </c>
      <c r="E133" s="268" t="s">
        <v>7295</v>
      </c>
      <c r="F133" s="268" t="s">
        <v>7295</v>
      </c>
      <c r="G133" s="268" t="s">
        <v>7295</v>
      </c>
      <c r="H133" s="268" t="s">
        <v>7295</v>
      </c>
      <c r="I133" s="268" t="s">
        <v>7295</v>
      </c>
      <c r="J133" s="268" t="s">
        <v>7295</v>
      </c>
      <c r="K133" s="268" t="s">
        <v>7295</v>
      </c>
      <c r="L133" s="268" t="s">
        <v>7295</v>
      </c>
      <c r="M133" s="268" t="s">
        <v>7295</v>
      </c>
      <c r="N133" s="268" t="s">
        <v>7295</v>
      </c>
      <c r="O133" s="268" t="s">
        <v>7295</v>
      </c>
      <c r="P133" s="268">
        <v>2.5</v>
      </c>
      <c r="Q133" s="268">
        <v>2.5</v>
      </c>
      <c r="R133" s="268">
        <v>2.6</v>
      </c>
      <c r="S133" s="268">
        <v>2.5</v>
      </c>
      <c r="T133" s="268">
        <v>2.5</v>
      </c>
      <c r="U133" s="268">
        <v>2.5</v>
      </c>
      <c r="V133" s="268">
        <v>2.6</v>
      </c>
      <c r="W133" s="268">
        <v>2.5</v>
      </c>
      <c r="X133" s="268">
        <v>2.5</v>
      </c>
      <c r="Y133" s="268">
        <v>2.5</v>
      </c>
      <c r="Z133" s="268">
        <v>2.5</v>
      </c>
      <c r="AA133" s="268">
        <v>2.4</v>
      </c>
      <c r="AB133" s="268">
        <v>2.5</v>
      </c>
      <c r="AC133" s="268">
        <v>2.7</v>
      </c>
      <c r="AD133" s="268">
        <v>2.7</v>
      </c>
      <c r="AE133" s="268">
        <v>2.7</v>
      </c>
      <c r="AF133" s="268">
        <v>2.7</v>
      </c>
      <c r="AG133" s="268">
        <v>2.7</v>
      </c>
      <c r="AH133" s="268">
        <v>2.7</v>
      </c>
      <c r="AI133" s="268">
        <v>2.8</v>
      </c>
      <c r="AJ133" s="268">
        <v>2.8</v>
      </c>
      <c r="AK133" s="268">
        <v>2.8</v>
      </c>
      <c r="AL133" s="268">
        <v>2.8</v>
      </c>
      <c r="AM133" s="268">
        <f>_xlfn.IFNA(VLOOKUP(C133,'INFORM Severity - hidden'!$C$5:$G$155,5,FALSE),"-")</f>
        <v>2.8</v>
      </c>
    </row>
    <row r="134" spans="1:39" x14ac:dyDescent="0.35">
      <c r="A134"/>
      <c r="B134"/>
      <c r="C134" t="s">
        <v>7354</v>
      </c>
      <c r="D134" s="268" t="str">
        <f t="shared" si="2"/>
        <v>-</v>
      </c>
      <c r="E134" s="268" t="s">
        <v>7295</v>
      </c>
      <c r="F134" s="268" t="s">
        <v>7295</v>
      </c>
      <c r="G134" s="268" t="s">
        <v>7295</v>
      </c>
      <c r="H134" s="268" t="s">
        <v>7295</v>
      </c>
      <c r="I134" s="268" t="s">
        <v>7295</v>
      </c>
      <c r="J134" s="268" t="s">
        <v>7295</v>
      </c>
      <c r="K134" s="268" t="s">
        <v>7295</v>
      </c>
      <c r="L134" s="268" t="s">
        <v>7295</v>
      </c>
      <c r="M134" s="268" t="s">
        <v>7295</v>
      </c>
      <c r="N134" s="268" t="s">
        <v>7295</v>
      </c>
      <c r="O134" s="268" t="s">
        <v>7295</v>
      </c>
      <c r="P134" s="268" t="s">
        <v>7295</v>
      </c>
      <c r="Q134" s="268" t="s">
        <v>7295</v>
      </c>
      <c r="R134" s="268" t="s">
        <v>7295</v>
      </c>
      <c r="S134" s="268" t="s">
        <v>7295</v>
      </c>
      <c r="T134" s="268" t="s">
        <v>7295</v>
      </c>
      <c r="U134" s="268" t="s">
        <v>7295</v>
      </c>
      <c r="V134" s="268" t="s">
        <v>7295</v>
      </c>
      <c r="W134" s="268" t="s">
        <v>7295</v>
      </c>
      <c r="X134" s="268" t="s">
        <v>7295</v>
      </c>
      <c r="Y134" s="268" t="s">
        <v>7295</v>
      </c>
      <c r="Z134" s="268">
        <v>2.9</v>
      </c>
      <c r="AA134" s="268">
        <v>2.9</v>
      </c>
      <c r="AB134" s="268">
        <v>2.9</v>
      </c>
      <c r="AC134" s="268">
        <v>2.9</v>
      </c>
      <c r="AD134" s="268" t="s">
        <v>7295</v>
      </c>
      <c r="AE134" s="268" t="s">
        <v>7295</v>
      </c>
      <c r="AF134" s="268" t="s">
        <v>7295</v>
      </c>
      <c r="AG134" s="268" t="s">
        <v>7295</v>
      </c>
      <c r="AH134" s="268" t="s">
        <v>7295</v>
      </c>
      <c r="AI134" s="268" t="s">
        <v>7295</v>
      </c>
      <c r="AJ134" s="268" t="s">
        <v>7295</v>
      </c>
      <c r="AK134" s="268" t="s">
        <v>7295</v>
      </c>
      <c r="AL134" s="268" t="s">
        <v>7295</v>
      </c>
      <c r="AM134" s="268" t="str">
        <f>_xlfn.IFNA(VLOOKUP(C134,'INFORM Severity - hidden'!$C$5:$G$155,5,FALSE),"-")</f>
        <v>-</v>
      </c>
    </row>
    <row r="135" spans="1:39" x14ac:dyDescent="0.35">
      <c r="A135" t="s">
        <v>1186</v>
      </c>
      <c r="B135" t="s">
        <v>1218</v>
      </c>
      <c r="C135" t="s">
        <v>1219</v>
      </c>
      <c r="D135" s="268" t="str">
        <f t="shared" si="2"/>
        <v>Increasing</v>
      </c>
      <c r="E135" s="268">
        <v>3.5</v>
      </c>
      <c r="F135" s="268">
        <v>3.5</v>
      </c>
      <c r="G135" s="268">
        <v>4</v>
      </c>
      <c r="H135" s="268">
        <v>4.0999999999999996</v>
      </c>
      <c r="I135" s="268">
        <v>3.8</v>
      </c>
      <c r="J135" s="268">
        <v>3.8</v>
      </c>
      <c r="K135" s="268">
        <v>4.0999999999999996</v>
      </c>
      <c r="L135" s="268">
        <v>4.0999999999999996</v>
      </c>
      <c r="M135" s="268">
        <v>4.0999999999999996</v>
      </c>
      <c r="N135" s="268">
        <v>4.0999999999999996</v>
      </c>
      <c r="O135" s="268">
        <v>4.0999999999999996</v>
      </c>
      <c r="P135" s="268">
        <v>4.0999999999999996</v>
      </c>
      <c r="Q135" s="268">
        <v>4</v>
      </c>
      <c r="R135" s="268">
        <v>4</v>
      </c>
      <c r="S135" s="268">
        <v>3.7</v>
      </c>
      <c r="T135" s="268">
        <v>4.2</v>
      </c>
      <c r="U135" s="268">
        <v>4.0999999999999996</v>
      </c>
      <c r="V135" s="268">
        <v>4.2</v>
      </c>
      <c r="W135" s="268">
        <v>4.2</v>
      </c>
      <c r="X135" s="268">
        <v>4.2</v>
      </c>
      <c r="Y135" s="268">
        <v>4.2</v>
      </c>
      <c r="Z135" s="268">
        <v>4.2</v>
      </c>
      <c r="AA135" s="268">
        <v>4</v>
      </c>
      <c r="AB135" s="268">
        <v>4</v>
      </c>
      <c r="AC135" s="268">
        <v>4</v>
      </c>
      <c r="AD135" s="268">
        <v>4.0999999999999996</v>
      </c>
      <c r="AE135" s="268">
        <v>4.0999999999999996</v>
      </c>
      <c r="AF135" s="268">
        <v>4.0999999999999996</v>
      </c>
      <c r="AG135" s="268">
        <v>4.0999999999999996</v>
      </c>
      <c r="AH135" s="268">
        <v>4.0999999999999996</v>
      </c>
      <c r="AI135" s="268">
        <v>4.2</v>
      </c>
      <c r="AJ135" s="268">
        <v>4.3</v>
      </c>
      <c r="AK135" s="268">
        <v>4.3</v>
      </c>
      <c r="AL135" s="268">
        <v>4.3</v>
      </c>
      <c r="AM135" s="268">
        <f>_xlfn.IFNA(VLOOKUP(C135,'INFORM Severity - hidden'!$C$5:$G$155,5,FALSE),"-")</f>
        <v>4.3</v>
      </c>
    </row>
    <row r="136" spans="1:39" x14ac:dyDescent="0.35">
      <c r="A136"/>
      <c r="B136"/>
      <c r="C136" t="s">
        <v>7355</v>
      </c>
      <c r="D136" s="268" t="str">
        <f t="shared" si="2"/>
        <v>-</v>
      </c>
      <c r="E136" s="268">
        <v>3.6</v>
      </c>
      <c r="F136" s="268">
        <v>3.6</v>
      </c>
      <c r="G136" s="268">
        <v>3.5</v>
      </c>
      <c r="H136" s="268">
        <v>3.6</v>
      </c>
      <c r="I136" s="268" t="s">
        <v>7295</v>
      </c>
      <c r="J136" s="268" t="s">
        <v>7295</v>
      </c>
      <c r="K136" s="268" t="s">
        <v>7295</v>
      </c>
      <c r="L136" s="268" t="s">
        <v>7295</v>
      </c>
      <c r="M136" s="268" t="s">
        <v>7295</v>
      </c>
      <c r="N136" s="268" t="s">
        <v>7295</v>
      </c>
      <c r="O136" s="268" t="s">
        <v>7295</v>
      </c>
      <c r="P136" s="268" t="s">
        <v>7295</v>
      </c>
      <c r="Q136" s="268" t="s">
        <v>7295</v>
      </c>
      <c r="R136" s="268" t="s">
        <v>7295</v>
      </c>
      <c r="S136" s="268" t="s">
        <v>7295</v>
      </c>
      <c r="T136" s="268" t="s">
        <v>7295</v>
      </c>
      <c r="U136" s="268" t="s">
        <v>7295</v>
      </c>
      <c r="V136" s="268" t="s">
        <v>7295</v>
      </c>
      <c r="W136" s="268" t="s">
        <v>7295</v>
      </c>
      <c r="X136" s="268" t="s">
        <v>7295</v>
      </c>
      <c r="Y136" s="268" t="s">
        <v>7295</v>
      </c>
      <c r="Z136" s="268" t="s">
        <v>7295</v>
      </c>
      <c r="AA136" s="268" t="s">
        <v>7295</v>
      </c>
      <c r="AB136" s="268" t="s">
        <v>7295</v>
      </c>
      <c r="AC136" s="268" t="s">
        <v>7295</v>
      </c>
      <c r="AD136" s="268" t="s">
        <v>7295</v>
      </c>
      <c r="AE136" s="268" t="s">
        <v>7295</v>
      </c>
      <c r="AF136" s="268" t="s">
        <v>7295</v>
      </c>
      <c r="AG136" s="268" t="s">
        <v>7295</v>
      </c>
      <c r="AH136" s="268" t="s">
        <v>7295</v>
      </c>
      <c r="AI136" s="268" t="s">
        <v>7295</v>
      </c>
      <c r="AJ136" s="268" t="s">
        <v>7295</v>
      </c>
      <c r="AK136" s="268" t="s">
        <v>7295</v>
      </c>
      <c r="AL136" s="268" t="s">
        <v>7295</v>
      </c>
      <c r="AM136" s="268" t="str">
        <f>_xlfn.IFNA(VLOOKUP(C136,'INFORM Severity - hidden'!$C$5:$G$155,5,FALSE),"-")</f>
        <v>-</v>
      </c>
    </row>
    <row r="137" spans="1:39" x14ac:dyDescent="0.35">
      <c r="A137" t="s">
        <v>1186</v>
      </c>
      <c r="B137" t="s">
        <v>1207</v>
      </c>
      <c r="C137" t="s">
        <v>1208</v>
      </c>
      <c r="D137" s="268" t="str">
        <f t="shared" si="2"/>
        <v>Increasing</v>
      </c>
      <c r="E137" s="268">
        <v>2.1</v>
      </c>
      <c r="F137" s="268">
        <v>2</v>
      </c>
      <c r="G137" s="268">
        <v>2.7</v>
      </c>
      <c r="H137" s="268">
        <v>2.8</v>
      </c>
      <c r="I137" s="268">
        <v>2.8</v>
      </c>
      <c r="J137" s="268">
        <v>2.8</v>
      </c>
      <c r="K137" s="268">
        <v>2.8</v>
      </c>
      <c r="L137" s="268">
        <v>2.8</v>
      </c>
      <c r="M137" s="268">
        <v>2.8</v>
      </c>
      <c r="N137" s="268">
        <v>2.8</v>
      </c>
      <c r="O137" s="268" t="s">
        <v>7295</v>
      </c>
      <c r="P137" s="268" t="s">
        <v>7295</v>
      </c>
      <c r="Q137" s="268" t="s">
        <v>7295</v>
      </c>
      <c r="R137" s="268" t="s">
        <v>7295</v>
      </c>
      <c r="S137" s="268" t="s">
        <v>7295</v>
      </c>
      <c r="T137" s="268" t="s">
        <v>7295</v>
      </c>
      <c r="U137" s="268" t="s">
        <v>7295</v>
      </c>
      <c r="V137" s="268" t="s">
        <v>7295</v>
      </c>
      <c r="W137" s="268" t="s">
        <v>7295</v>
      </c>
      <c r="X137" s="268" t="s">
        <v>7295</v>
      </c>
      <c r="Y137" s="268" t="s">
        <v>7295</v>
      </c>
      <c r="Z137" s="268" t="s">
        <v>7295</v>
      </c>
      <c r="AA137" s="268">
        <v>2.5</v>
      </c>
      <c r="AB137" s="268">
        <v>2.5</v>
      </c>
      <c r="AC137" s="268">
        <v>2.5</v>
      </c>
      <c r="AD137" s="268">
        <v>2.5</v>
      </c>
      <c r="AE137" s="268">
        <v>2.5</v>
      </c>
      <c r="AF137" s="268">
        <v>2.5</v>
      </c>
      <c r="AG137" s="268">
        <v>2.5</v>
      </c>
      <c r="AH137" s="268">
        <v>2.6</v>
      </c>
      <c r="AI137" s="268">
        <v>2.8</v>
      </c>
      <c r="AJ137" s="268">
        <v>3.5</v>
      </c>
      <c r="AK137" s="268">
        <v>3.5</v>
      </c>
      <c r="AL137" s="268">
        <v>3.5</v>
      </c>
      <c r="AM137" s="268">
        <f>_xlfn.IFNA(VLOOKUP(C137,'INFORM Severity - hidden'!$C$5:$G$155,5,FALSE),"-")</f>
        <v>3.3</v>
      </c>
    </row>
    <row r="138" spans="1:39" x14ac:dyDescent="0.35">
      <c r="A138" t="s">
        <v>1186</v>
      </c>
      <c r="B138" t="s">
        <v>1184</v>
      </c>
      <c r="C138" t="s">
        <v>1185</v>
      </c>
      <c r="D138" s="268" t="str">
        <f t="shared" si="2"/>
        <v>Increasing</v>
      </c>
      <c r="E138" s="268">
        <v>4</v>
      </c>
      <c r="F138" s="268">
        <v>4</v>
      </c>
      <c r="G138" s="268">
        <v>4</v>
      </c>
      <c r="H138" s="268">
        <v>4.0999999999999996</v>
      </c>
      <c r="I138" s="268">
        <v>4.0999999999999996</v>
      </c>
      <c r="J138" s="268">
        <v>4.0999999999999996</v>
      </c>
      <c r="K138" s="268">
        <v>4.2</v>
      </c>
      <c r="L138" s="268">
        <v>4.0999999999999996</v>
      </c>
      <c r="M138" s="268">
        <v>4.0999999999999996</v>
      </c>
      <c r="N138" s="268">
        <v>4.0999999999999996</v>
      </c>
      <c r="O138" s="268">
        <v>4.0999999999999996</v>
      </c>
      <c r="P138" s="268">
        <v>4.0999999999999996</v>
      </c>
      <c r="Q138" s="268">
        <v>4</v>
      </c>
      <c r="R138" s="268">
        <v>4</v>
      </c>
      <c r="S138" s="268">
        <v>4</v>
      </c>
      <c r="T138" s="268">
        <v>4</v>
      </c>
      <c r="U138" s="268">
        <v>4</v>
      </c>
      <c r="V138" s="268">
        <v>4.0999999999999996</v>
      </c>
      <c r="W138" s="268">
        <v>4.0999999999999996</v>
      </c>
      <c r="X138" s="268">
        <v>4.0999999999999996</v>
      </c>
      <c r="Y138" s="268">
        <v>4.0999999999999996</v>
      </c>
      <c r="Z138" s="268">
        <v>4</v>
      </c>
      <c r="AA138" s="268">
        <v>4.0999999999999996</v>
      </c>
      <c r="AB138" s="268">
        <v>4.0999999999999996</v>
      </c>
      <c r="AC138" s="268">
        <v>4.0999999999999996</v>
      </c>
      <c r="AD138" s="268">
        <v>4</v>
      </c>
      <c r="AE138" s="268">
        <v>4.0999999999999996</v>
      </c>
      <c r="AF138" s="268">
        <v>4.0999999999999996</v>
      </c>
      <c r="AG138" s="268">
        <v>4.0999999999999996</v>
      </c>
      <c r="AH138" s="268">
        <v>4.0999999999999996</v>
      </c>
      <c r="AI138" s="268">
        <v>4.2</v>
      </c>
      <c r="AJ138" s="268">
        <v>4.3</v>
      </c>
      <c r="AK138" s="268">
        <v>4.3</v>
      </c>
      <c r="AL138" s="268">
        <v>4.3</v>
      </c>
      <c r="AM138" s="268">
        <f>_xlfn.IFNA(VLOOKUP(C138,'INFORM Severity - hidden'!$C$5:$G$155,5,FALSE),"-")</f>
        <v>4.3</v>
      </c>
    </row>
    <row r="139" spans="1:39" x14ac:dyDescent="0.35">
      <c r="A139"/>
      <c r="B139"/>
      <c r="C139" t="s">
        <v>7356</v>
      </c>
      <c r="D139" s="268" t="str">
        <f t="shared" si="2"/>
        <v>-</v>
      </c>
      <c r="E139" s="268">
        <v>1.5</v>
      </c>
      <c r="F139" s="268">
        <v>1.5</v>
      </c>
      <c r="G139" s="268" t="s">
        <v>7295</v>
      </c>
      <c r="H139" s="268" t="s">
        <v>7295</v>
      </c>
      <c r="I139" s="268" t="s">
        <v>7295</v>
      </c>
      <c r="J139" s="268" t="s">
        <v>7295</v>
      </c>
      <c r="K139" s="268" t="s">
        <v>7295</v>
      </c>
      <c r="L139" s="268" t="s">
        <v>7295</v>
      </c>
      <c r="M139" s="268" t="s">
        <v>7295</v>
      </c>
      <c r="N139" s="268" t="s">
        <v>7295</v>
      </c>
      <c r="O139" s="268" t="s">
        <v>7295</v>
      </c>
      <c r="P139" s="268" t="s">
        <v>7295</v>
      </c>
      <c r="Q139" s="268" t="s">
        <v>7295</v>
      </c>
      <c r="R139" s="268" t="s">
        <v>7295</v>
      </c>
      <c r="S139" s="268" t="s">
        <v>7295</v>
      </c>
      <c r="T139" s="268" t="s">
        <v>7295</v>
      </c>
      <c r="U139" s="268" t="s">
        <v>7295</v>
      </c>
      <c r="V139" s="268" t="s">
        <v>7295</v>
      </c>
      <c r="W139" s="268" t="s">
        <v>7295</v>
      </c>
      <c r="X139" s="268" t="s">
        <v>7295</v>
      </c>
      <c r="Y139" s="268" t="s">
        <v>7295</v>
      </c>
      <c r="Z139" s="268" t="s">
        <v>7295</v>
      </c>
      <c r="AA139" s="268" t="s">
        <v>7295</v>
      </c>
      <c r="AB139" s="268" t="s">
        <v>7295</v>
      </c>
      <c r="AC139" s="268" t="s">
        <v>7295</v>
      </c>
      <c r="AD139" s="268" t="s">
        <v>7295</v>
      </c>
      <c r="AE139" s="268" t="s">
        <v>7295</v>
      </c>
      <c r="AF139" s="268" t="s">
        <v>7295</v>
      </c>
      <c r="AG139" s="268" t="s">
        <v>7295</v>
      </c>
      <c r="AH139" s="268" t="s">
        <v>7295</v>
      </c>
      <c r="AI139" s="268" t="s">
        <v>7295</v>
      </c>
      <c r="AJ139" s="268" t="s">
        <v>7295</v>
      </c>
      <c r="AK139" s="268" t="s">
        <v>7295</v>
      </c>
      <c r="AL139" s="268" t="s">
        <v>7295</v>
      </c>
      <c r="AM139" s="268" t="str">
        <f>_xlfn.IFNA(VLOOKUP(C139,'INFORM Severity - hidden'!$C$5:$G$155,5,FALSE),"-")</f>
        <v>-</v>
      </c>
    </row>
    <row r="140" spans="1:39" x14ac:dyDescent="0.35">
      <c r="A140" t="s">
        <v>1186</v>
      </c>
      <c r="B140" t="s">
        <v>1536</v>
      </c>
      <c r="C140" t="s">
        <v>1537</v>
      </c>
      <c r="D140" s="268" t="str">
        <f t="shared" si="2"/>
        <v>Increasing</v>
      </c>
      <c r="E140" s="268" t="s">
        <v>7295</v>
      </c>
      <c r="F140" s="268" t="s">
        <v>7295</v>
      </c>
      <c r="G140" s="268" t="s">
        <v>7295</v>
      </c>
      <c r="H140" s="268" t="s">
        <v>7295</v>
      </c>
      <c r="I140" s="268" t="s">
        <v>7295</v>
      </c>
      <c r="J140" s="268" t="s">
        <v>7295</v>
      </c>
      <c r="K140" s="268" t="s">
        <v>7295</v>
      </c>
      <c r="L140" s="268" t="s">
        <v>7295</v>
      </c>
      <c r="M140" s="268" t="s">
        <v>7295</v>
      </c>
      <c r="N140" s="268" t="s">
        <v>7295</v>
      </c>
      <c r="O140" s="268" t="s">
        <v>7295</v>
      </c>
      <c r="P140" s="268" t="s">
        <v>7295</v>
      </c>
      <c r="Q140" s="268" t="s">
        <v>7295</v>
      </c>
      <c r="R140" s="268" t="s">
        <v>7295</v>
      </c>
      <c r="S140" s="268">
        <v>2.5</v>
      </c>
      <c r="T140" s="268">
        <v>2.5</v>
      </c>
      <c r="U140" s="268">
        <v>2.6</v>
      </c>
      <c r="V140" s="268">
        <v>2.6</v>
      </c>
      <c r="W140" s="268">
        <v>2.6</v>
      </c>
      <c r="X140" s="268">
        <v>2.6</v>
      </c>
      <c r="Y140" s="268">
        <v>2.6</v>
      </c>
      <c r="Z140" s="268">
        <v>2.6</v>
      </c>
      <c r="AA140" s="268">
        <v>2.6</v>
      </c>
      <c r="AB140" s="268">
        <v>2.6</v>
      </c>
      <c r="AC140" s="268">
        <v>2.6</v>
      </c>
      <c r="AD140" s="268">
        <v>2.6</v>
      </c>
      <c r="AE140" s="268">
        <v>2.7</v>
      </c>
      <c r="AF140" s="268">
        <v>2.7</v>
      </c>
      <c r="AG140" s="268">
        <v>2.7</v>
      </c>
      <c r="AH140" s="268">
        <v>2.9</v>
      </c>
      <c r="AI140" s="268">
        <v>3</v>
      </c>
      <c r="AJ140" s="268">
        <v>3.9</v>
      </c>
      <c r="AK140" s="268">
        <v>3.9</v>
      </c>
      <c r="AL140" s="268">
        <v>3.9</v>
      </c>
      <c r="AM140" s="268">
        <f>_xlfn.IFNA(VLOOKUP(C140,'INFORM Severity - hidden'!$C$5:$G$155,5,FALSE),"-")</f>
        <v>3.8</v>
      </c>
    </row>
    <row r="141" spans="1:39" x14ac:dyDescent="0.35">
      <c r="A141" t="s">
        <v>1186</v>
      </c>
      <c r="B141" t="s">
        <v>1576</v>
      </c>
      <c r="C141" t="s">
        <v>1577</v>
      </c>
      <c r="D141" s="268" t="str">
        <f t="shared" si="2"/>
        <v>Stable</v>
      </c>
      <c r="E141" s="268" t="s">
        <v>7295</v>
      </c>
      <c r="F141" s="268" t="s">
        <v>7295</v>
      </c>
      <c r="G141" s="268" t="s">
        <v>7295</v>
      </c>
      <c r="H141" s="268" t="s">
        <v>7295</v>
      </c>
      <c r="I141" s="268" t="s">
        <v>7295</v>
      </c>
      <c r="J141" s="268" t="s">
        <v>7295</v>
      </c>
      <c r="K141" s="268" t="s">
        <v>7295</v>
      </c>
      <c r="L141" s="268" t="s">
        <v>7295</v>
      </c>
      <c r="M141" s="268" t="s">
        <v>7295</v>
      </c>
      <c r="N141" s="268" t="s">
        <v>7295</v>
      </c>
      <c r="O141" s="268" t="s">
        <v>7295</v>
      </c>
      <c r="P141" s="268" t="s">
        <v>7295</v>
      </c>
      <c r="Q141" s="268">
        <v>2</v>
      </c>
      <c r="R141" s="268">
        <v>2.4</v>
      </c>
      <c r="S141" s="268">
        <v>2.4</v>
      </c>
      <c r="T141" s="268">
        <v>2.5</v>
      </c>
      <c r="U141" s="268">
        <v>2.5</v>
      </c>
      <c r="V141" s="268">
        <v>2.1</v>
      </c>
      <c r="W141" s="268">
        <v>2.1</v>
      </c>
      <c r="X141" s="268">
        <v>2.1</v>
      </c>
      <c r="Y141" s="268">
        <v>2.1</v>
      </c>
      <c r="Z141" s="268">
        <v>2</v>
      </c>
      <c r="AA141" s="268">
        <v>2.1</v>
      </c>
      <c r="AB141" s="268">
        <v>2.1</v>
      </c>
      <c r="AC141" s="268">
        <v>2.1</v>
      </c>
      <c r="AD141" s="268">
        <v>2.1</v>
      </c>
      <c r="AE141" s="268">
        <v>2.1</v>
      </c>
      <c r="AF141" s="268">
        <v>2.1</v>
      </c>
      <c r="AG141" s="268">
        <v>2.1</v>
      </c>
      <c r="AH141" s="268">
        <v>2</v>
      </c>
      <c r="AI141" s="268">
        <v>2.1</v>
      </c>
      <c r="AJ141" s="268">
        <v>2.1</v>
      </c>
      <c r="AK141" s="268">
        <v>2.1</v>
      </c>
      <c r="AL141" s="268">
        <v>2.1</v>
      </c>
      <c r="AM141" s="268">
        <f>_xlfn.IFNA(VLOOKUP(C141,'INFORM Severity - hidden'!$C$5:$G$155,5,FALSE),"-")</f>
        <v>2.1</v>
      </c>
    </row>
    <row r="142" spans="1:39" x14ac:dyDescent="0.35">
      <c r="A142" t="s">
        <v>32</v>
      </c>
      <c r="B142" t="s">
        <v>30</v>
      </c>
      <c r="C142" t="s">
        <v>31</v>
      </c>
      <c r="D142" s="268" t="str">
        <f t="shared" si="2"/>
        <v>-</v>
      </c>
      <c r="E142" s="268">
        <v>2</v>
      </c>
      <c r="F142" s="268">
        <v>2</v>
      </c>
      <c r="G142" s="268">
        <v>2</v>
      </c>
      <c r="H142" s="268">
        <v>2.4</v>
      </c>
      <c r="I142" s="268">
        <v>2.4</v>
      </c>
      <c r="J142" s="268">
        <v>2.4</v>
      </c>
      <c r="K142" s="268">
        <v>2.4</v>
      </c>
      <c r="L142" s="268">
        <v>2.4</v>
      </c>
      <c r="M142" s="268">
        <v>2.4</v>
      </c>
      <c r="N142" s="268" t="s">
        <v>7295</v>
      </c>
      <c r="O142" s="268" t="s">
        <v>7295</v>
      </c>
      <c r="P142" s="268" t="s">
        <v>7295</v>
      </c>
      <c r="Q142" s="268" t="s">
        <v>7295</v>
      </c>
      <c r="R142" s="268" t="s">
        <v>7295</v>
      </c>
      <c r="S142" s="268" t="s">
        <v>7295</v>
      </c>
      <c r="T142" s="268" t="s">
        <v>7295</v>
      </c>
      <c r="U142" s="268" t="s">
        <v>7295</v>
      </c>
      <c r="V142" s="268" t="s">
        <v>7295</v>
      </c>
      <c r="W142" s="268" t="s">
        <v>7295</v>
      </c>
      <c r="X142" s="268" t="s">
        <v>7295</v>
      </c>
      <c r="Y142" s="268" t="s">
        <v>7295</v>
      </c>
      <c r="Z142" s="268" t="s">
        <v>7295</v>
      </c>
      <c r="AA142" s="268" t="s">
        <v>7295</v>
      </c>
      <c r="AB142" s="268" t="s">
        <v>7295</v>
      </c>
      <c r="AC142" s="268" t="s">
        <v>7295</v>
      </c>
      <c r="AD142" s="268" t="s">
        <v>7295</v>
      </c>
      <c r="AE142" s="268" t="s">
        <v>7295</v>
      </c>
      <c r="AF142" s="268" t="s">
        <v>7295</v>
      </c>
      <c r="AG142" s="268" t="s">
        <v>7295</v>
      </c>
      <c r="AH142" s="268" t="s">
        <v>7295</v>
      </c>
      <c r="AI142" s="268" t="s">
        <v>7295</v>
      </c>
      <c r="AJ142" s="268" t="s">
        <v>7295</v>
      </c>
      <c r="AK142" s="268" t="s">
        <v>7295</v>
      </c>
      <c r="AL142" s="268" t="s">
        <v>7295</v>
      </c>
      <c r="AM142" s="268" t="str">
        <f>_xlfn.IFNA(VLOOKUP(C142,'INFORM Severity - hidden'!$C$5:$G$155,5,FALSE),"-")</f>
        <v>x</v>
      </c>
    </row>
    <row r="143" spans="1:39" x14ac:dyDescent="0.35">
      <c r="A143"/>
      <c r="B143"/>
      <c r="C143" t="s">
        <v>7357</v>
      </c>
      <c r="D143" s="268" t="str">
        <f t="shared" si="2"/>
        <v>-</v>
      </c>
      <c r="E143" s="268" t="s">
        <v>7295</v>
      </c>
      <c r="F143" s="268" t="s">
        <v>7295</v>
      </c>
      <c r="G143" s="268" t="s">
        <v>7295</v>
      </c>
      <c r="H143" s="268" t="s">
        <v>7295</v>
      </c>
      <c r="I143" s="268" t="s">
        <v>7295</v>
      </c>
      <c r="J143" s="268" t="s">
        <v>7295</v>
      </c>
      <c r="K143" s="268" t="s">
        <v>7295</v>
      </c>
      <c r="L143" s="268" t="s">
        <v>7295</v>
      </c>
      <c r="M143" s="268" t="s">
        <v>7295</v>
      </c>
      <c r="N143" s="268" t="s">
        <v>7295</v>
      </c>
      <c r="O143" s="268" t="s">
        <v>7295</v>
      </c>
      <c r="P143" s="268" t="s">
        <v>7295</v>
      </c>
      <c r="Q143" s="268" t="s">
        <v>7295</v>
      </c>
      <c r="R143" s="268" t="s">
        <v>7295</v>
      </c>
      <c r="S143" s="268" t="s">
        <v>7295</v>
      </c>
      <c r="T143" s="268" t="s">
        <v>7295</v>
      </c>
      <c r="U143" s="268" t="s">
        <v>7295</v>
      </c>
      <c r="V143" s="268" t="s">
        <v>7295</v>
      </c>
      <c r="W143" s="268" t="s">
        <v>7295</v>
      </c>
      <c r="X143" s="268" t="s">
        <v>7295</v>
      </c>
      <c r="Y143" s="268" t="s">
        <v>7295</v>
      </c>
      <c r="Z143" s="268" t="s">
        <v>7295</v>
      </c>
      <c r="AA143" s="268" t="s">
        <v>7295</v>
      </c>
      <c r="AB143" s="268">
        <v>2.2000000000000002</v>
      </c>
      <c r="AC143" s="268">
        <v>2.2000000000000002</v>
      </c>
      <c r="AD143" s="268">
        <v>2.2000000000000002</v>
      </c>
      <c r="AE143" s="268">
        <v>2.2000000000000002</v>
      </c>
      <c r="AF143" s="268">
        <v>2.2000000000000002</v>
      </c>
      <c r="AG143" s="268">
        <v>2.2000000000000002</v>
      </c>
      <c r="AH143" s="268">
        <v>2.2999999999999998</v>
      </c>
      <c r="AI143" s="268">
        <v>2.4</v>
      </c>
      <c r="AJ143" s="268">
        <v>2.4</v>
      </c>
      <c r="AK143" s="268">
        <v>2.4</v>
      </c>
      <c r="AL143" s="268" t="s">
        <v>7295</v>
      </c>
      <c r="AM143" s="268" t="str">
        <f>_xlfn.IFNA(VLOOKUP(C143,'INFORM Severity - hidden'!$C$5:$G$155,5,FALSE),"-")</f>
        <v>-</v>
      </c>
    </row>
    <row r="144" spans="1:39" x14ac:dyDescent="0.35">
      <c r="A144"/>
      <c r="B144"/>
      <c r="C144" t="s">
        <v>7358</v>
      </c>
      <c r="D144" s="268" t="str">
        <f t="shared" si="2"/>
        <v>-</v>
      </c>
      <c r="E144" s="268" t="s">
        <v>7295</v>
      </c>
      <c r="F144" s="268" t="s">
        <v>7295</v>
      </c>
      <c r="G144" s="268" t="s">
        <v>7295</v>
      </c>
      <c r="H144" s="268" t="s">
        <v>7295</v>
      </c>
      <c r="I144" s="268" t="s">
        <v>7295</v>
      </c>
      <c r="J144" s="268" t="s">
        <v>7295</v>
      </c>
      <c r="K144" s="268">
        <v>1.9</v>
      </c>
      <c r="L144" s="268">
        <v>1.9</v>
      </c>
      <c r="M144" s="268" t="s">
        <v>7295</v>
      </c>
      <c r="N144" s="268" t="s">
        <v>7295</v>
      </c>
      <c r="O144" s="268" t="s">
        <v>7295</v>
      </c>
      <c r="P144" s="268" t="s">
        <v>7295</v>
      </c>
      <c r="Q144" s="268" t="s">
        <v>7295</v>
      </c>
      <c r="R144" s="268" t="s">
        <v>7295</v>
      </c>
      <c r="S144" s="268" t="s">
        <v>7295</v>
      </c>
      <c r="T144" s="268" t="s">
        <v>7295</v>
      </c>
      <c r="U144" s="268" t="s">
        <v>7295</v>
      </c>
      <c r="V144" s="268" t="s">
        <v>7295</v>
      </c>
      <c r="W144" s="268" t="s">
        <v>7295</v>
      </c>
      <c r="X144" s="268" t="s">
        <v>7295</v>
      </c>
      <c r="Y144" s="268" t="s">
        <v>7295</v>
      </c>
      <c r="Z144" s="268" t="s">
        <v>7295</v>
      </c>
      <c r="AA144" s="268" t="s">
        <v>7295</v>
      </c>
      <c r="AB144" s="268" t="s">
        <v>7295</v>
      </c>
      <c r="AC144" s="268" t="s">
        <v>7295</v>
      </c>
      <c r="AD144" s="268" t="s">
        <v>7295</v>
      </c>
      <c r="AE144" s="268" t="s">
        <v>7295</v>
      </c>
      <c r="AF144" s="268" t="s">
        <v>7295</v>
      </c>
      <c r="AG144" s="268" t="s">
        <v>7295</v>
      </c>
      <c r="AH144" s="268" t="s">
        <v>7295</v>
      </c>
      <c r="AI144" s="268" t="s">
        <v>7295</v>
      </c>
      <c r="AJ144" s="268" t="s">
        <v>7295</v>
      </c>
      <c r="AK144" s="268" t="s">
        <v>7295</v>
      </c>
      <c r="AL144" s="268" t="s">
        <v>7295</v>
      </c>
      <c r="AM144" s="268" t="str">
        <f>_xlfn.IFNA(VLOOKUP(C144,'INFORM Severity - hidden'!$C$5:$G$155,5,FALSE),"-")</f>
        <v>-</v>
      </c>
    </row>
    <row r="145" spans="1:39" x14ac:dyDescent="0.35">
      <c r="A145" t="s">
        <v>219</v>
      </c>
      <c r="B145" t="s">
        <v>217</v>
      </c>
      <c r="C145" t="s">
        <v>218</v>
      </c>
      <c r="D145" s="268" t="str">
        <f t="shared" si="2"/>
        <v>Stable</v>
      </c>
      <c r="E145" s="268" t="s">
        <v>7295</v>
      </c>
      <c r="F145" s="268">
        <v>3.2</v>
      </c>
      <c r="G145" s="268">
        <v>3.2</v>
      </c>
      <c r="H145" s="268">
        <v>3.3</v>
      </c>
      <c r="I145" s="268">
        <v>3.3</v>
      </c>
      <c r="J145" s="268">
        <v>3.3</v>
      </c>
      <c r="K145" s="268">
        <v>3.3</v>
      </c>
      <c r="L145" s="268">
        <v>3.3</v>
      </c>
      <c r="M145" s="268">
        <v>3.3</v>
      </c>
      <c r="N145" s="268">
        <v>3.4</v>
      </c>
      <c r="O145" s="268">
        <v>3.4</v>
      </c>
      <c r="P145" s="268">
        <v>3.4</v>
      </c>
      <c r="Q145" s="268">
        <v>3.4</v>
      </c>
      <c r="R145" s="268">
        <v>3.4</v>
      </c>
      <c r="S145" s="268">
        <v>3.4</v>
      </c>
      <c r="T145" s="268">
        <v>3.4</v>
      </c>
      <c r="U145" s="268">
        <v>3.4</v>
      </c>
      <c r="V145" s="268">
        <v>3.4</v>
      </c>
      <c r="W145" s="268">
        <v>3.4</v>
      </c>
      <c r="X145" s="268">
        <v>3.4</v>
      </c>
      <c r="Y145" s="268">
        <v>3.4</v>
      </c>
      <c r="Z145" s="268">
        <v>3.4</v>
      </c>
      <c r="AA145" s="268">
        <v>3.4</v>
      </c>
      <c r="AB145" s="268">
        <v>3.4</v>
      </c>
      <c r="AC145" s="268">
        <v>3.4</v>
      </c>
      <c r="AD145" s="268">
        <v>3.4</v>
      </c>
      <c r="AE145" s="268">
        <v>3.4</v>
      </c>
      <c r="AF145" s="268">
        <v>3.4</v>
      </c>
      <c r="AG145" s="268">
        <v>3.8</v>
      </c>
      <c r="AH145" s="268">
        <v>3.8</v>
      </c>
      <c r="AI145" s="268">
        <v>3.9</v>
      </c>
      <c r="AJ145" s="268">
        <v>3.9</v>
      </c>
      <c r="AK145" s="268">
        <v>3.9</v>
      </c>
      <c r="AL145" s="268">
        <v>3.9</v>
      </c>
      <c r="AM145" s="268">
        <f>_xlfn.IFNA(VLOOKUP(C145,'INFORM Severity - hidden'!$C$5:$G$155,5,FALSE),"-")</f>
        <v>3.9</v>
      </c>
    </row>
    <row r="146" spans="1:39" x14ac:dyDescent="0.35">
      <c r="A146"/>
      <c r="B146"/>
      <c r="C146" t="s">
        <v>7359</v>
      </c>
      <c r="D146" s="268" t="str">
        <f t="shared" si="2"/>
        <v>-</v>
      </c>
      <c r="E146" s="268" t="s">
        <v>7295</v>
      </c>
      <c r="F146" s="268">
        <v>2.6</v>
      </c>
      <c r="G146" s="268" t="s">
        <v>7295</v>
      </c>
      <c r="H146" s="268" t="s">
        <v>7295</v>
      </c>
      <c r="I146" s="268" t="s">
        <v>7295</v>
      </c>
      <c r="J146" s="268" t="s">
        <v>7295</v>
      </c>
      <c r="K146" s="268" t="s">
        <v>7295</v>
      </c>
      <c r="L146" s="268" t="s">
        <v>7295</v>
      </c>
      <c r="M146" s="268" t="s">
        <v>7295</v>
      </c>
      <c r="N146" s="268" t="s">
        <v>7295</v>
      </c>
      <c r="O146" s="268" t="s">
        <v>7295</v>
      </c>
      <c r="P146" s="268" t="s">
        <v>7295</v>
      </c>
      <c r="Q146" s="268" t="s">
        <v>7295</v>
      </c>
      <c r="R146" s="268" t="s">
        <v>7295</v>
      </c>
      <c r="S146" s="268" t="s">
        <v>7295</v>
      </c>
      <c r="T146" s="268" t="s">
        <v>7295</v>
      </c>
      <c r="U146" s="268" t="s">
        <v>7295</v>
      </c>
      <c r="V146" s="268" t="s">
        <v>7295</v>
      </c>
      <c r="W146" s="268" t="s">
        <v>7295</v>
      </c>
      <c r="X146" s="268" t="s">
        <v>7295</v>
      </c>
      <c r="Y146" s="268" t="s">
        <v>7295</v>
      </c>
      <c r="Z146" s="268" t="s">
        <v>7295</v>
      </c>
      <c r="AA146" s="268" t="s">
        <v>7295</v>
      </c>
      <c r="AB146" s="268" t="s">
        <v>7295</v>
      </c>
      <c r="AC146" s="268" t="s">
        <v>7295</v>
      </c>
      <c r="AD146" s="268" t="s">
        <v>7295</v>
      </c>
      <c r="AE146" s="268" t="s">
        <v>7295</v>
      </c>
      <c r="AF146" s="268" t="s">
        <v>7295</v>
      </c>
      <c r="AG146" s="268" t="s">
        <v>7295</v>
      </c>
      <c r="AH146" s="268" t="s">
        <v>7295</v>
      </c>
      <c r="AI146" s="268" t="s">
        <v>7295</v>
      </c>
      <c r="AJ146" s="268" t="s">
        <v>7295</v>
      </c>
      <c r="AK146" s="268" t="s">
        <v>7295</v>
      </c>
      <c r="AL146" s="268" t="s">
        <v>7295</v>
      </c>
      <c r="AM146" s="268" t="str">
        <f>_xlfn.IFNA(VLOOKUP(C146,'INFORM Severity - hidden'!$C$5:$G$155,5,FALSE),"-")</f>
        <v>-</v>
      </c>
    </row>
    <row r="147" spans="1:39" x14ac:dyDescent="0.35">
      <c r="A147"/>
      <c r="B147"/>
      <c r="C147" t="s">
        <v>7360</v>
      </c>
      <c r="D147" s="268" t="str">
        <f t="shared" si="2"/>
        <v>-</v>
      </c>
      <c r="E147" s="268" t="s">
        <v>7295</v>
      </c>
      <c r="F147" s="268">
        <v>3.2</v>
      </c>
      <c r="G147" s="268">
        <v>3.2</v>
      </c>
      <c r="H147" s="268" t="s">
        <v>7295</v>
      </c>
      <c r="I147" s="268" t="s">
        <v>7295</v>
      </c>
      <c r="J147" s="268" t="s">
        <v>7295</v>
      </c>
      <c r="K147" s="268" t="s">
        <v>7295</v>
      </c>
      <c r="L147" s="268" t="s">
        <v>7295</v>
      </c>
      <c r="M147" s="268" t="s">
        <v>7295</v>
      </c>
      <c r="N147" s="268" t="s">
        <v>7295</v>
      </c>
      <c r="O147" s="268" t="s">
        <v>7295</v>
      </c>
      <c r="P147" s="268" t="s">
        <v>7295</v>
      </c>
      <c r="Q147" s="268" t="s">
        <v>7295</v>
      </c>
      <c r="R147" s="268" t="s">
        <v>7295</v>
      </c>
      <c r="S147" s="268" t="s">
        <v>7295</v>
      </c>
      <c r="T147" s="268" t="s">
        <v>7295</v>
      </c>
      <c r="U147" s="268" t="s">
        <v>7295</v>
      </c>
      <c r="V147" s="268" t="s">
        <v>7295</v>
      </c>
      <c r="W147" s="268" t="s">
        <v>7295</v>
      </c>
      <c r="X147" s="268" t="s">
        <v>7295</v>
      </c>
      <c r="Y147" s="268" t="s">
        <v>7295</v>
      </c>
      <c r="Z147" s="268" t="s">
        <v>7295</v>
      </c>
      <c r="AA147" s="268" t="s">
        <v>7295</v>
      </c>
      <c r="AB147" s="268" t="s">
        <v>7295</v>
      </c>
      <c r="AC147" s="268" t="s">
        <v>7295</v>
      </c>
      <c r="AD147" s="268" t="s">
        <v>7295</v>
      </c>
      <c r="AE147" s="268" t="s">
        <v>7295</v>
      </c>
      <c r="AF147" s="268" t="s">
        <v>7295</v>
      </c>
      <c r="AG147" s="268" t="s">
        <v>7295</v>
      </c>
      <c r="AH147" s="268" t="s">
        <v>7295</v>
      </c>
      <c r="AI147" s="268" t="s">
        <v>7295</v>
      </c>
      <c r="AJ147" s="268" t="s">
        <v>7295</v>
      </c>
      <c r="AK147" s="268" t="s">
        <v>7295</v>
      </c>
      <c r="AL147" s="268" t="s">
        <v>7295</v>
      </c>
      <c r="AM147" s="268" t="str">
        <f>_xlfn.IFNA(VLOOKUP(C147,'INFORM Severity - hidden'!$C$5:$G$155,5,FALSE),"-")</f>
        <v>-</v>
      </c>
    </row>
    <row r="148" spans="1:39" x14ac:dyDescent="0.35">
      <c r="A148" t="s">
        <v>219</v>
      </c>
      <c r="B148" t="s">
        <v>882</v>
      </c>
      <c r="C148" t="s">
        <v>883</v>
      </c>
      <c r="D148" s="268" t="str">
        <f t="shared" si="2"/>
        <v>-</v>
      </c>
      <c r="E148" s="268" t="s">
        <v>7295</v>
      </c>
      <c r="F148" s="268" t="s">
        <v>7295</v>
      </c>
      <c r="G148" s="268" t="s">
        <v>7295</v>
      </c>
      <c r="H148" s="268" t="s">
        <v>7295</v>
      </c>
      <c r="I148" s="268" t="s">
        <v>7295</v>
      </c>
      <c r="J148" s="268" t="s">
        <v>7295</v>
      </c>
      <c r="K148" s="268" t="s">
        <v>7295</v>
      </c>
      <c r="L148" s="268" t="s">
        <v>7295</v>
      </c>
      <c r="M148" s="268" t="s">
        <v>7295</v>
      </c>
      <c r="N148" s="268" t="s">
        <v>7295</v>
      </c>
      <c r="O148" s="268" t="s">
        <v>7295</v>
      </c>
      <c r="P148" s="268" t="s">
        <v>7295</v>
      </c>
      <c r="Q148" s="268" t="s">
        <v>7295</v>
      </c>
      <c r="R148" s="268" t="s">
        <v>7295</v>
      </c>
      <c r="S148" s="268" t="s">
        <v>7295</v>
      </c>
      <c r="T148" s="268" t="s">
        <v>7295</v>
      </c>
      <c r="U148" s="268" t="s">
        <v>7295</v>
      </c>
      <c r="V148" s="268" t="s">
        <v>7295</v>
      </c>
      <c r="W148" s="268" t="s">
        <v>7295</v>
      </c>
      <c r="X148" s="268" t="s">
        <v>7295</v>
      </c>
      <c r="Y148" s="268" t="s">
        <v>7295</v>
      </c>
      <c r="Z148" s="268" t="s">
        <v>7295</v>
      </c>
      <c r="AA148" s="268" t="s">
        <v>7295</v>
      </c>
      <c r="AB148" s="268" t="s">
        <v>7295</v>
      </c>
      <c r="AC148" s="268" t="s">
        <v>7295</v>
      </c>
      <c r="AD148" s="268" t="s">
        <v>7295</v>
      </c>
      <c r="AE148" s="268" t="s">
        <v>7295</v>
      </c>
      <c r="AF148" s="268" t="s">
        <v>7295</v>
      </c>
      <c r="AG148" s="268" t="s">
        <v>7295</v>
      </c>
      <c r="AH148" s="268" t="s">
        <v>7295</v>
      </c>
      <c r="AI148" s="268" t="s">
        <v>7295</v>
      </c>
      <c r="AJ148" s="268" t="s">
        <v>7295</v>
      </c>
      <c r="AK148" s="268" t="s">
        <v>7295</v>
      </c>
      <c r="AL148" s="268" t="s">
        <v>7295</v>
      </c>
      <c r="AM148" s="268" t="str">
        <f>_xlfn.IFNA(VLOOKUP(C148,'INFORM Severity - hidden'!$C$5:$G$155,5,FALSE),"-")</f>
        <v>x</v>
      </c>
    </row>
    <row r="149" spans="1:39" x14ac:dyDescent="0.35">
      <c r="A149"/>
      <c r="B149"/>
      <c r="C149" t="s">
        <v>7361</v>
      </c>
      <c r="D149" s="268" t="str">
        <f t="shared" si="2"/>
        <v>-</v>
      </c>
      <c r="E149" s="268" t="s">
        <v>7295</v>
      </c>
      <c r="F149" s="268">
        <v>1.1000000000000001</v>
      </c>
      <c r="G149" s="268" t="s">
        <v>7295</v>
      </c>
      <c r="H149" s="268" t="s">
        <v>7295</v>
      </c>
      <c r="I149" s="268" t="s">
        <v>7295</v>
      </c>
      <c r="J149" s="268" t="s">
        <v>7295</v>
      </c>
      <c r="K149" s="268" t="s">
        <v>7295</v>
      </c>
      <c r="L149" s="268" t="s">
        <v>7295</v>
      </c>
      <c r="M149" s="268" t="s">
        <v>7295</v>
      </c>
      <c r="N149" s="268" t="s">
        <v>7295</v>
      </c>
      <c r="O149" s="268" t="s">
        <v>7295</v>
      </c>
      <c r="P149" s="268" t="s">
        <v>7295</v>
      </c>
      <c r="Q149" s="268" t="s">
        <v>7295</v>
      </c>
      <c r="R149" s="268" t="s">
        <v>7295</v>
      </c>
      <c r="S149" s="268" t="s">
        <v>7295</v>
      </c>
      <c r="T149" s="268" t="s">
        <v>7295</v>
      </c>
      <c r="U149" s="268" t="s">
        <v>7295</v>
      </c>
      <c r="V149" s="268" t="s">
        <v>7295</v>
      </c>
      <c r="W149" s="268" t="s">
        <v>7295</v>
      </c>
      <c r="X149" s="268" t="s">
        <v>7295</v>
      </c>
      <c r="Y149" s="268" t="s">
        <v>7295</v>
      </c>
      <c r="Z149" s="268" t="s">
        <v>7295</v>
      </c>
      <c r="AA149" s="268" t="s">
        <v>7295</v>
      </c>
      <c r="AB149" s="268" t="s">
        <v>7295</v>
      </c>
      <c r="AC149" s="268" t="s">
        <v>7295</v>
      </c>
      <c r="AD149" s="268" t="s">
        <v>7295</v>
      </c>
      <c r="AE149" s="268" t="s">
        <v>7295</v>
      </c>
      <c r="AF149" s="268" t="s">
        <v>7295</v>
      </c>
      <c r="AG149" s="268" t="s">
        <v>7295</v>
      </c>
      <c r="AH149" s="268" t="s">
        <v>7295</v>
      </c>
      <c r="AI149" s="268" t="s">
        <v>7295</v>
      </c>
      <c r="AJ149" s="268" t="s">
        <v>7295</v>
      </c>
      <c r="AK149" s="268" t="s">
        <v>7295</v>
      </c>
      <c r="AL149" s="268" t="s">
        <v>7295</v>
      </c>
      <c r="AM149" s="268" t="str">
        <f>_xlfn.IFNA(VLOOKUP(C149,'INFORM Severity - hidden'!$C$5:$G$155,5,FALSE),"-")</f>
        <v>-</v>
      </c>
    </row>
    <row r="150" spans="1:39" x14ac:dyDescent="0.35">
      <c r="A150" t="s">
        <v>638</v>
      </c>
      <c r="B150" t="s">
        <v>636</v>
      </c>
      <c r="C150" t="s">
        <v>637</v>
      </c>
      <c r="D150" s="268" t="str">
        <f t="shared" si="2"/>
        <v>Increasing</v>
      </c>
      <c r="E150" s="268" t="s">
        <v>7295</v>
      </c>
      <c r="F150" s="268">
        <v>1.5</v>
      </c>
      <c r="G150" s="268">
        <v>1.5</v>
      </c>
      <c r="H150" s="268">
        <v>2.6</v>
      </c>
      <c r="I150" s="268">
        <v>2.6</v>
      </c>
      <c r="J150" s="268">
        <v>2.6</v>
      </c>
      <c r="K150" s="268">
        <v>2.6</v>
      </c>
      <c r="L150" s="268">
        <v>2.6</v>
      </c>
      <c r="M150" s="268">
        <v>2.6</v>
      </c>
      <c r="N150" s="268">
        <v>2.6</v>
      </c>
      <c r="O150" s="268">
        <v>2.2999999999999998</v>
      </c>
      <c r="P150" s="268">
        <v>2.2999999999999998</v>
      </c>
      <c r="Q150" s="268">
        <v>2.2999999999999998</v>
      </c>
      <c r="R150" s="268">
        <v>2.6</v>
      </c>
      <c r="S150" s="268">
        <v>2.6</v>
      </c>
      <c r="T150" s="268">
        <v>2.6</v>
      </c>
      <c r="U150" s="268">
        <v>2.6</v>
      </c>
      <c r="V150" s="268">
        <v>2.6</v>
      </c>
      <c r="W150" s="268">
        <v>2.6</v>
      </c>
      <c r="X150" s="268">
        <v>2.6</v>
      </c>
      <c r="Y150" s="268">
        <v>2.6</v>
      </c>
      <c r="Z150" s="268">
        <v>2.6</v>
      </c>
      <c r="AA150" s="268">
        <v>2.7</v>
      </c>
      <c r="AB150" s="268">
        <v>2.7</v>
      </c>
      <c r="AC150" s="268">
        <v>2.8</v>
      </c>
      <c r="AD150" s="268">
        <v>2.8</v>
      </c>
      <c r="AE150" s="268">
        <v>2.8</v>
      </c>
      <c r="AF150" s="268">
        <v>2.8</v>
      </c>
      <c r="AG150" s="268">
        <v>2.8</v>
      </c>
      <c r="AH150" s="268">
        <v>2.8</v>
      </c>
      <c r="AI150" s="268">
        <v>2.9</v>
      </c>
      <c r="AJ150" s="268">
        <v>2.9</v>
      </c>
      <c r="AK150" s="268">
        <v>2.9</v>
      </c>
      <c r="AL150" s="268">
        <v>2.9</v>
      </c>
      <c r="AM150" s="268">
        <f>_xlfn.IFNA(VLOOKUP(C150,'INFORM Severity - hidden'!$C$5:$G$155,5,FALSE),"-")</f>
        <v>3.1</v>
      </c>
    </row>
    <row r="151" spans="1:39" x14ac:dyDescent="0.35">
      <c r="A151"/>
      <c r="B151"/>
      <c r="C151" t="s">
        <v>7362</v>
      </c>
      <c r="D151" s="268" t="str">
        <f t="shared" si="2"/>
        <v>-</v>
      </c>
      <c r="E151" s="268" t="s">
        <v>7295</v>
      </c>
      <c r="F151" s="268" t="s">
        <v>7295</v>
      </c>
      <c r="G151" s="268" t="s">
        <v>7295</v>
      </c>
      <c r="H151" s="268" t="s">
        <v>7295</v>
      </c>
      <c r="I151" s="268" t="s">
        <v>7295</v>
      </c>
      <c r="J151" s="268" t="s">
        <v>7295</v>
      </c>
      <c r="K151" s="268" t="s">
        <v>7295</v>
      </c>
      <c r="L151" s="268" t="s">
        <v>7295</v>
      </c>
      <c r="M151" s="268" t="s">
        <v>7295</v>
      </c>
      <c r="N151" s="268" t="s">
        <v>7295</v>
      </c>
      <c r="O151" s="268" t="s">
        <v>7295</v>
      </c>
      <c r="P151" s="268">
        <v>2.7</v>
      </c>
      <c r="Q151" s="268">
        <v>2.7</v>
      </c>
      <c r="R151" s="268">
        <v>3.4</v>
      </c>
      <c r="S151" s="268">
        <v>2.7</v>
      </c>
      <c r="T151" s="268">
        <v>2.4</v>
      </c>
      <c r="U151" s="268">
        <v>2.4</v>
      </c>
      <c r="V151" s="268">
        <v>2.5</v>
      </c>
      <c r="W151" s="268">
        <v>2.5</v>
      </c>
      <c r="X151" s="268">
        <v>2.5</v>
      </c>
      <c r="Y151" s="268">
        <v>2.5</v>
      </c>
      <c r="Z151" s="268">
        <v>2.4</v>
      </c>
      <c r="AA151" s="268">
        <v>3</v>
      </c>
      <c r="AB151" s="268">
        <v>3</v>
      </c>
      <c r="AC151" s="268">
        <v>3</v>
      </c>
      <c r="AD151" s="268">
        <v>3</v>
      </c>
      <c r="AE151" s="268">
        <v>3</v>
      </c>
      <c r="AF151" s="268">
        <v>3</v>
      </c>
      <c r="AG151" s="268" t="s">
        <v>7295</v>
      </c>
      <c r="AH151" s="268" t="s">
        <v>7295</v>
      </c>
      <c r="AI151" s="268" t="s">
        <v>7295</v>
      </c>
      <c r="AJ151" s="268" t="s">
        <v>7295</v>
      </c>
      <c r="AK151" s="268" t="s">
        <v>7295</v>
      </c>
      <c r="AL151" s="268" t="s">
        <v>7295</v>
      </c>
      <c r="AM151" s="268" t="str">
        <f>_xlfn.IFNA(VLOOKUP(C151,'INFORM Severity - hidden'!$C$5:$G$155,5,FALSE),"-")</f>
        <v>-</v>
      </c>
    </row>
    <row r="152" spans="1:39" x14ac:dyDescent="0.35">
      <c r="A152" t="s">
        <v>1001</v>
      </c>
      <c r="B152" t="s">
        <v>999</v>
      </c>
      <c r="C152" t="s">
        <v>1000</v>
      </c>
      <c r="D152" s="268" t="str">
        <f t="shared" si="2"/>
        <v>Decreasing</v>
      </c>
      <c r="E152" s="268" t="s">
        <v>7295</v>
      </c>
      <c r="F152" s="268" t="s">
        <v>7295</v>
      </c>
      <c r="G152" s="268">
        <v>1.1000000000000001</v>
      </c>
      <c r="H152" s="268">
        <v>1.8</v>
      </c>
      <c r="I152" s="268">
        <v>2</v>
      </c>
      <c r="J152" s="268">
        <v>1.8</v>
      </c>
      <c r="K152" s="268">
        <v>2.2000000000000002</v>
      </c>
      <c r="L152" s="268">
        <v>2.2000000000000002</v>
      </c>
      <c r="M152" s="268">
        <v>2.2000000000000002</v>
      </c>
      <c r="N152" s="268">
        <v>2.1</v>
      </c>
      <c r="O152" s="268">
        <v>2.2000000000000002</v>
      </c>
      <c r="P152" s="268">
        <v>2.2000000000000002</v>
      </c>
      <c r="Q152" s="268">
        <v>2.2000000000000002</v>
      </c>
      <c r="R152" s="268">
        <v>2.4</v>
      </c>
      <c r="S152" s="268">
        <v>2.4</v>
      </c>
      <c r="T152" s="268">
        <v>2.2000000000000002</v>
      </c>
      <c r="U152" s="268">
        <v>2.2000000000000002</v>
      </c>
      <c r="V152" s="268">
        <v>2.2999999999999998</v>
      </c>
      <c r="W152" s="268">
        <v>2.2999999999999998</v>
      </c>
      <c r="X152" s="268">
        <v>2.2999999999999998</v>
      </c>
      <c r="Y152" s="268">
        <v>2.2999999999999998</v>
      </c>
      <c r="Z152" s="268">
        <v>2.2999999999999998</v>
      </c>
      <c r="AA152" s="268">
        <v>2.2999999999999998</v>
      </c>
      <c r="AB152" s="268">
        <v>2.2999999999999998</v>
      </c>
      <c r="AC152" s="268">
        <v>2.2999999999999998</v>
      </c>
      <c r="AD152" s="268">
        <v>2.2999999999999998</v>
      </c>
      <c r="AE152" s="268">
        <v>2.4</v>
      </c>
      <c r="AF152" s="268">
        <v>2.4</v>
      </c>
      <c r="AG152" s="268">
        <v>2.4</v>
      </c>
      <c r="AH152" s="268">
        <v>2.4</v>
      </c>
      <c r="AI152" s="268">
        <v>2.5</v>
      </c>
      <c r="AJ152" s="268">
        <v>2.5</v>
      </c>
      <c r="AK152" s="268">
        <v>2.4</v>
      </c>
      <c r="AL152" s="268">
        <v>2.4</v>
      </c>
      <c r="AM152" s="268">
        <f>_xlfn.IFNA(VLOOKUP(C152,'INFORM Severity - hidden'!$C$5:$G$155,5,FALSE),"-")</f>
        <v>2.2999999999999998</v>
      </c>
    </row>
    <row r="153" spans="1:39" x14ac:dyDescent="0.35">
      <c r="A153"/>
      <c r="B153"/>
      <c r="C153" t="s">
        <v>7363</v>
      </c>
      <c r="D153" s="268" t="str">
        <f t="shared" si="2"/>
        <v>-</v>
      </c>
      <c r="E153" s="268" t="s">
        <v>7295</v>
      </c>
      <c r="F153" s="268" t="s">
        <v>7295</v>
      </c>
      <c r="G153" s="268" t="s">
        <v>7295</v>
      </c>
      <c r="H153" s="268" t="s">
        <v>7295</v>
      </c>
      <c r="I153" s="268" t="s">
        <v>7295</v>
      </c>
      <c r="J153" s="268" t="s">
        <v>7295</v>
      </c>
      <c r="K153" s="268" t="s">
        <v>7295</v>
      </c>
      <c r="L153" s="268" t="s">
        <v>7295</v>
      </c>
      <c r="M153" s="268" t="s">
        <v>7295</v>
      </c>
      <c r="N153" s="268" t="s">
        <v>7295</v>
      </c>
      <c r="O153" s="268" t="s">
        <v>7295</v>
      </c>
      <c r="P153" s="268">
        <v>2.1</v>
      </c>
      <c r="Q153" s="268">
        <v>2.1</v>
      </c>
      <c r="R153" s="268">
        <v>2.1</v>
      </c>
      <c r="S153" s="268">
        <v>2.1</v>
      </c>
      <c r="T153" s="268">
        <v>2.1</v>
      </c>
      <c r="U153" s="268">
        <v>2.1</v>
      </c>
      <c r="V153" s="268">
        <v>2.1</v>
      </c>
      <c r="W153" s="268">
        <v>2.1</v>
      </c>
      <c r="X153" s="268">
        <v>2</v>
      </c>
      <c r="Y153" s="268">
        <v>2</v>
      </c>
      <c r="Z153" s="268">
        <v>1.8</v>
      </c>
      <c r="AA153" s="268">
        <v>1.8</v>
      </c>
      <c r="AB153" s="268">
        <v>1.8</v>
      </c>
      <c r="AC153" s="268">
        <v>1.8</v>
      </c>
      <c r="AD153" s="268">
        <v>1.8</v>
      </c>
      <c r="AE153" s="268">
        <v>1.8</v>
      </c>
      <c r="AF153" s="268">
        <v>1.8</v>
      </c>
      <c r="AG153" s="268" t="s">
        <v>7295</v>
      </c>
      <c r="AH153" s="268" t="s">
        <v>7295</v>
      </c>
      <c r="AI153" s="268" t="s">
        <v>7295</v>
      </c>
      <c r="AJ153" s="268" t="s">
        <v>7295</v>
      </c>
      <c r="AK153" s="268" t="s">
        <v>7295</v>
      </c>
      <c r="AL153" s="268" t="s">
        <v>7295</v>
      </c>
      <c r="AM153" s="268" t="str">
        <f>_xlfn.IFNA(VLOOKUP(C153,'INFORM Severity - hidden'!$C$5:$G$155,5,FALSE),"-")</f>
        <v>-</v>
      </c>
    </row>
    <row r="154" spans="1:39" x14ac:dyDescent="0.35">
      <c r="A154"/>
      <c r="B154"/>
      <c r="C154" t="s">
        <v>7364</v>
      </c>
      <c r="D154" s="268" t="str">
        <f t="shared" si="2"/>
        <v>-</v>
      </c>
      <c r="E154" s="268" t="s">
        <v>7295</v>
      </c>
      <c r="F154" s="268" t="s">
        <v>7295</v>
      </c>
      <c r="G154" s="268" t="s">
        <v>7295</v>
      </c>
      <c r="H154" s="268" t="s">
        <v>7295</v>
      </c>
      <c r="I154" s="268" t="s">
        <v>7295</v>
      </c>
      <c r="J154" s="268" t="s">
        <v>7295</v>
      </c>
      <c r="K154" s="268" t="s">
        <v>7295</v>
      </c>
      <c r="L154" s="268" t="s">
        <v>7295</v>
      </c>
      <c r="M154" s="268" t="s">
        <v>7295</v>
      </c>
      <c r="N154" s="268" t="s">
        <v>7295</v>
      </c>
      <c r="O154" s="268" t="s">
        <v>7295</v>
      </c>
      <c r="P154" s="268">
        <v>1.8</v>
      </c>
      <c r="Q154" s="268">
        <v>1.8</v>
      </c>
      <c r="R154" s="268" t="s">
        <v>7295</v>
      </c>
      <c r="S154" s="268" t="s">
        <v>7295</v>
      </c>
      <c r="T154" s="268" t="s">
        <v>7295</v>
      </c>
      <c r="U154" s="268" t="s">
        <v>7295</v>
      </c>
      <c r="V154" s="268" t="s">
        <v>7295</v>
      </c>
      <c r="W154" s="268" t="s">
        <v>7295</v>
      </c>
      <c r="X154" s="268" t="s">
        <v>7295</v>
      </c>
      <c r="Y154" s="268" t="s">
        <v>7295</v>
      </c>
      <c r="Z154" s="268" t="s">
        <v>7295</v>
      </c>
      <c r="AA154" s="268" t="s">
        <v>7295</v>
      </c>
      <c r="AB154" s="268" t="s">
        <v>7295</v>
      </c>
      <c r="AC154" s="268" t="s">
        <v>7295</v>
      </c>
      <c r="AD154" s="268" t="s">
        <v>7295</v>
      </c>
      <c r="AE154" s="268" t="s">
        <v>7295</v>
      </c>
      <c r="AF154" s="268" t="s">
        <v>7295</v>
      </c>
      <c r="AG154" s="268" t="s">
        <v>7295</v>
      </c>
      <c r="AH154" s="268" t="s">
        <v>7295</v>
      </c>
      <c r="AI154" s="268" t="s">
        <v>7295</v>
      </c>
      <c r="AJ154" s="268" t="s">
        <v>7295</v>
      </c>
      <c r="AK154" s="268" t="s">
        <v>7295</v>
      </c>
      <c r="AL154" s="268" t="s">
        <v>7295</v>
      </c>
      <c r="AM154" s="268" t="str">
        <f>_xlfn.IFNA(VLOOKUP(C154,'INFORM Severity - hidden'!$C$5:$G$155,5,FALSE),"-")</f>
        <v>-</v>
      </c>
    </row>
    <row r="155" spans="1:39" x14ac:dyDescent="0.35">
      <c r="A155"/>
      <c r="B155"/>
      <c r="C155" t="s">
        <v>7365</v>
      </c>
      <c r="D155" s="268" t="str">
        <f t="shared" si="2"/>
        <v>-</v>
      </c>
      <c r="E155" s="268" t="s">
        <v>7295</v>
      </c>
      <c r="F155" s="268" t="s">
        <v>7295</v>
      </c>
      <c r="G155" s="268" t="s">
        <v>7295</v>
      </c>
      <c r="H155" s="268" t="s">
        <v>7295</v>
      </c>
      <c r="I155" s="268" t="s">
        <v>7295</v>
      </c>
      <c r="J155" s="268" t="s">
        <v>7295</v>
      </c>
      <c r="K155" s="268" t="s">
        <v>7295</v>
      </c>
      <c r="L155" s="268" t="s">
        <v>7295</v>
      </c>
      <c r="M155" s="268" t="s">
        <v>7295</v>
      </c>
      <c r="N155" s="268" t="s">
        <v>7295</v>
      </c>
      <c r="O155" s="268" t="s">
        <v>7295</v>
      </c>
      <c r="P155" s="268" t="s">
        <v>7295</v>
      </c>
      <c r="Q155" s="268">
        <v>3</v>
      </c>
      <c r="R155" s="268">
        <v>3.1</v>
      </c>
      <c r="S155" s="268" t="s">
        <v>7295</v>
      </c>
      <c r="T155" s="268" t="s">
        <v>7295</v>
      </c>
      <c r="U155" s="268" t="s">
        <v>7295</v>
      </c>
      <c r="V155" s="268" t="s">
        <v>7295</v>
      </c>
      <c r="W155" s="268" t="s">
        <v>7295</v>
      </c>
      <c r="X155" s="268" t="s">
        <v>7295</v>
      </c>
      <c r="Y155" s="268" t="s">
        <v>7295</v>
      </c>
      <c r="Z155" s="268" t="s">
        <v>7295</v>
      </c>
      <c r="AA155" s="268" t="s">
        <v>7295</v>
      </c>
      <c r="AB155" s="268" t="s">
        <v>7295</v>
      </c>
      <c r="AC155" s="268" t="s">
        <v>7295</v>
      </c>
      <c r="AD155" s="268" t="s">
        <v>7295</v>
      </c>
      <c r="AE155" s="268" t="s">
        <v>7295</v>
      </c>
      <c r="AF155" s="268" t="s">
        <v>7295</v>
      </c>
      <c r="AG155" s="268" t="s">
        <v>7295</v>
      </c>
      <c r="AH155" s="268" t="s">
        <v>7295</v>
      </c>
      <c r="AI155" s="268" t="s">
        <v>7295</v>
      </c>
      <c r="AJ155" s="268" t="s">
        <v>7295</v>
      </c>
      <c r="AK155" s="268" t="s">
        <v>7295</v>
      </c>
      <c r="AL155" s="268" t="s">
        <v>7295</v>
      </c>
      <c r="AM155" s="268" t="str">
        <f>_xlfn.IFNA(VLOOKUP(C155,'INFORM Severity - hidden'!$C$5:$G$155,5,FALSE),"-")</f>
        <v>-</v>
      </c>
    </row>
    <row r="156" spans="1:39" x14ac:dyDescent="0.35">
      <c r="A156"/>
      <c r="B156"/>
      <c r="C156" t="s">
        <v>7366</v>
      </c>
      <c r="D156" s="268" t="str">
        <f t="shared" si="2"/>
        <v>-</v>
      </c>
      <c r="E156" s="268" t="s">
        <v>7295</v>
      </c>
      <c r="F156" s="268" t="s">
        <v>7295</v>
      </c>
      <c r="G156" s="268" t="s">
        <v>7295</v>
      </c>
      <c r="H156" s="268" t="s">
        <v>7295</v>
      </c>
      <c r="I156" s="268" t="s">
        <v>7295</v>
      </c>
      <c r="J156" s="268" t="s">
        <v>7295</v>
      </c>
      <c r="K156" s="268" t="s">
        <v>7295</v>
      </c>
      <c r="L156" s="268" t="s">
        <v>7295</v>
      </c>
      <c r="M156" s="268" t="s">
        <v>7295</v>
      </c>
      <c r="N156" s="268" t="s">
        <v>7295</v>
      </c>
      <c r="O156" s="268" t="s">
        <v>7295</v>
      </c>
      <c r="P156" s="268" t="s">
        <v>7295</v>
      </c>
      <c r="Q156" s="268" t="s">
        <v>7295</v>
      </c>
      <c r="R156" s="268">
        <v>2</v>
      </c>
      <c r="S156" s="268" t="s">
        <v>7295</v>
      </c>
      <c r="T156" s="268" t="s">
        <v>7295</v>
      </c>
      <c r="U156" s="268" t="s">
        <v>7295</v>
      </c>
      <c r="V156" s="268" t="s">
        <v>7295</v>
      </c>
      <c r="W156" s="268" t="s">
        <v>7295</v>
      </c>
      <c r="X156" s="268" t="s">
        <v>7295</v>
      </c>
      <c r="Y156" s="268" t="s">
        <v>7295</v>
      </c>
      <c r="Z156" s="268" t="s">
        <v>7295</v>
      </c>
      <c r="AA156" s="268" t="s">
        <v>7295</v>
      </c>
      <c r="AB156" s="268" t="s">
        <v>7295</v>
      </c>
      <c r="AC156" s="268" t="s">
        <v>7295</v>
      </c>
      <c r="AD156" s="268" t="s">
        <v>7295</v>
      </c>
      <c r="AE156" s="268" t="s">
        <v>7295</v>
      </c>
      <c r="AF156" s="268" t="s">
        <v>7295</v>
      </c>
      <c r="AG156" s="268" t="s">
        <v>7295</v>
      </c>
      <c r="AH156" s="268" t="s">
        <v>7295</v>
      </c>
      <c r="AI156" s="268" t="s">
        <v>7295</v>
      </c>
      <c r="AJ156" s="268" t="s">
        <v>7295</v>
      </c>
      <c r="AK156" s="268" t="s">
        <v>7295</v>
      </c>
      <c r="AL156" s="268" t="s">
        <v>7295</v>
      </c>
      <c r="AM156" s="268" t="str">
        <f>_xlfn.IFNA(VLOOKUP(C156,'INFORM Severity - hidden'!$C$5:$G$155,5,FALSE),"-")</f>
        <v>-</v>
      </c>
    </row>
    <row r="157" spans="1:39" x14ac:dyDescent="0.35">
      <c r="A157"/>
      <c r="B157"/>
      <c r="C157" t="s">
        <v>7367</v>
      </c>
      <c r="D157" s="268" t="str">
        <f t="shared" si="2"/>
        <v>-</v>
      </c>
      <c r="E157" s="268" t="s">
        <v>7295</v>
      </c>
      <c r="F157" s="268" t="s">
        <v>7295</v>
      </c>
      <c r="G157" s="268" t="s">
        <v>7295</v>
      </c>
      <c r="H157" s="268" t="s">
        <v>7295</v>
      </c>
      <c r="I157" s="268" t="s">
        <v>7295</v>
      </c>
      <c r="J157" s="268" t="s">
        <v>7295</v>
      </c>
      <c r="K157" s="268" t="s">
        <v>7295</v>
      </c>
      <c r="L157" s="268" t="s">
        <v>7295</v>
      </c>
      <c r="M157" s="268" t="s">
        <v>7295</v>
      </c>
      <c r="N157" s="268" t="s">
        <v>7295</v>
      </c>
      <c r="O157" s="268" t="s">
        <v>7295</v>
      </c>
      <c r="P157" s="268" t="s">
        <v>7295</v>
      </c>
      <c r="Q157" s="268" t="s">
        <v>7295</v>
      </c>
      <c r="R157" s="268" t="s">
        <v>7295</v>
      </c>
      <c r="S157" s="268" t="s">
        <v>7295</v>
      </c>
      <c r="T157" s="268" t="s">
        <v>7295</v>
      </c>
      <c r="U157" s="268" t="s">
        <v>7295</v>
      </c>
      <c r="V157" s="268" t="s">
        <v>7295</v>
      </c>
      <c r="W157" s="268" t="s">
        <v>7295</v>
      </c>
      <c r="X157" s="268" t="s">
        <v>7295</v>
      </c>
      <c r="Y157" s="268" t="s">
        <v>7295</v>
      </c>
      <c r="Z157" s="268" t="s">
        <v>7295</v>
      </c>
      <c r="AA157" s="268" t="s">
        <v>7295</v>
      </c>
      <c r="AB157" s="268" t="s">
        <v>7295</v>
      </c>
      <c r="AC157" s="268" t="s">
        <v>7295</v>
      </c>
      <c r="AD157" s="268" t="s">
        <v>7295</v>
      </c>
      <c r="AE157" s="268" t="s">
        <v>7295</v>
      </c>
      <c r="AF157" s="268" t="s">
        <v>7295</v>
      </c>
      <c r="AG157" s="268" t="s">
        <v>7295</v>
      </c>
      <c r="AH157" s="268" t="s">
        <v>7295</v>
      </c>
      <c r="AI157" s="268" t="s">
        <v>7295</v>
      </c>
      <c r="AJ157" s="268" t="s">
        <v>7295</v>
      </c>
      <c r="AK157" s="268" t="s">
        <v>7295</v>
      </c>
      <c r="AL157" s="268" t="s">
        <v>7295</v>
      </c>
      <c r="AM157" s="268" t="str">
        <f>_xlfn.IFNA(VLOOKUP(C157,'INFORM Severity - hidden'!$C$5:$G$155,5,FALSE),"-")</f>
        <v>-</v>
      </c>
    </row>
    <row r="158" spans="1:39" x14ac:dyDescent="0.35">
      <c r="A158"/>
      <c r="B158"/>
      <c r="C158" t="s">
        <v>7368</v>
      </c>
      <c r="D158" s="268" t="str">
        <f t="shared" si="2"/>
        <v>-</v>
      </c>
      <c r="E158" s="268" t="s">
        <v>7295</v>
      </c>
      <c r="F158" s="268" t="s">
        <v>7295</v>
      </c>
      <c r="G158" s="268" t="s">
        <v>7295</v>
      </c>
      <c r="H158" s="268" t="s">
        <v>7295</v>
      </c>
      <c r="I158" s="268" t="s">
        <v>7295</v>
      </c>
      <c r="J158" s="268" t="s">
        <v>7295</v>
      </c>
      <c r="K158" s="268" t="s">
        <v>7295</v>
      </c>
      <c r="L158" s="268" t="s">
        <v>7295</v>
      </c>
      <c r="M158" s="268" t="s">
        <v>7295</v>
      </c>
      <c r="N158" s="268" t="s">
        <v>7295</v>
      </c>
      <c r="O158" s="268" t="s">
        <v>7295</v>
      </c>
      <c r="P158" s="268" t="s">
        <v>7295</v>
      </c>
      <c r="Q158" s="268" t="s">
        <v>7295</v>
      </c>
      <c r="R158" s="268" t="s">
        <v>7295</v>
      </c>
      <c r="S158" s="268" t="s">
        <v>7295</v>
      </c>
      <c r="T158" s="268" t="s">
        <v>7295</v>
      </c>
      <c r="U158" s="268" t="s">
        <v>7295</v>
      </c>
      <c r="V158" s="268" t="s">
        <v>7295</v>
      </c>
      <c r="W158" s="268" t="s">
        <v>7295</v>
      </c>
      <c r="X158" s="268" t="s">
        <v>7295</v>
      </c>
      <c r="Y158" s="268" t="s">
        <v>7295</v>
      </c>
      <c r="Z158" s="268" t="s">
        <v>7295</v>
      </c>
      <c r="AA158" s="268" t="s">
        <v>7295</v>
      </c>
      <c r="AB158" s="268">
        <v>2.5</v>
      </c>
      <c r="AC158" s="268">
        <v>2.5</v>
      </c>
      <c r="AD158" s="268">
        <v>2.5</v>
      </c>
      <c r="AE158" s="268">
        <v>2.5</v>
      </c>
      <c r="AF158" s="268">
        <v>2.5</v>
      </c>
      <c r="AG158" s="268" t="s">
        <v>7295</v>
      </c>
      <c r="AH158" s="268" t="s">
        <v>7295</v>
      </c>
      <c r="AI158" s="268" t="s">
        <v>7295</v>
      </c>
      <c r="AJ158" s="268" t="s">
        <v>7295</v>
      </c>
      <c r="AK158" s="268" t="s">
        <v>7295</v>
      </c>
      <c r="AL158" s="268" t="s">
        <v>7295</v>
      </c>
      <c r="AM158" s="268" t="str">
        <f>_xlfn.IFNA(VLOOKUP(C158,'INFORM Severity - hidden'!$C$5:$G$155,5,FALSE),"-")</f>
        <v>-</v>
      </c>
    </row>
    <row r="159" spans="1:39" x14ac:dyDescent="0.35">
      <c r="A159"/>
      <c r="B159"/>
      <c r="C159" t="s">
        <v>7369</v>
      </c>
      <c r="D159" s="268" t="str">
        <f t="shared" si="2"/>
        <v>-</v>
      </c>
      <c r="E159" s="268" t="s">
        <v>7295</v>
      </c>
      <c r="F159" s="268" t="s">
        <v>7295</v>
      </c>
      <c r="G159" s="268" t="s">
        <v>7295</v>
      </c>
      <c r="H159" s="268" t="s">
        <v>7295</v>
      </c>
      <c r="I159" s="268" t="s">
        <v>7295</v>
      </c>
      <c r="J159" s="268" t="s">
        <v>7295</v>
      </c>
      <c r="K159" s="268" t="s">
        <v>7295</v>
      </c>
      <c r="L159" s="268" t="s">
        <v>7295</v>
      </c>
      <c r="M159" s="268" t="s">
        <v>7295</v>
      </c>
      <c r="N159" s="268" t="s">
        <v>7295</v>
      </c>
      <c r="O159" s="268" t="s">
        <v>7295</v>
      </c>
      <c r="P159" s="268" t="s">
        <v>7295</v>
      </c>
      <c r="Q159" s="268" t="s">
        <v>7295</v>
      </c>
      <c r="R159" s="268" t="s">
        <v>7295</v>
      </c>
      <c r="S159" s="268" t="s">
        <v>7295</v>
      </c>
      <c r="T159" s="268" t="s">
        <v>7295</v>
      </c>
      <c r="U159" s="268" t="s">
        <v>7295</v>
      </c>
      <c r="V159" s="268" t="s">
        <v>7295</v>
      </c>
      <c r="W159" s="268" t="s">
        <v>7295</v>
      </c>
      <c r="X159" s="268" t="s">
        <v>7295</v>
      </c>
      <c r="Y159" s="268" t="s">
        <v>7295</v>
      </c>
      <c r="Z159" s="268" t="s">
        <v>7295</v>
      </c>
      <c r="AA159" s="268" t="s">
        <v>7295</v>
      </c>
      <c r="AB159" s="268" t="s">
        <v>7295</v>
      </c>
      <c r="AC159" s="268" t="s">
        <v>7295</v>
      </c>
      <c r="AD159" s="268" t="s">
        <v>7295</v>
      </c>
      <c r="AE159" s="268" t="s">
        <v>7295</v>
      </c>
      <c r="AF159" s="268" t="s">
        <v>7295</v>
      </c>
      <c r="AG159" s="268" t="s">
        <v>7295</v>
      </c>
      <c r="AH159" s="268" t="s">
        <v>7295</v>
      </c>
      <c r="AI159" s="268" t="s">
        <v>7295</v>
      </c>
      <c r="AJ159" s="268" t="s">
        <v>7295</v>
      </c>
      <c r="AK159" s="268" t="s">
        <v>7295</v>
      </c>
      <c r="AL159" s="268" t="s">
        <v>7295</v>
      </c>
      <c r="AM159" s="268" t="str">
        <f>_xlfn.IFNA(VLOOKUP(C159,'INFORM Severity - hidden'!$C$5:$G$155,5,FALSE),"-")</f>
        <v>-</v>
      </c>
    </row>
    <row r="160" spans="1:39" x14ac:dyDescent="0.35">
      <c r="A160" t="s">
        <v>81</v>
      </c>
      <c r="B160" t="s">
        <v>79</v>
      </c>
      <c r="C160" t="s">
        <v>80</v>
      </c>
      <c r="D160" s="268" t="str">
        <f t="shared" si="2"/>
        <v>Stable</v>
      </c>
      <c r="E160" s="268">
        <v>3.6</v>
      </c>
      <c r="F160" s="268">
        <v>3.6</v>
      </c>
      <c r="G160" s="268">
        <v>3.6</v>
      </c>
      <c r="H160" s="268">
        <v>3.9</v>
      </c>
      <c r="I160" s="268">
        <v>3.9</v>
      </c>
      <c r="J160" s="268">
        <v>3.9</v>
      </c>
      <c r="K160" s="268">
        <v>3.9</v>
      </c>
      <c r="L160" s="268">
        <v>3.9</v>
      </c>
      <c r="M160" s="268">
        <v>3.9</v>
      </c>
      <c r="N160" s="268">
        <v>3.9</v>
      </c>
      <c r="O160" s="268">
        <v>4.0999999999999996</v>
      </c>
      <c r="P160" s="268">
        <v>4.0999999999999996</v>
      </c>
      <c r="Q160" s="268">
        <v>4.0999999999999996</v>
      </c>
      <c r="R160" s="268">
        <v>4.0999999999999996</v>
      </c>
      <c r="S160" s="268">
        <v>4.0999999999999996</v>
      </c>
      <c r="T160" s="268">
        <v>4.0999999999999996</v>
      </c>
      <c r="U160" s="268">
        <v>4</v>
      </c>
      <c r="V160" s="268">
        <v>4</v>
      </c>
      <c r="W160" s="268">
        <v>4</v>
      </c>
      <c r="X160" s="268">
        <v>4</v>
      </c>
      <c r="Y160" s="268">
        <v>4</v>
      </c>
      <c r="Z160" s="268">
        <v>4</v>
      </c>
      <c r="AA160" s="268">
        <v>3.7</v>
      </c>
      <c r="AB160" s="268">
        <v>3.7</v>
      </c>
      <c r="AC160" s="268">
        <v>3.7</v>
      </c>
      <c r="AD160" s="268">
        <v>3.7</v>
      </c>
      <c r="AE160" s="268">
        <v>3.8</v>
      </c>
      <c r="AF160" s="268">
        <v>3.8</v>
      </c>
      <c r="AG160" s="268">
        <v>3.8</v>
      </c>
      <c r="AH160" s="268">
        <v>3.8</v>
      </c>
      <c r="AI160" s="268">
        <v>3.8</v>
      </c>
      <c r="AJ160" s="268">
        <v>3.8</v>
      </c>
      <c r="AK160" s="268">
        <v>3.8</v>
      </c>
      <c r="AL160" s="268">
        <v>3.8</v>
      </c>
      <c r="AM160" s="268">
        <f>_xlfn.IFNA(VLOOKUP(C160,'INFORM Severity - hidden'!$C$5:$G$155,5,FALSE),"-")</f>
        <v>3.8</v>
      </c>
    </row>
    <row r="161" spans="1:39" x14ac:dyDescent="0.35">
      <c r="A161" t="s">
        <v>232</v>
      </c>
      <c r="B161" t="s">
        <v>230</v>
      </c>
      <c r="C161" t="s">
        <v>231</v>
      </c>
      <c r="D161" s="268" t="str">
        <f t="shared" si="2"/>
        <v>Decreasing</v>
      </c>
      <c r="E161" s="268" t="s">
        <v>7295</v>
      </c>
      <c r="F161" s="268">
        <v>3.6</v>
      </c>
      <c r="G161" s="268">
        <v>3.6</v>
      </c>
      <c r="H161" s="268">
        <v>3.8</v>
      </c>
      <c r="I161" s="268">
        <v>3.8</v>
      </c>
      <c r="J161" s="268">
        <v>3.8</v>
      </c>
      <c r="K161" s="268">
        <v>3.8</v>
      </c>
      <c r="L161" s="268">
        <v>3.8</v>
      </c>
      <c r="M161" s="268">
        <v>3.8</v>
      </c>
      <c r="N161" s="268">
        <v>3.8</v>
      </c>
      <c r="O161" s="268">
        <v>3.8</v>
      </c>
      <c r="P161" s="268">
        <v>3.8</v>
      </c>
      <c r="Q161" s="268">
        <v>3.8</v>
      </c>
      <c r="R161" s="268">
        <v>3.8</v>
      </c>
      <c r="S161" s="268">
        <v>3.8</v>
      </c>
      <c r="T161" s="268">
        <v>3.8</v>
      </c>
      <c r="U161" s="268">
        <v>3.9</v>
      </c>
      <c r="V161" s="268">
        <v>3.9</v>
      </c>
      <c r="W161" s="268">
        <v>3.9</v>
      </c>
      <c r="X161" s="268">
        <v>3.9</v>
      </c>
      <c r="Y161" s="268">
        <v>3.9</v>
      </c>
      <c r="Z161" s="268">
        <v>3.9</v>
      </c>
      <c r="AA161" s="268">
        <v>3.9</v>
      </c>
      <c r="AB161" s="268">
        <v>3.9</v>
      </c>
      <c r="AC161" s="268">
        <v>3.9</v>
      </c>
      <c r="AD161" s="268">
        <v>4</v>
      </c>
      <c r="AE161" s="268">
        <v>4</v>
      </c>
      <c r="AF161" s="268">
        <v>4</v>
      </c>
      <c r="AG161" s="268">
        <v>4</v>
      </c>
      <c r="AH161" s="268">
        <v>4.2</v>
      </c>
      <c r="AI161" s="268">
        <v>4.3</v>
      </c>
      <c r="AJ161" s="268">
        <v>4.3</v>
      </c>
      <c r="AK161" s="268">
        <v>4.3</v>
      </c>
      <c r="AL161" s="268">
        <v>4.3</v>
      </c>
      <c r="AM161" s="268">
        <f>_xlfn.IFNA(VLOOKUP(C161,'INFORM Severity - hidden'!$C$5:$G$155,5,FALSE),"-")</f>
        <v>4</v>
      </c>
    </row>
    <row r="162" spans="1:39" x14ac:dyDescent="0.35">
      <c r="A162" t="s">
        <v>933</v>
      </c>
      <c r="B162" t="s">
        <v>931</v>
      </c>
      <c r="C162" t="s">
        <v>932</v>
      </c>
      <c r="D162" s="268" t="str">
        <f t="shared" si="2"/>
        <v>Stable</v>
      </c>
      <c r="E162" s="268" t="s">
        <v>7295</v>
      </c>
      <c r="F162" s="268" t="s">
        <v>7295</v>
      </c>
      <c r="G162" s="268">
        <v>4.2</v>
      </c>
      <c r="H162" s="268">
        <v>4.2</v>
      </c>
      <c r="I162" s="268">
        <v>4.2</v>
      </c>
      <c r="J162" s="268">
        <v>4.2</v>
      </c>
      <c r="K162" s="268">
        <v>4.2</v>
      </c>
      <c r="L162" s="268">
        <v>4.2</v>
      </c>
      <c r="M162" s="268">
        <v>4.2</v>
      </c>
      <c r="N162" s="268">
        <v>4.3</v>
      </c>
      <c r="O162" s="268">
        <v>4.3</v>
      </c>
      <c r="P162" s="268">
        <v>4.3</v>
      </c>
      <c r="Q162" s="268">
        <v>4.3</v>
      </c>
      <c r="R162" s="268">
        <v>4.3</v>
      </c>
      <c r="S162" s="268">
        <v>4.3</v>
      </c>
      <c r="T162" s="268">
        <v>4.3</v>
      </c>
      <c r="U162" s="268">
        <v>4.0999999999999996</v>
      </c>
      <c r="V162" s="268">
        <v>4</v>
      </c>
      <c r="W162" s="268">
        <v>4</v>
      </c>
      <c r="X162" s="268">
        <v>4</v>
      </c>
      <c r="Y162" s="268">
        <v>4</v>
      </c>
      <c r="Z162" s="268">
        <v>4</v>
      </c>
      <c r="AA162" s="268">
        <v>4.0999999999999996</v>
      </c>
      <c r="AB162" s="268">
        <v>4.0999999999999996</v>
      </c>
      <c r="AC162" s="268">
        <v>4.0999999999999996</v>
      </c>
      <c r="AD162" s="268">
        <v>4.0999999999999996</v>
      </c>
      <c r="AE162" s="268">
        <v>4.2</v>
      </c>
      <c r="AF162" s="268">
        <v>4.2</v>
      </c>
      <c r="AG162" s="268">
        <v>4.2</v>
      </c>
      <c r="AH162" s="268">
        <v>4.3</v>
      </c>
      <c r="AI162" s="268">
        <v>4.4000000000000004</v>
      </c>
      <c r="AJ162" s="268">
        <v>4.4000000000000004</v>
      </c>
      <c r="AK162" s="268">
        <v>4.4000000000000004</v>
      </c>
      <c r="AL162" s="268">
        <v>4.4000000000000004</v>
      </c>
      <c r="AM162" s="268">
        <f>_xlfn.IFNA(VLOOKUP(C162,'INFORM Severity - hidden'!$C$5:$G$155,5,FALSE),"-")</f>
        <v>4.4000000000000004</v>
      </c>
    </row>
    <row r="163" spans="1:39" x14ac:dyDescent="0.35">
      <c r="A163" t="s">
        <v>1098</v>
      </c>
      <c r="B163" t="s">
        <v>1096</v>
      </c>
      <c r="C163" t="s">
        <v>1097</v>
      </c>
      <c r="D163" s="268" t="str">
        <f t="shared" si="2"/>
        <v>Stable</v>
      </c>
      <c r="E163" s="268" t="s">
        <v>7295</v>
      </c>
      <c r="F163" s="268" t="s">
        <v>7295</v>
      </c>
      <c r="G163" s="268" t="s">
        <v>7295</v>
      </c>
      <c r="H163" s="268">
        <v>3.7</v>
      </c>
      <c r="I163" s="268">
        <v>3.7</v>
      </c>
      <c r="J163" s="268">
        <v>3.7</v>
      </c>
      <c r="K163" s="268">
        <v>3.7</v>
      </c>
      <c r="L163" s="268">
        <v>3.7</v>
      </c>
      <c r="M163" s="268">
        <v>3.7</v>
      </c>
      <c r="N163" s="268">
        <v>3.7</v>
      </c>
      <c r="O163" s="268">
        <v>3.6</v>
      </c>
      <c r="P163" s="268">
        <v>3.6</v>
      </c>
      <c r="Q163" s="268">
        <v>3.6</v>
      </c>
      <c r="R163" s="268">
        <v>3.5</v>
      </c>
      <c r="S163" s="268">
        <v>3.6</v>
      </c>
      <c r="T163" s="268">
        <v>3.6</v>
      </c>
      <c r="U163" s="268">
        <v>3.6</v>
      </c>
      <c r="V163" s="268">
        <v>3.6</v>
      </c>
      <c r="W163" s="268">
        <v>3.6</v>
      </c>
      <c r="X163" s="268">
        <v>3.6</v>
      </c>
      <c r="Y163" s="268">
        <v>3.6</v>
      </c>
      <c r="Z163" s="268">
        <v>3.6</v>
      </c>
      <c r="AA163" s="268">
        <v>3.8</v>
      </c>
      <c r="AB163" s="268">
        <v>3.8</v>
      </c>
      <c r="AC163" s="268">
        <v>3.8</v>
      </c>
      <c r="AD163" s="268">
        <v>3.8</v>
      </c>
      <c r="AE163" s="268">
        <v>3.8</v>
      </c>
      <c r="AF163" s="268">
        <v>3.8</v>
      </c>
      <c r="AG163" s="268">
        <v>3.8</v>
      </c>
      <c r="AH163" s="268">
        <v>3.8</v>
      </c>
      <c r="AI163" s="268">
        <v>3.9</v>
      </c>
      <c r="AJ163" s="268">
        <v>3.9</v>
      </c>
      <c r="AK163" s="268">
        <v>3.9</v>
      </c>
      <c r="AL163" s="268">
        <v>3.9</v>
      </c>
      <c r="AM163" s="268">
        <f>_xlfn.IFNA(VLOOKUP(C163,'INFORM Severity - hidden'!$C$5:$G$155,5,FALSE),"-")</f>
        <v>3.9</v>
      </c>
    </row>
    <row r="164" spans="1:39" x14ac:dyDescent="0.35">
      <c r="A164" t="s">
        <v>1010</v>
      </c>
      <c r="B164" t="s">
        <v>1008</v>
      </c>
      <c r="C164" t="s">
        <v>1009</v>
      </c>
      <c r="D164" s="268" t="str">
        <f t="shared" si="2"/>
        <v>-</v>
      </c>
      <c r="E164" s="268" t="s">
        <v>7295</v>
      </c>
      <c r="F164" s="268" t="s">
        <v>7295</v>
      </c>
      <c r="G164" s="268" t="s">
        <v>7295</v>
      </c>
      <c r="H164" s="268" t="s">
        <v>7295</v>
      </c>
      <c r="I164" s="268" t="s">
        <v>7295</v>
      </c>
      <c r="J164" s="268" t="s">
        <v>7295</v>
      </c>
      <c r="K164" s="268" t="s">
        <v>7295</v>
      </c>
      <c r="L164" s="268" t="s">
        <v>7295</v>
      </c>
      <c r="M164" s="268" t="s">
        <v>7295</v>
      </c>
      <c r="N164" s="268" t="s">
        <v>7295</v>
      </c>
      <c r="O164" s="268" t="s">
        <v>7295</v>
      </c>
      <c r="P164" s="268" t="s">
        <v>7295</v>
      </c>
      <c r="Q164" s="268" t="s">
        <v>7295</v>
      </c>
      <c r="R164" s="268" t="s">
        <v>7295</v>
      </c>
      <c r="S164" s="268" t="s">
        <v>7295</v>
      </c>
      <c r="T164" s="268" t="s">
        <v>7295</v>
      </c>
      <c r="U164" s="268" t="s">
        <v>7295</v>
      </c>
      <c r="V164" s="268" t="s">
        <v>7295</v>
      </c>
      <c r="W164" s="268" t="s">
        <v>7295</v>
      </c>
      <c r="X164" s="268" t="s">
        <v>7295</v>
      </c>
      <c r="Y164" s="268" t="s">
        <v>7295</v>
      </c>
      <c r="Z164" s="268" t="s">
        <v>7295</v>
      </c>
      <c r="AA164" s="268" t="s">
        <v>7295</v>
      </c>
      <c r="AB164" s="268" t="s">
        <v>7295</v>
      </c>
      <c r="AC164" s="268" t="s">
        <v>7295</v>
      </c>
      <c r="AD164" s="268" t="s">
        <v>7295</v>
      </c>
      <c r="AE164" s="268" t="s">
        <v>7295</v>
      </c>
      <c r="AF164" s="268" t="s">
        <v>7295</v>
      </c>
      <c r="AG164" s="268" t="s">
        <v>7295</v>
      </c>
      <c r="AH164" s="268" t="s">
        <v>7295</v>
      </c>
      <c r="AI164" s="268" t="s">
        <v>7295</v>
      </c>
      <c r="AJ164" s="268" t="s">
        <v>7295</v>
      </c>
      <c r="AK164" s="268" t="s">
        <v>7295</v>
      </c>
      <c r="AL164" s="268" t="s">
        <v>7295</v>
      </c>
      <c r="AM164" s="268" t="str">
        <f>_xlfn.IFNA(VLOOKUP(C164,'INFORM Severity - hidden'!$C$5:$G$155,5,FALSE),"-")</f>
        <v>x</v>
      </c>
    </row>
    <row r="165" spans="1:39" x14ac:dyDescent="0.35">
      <c r="A165" t="s">
        <v>1142</v>
      </c>
      <c r="B165" t="s">
        <v>1140</v>
      </c>
      <c r="C165" t="s">
        <v>1141</v>
      </c>
      <c r="D165" s="268" t="str">
        <f t="shared" si="2"/>
        <v>Stable</v>
      </c>
      <c r="E165" s="268" t="s">
        <v>7295</v>
      </c>
      <c r="F165" s="268" t="s">
        <v>7295</v>
      </c>
      <c r="G165" s="268" t="s">
        <v>7295</v>
      </c>
      <c r="H165" s="268" t="s">
        <v>7295</v>
      </c>
      <c r="I165" s="268">
        <v>4.0999999999999996</v>
      </c>
      <c r="J165" s="268">
        <v>4.2</v>
      </c>
      <c r="K165" s="268">
        <v>4.2</v>
      </c>
      <c r="L165" s="268">
        <v>4.2</v>
      </c>
      <c r="M165" s="268">
        <v>4.2</v>
      </c>
      <c r="N165" s="268">
        <v>4.2</v>
      </c>
      <c r="O165" s="268">
        <v>4.2</v>
      </c>
      <c r="P165" s="268">
        <v>4.2</v>
      </c>
      <c r="Q165" s="268">
        <v>4.2</v>
      </c>
      <c r="R165" s="268">
        <v>4.2</v>
      </c>
      <c r="S165" s="268">
        <v>4.2</v>
      </c>
      <c r="T165" s="268">
        <v>4.2</v>
      </c>
      <c r="U165" s="268">
        <v>4.2</v>
      </c>
      <c r="V165" s="268">
        <v>4</v>
      </c>
      <c r="W165" s="268">
        <v>4</v>
      </c>
      <c r="X165" s="268">
        <v>4</v>
      </c>
      <c r="Y165" s="268">
        <v>4</v>
      </c>
      <c r="Z165" s="268">
        <v>4</v>
      </c>
      <c r="AA165" s="268">
        <v>4.3</v>
      </c>
      <c r="AB165" s="268">
        <v>4.3</v>
      </c>
      <c r="AC165" s="268">
        <v>4.3</v>
      </c>
      <c r="AD165" s="268">
        <v>4.5</v>
      </c>
      <c r="AE165" s="268">
        <v>4.5</v>
      </c>
      <c r="AF165" s="268">
        <v>4.5</v>
      </c>
      <c r="AG165" s="268">
        <v>4.5</v>
      </c>
      <c r="AH165" s="268">
        <v>4.5999999999999996</v>
      </c>
      <c r="AI165" s="268">
        <v>4.7</v>
      </c>
      <c r="AJ165" s="268">
        <v>4.7</v>
      </c>
      <c r="AK165" s="268">
        <v>4.7</v>
      </c>
      <c r="AL165" s="268">
        <v>4.7</v>
      </c>
      <c r="AM165" s="268">
        <f>_xlfn.IFNA(VLOOKUP(C165,'INFORM Severity - hidden'!$C$5:$G$155,5,FALSE),"-")</f>
        <v>4.7</v>
      </c>
    </row>
    <row r="166" spans="1:39" x14ac:dyDescent="0.35">
      <c r="A166" t="s">
        <v>1124</v>
      </c>
      <c r="B166" t="s">
        <v>1122</v>
      </c>
      <c r="C166" t="s">
        <v>1123</v>
      </c>
      <c r="D166" s="268" t="str">
        <f t="shared" si="2"/>
        <v>-</v>
      </c>
      <c r="E166" s="268" t="s">
        <v>7295</v>
      </c>
      <c r="F166" s="268" t="s">
        <v>7295</v>
      </c>
      <c r="G166" s="268" t="s">
        <v>7295</v>
      </c>
      <c r="H166" s="268" t="s">
        <v>7295</v>
      </c>
      <c r="I166" s="268" t="s">
        <v>7295</v>
      </c>
      <c r="J166" s="268" t="s">
        <v>7295</v>
      </c>
      <c r="K166" s="268" t="s">
        <v>7295</v>
      </c>
      <c r="L166" s="268" t="s">
        <v>7295</v>
      </c>
      <c r="M166" s="268" t="s">
        <v>7295</v>
      </c>
      <c r="N166" s="268" t="s">
        <v>7295</v>
      </c>
      <c r="O166" s="268" t="s">
        <v>7295</v>
      </c>
      <c r="P166" s="268" t="s">
        <v>7295</v>
      </c>
      <c r="Q166" s="268" t="s">
        <v>7295</v>
      </c>
      <c r="R166" s="268" t="s">
        <v>7295</v>
      </c>
      <c r="S166" s="268" t="s">
        <v>7295</v>
      </c>
      <c r="T166" s="268" t="s">
        <v>7295</v>
      </c>
      <c r="U166" s="268" t="s">
        <v>7295</v>
      </c>
      <c r="V166" s="268" t="s">
        <v>7295</v>
      </c>
      <c r="W166" s="268" t="s">
        <v>7295</v>
      </c>
      <c r="X166" s="268" t="s">
        <v>7295</v>
      </c>
      <c r="Y166" s="268" t="s">
        <v>7295</v>
      </c>
      <c r="Z166" s="268" t="s">
        <v>7295</v>
      </c>
      <c r="AA166" s="268" t="s">
        <v>7295</v>
      </c>
      <c r="AB166" s="268" t="s">
        <v>7295</v>
      </c>
      <c r="AC166" s="268" t="s">
        <v>7295</v>
      </c>
      <c r="AD166" s="268" t="s">
        <v>7295</v>
      </c>
      <c r="AE166" s="268" t="s">
        <v>7295</v>
      </c>
      <c r="AF166" s="268" t="s">
        <v>7295</v>
      </c>
      <c r="AG166" s="268" t="s">
        <v>7295</v>
      </c>
      <c r="AH166" s="268" t="s">
        <v>7295</v>
      </c>
      <c r="AI166" s="268" t="s">
        <v>7295</v>
      </c>
      <c r="AJ166" s="268" t="s">
        <v>7295</v>
      </c>
      <c r="AK166" s="268">
        <v>3.2</v>
      </c>
      <c r="AL166" s="268">
        <v>3.2</v>
      </c>
      <c r="AM166" s="268">
        <f>_xlfn.IFNA(VLOOKUP(C166,'INFORM Severity - hidden'!$C$5:$G$155,5,FALSE),"-")</f>
        <v>3.2</v>
      </c>
    </row>
    <row r="167" spans="1:39" x14ac:dyDescent="0.35">
      <c r="A167" t="s">
        <v>1033</v>
      </c>
      <c r="B167" t="s">
        <v>1031</v>
      </c>
      <c r="C167" t="s">
        <v>1032</v>
      </c>
      <c r="D167" s="268" t="str">
        <f t="shared" si="2"/>
        <v>-</v>
      </c>
      <c r="E167" s="268" t="s">
        <v>7295</v>
      </c>
      <c r="F167" s="268" t="s">
        <v>7295</v>
      </c>
      <c r="G167" s="268" t="s">
        <v>7295</v>
      </c>
      <c r="H167" s="268" t="s">
        <v>7295</v>
      </c>
      <c r="I167" s="268" t="s">
        <v>7295</v>
      </c>
      <c r="J167" s="268" t="s">
        <v>7295</v>
      </c>
      <c r="K167" s="268" t="s">
        <v>7295</v>
      </c>
      <c r="L167" s="268" t="s">
        <v>7295</v>
      </c>
      <c r="M167" s="268" t="s">
        <v>7295</v>
      </c>
      <c r="N167" s="268" t="s">
        <v>7295</v>
      </c>
      <c r="O167" s="268" t="s">
        <v>7295</v>
      </c>
      <c r="P167" s="268" t="s">
        <v>7295</v>
      </c>
      <c r="Q167" s="268" t="s">
        <v>7295</v>
      </c>
      <c r="R167" s="268" t="s">
        <v>7295</v>
      </c>
      <c r="S167" s="268" t="s">
        <v>7295</v>
      </c>
      <c r="T167" s="268" t="s">
        <v>7295</v>
      </c>
      <c r="U167" s="268" t="s">
        <v>7295</v>
      </c>
      <c r="V167" s="268" t="s">
        <v>7295</v>
      </c>
      <c r="W167" s="268" t="s">
        <v>7295</v>
      </c>
      <c r="X167" s="268" t="s">
        <v>7295</v>
      </c>
      <c r="Y167" s="268" t="s">
        <v>7295</v>
      </c>
      <c r="Z167" s="268" t="s">
        <v>7295</v>
      </c>
      <c r="AA167" s="268" t="s">
        <v>7295</v>
      </c>
      <c r="AB167" s="268" t="s">
        <v>7295</v>
      </c>
      <c r="AC167" s="268" t="s">
        <v>7295</v>
      </c>
      <c r="AD167" s="268" t="s">
        <v>7295</v>
      </c>
      <c r="AE167" s="268" t="s">
        <v>7295</v>
      </c>
      <c r="AF167" s="268" t="s">
        <v>7295</v>
      </c>
      <c r="AG167" s="268" t="s">
        <v>7295</v>
      </c>
      <c r="AH167" s="268" t="s">
        <v>7295</v>
      </c>
      <c r="AI167" s="268" t="s">
        <v>7295</v>
      </c>
      <c r="AJ167" s="268" t="s">
        <v>7295</v>
      </c>
      <c r="AK167" s="268" t="s">
        <v>7295</v>
      </c>
      <c r="AL167" s="268" t="s">
        <v>7295</v>
      </c>
      <c r="AM167" s="268" t="str">
        <f>_xlfn.IFNA(VLOOKUP(C167,'INFORM Severity - hidden'!$C$5:$G$155,5,FALSE),"-")</f>
        <v>x</v>
      </c>
    </row>
    <row r="168" spans="1:39" x14ac:dyDescent="0.35">
      <c r="A168" t="s">
        <v>1054</v>
      </c>
      <c r="B168" t="s">
        <v>1052</v>
      </c>
      <c r="C168" t="s">
        <v>1053</v>
      </c>
      <c r="D168" s="268" t="str">
        <f t="shared" si="2"/>
        <v>-</v>
      </c>
      <c r="E168" s="268" t="s">
        <v>7295</v>
      </c>
      <c r="F168" s="268" t="s">
        <v>7295</v>
      </c>
      <c r="G168" s="268" t="s">
        <v>7295</v>
      </c>
      <c r="H168" s="268" t="s">
        <v>7295</v>
      </c>
      <c r="I168" s="268" t="s">
        <v>7295</v>
      </c>
      <c r="J168" s="268" t="s">
        <v>7295</v>
      </c>
      <c r="K168" s="268" t="s">
        <v>7295</v>
      </c>
      <c r="L168" s="268" t="s">
        <v>7295</v>
      </c>
      <c r="M168" s="268" t="s">
        <v>7295</v>
      </c>
      <c r="N168" s="268" t="s">
        <v>7295</v>
      </c>
      <c r="O168" s="268" t="s">
        <v>7295</v>
      </c>
      <c r="P168" s="268" t="s">
        <v>7295</v>
      </c>
      <c r="Q168" s="268" t="s">
        <v>7295</v>
      </c>
      <c r="R168" s="268" t="s">
        <v>7295</v>
      </c>
      <c r="S168" s="268" t="s">
        <v>7295</v>
      </c>
      <c r="T168" s="268" t="s">
        <v>7295</v>
      </c>
      <c r="U168" s="268" t="s">
        <v>7295</v>
      </c>
      <c r="V168" s="268" t="s">
        <v>7295</v>
      </c>
      <c r="W168" s="268" t="s">
        <v>7295</v>
      </c>
      <c r="X168" s="268" t="s">
        <v>7295</v>
      </c>
      <c r="Y168" s="268" t="s">
        <v>7295</v>
      </c>
      <c r="Z168" s="268" t="s">
        <v>7295</v>
      </c>
      <c r="AA168" s="268" t="s">
        <v>7295</v>
      </c>
      <c r="AB168" s="268" t="s">
        <v>7295</v>
      </c>
      <c r="AC168" s="268" t="s">
        <v>7295</v>
      </c>
      <c r="AD168" s="268" t="s">
        <v>7295</v>
      </c>
      <c r="AE168" s="268" t="s">
        <v>7295</v>
      </c>
      <c r="AF168" s="268" t="s">
        <v>7295</v>
      </c>
      <c r="AG168" s="268" t="s">
        <v>7295</v>
      </c>
      <c r="AH168" s="268" t="s">
        <v>7295</v>
      </c>
      <c r="AI168" s="268" t="s">
        <v>7295</v>
      </c>
      <c r="AJ168" s="268" t="s">
        <v>7295</v>
      </c>
      <c r="AK168" s="268" t="s">
        <v>7295</v>
      </c>
      <c r="AL168" s="268" t="s">
        <v>7295</v>
      </c>
      <c r="AM168" s="268" t="str">
        <f>_xlfn.IFNA(VLOOKUP(C168,'INFORM Severity - hidden'!$C$5:$G$155,5,FALSE),"-")</f>
        <v>x</v>
      </c>
    </row>
    <row r="169" spans="1:39" x14ac:dyDescent="0.35">
      <c r="A169" t="s">
        <v>1108</v>
      </c>
      <c r="B169" t="s">
        <v>1106</v>
      </c>
      <c r="C169" t="s">
        <v>1107</v>
      </c>
      <c r="D169" s="268" t="str">
        <f t="shared" si="2"/>
        <v>Decreasing</v>
      </c>
      <c r="E169" s="268" t="s">
        <v>7295</v>
      </c>
      <c r="F169" s="268" t="s">
        <v>7295</v>
      </c>
      <c r="G169" s="268" t="s">
        <v>7295</v>
      </c>
      <c r="H169" s="268">
        <v>3.5</v>
      </c>
      <c r="I169" s="268">
        <v>3.5</v>
      </c>
      <c r="J169" s="268">
        <v>3.5</v>
      </c>
      <c r="K169" s="268">
        <v>3.5</v>
      </c>
      <c r="L169" s="268">
        <v>3.5</v>
      </c>
      <c r="M169" s="268">
        <v>3.5</v>
      </c>
      <c r="N169" s="268">
        <v>3.7</v>
      </c>
      <c r="O169" s="268">
        <v>3.7</v>
      </c>
      <c r="P169" s="268">
        <v>3.7</v>
      </c>
      <c r="Q169" s="268">
        <v>3.7</v>
      </c>
      <c r="R169" s="268">
        <v>3.7</v>
      </c>
      <c r="S169" s="268">
        <v>3.7</v>
      </c>
      <c r="T169" s="268">
        <v>3.7</v>
      </c>
      <c r="U169" s="268">
        <v>3.7</v>
      </c>
      <c r="V169" s="268">
        <v>3.4</v>
      </c>
      <c r="W169" s="268">
        <v>3.4</v>
      </c>
      <c r="X169" s="268">
        <v>3.4</v>
      </c>
      <c r="Y169" s="268">
        <v>3.4</v>
      </c>
      <c r="Z169" s="268">
        <v>3.3</v>
      </c>
      <c r="AA169" s="268">
        <v>3.6</v>
      </c>
      <c r="AB169" s="268">
        <v>3.6</v>
      </c>
      <c r="AC169" s="268">
        <v>3.6</v>
      </c>
      <c r="AD169" s="268">
        <v>3.6</v>
      </c>
      <c r="AE169" s="268">
        <v>3.6</v>
      </c>
      <c r="AF169" s="268">
        <v>3.6</v>
      </c>
      <c r="AG169" s="268">
        <v>3.6</v>
      </c>
      <c r="AH169" s="268">
        <v>3.7</v>
      </c>
      <c r="AI169" s="268">
        <v>3.8</v>
      </c>
      <c r="AJ169" s="268">
        <v>3.8</v>
      </c>
      <c r="AK169" s="268">
        <v>3.8</v>
      </c>
      <c r="AL169" s="268">
        <v>3.8</v>
      </c>
      <c r="AM169" s="268">
        <f>_xlfn.IFNA(VLOOKUP(C169,'INFORM Severity - hidden'!$C$5:$G$155,5,FALSE),"-")</f>
        <v>3.5</v>
      </c>
    </row>
    <row r="170" spans="1:39" x14ac:dyDescent="0.35">
      <c r="A170" t="s">
        <v>1699</v>
      </c>
      <c r="B170" t="s">
        <v>1697</v>
      </c>
      <c r="C170" t="s">
        <v>1698</v>
      </c>
      <c r="D170" s="268" t="str">
        <f t="shared" si="2"/>
        <v>Decreasing</v>
      </c>
      <c r="E170" s="268" t="s">
        <v>7295</v>
      </c>
      <c r="F170" s="268" t="s">
        <v>7295</v>
      </c>
      <c r="G170" s="268" t="s">
        <v>7295</v>
      </c>
      <c r="H170" s="268" t="s">
        <v>7295</v>
      </c>
      <c r="I170" s="268" t="s">
        <v>7295</v>
      </c>
      <c r="J170" s="268" t="s">
        <v>7295</v>
      </c>
      <c r="K170" s="268" t="s">
        <v>7295</v>
      </c>
      <c r="L170" s="268" t="s">
        <v>7295</v>
      </c>
      <c r="M170" s="268" t="s">
        <v>7295</v>
      </c>
      <c r="N170" s="268" t="s">
        <v>7295</v>
      </c>
      <c r="O170" s="268" t="s">
        <v>7295</v>
      </c>
      <c r="P170" s="268" t="s">
        <v>7295</v>
      </c>
      <c r="Q170" s="268" t="s">
        <v>7295</v>
      </c>
      <c r="R170" s="268">
        <v>3.6</v>
      </c>
      <c r="S170" s="268">
        <v>3.5</v>
      </c>
      <c r="T170" s="268">
        <v>3.5</v>
      </c>
      <c r="U170" s="268">
        <v>3.6</v>
      </c>
      <c r="V170" s="268">
        <v>3.5</v>
      </c>
      <c r="W170" s="268">
        <v>3.5</v>
      </c>
      <c r="X170" s="268">
        <v>3.5</v>
      </c>
      <c r="Y170" s="268">
        <v>3.5</v>
      </c>
      <c r="Z170" s="268">
        <v>3.5</v>
      </c>
      <c r="AA170" s="268">
        <v>3.5</v>
      </c>
      <c r="AB170" s="268">
        <v>3.5</v>
      </c>
      <c r="AC170" s="268">
        <v>3.6</v>
      </c>
      <c r="AD170" s="268">
        <v>3.6</v>
      </c>
      <c r="AE170" s="268">
        <v>3.6</v>
      </c>
      <c r="AF170" s="268">
        <v>3.6</v>
      </c>
      <c r="AG170" s="268">
        <v>3.6</v>
      </c>
      <c r="AH170" s="268">
        <v>3.9</v>
      </c>
      <c r="AI170" s="268">
        <v>3.7</v>
      </c>
      <c r="AJ170" s="268">
        <v>3.7</v>
      </c>
      <c r="AK170" s="268">
        <v>3.7</v>
      </c>
      <c r="AL170" s="268">
        <v>3.7</v>
      </c>
      <c r="AM170" s="268">
        <f>_xlfn.IFNA(VLOOKUP(C170,'INFORM Severity - hidden'!$C$5:$G$155,5,FALSE),"-")</f>
        <v>3.8</v>
      </c>
    </row>
    <row r="171" spans="1:39" x14ac:dyDescent="0.35">
      <c r="A171" t="s">
        <v>2214</v>
      </c>
      <c r="B171" t="s">
        <v>2212</v>
      </c>
      <c r="C171" t="s">
        <v>2213</v>
      </c>
      <c r="D171" s="268" t="str">
        <f t="shared" si="2"/>
        <v>-</v>
      </c>
      <c r="E171" s="268" t="s">
        <v>7295</v>
      </c>
      <c r="F171" s="268" t="s">
        <v>7295</v>
      </c>
      <c r="G171" s="268" t="s">
        <v>7295</v>
      </c>
      <c r="H171" s="268" t="s">
        <v>7295</v>
      </c>
      <c r="I171" s="268" t="s">
        <v>7295</v>
      </c>
      <c r="J171" s="268" t="s">
        <v>7295</v>
      </c>
      <c r="K171" s="268" t="s">
        <v>7295</v>
      </c>
      <c r="L171" s="268" t="s">
        <v>7295</v>
      </c>
      <c r="M171" s="268" t="s">
        <v>7295</v>
      </c>
      <c r="N171" s="268" t="s">
        <v>7295</v>
      </c>
      <c r="O171" s="268" t="s">
        <v>7295</v>
      </c>
      <c r="P171" s="268" t="s">
        <v>7295</v>
      </c>
      <c r="Q171" s="268" t="s">
        <v>7295</v>
      </c>
      <c r="R171" s="268" t="s">
        <v>7295</v>
      </c>
      <c r="S171" s="268" t="s">
        <v>7295</v>
      </c>
      <c r="T171" s="268" t="s">
        <v>7295</v>
      </c>
      <c r="U171" s="268" t="s">
        <v>7295</v>
      </c>
      <c r="V171" s="268" t="s">
        <v>7295</v>
      </c>
      <c r="W171" s="268" t="s">
        <v>7295</v>
      </c>
      <c r="X171" s="268" t="s">
        <v>7295</v>
      </c>
      <c r="Y171" s="268" t="s">
        <v>7295</v>
      </c>
      <c r="Z171" s="268" t="s">
        <v>7295</v>
      </c>
      <c r="AA171" s="268" t="s">
        <v>7295</v>
      </c>
      <c r="AB171" s="268" t="s">
        <v>7295</v>
      </c>
      <c r="AC171" s="268" t="s">
        <v>7295</v>
      </c>
      <c r="AD171" s="268" t="s">
        <v>7295</v>
      </c>
      <c r="AE171" s="268" t="s">
        <v>7295</v>
      </c>
      <c r="AF171" s="268" t="s">
        <v>7295</v>
      </c>
      <c r="AG171" s="268" t="s">
        <v>7295</v>
      </c>
      <c r="AH171" s="268" t="s">
        <v>7295</v>
      </c>
      <c r="AI171" s="268" t="s">
        <v>7295</v>
      </c>
      <c r="AJ171" s="268" t="s">
        <v>7295</v>
      </c>
      <c r="AK171" s="268" t="s">
        <v>7295</v>
      </c>
      <c r="AL171" s="268" t="s">
        <v>7295</v>
      </c>
      <c r="AM171" s="268" t="str">
        <f>_xlfn.IFNA(VLOOKUP(C171,'INFORM Severity - hidden'!$C$5:$G$155,5,FALSE),"-")</f>
        <v>x</v>
      </c>
    </row>
    <row r="172" spans="1:39" x14ac:dyDescent="0.35">
      <c r="A172" t="s">
        <v>645</v>
      </c>
      <c r="B172" t="s">
        <v>643</v>
      </c>
      <c r="C172" t="s">
        <v>644</v>
      </c>
      <c r="D172" s="268" t="str">
        <f t="shared" si="2"/>
        <v>Increasing</v>
      </c>
      <c r="E172" s="268" t="s">
        <v>7295</v>
      </c>
      <c r="F172" s="268">
        <v>1.4</v>
      </c>
      <c r="G172" s="268">
        <v>1.4</v>
      </c>
      <c r="H172" s="268">
        <v>1.6</v>
      </c>
      <c r="I172" s="268">
        <v>1.6</v>
      </c>
      <c r="J172" s="268">
        <v>1.6</v>
      </c>
      <c r="K172" s="268">
        <v>1.6</v>
      </c>
      <c r="L172" s="268">
        <v>1.6</v>
      </c>
      <c r="M172" s="268">
        <v>1.6</v>
      </c>
      <c r="N172" s="268">
        <v>2.2999999999999998</v>
      </c>
      <c r="O172" s="268">
        <v>2.2999999999999998</v>
      </c>
      <c r="P172" s="268">
        <v>2.2999999999999998</v>
      </c>
      <c r="Q172" s="268">
        <v>2.2999999999999998</v>
      </c>
      <c r="R172" s="268">
        <v>2.2999999999999998</v>
      </c>
      <c r="S172" s="268">
        <v>2</v>
      </c>
      <c r="T172" s="268">
        <v>2</v>
      </c>
      <c r="U172" s="268">
        <v>1.8</v>
      </c>
      <c r="V172" s="268">
        <v>1.9</v>
      </c>
      <c r="W172" s="268">
        <v>1.9</v>
      </c>
      <c r="X172" s="268">
        <v>1.9</v>
      </c>
      <c r="Y172" s="268">
        <v>1.8</v>
      </c>
      <c r="Z172" s="268">
        <v>1.9</v>
      </c>
      <c r="AA172" s="268">
        <v>2</v>
      </c>
      <c r="AB172" s="268">
        <v>2</v>
      </c>
      <c r="AC172" s="268">
        <v>1.9</v>
      </c>
      <c r="AD172" s="268">
        <v>1.9</v>
      </c>
      <c r="AE172" s="268">
        <v>1.9</v>
      </c>
      <c r="AF172" s="268">
        <v>1.9</v>
      </c>
      <c r="AG172" s="268">
        <v>1.9</v>
      </c>
      <c r="AH172" s="268">
        <v>1.9</v>
      </c>
      <c r="AI172" s="268">
        <v>2.2000000000000002</v>
      </c>
      <c r="AJ172" s="268">
        <v>2.2000000000000002</v>
      </c>
      <c r="AK172" s="268">
        <v>2.2000000000000002</v>
      </c>
      <c r="AL172" s="268">
        <v>2.2000000000000002</v>
      </c>
      <c r="AM172" s="268">
        <f>_xlfn.IFNA(VLOOKUP(C172,'INFORM Severity - hidden'!$C$5:$G$155,5,FALSE),"-")</f>
        <v>2.2000000000000002</v>
      </c>
    </row>
    <row r="173" spans="1:39" x14ac:dyDescent="0.35">
      <c r="A173" t="s">
        <v>672</v>
      </c>
      <c r="B173" t="s">
        <v>670</v>
      </c>
      <c r="C173" t="s">
        <v>671</v>
      </c>
      <c r="D173" s="268" t="str">
        <f t="shared" si="2"/>
        <v>Stable</v>
      </c>
      <c r="E173" s="268" t="s">
        <v>7295</v>
      </c>
      <c r="F173" s="268">
        <v>3.9</v>
      </c>
      <c r="G173" s="268">
        <v>3.9</v>
      </c>
      <c r="H173" s="268">
        <v>4</v>
      </c>
      <c r="I173" s="268">
        <v>3.9</v>
      </c>
      <c r="J173" s="268">
        <v>4</v>
      </c>
      <c r="K173" s="268">
        <v>4</v>
      </c>
      <c r="L173" s="268">
        <v>4</v>
      </c>
      <c r="M173" s="268">
        <v>4</v>
      </c>
      <c r="N173" s="268">
        <v>4.0999999999999996</v>
      </c>
      <c r="O173" s="268">
        <v>4.0999999999999996</v>
      </c>
      <c r="P173" s="268">
        <v>4.0999999999999996</v>
      </c>
      <c r="Q173" s="268">
        <v>4.0999999999999996</v>
      </c>
      <c r="R173" s="268">
        <v>4.5999999999999996</v>
      </c>
      <c r="S173" s="268">
        <v>4.5999999999999996</v>
      </c>
      <c r="T173" s="268">
        <v>4.5999999999999996</v>
      </c>
      <c r="U173" s="268">
        <v>4.5999999999999996</v>
      </c>
      <c r="V173" s="268">
        <v>4.5</v>
      </c>
      <c r="W173" s="268">
        <v>4.5</v>
      </c>
      <c r="X173" s="268">
        <v>4.5</v>
      </c>
      <c r="Y173" s="268">
        <v>4.5</v>
      </c>
      <c r="Z173" s="268">
        <v>4.5</v>
      </c>
      <c r="AA173" s="268">
        <v>4.5</v>
      </c>
      <c r="AB173" s="268">
        <v>4.5</v>
      </c>
      <c r="AC173" s="268">
        <v>4.5</v>
      </c>
      <c r="AD173" s="268">
        <v>4.3</v>
      </c>
      <c r="AE173" s="268">
        <v>4.3</v>
      </c>
      <c r="AF173" s="268">
        <v>4.2</v>
      </c>
      <c r="AG173" s="268">
        <v>4.2</v>
      </c>
      <c r="AH173" s="268">
        <v>4.4000000000000004</v>
      </c>
      <c r="AI173" s="268">
        <v>4.5</v>
      </c>
      <c r="AJ173" s="268">
        <v>4.5</v>
      </c>
      <c r="AK173" s="268">
        <v>4.5</v>
      </c>
      <c r="AL173" s="268">
        <v>4.5</v>
      </c>
      <c r="AM173" s="268">
        <f>_xlfn.IFNA(VLOOKUP(C173,'INFORM Severity - hidden'!$C$5:$G$155,5,FALSE),"-")</f>
        <v>4.5</v>
      </c>
    </row>
    <row r="174" spans="1:39" x14ac:dyDescent="0.35">
      <c r="A174"/>
      <c r="B174"/>
      <c r="C174" t="s">
        <v>7370</v>
      </c>
      <c r="D174" s="268" t="str">
        <f t="shared" si="2"/>
        <v>-</v>
      </c>
      <c r="E174" s="268" t="s">
        <v>7295</v>
      </c>
      <c r="F174" s="268">
        <v>3.9</v>
      </c>
      <c r="G174" s="268">
        <v>3.9</v>
      </c>
      <c r="H174" s="268" t="s">
        <v>7295</v>
      </c>
      <c r="I174" s="268" t="s">
        <v>7295</v>
      </c>
      <c r="J174" s="268" t="s">
        <v>7295</v>
      </c>
      <c r="K174" s="268" t="s">
        <v>7295</v>
      </c>
      <c r="L174" s="268" t="s">
        <v>7295</v>
      </c>
      <c r="M174" s="268" t="s">
        <v>7295</v>
      </c>
      <c r="N174" s="268" t="s">
        <v>7295</v>
      </c>
      <c r="O174" s="268" t="s">
        <v>7295</v>
      </c>
      <c r="P174" s="268" t="s">
        <v>7295</v>
      </c>
      <c r="Q174" s="268" t="s">
        <v>7295</v>
      </c>
      <c r="R174" s="268" t="s">
        <v>7295</v>
      </c>
      <c r="S174" s="268" t="s">
        <v>7295</v>
      </c>
      <c r="T174" s="268" t="s">
        <v>7295</v>
      </c>
      <c r="U174" s="268" t="s">
        <v>7295</v>
      </c>
      <c r="V174" s="268" t="s">
        <v>7295</v>
      </c>
      <c r="W174" s="268" t="s">
        <v>7295</v>
      </c>
      <c r="X174" s="268" t="s">
        <v>7295</v>
      </c>
      <c r="Y174" s="268" t="s">
        <v>7295</v>
      </c>
      <c r="Z174" s="268" t="s">
        <v>7295</v>
      </c>
      <c r="AA174" s="268" t="s">
        <v>7295</v>
      </c>
      <c r="AB174" s="268" t="s">
        <v>7295</v>
      </c>
      <c r="AC174" s="268" t="s">
        <v>7295</v>
      </c>
      <c r="AD174" s="268" t="s">
        <v>7295</v>
      </c>
      <c r="AE174" s="268" t="s">
        <v>7295</v>
      </c>
      <c r="AF174" s="268" t="s">
        <v>7295</v>
      </c>
      <c r="AG174" s="268" t="s">
        <v>7295</v>
      </c>
      <c r="AH174" s="268" t="s">
        <v>7295</v>
      </c>
      <c r="AI174" s="268" t="s">
        <v>7295</v>
      </c>
      <c r="AJ174" s="268" t="s">
        <v>7295</v>
      </c>
      <c r="AK174" s="268" t="s">
        <v>7295</v>
      </c>
      <c r="AL174" s="268" t="s">
        <v>7295</v>
      </c>
      <c r="AM174" s="268" t="str">
        <f>_xlfn.IFNA(VLOOKUP(C174,'INFORM Severity - hidden'!$C$5:$G$155,5,FALSE),"-")</f>
        <v>-</v>
      </c>
    </row>
    <row r="175" spans="1:39" x14ac:dyDescent="0.35">
      <c r="A175"/>
      <c r="B175"/>
      <c r="C175" t="s">
        <v>7371</v>
      </c>
      <c r="D175" s="268" t="str">
        <f t="shared" si="2"/>
        <v>-</v>
      </c>
      <c r="E175" s="268" t="s">
        <v>7295</v>
      </c>
      <c r="F175" s="268">
        <v>2.1</v>
      </c>
      <c r="G175" s="268">
        <v>2.1</v>
      </c>
      <c r="H175" s="268">
        <v>2.7</v>
      </c>
      <c r="I175" s="268">
        <v>2.7</v>
      </c>
      <c r="J175" s="268">
        <v>2.7</v>
      </c>
      <c r="K175" s="268">
        <v>2.8</v>
      </c>
      <c r="L175" s="268">
        <v>2.7</v>
      </c>
      <c r="M175" s="268">
        <v>2.7</v>
      </c>
      <c r="N175" s="268">
        <v>2.7</v>
      </c>
      <c r="O175" s="268">
        <v>2.7</v>
      </c>
      <c r="P175" s="268" t="s">
        <v>7295</v>
      </c>
      <c r="Q175" s="268" t="s">
        <v>7295</v>
      </c>
      <c r="R175" s="268" t="s">
        <v>7295</v>
      </c>
      <c r="S175" s="268" t="s">
        <v>7295</v>
      </c>
      <c r="T175" s="268" t="s">
        <v>7295</v>
      </c>
      <c r="U175" s="268" t="s">
        <v>7295</v>
      </c>
      <c r="V175" s="268" t="s">
        <v>7295</v>
      </c>
      <c r="W175" s="268" t="s">
        <v>7295</v>
      </c>
      <c r="X175" s="268" t="s">
        <v>7295</v>
      </c>
      <c r="Y175" s="268" t="s">
        <v>7295</v>
      </c>
      <c r="Z175" s="268" t="s">
        <v>7295</v>
      </c>
      <c r="AA175" s="268" t="s">
        <v>7295</v>
      </c>
      <c r="AB175" s="268" t="s">
        <v>7295</v>
      </c>
      <c r="AC175" s="268" t="s">
        <v>7295</v>
      </c>
      <c r="AD175" s="268" t="s">
        <v>7295</v>
      </c>
      <c r="AE175" s="268" t="s">
        <v>7295</v>
      </c>
      <c r="AF175" s="268" t="s">
        <v>7295</v>
      </c>
      <c r="AG175" s="268" t="s">
        <v>7295</v>
      </c>
      <c r="AH175" s="268" t="s">
        <v>7295</v>
      </c>
      <c r="AI175" s="268" t="s">
        <v>7295</v>
      </c>
      <c r="AJ175" s="268" t="s">
        <v>7295</v>
      </c>
      <c r="AK175" s="268" t="s">
        <v>7295</v>
      </c>
      <c r="AL175" s="268" t="s">
        <v>7295</v>
      </c>
      <c r="AM175" s="268" t="str">
        <f>_xlfn.IFNA(VLOOKUP(C175,'INFORM Severity - hidden'!$C$5:$G$155,5,FALSE),"-")</f>
        <v>-</v>
      </c>
    </row>
    <row r="176" spans="1:39" x14ac:dyDescent="0.35">
      <c r="A176"/>
      <c r="B176"/>
      <c r="C176" t="s">
        <v>7372</v>
      </c>
      <c r="D176" s="268" t="str">
        <f t="shared" si="2"/>
        <v>-</v>
      </c>
      <c r="E176" s="268" t="s">
        <v>7295</v>
      </c>
      <c r="F176" s="268">
        <v>2.6</v>
      </c>
      <c r="G176" s="268">
        <v>2.6</v>
      </c>
      <c r="H176" s="268">
        <v>3.5</v>
      </c>
      <c r="I176" s="268">
        <v>3.5</v>
      </c>
      <c r="J176" s="268">
        <v>3.5</v>
      </c>
      <c r="K176" s="268">
        <v>3.5</v>
      </c>
      <c r="L176" s="268">
        <v>3.4</v>
      </c>
      <c r="M176" s="268">
        <v>3.4</v>
      </c>
      <c r="N176" s="268">
        <v>3.4</v>
      </c>
      <c r="O176" s="268">
        <v>3.4</v>
      </c>
      <c r="P176" s="268" t="s">
        <v>7295</v>
      </c>
      <c r="Q176" s="268" t="s">
        <v>7295</v>
      </c>
      <c r="R176" s="268" t="s">
        <v>7295</v>
      </c>
      <c r="S176" s="268" t="s">
        <v>7295</v>
      </c>
      <c r="T176" s="268" t="s">
        <v>7295</v>
      </c>
      <c r="U176" s="268" t="s">
        <v>7295</v>
      </c>
      <c r="V176" s="268" t="s">
        <v>7295</v>
      </c>
      <c r="W176" s="268" t="s">
        <v>7295</v>
      </c>
      <c r="X176" s="268" t="s">
        <v>7295</v>
      </c>
      <c r="Y176" s="268" t="s">
        <v>7295</v>
      </c>
      <c r="Z176" s="268" t="s">
        <v>7295</v>
      </c>
      <c r="AA176" s="268" t="s">
        <v>7295</v>
      </c>
      <c r="AB176" s="268" t="s">
        <v>7295</v>
      </c>
      <c r="AC176" s="268" t="s">
        <v>7295</v>
      </c>
      <c r="AD176" s="268" t="s">
        <v>7295</v>
      </c>
      <c r="AE176" s="268" t="s">
        <v>7295</v>
      </c>
      <c r="AF176" s="268" t="s">
        <v>7295</v>
      </c>
      <c r="AG176" s="268" t="s">
        <v>7295</v>
      </c>
      <c r="AH176" s="268" t="s">
        <v>7295</v>
      </c>
      <c r="AI176" s="268" t="s">
        <v>7295</v>
      </c>
      <c r="AJ176" s="268" t="s">
        <v>7295</v>
      </c>
      <c r="AK176" s="268" t="s">
        <v>7295</v>
      </c>
      <c r="AL176" s="268" t="s">
        <v>7295</v>
      </c>
      <c r="AM176" s="268" t="str">
        <f>_xlfn.IFNA(VLOOKUP(C176,'INFORM Severity - hidden'!$C$5:$G$155,5,FALSE),"-")</f>
        <v>-</v>
      </c>
    </row>
    <row r="177" spans="1:39" x14ac:dyDescent="0.35">
      <c r="A177" t="s">
        <v>672</v>
      </c>
      <c r="B177" t="s">
        <v>1688</v>
      </c>
      <c r="C177" t="s">
        <v>1689</v>
      </c>
      <c r="D177" s="268" t="str">
        <f t="shared" si="2"/>
        <v>Stable</v>
      </c>
      <c r="E177" s="268" t="s">
        <v>7295</v>
      </c>
      <c r="F177" s="268" t="s">
        <v>7295</v>
      </c>
      <c r="G177" s="268" t="s">
        <v>7295</v>
      </c>
      <c r="H177" s="268" t="s">
        <v>7295</v>
      </c>
      <c r="I177" s="268" t="s">
        <v>7295</v>
      </c>
      <c r="J177" s="268" t="s">
        <v>7295</v>
      </c>
      <c r="K177" s="268" t="s">
        <v>7295</v>
      </c>
      <c r="L177" s="268" t="s">
        <v>7295</v>
      </c>
      <c r="M177" s="268" t="s">
        <v>7295</v>
      </c>
      <c r="N177" s="268" t="s">
        <v>7295</v>
      </c>
      <c r="O177" s="268" t="s">
        <v>7295</v>
      </c>
      <c r="P177" s="268" t="s">
        <v>7295</v>
      </c>
      <c r="Q177" s="268" t="s">
        <v>7295</v>
      </c>
      <c r="R177" s="268">
        <v>3.7</v>
      </c>
      <c r="S177" s="268">
        <v>3.8</v>
      </c>
      <c r="T177" s="268">
        <v>3.8</v>
      </c>
      <c r="U177" s="268">
        <v>3.8</v>
      </c>
      <c r="V177" s="268">
        <v>3.8</v>
      </c>
      <c r="W177" s="268">
        <v>3.8</v>
      </c>
      <c r="X177" s="268">
        <v>3.8</v>
      </c>
      <c r="Y177" s="268">
        <v>3.8</v>
      </c>
      <c r="Z177" s="268">
        <v>3.8</v>
      </c>
      <c r="AA177" s="268">
        <v>4.0999999999999996</v>
      </c>
      <c r="AB177" s="268">
        <v>4.0999999999999996</v>
      </c>
      <c r="AC177" s="268">
        <v>4</v>
      </c>
      <c r="AD177" s="268">
        <v>3.9</v>
      </c>
      <c r="AE177" s="268">
        <v>3.9</v>
      </c>
      <c r="AF177" s="268">
        <v>3.8</v>
      </c>
      <c r="AG177" s="268">
        <v>3.8</v>
      </c>
      <c r="AH177" s="268">
        <v>3.5</v>
      </c>
      <c r="AI177" s="268">
        <v>3.4</v>
      </c>
      <c r="AJ177" s="268">
        <v>3.4</v>
      </c>
      <c r="AK177" s="268">
        <v>3.4</v>
      </c>
      <c r="AL177" s="268">
        <v>3.4</v>
      </c>
      <c r="AM177" s="268">
        <f>_xlfn.IFNA(VLOOKUP(C177,'INFORM Severity - hidden'!$C$5:$G$155,5,FALSE),"-")</f>
        <v>3.4</v>
      </c>
    </row>
    <row r="178" spans="1:39" x14ac:dyDescent="0.35">
      <c r="A178" t="s">
        <v>672</v>
      </c>
      <c r="B178" t="s">
        <v>2048</v>
      </c>
      <c r="C178" t="s">
        <v>2049</v>
      </c>
      <c r="D178" s="268" t="str">
        <f t="shared" si="2"/>
        <v>Stable</v>
      </c>
      <c r="E178" s="268" t="s">
        <v>7295</v>
      </c>
      <c r="F178" s="268" t="s">
        <v>7295</v>
      </c>
      <c r="G178" s="268" t="s">
        <v>7295</v>
      </c>
      <c r="H178" s="268" t="s">
        <v>7295</v>
      </c>
      <c r="I178" s="268" t="s">
        <v>7295</v>
      </c>
      <c r="J178" s="268" t="s">
        <v>7295</v>
      </c>
      <c r="K178" s="268" t="s">
        <v>7295</v>
      </c>
      <c r="L178" s="268" t="s">
        <v>7295</v>
      </c>
      <c r="M178" s="268" t="s">
        <v>7295</v>
      </c>
      <c r="N178" s="268" t="s">
        <v>7295</v>
      </c>
      <c r="O178" s="268" t="s">
        <v>7295</v>
      </c>
      <c r="P178" s="268" t="s">
        <v>7295</v>
      </c>
      <c r="Q178" s="268" t="s">
        <v>7295</v>
      </c>
      <c r="R178" s="268" t="s">
        <v>7295</v>
      </c>
      <c r="S178" s="268" t="s">
        <v>7295</v>
      </c>
      <c r="T178" s="268" t="s">
        <v>7295</v>
      </c>
      <c r="U178" s="268" t="s">
        <v>7295</v>
      </c>
      <c r="V178" s="268" t="s">
        <v>7295</v>
      </c>
      <c r="W178" s="268" t="s">
        <v>7295</v>
      </c>
      <c r="X178" s="268">
        <v>2.5</v>
      </c>
      <c r="Y178" s="268">
        <v>2.5</v>
      </c>
      <c r="Z178" s="268">
        <v>2.6</v>
      </c>
      <c r="AA178" s="268">
        <v>2.6</v>
      </c>
      <c r="AB178" s="268">
        <v>2.6</v>
      </c>
      <c r="AC178" s="268">
        <v>2.6</v>
      </c>
      <c r="AD178" s="268">
        <v>2.6</v>
      </c>
      <c r="AE178" s="268">
        <v>2.6</v>
      </c>
      <c r="AF178" s="268">
        <v>2.5</v>
      </c>
      <c r="AG178" s="268">
        <v>2.5</v>
      </c>
      <c r="AH178" s="268">
        <v>2.5</v>
      </c>
      <c r="AI178" s="268">
        <v>2.6</v>
      </c>
      <c r="AJ178" s="268">
        <v>2.6</v>
      </c>
      <c r="AK178" s="268">
        <v>2.5</v>
      </c>
      <c r="AL178" s="268">
        <v>2.5</v>
      </c>
      <c r="AM178" s="268">
        <f>_xlfn.IFNA(VLOOKUP(C178,'INFORM Severity - hidden'!$C$5:$G$155,5,FALSE),"-")</f>
        <v>2.7</v>
      </c>
    </row>
    <row r="179" spans="1:39" x14ac:dyDescent="0.35">
      <c r="A179" t="s">
        <v>672</v>
      </c>
      <c r="B179" t="s">
        <v>2342</v>
      </c>
      <c r="C179" t="s">
        <v>2343</v>
      </c>
      <c r="D179" s="268" t="str">
        <f t="shared" si="2"/>
        <v>Stable</v>
      </c>
      <c r="E179" s="268" t="s">
        <v>7295</v>
      </c>
      <c r="F179" s="268" t="s">
        <v>7295</v>
      </c>
      <c r="G179" s="268" t="s">
        <v>7295</v>
      </c>
      <c r="H179" s="268" t="s">
        <v>7295</v>
      </c>
      <c r="I179" s="268" t="s">
        <v>7295</v>
      </c>
      <c r="J179" s="268" t="s">
        <v>7295</v>
      </c>
      <c r="K179" s="268" t="s">
        <v>7295</v>
      </c>
      <c r="L179" s="268" t="s">
        <v>7295</v>
      </c>
      <c r="M179" s="268" t="s">
        <v>7295</v>
      </c>
      <c r="N179" s="268" t="s">
        <v>7295</v>
      </c>
      <c r="O179" s="268" t="s">
        <v>7295</v>
      </c>
      <c r="P179" s="268" t="s">
        <v>7295</v>
      </c>
      <c r="Q179" s="268" t="s">
        <v>7295</v>
      </c>
      <c r="R179" s="268" t="s">
        <v>7295</v>
      </c>
      <c r="S179" s="268" t="s">
        <v>7295</v>
      </c>
      <c r="T179" s="268" t="s">
        <v>7295</v>
      </c>
      <c r="U179" s="268" t="s">
        <v>7295</v>
      </c>
      <c r="V179" s="268" t="s">
        <v>7295</v>
      </c>
      <c r="W179" s="268" t="s">
        <v>7295</v>
      </c>
      <c r="X179" s="268" t="s">
        <v>7295</v>
      </c>
      <c r="Y179" s="268" t="s">
        <v>7295</v>
      </c>
      <c r="Z179" s="268" t="s">
        <v>7295</v>
      </c>
      <c r="AA179" s="268" t="s">
        <v>7295</v>
      </c>
      <c r="AB179" s="268" t="s">
        <v>7295</v>
      </c>
      <c r="AC179" s="268">
        <v>2.9</v>
      </c>
      <c r="AD179" s="268">
        <v>2.1</v>
      </c>
      <c r="AE179" s="268">
        <v>2.1</v>
      </c>
      <c r="AF179" s="268">
        <v>2.4</v>
      </c>
      <c r="AG179" s="268">
        <v>2.4</v>
      </c>
      <c r="AH179" s="268">
        <v>2.5</v>
      </c>
      <c r="AI179" s="268">
        <v>2.6</v>
      </c>
      <c r="AJ179" s="268">
        <v>2.6</v>
      </c>
      <c r="AK179" s="268">
        <v>2.6</v>
      </c>
      <c r="AL179" s="268">
        <v>2.6</v>
      </c>
      <c r="AM179" s="268">
        <f>_xlfn.IFNA(VLOOKUP(C179,'INFORM Severity - hidden'!$C$5:$G$155,5,FALSE),"-")</f>
        <v>2.6</v>
      </c>
    </row>
    <row r="180" spans="1:39" x14ac:dyDescent="0.35">
      <c r="A180" t="s">
        <v>672</v>
      </c>
      <c r="B180" t="s">
        <v>3161</v>
      </c>
      <c r="C180" t="s">
        <v>3162</v>
      </c>
      <c r="D180" s="268" t="str">
        <f t="shared" si="2"/>
        <v>Increasing</v>
      </c>
      <c r="E180" s="268" t="s">
        <v>7295</v>
      </c>
      <c r="F180" s="268" t="s">
        <v>7295</v>
      </c>
      <c r="G180" s="268" t="s">
        <v>7295</v>
      </c>
      <c r="H180" s="268" t="s">
        <v>7295</v>
      </c>
      <c r="I180" s="268" t="s">
        <v>7295</v>
      </c>
      <c r="J180" s="268" t="s">
        <v>7295</v>
      </c>
      <c r="K180" s="268" t="s">
        <v>7295</v>
      </c>
      <c r="L180" s="268" t="s">
        <v>7295</v>
      </c>
      <c r="M180" s="268" t="s">
        <v>7295</v>
      </c>
      <c r="N180" s="268" t="s">
        <v>7295</v>
      </c>
      <c r="O180" s="268" t="s">
        <v>7295</v>
      </c>
      <c r="P180" s="268" t="s">
        <v>7295</v>
      </c>
      <c r="Q180" s="268" t="s">
        <v>7295</v>
      </c>
      <c r="R180" s="268" t="s">
        <v>7295</v>
      </c>
      <c r="S180" s="268" t="s">
        <v>7295</v>
      </c>
      <c r="T180" s="268" t="s">
        <v>7295</v>
      </c>
      <c r="U180" s="268" t="s">
        <v>7295</v>
      </c>
      <c r="V180" s="268" t="s">
        <v>7295</v>
      </c>
      <c r="W180" s="268" t="s">
        <v>7295</v>
      </c>
      <c r="X180" s="268" t="s">
        <v>7295</v>
      </c>
      <c r="Y180" s="268" t="s">
        <v>7295</v>
      </c>
      <c r="Z180" s="268" t="s">
        <v>7295</v>
      </c>
      <c r="AA180" s="268" t="s">
        <v>7295</v>
      </c>
      <c r="AB180" s="268" t="s">
        <v>7295</v>
      </c>
      <c r="AC180" s="268" t="s">
        <v>7295</v>
      </c>
      <c r="AD180" s="268" t="s">
        <v>7295</v>
      </c>
      <c r="AE180" s="268" t="s">
        <v>7295</v>
      </c>
      <c r="AF180" s="268">
        <v>2.8</v>
      </c>
      <c r="AG180" s="268">
        <v>2.8</v>
      </c>
      <c r="AH180" s="268">
        <v>2.9</v>
      </c>
      <c r="AI180" s="268">
        <v>3.3</v>
      </c>
      <c r="AJ180" s="268">
        <v>3.3</v>
      </c>
      <c r="AK180" s="268">
        <v>3.3</v>
      </c>
      <c r="AL180" s="268">
        <v>3.3</v>
      </c>
      <c r="AM180" s="268">
        <f>_xlfn.IFNA(VLOOKUP(C180,'INFORM Severity - hidden'!$C$5:$G$155,5,FALSE),"-")</f>
        <v>3.2</v>
      </c>
    </row>
    <row r="181" spans="1:39" x14ac:dyDescent="0.35">
      <c r="A181" t="s">
        <v>54</v>
      </c>
      <c r="B181" t="s">
        <v>52</v>
      </c>
      <c r="C181" t="s">
        <v>53</v>
      </c>
      <c r="D181" s="268" t="str">
        <f t="shared" si="2"/>
        <v>Stable</v>
      </c>
      <c r="E181" s="268">
        <v>2.5</v>
      </c>
      <c r="F181" s="268">
        <v>2.5</v>
      </c>
      <c r="G181" s="268">
        <v>2.5</v>
      </c>
      <c r="H181" s="268">
        <v>2.5</v>
      </c>
      <c r="I181" s="268">
        <v>2.5</v>
      </c>
      <c r="J181" s="268">
        <v>2.5</v>
      </c>
      <c r="K181" s="268">
        <v>2.5</v>
      </c>
      <c r="L181" s="268">
        <v>2.5</v>
      </c>
      <c r="M181" s="268">
        <v>2.5</v>
      </c>
      <c r="N181" s="268">
        <v>2.6</v>
      </c>
      <c r="O181" s="268">
        <v>2.6</v>
      </c>
      <c r="P181" s="268">
        <v>2.6</v>
      </c>
      <c r="Q181" s="268">
        <v>2.6</v>
      </c>
      <c r="R181" s="268">
        <v>2.6</v>
      </c>
      <c r="S181" s="268">
        <v>2.6</v>
      </c>
      <c r="T181" s="268">
        <v>2.6</v>
      </c>
      <c r="U181" s="268">
        <v>2.5</v>
      </c>
      <c r="V181" s="268">
        <v>2.7</v>
      </c>
      <c r="W181" s="268">
        <v>2.5</v>
      </c>
      <c r="X181" s="268">
        <v>2.5</v>
      </c>
      <c r="Y181" s="268">
        <v>2.4</v>
      </c>
      <c r="Z181" s="268">
        <v>2.4</v>
      </c>
      <c r="AA181" s="268">
        <v>2.4</v>
      </c>
      <c r="AB181" s="268">
        <v>2.4</v>
      </c>
      <c r="AC181" s="268">
        <v>2.4</v>
      </c>
      <c r="AD181" s="268">
        <v>2.4</v>
      </c>
      <c r="AE181" s="268">
        <v>2.4</v>
      </c>
      <c r="AF181" s="268">
        <v>2.4</v>
      </c>
      <c r="AG181" s="268">
        <v>2.4</v>
      </c>
      <c r="AH181" s="268">
        <v>2.4</v>
      </c>
      <c r="AI181" s="268">
        <v>2.4</v>
      </c>
      <c r="AJ181" s="268">
        <v>2.4</v>
      </c>
      <c r="AK181" s="268">
        <v>2.4</v>
      </c>
      <c r="AL181" s="268">
        <v>2.4</v>
      </c>
      <c r="AM181" s="268">
        <f>_xlfn.IFNA(VLOOKUP(C181,'INFORM Severity - hidden'!$C$5:$G$155,5,FALSE),"-")</f>
        <v>2.4</v>
      </c>
    </row>
    <row r="182" spans="1:39" x14ac:dyDescent="0.35">
      <c r="A182" t="s">
        <v>378</v>
      </c>
      <c r="B182" t="s">
        <v>376</v>
      </c>
      <c r="C182" t="s">
        <v>377</v>
      </c>
      <c r="D182" s="268" t="str">
        <f t="shared" si="2"/>
        <v>Stable</v>
      </c>
      <c r="E182" s="268" t="s">
        <v>7295</v>
      </c>
      <c r="F182" s="268">
        <v>2.8</v>
      </c>
      <c r="G182" s="268">
        <v>2.8</v>
      </c>
      <c r="H182" s="268">
        <v>3</v>
      </c>
      <c r="I182" s="268">
        <v>3</v>
      </c>
      <c r="J182" s="268">
        <v>3</v>
      </c>
      <c r="K182" s="268">
        <v>3</v>
      </c>
      <c r="L182" s="268">
        <v>3</v>
      </c>
      <c r="M182" s="268">
        <v>2.6</v>
      </c>
      <c r="N182" s="268">
        <v>2.6</v>
      </c>
      <c r="O182" s="268">
        <v>2.7</v>
      </c>
      <c r="P182" s="268">
        <v>2.7</v>
      </c>
      <c r="Q182" s="268">
        <v>2.7</v>
      </c>
      <c r="R182" s="268">
        <v>2.7</v>
      </c>
      <c r="S182" s="268">
        <v>2.7</v>
      </c>
      <c r="T182" s="268">
        <v>2.7</v>
      </c>
      <c r="U182" s="268">
        <v>2.7</v>
      </c>
      <c r="V182" s="268">
        <v>2.7</v>
      </c>
      <c r="W182" s="268">
        <v>2.7</v>
      </c>
      <c r="X182" s="268">
        <v>2.7</v>
      </c>
      <c r="Y182" s="268">
        <v>2.7</v>
      </c>
      <c r="Z182" s="268">
        <v>3</v>
      </c>
      <c r="AA182" s="268">
        <v>3</v>
      </c>
      <c r="AB182" s="268">
        <v>3</v>
      </c>
      <c r="AC182" s="268">
        <v>3</v>
      </c>
      <c r="AD182" s="268">
        <v>3</v>
      </c>
      <c r="AE182" s="268">
        <v>3</v>
      </c>
      <c r="AF182" s="268">
        <v>3</v>
      </c>
      <c r="AG182" s="268">
        <v>3</v>
      </c>
      <c r="AH182" s="268">
        <v>3</v>
      </c>
      <c r="AI182" s="268">
        <v>3.1</v>
      </c>
      <c r="AJ182" s="268">
        <v>3.1</v>
      </c>
      <c r="AK182" s="268">
        <v>3.1</v>
      </c>
      <c r="AL182" s="268">
        <v>3.1</v>
      </c>
      <c r="AM182" s="268">
        <f>_xlfn.IFNA(VLOOKUP(C182,'INFORM Severity - hidden'!$C$5:$G$155,5,FALSE),"-")</f>
        <v>3.2</v>
      </c>
    </row>
    <row r="183" spans="1:39" x14ac:dyDescent="0.35">
      <c r="A183" t="s">
        <v>167</v>
      </c>
      <c r="B183" t="s">
        <v>165</v>
      </c>
      <c r="C183" t="s">
        <v>166</v>
      </c>
      <c r="D183" s="268" t="str">
        <f t="shared" si="2"/>
        <v>Decreasing</v>
      </c>
      <c r="E183" s="268">
        <v>3.6</v>
      </c>
      <c r="F183" s="268">
        <v>3.6</v>
      </c>
      <c r="G183" s="268">
        <v>3.6</v>
      </c>
      <c r="H183" s="268">
        <v>4.0999999999999996</v>
      </c>
      <c r="I183" s="268">
        <v>4.3</v>
      </c>
      <c r="J183" s="268">
        <v>4.3</v>
      </c>
      <c r="K183" s="268">
        <v>4.3</v>
      </c>
      <c r="L183" s="268">
        <v>4.3</v>
      </c>
      <c r="M183" s="268">
        <v>4.3</v>
      </c>
      <c r="N183" s="268">
        <v>4.2</v>
      </c>
      <c r="O183" s="268">
        <v>4.2</v>
      </c>
      <c r="P183" s="268">
        <v>4.2</v>
      </c>
      <c r="Q183" s="268">
        <v>4.2</v>
      </c>
      <c r="R183" s="268">
        <v>4.7</v>
      </c>
      <c r="S183" s="268">
        <v>4.7</v>
      </c>
      <c r="T183" s="268">
        <v>4.7</v>
      </c>
      <c r="U183" s="268">
        <v>4.7</v>
      </c>
      <c r="V183" s="268">
        <v>4.7</v>
      </c>
      <c r="W183" s="268">
        <v>4.7</v>
      </c>
      <c r="X183" s="268">
        <v>4.7</v>
      </c>
      <c r="Y183" s="268">
        <v>4.5999999999999996</v>
      </c>
      <c r="Z183" s="268">
        <v>4.5999999999999996</v>
      </c>
      <c r="AA183" s="268">
        <v>4</v>
      </c>
      <c r="AB183" s="268">
        <v>4</v>
      </c>
      <c r="AC183" s="268">
        <v>4</v>
      </c>
      <c r="AD183" s="268">
        <v>4</v>
      </c>
      <c r="AE183" s="268">
        <v>4.4000000000000004</v>
      </c>
      <c r="AF183" s="268">
        <v>4.4000000000000004</v>
      </c>
      <c r="AG183" s="268">
        <v>4.4000000000000004</v>
      </c>
      <c r="AH183" s="268">
        <v>4.5</v>
      </c>
      <c r="AI183" s="268">
        <v>4.5999999999999996</v>
      </c>
      <c r="AJ183" s="268">
        <v>4.5999999999999996</v>
      </c>
      <c r="AK183" s="268">
        <v>4.5999999999999996</v>
      </c>
      <c r="AL183" s="268">
        <v>4.5999999999999996</v>
      </c>
      <c r="AM183" s="268">
        <f>_xlfn.IFNA(VLOOKUP(C183,'INFORM Severity - hidden'!$C$5:$G$155,5,FALSE),"-")</f>
        <v>4.4000000000000004</v>
      </c>
    </row>
    <row r="184" spans="1:39" x14ac:dyDescent="0.35">
      <c r="A184" t="s">
        <v>167</v>
      </c>
      <c r="B184" t="s">
        <v>1078</v>
      </c>
      <c r="C184" t="s">
        <v>1079</v>
      </c>
      <c r="D184" s="268" t="str">
        <f t="shared" si="2"/>
        <v>Stable</v>
      </c>
      <c r="E184" s="268" t="s">
        <v>7295</v>
      </c>
      <c r="F184" s="268" t="s">
        <v>7295</v>
      </c>
      <c r="G184" s="268" t="s">
        <v>7295</v>
      </c>
      <c r="H184" s="268">
        <v>2.1</v>
      </c>
      <c r="I184" s="268">
        <v>2.1</v>
      </c>
      <c r="J184" s="268">
        <v>2.1</v>
      </c>
      <c r="K184" s="268">
        <v>2.1</v>
      </c>
      <c r="L184" s="268">
        <v>2.1</v>
      </c>
      <c r="M184" s="268">
        <v>2.1</v>
      </c>
      <c r="N184" s="268">
        <v>2</v>
      </c>
      <c r="O184" s="268">
        <v>2</v>
      </c>
      <c r="P184" s="268">
        <v>2</v>
      </c>
      <c r="Q184" s="268">
        <v>2</v>
      </c>
      <c r="R184" s="268">
        <v>2</v>
      </c>
      <c r="S184" s="268">
        <v>2</v>
      </c>
      <c r="T184" s="268">
        <v>2</v>
      </c>
      <c r="U184" s="268">
        <v>2</v>
      </c>
      <c r="V184" s="268">
        <v>2</v>
      </c>
      <c r="W184" s="268">
        <v>2</v>
      </c>
      <c r="X184" s="268">
        <v>2</v>
      </c>
      <c r="Y184" s="268">
        <v>1.9</v>
      </c>
      <c r="Z184" s="268">
        <v>1.9</v>
      </c>
      <c r="AA184" s="268">
        <v>1.9</v>
      </c>
      <c r="AB184" s="268">
        <v>1.9</v>
      </c>
      <c r="AC184" s="268">
        <v>1.9</v>
      </c>
      <c r="AD184" s="268">
        <v>1.9</v>
      </c>
      <c r="AE184" s="268">
        <v>1.9</v>
      </c>
      <c r="AF184" s="268">
        <v>1.9</v>
      </c>
      <c r="AG184" s="268">
        <v>1.8</v>
      </c>
      <c r="AH184" s="268">
        <v>1.9</v>
      </c>
      <c r="AI184" s="268">
        <v>2</v>
      </c>
      <c r="AJ184" s="268">
        <v>2</v>
      </c>
      <c r="AK184" s="268">
        <v>2</v>
      </c>
      <c r="AL184" s="268">
        <v>2</v>
      </c>
      <c r="AM184" s="268">
        <f>_xlfn.IFNA(VLOOKUP(C184,'INFORM Severity - hidden'!$C$5:$G$155,5,FALSE),"-")</f>
        <v>2.1</v>
      </c>
    </row>
    <row r="185" spans="1:39" x14ac:dyDescent="0.35">
      <c r="A185"/>
      <c r="B185"/>
      <c r="C185" t="s">
        <v>7373</v>
      </c>
      <c r="D185" s="268" t="str">
        <f t="shared" si="2"/>
        <v>-</v>
      </c>
      <c r="E185" s="268" t="s">
        <v>7295</v>
      </c>
      <c r="F185" s="268" t="s">
        <v>7295</v>
      </c>
      <c r="G185" s="268" t="s">
        <v>7295</v>
      </c>
      <c r="H185" s="268" t="s">
        <v>7295</v>
      </c>
      <c r="I185" s="268" t="s">
        <v>7295</v>
      </c>
      <c r="J185" s="268" t="s">
        <v>7295</v>
      </c>
      <c r="K185" s="268" t="s">
        <v>7295</v>
      </c>
      <c r="L185" s="268" t="s">
        <v>7295</v>
      </c>
      <c r="M185" s="268" t="s">
        <v>7295</v>
      </c>
      <c r="N185" s="268" t="s">
        <v>7295</v>
      </c>
      <c r="O185" s="268" t="s">
        <v>7295</v>
      </c>
      <c r="P185" s="268" t="s">
        <v>7295</v>
      </c>
      <c r="Q185" s="268" t="s">
        <v>7295</v>
      </c>
      <c r="R185" s="268" t="s">
        <v>7295</v>
      </c>
      <c r="S185" s="268" t="s">
        <v>7295</v>
      </c>
      <c r="T185" s="268">
        <v>2.4</v>
      </c>
      <c r="U185" s="268">
        <v>2.4</v>
      </c>
      <c r="V185" s="268">
        <v>2.4</v>
      </c>
      <c r="W185" s="268">
        <v>3.3</v>
      </c>
      <c r="X185" s="268">
        <v>3.3</v>
      </c>
      <c r="Y185" s="268">
        <v>3.2</v>
      </c>
      <c r="Z185" s="268">
        <v>3.2</v>
      </c>
      <c r="AA185" s="268">
        <v>3.2</v>
      </c>
      <c r="AB185" s="268">
        <v>3.2</v>
      </c>
      <c r="AC185" s="268">
        <v>3.2</v>
      </c>
      <c r="AD185" s="268">
        <v>3.2</v>
      </c>
      <c r="AE185" s="268">
        <v>3.2</v>
      </c>
      <c r="AF185" s="268">
        <v>3.2</v>
      </c>
      <c r="AG185" s="268">
        <v>2.8</v>
      </c>
      <c r="AH185" s="268">
        <v>3</v>
      </c>
      <c r="AI185" s="268">
        <v>3.1</v>
      </c>
      <c r="AJ185" s="268">
        <v>3.1</v>
      </c>
      <c r="AK185" s="268" t="s">
        <v>7295</v>
      </c>
      <c r="AL185" s="268" t="s">
        <v>7295</v>
      </c>
      <c r="AM185" s="268" t="str">
        <f>_xlfn.IFNA(VLOOKUP(C185,'INFORM Severity - hidden'!$C$5:$G$155,5,FALSE),"-")</f>
        <v>-</v>
      </c>
    </row>
    <row r="186" spans="1:39" x14ac:dyDescent="0.35">
      <c r="A186" t="s">
        <v>167</v>
      </c>
      <c r="B186" t="s">
        <v>6507</v>
      </c>
      <c r="C186" t="s">
        <v>6508</v>
      </c>
      <c r="D186" s="268" t="str">
        <f t="shared" si="2"/>
        <v>-</v>
      </c>
      <c r="E186" s="268" t="s">
        <v>7295</v>
      </c>
      <c r="F186" s="268" t="s">
        <v>7295</v>
      </c>
      <c r="G186" s="268" t="s">
        <v>7295</v>
      </c>
      <c r="H186" s="268" t="s">
        <v>7295</v>
      </c>
      <c r="I186" s="268" t="s">
        <v>7295</v>
      </c>
      <c r="J186" s="268" t="s">
        <v>7295</v>
      </c>
      <c r="K186" s="268" t="s">
        <v>7295</v>
      </c>
      <c r="L186" s="268" t="s">
        <v>7295</v>
      </c>
      <c r="M186" s="268" t="s">
        <v>7295</v>
      </c>
      <c r="N186" s="268" t="s">
        <v>7295</v>
      </c>
      <c r="O186" s="268" t="s">
        <v>7295</v>
      </c>
      <c r="P186" s="268" t="s">
        <v>7295</v>
      </c>
      <c r="Q186" s="268" t="s">
        <v>7295</v>
      </c>
      <c r="R186" s="268" t="s">
        <v>7295</v>
      </c>
      <c r="S186" s="268" t="s">
        <v>7295</v>
      </c>
      <c r="T186" s="268" t="s">
        <v>7295</v>
      </c>
      <c r="U186" s="268" t="s">
        <v>7295</v>
      </c>
      <c r="V186" s="268" t="s">
        <v>7295</v>
      </c>
      <c r="W186" s="268" t="s">
        <v>7295</v>
      </c>
      <c r="X186" s="268" t="s">
        <v>7295</v>
      </c>
      <c r="Y186" s="268" t="s">
        <v>7295</v>
      </c>
      <c r="Z186" s="268" t="s">
        <v>7295</v>
      </c>
      <c r="AA186" s="268" t="s">
        <v>7295</v>
      </c>
      <c r="AB186" s="268" t="s">
        <v>7295</v>
      </c>
      <c r="AC186" s="268" t="s">
        <v>7295</v>
      </c>
      <c r="AD186" s="268" t="s">
        <v>7295</v>
      </c>
      <c r="AE186" s="268" t="s">
        <v>7295</v>
      </c>
      <c r="AF186" s="268" t="s">
        <v>7295</v>
      </c>
      <c r="AG186" s="268" t="s">
        <v>7295</v>
      </c>
      <c r="AH186" s="268" t="s">
        <v>7295</v>
      </c>
      <c r="AI186" s="268" t="s">
        <v>7295</v>
      </c>
      <c r="AJ186" s="268" t="s">
        <v>7295</v>
      </c>
      <c r="AK186" s="268" t="s">
        <v>7295</v>
      </c>
      <c r="AL186" s="268" t="s">
        <v>7295</v>
      </c>
      <c r="AM186" s="268">
        <f>_xlfn.IFNA(VLOOKUP(C186,'INFORM Severity - hidden'!$C$5:$G$155,5,FALSE),"-")</f>
        <v>3.6</v>
      </c>
    </row>
    <row r="187" spans="1:39" x14ac:dyDescent="0.35">
      <c r="A187" t="s">
        <v>517</v>
      </c>
      <c r="B187" t="s">
        <v>515</v>
      </c>
      <c r="C187" t="s">
        <v>516</v>
      </c>
      <c r="D187" s="268" t="str">
        <f t="shared" si="2"/>
        <v>Increasing</v>
      </c>
      <c r="E187" s="268" t="s">
        <v>7295</v>
      </c>
      <c r="F187" s="268">
        <v>4.3</v>
      </c>
      <c r="G187" s="268">
        <v>4.3</v>
      </c>
      <c r="H187" s="268">
        <v>4.3</v>
      </c>
      <c r="I187" s="268">
        <v>4.3</v>
      </c>
      <c r="J187" s="268">
        <v>4.3</v>
      </c>
      <c r="K187" s="268">
        <v>4.3</v>
      </c>
      <c r="L187" s="268">
        <v>4.3</v>
      </c>
      <c r="M187" s="268">
        <v>4.3</v>
      </c>
      <c r="N187" s="268">
        <v>4.3</v>
      </c>
      <c r="O187" s="268">
        <v>4.3</v>
      </c>
      <c r="P187" s="268">
        <v>4.3</v>
      </c>
      <c r="Q187" s="268">
        <v>4.3</v>
      </c>
      <c r="R187" s="268">
        <v>4.3</v>
      </c>
      <c r="S187" s="268">
        <v>4.3</v>
      </c>
      <c r="T187" s="268">
        <v>4.3</v>
      </c>
      <c r="U187" s="268">
        <v>4.3</v>
      </c>
      <c r="V187" s="268">
        <v>4.3</v>
      </c>
      <c r="W187" s="268">
        <v>4.4000000000000004</v>
      </c>
      <c r="X187" s="268">
        <v>4.4000000000000004</v>
      </c>
      <c r="Y187" s="268">
        <v>4.4000000000000004</v>
      </c>
      <c r="Z187" s="268">
        <v>4.4000000000000004</v>
      </c>
      <c r="AA187" s="268">
        <v>4.2</v>
      </c>
      <c r="AB187" s="268">
        <v>4.3</v>
      </c>
      <c r="AC187" s="268">
        <v>4.3</v>
      </c>
      <c r="AD187" s="268">
        <v>4.3</v>
      </c>
      <c r="AE187" s="268">
        <v>4.3</v>
      </c>
      <c r="AF187" s="268">
        <v>4.3</v>
      </c>
      <c r="AG187" s="268">
        <v>4.3</v>
      </c>
      <c r="AH187" s="268">
        <v>4.4000000000000004</v>
      </c>
      <c r="AI187" s="268">
        <v>4.5999999999999996</v>
      </c>
      <c r="AJ187" s="268">
        <v>4.5999999999999996</v>
      </c>
      <c r="AK187" s="268">
        <v>4.5999999999999996</v>
      </c>
      <c r="AL187" s="268">
        <v>4.5999999999999996</v>
      </c>
      <c r="AM187" s="268">
        <f>_xlfn.IFNA(VLOOKUP(C187,'INFORM Severity - hidden'!$C$5:$G$155,5,FALSE),"-")</f>
        <v>4.5999999999999996</v>
      </c>
    </row>
    <row r="188" spans="1:39" x14ac:dyDescent="0.35">
      <c r="A188"/>
      <c r="B188"/>
      <c r="C188" t="s">
        <v>7374</v>
      </c>
      <c r="D188" s="268" t="str">
        <f t="shared" si="2"/>
        <v>-</v>
      </c>
      <c r="E188" s="268" t="s">
        <v>7295</v>
      </c>
      <c r="F188" s="268" t="s">
        <v>7295</v>
      </c>
      <c r="G188" s="268" t="s">
        <v>7295</v>
      </c>
      <c r="H188" s="268" t="s">
        <v>7295</v>
      </c>
      <c r="I188" s="268" t="s">
        <v>7295</v>
      </c>
      <c r="J188" s="268" t="s">
        <v>7295</v>
      </c>
      <c r="K188" s="268" t="s">
        <v>7295</v>
      </c>
      <c r="L188" s="268" t="s">
        <v>7295</v>
      </c>
      <c r="M188" s="268" t="s">
        <v>7295</v>
      </c>
      <c r="N188" s="268" t="s">
        <v>7295</v>
      </c>
      <c r="O188" s="268">
        <v>3.1</v>
      </c>
      <c r="P188" s="268">
        <v>3.1</v>
      </c>
      <c r="Q188" s="268">
        <v>3.1</v>
      </c>
      <c r="R188" s="268">
        <v>3.1</v>
      </c>
      <c r="S188" s="268" t="s">
        <v>7295</v>
      </c>
      <c r="T188" s="268" t="s">
        <v>7295</v>
      </c>
      <c r="U188" s="268" t="s">
        <v>7295</v>
      </c>
      <c r="V188" s="268" t="s">
        <v>7295</v>
      </c>
      <c r="W188" s="268" t="s">
        <v>7295</v>
      </c>
      <c r="X188" s="268" t="s">
        <v>7295</v>
      </c>
      <c r="Y188" s="268" t="s">
        <v>7295</v>
      </c>
      <c r="Z188" s="268" t="s">
        <v>7295</v>
      </c>
      <c r="AA188" s="268" t="s">
        <v>7295</v>
      </c>
      <c r="AB188" s="268" t="s">
        <v>7295</v>
      </c>
      <c r="AC188" s="268" t="s">
        <v>7295</v>
      </c>
      <c r="AD188" s="268" t="s">
        <v>7295</v>
      </c>
      <c r="AE188" s="268" t="s">
        <v>7295</v>
      </c>
      <c r="AF188" s="268" t="s">
        <v>7295</v>
      </c>
      <c r="AG188" s="268" t="s">
        <v>7295</v>
      </c>
      <c r="AH188" s="268" t="s">
        <v>7295</v>
      </c>
      <c r="AI188" s="268" t="s">
        <v>7295</v>
      </c>
      <c r="AJ188" s="268" t="s">
        <v>7295</v>
      </c>
      <c r="AK188" s="268" t="s">
        <v>7295</v>
      </c>
      <c r="AL188" s="268" t="s">
        <v>7295</v>
      </c>
      <c r="AM188" s="268" t="str">
        <f>_xlfn.IFNA(VLOOKUP(C188,'INFORM Severity - hidden'!$C$5:$G$155,5,FALSE),"-")</f>
        <v>-</v>
      </c>
    </row>
    <row r="189" spans="1:39" x14ac:dyDescent="0.35">
      <c r="A189" t="s">
        <v>1706</v>
      </c>
      <c r="B189" t="s">
        <v>1704</v>
      </c>
      <c r="C189" t="s">
        <v>1705</v>
      </c>
      <c r="D189" s="268" t="str">
        <f t="shared" si="2"/>
        <v>Stable</v>
      </c>
      <c r="E189" s="268" t="s">
        <v>7295</v>
      </c>
      <c r="F189" s="268" t="s">
        <v>7295</v>
      </c>
      <c r="G189" s="268" t="s">
        <v>7295</v>
      </c>
      <c r="H189" s="268" t="s">
        <v>7295</v>
      </c>
      <c r="I189" s="268" t="s">
        <v>7295</v>
      </c>
      <c r="J189" s="268" t="s">
        <v>7295</v>
      </c>
      <c r="K189" s="268" t="s">
        <v>7295</v>
      </c>
      <c r="L189" s="268" t="s">
        <v>7295</v>
      </c>
      <c r="M189" s="268" t="s">
        <v>7295</v>
      </c>
      <c r="N189" s="268" t="s">
        <v>7295</v>
      </c>
      <c r="O189" s="268" t="s">
        <v>7295</v>
      </c>
      <c r="P189" s="268" t="s">
        <v>7295</v>
      </c>
      <c r="Q189" s="268" t="s">
        <v>7295</v>
      </c>
      <c r="R189" s="268" t="s">
        <v>7295</v>
      </c>
      <c r="S189" s="268" t="s">
        <v>7295</v>
      </c>
      <c r="T189" s="268" t="s">
        <v>7295</v>
      </c>
      <c r="U189" s="268" t="s">
        <v>7295</v>
      </c>
      <c r="V189" s="268" t="s">
        <v>7295</v>
      </c>
      <c r="W189" s="268" t="s">
        <v>7295</v>
      </c>
      <c r="X189" s="268" t="s">
        <v>7295</v>
      </c>
      <c r="Y189" s="268" t="s">
        <v>7295</v>
      </c>
      <c r="Z189" s="268" t="s">
        <v>7295</v>
      </c>
      <c r="AA189" s="268">
        <v>2.7</v>
      </c>
      <c r="AB189" s="268">
        <v>2.7</v>
      </c>
      <c r="AC189" s="268">
        <v>2.7</v>
      </c>
      <c r="AD189" s="268">
        <v>2.7</v>
      </c>
      <c r="AE189" s="268">
        <v>2.7</v>
      </c>
      <c r="AF189" s="268">
        <v>2.7</v>
      </c>
      <c r="AG189" s="268">
        <v>2.7</v>
      </c>
      <c r="AH189" s="268">
        <v>2.7</v>
      </c>
      <c r="AI189" s="268">
        <v>2.2999999999999998</v>
      </c>
      <c r="AJ189" s="268">
        <v>2.2999999999999998</v>
      </c>
      <c r="AK189" s="268">
        <v>2.2999999999999998</v>
      </c>
      <c r="AL189" s="268">
        <v>2.2999999999999998</v>
      </c>
      <c r="AM189" s="268">
        <f>_xlfn.IFNA(VLOOKUP(C189,'INFORM Severity - hidden'!$C$5:$G$155,5,FALSE),"-")</f>
        <v>2.5</v>
      </c>
    </row>
    <row r="190" spans="1:39" x14ac:dyDescent="0.35">
      <c r="A190" t="s">
        <v>145</v>
      </c>
      <c r="B190" t="s">
        <v>143</v>
      </c>
      <c r="C190" t="s">
        <v>144</v>
      </c>
      <c r="D190" s="268" t="str">
        <f t="shared" si="2"/>
        <v>Stable</v>
      </c>
      <c r="E190" s="268">
        <v>4.9000000000000004</v>
      </c>
      <c r="F190" s="268">
        <v>4.9000000000000004</v>
      </c>
      <c r="G190" s="268">
        <v>4.8</v>
      </c>
      <c r="H190" s="268">
        <v>4.8</v>
      </c>
      <c r="I190" s="268">
        <v>4.8</v>
      </c>
      <c r="J190" s="268">
        <v>4.9000000000000004</v>
      </c>
      <c r="K190" s="268">
        <v>4.9000000000000004</v>
      </c>
      <c r="L190" s="268">
        <v>4.9000000000000004</v>
      </c>
      <c r="M190" s="268">
        <v>4.9000000000000004</v>
      </c>
      <c r="N190" s="268">
        <v>4.8</v>
      </c>
      <c r="O190" s="268">
        <v>4.9000000000000004</v>
      </c>
      <c r="P190" s="268">
        <v>4.9000000000000004</v>
      </c>
      <c r="Q190" s="268">
        <v>4.9000000000000004</v>
      </c>
      <c r="R190" s="268">
        <v>4.9000000000000004</v>
      </c>
      <c r="S190" s="268">
        <v>4.9000000000000004</v>
      </c>
      <c r="T190" s="268">
        <v>4.9000000000000004</v>
      </c>
      <c r="U190" s="268">
        <v>4.9000000000000004</v>
      </c>
      <c r="V190" s="268">
        <v>4.9000000000000004</v>
      </c>
      <c r="W190" s="268">
        <v>4.9000000000000004</v>
      </c>
      <c r="X190" s="268">
        <v>4.9000000000000004</v>
      </c>
      <c r="Y190" s="268">
        <v>4.9000000000000004</v>
      </c>
      <c r="Z190" s="268">
        <v>4.9000000000000004</v>
      </c>
      <c r="AA190" s="268">
        <v>4.9000000000000004</v>
      </c>
      <c r="AB190" s="268">
        <v>4.9000000000000004</v>
      </c>
      <c r="AC190" s="268">
        <v>4.7</v>
      </c>
      <c r="AD190" s="268">
        <v>4.9000000000000004</v>
      </c>
      <c r="AE190" s="268">
        <v>4.9000000000000004</v>
      </c>
      <c r="AF190" s="268">
        <v>4.9000000000000004</v>
      </c>
      <c r="AG190" s="268">
        <v>4.9000000000000004</v>
      </c>
      <c r="AH190" s="268">
        <v>4.9000000000000004</v>
      </c>
      <c r="AI190" s="268">
        <v>5</v>
      </c>
      <c r="AJ190" s="268">
        <v>5</v>
      </c>
      <c r="AK190" s="268">
        <v>5</v>
      </c>
      <c r="AL190" s="268">
        <v>5</v>
      </c>
      <c r="AM190" s="268">
        <f>_xlfn.IFNA(VLOOKUP(C190,'INFORM Severity - hidden'!$C$5:$G$155,5,FALSE),"-")</f>
        <v>5</v>
      </c>
    </row>
    <row r="191" spans="1:39" x14ac:dyDescent="0.35">
      <c r="A191" t="s">
        <v>677</v>
      </c>
      <c r="B191" t="s">
        <v>2357</v>
      </c>
      <c r="C191" t="s">
        <v>2358</v>
      </c>
      <c r="D191" s="268" t="str">
        <f t="shared" si="2"/>
        <v>Stable</v>
      </c>
      <c r="E191" s="268" t="s">
        <v>7295</v>
      </c>
      <c r="F191" s="268" t="s">
        <v>7295</v>
      </c>
      <c r="G191" s="268" t="s">
        <v>7295</v>
      </c>
      <c r="H191" s="268">
        <v>4</v>
      </c>
      <c r="I191" s="268">
        <v>4</v>
      </c>
      <c r="J191" s="268">
        <v>4</v>
      </c>
      <c r="K191" s="268">
        <v>4</v>
      </c>
      <c r="L191" s="268">
        <v>4</v>
      </c>
      <c r="M191" s="268">
        <v>4</v>
      </c>
      <c r="N191" s="268">
        <v>4.0999999999999996</v>
      </c>
      <c r="O191" s="268">
        <v>4.0999999999999996</v>
      </c>
      <c r="P191" s="268">
        <v>4.0999999999999996</v>
      </c>
      <c r="Q191" s="268">
        <v>4.0999999999999996</v>
      </c>
      <c r="R191" s="268">
        <v>4.0999999999999996</v>
      </c>
      <c r="S191" s="268">
        <v>4.0999999999999996</v>
      </c>
      <c r="T191" s="268">
        <v>4.0999999999999996</v>
      </c>
      <c r="U191" s="268">
        <v>4.0999999999999996</v>
      </c>
      <c r="V191" s="268">
        <v>4.0999999999999996</v>
      </c>
      <c r="W191" s="268">
        <v>4.0999999999999996</v>
      </c>
      <c r="X191" s="268">
        <v>4.0999999999999996</v>
      </c>
      <c r="Y191" s="268">
        <v>4.0999999999999996</v>
      </c>
      <c r="Z191" s="268">
        <v>4.2</v>
      </c>
      <c r="AA191" s="268">
        <v>4.0999999999999996</v>
      </c>
      <c r="AB191" s="268">
        <v>4.0999999999999996</v>
      </c>
      <c r="AC191" s="268">
        <v>4.0999999999999996</v>
      </c>
      <c r="AD191" s="268">
        <v>4.0999999999999996</v>
      </c>
      <c r="AE191" s="268">
        <v>4.0999999999999996</v>
      </c>
      <c r="AF191" s="268">
        <v>4.0999999999999996</v>
      </c>
      <c r="AG191" s="268">
        <v>4.0999999999999996</v>
      </c>
      <c r="AH191" s="268">
        <v>4.0999999999999996</v>
      </c>
      <c r="AI191" s="268">
        <v>4.2</v>
      </c>
      <c r="AJ191" s="268">
        <v>4.2</v>
      </c>
      <c r="AK191" s="268">
        <v>4.2</v>
      </c>
      <c r="AL191" s="268">
        <v>4.2</v>
      </c>
      <c r="AM191" s="268">
        <f>_xlfn.IFNA(VLOOKUP(C191,'INFORM Severity - hidden'!$C$5:$G$155,5,FALSE),"-")</f>
        <v>4.3</v>
      </c>
    </row>
    <row r="192" spans="1:39" x14ac:dyDescent="0.35">
      <c r="A192"/>
      <c r="B192"/>
      <c r="C192" t="s">
        <v>7375</v>
      </c>
      <c r="D192" s="268" t="str">
        <f t="shared" si="2"/>
        <v>-</v>
      </c>
      <c r="E192" s="268" t="s">
        <v>7295</v>
      </c>
      <c r="F192" s="268" t="s">
        <v>7295</v>
      </c>
      <c r="G192" s="268" t="s">
        <v>7295</v>
      </c>
      <c r="H192" s="268">
        <v>3</v>
      </c>
      <c r="I192" s="268" t="s">
        <v>7295</v>
      </c>
      <c r="J192" s="268" t="s">
        <v>7295</v>
      </c>
      <c r="K192" s="268" t="s">
        <v>7295</v>
      </c>
      <c r="L192" s="268" t="s">
        <v>7295</v>
      </c>
      <c r="M192" s="268" t="s">
        <v>7295</v>
      </c>
      <c r="N192" s="268" t="s">
        <v>7295</v>
      </c>
      <c r="O192" s="268" t="s">
        <v>7295</v>
      </c>
      <c r="P192" s="268" t="s">
        <v>7295</v>
      </c>
      <c r="Q192" s="268" t="s">
        <v>7295</v>
      </c>
      <c r="R192" s="268" t="s">
        <v>7295</v>
      </c>
      <c r="S192" s="268" t="s">
        <v>7295</v>
      </c>
      <c r="T192" s="268" t="s">
        <v>7295</v>
      </c>
      <c r="U192" s="268" t="s">
        <v>7295</v>
      </c>
      <c r="V192" s="268" t="s">
        <v>7295</v>
      </c>
      <c r="W192" s="268" t="s">
        <v>7295</v>
      </c>
      <c r="X192" s="268" t="s">
        <v>7295</v>
      </c>
      <c r="Y192" s="268" t="s">
        <v>7295</v>
      </c>
      <c r="Z192" s="268" t="s">
        <v>7295</v>
      </c>
      <c r="AA192" s="268" t="s">
        <v>7295</v>
      </c>
      <c r="AB192" s="268" t="s">
        <v>7295</v>
      </c>
      <c r="AC192" s="268" t="s">
        <v>7295</v>
      </c>
      <c r="AD192" s="268" t="s">
        <v>7295</v>
      </c>
      <c r="AE192" s="268" t="s">
        <v>7295</v>
      </c>
      <c r="AF192" s="268" t="s">
        <v>7295</v>
      </c>
      <c r="AG192" s="268" t="s">
        <v>7295</v>
      </c>
      <c r="AH192" s="268" t="s">
        <v>7295</v>
      </c>
      <c r="AI192" s="268" t="s">
        <v>7295</v>
      </c>
      <c r="AJ192" s="268" t="s">
        <v>7295</v>
      </c>
      <c r="AK192" s="268" t="s">
        <v>7295</v>
      </c>
      <c r="AL192" s="268" t="s">
        <v>7295</v>
      </c>
      <c r="AM192" s="268" t="str">
        <f>_xlfn.IFNA(VLOOKUP(C192,'INFORM Severity - hidden'!$C$5:$G$155,5,FALSE),"-")</f>
        <v>-</v>
      </c>
    </row>
    <row r="193" spans="1:39" x14ac:dyDescent="0.35">
      <c r="A193" t="s">
        <v>677</v>
      </c>
      <c r="B193" t="s">
        <v>675</v>
      </c>
      <c r="C193" t="s">
        <v>676</v>
      </c>
      <c r="D193" s="268" t="str">
        <f t="shared" si="2"/>
        <v>Increasing</v>
      </c>
      <c r="E193" s="268" t="s">
        <v>7295</v>
      </c>
      <c r="F193" s="268" t="s">
        <v>7295</v>
      </c>
      <c r="G193" s="268" t="s">
        <v>7295</v>
      </c>
      <c r="H193" s="268">
        <v>3.4</v>
      </c>
      <c r="I193" s="268">
        <v>3.4</v>
      </c>
      <c r="J193" s="268">
        <v>3.4</v>
      </c>
      <c r="K193" s="268">
        <v>3.4</v>
      </c>
      <c r="L193" s="268">
        <v>3.4</v>
      </c>
      <c r="M193" s="268">
        <v>3.4</v>
      </c>
      <c r="N193" s="268">
        <v>3.5</v>
      </c>
      <c r="O193" s="268">
        <v>3.5</v>
      </c>
      <c r="P193" s="268">
        <v>3.5</v>
      </c>
      <c r="Q193" s="268">
        <v>3.5</v>
      </c>
      <c r="R193" s="268">
        <v>3.5</v>
      </c>
      <c r="S193" s="268">
        <v>3.7</v>
      </c>
      <c r="T193" s="268">
        <v>3.7</v>
      </c>
      <c r="U193" s="268">
        <v>3.7</v>
      </c>
      <c r="V193" s="268">
        <v>3.7</v>
      </c>
      <c r="W193" s="268">
        <v>3.7</v>
      </c>
      <c r="X193" s="268">
        <v>3.7</v>
      </c>
      <c r="Y193" s="268">
        <v>3.7</v>
      </c>
      <c r="Z193" s="268">
        <v>3.7</v>
      </c>
      <c r="AA193" s="268">
        <v>3.6</v>
      </c>
      <c r="AB193" s="268">
        <v>3.6</v>
      </c>
      <c r="AC193" s="268">
        <v>3.6</v>
      </c>
      <c r="AD193" s="268">
        <v>3.6</v>
      </c>
      <c r="AE193" s="268">
        <v>3.6</v>
      </c>
      <c r="AF193" s="268">
        <v>3.6</v>
      </c>
      <c r="AG193" s="268">
        <v>3.6</v>
      </c>
      <c r="AH193" s="268">
        <v>3.6</v>
      </c>
      <c r="AI193" s="268">
        <v>3.8</v>
      </c>
      <c r="AJ193" s="268">
        <v>3.8</v>
      </c>
      <c r="AK193" s="268">
        <v>3.8</v>
      </c>
      <c r="AL193" s="268">
        <v>3.8</v>
      </c>
      <c r="AM193" s="268">
        <f>_xlfn.IFNA(VLOOKUP(C193,'INFORM Severity - hidden'!$C$5:$G$155,5,FALSE),"-")</f>
        <v>3.8</v>
      </c>
    </row>
    <row r="194" spans="1:39" x14ac:dyDescent="0.35">
      <c r="A194" t="s">
        <v>677</v>
      </c>
      <c r="B194" t="s">
        <v>691</v>
      </c>
      <c r="C194" t="s">
        <v>692</v>
      </c>
      <c r="D194" s="268" t="str">
        <f t="shared" si="2"/>
        <v>Increasing</v>
      </c>
      <c r="E194" s="268" t="s">
        <v>7295</v>
      </c>
      <c r="F194" s="268" t="s">
        <v>7295</v>
      </c>
      <c r="G194" s="268" t="s">
        <v>7295</v>
      </c>
      <c r="H194" s="268">
        <v>3.1</v>
      </c>
      <c r="I194" s="268">
        <v>3.1</v>
      </c>
      <c r="J194" s="268">
        <v>3.1</v>
      </c>
      <c r="K194" s="268">
        <v>3.1</v>
      </c>
      <c r="L194" s="268">
        <v>3.1</v>
      </c>
      <c r="M194" s="268">
        <v>3.1</v>
      </c>
      <c r="N194" s="268">
        <v>3.1</v>
      </c>
      <c r="O194" s="268">
        <v>3.1</v>
      </c>
      <c r="P194" s="268">
        <v>3.1</v>
      </c>
      <c r="Q194" s="268">
        <v>3.1</v>
      </c>
      <c r="R194" s="268">
        <v>3.1</v>
      </c>
      <c r="S194" s="268">
        <v>3.3</v>
      </c>
      <c r="T194" s="268">
        <v>3.3</v>
      </c>
      <c r="U194" s="268">
        <v>3.4</v>
      </c>
      <c r="V194" s="268">
        <v>3.4</v>
      </c>
      <c r="W194" s="268">
        <v>3.4</v>
      </c>
      <c r="X194" s="268">
        <v>3.4</v>
      </c>
      <c r="Y194" s="268">
        <v>3.4</v>
      </c>
      <c r="Z194" s="268">
        <v>3.4</v>
      </c>
      <c r="AA194" s="268">
        <v>3.3</v>
      </c>
      <c r="AB194" s="268">
        <v>3.3</v>
      </c>
      <c r="AC194" s="268">
        <v>3.3</v>
      </c>
      <c r="AD194" s="268">
        <v>3.3</v>
      </c>
      <c r="AE194" s="268">
        <v>3.3</v>
      </c>
      <c r="AF194" s="268">
        <v>3.3</v>
      </c>
      <c r="AG194" s="268">
        <v>3.3</v>
      </c>
      <c r="AH194" s="268">
        <v>3.3</v>
      </c>
      <c r="AI194" s="268">
        <v>3.5</v>
      </c>
      <c r="AJ194" s="268">
        <v>3.5</v>
      </c>
      <c r="AK194" s="268">
        <v>3.5</v>
      </c>
      <c r="AL194" s="268">
        <v>3.5</v>
      </c>
      <c r="AM194" s="268">
        <f>_xlfn.IFNA(VLOOKUP(C194,'INFORM Severity - hidden'!$C$5:$G$155,5,FALSE),"-")</f>
        <v>3.5</v>
      </c>
    </row>
    <row r="195" spans="1:39" x14ac:dyDescent="0.35">
      <c r="A195" t="s">
        <v>677</v>
      </c>
      <c r="B195" t="s">
        <v>706</v>
      </c>
      <c r="C195" t="s">
        <v>707</v>
      </c>
      <c r="D195" s="268" t="str">
        <f t="shared" ref="D195:D227" si="3">IF(AM195="-","-",IFERROR(IF(ROUND(AVERAGE(AK195:AM195),1)=ROUND(AVERAGE(AH195:AJ195),1),"Stable",IF(ROUND(AVERAGE(AK195:AM195),1)&lt;ROUND(AVERAGE(AH195:AJ195),1),"Decreasing",IF(ROUND(AVERAGE(AK195:AM195),1)&gt;ROUND(AVERAGE(AH195:AJ195),1),"Increasing"))),"-"))</f>
        <v>Increasing</v>
      </c>
      <c r="E195" s="268" t="s">
        <v>7295</v>
      </c>
      <c r="F195" s="268" t="s">
        <v>7295</v>
      </c>
      <c r="G195" s="268" t="s">
        <v>7295</v>
      </c>
      <c r="H195" s="268">
        <v>3.3</v>
      </c>
      <c r="I195" s="268">
        <v>3.3</v>
      </c>
      <c r="J195" s="268">
        <v>3.3</v>
      </c>
      <c r="K195" s="268">
        <v>3.3</v>
      </c>
      <c r="L195" s="268">
        <v>3.3</v>
      </c>
      <c r="M195" s="268">
        <v>3.3</v>
      </c>
      <c r="N195" s="268">
        <v>3.3</v>
      </c>
      <c r="O195" s="268">
        <v>3.3</v>
      </c>
      <c r="P195" s="268">
        <v>3.3</v>
      </c>
      <c r="Q195" s="268">
        <v>3.3</v>
      </c>
      <c r="R195" s="268">
        <v>3.3</v>
      </c>
      <c r="S195" s="268">
        <v>3.3</v>
      </c>
      <c r="T195" s="268">
        <v>3.4</v>
      </c>
      <c r="U195" s="268">
        <v>3.4</v>
      </c>
      <c r="V195" s="268">
        <v>3.4</v>
      </c>
      <c r="W195" s="268">
        <v>3.3</v>
      </c>
      <c r="X195" s="268">
        <v>3.3</v>
      </c>
      <c r="Y195" s="268">
        <v>3.2</v>
      </c>
      <c r="Z195" s="268">
        <v>3.2</v>
      </c>
      <c r="AA195" s="268">
        <v>3.2</v>
      </c>
      <c r="AB195" s="268">
        <v>3.2</v>
      </c>
      <c r="AC195" s="268">
        <v>3.2</v>
      </c>
      <c r="AD195" s="268">
        <v>3.2</v>
      </c>
      <c r="AE195" s="268">
        <v>3.2</v>
      </c>
      <c r="AF195" s="268">
        <v>3.2</v>
      </c>
      <c r="AG195" s="268">
        <v>3.2</v>
      </c>
      <c r="AH195" s="268">
        <v>3.2</v>
      </c>
      <c r="AI195" s="268">
        <v>3.5</v>
      </c>
      <c r="AJ195" s="268">
        <v>3.5</v>
      </c>
      <c r="AK195" s="268">
        <v>3.5</v>
      </c>
      <c r="AL195" s="268">
        <v>3.5</v>
      </c>
      <c r="AM195" s="268">
        <f>_xlfn.IFNA(VLOOKUP(C195,'INFORM Severity - hidden'!$C$5:$G$155,5,FALSE),"-")</f>
        <v>3.5</v>
      </c>
    </row>
    <row r="196" spans="1:39" x14ac:dyDescent="0.35">
      <c r="A196" t="s">
        <v>677</v>
      </c>
      <c r="B196" t="s">
        <v>718</v>
      </c>
      <c r="C196" t="s">
        <v>719</v>
      </c>
      <c r="D196" s="268" t="str">
        <f t="shared" si="3"/>
        <v>Increasing</v>
      </c>
      <c r="E196" s="268" t="s">
        <v>7295</v>
      </c>
      <c r="F196" s="268" t="s">
        <v>7295</v>
      </c>
      <c r="G196" s="268" t="s">
        <v>7295</v>
      </c>
      <c r="H196" s="268" t="s">
        <v>7295</v>
      </c>
      <c r="I196" s="268" t="s">
        <v>7295</v>
      </c>
      <c r="J196" s="268" t="s">
        <v>7295</v>
      </c>
      <c r="K196" s="268" t="s">
        <v>7295</v>
      </c>
      <c r="L196" s="268" t="s">
        <v>7295</v>
      </c>
      <c r="M196" s="268" t="s">
        <v>7295</v>
      </c>
      <c r="N196" s="268" t="s">
        <v>7295</v>
      </c>
      <c r="O196" s="268" t="s">
        <v>7295</v>
      </c>
      <c r="P196" s="268" t="s">
        <v>7295</v>
      </c>
      <c r="Q196" s="268" t="s">
        <v>7295</v>
      </c>
      <c r="R196" s="268" t="s">
        <v>7295</v>
      </c>
      <c r="S196" s="268" t="s">
        <v>7295</v>
      </c>
      <c r="T196" s="268" t="s">
        <v>7295</v>
      </c>
      <c r="U196" s="268" t="s">
        <v>7295</v>
      </c>
      <c r="V196" s="268" t="s">
        <v>7295</v>
      </c>
      <c r="W196" s="268">
        <v>2.6</v>
      </c>
      <c r="X196" s="268">
        <v>2.6</v>
      </c>
      <c r="Y196" s="268">
        <v>2.6</v>
      </c>
      <c r="Z196" s="268">
        <v>2.5</v>
      </c>
      <c r="AA196" s="268">
        <v>2.5</v>
      </c>
      <c r="AB196" s="268">
        <v>2.5</v>
      </c>
      <c r="AC196" s="268">
        <v>2.5</v>
      </c>
      <c r="AD196" s="268">
        <v>2.5</v>
      </c>
      <c r="AE196" s="268">
        <v>2.5</v>
      </c>
      <c r="AF196" s="268">
        <v>2.5</v>
      </c>
      <c r="AG196" s="268">
        <v>2.5</v>
      </c>
      <c r="AH196" s="268">
        <v>2.5</v>
      </c>
      <c r="AI196" s="268">
        <v>2.8</v>
      </c>
      <c r="AJ196" s="268">
        <v>2.8</v>
      </c>
      <c r="AK196" s="268">
        <v>2.8</v>
      </c>
      <c r="AL196" s="268">
        <v>2.8</v>
      </c>
      <c r="AM196" s="268">
        <f>_xlfn.IFNA(VLOOKUP(C196,'INFORM Severity - hidden'!$C$5:$G$155,5,FALSE),"-")</f>
        <v>2.8</v>
      </c>
    </row>
    <row r="197" spans="1:39" x14ac:dyDescent="0.35">
      <c r="A197"/>
      <c r="B197"/>
      <c r="C197" t="s">
        <v>7376</v>
      </c>
      <c r="D197" s="268" t="str">
        <f t="shared" si="3"/>
        <v>-</v>
      </c>
      <c r="E197" s="268" t="s">
        <v>7295</v>
      </c>
      <c r="F197" s="268" t="s">
        <v>7295</v>
      </c>
      <c r="G197" s="268" t="s">
        <v>7295</v>
      </c>
      <c r="H197" s="268" t="s">
        <v>7295</v>
      </c>
      <c r="I197" s="268" t="s">
        <v>7295</v>
      </c>
      <c r="J197" s="268" t="s">
        <v>7295</v>
      </c>
      <c r="K197" s="268" t="s">
        <v>7295</v>
      </c>
      <c r="L197" s="268" t="s">
        <v>7295</v>
      </c>
      <c r="M197" s="268" t="s">
        <v>7295</v>
      </c>
      <c r="N197" s="268" t="s">
        <v>7295</v>
      </c>
      <c r="O197" s="268" t="s">
        <v>7295</v>
      </c>
      <c r="P197" s="268" t="s">
        <v>7295</v>
      </c>
      <c r="Q197" s="268" t="s">
        <v>7295</v>
      </c>
      <c r="R197" s="268" t="s">
        <v>7295</v>
      </c>
      <c r="S197" s="268" t="s">
        <v>7295</v>
      </c>
      <c r="T197" s="268" t="s">
        <v>7295</v>
      </c>
      <c r="U197" s="268" t="s">
        <v>7295</v>
      </c>
      <c r="V197" s="268" t="s">
        <v>7295</v>
      </c>
      <c r="W197" s="268" t="s">
        <v>7295</v>
      </c>
      <c r="X197" s="268" t="s">
        <v>7295</v>
      </c>
      <c r="Y197" s="268">
        <v>2.1</v>
      </c>
      <c r="Z197" s="268">
        <v>2.6</v>
      </c>
      <c r="AA197" s="268">
        <v>2.6</v>
      </c>
      <c r="AB197" s="268">
        <v>2.6</v>
      </c>
      <c r="AC197" s="268">
        <v>2.6</v>
      </c>
      <c r="AD197" s="268" t="s">
        <v>7295</v>
      </c>
      <c r="AE197" s="268" t="s">
        <v>7295</v>
      </c>
      <c r="AF197" s="268" t="s">
        <v>7295</v>
      </c>
      <c r="AG197" s="268" t="s">
        <v>7295</v>
      </c>
      <c r="AH197" s="268" t="s">
        <v>7295</v>
      </c>
      <c r="AI197" s="268" t="s">
        <v>7295</v>
      </c>
      <c r="AJ197" s="268" t="s">
        <v>7295</v>
      </c>
      <c r="AK197" s="268" t="s">
        <v>7295</v>
      </c>
      <c r="AL197" s="268" t="s">
        <v>7295</v>
      </c>
      <c r="AM197" s="268" t="str">
        <f>_xlfn.IFNA(VLOOKUP(C197,'INFORM Severity - hidden'!$C$5:$G$155,5,FALSE),"-")</f>
        <v>-</v>
      </c>
    </row>
    <row r="198" spans="1:39" x14ac:dyDescent="0.35">
      <c r="A198" t="s">
        <v>384</v>
      </c>
      <c r="B198" t="s">
        <v>382</v>
      </c>
      <c r="C198" t="s">
        <v>383</v>
      </c>
      <c r="D198" s="268" t="str">
        <f t="shared" si="3"/>
        <v>Decreasing</v>
      </c>
      <c r="E198" s="268" t="s">
        <v>7295</v>
      </c>
      <c r="F198" s="268" t="s">
        <v>7295</v>
      </c>
      <c r="G198" s="268" t="s">
        <v>7295</v>
      </c>
      <c r="H198" s="268" t="s">
        <v>7295</v>
      </c>
      <c r="I198" s="268" t="s">
        <v>7295</v>
      </c>
      <c r="J198" s="268" t="s">
        <v>7295</v>
      </c>
      <c r="K198" s="268" t="s">
        <v>7295</v>
      </c>
      <c r="L198" s="268" t="s">
        <v>7295</v>
      </c>
      <c r="M198" s="268" t="s">
        <v>7295</v>
      </c>
      <c r="N198" s="268" t="s">
        <v>7295</v>
      </c>
      <c r="O198" s="268" t="s">
        <v>7295</v>
      </c>
      <c r="P198" s="268" t="s">
        <v>7295</v>
      </c>
      <c r="Q198" s="268">
        <v>1.7</v>
      </c>
      <c r="R198" s="268">
        <v>1.7</v>
      </c>
      <c r="S198" s="268">
        <v>2.1</v>
      </c>
      <c r="T198" s="268">
        <v>2.1</v>
      </c>
      <c r="U198" s="268">
        <v>2.2000000000000002</v>
      </c>
      <c r="V198" s="268">
        <v>2.2000000000000002</v>
      </c>
      <c r="W198" s="268">
        <v>2.1</v>
      </c>
      <c r="X198" s="268">
        <v>2.1</v>
      </c>
      <c r="Y198" s="268">
        <v>2.1</v>
      </c>
      <c r="Z198" s="268">
        <v>2.1</v>
      </c>
      <c r="AA198" s="268">
        <v>2.1</v>
      </c>
      <c r="AB198" s="268">
        <v>2.1</v>
      </c>
      <c r="AC198" s="268">
        <v>1.9</v>
      </c>
      <c r="AD198" s="268">
        <v>2</v>
      </c>
      <c r="AE198" s="268">
        <v>2</v>
      </c>
      <c r="AF198" s="268">
        <v>2</v>
      </c>
      <c r="AG198" s="268">
        <v>2.1</v>
      </c>
      <c r="AH198" s="268">
        <v>2.1</v>
      </c>
      <c r="AI198" s="268">
        <v>2.1</v>
      </c>
      <c r="AJ198" s="268">
        <v>2.1</v>
      </c>
      <c r="AK198" s="268">
        <v>2.1</v>
      </c>
      <c r="AL198" s="268">
        <v>2</v>
      </c>
      <c r="AM198" s="268">
        <f>_xlfn.IFNA(VLOOKUP(C198,'INFORM Severity - hidden'!$C$5:$G$155,5,FALSE),"-")</f>
        <v>2</v>
      </c>
    </row>
    <row r="199" spans="1:39" x14ac:dyDescent="0.35">
      <c r="A199" t="s">
        <v>384</v>
      </c>
      <c r="B199" t="s">
        <v>395</v>
      </c>
      <c r="C199" t="s">
        <v>396</v>
      </c>
      <c r="D199" s="268" t="str">
        <f t="shared" si="3"/>
        <v>-</v>
      </c>
      <c r="E199" s="268" t="s">
        <v>7295</v>
      </c>
      <c r="F199" s="268" t="s">
        <v>7295</v>
      </c>
      <c r="G199" s="268" t="s">
        <v>7295</v>
      </c>
      <c r="H199" s="268" t="s">
        <v>7295</v>
      </c>
      <c r="I199" s="268" t="s">
        <v>7295</v>
      </c>
      <c r="J199" s="268" t="s">
        <v>7295</v>
      </c>
      <c r="K199" s="268" t="s">
        <v>7295</v>
      </c>
      <c r="L199" s="268" t="s">
        <v>7295</v>
      </c>
      <c r="M199" s="268" t="s">
        <v>7295</v>
      </c>
      <c r="N199" s="268" t="s">
        <v>7295</v>
      </c>
      <c r="O199" s="268" t="s">
        <v>7295</v>
      </c>
      <c r="P199" s="268" t="s">
        <v>7295</v>
      </c>
      <c r="Q199" s="268" t="s">
        <v>7295</v>
      </c>
      <c r="R199" s="268" t="s">
        <v>7295</v>
      </c>
      <c r="S199" s="268" t="s">
        <v>7295</v>
      </c>
      <c r="T199" s="268" t="s">
        <v>7295</v>
      </c>
      <c r="U199" s="268" t="s">
        <v>7295</v>
      </c>
      <c r="V199" s="268" t="s">
        <v>7295</v>
      </c>
      <c r="W199" s="268" t="s">
        <v>7295</v>
      </c>
      <c r="X199" s="268" t="s">
        <v>7295</v>
      </c>
      <c r="Y199" s="268" t="s">
        <v>7295</v>
      </c>
      <c r="Z199" s="268" t="s">
        <v>7295</v>
      </c>
      <c r="AA199" s="268" t="s">
        <v>7295</v>
      </c>
      <c r="AB199" s="268" t="s">
        <v>7295</v>
      </c>
      <c r="AC199" s="268" t="s">
        <v>7295</v>
      </c>
      <c r="AD199" s="268" t="s">
        <v>7295</v>
      </c>
      <c r="AE199" s="268" t="s">
        <v>7295</v>
      </c>
      <c r="AF199" s="268" t="s">
        <v>7295</v>
      </c>
      <c r="AG199" s="268" t="s">
        <v>7295</v>
      </c>
      <c r="AH199" s="268" t="s">
        <v>7295</v>
      </c>
      <c r="AI199" s="268" t="s">
        <v>7295</v>
      </c>
      <c r="AJ199" s="268" t="s">
        <v>7295</v>
      </c>
      <c r="AK199" s="268" t="s">
        <v>7295</v>
      </c>
      <c r="AL199" s="268" t="s">
        <v>7295</v>
      </c>
      <c r="AM199" s="268" t="str">
        <f>_xlfn.IFNA(VLOOKUP(C199,'INFORM Severity - hidden'!$C$5:$G$155,5,FALSE),"-")</f>
        <v>x</v>
      </c>
    </row>
    <row r="200" spans="1:39" x14ac:dyDescent="0.35">
      <c r="A200" t="s">
        <v>384</v>
      </c>
      <c r="B200" t="s">
        <v>405</v>
      </c>
      <c r="C200" t="s">
        <v>406</v>
      </c>
      <c r="D200" s="268" t="str">
        <f t="shared" si="3"/>
        <v>Stable</v>
      </c>
      <c r="E200" s="268" t="s">
        <v>7295</v>
      </c>
      <c r="F200" s="268">
        <v>1.2</v>
      </c>
      <c r="G200" s="268">
        <v>1.2</v>
      </c>
      <c r="H200" s="268">
        <v>1.4</v>
      </c>
      <c r="I200" s="268">
        <v>1.4</v>
      </c>
      <c r="J200" s="268">
        <v>1.4</v>
      </c>
      <c r="K200" s="268">
        <v>1.4</v>
      </c>
      <c r="L200" s="268">
        <v>1.4</v>
      </c>
      <c r="M200" s="268">
        <v>1.4</v>
      </c>
      <c r="N200" s="268">
        <v>1.4</v>
      </c>
      <c r="O200" s="268">
        <v>2.1</v>
      </c>
      <c r="P200" s="268">
        <v>2.1</v>
      </c>
      <c r="Q200" s="268">
        <v>2.1</v>
      </c>
      <c r="R200" s="268">
        <v>2.1</v>
      </c>
      <c r="S200" s="268">
        <v>2.1</v>
      </c>
      <c r="T200" s="268">
        <v>2.1</v>
      </c>
      <c r="U200" s="268">
        <v>2.1</v>
      </c>
      <c r="V200" s="268">
        <v>2.1</v>
      </c>
      <c r="W200" s="268">
        <v>2.1</v>
      </c>
      <c r="X200" s="268">
        <v>2.1</v>
      </c>
      <c r="Y200" s="268">
        <v>2.1</v>
      </c>
      <c r="Z200" s="268">
        <v>2.2000000000000002</v>
      </c>
      <c r="AA200" s="268">
        <v>2.2999999999999998</v>
      </c>
      <c r="AB200" s="268">
        <v>2.2999999999999998</v>
      </c>
      <c r="AC200" s="268">
        <v>2.2999999999999998</v>
      </c>
      <c r="AD200" s="268">
        <v>2.2999999999999998</v>
      </c>
      <c r="AE200" s="268">
        <v>2.2999999999999998</v>
      </c>
      <c r="AF200" s="268">
        <v>2.2999999999999998</v>
      </c>
      <c r="AG200" s="268">
        <v>2.2999999999999998</v>
      </c>
      <c r="AH200" s="268">
        <v>2.2999999999999998</v>
      </c>
      <c r="AI200" s="268">
        <v>2.4</v>
      </c>
      <c r="AJ200" s="268">
        <v>2.2999999999999998</v>
      </c>
      <c r="AK200" s="268">
        <v>2.2999999999999998</v>
      </c>
      <c r="AL200" s="268">
        <v>2.2999999999999998</v>
      </c>
      <c r="AM200" s="268">
        <f>_xlfn.IFNA(VLOOKUP(C200,'INFORM Severity - hidden'!$C$5:$G$155,5,FALSE),"-")</f>
        <v>2.2999999999999998</v>
      </c>
    </row>
    <row r="201" spans="1:39" x14ac:dyDescent="0.35">
      <c r="A201"/>
      <c r="B201"/>
      <c r="C201" t="s">
        <v>7377</v>
      </c>
      <c r="D201" s="268" t="str">
        <f t="shared" si="3"/>
        <v>-</v>
      </c>
      <c r="E201" s="268" t="s">
        <v>7295</v>
      </c>
      <c r="F201" s="268" t="s">
        <v>7295</v>
      </c>
      <c r="G201" s="268" t="s">
        <v>7295</v>
      </c>
      <c r="H201" s="268" t="s">
        <v>7295</v>
      </c>
      <c r="I201" s="268" t="s">
        <v>7295</v>
      </c>
      <c r="J201" s="268" t="s">
        <v>7295</v>
      </c>
      <c r="K201" s="268" t="s">
        <v>7295</v>
      </c>
      <c r="L201" s="268" t="s">
        <v>7295</v>
      </c>
      <c r="M201" s="268" t="s">
        <v>7295</v>
      </c>
      <c r="N201" s="268" t="s">
        <v>7295</v>
      </c>
      <c r="O201" s="268" t="s">
        <v>7295</v>
      </c>
      <c r="P201" s="268" t="s">
        <v>7295</v>
      </c>
      <c r="Q201" s="268" t="s">
        <v>7295</v>
      </c>
      <c r="R201" s="268" t="s">
        <v>7295</v>
      </c>
      <c r="S201" s="268" t="s">
        <v>7295</v>
      </c>
      <c r="T201" s="268" t="s">
        <v>7295</v>
      </c>
      <c r="U201" s="268" t="s">
        <v>7295</v>
      </c>
      <c r="V201" s="268" t="s">
        <v>7295</v>
      </c>
      <c r="W201" s="268" t="s">
        <v>7295</v>
      </c>
      <c r="X201" s="268" t="s">
        <v>7295</v>
      </c>
      <c r="Y201" s="268" t="s">
        <v>7295</v>
      </c>
      <c r="Z201" s="268" t="s">
        <v>7295</v>
      </c>
      <c r="AA201" s="268" t="s">
        <v>7295</v>
      </c>
      <c r="AB201" s="268" t="s">
        <v>7295</v>
      </c>
      <c r="AC201" s="268" t="s">
        <v>7295</v>
      </c>
      <c r="AD201" s="268" t="s">
        <v>7295</v>
      </c>
      <c r="AE201" s="268" t="s">
        <v>7295</v>
      </c>
      <c r="AF201" s="268">
        <v>1.4</v>
      </c>
      <c r="AG201" s="268">
        <v>1.3</v>
      </c>
      <c r="AH201" s="268">
        <v>1.3</v>
      </c>
      <c r="AI201" s="268">
        <v>1.3</v>
      </c>
      <c r="AJ201" s="268">
        <v>1.3</v>
      </c>
      <c r="AK201" s="268" t="s">
        <v>7295</v>
      </c>
      <c r="AL201" s="268" t="s">
        <v>7295</v>
      </c>
      <c r="AM201" s="268" t="str">
        <f>_xlfn.IFNA(VLOOKUP(C201,'INFORM Severity - hidden'!$C$5:$G$155,5,FALSE),"-")</f>
        <v>-</v>
      </c>
    </row>
    <row r="202" spans="1:39" x14ac:dyDescent="0.35">
      <c r="A202" t="s">
        <v>916</v>
      </c>
      <c r="B202" t="s">
        <v>914</v>
      </c>
      <c r="C202" t="s">
        <v>915</v>
      </c>
      <c r="D202" s="268" t="str">
        <f t="shared" si="3"/>
        <v>Stable</v>
      </c>
      <c r="E202" s="268" t="s">
        <v>7295</v>
      </c>
      <c r="F202" s="268">
        <v>0.9</v>
      </c>
      <c r="G202" s="268">
        <v>0.9</v>
      </c>
      <c r="H202" s="268">
        <v>1.4</v>
      </c>
      <c r="I202" s="268">
        <v>1.4</v>
      </c>
      <c r="J202" s="268">
        <v>1.4</v>
      </c>
      <c r="K202" s="268">
        <v>1.4</v>
      </c>
      <c r="L202" s="268">
        <v>1.4</v>
      </c>
      <c r="M202" s="268">
        <v>1.4</v>
      </c>
      <c r="N202" s="268">
        <v>1.4</v>
      </c>
      <c r="O202" s="268">
        <v>1.7</v>
      </c>
      <c r="P202" s="268">
        <v>1.5</v>
      </c>
      <c r="Q202" s="268">
        <v>1.5</v>
      </c>
      <c r="R202" s="268">
        <v>1.5</v>
      </c>
      <c r="S202" s="268">
        <v>1.5</v>
      </c>
      <c r="T202" s="268">
        <v>1.5</v>
      </c>
      <c r="U202" s="268">
        <v>1.6</v>
      </c>
      <c r="V202" s="268">
        <v>1.5</v>
      </c>
      <c r="W202" s="268">
        <v>1.5</v>
      </c>
      <c r="X202" s="268">
        <v>1.5</v>
      </c>
      <c r="Y202" s="268">
        <v>1.5</v>
      </c>
      <c r="Z202" s="268">
        <v>1.5</v>
      </c>
      <c r="AA202" s="268">
        <v>1.8</v>
      </c>
      <c r="AB202" s="268">
        <v>1.7</v>
      </c>
      <c r="AC202" s="268">
        <v>1.7</v>
      </c>
      <c r="AD202" s="268">
        <v>1.7</v>
      </c>
      <c r="AE202" s="268">
        <v>1.7</v>
      </c>
      <c r="AF202" s="268">
        <v>1.7</v>
      </c>
      <c r="AG202" s="268">
        <v>1.7</v>
      </c>
      <c r="AH202" s="268">
        <v>1.7</v>
      </c>
      <c r="AI202" s="268">
        <v>1.7</v>
      </c>
      <c r="AJ202" s="268">
        <v>1.7</v>
      </c>
      <c r="AK202" s="268">
        <v>1.7</v>
      </c>
      <c r="AL202" s="268">
        <v>1.7</v>
      </c>
      <c r="AM202" s="268">
        <f>_xlfn.IFNA(VLOOKUP(C202,'INFORM Severity - hidden'!$C$5:$G$155,5,FALSE),"-")</f>
        <v>1.7</v>
      </c>
    </row>
    <row r="203" spans="1:39" x14ac:dyDescent="0.35">
      <c r="A203" t="s">
        <v>733</v>
      </c>
      <c r="B203" t="s">
        <v>731</v>
      </c>
      <c r="C203" t="s">
        <v>732</v>
      </c>
      <c r="D203" s="268" t="str">
        <f t="shared" si="3"/>
        <v>-</v>
      </c>
      <c r="E203" s="268" t="s">
        <v>7295</v>
      </c>
      <c r="F203" s="268" t="s">
        <v>7295</v>
      </c>
      <c r="G203" s="268" t="s">
        <v>7295</v>
      </c>
      <c r="H203" s="268" t="s">
        <v>7295</v>
      </c>
      <c r="I203" s="268" t="s">
        <v>7295</v>
      </c>
      <c r="J203" s="268" t="s">
        <v>7295</v>
      </c>
      <c r="K203" s="268" t="s">
        <v>7295</v>
      </c>
      <c r="L203" s="268" t="s">
        <v>7295</v>
      </c>
      <c r="M203" s="268" t="s">
        <v>7295</v>
      </c>
      <c r="N203" s="268" t="s">
        <v>7295</v>
      </c>
      <c r="O203" s="268" t="s">
        <v>7295</v>
      </c>
      <c r="P203" s="268" t="s">
        <v>7295</v>
      </c>
      <c r="Q203" s="268" t="s">
        <v>7295</v>
      </c>
      <c r="R203" s="268" t="s">
        <v>7295</v>
      </c>
      <c r="S203" s="268" t="s">
        <v>7295</v>
      </c>
      <c r="T203" s="268" t="s">
        <v>7295</v>
      </c>
      <c r="U203" s="268" t="s">
        <v>7295</v>
      </c>
      <c r="V203" s="268" t="s">
        <v>7295</v>
      </c>
      <c r="W203" s="268" t="s">
        <v>7295</v>
      </c>
      <c r="X203" s="268" t="s">
        <v>7295</v>
      </c>
      <c r="Y203" s="268" t="s">
        <v>7295</v>
      </c>
      <c r="Z203" s="268" t="s">
        <v>7295</v>
      </c>
      <c r="AA203" s="268" t="s">
        <v>7295</v>
      </c>
      <c r="AB203" s="268" t="s">
        <v>7295</v>
      </c>
      <c r="AC203" s="268" t="s">
        <v>7295</v>
      </c>
      <c r="AD203" s="268" t="s">
        <v>7295</v>
      </c>
      <c r="AE203" s="268" t="s">
        <v>7295</v>
      </c>
      <c r="AF203" s="268" t="s">
        <v>7295</v>
      </c>
      <c r="AG203" s="268" t="s">
        <v>7295</v>
      </c>
      <c r="AH203" s="268" t="s">
        <v>7295</v>
      </c>
      <c r="AI203" s="268" t="s">
        <v>7295</v>
      </c>
      <c r="AJ203" s="268" t="s">
        <v>7295</v>
      </c>
      <c r="AK203" s="268" t="s">
        <v>7295</v>
      </c>
      <c r="AL203" s="268" t="s">
        <v>7295</v>
      </c>
      <c r="AM203" s="268" t="str">
        <f>_xlfn.IFNA(VLOOKUP(C203,'INFORM Severity - hidden'!$C$5:$G$155,5,FALSE),"-")</f>
        <v>x</v>
      </c>
    </row>
    <row r="204" spans="1:39" x14ac:dyDescent="0.35">
      <c r="A204" t="s">
        <v>755</v>
      </c>
      <c r="B204" t="s">
        <v>753</v>
      </c>
      <c r="C204" t="s">
        <v>754</v>
      </c>
      <c r="D204" s="268" t="str">
        <f t="shared" si="3"/>
        <v>Increasing</v>
      </c>
      <c r="E204" s="268" t="s">
        <v>7295</v>
      </c>
      <c r="F204" s="268" t="s">
        <v>7295</v>
      </c>
      <c r="G204" s="268" t="s">
        <v>7295</v>
      </c>
      <c r="H204" s="268">
        <v>3.6</v>
      </c>
      <c r="I204" s="268">
        <v>3.6</v>
      </c>
      <c r="J204" s="268">
        <v>3.6</v>
      </c>
      <c r="K204" s="268">
        <v>3.5</v>
      </c>
      <c r="L204" s="268">
        <v>3.5</v>
      </c>
      <c r="M204" s="268">
        <v>3.5</v>
      </c>
      <c r="N204" s="268">
        <v>3.5</v>
      </c>
      <c r="O204" s="268">
        <v>3.5</v>
      </c>
      <c r="P204" s="268">
        <v>3.5</v>
      </c>
      <c r="Q204" s="268">
        <v>3.2</v>
      </c>
      <c r="R204" s="268">
        <v>3.2</v>
      </c>
      <c r="S204" s="268">
        <v>3.2</v>
      </c>
      <c r="T204" s="268">
        <v>3.2</v>
      </c>
      <c r="U204" s="268">
        <v>3.3</v>
      </c>
      <c r="V204" s="268">
        <v>3.2</v>
      </c>
      <c r="W204" s="268">
        <v>3.2</v>
      </c>
      <c r="X204" s="268">
        <v>3.2</v>
      </c>
      <c r="Y204" s="268">
        <v>3.2</v>
      </c>
      <c r="Z204" s="268">
        <v>3.3</v>
      </c>
      <c r="AA204" s="268">
        <v>3.3</v>
      </c>
      <c r="AB204" s="268">
        <v>3.3</v>
      </c>
      <c r="AC204" s="268">
        <v>3.2</v>
      </c>
      <c r="AD204" s="268">
        <v>3.2</v>
      </c>
      <c r="AE204" s="268">
        <v>3.2</v>
      </c>
      <c r="AF204" s="268">
        <v>3.2</v>
      </c>
      <c r="AG204" s="268">
        <v>3.2</v>
      </c>
      <c r="AH204" s="268">
        <v>3.2</v>
      </c>
      <c r="AI204" s="268">
        <v>3.3</v>
      </c>
      <c r="AJ204" s="268">
        <v>3.3</v>
      </c>
      <c r="AK204" s="268">
        <v>3.4</v>
      </c>
      <c r="AL204" s="268">
        <v>3.4</v>
      </c>
      <c r="AM204" s="268">
        <f>_xlfn.IFNA(VLOOKUP(C204,'INFORM Severity - hidden'!$C$5:$G$155,5,FALSE),"-")</f>
        <v>3.4</v>
      </c>
    </row>
    <row r="205" spans="1:39" x14ac:dyDescent="0.35">
      <c r="A205" t="s">
        <v>755</v>
      </c>
      <c r="B205" t="s">
        <v>775</v>
      </c>
      <c r="C205" t="s">
        <v>776</v>
      </c>
      <c r="D205" s="268" t="str">
        <f t="shared" si="3"/>
        <v>Increasing</v>
      </c>
      <c r="E205" s="268" t="s">
        <v>7295</v>
      </c>
      <c r="F205" s="268" t="s">
        <v>7295</v>
      </c>
      <c r="G205" s="268" t="s">
        <v>7295</v>
      </c>
      <c r="H205" s="268">
        <v>3.3</v>
      </c>
      <c r="I205" s="268">
        <v>3.3</v>
      </c>
      <c r="J205" s="268">
        <v>3.3</v>
      </c>
      <c r="K205" s="268">
        <v>3.3</v>
      </c>
      <c r="L205" s="268">
        <v>3.3</v>
      </c>
      <c r="M205" s="268">
        <v>3.3</v>
      </c>
      <c r="N205" s="268">
        <v>3.3</v>
      </c>
      <c r="O205" s="268">
        <v>3.3</v>
      </c>
      <c r="P205" s="268">
        <v>3.3</v>
      </c>
      <c r="Q205" s="268">
        <v>3.3</v>
      </c>
      <c r="R205" s="268">
        <v>3.3</v>
      </c>
      <c r="S205" s="268">
        <v>3.3</v>
      </c>
      <c r="T205" s="268">
        <v>3.3</v>
      </c>
      <c r="U205" s="268">
        <v>3.3</v>
      </c>
      <c r="V205" s="268">
        <v>3.3</v>
      </c>
      <c r="W205" s="268">
        <v>3.3</v>
      </c>
      <c r="X205" s="268">
        <v>3.3</v>
      </c>
      <c r="Y205" s="268">
        <v>3.3</v>
      </c>
      <c r="Z205" s="268">
        <v>3.3</v>
      </c>
      <c r="AA205" s="268">
        <v>3.3</v>
      </c>
      <c r="AB205" s="268">
        <v>3.3</v>
      </c>
      <c r="AC205" s="268">
        <v>3.3</v>
      </c>
      <c r="AD205" s="268">
        <v>3.3</v>
      </c>
      <c r="AE205" s="268">
        <v>3.3</v>
      </c>
      <c r="AF205" s="268">
        <v>3.3</v>
      </c>
      <c r="AG205" s="268">
        <v>3.3</v>
      </c>
      <c r="AH205" s="268">
        <v>3.3</v>
      </c>
      <c r="AI205" s="268">
        <v>3.5</v>
      </c>
      <c r="AJ205" s="268">
        <v>3.5</v>
      </c>
      <c r="AK205" s="268">
        <v>3.5</v>
      </c>
      <c r="AL205" s="268">
        <v>3.5</v>
      </c>
      <c r="AM205" s="268">
        <f>_xlfn.IFNA(VLOOKUP(C205,'INFORM Severity - hidden'!$C$5:$G$155,5,FALSE),"-")</f>
        <v>3.5</v>
      </c>
    </row>
    <row r="206" spans="1:39" x14ac:dyDescent="0.35">
      <c r="A206" t="s">
        <v>755</v>
      </c>
      <c r="B206" t="s">
        <v>798</v>
      </c>
      <c r="C206" t="s">
        <v>799</v>
      </c>
      <c r="D206" s="268" t="str">
        <f t="shared" si="3"/>
        <v>Increasing</v>
      </c>
      <c r="E206" s="268" t="s">
        <v>7295</v>
      </c>
      <c r="F206" s="268" t="s">
        <v>7295</v>
      </c>
      <c r="G206" s="268" t="s">
        <v>7295</v>
      </c>
      <c r="H206" s="268">
        <v>3.3</v>
      </c>
      <c r="I206" s="268">
        <v>3.3</v>
      </c>
      <c r="J206" s="268">
        <v>3.3</v>
      </c>
      <c r="K206" s="268">
        <v>3.2</v>
      </c>
      <c r="L206" s="268">
        <v>3.3</v>
      </c>
      <c r="M206" s="268">
        <v>3.3</v>
      </c>
      <c r="N206" s="268">
        <v>3.2</v>
      </c>
      <c r="O206" s="268">
        <v>3.2</v>
      </c>
      <c r="P206" s="268">
        <v>3.2</v>
      </c>
      <c r="Q206" s="268">
        <v>3.1</v>
      </c>
      <c r="R206" s="268">
        <v>3.1</v>
      </c>
      <c r="S206" s="268">
        <v>3.1</v>
      </c>
      <c r="T206" s="268">
        <v>3.1</v>
      </c>
      <c r="U206" s="268">
        <v>3.2</v>
      </c>
      <c r="V206" s="268">
        <v>3.2</v>
      </c>
      <c r="W206" s="268">
        <v>3.2</v>
      </c>
      <c r="X206" s="268">
        <v>3.2</v>
      </c>
      <c r="Y206" s="268">
        <v>3.2</v>
      </c>
      <c r="Z206" s="268">
        <v>3.2</v>
      </c>
      <c r="AA206" s="268">
        <v>3.2</v>
      </c>
      <c r="AB206" s="268">
        <v>3.2</v>
      </c>
      <c r="AC206" s="268">
        <v>3.2</v>
      </c>
      <c r="AD206" s="268">
        <v>3.2</v>
      </c>
      <c r="AE206" s="268">
        <v>3.2</v>
      </c>
      <c r="AF206" s="268">
        <v>3.2</v>
      </c>
      <c r="AG206" s="268">
        <v>3.2</v>
      </c>
      <c r="AH206" s="268">
        <v>3.2</v>
      </c>
      <c r="AI206" s="268">
        <v>3.4</v>
      </c>
      <c r="AJ206" s="268">
        <v>3.4</v>
      </c>
      <c r="AK206" s="268">
        <v>3.4</v>
      </c>
      <c r="AL206" s="268">
        <v>3.4</v>
      </c>
      <c r="AM206" s="268">
        <f>_xlfn.IFNA(VLOOKUP(C206,'INFORM Severity - hidden'!$C$5:$G$155,5,FALSE),"-")</f>
        <v>3.4</v>
      </c>
    </row>
    <row r="207" spans="1:39" x14ac:dyDescent="0.35">
      <c r="A207" t="s">
        <v>755</v>
      </c>
      <c r="B207" t="s">
        <v>818</v>
      </c>
      <c r="C207" t="s">
        <v>819</v>
      </c>
      <c r="D207" s="268" t="str">
        <f t="shared" si="3"/>
        <v>-</v>
      </c>
      <c r="E207" s="268" t="s">
        <v>7295</v>
      </c>
      <c r="F207" s="268" t="s">
        <v>7295</v>
      </c>
      <c r="G207" s="268" t="s">
        <v>7295</v>
      </c>
      <c r="H207" s="268" t="s">
        <v>7295</v>
      </c>
      <c r="I207" s="268" t="s">
        <v>7295</v>
      </c>
      <c r="J207" s="268" t="s">
        <v>7295</v>
      </c>
      <c r="K207" s="268" t="s">
        <v>7295</v>
      </c>
      <c r="L207" s="268" t="s">
        <v>7295</v>
      </c>
      <c r="M207" s="268" t="s">
        <v>7295</v>
      </c>
      <c r="N207" s="268" t="s">
        <v>7295</v>
      </c>
      <c r="O207" s="268" t="s">
        <v>7295</v>
      </c>
      <c r="P207" s="268" t="s">
        <v>7295</v>
      </c>
      <c r="Q207" s="268" t="s">
        <v>7295</v>
      </c>
      <c r="R207" s="268" t="s">
        <v>7295</v>
      </c>
      <c r="S207" s="268" t="s">
        <v>7295</v>
      </c>
      <c r="T207" s="268" t="s">
        <v>7295</v>
      </c>
      <c r="U207" s="268" t="s">
        <v>7295</v>
      </c>
      <c r="V207" s="268" t="s">
        <v>7295</v>
      </c>
      <c r="W207" s="268" t="s">
        <v>7295</v>
      </c>
      <c r="X207" s="268" t="s">
        <v>7295</v>
      </c>
      <c r="Y207" s="268" t="s">
        <v>7295</v>
      </c>
      <c r="Z207" s="268" t="s">
        <v>7295</v>
      </c>
      <c r="AA207" s="268" t="s">
        <v>7295</v>
      </c>
      <c r="AB207" s="268" t="s">
        <v>7295</v>
      </c>
      <c r="AC207" s="268" t="s">
        <v>7295</v>
      </c>
      <c r="AD207" s="268" t="s">
        <v>7295</v>
      </c>
      <c r="AE207" s="268" t="s">
        <v>7295</v>
      </c>
      <c r="AF207" s="268" t="s">
        <v>7295</v>
      </c>
      <c r="AG207" s="268" t="s">
        <v>7295</v>
      </c>
      <c r="AH207" s="268" t="s">
        <v>7295</v>
      </c>
      <c r="AI207" s="268" t="s">
        <v>7295</v>
      </c>
      <c r="AJ207" s="268" t="s">
        <v>7295</v>
      </c>
      <c r="AK207" s="268" t="s">
        <v>7295</v>
      </c>
      <c r="AL207" s="268" t="s">
        <v>7295</v>
      </c>
      <c r="AM207" s="268" t="str">
        <f>_xlfn.IFNA(VLOOKUP(C207,'INFORM Severity - hidden'!$C$5:$G$155,5,FALSE),"-")</f>
        <v>x</v>
      </c>
    </row>
    <row r="208" spans="1:39" x14ac:dyDescent="0.35">
      <c r="A208" t="s">
        <v>158</v>
      </c>
      <c r="B208" t="s">
        <v>156</v>
      </c>
      <c r="C208" t="s">
        <v>157</v>
      </c>
      <c r="D208" s="268" t="str">
        <f t="shared" si="3"/>
        <v>Increasing</v>
      </c>
      <c r="E208" s="268">
        <v>1.5</v>
      </c>
      <c r="F208" s="268">
        <v>1.5</v>
      </c>
      <c r="G208" s="268">
        <v>1.5</v>
      </c>
      <c r="H208" s="268">
        <v>2.2000000000000002</v>
      </c>
      <c r="I208" s="268">
        <v>2.2000000000000002</v>
      </c>
      <c r="J208" s="268">
        <v>2.1</v>
      </c>
      <c r="K208" s="268">
        <v>1.8</v>
      </c>
      <c r="L208" s="268">
        <v>1.8</v>
      </c>
      <c r="M208" s="268">
        <v>1.9</v>
      </c>
      <c r="N208" s="268">
        <v>1.8</v>
      </c>
      <c r="O208" s="268">
        <v>1.8</v>
      </c>
      <c r="P208" s="268">
        <v>1.8</v>
      </c>
      <c r="Q208" s="268">
        <v>1.8</v>
      </c>
      <c r="R208" s="268">
        <v>1.8</v>
      </c>
      <c r="S208" s="268">
        <v>1.8</v>
      </c>
      <c r="T208" s="268">
        <v>1.8</v>
      </c>
      <c r="U208" s="268">
        <v>1.8</v>
      </c>
      <c r="V208" s="268">
        <v>1.8</v>
      </c>
      <c r="W208" s="268">
        <v>1.8</v>
      </c>
      <c r="X208" s="268">
        <v>2.5</v>
      </c>
      <c r="Y208" s="268">
        <v>2.4</v>
      </c>
      <c r="Z208" s="268">
        <v>1.7</v>
      </c>
      <c r="AA208" s="268">
        <v>1.7</v>
      </c>
      <c r="AB208" s="268">
        <v>1.7</v>
      </c>
      <c r="AC208" s="268">
        <v>1.7</v>
      </c>
      <c r="AD208" s="268">
        <v>1.7</v>
      </c>
      <c r="AE208" s="268">
        <v>1.7</v>
      </c>
      <c r="AF208" s="268">
        <v>1.7</v>
      </c>
      <c r="AG208" s="268">
        <v>1.7</v>
      </c>
      <c r="AH208" s="268">
        <v>1.7</v>
      </c>
      <c r="AI208" s="268">
        <v>2.5</v>
      </c>
      <c r="AJ208" s="268">
        <v>2.5</v>
      </c>
      <c r="AK208" s="268">
        <v>2.5</v>
      </c>
      <c r="AL208" s="268">
        <v>2.5</v>
      </c>
      <c r="AM208" s="268">
        <f>_xlfn.IFNA(VLOOKUP(C208,'INFORM Severity - hidden'!$C$5:$G$155,5,FALSE),"-")</f>
        <v>2.4</v>
      </c>
    </row>
    <row r="209" spans="1:39" x14ac:dyDescent="0.35">
      <c r="A209"/>
      <c r="B209"/>
      <c r="C209" t="s">
        <v>7378</v>
      </c>
      <c r="D209" s="268" t="str">
        <f t="shared" si="3"/>
        <v>-</v>
      </c>
      <c r="E209" s="268" t="s">
        <v>7295</v>
      </c>
      <c r="F209" s="268">
        <v>2.9</v>
      </c>
      <c r="G209" s="268">
        <v>3</v>
      </c>
      <c r="H209" s="268">
        <v>3.1</v>
      </c>
      <c r="I209" s="268">
        <v>3.1</v>
      </c>
      <c r="J209" s="268">
        <v>3</v>
      </c>
      <c r="K209" s="268">
        <v>2.9</v>
      </c>
      <c r="L209" s="268">
        <v>2.9</v>
      </c>
      <c r="M209" s="268">
        <v>2.9</v>
      </c>
      <c r="N209" s="268">
        <v>2.9</v>
      </c>
      <c r="O209" s="268" t="s">
        <v>7295</v>
      </c>
      <c r="P209" s="268" t="s">
        <v>7295</v>
      </c>
      <c r="Q209" s="268" t="s">
        <v>7295</v>
      </c>
      <c r="R209" s="268" t="s">
        <v>7295</v>
      </c>
      <c r="S209" s="268" t="s">
        <v>7295</v>
      </c>
      <c r="T209" s="268" t="s">
        <v>7295</v>
      </c>
      <c r="U209" s="268">
        <v>2.9</v>
      </c>
      <c r="V209" s="268">
        <v>2.9</v>
      </c>
      <c r="W209" s="268">
        <v>2.9</v>
      </c>
      <c r="X209" s="268">
        <v>2.9</v>
      </c>
      <c r="Y209" s="268">
        <v>2.9</v>
      </c>
      <c r="Z209" s="268">
        <v>2.9</v>
      </c>
      <c r="AA209" s="268">
        <v>3.1</v>
      </c>
      <c r="AB209" s="268">
        <v>3.1</v>
      </c>
      <c r="AC209" s="268">
        <v>3.1</v>
      </c>
      <c r="AD209" s="268">
        <v>3.1</v>
      </c>
      <c r="AE209" s="268">
        <v>3.1</v>
      </c>
      <c r="AF209" s="268">
        <v>3.1</v>
      </c>
      <c r="AG209" s="268">
        <v>3.1</v>
      </c>
      <c r="AH209" s="268" t="s">
        <v>7295</v>
      </c>
      <c r="AI209" s="268" t="s">
        <v>7295</v>
      </c>
      <c r="AJ209" s="268" t="s">
        <v>7295</v>
      </c>
      <c r="AK209" s="268" t="s">
        <v>7295</v>
      </c>
      <c r="AL209" s="268" t="s">
        <v>7295</v>
      </c>
      <c r="AM209" s="268" t="str">
        <f>_xlfn.IFNA(VLOOKUP(C209,'INFORM Severity - hidden'!$C$5:$G$155,5,FALSE),"-")</f>
        <v>-</v>
      </c>
    </row>
    <row r="210" spans="1:39" x14ac:dyDescent="0.35">
      <c r="A210"/>
      <c r="B210"/>
      <c r="C210" t="s">
        <v>7379</v>
      </c>
      <c r="D210" s="268" t="str">
        <f t="shared" si="3"/>
        <v>-</v>
      </c>
      <c r="E210" s="268" t="s">
        <v>7295</v>
      </c>
      <c r="F210" s="268">
        <v>2.8</v>
      </c>
      <c r="G210" s="268">
        <v>2.8</v>
      </c>
      <c r="H210" s="268">
        <v>2.6</v>
      </c>
      <c r="I210" s="268">
        <v>2.6</v>
      </c>
      <c r="J210" s="268">
        <v>2.5</v>
      </c>
      <c r="K210" s="268">
        <v>2.5</v>
      </c>
      <c r="L210" s="268">
        <v>2.5</v>
      </c>
      <c r="M210" s="268">
        <v>2.5</v>
      </c>
      <c r="N210" s="268" t="s">
        <v>7295</v>
      </c>
      <c r="O210" s="268" t="s">
        <v>7295</v>
      </c>
      <c r="P210" s="268" t="s">
        <v>7295</v>
      </c>
      <c r="Q210" s="268" t="s">
        <v>7295</v>
      </c>
      <c r="R210" s="268" t="s">
        <v>7295</v>
      </c>
      <c r="S210" s="268" t="s">
        <v>7295</v>
      </c>
      <c r="T210" s="268" t="s">
        <v>7295</v>
      </c>
      <c r="U210" s="268" t="s">
        <v>7295</v>
      </c>
      <c r="V210" s="268" t="s">
        <v>7295</v>
      </c>
      <c r="W210" s="268" t="s">
        <v>7295</v>
      </c>
      <c r="X210" s="268" t="s">
        <v>7295</v>
      </c>
      <c r="Y210" s="268" t="s">
        <v>7295</v>
      </c>
      <c r="Z210" s="268" t="s">
        <v>7295</v>
      </c>
      <c r="AA210" s="268" t="s">
        <v>7295</v>
      </c>
      <c r="AB210" s="268" t="s">
        <v>7295</v>
      </c>
      <c r="AC210" s="268" t="s">
        <v>7295</v>
      </c>
      <c r="AD210" s="268" t="s">
        <v>7295</v>
      </c>
      <c r="AE210" s="268" t="s">
        <v>7295</v>
      </c>
      <c r="AF210" s="268" t="s">
        <v>7295</v>
      </c>
      <c r="AG210" s="268" t="s">
        <v>7295</v>
      </c>
      <c r="AH210" s="268" t="s">
        <v>7295</v>
      </c>
      <c r="AI210" s="268" t="s">
        <v>7295</v>
      </c>
      <c r="AJ210" s="268" t="s">
        <v>7295</v>
      </c>
      <c r="AK210" s="268" t="s">
        <v>7295</v>
      </c>
      <c r="AL210" s="268" t="s">
        <v>7295</v>
      </c>
      <c r="AM210" s="268" t="str">
        <f>_xlfn.IFNA(VLOOKUP(C210,'INFORM Severity - hidden'!$C$5:$G$155,5,FALSE),"-")</f>
        <v>-</v>
      </c>
    </row>
    <row r="211" spans="1:39" x14ac:dyDescent="0.35">
      <c r="A211"/>
      <c r="B211"/>
      <c r="C211" t="s">
        <v>7380</v>
      </c>
      <c r="D211" s="268" t="str">
        <f t="shared" si="3"/>
        <v>-</v>
      </c>
      <c r="E211" s="268" t="s">
        <v>7295</v>
      </c>
      <c r="F211" s="268">
        <v>1.9</v>
      </c>
      <c r="G211" s="268">
        <v>1.9</v>
      </c>
      <c r="H211" s="268">
        <v>2.4</v>
      </c>
      <c r="I211" s="268">
        <v>2.4</v>
      </c>
      <c r="J211" s="268">
        <v>2.2999999999999998</v>
      </c>
      <c r="K211" s="268">
        <v>2.2999999999999998</v>
      </c>
      <c r="L211" s="268">
        <v>2.2999999999999998</v>
      </c>
      <c r="M211" s="268">
        <v>1.6</v>
      </c>
      <c r="N211" s="268" t="s">
        <v>7295</v>
      </c>
      <c r="O211" s="268" t="s">
        <v>7295</v>
      </c>
      <c r="P211" s="268" t="s">
        <v>7295</v>
      </c>
      <c r="Q211" s="268" t="s">
        <v>7295</v>
      </c>
      <c r="R211" s="268" t="s">
        <v>7295</v>
      </c>
      <c r="S211" s="268" t="s">
        <v>7295</v>
      </c>
      <c r="T211" s="268" t="s">
        <v>7295</v>
      </c>
      <c r="U211" s="268" t="s">
        <v>7295</v>
      </c>
      <c r="V211" s="268" t="s">
        <v>7295</v>
      </c>
      <c r="W211" s="268" t="s">
        <v>7295</v>
      </c>
      <c r="X211" s="268" t="s">
        <v>7295</v>
      </c>
      <c r="Y211" s="268" t="s">
        <v>7295</v>
      </c>
      <c r="Z211" s="268" t="s">
        <v>7295</v>
      </c>
      <c r="AA211" s="268" t="s">
        <v>7295</v>
      </c>
      <c r="AB211" s="268" t="s">
        <v>7295</v>
      </c>
      <c r="AC211" s="268" t="s">
        <v>7295</v>
      </c>
      <c r="AD211" s="268" t="s">
        <v>7295</v>
      </c>
      <c r="AE211" s="268" t="s">
        <v>7295</v>
      </c>
      <c r="AF211" s="268" t="s">
        <v>7295</v>
      </c>
      <c r="AG211" s="268" t="s">
        <v>7295</v>
      </c>
      <c r="AH211" s="268" t="s">
        <v>7295</v>
      </c>
      <c r="AI211" s="268" t="s">
        <v>7295</v>
      </c>
      <c r="AJ211" s="268" t="s">
        <v>7295</v>
      </c>
      <c r="AK211" s="268" t="s">
        <v>7295</v>
      </c>
      <c r="AL211" s="268" t="s">
        <v>7295</v>
      </c>
      <c r="AM211" s="268" t="str">
        <f>_xlfn.IFNA(VLOOKUP(C211,'INFORM Severity - hidden'!$C$5:$G$155,5,FALSE),"-")</f>
        <v>-</v>
      </c>
    </row>
    <row r="212" spans="1:39" x14ac:dyDescent="0.35">
      <c r="A212"/>
      <c r="B212"/>
      <c r="C212" t="s">
        <v>7381</v>
      </c>
      <c r="D212" s="268" t="str">
        <f t="shared" si="3"/>
        <v>-</v>
      </c>
      <c r="E212" s="268" t="s">
        <v>7295</v>
      </c>
      <c r="F212" s="268">
        <v>2</v>
      </c>
      <c r="G212" s="268">
        <v>2.2000000000000002</v>
      </c>
      <c r="H212" s="268">
        <v>2.4</v>
      </c>
      <c r="I212" s="268">
        <v>2.4</v>
      </c>
      <c r="J212" s="268">
        <v>2.2999999999999998</v>
      </c>
      <c r="K212" s="268">
        <v>2.2999999999999998</v>
      </c>
      <c r="L212" s="268">
        <v>2.2999999999999998</v>
      </c>
      <c r="M212" s="268">
        <v>2.2999999999999998</v>
      </c>
      <c r="N212" s="268" t="s">
        <v>7295</v>
      </c>
      <c r="O212" s="268" t="s">
        <v>7295</v>
      </c>
      <c r="P212" s="268" t="s">
        <v>7295</v>
      </c>
      <c r="Q212" s="268" t="s">
        <v>7295</v>
      </c>
      <c r="R212" s="268" t="s">
        <v>7295</v>
      </c>
      <c r="S212" s="268" t="s">
        <v>7295</v>
      </c>
      <c r="T212" s="268" t="s">
        <v>7295</v>
      </c>
      <c r="U212" s="268" t="s">
        <v>7295</v>
      </c>
      <c r="V212" s="268" t="s">
        <v>7295</v>
      </c>
      <c r="W212" s="268" t="s">
        <v>7295</v>
      </c>
      <c r="X212" s="268" t="s">
        <v>7295</v>
      </c>
      <c r="Y212" s="268" t="s">
        <v>7295</v>
      </c>
      <c r="Z212" s="268" t="s">
        <v>7295</v>
      </c>
      <c r="AA212" s="268" t="s">
        <v>7295</v>
      </c>
      <c r="AB212" s="268" t="s">
        <v>7295</v>
      </c>
      <c r="AC212" s="268" t="s">
        <v>7295</v>
      </c>
      <c r="AD212" s="268" t="s">
        <v>7295</v>
      </c>
      <c r="AE212" s="268" t="s">
        <v>7295</v>
      </c>
      <c r="AF212" s="268" t="s">
        <v>7295</v>
      </c>
      <c r="AG212" s="268" t="s">
        <v>7295</v>
      </c>
      <c r="AH212" s="268" t="s">
        <v>7295</v>
      </c>
      <c r="AI212" s="268" t="s">
        <v>7295</v>
      </c>
      <c r="AJ212" s="268" t="s">
        <v>7295</v>
      </c>
      <c r="AK212" s="268" t="s">
        <v>7295</v>
      </c>
      <c r="AL212" s="268" t="s">
        <v>7295</v>
      </c>
      <c r="AM212" s="268" t="str">
        <f>_xlfn.IFNA(VLOOKUP(C212,'INFORM Severity - hidden'!$C$5:$G$155,5,FALSE),"-")</f>
        <v>-</v>
      </c>
    </row>
    <row r="213" spans="1:39" x14ac:dyDescent="0.35">
      <c r="A213" t="s">
        <v>1509</v>
      </c>
      <c r="B213" t="s">
        <v>1507</v>
      </c>
      <c r="C213" t="s">
        <v>1508</v>
      </c>
      <c r="D213" s="268" t="str">
        <f t="shared" si="3"/>
        <v>Stable</v>
      </c>
      <c r="E213" s="268" t="s">
        <v>7295</v>
      </c>
      <c r="F213" s="268" t="s">
        <v>7295</v>
      </c>
      <c r="G213" s="268" t="s">
        <v>7295</v>
      </c>
      <c r="H213" s="268" t="s">
        <v>7295</v>
      </c>
      <c r="I213" s="268" t="s">
        <v>7295</v>
      </c>
      <c r="J213" s="268" t="s">
        <v>7295</v>
      </c>
      <c r="K213" s="268" t="s">
        <v>7295</v>
      </c>
      <c r="L213" s="268" t="s">
        <v>7295</v>
      </c>
      <c r="M213" s="268" t="s">
        <v>7295</v>
      </c>
      <c r="N213" s="268" t="s">
        <v>7295</v>
      </c>
      <c r="O213" s="268">
        <v>3</v>
      </c>
      <c r="P213" s="268">
        <v>2.8</v>
      </c>
      <c r="Q213" s="268">
        <v>2.8</v>
      </c>
      <c r="R213" s="268">
        <v>3</v>
      </c>
      <c r="S213" s="268">
        <v>3</v>
      </c>
      <c r="T213" s="268">
        <v>3</v>
      </c>
      <c r="U213" s="268">
        <v>3</v>
      </c>
      <c r="V213" s="268">
        <v>3.1</v>
      </c>
      <c r="W213" s="268">
        <v>3.1</v>
      </c>
      <c r="X213" s="268">
        <v>3.1</v>
      </c>
      <c r="Y213" s="268">
        <v>3.1</v>
      </c>
      <c r="Z213" s="268">
        <v>3.1</v>
      </c>
      <c r="AA213" s="268">
        <v>3.2</v>
      </c>
      <c r="AB213" s="268">
        <v>3.1</v>
      </c>
      <c r="AC213" s="268">
        <v>3.1</v>
      </c>
      <c r="AD213" s="268">
        <v>3.1</v>
      </c>
      <c r="AE213" s="268">
        <v>3.1</v>
      </c>
      <c r="AF213" s="268">
        <v>3.1</v>
      </c>
      <c r="AG213" s="268">
        <v>3.1</v>
      </c>
      <c r="AH213" s="268">
        <v>3.1</v>
      </c>
      <c r="AI213" s="268">
        <v>3.2</v>
      </c>
      <c r="AJ213" s="268">
        <v>3.2</v>
      </c>
      <c r="AK213" s="268">
        <v>3.2</v>
      </c>
      <c r="AL213" s="268">
        <v>3.2</v>
      </c>
      <c r="AM213" s="268">
        <f>_xlfn.IFNA(VLOOKUP(C213,'INFORM Severity - hidden'!$C$5:$G$155,5,FALSE),"-")</f>
        <v>3.2</v>
      </c>
    </row>
    <row r="214" spans="1:39" x14ac:dyDescent="0.35">
      <c r="A214"/>
      <c r="B214"/>
      <c r="C214" t="s">
        <v>7382</v>
      </c>
      <c r="D214" s="268" t="str">
        <f t="shared" si="3"/>
        <v>-</v>
      </c>
      <c r="E214" s="268" t="s">
        <v>7295</v>
      </c>
      <c r="F214" s="268" t="s">
        <v>7295</v>
      </c>
      <c r="G214" s="268" t="s">
        <v>7295</v>
      </c>
      <c r="H214" s="268" t="s">
        <v>7295</v>
      </c>
      <c r="I214" s="268" t="s">
        <v>7295</v>
      </c>
      <c r="J214" s="268" t="s">
        <v>7295</v>
      </c>
      <c r="K214" s="268" t="s">
        <v>7295</v>
      </c>
      <c r="L214" s="268" t="s">
        <v>7295</v>
      </c>
      <c r="M214" s="268" t="s">
        <v>7295</v>
      </c>
      <c r="N214" s="268" t="s">
        <v>7295</v>
      </c>
      <c r="O214" s="268" t="s">
        <v>7295</v>
      </c>
      <c r="P214" s="268" t="s">
        <v>7295</v>
      </c>
      <c r="Q214" s="268" t="s">
        <v>7295</v>
      </c>
      <c r="R214" s="268" t="s">
        <v>7295</v>
      </c>
      <c r="S214" s="268" t="s">
        <v>7295</v>
      </c>
      <c r="T214" s="268" t="s">
        <v>7295</v>
      </c>
      <c r="U214" s="268" t="s">
        <v>7295</v>
      </c>
      <c r="V214" s="268" t="s">
        <v>7295</v>
      </c>
      <c r="W214" s="268" t="s">
        <v>7295</v>
      </c>
      <c r="X214" s="268" t="s">
        <v>7295</v>
      </c>
      <c r="Y214" s="268" t="s">
        <v>7295</v>
      </c>
      <c r="Z214" s="268" t="s">
        <v>7295</v>
      </c>
      <c r="AA214" s="268" t="s">
        <v>7295</v>
      </c>
      <c r="AB214" s="268" t="s">
        <v>7295</v>
      </c>
      <c r="AC214" s="268" t="s">
        <v>7295</v>
      </c>
      <c r="AD214" s="268" t="s">
        <v>7295</v>
      </c>
      <c r="AE214" s="268" t="s">
        <v>7295</v>
      </c>
      <c r="AF214" s="268" t="s">
        <v>7295</v>
      </c>
      <c r="AG214" s="268" t="s">
        <v>7295</v>
      </c>
      <c r="AH214" s="268" t="s">
        <v>7295</v>
      </c>
      <c r="AI214" s="268" t="s">
        <v>7295</v>
      </c>
      <c r="AJ214" s="268" t="s">
        <v>7295</v>
      </c>
      <c r="AK214" s="268" t="s">
        <v>7295</v>
      </c>
      <c r="AL214" s="268" t="s">
        <v>7295</v>
      </c>
      <c r="AM214" s="268" t="str">
        <f>_xlfn.IFNA(VLOOKUP(C214,'INFORM Severity - hidden'!$C$5:$G$155,5,FALSE),"-")</f>
        <v>-</v>
      </c>
    </row>
    <row r="215" spans="1:39" x14ac:dyDescent="0.35">
      <c r="A215" t="s">
        <v>849</v>
      </c>
      <c r="B215" t="s">
        <v>847</v>
      </c>
      <c r="C215" t="s">
        <v>848</v>
      </c>
      <c r="D215" s="268" t="str">
        <f t="shared" si="3"/>
        <v>Stable</v>
      </c>
      <c r="E215" s="268" t="s">
        <v>7295</v>
      </c>
      <c r="F215" s="268">
        <v>3.3</v>
      </c>
      <c r="G215" s="268">
        <v>3.3</v>
      </c>
      <c r="H215" s="268">
        <v>3.6</v>
      </c>
      <c r="I215" s="268">
        <v>3.6</v>
      </c>
      <c r="J215" s="268">
        <v>3.6</v>
      </c>
      <c r="K215" s="268">
        <v>3.6</v>
      </c>
      <c r="L215" s="268">
        <v>3.6</v>
      </c>
      <c r="M215" s="268">
        <v>3.6</v>
      </c>
      <c r="N215" s="268">
        <v>3.5</v>
      </c>
      <c r="O215" s="268">
        <v>3.5</v>
      </c>
      <c r="P215" s="268">
        <v>3.5</v>
      </c>
      <c r="Q215" s="268">
        <v>3.5</v>
      </c>
      <c r="R215" s="268">
        <v>3.5</v>
      </c>
      <c r="S215" s="268">
        <v>3.5</v>
      </c>
      <c r="T215" s="268">
        <v>3.5</v>
      </c>
      <c r="U215" s="268">
        <v>3.5</v>
      </c>
      <c r="V215" s="268">
        <v>3.5</v>
      </c>
      <c r="W215" s="268">
        <v>3.5</v>
      </c>
      <c r="X215" s="268">
        <v>3.5</v>
      </c>
      <c r="Y215" s="268">
        <v>3.5</v>
      </c>
      <c r="Z215" s="268">
        <v>3.5</v>
      </c>
      <c r="AA215" s="268">
        <v>3.5</v>
      </c>
      <c r="AB215" s="268">
        <v>3.5</v>
      </c>
      <c r="AC215" s="268">
        <v>3.5</v>
      </c>
      <c r="AD215" s="268">
        <v>3.5</v>
      </c>
      <c r="AE215" s="268">
        <v>3.5</v>
      </c>
      <c r="AF215" s="268">
        <v>3.5</v>
      </c>
      <c r="AG215" s="268">
        <v>3.5</v>
      </c>
      <c r="AH215" s="268">
        <v>3.5</v>
      </c>
      <c r="AI215" s="268">
        <v>3.6</v>
      </c>
      <c r="AJ215" s="268">
        <v>3.6</v>
      </c>
      <c r="AK215" s="268">
        <v>3.6</v>
      </c>
      <c r="AL215" s="268">
        <v>3.6</v>
      </c>
      <c r="AM215" s="268">
        <f>_xlfn.IFNA(VLOOKUP(C215,'INFORM Severity - hidden'!$C$5:$G$155,5,FALSE),"-")</f>
        <v>3.6</v>
      </c>
    </row>
    <row r="216" spans="1:39" x14ac:dyDescent="0.35">
      <c r="A216"/>
      <c r="B216"/>
      <c r="C216" t="s">
        <v>7383</v>
      </c>
      <c r="D216" s="268" t="str">
        <f t="shared" si="3"/>
        <v>-</v>
      </c>
      <c r="E216" s="268" t="s">
        <v>7295</v>
      </c>
      <c r="F216" s="268" t="s">
        <v>7295</v>
      </c>
      <c r="G216" s="268" t="s">
        <v>7295</v>
      </c>
      <c r="H216" s="268" t="s">
        <v>7295</v>
      </c>
      <c r="I216" s="268" t="s">
        <v>7295</v>
      </c>
      <c r="J216" s="268" t="s">
        <v>7295</v>
      </c>
      <c r="K216" s="268" t="s">
        <v>7295</v>
      </c>
      <c r="L216" s="268" t="s">
        <v>7295</v>
      </c>
      <c r="M216" s="268" t="s">
        <v>7295</v>
      </c>
      <c r="N216" s="268" t="s">
        <v>7295</v>
      </c>
      <c r="O216" s="268" t="s">
        <v>7295</v>
      </c>
      <c r="P216" s="268" t="s">
        <v>7295</v>
      </c>
      <c r="Q216" s="268" t="s">
        <v>7295</v>
      </c>
      <c r="R216" s="268" t="s">
        <v>7295</v>
      </c>
      <c r="S216" s="268" t="s">
        <v>7295</v>
      </c>
      <c r="T216" s="268" t="s">
        <v>7295</v>
      </c>
      <c r="U216" s="268" t="s">
        <v>7295</v>
      </c>
      <c r="V216" s="268" t="s">
        <v>7295</v>
      </c>
      <c r="W216" s="268" t="s">
        <v>7295</v>
      </c>
      <c r="X216" s="268" t="s">
        <v>7295</v>
      </c>
      <c r="Y216" s="268" t="s">
        <v>7295</v>
      </c>
      <c r="Z216" s="268" t="s">
        <v>7295</v>
      </c>
      <c r="AA216" s="268" t="s">
        <v>7295</v>
      </c>
      <c r="AB216" s="268" t="s">
        <v>7295</v>
      </c>
      <c r="AC216" s="268" t="s">
        <v>7295</v>
      </c>
      <c r="AD216" s="268" t="s">
        <v>7295</v>
      </c>
      <c r="AE216" s="268" t="s">
        <v>7295</v>
      </c>
      <c r="AF216" s="268">
        <v>1.5</v>
      </c>
      <c r="AG216" s="268">
        <v>1.5</v>
      </c>
      <c r="AH216" s="268">
        <v>1.6</v>
      </c>
      <c r="AI216" s="268">
        <v>1.6</v>
      </c>
      <c r="AJ216" s="268">
        <v>1.6</v>
      </c>
      <c r="AK216" s="268" t="s">
        <v>7295</v>
      </c>
      <c r="AL216" s="268" t="s">
        <v>7295</v>
      </c>
      <c r="AM216" s="268" t="str">
        <f>_xlfn.IFNA(VLOOKUP(C216,'INFORM Severity - hidden'!$C$5:$G$155,5,FALSE),"-")</f>
        <v>-</v>
      </c>
    </row>
    <row r="217" spans="1:39" x14ac:dyDescent="0.35">
      <c r="A217" t="s">
        <v>103</v>
      </c>
      <c r="B217" t="s">
        <v>101</v>
      </c>
      <c r="C217" t="s">
        <v>102</v>
      </c>
      <c r="D217" s="268" t="str">
        <f t="shared" si="3"/>
        <v>Stable</v>
      </c>
      <c r="E217" s="268">
        <v>4.2</v>
      </c>
      <c r="F217" s="268">
        <v>4.2</v>
      </c>
      <c r="G217" s="268">
        <v>4.2</v>
      </c>
      <c r="H217" s="268">
        <v>3.9</v>
      </c>
      <c r="I217" s="268">
        <v>3.9</v>
      </c>
      <c r="J217" s="268">
        <v>4</v>
      </c>
      <c r="K217" s="268">
        <v>4</v>
      </c>
      <c r="L217" s="268">
        <v>4</v>
      </c>
      <c r="M217" s="268">
        <v>4</v>
      </c>
      <c r="N217" s="268">
        <v>4</v>
      </c>
      <c r="O217" s="268">
        <v>4</v>
      </c>
      <c r="P217" s="268">
        <v>4</v>
      </c>
      <c r="Q217" s="268">
        <v>4</v>
      </c>
      <c r="R217" s="268">
        <v>4.0999999999999996</v>
      </c>
      <c r="S217" s="268">
        <v>4.0999999999999996</v>
      </c>
      <c r="T217" s="268">
        <v>4.0999999999999996</v>
      </c>
      <c r="U217" s="268">
        <v>4.0999999999999996</v>
      </c>
      <c r="V217" s="268">
        <v>4.0999999999999996</v>
      </c>
      <c r="W217" s="268">
        <v>4.0999999999999996</v>
      </c>
      <c r="X217" s="268">
        <v>4.0999999999999996</v>
      </c>
      <c r="Y217" s="268">
        <v>4.0999999999999996</v>
      </c>
      <c r="Z217" s="268">
        <v>4.0999999999999996</v>
      </c>
      <c r="AA217" s="268">
        <v>4</v>
      </c>
      <c r="AB217" s="268">
        <v>4</v>
      </c>
      <c r="AC217" s="268">
        <v>4</v>
      </c>
      <c r="AD217" s="268">
        <v>4</v>
      </c>
      <c r="AE217" s="268">
        <v>4</v>
      </c>
      <c r="AF217" s="268">
        <v>4</v>
      </c>
      <c r="AG217" s="268">
        <v>4</v>
      </c>
      <c r="AH217" s="268">
        <v>4.0999999999999996</v>
      </c>
      <c r="AI217" s="268">
        <v>4.2</v>
      </c>
      <c r="AJ217" s="268">
        <v>4.2</v>
      </c>
      <c r="AK217" s="268">
        <v>4.2</v>
      </c>
      <c r="AL217" s="268">
        <v>4.2</v>
      </c>
      <c r="AM217" s="268">
        <f>_xlfn.IFNA(VLOOKUP(C217,'INFORM Severity - hidden'!$C$5:$G$155,5,FALSE),"-")</f>
        <v>4.2</v>
      </c>
    </row>
    <row r="218" spans="1:39" x14ac:dyDescent="0.35">
      <c r="A218"/>
      <c r="B218"/>
      <c r="C218" t="s">
        <v>7384</v>
      </c>
      <c r="D218" s="268" t="str">
        <f t="shared" si="3"/>
        <v>-</v>
      </c>
      <c r="E218" s="268" t="s">
        <v>7295</v>
      </c>
      <c r="F218" s="268" t="s">
        <v>7295</v>
      </c>
      <c r="G218" s="268" t="s">
        <v>7295</v>
      </c>
      <c r="H218" s="268" t="s">
        <v>7295</v>
      </c>
      <c r="I218" s="268" t="s">
        <v>7295</v>
      </c>
      <c r="J218" s="268" t="s">
        <v>7295</v>
      </c>
      <c r="K218" s="268" t="s">
        <v>7295</v>
      </c>
      <c r="L218" s="268" t="s">
        <v>7295</v>
      </c>
      <c r="M218" s="268" t="s">
        <v>7295</v>
      </c>
      <c r="N218" s="268" t="s">
        <v>7295</v>
      </c>
      <c r="O218" s="268" t="s">
        <v>7295</v>
      </c>
      <c r="P218" s="268" t="s">
        <v>7295</v>
      </c>
      <c r="Q218" s="268" t="s">
        <v>7295</v>
      </c>
      <c r="R218" s="268" t="s">
        <v>7295</v>
      </c>
      <c r="S218" s="268" t="s">
        <v>7295</v>
      </c>
      <c r="T218" s="268" t="s">
        <v>7295</v>
      </c>
      <c r="U218" s="268" t="s">
        <v>7295</v>
      </c>
      <c r="V218" s="268" t="s">
        <v>7295</v>
      </c>
      <c r="W218" s="268" t="s">
        <v>7295</v>
      </c>
      <c r="X218" s="268" t="s">
        <v>7295</v>
      </c>
      <c r="Y218" s="268" t="s">
        <v>7295</v>
      </c>
      <c r="Z218" s="268" t="s">
        <v>7295</v>
      </c>
      <c r="AA218" s="268">
        <v>2.4</v>
      </c>
      <c r="AB218" s="268">
        <v>2.4</v>
      </c>
      <c r="AC218" s="268">
        <v>2.4</v>
      </c>
      <c r="AD218" s="268">
        <v>2.9</v>
      </c>
      <c r="AE218" s="268">
        <v>2.9</v>
      </c>
      <c r="AF218" s="268">
        <v>2.9</v>
      </c>
      <c r="AG218" s="268" t="s">
        <v>7295</v>
      </c>
      <c r="AH218" s="268" t="s">
        <v>7295</v>
      </c>
      <c r="AI218" s="268" t="s">
        <v>7295</v>
      </c>
      <c r="AJ218" s="268" t="s">
        <v>7295</v>
      </c>
      <c r="AK218" s="268" t="s">
        <v>7295</v>
      </c>
      <c r="AL218" s="268" t="s">
        <v>7295</v>
      </c>
      <c r="AM218" s="268" t="str">
        <f>_xlfn.IFNA(VLOOKUP(C218,'INFORM Severity - hidden'!$C$5:$G$155,5,FALSE),"-")</f>
        <v>-</v>
      </c>
    </row>
    <row r="219" spans="1:39" x14ac:dyDescent="0.35">
      <c r="A219"/>
      <c r="B219"/>
      <c r="C219" t="s">
        <v>7385</v>
      </c>
      <c r="D219" s="268" t="str">
        <f t="shared" si="3"/>
        <v>-</v>
      </c>
      <c r="E219" s="268" t="s">
        <v>7295</v>
      </c>
      <c r="F219" s="268" t="s">
        <v>7295</v>
      </c>
      <c r="G219" s="268" t="s">
        <v>7295</v>
      </c>
      <c r="H219" s="268" t="s">
        <v>7295</v>
      </c>
      <c r="I219" s="268" t="s">
        <v>7295</v>
      </c>
      <c r="J219" s="268" t="s">
        <v>7295</v>
      </c>
      <c r="K219" s="268" t="s">
        <v>7295</v>
      </c>
      <c r="L219" s="268" t="s">
        <v>7295</v>
      </c>
      <c r="M219" s="268" t="s">
        <v>7295</v>
      </c>
      <c r="N219" s="268" t="s">
        <v>7295</v>
      </c>
      <c r="O219" s="268" t="s">
        <v>7295</v>
      </c>
      <c r="P219" s="268" t="s">
        <v>7295</v>
      </c>
      <c r="Q219" s="268" t="s">
        <v>7295</v>
      </c>
      <c r="R219" s="268" t="s">
        <v>7295</v>
      </c>
      <c r="S219" s="268" t="s">
        <v>7295</v>
      </c>
      <c r="T219" s="268">
        <v>1.9</v>
      </c>
      <c r="U219" s="268">
        <v>1.9</v>
      </c>
      <c r="V219" s="268">
        <v>2</v>
      </c>
      <c r="W219" s="268">
        <v>2</v>
      </c>
      <c r="X219" s="268">
        <v>2</v>
      </c>
      <c r="Y219" s="268">
        <v>2</v>
      </c>
      <c r="Z219" s="268">
        <v>2</v>
      </c>
      <c r="AA219" s="268">
        <v>2</v>
      </c>
      <c r="AB219" s="268">
        <v>2</v>
      </c>
      <c r="AC219" s="268">
        <v>2</v>
      </c>
      <c r="AD219" s="268">
        <v>2</v>
      </c>
      <c r="AE219" s="268">
        <v>2</v>
      </c>
      <c r="AF219" s="268">
        <v>2</v>
      </c>
      <c r="AG219" s="268" t="s">
        <v>7295</v>
      </c>
      <c r="AH219" s="268" t="s">
        <v>7295</v>
      </c>
      <c r="AI219" s="268" t="s">
        <v>7295</v>
      </c>
      <c r="AJ219" s="268" t="s">
        <v>7295</v>
      </c>
      <c r="AK219" s="268" t="s">
        <v>7295</v>
      </c>
      <c r="AL219" s="268" t="s">
        <v>7295</v>
      </c>
      <c r="AM219" s="268" t="str">
        <f>_xlfn.IFNA(VLOOKUP(C219,'INFORM Severity - hidden'!$C$5:$G$155,5,FALSE),"-")</f>
        <v>-</v>
      </c>
    </row>
    <row r="220" spans="1:39" x14ac:dyDescent="0.35">
      <c r="A220"/>
      <c r="B220"/>
      <c r="C220" t="s">
        <v>7386</v>
      </c>
      <c r="D220" s="268" t="str">
        <f t="shared" si="3"/>
        <v>-</v>
      </c>
      <c r="E220" s="268" t="s">
        <v>7295</v>
      </c>
      <c r="F220" s="268">
        <v>1.5</v>
      </c>
      <c r="G220" s="268" t="s">
        <v>7295</v>
      </c>
      <c r="H220" s="268" t="s">
        <v>7295</v>
      </c>
      <c r="I220" s="268" t="s">
        <v>7295</v>
      </c>
      <c r="J220" s="268" t="s">
        <v>7295</v>
      </c>
      <c r="K220" s="268" t="s">
        <v>7295</v>
      </c>
      <c r="L220" s="268" t="s">
        <v>7295</v>
      </c>
      <c r="M220" s="268" t="s">
        <v>7295</v>
      </c>
      <c r="N220" s="268" t="s">
        <v>7295</v>
      </c>
      <c r="O220" s="268" t="s">
        <v>7295</v>
      </c>
      <c r="P220" s="268" t="s">
        <v>7295</v>
      </c>
      <c r="Q220" s="268" t="s">
        <v>7295</v>
      </c>
      <c r="R220" s="268" t="s">
        <v>7295</v>
      </c>
      <c r="S220" s="268" t="s">
        <v>7295</v>
      </c>
      <c r="T220" s="268" t="s">
        <v>7295</v>
      </c>
      <c r="U220" s="268" t="s">
        <v>7295</v>
      </c>
      <c r="V220" s="268" t="s">
        <v>7295</v>
      </c>
      <c r="W220" s="268" t="s">
        <v>7295</v>
      </c>
      <c r="X220" s="268" t="s">
        <v>7295</v>
      </c>
      <c r="Y220" s="268" t="s">
        <v>7295</v>
      </c>
      <c r="Z220" s="268" t="s">
        <v>7295</v>
      </c>
      <c r="AA220" s="268" t="s">
        <v>7295</v>
      </c>
      <c r="AB220" s="268" t="s">
        <v>7295</v>
      </c>
      <c r="AC220" s="268" t="s">
        <v>7295</v>
      </c>
      <c r="AD220" s="268" t="s">
        <v>7295</v>
      </c>
      <c r="AE220" s="268" t="s">
        <v>7295</v>
      </c>
      <c r="AF220" s="268" t="s">
        <v>7295</v>
      </c>
      <c r="AG220" s="268" t="s">
        <v>7295</v>
      </c>
      <c r="AH220" s="268" t="s">
        <v>7295</v>
      </c>
      <c r="AI220" s="268" t="s">
        <v>7295</v>
      </c>
      <c r="AJ220" s="268" t="s">
        <v>7295</v>
      </c>
      <c r="AK220" s="268" t="s">
        <v>7295</v>
      </c>
      <c r="AL220" s="268" t="s">
        <v>7295</v>
      </c>
      <c r="AM220" s="268" t="str">
        <f>_xlfn.IFNA(VLOOKUP(C220,'INFORM Severity - hidden'!$C$5:$G$155,5,FALSE),"-")</f>
        <v>-</v>
      </c>
    </row>
    <row r="221" spans="1:39" x14ac:dyDescent="0.35">
      <c r="A221"/>
      <c r="B221"/>
      <c r="C221" t="s">
        <v>7387</v>
      </c>
      <c r="D221" s="268" t="str">
        <f t="shared" si="3"/>
        <v>-</v>
      </c>
      <c r="E221" s="268" t="s">
        <v>7295</v>
      </c>
      <c r="F221" s="268">
        <v>1.3</v>
      </c>
      <c r="G221" s="268" t="s">
        <v>7295</v>
      </c>
      <c r="H221" s="268" t="s">
        <v>7295</v>
      </c>
      <c r="I221" s="268" t="s">
        <v>7295</v>
      </c>
      <c r="J221" s="268" t="s">
        <v>7295</v>
      </c>
      <c r="K221" s="268" t="s">
        <v>7295</v>
      </c>
      <c r="L221" s="268" t="s">
        <v>7295</v>
      </c>
      <c r="M221" s="268" t="s">
        <v>7295</v>
      </c>
      <c r="N221" s="268" t="s">
        <v>7295</v>
      </c>
      <c r="O221" s="268" t="s">
        <v>7295</v>
      </c>
      <c r="P221" s="268" t="s">
        <v>7295</v>
      </c>
      <c r="Q221" s="268" t="s">
        <v>7295</v>
      </c>
      <c r="R221" s="268" t="s">
        <v>7295</v>
      </c>
      <c r="S221" s="268" t="s">
        <v>7295</v>
      </c>
      <c r="T221" s="268" t="s">
        <v>7295</v>
      </c>
      <c r="U221" s="268" t="s">
        <v>7295</v>
      </c>
      <c r="V221" s="268" t="s">
        <v>7295</v>
      </c>
      <c r="W221" s="268" t="s">
        <v>7295</v>
      </c>
      <c r="X221" s="268" t="s">
        <v>7295</v>
      </c>
      <c r="Y221" s="268" t="s">
        <v>7295</v>
      </c>
      <c r="Z221" s="268" t="s">
        <v>7295</v>
      </c>
      <c r="AA221" s="268" t="s">
        <v>7295</v>
      </c>
      <c r="AB221" s="268" t="s">
        <v>7295</v>
      </c>
      <c r="AC221" s="268" t="s">
        <v>7295</v>
      </c>
      <c r="AD221" s="268" t="s">
        <v>7295</v>
      </c>
      <c r="AE221" s="268" t="s">
        <v>7295</v>
      </c>
      <c r="AF221" s="268" t="s">
        <v>7295</v>
      </c>
      <c r="AG221" s="268" t="s">
        <v>7295</v>
      </c>
      <c r="AH221" s="268" t="s">
        <v>7295</v>
      </c>
      <c r="AI221" s="268" t="s">
        <v>7295</v>
      </c>
      <c r="AJ221" s="268" t="s">
        <v>7295</v>
      </c>
      <c r="AK221" s="268" t="s">
        <v>7295</v>
      </c>
      <c r="AL221" s="268" t="s">
        <v>7295</v>
      </c>
      <c r="AM221" s="268" t="str">
        <f>_xlfn.IFNA(VLOOKUP(C221,'INFORM Severity - hidden'!$C$5:$G$155,5,FALSE),"-")</f>
        <v>-</v>
      </c>
    </row>
    <row r="222" spans="1:39" x14ac:dyDescent="0.35">
      <c r="A222" t="s">
        <v>93</v>
      </c>
      <c r="B222" t="s">
        <v>91</v>
      </c>
      <c r="C222" t="s">
        <v>92</v>
      </c>
      <c r="D222" s="268" t="str">
        <f t="shared" si="3"/>
        <v>Decreasing</v>
      </c>
      <c r="E222" s="268">
        <v>4.2</v>
      </c>
      <c r="F222" s="268">
        <v>4.3</v>
      </c>
      <c r="G222" s="268">
        <v>4.3</v>
      </c>
      <c r="H222" s="268">
        <v>4.7</v>
      </c>
      <c r="I222" s="268">
        <v>4.7</v>
      </c>
      <c r="J222" s="268">
        <v>4.7</v>
      </c>
      <c r="K222" s="268">
        <v>4.7</v>
      </c>
      <c r="L222" s="268">
        <v>4.7</v>
      </c>
      <c r="M222" s="268">
        <v>4.7</v>
      </c>
      <c r="N222" s="268">
        <v>4.7</v>
      </c>
      <c r="O222" s="268">
        <v>4.7</v>
      </c>
      <c r="P222" s="268">
        <v>4.7</v>
      </c>
      <c r="Q222" s="268">
        <v>4.7</v>
      </c>
      <c r="R222" s="268">
        <v>4.7</v>
      </c>
      <c r="S222" s="268">
        <v>4.7</v>
      </c>
      <c r="T222" s="268">
        <v>4.7</v>
      </c>
      <c r="U222" s="268">
        <v>4.7</v>
      </c>
      <c r="V222" s="268">
        <v>4.7</v>
      </c>
      <c r="W222" s="268">
        <v>4.7</v>
      </c>
      <c r="X222" s="268">
        <v>4.7</v>
      </c>
      <c r="Y222" s="268">
        <v>4.5999999999999996</v>
      </c>
      <c r="Z222" s="268">
        <v>4.5999999999999996</v>
      </c>
      <c r="AA222" s="268">
        <v>4.5999999999999996</v>
      </c>
      <c r="AB222" s="268">
        <v>4.5999999999999996</v>
      </c>
      <c r="AC222" s="268">
        <v>4.5999999999999996</v>
      </c>
      <c r="AD222" s="268">
        <v>4.5999999999999996</v>
      </c>
      <c r="AE222" s="268">
        <v>4.5999999999999996</v>
      </c>
      <c r="AF222" s="268">
        <v>4.5999999999999996</v>
      </c>
      <c r="AG222" s="268">
        <v>4.9000000000000004</v>
      </c>
      <c r="AH222" s="268">
        <v>4.9000000000000004</v>
      </c>
      <c r="AI222" s="268">
        <v>5</v>
      </c>
      <c r="AJ222" s="268">
        <v>5</v>
      </c>
      <c r="AK222" s="268">
        <v>4.9000000000000004</v>
      </c>
      <c r="AL222" s="268">
        <v>4.9000000000000004</v>
      </c>
      <c r="AM222" s="268">
        <f>_xlfn.IFNA(VLOOKUP(C222,'INFORM Severity - hidden'!$C$5:$G$155,5,FALSE),"-")</f>
        <v>4.9000000000000004</v>
      </c>
    </row>
    <row r="223" spans="1:39" x14ac:dyDescent="0.35">
      <c r="A223" t="s">
        <v>93</v>
      </c>
      <c r="B223" t="s">
        <v>906</v>
      </c>
      <c r="C223" t="s">
        <v>907</v>
      </c>
      <c r="D223" s="268" t="str">
        <f t="shared" si="3"/>
        <v>Increasing</v>
      </c>
      <c r="E223" s="268" t="s">
        <v>7295</v>
      </c>
      <c r="F223" s="268">
        <v>2.8</v>
      </c>
      <c r="G223" s="268">
        <v>2.8</v>
      </c>
      <c r="H223" s="268">
        <v>3</v>
      </c>
      <c r="I223" s="268">
        <v>3</v>
      </c>
      <c r="J223" s="268">
        <v>3</v>
      </c>
      <c r="K223" s="268">
        <v>3</v>
      </c>
      <c r="L223" s="268">
        <v>3</v>
      </c>
      <c r="M223" s="268">
        <v>2.9</v>
      </c>
      <c r="N223" s="268">
        <v>2.9</v>
      </c>
      <c r="O223" s="268">
        <v>3</v>
      </c>
      <c r="P223" s="268">
        <v>3</v>
      </c>
      <c r="Q223" s="268">
        <v>3</v>
      </c>
      <c r="R223" s="268">
        <v>2.9</v>
      </c>
      <c r="S223" s="268">
        <v>2.9</v>
      </c>
      <c r="T223" s="268">
        <v>2.9</v>
      </c>
      <c r="U223" s="268">
        <v>2.9</v>
      </c>
      <c r="V223" s="268">
        <v>2.6</v>
      </c>
      <c r="W223" s="268">
        <v>2.6</v>
      </c>
      <c r="X223" s="268">
        <v>2.6</v>
      </c>
      <c r="Y223" s="268">
        <v>2.6</v>
      </c>
      <c r="Z223" s="268">
        <v>2.6</v>
      </c>
      <c r="AA223" s="268">
        <v>2.9</v>
      </c>
      <c r="AB223" s="268">
        <v>2.9</v>
      </c>
      <c r="AC223" s="268">
        <v>2.9</v>
      </c>
      <c r="AD223" s="268">
        <v>2.9</v>
      </c>
      <c r="AE223" s="268">
        <v>2.9</v>
      </c>
      <c r="AF223" s="268">
        <v>2.9</v>
      </c>
      <c r="AG223" s="268">
        <v>2.5</v>
      </c>
      <c r="AH223" s="268">
        <v>2.4</v>
      </c>
      <c r="AI223" s="268">
        <v>2.7</v>
      </c>
      <c r="AJ223" s="268">
        <v>2.7</v>
      </c>
      <c r="AK223" s="268">
        <v>4.5999999999999996</v>
      </c>
      <c r="AL223" s="268">
        <v>4.5999999999999996</v>
      </c>
      <c r="AM223" s="268">
        <f>_xlfn.IFNA(VLOOKUP(C223,'INFORM Severity - hidden'!$C$5:$G$155,5,FALSE),"-")</f>
        <v>4.5999999999999996</v>
      </c>
    </row>
    <row r="224" spans="1:39" x14ac:dyDescent="0.35">
      <c r="A224" t="s">
        <v>417</v>
      </c>
      <c r="B224" t="s">
        <v>415</v>
      </c>
      <c r="C224" t="s">
        <v>416</v>
      </c>
      <c r="D224" s="268" t="str">
        <f t="shared" si="3"/>
        <v>Stable</v>
      </c>
      <c r="E224" s="268" t="s">
        <v>7295</v>
      </c>
      <c r="F224" s="268">
        <v>2.7</v>
      </c>
      <c r="G224" s="268">
        <v>2.7</v>
      </c>
      <c r="H224" s="268">
        <v>2.7</v>
      </c>
      <c r="I224" s="268">
        <v>2.7</v>
      </c>
      <c r="J224" s="268">
        <v>2.7</v>
      </c>
      <c r="K224" s="268">
        <v>2.7</v>
      </c>
      <c r="L224" s="268">
        <v>2.7</v>
      </c>
      <c r="M224" s="268">
        <v>2.7</v>
      </c>
      <c r="N224" s="268">
        <v>2.7</v>
      </c>
      <c r="O224" s="268">
        <v>2.7</v>
      </c>
      <c r="P224" s="268">
        <v>2.7</v>
      </c>
      <c r="Q224" s="268">
        <v>2.7</v>
      </c>
      <c r="R224" s="268">
        <v>2.7</v>
      </c>
      <c r="S224" s="268">
        <v>2.7</v>
      </c>
      <c r="T224" s="268">
        <v>2.7</v>
      </c>
      <c r="U224" s="268">
        <v>2.7</v>
      </c>
      <c r="V224" s="268">
        <v>2.8</v>
      </c>
      <c r="W224" s="268">
        <v>2.8</v>
      </c>
      <c r="X224" s="268">
        <v>2.8</v>
      </c>
      <c r="Y224" s="268">
        <v>2.8</v>
      </c>
      <c r="Z224" s="268">
        <v>2.7</v>
      </c>
      <c r="AA224" s="268">
        <v>2.7</v>
      </c>
      <c r="AB224" s="268">
        <v>2.7</v>
      </c>
      <c r="AC224" s="268">
        <v>2.7</v>
      </c>
      <c r="AD224" s="268">
        <v>2.7</v>
      </c>
      <c r="AE224" s="268">
        <v>2.7</v>
      </c>
      <c r="AF224" s="268">
        <v>2.7</v>
      </c>
      <c r="AG224" s="268">
        <v>2.7</v>
      </c>
      <c r="AH224" s="268">
        <v>2.8</v>
      </c>
      <c r="AI224" s="268">
        <v>2.9</v>
      </c>
      <c r="AJ224" s="268">
        <v>2.9</v>
      </c>
      <c r="AK224" s="268">
        <v>2.9</v>
      </c>
      <c r="AL224" s="268">
        <v>2.9</v>
      </c>
      <c r="AM224" s="268">
        <f>_xlfn.IFNA(VLOOKUP(C224,'INFORM Severity - hidden'!$C$5:$G$155,5,FALSE),"-")</f>
        <v>3</v>
      </c>
    </row>
    <row r="225" spans="1:39" x14ac:dyDescent="0.35">
      <c r="A225" t="s">
        <v>186</v>
      </c>
      <c r="B225" t="s">
        <v>184</v>
      </c>
      <c r="C225" t="s">
        <v>185</v>
      </c>
      <c r="D225" s="268" t="str">
        <f t="shared" si="3"/>
        <v>Stable</v>
      </c>
      <c r="E225" s="268" t="s">
        <v>7295</v>
      </c>
      <c r="F225" s="268">
        <v>3.6</v>
      </c>
      <c r="G225" s="268">
        <v>3.8</v>
      </c>
      <c r="H225" s="268">
        <v>3.9</v>
      </c>
      <c r="I225" s="268">
        <v>3.9</v>
      </c>
      <c r="J225" s="268">
        <v>3.9</v>
      </c>
      <c r="K225" s="268">
        <v>3.9</v>
      </c>
      <c r="L225" s="268">
        <v>3.9</v>
      </c>
      <c r="M225" s="268">
        <v>3.9</v>
      </c>
      <c r="N225" s="268">
        <v>3.7</v>
      </c>
      <c r="O225" s="268">
        <v>3.7</v>
      </c>
      <c r="P225" s="268">
        <v>3.7</v>
      </c>
      <c r="Q225" s="268">
        <v>3.8</v>
      </c>
      <c r="R225" s="268">
        <v>3.8</v>
      </c>
      <c r="S225" s="268">
        <v>3.8</v>
      </c>
      <c r="T225" s="268">
        <v>3.7</v>
      </c>
      <c r="U225" s="268">
        <v>3.7</v>
      </c>
      <c r="V225" s="268">
        <v>3.7</v>
      </c>
      <c r="W225" s="268">
        <v>3.7</v>
      </c>
      <c r="X225" s="268">
        <v>3.7</v>
      </c>
      <c r="Y225" s="268">
        <v>3.7</v>
      </c>
      <c r="Z225" s="268">
        <v>3.5</v>
      </c>
      <c r="AA225" s="268">
        <v>3.5</v>
      </c>
      <c r="AB225" s="268">
        <v>3.5</v>
      </c>
      <c r="AC225" s="268">
        <v>3.5</v>
      </c>
      <c r="AD225" s="268">
        <v>3.5</v>
      </c>
      <c r="AE225" s="268">
        <v>3.5</v>
      </c>
      <c r="AF225" s="268">
        <v>3.5</v>
      </c>
      <c r="AG225" s="268">
        <v>3.5</v>
      </c>
      <c r="AH225" s="268">
        <v>3.5</v>
      </c>
      <c r="AI225" s="268">
        <v>3.5</v>
      </c>
      <c r="AJ225" s="268">
        <v>3.5</v>
      </c>
      <c r="AK225" s="268">
        <v>3.5</v>
      </c>
      <c r="AL225" s="268">
        <v>3.5</v>
      </c>
      <c r="AM225" s="268">
        <f>_xlfn.IFNA(VLOOKUP(C225,'INFORM Severity - hidden'!$C$5:$G$155,5,FALSE),"-")</f>
        <v>3.5</v>
      </c>
    </row>
    <row r="226" spans="1:39" x14ac:dyDescent="0.35">
      <c r="A226"/>
      <c r="B226"/>
      <c r="C226" t="s">
        <v>7388</v>
      </c>
      <c r="D226" s="268" t="str">
        <f t="shared" si="3"/>
        <v>-</v>
      </c>
      <c r="E226" s="268" t="s">
        <v>7295</v>
      </c>
      <c r="F226" s="268" t="s">
        <v>7295</v>
      </c>
      <c r="G226" s="268">
        <v>2.2999999999999998</v>
      </c>
      <c r="H226" s="268">
        <v>3.2</v>
      </c>
      <c r="I226" s="268">
        <v>3.2</v>
      </c>
      <c r="J226" s="268" t="s">
        <v>7295</v>
      </c>
      <c r="K226" s="268" t="s">
        <v>7295</v>
      </c>
      <c r="L226" s="268" t="s">
        <v>7295</v>
      </c>
      <c r="M226" s="268" t="s">
        <v>7295</v>
      </c>
      <c r="N226" s="268" t="s">
        <v>7295</v>
      </c>
      <c r="O226" s="268" t="s">
        <v>7295</v>
      </c>
      <c r="P226" s="268" t="s">
        <v>7295</v>
      </c>
      <c r="Q226" s="268" t="s">
        <v>7295</v>
      </c>
      <c r="R226" s="268" t="s">
        <v>7295</v>
      </c>
      <c r="S226" s="268" t="s">
        <v>7295</v>
      </c>
      <c r="T226" s="268" t="s">
        <v>7295</v>
      </c>
      <c r="U226" s="268" t="s">
        <v>7295</v>
      </c>
      <c r="V226" s="268" t="s">
        <v>7295</v>
      </c>
      <c r="W226" s="268" t="s">
        <v>7295</v>
      </c>
      <c r="X226" s="268" t="s">
        <v>7295</v>
      </c>
      <c r="Y226" s="268" t="s">
        <v>7295</v>
      </c>
      <c r="Z226" s="268" t="s">
        <v>7295</v>
      </c>
      <c r="AA226" s="268" t="s">
        <v>7295</v>
      </c>
      <c r="AB226" s="268" t="s">
        <v>7295</v>
      </c>
      <c r="AC226" s="268" t="s">
        <v>7295</v>
      </c>
      <c r="AD226" s="268" t="s">
        <v>7295</v>
      </c>
      <c r="AE226" s="268" t="s">
        <v>7295</v>
      </c>
      <c r="AF226" s="268" t="s">
        <v>7295</v>
      </c>
      <c r="AG226" s="268" t="s">
        <v>7295</v>
      </c>
      <c r="AH226" s="268" t="s">
        <v>7295</v>
      </c>
      <c r="AI226" s="268" t="s">
        <v>7295</v>
      </c>
      <c r="AJ226" s="268" t="s">
        <v>7295</v>
      </c>
      <c r="AK226" s="268" t="s">
        <v>7295</v>
      </c>
      <c r="AL226" s="268" t="s">
        <v>7295</v>
      </c>
      <c r="AM226" s="268" t="str">
        <f>_xlfn.IFNA(VLOOKUP(C226,'INFORM Severity - hidden'!$C$5:$G$155,5,FALSE),"-")</f>
        <v>-</v>
      </c>
    </row>
    <row r="227" spans="1:39" x14ac:dyDescent="0.35">
      <c r="A227"/>
      <c r="B227"/>
      <c r="C227" t="s">
        <v>7389</v>
      </c>
      <c r="D227" s="268" t="str">
        <f t="shared" si="3"/>
        <v>-</v>
      </c>
      <c r="E227" s="268" t="s">
        <v>7295</v>
      </c>
      <c r="F227" s="268" t="s">
        <v>7295</v>
      </c>
      <c r="G227" s="268" t="s">
        <v>7295</v>
      </c>
      <c r="H227" s="268" t="s">
        <v>7295</v>
      </c>
      <c r="I227" s="268" t="s">
        <v>7295</v>
      </c>
      <c r="J227" s="268" t="s">
        <v>7295</v>
      </c>
      <c r="K227" s="268" t="s">
        <v>7295</v>
      </c>
      <c r="L227" s="268" t="s">
        <v>7295</v>
      </c>
      <c r="M227" s="268" t="s">
        <v>7295</v>
      </c>
      <c r="N227" s="268" t="s">
        <v>7295</v>
      </c>
      <c r="O227" s="268" t="s">
        <v>7295</v>
      </c>
      <c r="P227" s="268" t="s">
        <v>7295</v>
      </c>
      <c r="Q227" s="268" t="s">
        <v>7295</v>
      </c>
      <c r="R227" s="268" t="s">
        <v>7295</v>
      </c>
      <c r="S227" s="268" t="s">
        <v>7295</v>
      </c>
      <c r="T227" s="268" t="s">
        <v>7295</v>
      </c>
      <c r="U227" s="268" t="s">
        <v>7295</v>
      </c>
      <c r="V227" s="268">
        <v>2.6</v>
      </c>
      <c r="W227" s="268">
        <v>2.6</v>
      </c>
      <c r="X227" s="268">
        <v>2.6</v>
      </c>
      <c r="Y227" s="268">
        <v>2.6</v>
      </c>
      <c r="Z227" s="268">
        <v>2.6</v>
      </c>
      <c r="AA227" s="268">
        <v>2.6</v>
      </c>
      <c r="AB227" s="268" t="s">
        <v>7295</v>
      </c>
      <c r="AC227" s="268" t="s">
        <v>7295</v>
      </c>
      <c r="AD227" s="268" t="s">
        <v>7295</v>
      </c>
      <c r="AE227" s="268" t="s">
        <v>7295</v>
      </c>
      <c r="AF227" s="268" t="s">
        <v>7295</v>
      </c>
      <c r="AG227" s="268" t="s">
        <v>7295</v>
      </c>
      <c r="AH227" s="268" t="s">
        <v>7295</v>
      </c>
      <c r="AI227" s="268" t="s">
        <v>7295</v>
      </c>
      <c r="AJ227" s="268" t="s">
        <v>7295</v>
      </c>
      <c r="AK227" s="268" t="s">
        <v>7295</v>
      </c>
      <c r="AL227" s="268" t="s">
        <v>7295</v>
      </c>
      <c r="AM227" s="268" t="str">
        <f>_xlfn.IFNA(VLOOKUP(C227,'INFORM Severity - hidden'!$C$5:$G$155,5,FALSE),"-")</f>
        <v>-</v>
      </c>
    </row>
  </sheetData>
  <conditionalFormatting sqref="D3:D227">
    <cfRule type="cellIs" dxfId="212" priority="1" stopIfTrue="1" operator="equal">
      <formula>"Increasing"</formula>
    </cfRule>
    <cfRule type="cellIs" dxfId="211" priority="2" stopIfTrue="1" operator="equal">
      <formula>"Stable"</formula>
    </cfRule>
    <cfRule type="cellIs" dxfId="210" priority="3" stopIfTrue="1" operator="equal">
      <formula>"Decreasing"</formula>
    </cfRule>
  </conditionalFormatting>
  <conditionalFormatting sqref="E3:E227">
    <cfRule type="cellIs" dxfId="209" priority="4" stopIfTrue="1" operator="equal">
      <formula>"-"</formula>
    </cfRule>
    <cfRule type="cellIs" dxfId="208" priority="5" stopIfTrue="1" operator="greaterThanOrEqual">
      <formula>4</formula>
    </cfRule>
    <cfRule type="cellIs" dxfId="207" priority="6" stopIfTrue="1" operator="between">
      <formula>3</formula>
      <formula>4</formula>
    </cfRule>
    <cfRule type="cellIs" dxfId="206" priority="7" stopIfTrue="1" operator="between">
      <formula>2</formula>
      <formula>3</formula>
    </cfRule>
    <cfRule type="cellIs" dxfId="205" priority="8" stopIfTrue="1" operator="between">
      <formula>1</formula>
      <formula>2</formula>
    </cfRule>
    <cfRule type="cellIs" dxfId="204" priority="9" stopIfTrue="1" operator="between">
      <formula>0.1</formula>
      <formula>1</formula>
    </cfRule>
  </conditionalFormatting>
  <conditionalFormatting sqref="F3:F227">
    <cfRule type="cellIs" dxfId="203" priority="10" stopIfTrue="1" operator="equal">
      <formula>"-"</formula>
    </cfRule>
    <cfRule type="cellIs" dxfId="202" priority="11" stopIfTrue="1" operator="greaterThanOrEqual">
      <formula>4</formula>
    </cfRule>
    <cfRule type="cellIs" dxfId="201" priority="12" stopIfTrue="1" operator="between">
      <formula>3</formula>
      <formula>4</formula>
    </cfRule>
    <cfRule type="cellIs" dxfId="200" priority="13" stopIfTrue="1" operator="between">
      <formula>2</formula>
      <formula>3</formula>
    </cfRule>
    <cfRule type="cellIs" dxfId="199" priority="14" stopIfTrue="1" operator="between">
      <formula>1</formula>
      <formula>2</formula>
    </cfRule>
    <cfRule type="cellIs" dxfId="198" priority="15" stopIfTrue="1" operator="between">
      <formula>0.1</formula>
      <formula>1</formula>
    </cfRule>
  </conditionalFormatting>
  <conditionalFormatting sqref="G3:G227">
    <cfRule type="cellIs" dxfId="197" priority="16" stopIfTrue="1" operator="equal">
      <formula>"-"</formula>
    </cfRule>
    <cfRule type="cellIs" dxfId="196" priority="17" stopIfTrue="1" operator="greaterThanOrEqual">
      <formula>4</formula>
    </cfRule>
    <cfRule type="cellIs" dxfId="195" priority="18" stopIfTrue="1" operator="between">
      <formula>3</formula>
      <formula>4</formula>
    </cfRule>
    <cfRule type="cellIs" dxfId="194" priority="19" stopIfTrue="1" operator="between">
      <formula>2</formula>
      <formula>3</formula>
    </cfRule>
    <cfRule type="cellIs" dxfId="193" priority="20" stopIfTrue="1" operator="between">
      <formula>1</formula>
      <formula>2</formula>
    </cfRule>
    <cfRule type="cellIs" dxfId="192" priority="21" stopIfTrue="1" operator="between">
      <formula>0.1</formula>
      <formula>1</formula>
    </cfRule>
  </conditionalFormatting>
  <conditionalFormatting sqref="H3:H227">
    <cfRule type="cellIs" dxfId="191" priority="22" stopIfTrue="1" operator="equal">
      <formula>"-"</formula>
    </cfRule>
    <cfRule type="cellIs" dxfId="190" priority="23" stopIfTrue="1" operator="greaterThanOrEqual">
      <formula>4</formula>
    </cfRule>
    <cfRule type="cellIs" dxfId="189" priority="24" stopIfTrue="1" operator="between">
      <formula>3</formula>
      <formula>4</formula>
    </cfRule>
    <cfRule type="cellIs" dxfId="188" priority="25" stopIfTrue="1" operator="between">
      <formula>2</formula>
      <formula>3</formula>
    </cfRule>
    <cfRule type="cellIs" dxfId="187" priority="26" stopIfTrue="1" operator="between">
      <formula>1</formula>
      <formula>2</formula>
    </cfRule>
    <cfRule type="cellIs" dxfId="186" priority="27" stopIfTrue="1" operator="between">
      <formula>0.1</formula>
      <formula>1</formula>
    </cfRule>
  </conditionalFormatting>
  <conditionalFormatting sqref="I3:I227">
    <cfRule type="cellIs" dxfId="185" priority="28" stopIfTrue="1" operator="equal">
      <formula>"-"</formula>
    </cfRule>
    <cfRule type="cellIs" dxfId="184" priority="29" stopIfTrue="1" operator="greaterThanOrEqual">
      <formula>4</formula>
    </cfRule>
    <cfRule type="cellIs" dxfId="183" priority="30" stopIfTrue="1" operator="between">
      <formula>3</formula>
      <formula>4</formula>
    </cfRule>
    <cfRule type="cellIs" dxfId="182" priority="31" stopIfTrue="1" operator="between">
      <formula>2</formula>
      <formula>3</formula>
    </cfRule>
    <cfRule type="cellIs" dxfId="181" priority="32" stopIfTrue="1" operator="between">
      <formula>1</formula>
      <formula>2</formula>
    </cfRule>
    <cfRule type="cellIs" dxfId="180" priority="33" stopIfTrue="1" operator="between">
      <formula>0.1</formula>
      <formula>1</formula>
    </cfRule>
  </conditionalFormatting>
  <conditionalFormatting sqref="J3:J227">
    <cfRule type="cellIs" dxfId="179" priority="34" stopIfTrue="1" operator="equal">
      <formula>"-"</formula>
    </cfRule>
    <cfRule type="cellIs" dxfId="178" priority="35" stopIfTrue="1" operator="greaterThanOrEqual">
      <formula>4</formula>
    </cfRule>
    <cfRule type="cellIs" dxfId="177" priority="36" stopIfTrue="1" operator="between">
      <formula>3</formula>
      <formula>4</formula>
    </cfRule>
    <cfRule type="cellIs" dxfId="176" priority="37" stopIfTrue="1" operator="between">
      <formula>2</formula>
      <formula>3</formula>
    </cfRule>
    <cfRule type="cellIs" dxfId="175" priority="38" stopIfTrue="1" operator="between">
      <formula>1</formula>
      <formula>2</formula>
    </cfRule>
    <cfRule type="cellIs" dxfId="174" priority="39" stopIfTrue="1" operator="between">
      <formula>0.1</formula>
      <formula>1</formula>
    </cfRule>
  </conditionalFormatting>
  <conditionalFormatting sqref="K3:K227">
    <cfRule type="cellIs" dxfId="173" priority="40" stopIfTrue="1" operator="equal">
      <formula>"-"</formula>
    </cfRule>
    <cfRule type="cellIs" dxfId="172" priority="41" stopIfTrue="1" operator="greaterThanOrEqual">
      <formula>4</formula>
    </cfRule>
    <cfRule type="cellIs" dxfId="171" priority="42" stopIfTrue="1" operator="between">
      <formula>3</formula>
      <formula>4</formula>
    </cfRule>
    <cfRule type="cellIs" dxfId="170" priority="43" stopIfTrue="1" operator="between">
      <formula>2</formula>
      <formula>3</formula>
    </cfRule>
    <cfRule type="cellIs" dxfId="169" priority="44" stopIfTrue="1" operator="between">
      <formula>1</formula>
      <formula>2</formula>
    </cfRule>
    <cfRule type="cellIs" dxfId="168" priority="45" stopIfTrue="1" operator="between">
      <formula>0.1</formula>
      <formula>1</formula>
    </cfRule>
  </conditionalFormatting>
  <conditionalFormatting sqref="L3:L227">
    <cfRule type="cellIs" dxfId="167" priority="46" stopIfTrue="1" operator="equal">
      <formula>"-"</formula>
    </cfRule>
    <cfRule type="cellIs" dxfId="166" priority="47" stopIfTrue="1" operator="greaterThanOrEqual">
      <formula>4</formula>
    </cfRule>
    <cfRule type="cellIs" dxfId="165" priority="48" stopIfTrue="1" operator="between">
      <formula>3</formula>
      <formula>4</formula>
    </cfRule>
    <cfRule type="cellIs" dxfId="164" priority="49" stopIfTrue="1" operator="between">
      <formula>2</formula>
      <formula>3</formula>
    </cfRule>
    <cfRule type="cellIs" dxfId="163" priority="50" stopIfTrue="1" operator="between">
      <formula>1</formula>
      <formula>2</formula>
    </cfRule>
    <cfRule type="cellIs" dxfId="162" priority="51" stopIfTrue="1" operator="between">
      <formula>0.1</formula>
      <formula>1</formula>
    </cfRule>
  </conditionalFormatting>
  <conditionalFormatting sqref="M3:M227">
    <cfRule type="cellIs" dxfId="161" priority="52" stopIfTrue="1" operator="equal">
      <formula>"-"</formula>
    </cfRule>
    <cfRule type="cellIs" dxfId="160" priority="53" stopIfTrue="1" operator="greaterThanOrEqual">
      <formula>4</formula>
    </cfRule>
    <cfRule type="cellIs" dxfId="159" priority="54" stopIfTrue="1" operator="between">
      <formula>3</formula>
      <formula>4</formula>
    </cfRule>
    <cfRule type="cellIs" dxfId="158" priority="55" stopIfTrue="1" operator="between">
      <formula>2</formula>
      <formula>3</formula>
    </cfRule>
    <cfRule type="cellIs" dxfId="157" priority="56" stopIfTrue="1" operator="between">
      <formula>1</formula>
      <formula>2</formula>
    </cfRule>
    <cfRule type="cellIs" dxfId="156" priority="57" stopIfTrue="1" operator="between">
      <formula>0.1</formula>
      <formula>1</formula>
    </cfRule>
  </conditionalFormatting>
  <conditionalFormatting sqref="N3:N227">
    <cfRule type="cellIs" dxfId="155" priority="58" stopIfTrue="1" operator="equal">
      <formula>"-"</formula>
    </cfRule>
    <cfRule type="cellIs" dxfId="154" priority="59" stopIfTrue="1" operator="greaterThanOrEqual">
      <formula>4</formula>
    </cfRule>
    <cfRule type="cellIs" dxfId="153" priority="60" stopIfTrue="1" operator="between">
      <formula>3</formula>
      <formula>4</formula>
    </cfRule>
    <cfRule type="cellIs" dxfId="152" priority="61" stopIfTrue="1" operator="between">
      <formula>2</formula>
      <formula>3</formula>
    </cfRule>
    <cfRule type="cellIs" dxfId="151" priority="62" stopIfTrue="1" operator="between">
      <formula>1</formula>
      <formula>2</formula>
    </cfRule>
    <cfRule type="cellIs" dxfId="150" priority="63" stopIfTrue="1" operator="between">
      <formula>0.1</formula>
      <formula>1</formula>
    </cfRule>
  </conditionalFormatting>
  <conditionalFormatting sqref="O3:O227">
    <cfRule type="cellIs" dxfId="149" priority="64" stopIfTrue="1" operator="equal">
      <formula>"-"</formula>
    </cfRule>
    <cfRule type="cellIs" dxfId="148" priority="65" stopIfTrue="1" operator="greaterThanOrEqual">
      <formula>4</formula>
    </cfRule>
    <cfRule type="cellIs" dxfId="147" priority="66" stopIfTrue="1" operator="between">
      <formula>3</formula>
      <formula>4</formula>
    </cfRule>
    <cfRule type="cellIs" dxfId="146" priority="67" stopIfTrue="1" operator="between">
      <formula>2</formula>
      <formula>3</formula>
    </cfRule>
    <cfRule type="cellIs" dxfId="145" priority="68" stopIfTrue="1" operator="between">
      <formula>1</formula>
      <formula>2</formula>
    </cfRule>
    <cfRule type="cellIs" dxfId="144" priority="69" stopIfTrue="1" operator="between">
      <formula>0.1</formula>
      <formula>1</formula>
    </cfRule>
  </conditionalFormatting>
  <conditionalFormatting sqref="P3:P227">
    <cfRule type="cellIs" dxfId="143" priority="70" stopIfTrue="1" operator="equal">
      <formula>"-"</formula>
    </cfRule>
    <cfRule type="cellIs" dxfId="142" priority="71" stopIfTrue="1" operator="greaterThanOrEqual">
      <formula>4</formula>
    </cfRule>
    <cfRule type="cellIs" dxfId="141" priority="72" stopIfTrue="1" operator="between">
      <formula>3</formula>
      <formula>4</formula>
    </cfRule>
    <cfRule type="cellIs" dxfId="140" priority="73" stopIfTrue="1" operator="between">
      <formula>2</formula>
      <formula>3</formula>
    </cfRule>
    <cfRule type="cellIs" dxfId="139" priority="74" stopIfTrue="1" operator="between">
      <formula>1</formula>
      <formula>2</formula>
    </cfRule>
    <cfRule type="cellIs" dxfId="138" priority="75" stopIfTrue="1" operator="between">
      <formula>0.1</formula>
      <formula>1</formula>
    </cfRule>
  </conditionalFormatting>
  <conditionalFormatting sqref="Q3:Q227">
    <cfRule type="cellIs" dxfId="137" priority="76" stopIfTrue="1" operator="equal">
      <formula>"-"</formula>
    </cfRule>
    <cfRule type="cellIs" dxfId="136" priority="77" stopIfTrue="1" operator="greaterThanOrEqual">
      <formula>4</formula>
    </cfRule>
    <cfRule type="cellIs" dxfId="135" priority="78" stopIfTrue="1" operator="between">
      <formula>3</formula>
      <formula>4</formula>
    </cfRule>
    <cfRule type="cellIs" dxfId="134" priority="79" stopIfTrue="1" operator="between">
      <formula>2</formula>
      <formula>3</formula>
    </cfRule>
    <cfRule type="cellIs" dxfId="133" priority="80" stopIfTrue="1" operator="between">
      <formula>1</formula>
      <formula>2</formula>
    </cfRule>
    <cfRule type="cellIs" dxfId="132" priority="81" stopIfTrue="1" operator="between">
      <formula>0.1</formula>
      <formula>1</formula>
    </cfRule>
  </conditionalFormatting>
  <conditionalFormatting sqref="R3:R227">
    <cfRule type="cellIs" dxfId="131" priority="82" stopIfTrue="1" operator="equal">
      <formula>"-"</formula>
    </cfRule>
    <cfRule type="cellIs" dxfId="130" priority="83" stopIfTrue="1" operator="greaterThanOrEqual">
      <formula>4</formula>
    </cfRule>
    <cfRule type="cellIs" dxfId="129" priority="84" stopIfTrue="1" operator="between">
      <formula>3</formula>
      <formula>4</formula>
    </cfRule>
    <cfRule type="cellIs" dxfId="128" priority="85" stopIfTrue="1" operator="between">
      <formula>2</formula>
      <formula>3</formula>
    </cfRule>
    <cfRule type="cellIs" dxfId="127" priority="86" stopIfTrue="1" operator="between">
      <formula>1</formula>
      <formula>2</formula>
    </cfRule>
    <cfRule type="cellIs" dxfId="126" priority="87" stopIfTrue="1" operator="between">
      <formula>0.1</formula>
      <formula>1</formula>
    </cfRule>
  </conditionalFormatting>
  <conditionalFormatting sqref="S3:S227">
    <cfRule type="cellIs" dxfId="125" priority="88" stopIfTrue="1" operator="equal">
      <formula>"-"</formula>
    </cfRule>
    <cfRule type="cellIs" dxfId="124" priority="89" stopIfTrue="1" operator="greaterThanOrEqual">
      <formula>4</formula>
    </cfRule>
    <cfRule type="cellIs" dxfId="123" priority="90" stopIfTrue="1" operator="between">
      <formula>3</formula>
      <formula>4</formula>
    </cfRule>
    <cfRule type="cellIs" dxfId="122" priority="91" stopIfTrue="1" operator="between">
      <formula>2</formula>
      <formula>3</formula>
    </cfRule>
    <cfRule type="cellIs" dxfId="121" priority="92" stopIfTrue="1" operator="between">
      <formula>1</formula>
      <formula>2</formula>
    </cfRule>
    <cfRule type="cellIs" dxfId="120" priority="93" stopIfTrue="1" operator="between">
      <formula>0.1</formula>
      <formula>1</formula>
    </cfRule>
  </conditionalFormatting>
  <conditionalFormatting sqref="T3:T227">
    <cfRule type="cellIs" dxfId="119" priority="94" stopIfTrue="1" operator="equal">
      <formula>"-"</formula>
    </cfRule>
    <cfRule type="cellIs" dxfId="118" priority="95" stopIfTrue="1" operator="greaterThanOrEqual">
      <formula>4</formula>
    </cfRule>
    <cfRule type="cellIs" dxfId="117" priority="96" stopIfTrue="1" operator="between">
      <formula>3</formula>
      <formula>4</formula>
    </cfRule>
    <cfRule type="cellIs" dxfId="116" priority="97" stopIfTrue="1" operator="between">
      <formula>2</formula>
      <formula>3</formula>
    </cfRule>
    <cfRule type="cellIs" dxfId="115" priority="98" stopIfTrue="1" operator="between">
      <formula>1</formula>
      <formula>2</formula>
    </cfRule>
    <cfRule type="cellIs" dxfId="114" priority="99" stopIfTrue="1" operator="between">
      <formula>0.1</formula>
      <formula>1</formula>
    </cfRule>
  </conditionalFormatting>
  <conditionalFormatting sqref="U3:U227">
    <cfRule type="cellIs" dxfId="113" priority="100" stopIfTrue="1" operator="equal">
      <formula>"-"</formula>
    </cfRule>
    <cfRule type="cellIs" dxfId="112" priority="101" stopIfTrue="1" operator="greaterThanOrEqual">
      <formula>4</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0.1</formula>
      <formula>1</formula>
    </cfRule>
  </conditionalFormatting>
  <conditionalFormatting sqref="V3:V227">
    <cfRule type="cellIs" dxfId="107" priority="106" stopIfTrue="1" operator="equal">
      <formula>"-"</formula>
    </cfRule>
    <cfRule type="cellIs" dxfId="106" priority="107" stopIfTrue="1" operator="greaterThanOrEqual">
      <formula>4</formula>
    </cfRule>
    <cfRule type="cellIs" dxfId="105" priority="108" stopIfTrue="1" operator="between">
      <formula>3</formula>
      <formula>4</formula>
    </cfRule>
    <cfRule type="cellIs" dxfId="104" priority="109" stopIfTrue="1" operator="between">
      <formula>2</formula>
      <formula>3</formula>
    </cfRule>
    <cfRule type="cellIs" dxfId="103" priority="110" stopIfTrue="1" operator="between">
      <formula>1</formula>
      <formula>2</formula>
    </cfRule>
    <cfRule type="cellIs" dxfId="102" priority="111" stopIfTrue="1" operator="between">
      <formula>0.1</formula>
      <formula>1</formula>
    </cfRule>
  </conditionalFormatting>
  <conditionalFormatting sqref="W3:W227">
    <cfRule type="cellIs" dxfId="101" priority="112" stopIfTrue="1" operator="equal">
      <formula>"-"</formula>
    </cfRule>
    <cfRule type="cellIs" dxfId="100" priority="113" stopIfTrue="1" operator="greaterThanOrEqual">
      <formula>4</formula>
    </cfRule>
    <cfRule type="cellIs" dxfId="99" priority="114" stopIfTrue="1" operator="between">
      <formula>3</formula>
      <formula>4</formula>
    </cfRule>
    <cfRule type="cellIs" dxfId="98" priority="115" stopIfTrue="1" operator="between">
      <formula>2</formula>
      <formula>3</formula>
    </cfRule>
    <cfRule type="cellIs" dxfId="97" priority="116" stopIfTrue="1" operator="between">
      <formula>1</formula>
      <formula>2</formula>
    </cfRule>
    <cfRule type="cellIs" dxfId="96" priority="117" stopIfTrue="1" operator="between">
      <formula>0.1</formula>
      <formula>1</formula>
    </cfRule>
  </conditionalFormatting>
  <conditionalFormatting sqref="X3:X227">
    <cfRule type="cellIs" dxfId="95" priority="118" stopIfTrue="1" operator="equal">
      <formula>"-"</formula>
    </cfRule>
    <cfRule type="cellIs" dxfId="94" priority="119" stopIfTrue="1" operator="greaterThanOrEqual">
      <formula>4</formula>
    </cfRule>
    <cfRule type="cellIs" dxfId="93" priority="120" stopIfTrue="1" operator="between">
      <formula>3</formula>
      <formula>4</formula>
    </cfRule>
    <cfRule type="cellIs" dxfId="92" priority="121" stopIfTrue="1" operator="between">
      <formula>2</formula>
      <formula>3</formula>
    </cfRule>
    <cfRule type="cellIs" dxfId="91" priority="122" stopIfTrue="1" operator="between">
      <formula>1</formula>
      <formula>2</formula>
    </cfRule>
    <cfRule type="cellIs" dxfId="90" priority="123" stopIfTrue="1" operator="between">
      <formula>0.1</formula>
      <formula>1</formula>
    </cfRule>
  </conditionalFormatting>
  <conditionalFormatting sqref="Y3:Y227">
    <cfRule type="cellIs" dxfId="89" priority="124" stopIfTrue="1" operator="equal">
      <formula>"-"</formula>
    </cfRule>
    <cfRule type="cellIs" dxfId="88" priority="125" stopIfTrue="1" operator="greaterThanOrEqual">
      <formula>4</formula>
    </cfRule>
    <cfRule type="cellIs" dxfId="87" priority="126" stopIfTrue="1" operator="between">
      <formula>3</formula>
      <formula>4</formula>
    </cfRule>
    <cfRule type="cellIs" dxfId="86" priority="127" stopIfTrue="1" operator="between">
      <formula>2</formula>
      <formula>3</formula>
    </cfRule>
    <cfRule type="cellIs" dxfId="85" priority="128" stopIfTrue="1" operator="between">
      <formula>1</formula>
      <formula>2</formula>
    </cfRule>
    <cfRule type="cellIs" dxfId="84" priority="129" stopIfTrue="1" operator="between">
      <formula>0.1</formula>
      <formula>1</formula>
    </cfRule>
  </conditionalFormatting>
  <conditionalFormatting sqref="Z3:Z227">
    <cfRule type="cellIs" dxfId="83" priority="130" stopIfTrue="1" operator="equal">
      <formula>"-"</formula>
    </cfRule>
    <cfRule type="cellIs" dxfId="82" priority="131" stopIfTrue="1" operator="greaterThanOrEqual">
      <formula>4</formula>
    </cfRule>
    <cfRule type="cellIs" dxfId="81" priority="132" stopIfTrue="1" operator="between">
      <formula>3</formula>
      <formula>4</formula>
    </cfRule>
    <cfRule type="cellIs" dxfId="80" priority="133" stopIfTrue="1" operator="between">
      <formula>2</formula>
      <formula>3</formula>
    </cfRule>
    <cfRule type="cellIs" dxfId="79" priority="134" stopIfTrue="1" operator="between">
      <formula>1</formula>
      <formula>2</formula>
    </cfRule>
    <cfRule type="cellIs" dxfId="78" priority="135" stopIfTrue="1" operator="between">
      <formula>0.1</formula>
      <formula>1</formula>
    </cfRule>
  </conditionalFormatting>
  <conditionalFormatting sqref="AA3:AA227">
    <cfRule type="cellIs" dxfId="77" priority="136" stopIfTrue="1" operator="equal">
      <formula>"-"</formula>
    </cfRule>
    <cfRule type="cellIs" dxfId="76" priority="137" stopIfTrue="1" operator="greaterThanOrEqual">
      <formula>4</formula>
    </cfRule>
    <cfRule type="cellIs" dxfId="75" priority="138" stopIfTrue="1" operator="between">
      <formula>3</formula>
      <formula>4</formula>
    </cfRule>
    <cfRule type="cellIs" dxfId="74" priority="139" stopIfTrue="1" operator="between">
      <formula>2</formula>
      <formula>3</formula>
    </cfRule>
    <cfRule type="cellIs" dxfId="73" priority="140" stopIfTrue="1" operator="between">
      <formula>1</formula>
      <formula>2</formula>
    </cfRule>
    <cfRule type="cellIs" dxfId="72" priority="141" stopIfTrue="1" operator="between">
      <formula>0.1</formula>
      <formula>1</formula>
    </cfRule>
  </conditionalFormatting>
  <conditionalFormatting sqref="AB3:AB227">
    <cfRule type="cellIs" dxfId="71" priority="142" stopIfTrue="1" operator="equal">
      <formula>"-"</formula>
    </cfRule>
    <cfRule type="cellIs" dxfId="70" priority="143" stopIfTrue="1" operator="greaterThanOrEqual">
      <formula>4</formula>
    </cfRule>
    <cfRule type="cellIs" dxfId="69" priority="144" stopIfTrue="1" operator="between">
      <formula>3</formula>
      <formula>4</formula>
    </cfRule>
    <cfRule type="cellIs" dxfId="68" priority="145" stopIfTrue="1" operator="between">
      <formula>2</formula>
      <formula>3</formula>
    </cfRule>
    <cfRule type="cellIs" dxfId="67" priority="146" stopIfTrue="1" operator="between">
      <formula>1</formula>
      <formula>2</formula>
    </cfRule>
    <cfRule type="cellIs" dxfId="66" priority="147" stopIfTrue="1" operator="between">
      <formula>0.1</formula>
      <formula>1</formula>
    </cfRule>
  </conditionalFormatting>
  <conditionalFormatting sqref="AC3:AC227">
    <cfRule type="cellIs" dxfId="65" priority="148" stopIfTrue="1" operator="equal">
      <formula>"-"</formula>
    </cfRule>
    <cfRule type="cellIs" dxfId="64" priority="149" stopIfTrue="1" operator="greaterThanOrEqual">
      <formula>4</formula>
    </cfRule>
    <cfRule type="cellIs" dxfId="63" priority="150" stopIfTrue="1" operator="between">
      <formula>3</formula>
      <formula>4</formula>
    </cfRule>
    <cfRule type="cellIs" dxfId="62" priority="151" stopIfTrue="1" operator="between">
      <formula>2</formula>
      <formula>3</formula>
    </cfRule>
    <cfRule type="cellIs" dxfId="61" priority="152" stopIfTrue="1" operator="between">
      <formula>1</formula>
      <formula>2</formula>
    </cfRule>
    <cfRule type="cellIs" dxfId="60" priority="153" stopIfTrue="1" operator="between">
      <formula>0.1</formula>
      <formula>1</formula>
    </cfRule>
  </conditionalFormatting>
  <conditionalFormatting sqref="AD3:AD227">
    <cfRule type="cellIs" dxfId="59" priority="154" stopIfTrue="1" operator="equal">
      <formula>"-"</formula>
    </cfRule>
    <cfRule type="cellIs" dxfId="58" priority="155" stopIfTrue="1" operator="greaterThanOrEqual">
      <formula>4</formula>
    </cfRule>
    <cfRule type="cellIs" dxfId="57" priority="156" stopIfTrue="1" operator="between">
      <formula>3</formula>
      <formula>4</formula>
    </cfRule>
    <cfRule type="cellIs" dxfId="56" priority="157" stopIfTrue="1" operator="between">
      <formula>2</formula>
      <formula>3</formula>
    </cfRule>
    <cfRule type="cellIs" dxfId="55" priority="158" stopIfTrue="1" operator="between">
      <formula>1</formula>
      <formula>2</formula>
    </cfRule>
    <cfRule type="cellIs" dxfId="54" priority="159" stopIfTrue="1" operator="between">
      <formula>0.1</formula>
      <formula>1</formula>
    </cfRule>
  </conditionalFormatting>
  <conditionalFormatting sqref="AE3:AE227">
    <cfRule type="cellIs" dxfId="53" priority="160" stopIfTrue="1" operator="equal">
      <formula>"-"</formula>
    </cfRule>
    <cfRule type="cellIs" dxfId="52" priority="161" stopIfTrue="1" operator="greaterThanOrEqual">
      <formula>4</formula>
    </cfRule>
    <cfRule type="cellIs" dxfId="51" priority="162" stopIfTrue="1" operator="between">
      <formula>3</formula>
      <formula>4</formula>
    </cfRule>
    <cfRule type="cellIs" dxfId="50" priority="163" stopIfTrue="1" operator="between">
      <formula>2</formula>
      <formula>3</formula>
    </cfRule>
    <cfRule type="cellIs" dxfId="49" priority="164" stopIfTrue="1" operator="between">
      <formula>1</formula>
      <formula>2</formula>
    </cfRule>
    <cfRule type="cellIs" dxfId="48" priority="165" stopIfTrue="1" operator="between">
      <formula>0.1</formula>
      <formula>1</formula>
    </cfRule>
  </conditionalFormatting>
  <conditionalFormatting sqref="AF3:AF227">
    <cfRule type="cellIs" dxfId="47" priority="166" stopIfTrue="1" operator="equal">
      <formula>"-"</formula>
    </cfRule>
    <cfRule type="cellIs" dxfId="46" priority="167" stopIfTrue="1" operator="greaterThanOrEqual">
      <formula>4</formula>
    </cfRule>
    <cfRule type="cellIs" dxfId="45" priority="168" stopIfTrue="1" operator="between">
      <formula>3</formula>
      <formula>4</formula>
    </cfRule>
    <cfRule type="cellIs" dxfId="44" priority="169" stopIfTrue="1" operator="between">
      <formula>2</formula>
      <formula>3</formula>
    </cfRule>
    <cfRule type="cellIs" dxfId="43" priority="170" stopIfTrue="1" operator="between">
      <formula>1</formula>
      <formula>2</formula>
    </cfRule>
    <cfRule type="cellIs" dxfId="42" priority="171" stopIfTrue="1" operator="between">
      <formula>0.1</formula>
      <formula>1</formula>
    </cfRule>
  </conditionalFormatting>
  <conditionalFormatting sqref="AG3:AG227">
    <cfRule type="cellIs" dxfId="41" priority="172" stopIfTrue="1" operator="equal">
      <formula>"-"</formula>
    </cfRule>
    <cfRule type="cellIs" dxfId="40" priority="173" stopIfTrue="1" operator="greaterThanOrEqual">
      <formula>4</formula>
    </cfRule>
    <cfRule type="cellIs" dxfId="39" priority="174" stopIfTrue="1" operator="between">
      <formula>3</formula>
      <formula>4</formula>
    </cfRule>
    <cfRule type="cellIs" dxfId="38" priority="175" stopIfTrue="1" operator="between">
      <formula>2</formula>
      <formula>3</formula>
    </cfRule>
    <cfRule type="cellIs" dxfId="37" priority="176" stopIfTrue="1" operator="between">
      <formula>1</formula>
      <formula>2</formula>
    </cfRule>
    <cfRule type="cellIs" dxfId="36" priority="177" stopIfTrue="1" operator="between">
      <formula>0.1</formula>
      <formula>1</formula>
    </cfRule>
  </conditionalFormatting>
  <conditionalFormatting sqref="AH3:AH227">
    <cfRule type="cellIs" dxfId="35" priority="178" stopIfTrue="1" operator="equal">
      <formula>"-"</formula>
    </cfRule>
    <cfRule type="cellIs" dxfId="34" priority="179" stopIfTrue="1" operator="greaterThanOrEqual">
      <formula>4</formula>
    </cfRule>
    <cfRule type="cellIs" dxfId="33" priority="180" stopIfTrue="1" operator="between">
      <formula>3</formula>
      <formula>4</formula>
    </cfRule>
    <cfRule type="cellIs" dxfId="32" priority="181" stopIfTrue="1" operator="between">
      <formula>2</formula>
      <formula>3</formula>
    </cfRule>
    <cfRule type="cellIs" dxfId="31" priority="182" stopIfTrue="1" operator="between">
      <formula>1</formula>
      <formula>2</formula>
    </cfRule>
    <cfRule type="cellIs" dxfId="30" priority="183" stopIfTrue="1" operator="between">
      <formula>0.1</formula>
      <formula>1</formula>
    </cfRule>
  </conditionalFormatting>
  <conditionalFormatting sqref="AI3:AI227">
    <cfRule type="cellIs" dxfId="29" priority="184" stopIfTrue="1" operator="equal">
      <formula>"-"</formula>
    </cfRule>
    <cfRule type="cellIs" dxfId="28" priority="185" stopIfTrue="1" operator="greaterThanOrEqual">
      <formula>4</formula>
    </cfRule>
    <cfRule type="cellIs" dxfId="27" priority="186" stopIfTrue="1" operator="between">
      <formula>3</formula>
      <formula>4</formula>
    </cfRule>
    <cfRule type="cellIs" dxfId="26" priority="187" stopIfTrue="1" operator="between">
      <formula>2</formula>
      <formula>3</formula>
    </cfRule>
    <cfRule type="cellIs" dxfId="25" priority="188" stopIfTrue="1" operator="between">
      <formula>1</formula>
      <formula>2</formula>
    </cfRule>
    <cfRule type="cellIs" dxfId="24" priority="189" stopIfTrue="1" operator="between">
      <formula>0.1</formula>
      <formula>1</formula>
    </cfRule>
  </conditionalFormatting>
  <conditionalFormatting sqref="AJ3:AJ227">
    <cfRule type="cellIs" dxfId="23" priority="190" stopIfTrue="1" operator="equal">
      <formula>"-"</formula>
    </cfRule>
    <cfRule type="cellIs" dxfId="22" priority="191" stopIfTrue="1" operator="greaterThanOrEqual">
      <formula>4</formula>
    </cfRule>
    <cfRule type="cellIs" dxfId="21" priority="192" stopIfTrue="1" operator="between">
      <formula>3</formula>
      <formula>4</formula>
    </cfRule>
    <cfRule type="cellIs" dxfId="20" priority="193" stopIfTrue="1" operator="between">
      <formula>2</formula>
      <formula>3</formula>
    </cfRule>
    <cfRule type="cellIs" dxfId="19" priority="194" stopIfTrue="1" operator="between">
      <formula>1</formula>
      <formula>2</formula>
    </cfRule>
    <cfRule type="cellIs" dxfId="18" priority="195" stopIfTrue="1" operator="between">
      <formula>0.1</formula>
      <formula>1</formula>
    </cfRule>
  </conditionalFormatting>
  <conditionalFormatting sqref="AK3:AK227">
    <cfRule type="cellIs" dxfId="17" priority="196" stopIfTrue="1" operator="equal">
      <formula>"-"</formula>
    </cfRule>
    <cfRule type="cellIs" dxfId="16" priority="197" stopIfTrue="1" operator="greaterThanOrEqual">
      <formula>4</formula>
    </cfRule>
    <cfRule type="cellIs" dxfId="15" priority="198" stopIfTrue="1" operator="between">
      <formula>3</formula>
      <formula>4</formula>
    </cfRule>
    <cfRule type="cellIs" dxfId="14" priority="199" stopIfTrue="1" operator="between">
      <formula>2</formula>
      <formula>3</formula>
    </cfRule>
    <cfRule type="cellIs" dxfId="13" priority="200" stopIfTrue="1" operator="between">
      <formula>1</formula>
      <formula>2</formula>
    </cfRule>
    <cfRule type="cellIs" dxfId="12" priority="201" stopIfTrue="1" operator="between">
      <formula>0.1</formula>
      <formula>1</formula>
    </cfRule>
  </conditionalFormatting>
  <conditionalFormatting sqref="AL3:AL227">
    <cfRule type="cellIs" dxfId="11" priority="202" stopIfTrue="1" operator="equal">
      <formula>"-"</formula>
    </cfRule>
    <cfRule type="cellIs" dxfId="10" priority="203" stopIfTrue="1" operator="greaterThanOrEqual">
      <formula>4</formula>
    </cfRule>
    <cfRule type="cellIs" dxfId="9" priority="204" stopIfTrue="1" operator="between">
      <formula>3</formula>
      <formula>4</formula>
    </cfRule>
    <cfRule type="cellIs" dxfId="8" priority="205" stopIfTrue="1" operator="between">
      <formula>2</formula>
      <formula>3</formula>
    </cfRule>
    <cfRule type="cellIs" dxfId="7" priority="206" stopIfTrue="1" operator="between">
      <formula>1</formula>
      <formula>2</formula>
    </cfRule>
    <cfRule type="cellIs" dxfId="6" priority="207" stopIfTrue="1" operator="between">
      <formula>0.1</formula>
      <formula>1</formula>
    </cfRule>
  </conditionalFormatting>
  <conditionalFormatting sqref="AM3:AM227">
    <cfRule type="cellIs" dxfId="5" priority="208" stopIfTrue="1" operator="equal">
      <formula>"-"</formula>
    </cfRule>
    <cfRule type="cellIs" dxfId="4" priority="209" stopIfTrue="1" operator="greaterThanOrEqual">
      <formula>4</formula>
    </cfRule>
    <cfRule type="cellIs" dxfId="3" priority="210" stopIfTrue="1" operator="between">
      <formula>3</formula>
      <formula>4</formula>
    </cfRule>
    <cfRule type="cellIs" dxfId="2" priority="211" stopIfTrue="1" operator="between">
      <formula>2</formula>
      <formula>3</formula>
    </cfRule>
    <cfRule type="cellIs" dxfId="1" priority="212" stopIfTrue="1" operator="between">
      <formula>1</formula>
      <formula>2</formula>
    </cfRule>
    <cfRule type="cellIs" dxfId="0" priority="213"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1"/>
  <sheetViews>
    <sheetView workbookViewId="0"/>
  </sheetViews>
  <sheetFormatPr defaultRowHeight="14.5" x14ac:dyDescent="0.35"/>
  <cols>
    <col min="1" max="1" width="10" style="207" customWidth="1"/>
    <col min="2" max="2" width="20" style="207" customWidth="1"/>
    <col min="3" max="3" width="20" style="207" hidden="1" customWidth="1"/>
    <col min="4" max="4" width="25" style="207" customWidth="1"/>
    <col min="5" max="5" width="40" style="207" customWidth="1"/>
    <col min="6" max="7" width="15" style="207" customWidth="1"/>
    <col min="8" max="9" width="25" style="207" customWidth="1"/>
    <col min="10" max="10" width="20" style="207" customWidth="1"/>
    <col min="11" max="11" width="60" style="207" customWidth="1"/>
    <col min="12" max="14" width="15" style="207" customWidth="1"/>
  </cols>
  <sheetData>
    <row r="1" spans="1:14" x14ac:dyDescent="0.35">
      <c r="A1" s="269" t="s">
        <v>1</v>
      </c>
      <c r="B1" s="269" t="s">
        <v>7390</v>
      </c>
      <c r="C1" s="269" t="s">
        <v>7391</v>
      </c>
      <c r="D1" s="269" t="s">
        <v>2</v>
      </c>
      <c r="E1" s="269" t="s">
        <v>0</v>
      </c>
      <c r="F1" s="269" t="s">
        <v>7392</v>
      </c>
      <c r="G1" s="269" t="s">
        <v>7393</v>
      </c>
      <c r="H1" s="269" t="s">
        <v>6751</v>
      </c>
      <c r="I1" s="269" t="s">
        <v>7394</v>
      </c>
      <c r="J1" s="269" t="s">
        <v>6667</v>
      </c>
      <c r="K1" s="269" t="s">
        <v>7395</v>
      </c>
      <c r="L1" s="269" t="s">
        <v>7396</v>
      </c>
      <c r="M1" s="269" t="s">
        <v>7397</v>
      </c>
      <c r="N1" s="269" t="s">
        <v>7398</v>
      </c>
    </row>
    <row r="2" spans="1:14" x14ac:dyDescent="0.35">
      <c r="A2" t="s">
        <v>115</v>
      </c>
      <c r="B2"/>
      <c r="C2"/>
      <c r="D2" t="s">
        <v>116</v>
      </c>
      <c r="E2" t="s">
        <v>114</v>
      </c>
      <c r="F2" t="s">
        <v>6835</v>
      </c>
      <c r="G2" t="s">
        <v>7399</v>
      </c>
      <c r="H2" t="s">
        <v>7400</v>
      </c>
      <c r="I2" t="s">
        <v>116</v>
      </c>
      <c r="J2" t="s">
        <v>7400</v>
      </c>
      <c r="K2" t="s">
        <v>7401</v>
      </c>
      <c r="L2"/>
      <c r="M2" t="s">
        <v>7402</v>
      </c>
      <c r="N2" t="s">
        <v>7403</v>
      </c>
    </row>
    <row r="3" spans="1:14" x14ac:dyDescent="0.35">
      <c r="A3" t="s">
        <v>2180</v>
      </c>
      <c r="B3"/>
      <c r="C3"/>
      <c r="D3" t="s">
        <v>2181</v>
      </c>
      <c r="E3" t="s">
        <v>2179</v>
      </c>
      <c r="F3" t="s">
        <v>6844</v>
      </c>
      <c r="G3" t="s">
        <v>7404</v>
      </c>
      <c r="H3" t="s">
        <v>7405</v>
      </c>
      <c r="I3" t="s">
        <v>2181</v>
      </c>
      <c r="J3" t="s">
        <v>2179</v>
      </c>
      <c r="K3" t="s">
        <v>7406</v>
      </c>
      <c r="L3"/>
      <c r="M3" t="s">
        <v>7407</v>
      </c>
      <c r="N3">
        <v>391</v>
      </c>
    </row>
    <row r="4" spans="1:14" x14ac:dyDescent="0.35">
      <c r="A4" t="s">
        <v>2190</v>
      </c>
      <c r="B4"/>
      <c r="C4"/>
      <c r="D4" t="s">
        <v>2191</v>
      </c>
      <c r="E4" t="s">
        <v>2189</v>
      </c>
      <c r="F4" t="s">
        <v>6851</v>
      </c>
      <c r="G4" t="s">
        <v>7404</v>
      </c>
      <c r="H4" t="s">
        <v>7405</v>
      </c>
      <c r="I4" t="s">
        <v>2191</v>
      </c>
      <c r="J4" t="s">
        <v>2189</v>
      </c>
      <c r="K4" t="s">
        <v>7408</v>
      </c>
      <c r="L4"/>
      <c r="M4" t="s">
        <v>7407</v>
      </c>
      <c r="N4">
        <v>391</v>
      </c>
    </row>
    <row r="5" spans="1:14" x14ac:dyDescent="0.35">
      <c r="A5" t="s">
        <v>865</v>
      </c>
      <c r="B5"/>
      <c r="C5"/>
      <c r="D5" t="s">
        <v>866</v>
      </c>
      <c r="E5" t="s">
        <v>864</v>
      </c>
      <c r="F5" t="s">
        <v>6852</v>
      </c>
      <c r="G5" t="s">
        <v>7409</v>
      </c>
      <c r="H5" t="s">
        <v>7400</v>
      </c>
      <c r="I5" t="s">
        <v>866</v>
      </c>
      <c r="J5" t="s">
        <v>7410</v>
      </c>
      <c r="K5" t="s">
        <v>7411</v>
      </c>
      <c r="L5"/>
      <c r="M5" t="s">
        <v>7402</v>
      </c>
      <c r="N5" t="s">
        <v>7403</v>
      </c>
    </row>
    <row r="6" spans="1:14" x14ac:dyDescent="0.35">
      <c r="A6" t="s">
        <v>530</v>
      </c>
      <c r="B6"/>
      <c r="C6"/>
      <c r="D6" t="s">
        <v>531</v>
      </c>
      <c r="E6" t="s">
        <v>529</v>
      </c>
      <c r="F6" t="s">
        <v>6857</v>
      </c>
      <c r="G6" t="s">
        <v>7409</v>
      </c>
      <c r="H6" t="s">
        <v>7405</v>
      </c>
      <c r="I6" t="s">
        <v>531</v>
      </c>
      <c r="J6" t="s">
        <v>7405</v>
      </c>
      <c r="K6" t="s">
        <v>7412</v>
      </c>
      <c r="L6"/>
      <c r="M6" t="s">
        <v>7402</v>
      </c>
      <c r="N6" t="s">
        <v>7403</v>
      </c>
    </row>
    <row r="7" spans="1:14" x14ac:dyDescent="0.35">
      <c r="A7" t="s">
        <v>191</v>
      </c>
      <c r="B7"/>
      <c r="C7"/>
      <c r="D7" t="s">
        <v>192</v>
      </c>
      <c r="E7" t="s">
        <v>190</v>
      </c>
      <c r="F7" t="s">
        <v>6858</v>
      </c>
      <c r="G7" t="s">
        <v>7399</v>
      </c>
      <c r="H7" t="s">
        <v>7413</v>
      </c>
      <c r="I7" t="s">
        <v>192</v>
      </c>
      <c r="J7" t="s">
        <v>7414</v>
      </c>
      <c r="K7" t="s">
        <v>7415</v>
      </c>
      <c r="L7"/>
      <c r="M7" t="s">
        <v>7402</v>
      </c>
      <c r="N7" t="s">
        <v>7403</v>
      </c>
    </row>
    <row r="8" spans="1:14" x14ac:dyDescent="0.35">
      <c r="A8" t="s">
        <v>540</v>
      </c>
      <c r="B8"/>
      <c r="C8"/>
      <c r="D8" t="s">
        <v>541</v>
      </c>
      <c r="E8" t="s">
        <v>539</v>
      </c>
      <c r="F8" t="s">
        <v>6873</v>
      </c>
      <c r="G8" t="s">
        <v>7416</v>
      </c>
      <c r="H8" t="s">
        <v>7413</v>
      </c>
      <c r="I8" t="s">
        <v>541</v>
      </c>
      <c r="J8" t="s">
        <v>7417</v>
      </c>
      <c r="K8" t="s">
        <v>7418</v>
      </c>
      <c r="L8"/>
      <c r="M8" t="s">
        <v>7402</v>
      </c>
      <c r="N8" t="s">
        <v>7403</v>
      </c>
    </row>
    <row r="9" spans="1:14" x14ac:dyDescent="0.35">
      <c r="A9" t="s">
        <v>253</v>
      </c>
      <c r="B9"/>
      <c r="C9"/>
      <c r="D9" t="s">
        <v>254</v>
      </c>
      <c r="E9" t="s">
        <v>252</v>
      </c>
      <c r="F9" t="s">
        <v>6882</v>
      </c>
      <c r="G9" t="s">
        <v>7409</v>
      </c>
      <c r="H9" t="s">
        <v>7400</v>
      </c>
      <c r="I9" t="s">
        <v>254</v>
      </c>
      <c r="J9" t="s">
        <v>7400</v>
      </c>
      <c r="K9" t="s">
        <v>7419</v>
      </c>
      <c r="L9"/>
      <c r="M9" t="s">
        <v>7402</v>
      </c>
      <c r="N9" t="s">
        <v>7403</v>
      </c>
    </row>
    <row r="10" spans="1:14" x14ac:dyDescent="0.35">
      <c r="A10" t="s">
        <v>308</v>
      </c>
      <c r="B10"/>
      <c r="C10"/>
      <c r="D10" t="s">
        <v>309</v>
      </c>
      <c r="E10" t="s">
        <v>307</v>
      </c>
      <c r="F10" t="s">
        <v>6893</v>
      </c>
      <c r="G10" t="s">
        <v>7409</v>
      </c>
      <c r="H10" t="s">
        <v>7420</v>
      </c>
      <c r="I10" t="s">
        <v>309</v>
      </c>
      <c r="J10" t="s">
        <v>7421</v>
      </c>
      <c r="K10" t="s">
        <v>7422</v>
      </c>
      <c r="L10"/>
      <c r="M10" t="s">
        <v>7402</v>
      </c>
      <c r="N10" t="s">
        <v>7403</v>
      </c>
    </row>
    <row r="11" spans="1:14" x14ac:dyDescent="0.35">
      <c r="A11" t="s">
        <v>314</v>
      </c>
      <c r="B11"/>
      <c r="C11"/>
      <c r="D11" t="s">
        <v>309</v>
      </c>
      <c r="E11" t="s">
        <v>313</v>
      </c>
      <c r="F11" t="s">
        <v>6893</v>
      </c>
      <c r="G11" t="s">
        <v>7409</v>
      </c>
      <c r="H11" t="s">
        <v>7405</v>
      </c>
      <c r="I11" t="s">
        <v>309</v>
      </c>
      <c r="J11" t="s">
        <v>7423</v>
      </c>
      <c r="K11" t="s">
        <v>7424</v>
      </c>
      <c r="L11"/>
      <c r="M11" t="s">
        <v>7402</v>
      </c>
      <c r="N11" t="s">
        <v>7403</v>
      </c>
    </row>
    <row r="12" spans="1:14" x14ac:dyDescent="0.35">
      <c r="A12" t="s">
        <v>324</v>
      </c>
      <c r="B12"/>
      <c r="C12"/>
      <c r="D12" t="s">
        <v>309</v>
      </c>
      <c r="E12" t="s">
        <v>323</v>
      </c>
      <c r="F12" t="s">
        <v>6893</v>
      </c>
      <c r="G12" t="s">
        <v>7409</v>
      </c>
      <c r="H12" t="s">
        <v>7405</v>
      </c>
      <c r="I12" t="s">
        <v>309</v>
      </c>
      <c r="J12" t="s">
        <v>7425</v>
      </c>
      <c r="K12" t="s">
        <v>7426</v>
      </c>
      <c r="L12"/>
      <c r="M12" t="s">
        <v>7402</v>
      </c>
      <c r="N12" t="s">
        <v>7403</v>
      </c>
    </row>
    <row r="13" spans="1:14" x14ac:dyDescent="0.35">
      <c r="A13" t="s">
        <v>335</v>
      </c>
      <c r="B13"/>
      <c r="C13"/>
      <c r="D13" t="s">
        <v>309</v>
      </c>
      <c r="E13" t="s">
        <v>334</v>
      </c>
      <c r="F13" t="s">
        <v>6893</v>
      </c>
      <c r="G13" t="s">
        <v>7409</v>
      </c>
      <c r="H13" t="s">
        <v>7413</v>
      </c>
      <c r="I13" t="s">
        <v>309</v>
      </c>
      <c r="J13" t="s">
        <v>7427</v>
      </c>
      <c r="K13" t="s">
        <v>7428</v>
      </c>
      <c r="L13"/>
      <c r="M13" t="s">
        <v>7402</v>
      </c>
      <c r="N13" t="s">
        <v>7403</v>
      </c>
    </row>
    <row r="14" spans="1:14" x14ac:dyDescent="0.35">
      <c r="A14" t="s">
        <v>346</v>
      </c>
      <c r="B14"/>
      <c r="C14"/>
      <c r="D14" t="s">
        <v>347</v>
      </c>
      <c r="E14" t="s">
        <v>345</v>
      </c>
      <c r="F14" t="s">
        <v>6894</v>
      </c>
      <c r="G14" t="s">
        <v>7409</v>
      </c>
      <c r="H14" t="s">
        <v>7400</v>
      </c>
      <c r="I14" t="s">
        <v>347</v>
      </c>
      <c r="J14" t="s">
        <v>7400</v>
      </c>
      <c r="K14" t="s">
        <v>7429</v>
      </c>
      <c r="L14"/>
      <c r="M14" t="s">
        <v>7402</v>
      </c>
      <c r="N14" t="s">
        <v>7403</v>
      </c>
    </row>
    <row r="15" spans="1:14" x14ac:dyDescent="0.35">
      <c r="A15" t="s">
        <v>2384</v>
      </c>
      <c r="B15"/>
      <c r="C15"/>
      <c r="D15" t="s">
        <v>2385</v>
      </c>
      <c r="E15" t="s">
        <v>2383</v>
      </c>
      <c r="F15" t="s">
        <v>6895</v>
      </c>
      <c r="G15" t="s">
        <v>7409</v>
      </c>
      <c r="H15" t="s">
        <v>7400</v>
      </c>
      <c r="I15" t="s">
        <v>2385</v>
      </c>
      <c r="J15" t="s">
        <v>7400</v>
      </c>
      <c r="K15" t="s">
        <v>7430</v>
      </c>
      <c r="L15"/>
      <c r="M15" t="s">
        <v>7431</v>
      </c>
      <c r="N15">
        <v>730</v>
      </c>
    </row>
    <row r="16" spans="1:14" x14ac:dyDescent="0.35">
      <c r="A16" t="s">
        <v>422</v>
      </c>
      <c r="B16"/>
      <c r="C16"/>
      <c r="D16" t="s">
        <v>423</v>
      </c>
      <c r="E16" t="s">
        <v>421</v>
      </c>
      <c r="F16" t="s">
        <v>6896</v>
      </c>
      <c r="G16" t="s">
        <v>7416</v>
      </c>
      <c r="H16" t="s">
        <v>7400</v>
      </c>
      <c r="I16" t="s">
        <v>423</v>
      </c>
      <c r="J16" t="s">
        <v>7400</v>
      </c>
      <c r="K16" t="s">
        <v>7432</v>
      </c>
      <c r="L16"/>
      <c r="M16" t="s">
        <v>7402</v>
      </c>
      <c r="N16" t="s">
        <v>7403</v>
      </c>
    </row>
    <row r="17" spans="1:14" x14ac:dyDescent="0.35">
      <c r="A17" t="s">
        <v>435</v>
      </c>
      <c r="B17"/>
      <c r="C17"/>
      <c r="D17" t="s">
        <v>423</v>
      </c>
      <c r="E17" t="s">
        <v>434</v>
      </c>
      <c r="F17" t="s">
        <v>6896</v>
      </c>
      <c r="G17" t="s">
        <v>7416</v>
      </c>
      <c r="H17" t="s">
        <v>7413</v>
      </c>
      <c r="I17" t="s">
        <v>423</v>
      </c>
      <c r="J17" t="s">
        <v>7433</v>
      </c>
      <c r="K17" t="s">
        <v>7434</v>
      </c>
      <c r="L17"/>
      <c r="M17" t="s">
        <v>7402</v>
      </c>
      <c r="N17" t="s">
        <v>7403</v>
      </c>
    </row>
    <row r="18" spans="1:14" x14ac:dyDescent="0.35">
      <c r="A18" t="s">
        <v>979</v>
      </c>
      <c r="B18"/>
      <c r="C18"/>
      <c r="D18" t="s">
        <v>980</v>
      </c>
      <c r="E18" t="s">
        <v>978</v>
      </c>
      <c r="F18" t="s">
        <v>6901</v>
      </c>
      <c r="G18" t="s">
        <v>7416</v>
      </c>
      <c r="H18" t="s">
        <v>7413</v>
      </c>
      <c r="I18" t="s">
        <v>980</v>
      </c>
      <c r="J18" t="s">
        <v>7435</v>
      </c>
      <c r="K18" t="s">
        <v>7436</v>
      </c>
      <c r="L18"/>
      <c r="M18" t="s">
        <v>7437</v>
      </c>
      <c r="N18">
        <v>974</v>
      </c>
    </row>
    <row r="19" spans="1:14" x14ac:dyDescent="0.35">
      <c r="A19" t="s">
        <v>1557</v>
      </c>
      <c r="B19"/>
      <c r="C19"/>
      <c r="D19" t="s">
        <v>445</v>
      </c>
      <c r="E19" t="s">
        <v>1556</v>
      </c>
      <c r="F19" t="s">
        <v>6910</v>
      </c>
      <c r="G19" t="s">
        <v>7409</v>
      </c>
      <c r="H19" t="s">
        <v>7420</v>
      </c>
      <c r="I19" t="s">
        <v>445</v>
      </c>
      <c r="J19" t="s">
        <v>7421</v>
      </c>
      <c r="K19" t="s">
        <v>7438</v>
      </c>
      <c r="L19"/>
      <c r="M19" t="s">
        <v>7402</v>
      </c>
      <c r="N19" t="s">
        <v>7403</v>
      </c>
    </row>
    <row r="20" spans="1:14" x14ac:dyDescent="0.35">
      <c r="A20" t="s">
        <v>444</v>
      </c>
      <c r="B20"/>
      <c r="C20"/>
      <c r="D20" t="s">
        <v>445</v>
      </c>
      <c r="E20" t="s">
        <v>443</v>
      </c>
      <c r="F20" t="s">
        <v>6910</v>
      </c>
      <c r="G20" t="s">
        <v>7409</v>
      </c>
      <c r="H20" t="s">
        <v>7413</v>
      </c>
      <c r="I20" t="s">
        <v>445</v>
      </c>
      <c r="J20" t="s">
        <v>7439</v>
      </c>
      <c r="K20" t="s">
        <v>7440</v>
      </c>
      <c r="L20"/>
      <c r="M20" t="s">
        <v>7402</v>
      </c>
      <c r="N20" t="s">
        <v>7403</v>
      </c>
    </row>
    <row r="21" spans="1:14" x14ac:dyDescent="0.35">
      <c r="A21" t="s">
        <v>453</v>
      </c>
      <c r="B21"/>
      <c r="C21"/>
      <c r="D21" t="s">
        <v>445</v>
      </c>
      <c r="E21" t="s">
        <v>452</v>
      </c>
      <c r="F21" t="s">
        <v>6910</v>
      </c>
      <c r="G21" t="s">
        <v>7409</v>
      </c>
      <c r="H21" t="s">
        <v>7441</v>
      </c>
      <c r="I21" t="s">
        <v>445</v>
      </c>
      <c r="J21" t="s">
        <v>7441</v>
      </c>
      <c r="K21" t="s">
        <v>7442</v>
      </c>
      <c r="L21"/>
      <c r="M21" t="s">
        <v>7402</v>
      </c>
      <c r="N21" t="s">
        <v>7403</v>
      </c>
    </row>
    <row r="22" spans="1:14" x14ac:dyDescent="0.35">
      <c r="A22" t="s">
        <v>550</v>
      </c>
      <c r="B22"/>
      <c r="C22"/>
      <c r="D22" t="s">
        <v>551</v>
      </c>
      <c r="E22" t="s">
        <v>549</v>
      </c>
      <c r="F22" t="s">
        <v>6917</v>
      </c>
      <c r="G22" t="s">
        <v>7409</v>
      </c>
      <c r="H22" t="s">
        <v>7413</v>
      </c>
      <c r="I22" t="s">
        <v>551</v>
      </c>
      <c r="J22" t="s">
        <v>7439</v>
      </c>
      <c r="K22" t="s">
        <v>7443</v>
      </c>
      <c r="L22"/>
      <c r="M22" t="s">
        <v>7402</v>
      </c>
      <c r="N22" t="s">
        <v>7403</v>
      </c>
    </row>
    <row r="23" spans="1:14" x14ac:dyDescent="0.35">
      <c r="A23" t="s">
        <v>560</v>
      </c>
      <c r="B23"/>
      <c r="C23"/>
      <c r="D23" t="s">
        <v>551</v>
      </c>
      <c r="E23" t="s">
        <v>559</v>
      </c>
      <c r="F23" t="s">
        <v>6917</v>
      </c>
      <c r="G23" t="s">
        <v>7409</v>
      </c>
      <c r="H23" t="s">
        <v>7413</v>
      </c>
      <c r="I23" t="s">
        <v>551</v>
      </c>
      <c r="J23" t="s">
        <v>7444</v>
      </c>
      <c r="K23" t="s">
        <v>7445</v>
      </c>
      <c r="L23"/>
      <c r="M23" t="s">
        <v>7402</v>
      </c>
      <c r="N23" t="s">
        <v>7403</v>
      </c>
    </row>
    <row r="24" spans="1:14" x14ac:dyDescent="0.35">
      <c r="A24" t="s">
        <v>1947</v>
      </c>
      <c r="B24"/>
      <c r="C24"/>
      <c r="D24" t="s">
        <v>551</v>
      </c>
      <c r="E24" t="s">
        <v>1946</v>
      </c>
      <c r="F24" t="s">
        <v>6917</v>
      </c>
      <c r="G24" t="s">
        <v>7409</v>
      </c>
      <c r="H24" t="s">
        <v>7420</v>
      </c>
      <c r="I24" t="s">
        <v>551</v>
      </c>
      <c r="J24" t="s">
        <v>7421</v>
      </c>
      <c r="K24" t="s">
        <v>7446</v>
      </c>
      <c r="L24"/>
      <c r="M24" t="s">
        <v>7447</v>
      </c>
      <c r="N24">
        <v>525</v>
      </c>
    </row>
    <row r="25" spans="1:14" x14ac:dyDescent="0.35">
      <c r="A25" t="s">
        <v>461</v>
      </c>
      <c r="B25"/>
      <c r="C25"/>
      <c r="D25" t="s">
        <v>462</v>
      </c>
      <c r="E25" t="s">
        <v>460</v>
      </c>
      <c r="F25" t="s">
        <v>6918</v>
      </c>
      <c r="G25" t="s">
        <v>7416</v>
      </c>
      <c r="H25" t="s">
        <v>7413</v>
      </c>
      <c r="I25" t="s">
        <v>462</v>
      </c>
      <c r="J25" t="s">
        <v>7433</v>
      </c>
      <c r="K25" t="s">
        <v>7448</v>
      </c>
      <c r="L25"/>
      <c r="M25" t="s">
        <v>7402</v>
      </c>
      <c r="N25" t="s">
        <v>7403</v>
      </c>
    </row>
    <row r="26" spans="1:14" x14ac:dyDescent="0.35">
      <c r="A26" t="s">
        <v>246</v>
      </c>
      <c r="B26"/>
      <c r="C26"/>
      <c r="D26" t="s">
        <v>247</v>
      </c>
      <c r="E26" t="s">
        <v>245</v>
      </c>
      <c r="F26" t="s">
        <v>6919</v>
      </c>
      <c r="G26" t="s">
        <v>7409</v>
      </c>
      <c r="H26" t="s">
        <v>7413</v>
      </c>
      <c r="I26" t="s">
        <v>247</v>
      </c>
      <c r="J26" t="s">
        <v>7449</v>
      </c>
      <c r="K26" t="s">
        <v>7450</v>
      </c>
      <c r="L26"/>
      <c r="M26" t="s">
        <v>7402</v>
      </c>
      <c r="N26" t="s">
        <v>7403</v>
      </c>
    </row>
    <row r="27" spans="1:14" x14ac:dyDescent="0.35">
      <c r="A27" t="s">
        <v>356</v>
      </c>
      <c r="B27"/>
      <c r="C27"/>
      <c r="D27" t="s">
        <v>357</v>
      </c>
      <c r="E27" t="s">
        <v>355</v>
      </c>
      <c r="F27" t="s">
        <v>6920</v>
      </c>
      <c r="G27" t="s">
        <v>7409</v>
      </c>
      <c r="H27" t="s">
        <v>7400</v>
      </c>
      <c r="I27" t="s">
        <v>357</v>
      </c>
      <c r="J27" t="s">
        <v>7400</v>
      </c>
      <c r="K27" t="s">
        <v>7451</v>
      </c>
      <c r="L27"/>
      <c r="M27" t="s">
        <v>7402</v>
      </c>
      <c r="N27" t="s">
        <v>7403</v>
      </c>
    </row>
    <row r="28" spans="1:14" x14ac:dyDescent="0.35">
      <c r="A28" t="s">
        <v>469</v>
      </c>
      <c r="B28"/>
      <c r="C28"/>
      <c r="D28" t="s">
        <v>470</v>
      </c>
      <c r="E28" t="s">
        <v>468</v>
      </c>
      <c r="F28" t="s">
        <v>6921</v>
      </c>
      <c r="G28" t="s">
        <v>7452</v>
      </c>
      <c r="H28" t="s">
        <v>7413</v>
      </c>
      <c r="I28" t="s">
        <v>470</v>
      </c>
      <c r="J28" t="s">
        <v>7439</v>
      </c>
      <c r="K28" t="s">
        <v>7453</v>
      </c>
      <c r="L28"/>
      <c r="M28" t="s">
        <v>7402</v>
      </c>
      <c r="N28" t="s">
        <v>7403</v>
      </c>
    </row>
    <row r="29" spans="1:14" x14ac:dyDescent="0.35">
      <c r="A29" t="s">
        <v>572</v>
      </c>
      <c r="B29"/>
      <c r="C29"/>
      <c r="D29" t="s">
        <v>573</v>
      </c>
      <c r="E29" t="s">
        <v>571</v>
      </c>
      <c r="F29" t="s">
        <v>6924</v>
      </c>
      <c r="G29" t="s">
        <v>7409</v>
      </c>
      <c r="H29" t="s">
        <v>7400</v>
      </c>
      <c r="I29" t="s">
        <v>573</v>
      </c>
      <c r="J29" t="s">
        <v>7400</v>
      </c>
      <c r="K29" t="s">
        <v>7454</v>
      </c>
      <c r="L29"/>
      <c r="M29" t="s">
        <v>7402</v>
      </c>
      <c r="N29" t="s">
        <v>7403</v>
      </c>
    </row>
    <row r="30" spans="1:14" x14ac:dyDescent="0.35">
      <c r="A30" t="s">
        <v>1907</v>
      </c>
      <c r="B30"/>
      <c r="C30"/>
      <c r="D30" t="s">
        <v>573</v>
      </c>
      <c r="E30" t="s">
        <v>1906</v>
      </c>
      <c r="F30" t="s">
        <v>6924</v>
      </c>
      <c r="G30" t="s">
        <v>7409</v>
      </c>
      <c r="H30" t="s">
        <v>7455</v>
      </c>
      <c r="I30" t="s">
        <v>573</v>
      </c>
      <c r="J30" t="s">
        <v>7456</v>
      </c>
      <c r="K30" t="s">
        <v>7457</v>
      </c>
      <c r="L30"/>
      <c r="M30" t="s">
        <v>7458</v>
      </c>
      <c r="N30">
        <v>547</v>
      </c>
    </row>
    <row r="31" spans="1:14" x14ac:dyDescent="0.35">
      <c r="A31" t="s">
        <v>1991</v>
      </c>
      <c r="B31"/>
      <c r="C31"/>
      <c r="D31" t="s">
        <v>573</v>
      </c>
      <c r="E31" t="s">
        <v>1990</v>
      </c>
      <c r="F31" t="s">
        <v>6924</v>
      </c>
      <c r="G31" t="s">
        <v>7409</v>
      </c>
      <c r="H31" t="s">
        <v>7413</v>
      </c>
      <c r="I31" t="s">
        <v>573</v>
      </c>
      <c r="J31" t="s">
        <v>1990</v>
      </c>
      <c r="K31" t="s">
        <v>7459</v>
      </c>
      <c r="L31"/>
      <c r="M31" t="s">
        <v>7458</v>
      </c>
      <c r="N31">
        <v>547</v>
      </c>
    </row>
    <row r="32" spans="1:14" x14ac:dyDescent="0.35">
      <c r="A32" t="s">
        <v>4316</v>
      </c>
      <c r="B32"/>
      <c r="C32"/>
      <c r="D32" t="s">
        <v>573</v>
      </c>
      <c r="E32" t="s">
        <v>4315</v>
      </c>
      <c r="F32" t="s">
        <v>6924</v>
      </c>
      <c r="G32" t="s">
        <v>7409</v>
      </c>
      <c r="H32" t="s">
        <v>7405</v>
      </c>
      <c r="I32" t="s">
        <v>573</v>
      </c>
      <c r="J32" t="s">
        <v>4315</v>
      </c>
      <c r="K32" t="s">
        <v>7460</v>
      </c>
      <c r="L32"/>
      <c r="M32" t="s">
        <v>7461</v>
      </c>
      <c r="N32">
        <v>361</v>
      </c>
    </row>
    <row r="33" spans="1:14" x14ac:dyDescent="0.35">
      <c r="A33" t="s">
        <v>174</v>
      </c>
      <c r="B33"/>
      <c r="C33"/>
      <c r="D33" t="s">
        <v>175</v>
      </c>
      <c r="E33" t="s">
        <v>173</v>
      </c>
      <c r="F33" t="s">
        <v>6949</v>
      </c>
      <c r="G33" t="s">
        <v>7452</v>
      </c>
      <c r="H33" t="s">
        <v>7413</v>
      </c>
      <c r="I33" t="s">
        <v>175</v>
      </c>
      <c r="J33" t="s">
        <v>7439</v>
      </c>
      <c r="K33" t="s">
        <v>7462</v>
      </c>
      <c r="L33"/>
      <c r="M33" t="s">
        <v>7402</v>
      </c>
      <c r="N33" t="s">
        <v>7403</v>
      </c>
    </row>
    <row r="34" spans="1:14" x14ac:dyDescent="0.35">
      <c r="A34" t="s">
        <v>481</v>
      </c>
      <c r="B34"/>
      <c r="C34"/>
      <c r="D34" t="s">
        <v>482</v>
      </c>
      <c r="E34" t="s">
        <v>480</v>
      </c>
      <c r="F34" t="s">
        <v>6952</v>
      </c>
      <c r="G34" t="s">
        <v>7416</v>
      </c>
      <c r="H34" t="s">
        <v>7400</v>
      </c>
      <c r="I34" t="s">
        <v>482</v>
      </c>
      <c r="J34" t="s">
        <v>7400</v>
      </c>
      <c r="K34" t="s">
        <v>7463</v>
      </c>
      <c r="L34"/>
      <c r="M34" t="s">
        <v>7402</v>
      </c>
      <c r="N34" t="s">
        <v>7403</v>
      </c>
    </row>
    <row r="35" spans="1:14" x14ac:dyDescent="0.35">
      <c r="A35" t="s">
        <v>368</v>
      </c>
      <c r="B35"/>
      <c r="C35"/>
      <c r="D35" t="s">
        <v>369</v>
      </c>
      <c r="E35" t="s">
        <v>367</v>
      </c>
      <c r="F35" t="s">
        <v>6955</v>
      </c>
      <c r="G35" t="s">
        <v>7416</v>
      </c>
      <c r="H35" t="s">
        <v>7400</v>
      </c>
      <c r="I35" t="s">
        <v>369</v>
      </c>
      <c r="J35" t="s">
        <v>7400</v>
      </c>
      <c r="K35" t="s">
        <v>7464</v>
      </c>
      <c r="L35"/>
      <c r="M35" t="s">
        <v>7402</v>
      </c>
      <c r="N35" t="s">
        <v>7403</v>
      </c>
    </row>
    <row r="36" spans="1:14" x14ac:dyDescent="0.35">
      <c r="A36" t="s">
        <v>71</v>
      </c>
      <c r="B36"/>
      <c r="C36"/>
      <c r="D36" t="s">
        <v>72</v>
      </c>
      <c r="E36" t="s">
        <v>70</v>
      </c>
      <c r="F36" t="s">
        <v>6958</v>
      </c>
      <c r="G36" t="s">
        <v>7416</v>
      </c>
      <c r="H36" t="s">
        <v>7400</v>
      </c>
      <c r="I36" t="s">
        <v>72</v>
      </c>
      <c r="J36" t="s">
        <v>7400</v>
      </c>
      <c r="K36" t="s">
        <v>7465</v>
      </c>
      <c r="L36"/>
      <c r="M36" t="s">
        <v>7402</v>
      </c>
      <c r="N36" t="s">
        <v>7403</v>
      </c>
    </row>
    <row r="37" spans="1:14" x14ac:dyDescent="0.35">
      <c r="A37" t="s">
        <v>4939</v>
      </c>
      <c r="B37"/>
      <c r="C37"/>
      <c r="D37" t="s">
        <v>72</v>
      </c>
      <c r="E37" t="s">
        <v>4938</v>
      </c>
      <c r="F37" t="s">
        <v>6958</v>
      </c>
      <c r="G37" t="s">
        <v>7416</v>
      </c>
      <c r="H37" t="s">
        <v>7466</v>
      </c>
      <c r="I37" t="s">
        <v>72</v>
      </c>
      <c r="J37" t="s">
        <v>7466</v>
      </c>
      <c r="K37" t="s">
        <v>7467</v>
      </c>
      <c r="L37"/>
      <c r="M37" t="s">
        <v>7468</v>
      </c>
      <c r="N37">
        <v>106</v>
      </c>
    </row>
    <row r="38" spans="1:14" x14ac:dyDescent="0.35">
      <c r="A38" t="s">
        <v>1257</v>
      </c>
      <c r="B38"/>
      <c r="C38"/>
      <c r="D38" t="s">
        <v>1258</v>
      </c>
      <c r="E38" t="s">
        <v>1256</v>
      </c>
      <c r="F38" t="s">
        <v>6961</v>
      </c>
      <c r="G38" t="s">
        <v>7399</v>
      </c>
      <c r="H38" t="s">
        <v>7405</v>
      </c>
      <c r="I38" t="s">
        <v>1258</v>
      </c>
      <c r="J38" t="s">
        <v>1256</v>
      </c>
      <c r="K38" t="s">
        <v>7469</v>
      </c>
      <c r="L38"/>
      <c r="M38" t="s">
        <v>7470</v>
      </c>
      <c r="N38">
        <v>883</v>
      </c>
    </row>
    <row r="39" spans="1:14" x14ac:dyDescent="0.35">
      <c r="A39" t="s">
        <v>962</v>
      </c>
      <c r="B39"/>
      <c r="C39"/>
      <c r="D39" t="s">
        <v>963</v>
      </c>
      <c r="E39" t="s">
        <v>961</v>
      </c>
      <c r="F39" t="s">
        <v>6962</v>
      </c>
      <c r="G39" t="s">
        <v>7399</v>
      </c>
      <c r="H39" t="s">
        <v>7405</v>
      </c>
      <c r="I39" t="s">
        <v>963</v>
      </c>
      <c r="J39" t="s">
        <v>7471</v>
      </c>
      <c r="K39" t="s">
        <v>7472</v>
      </c>
      <c r="L39"/>
      <c r="M39" t="s">
        <v>7473</v>
      </c>
      <c r="N39">
        <v>1005</v>
      </c>
    </row>
    <row r="40" spans="1:14" x14ac:dyDescent="0.35">
      <c r="A40" t="s">
        <v>1760</v>
      </c>
      <c r="B40"/>
      <c r="C40"/>
      <c r="D40" t="s">
        <v>1761</v>
      </c>
      <c r="E40" t="s">
        <v>1759</v>
      </c>
      <c r="F40" t="s">
        <v>6965</v>
      </c>
      <c r="G40" t="s">
        <v>7404</v>
      </c>
      <c r="H40" t="s">
        <v>7413</v>
      </c>
      <c r="I40" t="s">
        <v>1761</v>
      </c>
      <c r="J40" t="s">
        <v>7474</v>
      </c>
      <c r="K40" t="s">
        <v>7475</v>
      </c>
      <c r="L40"/>
      <c r="M40" t="s">
        <v>7476</v>
      </c>
      <c r="N40">
        <v>639</v>
      </c>
    </row>
    <row r="41" spans="1:14" x14ac:dyDescent="0.35">
      <c r="A41" t="s">
        <v>1825</v>
      </c>
      <c r="B41"/>
      <c r="C41"/>
      <c r="D41" t="s">
        <v>583</v>
      </c>
      <c r="E41" t="s">
        <v>1824</v>
      </c>
      <c r="F41" t="s">
        <v>6966</v>
      </c>
      <c r="G41" t="s">
        <v>7404</v>
      </c>
      <c r="H41" t="s">
        <v>7420</v>
      </c>
      <c r="I41" t="s">
        <v>583</v>
      </c>
      <c r="J41" t="s">
        <v>7421</v>
      </c>
      <c r="K41" t="s">
        <v>7477</v>
      </c>
      <c r="L41"/>
      <c r="M41" t="s">
        <v>7402</v>
      </c>
      <c r="N41" t="s">
        <v>7403</v>
      </c>
    </row>
    <row r="42" spans="1:14" x14ac:dyDescent="0.35">
      <c r="A42" t="s">
        <v>582</v>
      </c>
      <c r="B42"/>
      <c r="C42"/>
      <c r="D42" t="s">
        <v>583</v>
      </c>
      <c r="E42" t="s">
        <v>581</v>
      </c>
      <c r="F42" t="s">
        <v>6966</v>
      </c>
      <c r="G42" t="s">
        <v>7404</v>
      </c>
      <c r="H42" t="s">
        <v>7405</v>
      </c>
      <c r="I42" t="s">
        <v>583</v>
      </c>
      <c r="J42" t="s">
        <v>7405</v>
      </c>
      <c r="K42" t="s">
        <v>7478</v>
      </c>
      <c r="L42"/>
      <c r="M42" t="s">
        <v>7402</v>
      </c>
      <c r="N42" t="s">
        <v>7403</v>
      </c>
    </row>
    <row r="43" spans="1:14" x14ac:dyDescent="0.35">
      <c r="A43" t="s">
        <v>588</v>
      </c>
      <c r="B43"/>
      <c r="C43"/>
      <c r="D43" t="s">
        <v>583</v>
      </c>
      <c r="E43" t="s">
        <v>587</v>
      </c>
      <c r="F43" t="s">
        <v>6966</v>
      </c>
      <c r="G43" t="s">
        <v>7404</v>
      </c>
      <c r="H43" t="s">
        <v>7413</v>
      </c>
      <c r="I43" t="s">
        <v>583</v>
      </c>
      <c r="J43" t="s">
        <v>7479</v>
      </c>
      <c r="K43" t="s">
        <v>7480</v>
      </c>
      <c r="L43"/>
      <c r="M43" t="s">
        <v>7402</v>
      </c>
      <c r="N43" t="s">
        <v>7403</v>
      </c>
    </row>
    <row r="44" spans="1:14" x14ac:dyDescent="0.35">
      <c r="A44" t="s">
        <v>600</v>
      </c>
      <c r="B44"/>
      <c r="C44"/>
      <c r="D44" t="s">
        <v>601</v>
      </c>
      <c r="E44" t="s">
        <v>599</v>
      </c>
      <c r="F44" t="s">
        <v>6971</v>
      </c>
      <c r="G44" t="s">
        <v>7452</v>
      </c>
      <c r="H44" t="s">
        <v>7413</v>
      </c>
      <c r="I44" t="s">
        <v>601</v>
      </c>
      <c r="J44" t="s">
        <v>7439</v>
      </c>
      <c r="K44" t="s">
        <v>7481</v>
      </c>
      <c r="L44"/>
      <c r="M44" t="s">
        <v>7402</v>
      </c>
      <c r="N44" t="s">
        <v>7403</v>
      </c>
    </row>
    <row r="45" spans="1:14" x14ac:dyDescent="0.35">
      <c r="A45" t="s">
        <v>198</v>
      </c>
      <c r="B45"/>
      <c r="C45"/>
      <c r="D45" t="s">
        <v>199</v>
      </c>
      <c r="E45" t="s">
        <v>197</v>
      </c>
      <c r="F45" t="s">
        <v>6974</v>
      </c>
      <c r="G45" t="s">
        <v>7404</v>
      </c>
      <c r="H45" t="s">
        <v>7413</v>
      </c>
      <c r="I45" t="s">
        <v>199</v>
      </c>
      <c r="J45" t="s">
        <v>7482</v>
      </c>
      <c r="K45" t="s">
        <v>7483</v>
      </c>
      <c r="L45"/>
      <c r="M45" t="s">
        <v>7402</v>
      </c>
      <c r="N45" t="s">
        <v>7403</v>
      </c>
    </row>
    <row r="46" spans="1:14" x14ac:dyDescent="0.35">
      <c r="A46" t="s">
        <v>5262</v>
      </c>
      <c r="B46"/>
      <c r="C46"/>
      <c r="D46" t="s">
        <v>617</v>
      </c>
      <c r="E46" t="s">
        <v>5261</v>
      </c>
      <c r="F46" t="s">
        <v>6979</v>
      </c>
      <c r="G46" t="s">
        <v>7409</v>
      </c>
      <c r="H46" t="s">
        <v>7420</v>
      </c>
      <c r="I46" t="s">
        <v>617</v>
      </c>
      <c r="J46" t="s">
        <v>7484</v>
      </c>
      <c r="K46" t="s">
        <v>7485</v>
      </c>
      <c r="L46"/>
      <c r="M46" t="s">
        <v>7486</v>
      </c>
      <c r="N46">
        <v>913</v>
      </c>
    </row>
    <row r="47" spans="1:14" x14ac:dyDescent="0.35">
      <c r="A47" t="s">
        <v>616</v>
      </c>
      <c r="B47"/>
      <c r="C47"/>
      <c r="D47" t="s">
        <v>617</v>
      </c>
      <c r="E47" t="s">
        <v>615</v>
      </c>
      <c r="F47" t="s">
        <v>6979</v>
      </c>
      <c r="G47" t="s">
        <v>7409</v>
      </c>
      <c r="H47" t="s">
        <v>7413</v>
      </c>
      <c r="I47" t="s">
        <v>617</v>
      </c>
      <c r="J47" t="s">
        <v>7487</v>
      </c>
      <c r="K47" t="s">
        <v>7488</v>
      </c>
      <c r="L47"/>
      <c r="M47" t="s">
        <v>7402</v>
      </c>
      <c r="N47" t="s">
        <v>7403</v>
      </c>
    </row>
    <row r="48" spans="1:14" x14ac:dyDescent="0.35">
      <c r="A48" t="s">
        <v>5316</v>
      </c>
      <c r="B48"/>
      <c r="C48"/>
      <c r="D48" t="s">
        <v>617</v>
      </c>
      <c r="E48" t="s">
        <v>5315</v>
      </c>
      <c r="F48" t="s">
        <v>6979</v>
      </c>
      <c r="G48" t="s">
        <v>7409</v>
      </c>
      <c r="H48" t="s">
        <v>7441</v>
      </c>
      <c r="I48" t="s">
        <v>617</v>
      </c>
      <c r="J48" t="s">
        <v>7441</v>
      </c>
      <c r="K48" t="s">
        <v>7489</v>
      </c>
      <c r="L48"/>
      <c r="M48" t="s">
        <v>7486</v>
      </c>
      <c r="N48">
        <v>913</v>
      </c>
    </row>
    <row r="49" spans="1:14" x14ac:dyDescent="0.35">
      <c r="A49" t="s">
        <v>1886</v>
      </c>
      <c r="B49"/>
      <c r="C49"/>
      <c r="D49" t="s">
        <v>1848</v>
      </c>
      <c r="E49" t="s">
        <v>1885</v>
      </c>
      <c r="F49" t="s">
        <v>6994</v>
      </c>
      <c r="G49" t="s">
        <v>7404</v>
      </c>
      <c r="H49" t="s">
        <v>7413</v>
      </c>
      <c r="I49" t="s">
        <v>1848</v>
      </c>
      <c r="J49" t="s">
        <v>7482</v>
      </c>
      <c r="K49" t="s">
        <v>7490</v>
      </c>
      <c r="L49"/>
      <c r="M49" t="s">
        <v>7402</v>
      </c>
      <c r="N49" t="s">
        <v>7403</v>
      </c>
    </row>
    <row r="50" spans="1:14" x14ac:dyDescent="0.35">
      <c r="A50" t="s">
        <v>1847</v>
      </c>
      <c r="B50"/>
      <c r="C50"/>
      <c r="D50" t="s">
        <v>1848</v>
      </c>
      <c r="E50" t="s">
        <v>1846</v>
      </c>
      <c r="F50" t="s">
        <v>6994</v>
      </c>
      <c r="G50" t="s">
        <v>7404</v>
      </c>
      <c r="H50" t="s">
        <v>7491</v>
      </c>
      <c r="I50" t="s">
        <v>1848</v>
      </c>
      <c r="J50" t="s">
        <v>7492</v>
      </c>
      <c r="K50" t="s">
        <v>7493</v>
      </c>
      <c r="L50"/>
      <c r="M50" t="s">
        <v>7494</v>
      </c>
      <c r="N50">
        <v>608</v>
      </c>
    </row>
    <row r="51" spans="1:14" x14ac:dyDescent="0.35">
      <c r="A51" t="s">
        <v>204</v>
      </c>
      <c r="B51"/>
      <c r="C51"/>
      <c r="D51" t="s">
        <v>205</v>
      </c>
      <c r="E51" t="s">
        <v>203</v>
      </c>
      <c r="F51" t="s">
        <v>6997</v>
      </c>
      <c r="G51" t="s">
        <v>7409</v>
      </c>
      <c r="H51" t="s">
        <v>7420</v>
      </c>
      <c r="I51" t="s">
        <v>205</v>
      </c>
      <c r="J51" t="s">
        <v>7400</v>
      </c>
      <c r="K51" t="s">
        <v>7495</v>
      </c>
      <c r="L51"/>
      <c r="M51" t="s">
        <v>7402</v>
      </c>
      <c r="N51" t="s">
        <v>7403</v>
      </c>
    </row>
    <row r="52" spans="1:14" x14ac:dyDescent="0.35">
      <c r="A52" t="s">
        <v>211</v>
      </c>
      <c r="B52"/>
      <c r="C52"/>
      <c r="D52" t="s">
        <v>205</v>
      </c>
      <c r="E52" t="s">
        <v>210</v>
      </c>
      <c r="F52" t="s">
        <v>6997</v>
      </c>
      <c r="G52" t="s">
        <v>7409</v>
      </c>
      <c r="H52" t="s">
        <v>7413</v>
      </c>
      <c r="I52" t="s">
        <v>205</v>
      </c>
      <c r="J52" t="s">
        <v>7439</v>
      </c>
      <c r="K52" t="s">
        <v>7496</v>
      </c>
      <c r="L52"/>
      <c r="M52" t="s">
        <v>7402</v>
      </c>
      <c r="N52" t="s">
        <v>7403</v>
      </c>
    </row>
    <row r="53" spans="1:14" x14ac:dyDescent="0.35">
      <c r="A53" t="s">
        <v>130</v>
      </c>
      <c r="B53"/>
      <c r="C53"/>
      <c r="D53" t="s">
        <v>131</v>
      </c>
      <c r="E53" t="s">
        <v>129</v>
      </c>
      <c r="F53" t="s">
        <v>7004</v>
      </c>
      <c r="G53" t="s">
        <v>7409</v>
      </c>
      <c r="H53" t="s">
        <v>7441</v>
      </c>
      <c r="I53" t="s">
        <v>131</v>
      </c>
      <c r="J53" t="s">
        <v>7441</v>
      </c>
      <c r="K53" t="s">
        <v>7497</v>
      </c>
      <c r="L53"/>
      <c r="M53" t="s">
        <v>7402</v>
      </c>
      <c r="N53" t="s">
        <v>7403</v>
      </c>
    </row>
    <row r="54" spans="1:14" x14ac:dyDescent="0.35">
      <c r="A54" t="s">
        <v>620</v>
      </c>
      <c r="B54"/>
      <c r="C54"/>
      <c r="D54" t="s">
        <v>621</v>
      </c>
      <c r="E54" t="s">
        <v>619</v>
      </c>
      <c r="F54" t="s">
        <v>7011</v>
      </c>
      <c r="G54" t="s">
        <v>7409</v>
      </c>
      <c r="H54" t="s">
        <v>7413</v>
      </c>
      <c r="I54" t="s">
        <v>621</v>
      </c>
      <c r="J54" t="s">
        <v>7439</v>
      </c>
      <c r="K54" t="s">
        <v>7498</v>
      </c>
      <c r="L54"/>
      <c r="M54" t="s">
        <v>7402</v>
      </c>
      <c r="N54" t="s">
        <v>7403</v>
      </c>
    </row>
    <row r="55" spans="1:14" x14ac:dyDescent="0.35">
      <c r="A55" t="s">
        <v>1234</v>
      </c>
      <c r="B55"/>
      <c r="C55"/>
      <c r="D55" t="s">
        <v>1235</v>
      </c>
      <c r="E55" t="s">
        <v>1233</v>
      </c>
      <c r="F55" t="s">
        <v>7014</v>
      </c>
      <c r="G55" t="s">
        <v>7409</v>
      </c>
      <c r="H55" t="s">
        <v>7441</v>
      </c>
      <c r="I55" t="s">
        <v>1235</v>
      </c>
      <c r="J55" t="s">
        <v>7441</v>
      </c>
      <c r="K55" t="s">
        <v>7499</v>
      </c>
      <c r="L55"/>
      <c r="M55" t="s">
        <v>7402</v>
      </c>
      <c r="N55" t="s">
        <v>7403</v>
      </c>
    </row>
    <row r="56" spans="1:14" x14ac:dyDescent="0.35">
      <c r="A56" t="s">
        <v>1457</v>
      </c>
      <c r="B56"/>
      <c r="C56"/>
      <c r="D56" t="s">
        <v>1458</v>
      </c>
      <c r="E56" t="s">
        <v>1456</v>
      </c>
      <c r="F56" t="s">
        <v>7017</v>
      </c>
      <c r="G56" t="s">
        <v>7416</v>
      </c>
      <c r="H56" t="s">
        <v>7420</v>
      </c>
      <c r="I56" t="s">
        <v>1458</v>
      </c>
      <c r="J56" t="s">
        <v>7500</v>
      </c>
      <c r="K56" t="s">
        <v>7501</v>
      </c>
      <c r="L56"/>
      <c r="M56" t="s">
        <v>7502</v>
      </c>
      <c r="N56">
        <v>760</v>
      </c>
    </row>
    <row r="57" spans="1:14" x14ac:dyDescent="0.35">
      <c r="A57" t="s">
        <v>1467</v>
      </c>
      <c r="B57"/>
      <c r="C57"/>
      <c r="D57" t="s">
        <v>1458</v>
      </c>
      <c r="E57" t="s">
        <v>1466</v>
      </c>
      <c r="F57" t="s">
        <v>7017</v>
      </c>
      <c r="G57" t="s">
        <v>7416</v>
      </c>
      <c r="H57" t="s">
        <v>7503</v>
      </c>
      <c r="I57" t="s">
        <v>1458</v>
      </c>
      <c r="J57" t="s">
        <v>7504</v>
      </c>
      <c r="K57" t="s">
        <v>7505</v>
      </c>
      <c r="L57"/>
      <c r="M57" t="s">
        <v>7502</v>
      </c>
      <c r="N57">
        <v>760</v>
      </c>
    </row>
    <row r="58" spans="1:14" x14ac:dyDescent="0.35">
      <c r="A58" t="s">
        <v>1476</v>
      </c>
      <c r="B58"/>
      <c r="C58"/>
      <c r="D58" t="s">
        <v>1458</v>
      </c>
      <c r="E58" t="s">
        <v>1475</v>
      </c>
      <c r="F58" t="s">
        <v>7017</v>
      </c>
      <c r="G58" t="s">
        <v>7416</v>
      </c>
      <c r="H58" t="s">
        <v>7413</v>
      </c>
      <c r="I58" t="s">
        <v>1458</v>
      </c>
      <c r="J58" t="s">
        <v>7439</v>
      </c>
      <c r="K58" t="s">
        <v>7506</v>
      </c>
      <c r="L58"/>
      <c r="M58" t="s">
        <v>7502</v>
      </c>
      <c r="N58">
        <v>760</v>
      </c>
    </row>
    <row r="59" spans="1:14" x14ac:dyDescent="0.35">
      <c r="A59" t="s">
        <v>11</v>
      </c>
      <c r="B59"/>
      <c r="C59"/>
      <c r="D59" t="s">
        <v>12</v>
      </c>
      <c r="E59" t="s">
        <v>10</v>
      </c>
      <c r="F59" t="s">
        <v>7022</v>
      </c>
      <c r="G59" t="s">
        <v>7409</v>
      </c>
      <c r="H59" t="s">
        <v>7400</v>
      </c>
      <c r="I59" t="s">
        <v>12</v>
      </c>
      <c r="J59" t="s">
        <v>7400</v>
      </c>
      <c r="K59" t="s">
        <v>7507</v>
      </c>
      <c r="L59"/>
      <c r="M59" t="s">
        <v>7402</v>
      </c>
      <c r="N59" t="s">
        <v>7403</v>
      </c>
    </row>
    <row r="60" spans="1:14" x14ac:dyDescent="0.35">
      <c r="A60" t="s">
        <v>1773</v>
      </c>
      <c r="B60"/>
      <c r="C60"/>
      <c r="D60" t="s">
        <v>489</v>
      </c>
      <c r="E60" t="s">
        <v>1772</v>
      </c>
      <c r="F60" t="s">
        <v>7025</v>
      </c>
      <c r="G60" t="s">
        <v>7399</v>
      </c>
      <c r="H60" t="s">
        <v>7420</v>
      </c>
      <c r="I60" t="s">
        <v>489</v>
      </c>
      <c r="J60" t="s">
        <v>7421</v>
      </c>
      <c r="K60" t="s">
        <v>7508</v>
      </c>
      <c r="L60"/>
      <c r="M60" t="s">
        <v>7402</v>
      </c>
      <c r="N60" t="s">
        <v>7403</v>
      </c>
    </row>
    <row r="61" spans="1:14" x14ac:dyDescent="0.35">
      <c r="A61" t="s">
        <v>488</v>
      </c>
      <c r="B61"/>
      <c r="C61"/>
      <c r="D61" t="s">
        <v>489</v>
      </c>
      <c r="E61" t="s">
        <v>487</v>
      </c>
      <c r="F61" t="s">
        <v>7025</v>
      </c>
      <c r="G61" t="s">
        <v>7399</v>
      </c>
      <c r="H61" t="s">
        <v>7405</v>
      </c>
      <c r="I61" t="s">
        <v>489</v>
      </c>
      <c r="J61" t="s">
        <v>7509</v>
      </c>
      <c r="K61" t="s">
        <v>7510</v>
      </c>
      <c r="L61"/>
      <c r="M61" t="s">
        <v>7402</v>
      </c>
      <c r="N61" t="s">
        <v>7403</v>
      </c>
    </row>
    <row r="62" spans="1:14" x14ac:dyDescent="0.35">
      <c r="A62" t="s">
        <v>496</v>
      </c>
      <c r="B62"/>
      <c r="C62"/>
      <c r="D62" t="s">
        <v>489</v>
      </c>
      <c r="E62" t="s">
        <v>495</v>
      </c>
      <c r="F62" t="s">
        <v>7025</v>
      </c>
      <c r="G62" t="s">
        <v>7399</v>
      </c>
      <c r="H62" t="s">
        <v>7405</v>
      </c>
      <c r="I62" t="s">
        <v>489</v>
      </c>
      <c r="J62" t="s">
        <v>7511</v>
      </c>
      <c r="K62" t="s">
        <v>7512</v>
      </c>
      <c r="L62"/>
      <c r="M62" t="s">
        <v>7402</v>
      </c>
      <c r="N62" t="s">
        <v>7403</v>
      </c>
    </row>
    <row r="63" spans="1:14" x14ac:dyDescent="0.35">
      <c r="A63" t="s">
        <v>4468</v>
      </c>
      <c r="B63"/>
      <c r="C63"/>
      <c r="D63" t="s">
        <v>489</v>
      </c>
      <c r="E63" t="s">
        <v>4467</v>
      </c>
      <c r="F63" t="s">
        <v>7025</v>
      </c>
      <c r="G63" t="s">
        <v>7399</v>
      </c>
      <c r="H63" t="s">
        <v>7405</v>
      </c>
      <c r="I63" t="s">
        <v>489</v>
      </c>
      <c r="J63" t="s">
        <v>7513</v>
      </c>
      <c r="K63" t="s">
        <v>7514</v>
      </c>
      <c r="L63"/>
      <c r="M63" t="s">
        <v>7515</v>
      </c>
      <c r="N63">
        <v>166</v>
      </c>
    </row>
    <row r="64" spans="1:14" x14ac:dyDescent="0.35">
      <c r="A64" t="s">
        <v>942</v>
      </c>
      <c r="B64"/>
      <c r="C64"/>
      <c r="D64" t="s">
        <v>943</v>
      </c>
      <c r="E64" t="s">
        <v>941</v>
      </c>
      <c r="F64" t="s">
        <v>7030</v>
      </c>
      <c r="G64" t="s">
        <v>7409</v>
      </c>
      <c r="H64" t="s">
        <v>7503</v>
      </c>
      <c r="I64" t="s">
        <v>943</v>
      </c>
      <c r="J64" t="s">
        <v>7516</v>
      </c>
      <c r="K64" t="s">
        <v>7517</v>
      </c>
      <c r="L64"/>
      <c r="M64" t="s">
        <v>7473</v>
      </c>
      <c r="N64">
        <v>1005</v>
      </c>
    </row>
    <row r="65" spans="1:14" x14ac:dyDescent="0.35">
      <c r="A65" t="s">
        <v>505</v>
      </c>
      <c r="B65"/>
      <c r="C65"/>
      <c r="D65" t="s">
        <v>506</v>
      </c>
      <c r="E65" t="s">
        <v>504</v>
      </c>
      <c r="F65" t="s">
        <v>7031</v>
      </c>
      <c r="G65" t="s">
        <v>7409</v>
      </c>
      <c r="H65" t="s">
        <v>7413</v>
      </c>
      <c r="I65" t="s">
        <v>506</v>
      </c>
      <c r="J65" t="s">
        <v>7518</v>
      </c>
      <c r="K65" t="s">
        <v>7519</v>
      </c>
      <c r="L65"/>
      <c r="M65" t="s">
        <v>7402</v>
      </c>
      <c r="N65" t="s">
        <v>7403</v>
      </c>
    </row>
    <row r="66" spans="1:14" x14ac:dyDescent="0.35">
      <c r="A66" t="s">
        <v>2059</v>
      </c>
      <c r="B66"/>
      <c r="C66"/>
      <c r="D66" t="s">
        <v>506</v>
      </c>
      <c r="E66" t="s">
        <v>2058</v>
      </c>
      <c r="F66" t="s">
        <v>7031</v>
      </c>
      <c r="G66" t="s">
        <v>7409</v>
      </c>
      <c r="H66" t="s">
        <v>7441</v>
      </c>
      <c r="I66" t="s">
        <v>506</v>
      </c>
      <c r="J66" t="s">
        <v>7520</v>
      </c>
      <c r="K66" t="s">
        <v>7521</v>
      </c>
      <c r="L66"/>
      <c r="M66" t="s">
        <v>7402</v>
      </c>
      <c r="N66" t="s">
        <v>7403</v>
      </c>
    </row>
    <row r="67" spans="1:14" x14ac:dyDescent="0.35">
      <c r="A67" t="s">
        <v>632</v>
      </c>
      <c r="B67"/>
      <c r="C67"/>
      <c r="D67" t="s">
        <v>633</v>
      </c>
      <c r="E67" t="s">
        <v>631</v>
      </c>
      <c r="F67" t="s">
        <v>7034</v>
      </c>
      <c r="G67" t="s">
        <v>7409</v>
      </c>
      <c r="H67" t="s">
        <v>7400</v>
      </c>
      <c r="I67" t="s">
        <v>633</v>
      </c>
      <c r="J67" t="s">
        <v>7522</v>
      </c>
      <c r="K67" t="s">
        <v>7523</v>
      </c>
      <c r="L67"/>
      <c r="M67" t="s">
        <v>7402</v>
      </c>
      <c r="N67" t="s">
        <v>7403</v>
      </c>
    </row>
    <row r="68" spans="1:14" x14ac:dyDescent="0.35">
      <c r="A68" t="s">
        <v>3076</v>
      </c>
      <c r="B68"/>
      <c r="C68"/>
      <c r="D68" t="s">
        <v>3077</v>
      </c>
      <c r="E68" t="s">
        <v>3075</v>
      </c>
      <c r="F68" t="s">
        <v>7035</v>
      </c>
      <c r="G68" t="s">
        <v>7399</v>
      </c>
      <c r="H68" t="s">
        <v>7413</v>
      </c>
      <c r="I68" t="s">
        <v>3077</v>
      </c>
      <c r="J68" t="s">
        <v>7524</v>
      </c>
      <c r="K68" t="s">
        <v>7525</v>
      </c>
      <c r="L68"/>
      <c r="M68" t="s">
        <v>7526</v>
      </c>
      <c r="N68">
        <v>249</v>
      </c>
    </row>
    <row r="69" spans="1:14" x14ac:dyDescent="0.35">
      <c r="A69" t="s">
        <v>1680</v>
      </c>
      <c r="B69"/>
      <c r="C69"/>
      <c r="D69" t="s">
        <v>1681</v>
      </c>
      <c r="E69" t="s">
        <v>1679</v>
      </c>
      <c r="F69" t="s">
        <v>7036</v>
      </c>
      <c r="G69" t="s">
        <v>7409</v>
      </c>
      <c r="H69" t="s">
        <v>7527</v>
      </c>
      <c r="I69" t="s">
        <v>1681</v>
      </c>
      <c r="J69" t="s">
        <v>7528</v>
      </c>
      <c r="K69" t="s">
        <v>7529</v>
      </c>
      <c r="L69"/>
      <c r="M69" t="s">
        <v>7530</v>
      </c>
      <c r="N69">
        <v>699</v>
      </c>
    </row>
    <row r="70" spans="1:14" x14ac:dyDescent="0.35">
      <c r="A70" t="s">
        <v>267</v>
      </c>
      <c r="B70"/>
      <c r="C70"/>
      <c r="D70" t="s">
        <v>268</v>
      </c>
      <c r="E70" t="s">
        <v>266</v>
      </c>
      <c r="F70" t="s">
        <v>7037</v>
      </c>
      <c r="G70" t="s">
        <v>7409</v>
      </c>
      <c r="H70" t="s">
        <v>7420</v>
      </c>
      <c r="I70" t="s">
        <v>268</v>
      </c>
      <c r="J70" t="s">
        <v>7421</v>
      </c>
      <c r="K70" t="s">
        <v>7531</v>
      </c>
      <c r="L70"/>
      <c r="M70" t="s">
        <v>7402</v>
      </c>
      <c r="N70" t="s">
        <v>7403</v>
      </c>
    </row>
    <row r="71" spans="1:14" x14ac:dyDescent="0.35">
      <c r="A71" t="s">
        <v>285</v>
      </c>
      <c r="B71"/>
      <c r="C71"/>
      <c r="D71" t="s">
        <v>268</v>
      </c>
      <c r="E71" t="s">
        <v>284</v>
      </c>
      <c r="F71" t="s">
        <v>7037</v>
      </c>
      <c r="G71" t="s">
        <v>7409</v>
      </c>
      <c r="H71" t="s">
        <v>7405</v>
      </c>
      <c r="I71" t="s">
        <v>268</v>
      </c>
      <c r="J71" t="s">
        <v>7423</v>
      </c>
      <c r="K71" t="s">
        <v>7532</v>
      </c>
      <c r="L71"/>
      <c r="M71" t="s">
        <v>7402</v>
      </c>
      <c r="N71" t="s">
        <v>7403</v>
      </c>
    </row>
    <row r="72" spans="1:14" x14ac:dyDescent="0.35">
      <c r="A72" t="s">
        <v>294</v>
      </c>
      <c r="B72"/>
      <c r="C72"/>
      <c r="D72" t="s">
        <v>268</v>
      </c>
      <c r="E72" t="s">
        <v>293</v>
      </c>
      <c r="F72" t="s">
        <v>7037</v>
      </c>
      <c r="G72" t="s">
        <v>7409</v>
      </c>
      <c r="H72" t="s">
        <v>7405</v>
      </c>
      <c r="I72" t="s">
        <v>268</v>
      </c>
      <c r="J72" t="s">
        <v>7533</v>
      </c>
      <c r="K72" t="s">
        <v>7534</v>
      </c>
      <c r="L72"/>
      <c r="M72" t="s">
        <v>7402</v>
      </c>
      <c r="N72" t="s">
        <v>7403</v>
      </c>
    </row>
    <row r="73" spans="1:14" x14ac:dyDescent="0.35">
      <c r="A73" t="s">
        <v>1523</v>
      </c>
      <c r="B73"/>
      <c r="C73"/>
      <c r="D73" t="s">
        <v>268</v>
      </c>
      <c r="E73" t="s">
        <v>1522</v>
      </c>
      <c r="F73" t="s">
        <v>7037</v>
      </c>
      <c r="G73" t="s">
        <v>7409</v>
      </c>
      <c r="H73" t="s">
        <v>7413</v>
      </c>
      <c r="I73" t="s">
        <v>268</v>
      </c>
      <c r="J73" t="s">
        <v>1522</v>
      </c>
      <c r="K73" t="s">
        <v>7535</v>
      </c>
      <c r="L73"/>
      <c r="M73" t="s">
        <v>7431</v>
      </c>
      <c r="N73">
        <v>730</v>
      </c>
    </row>
    <row r="74" spans="1:14" x14ac:dyDescent="0.35">
      <c r="A74" t="s">
        <v>1219</v>
      </c>
      <c r="B74"/>
      <c r="C74"/>
      <c r="D74" t="s">
        <v>1186</v>
      </c>
      <c r="E74" t="s">
        <v>1218</v>
      </c>
      <c r="F74" t="s">
        <v>7038</v>
      </c>
      <c r="G74" t="s">
        <v>7409</v>
      </c>
      <c r="H74" t="s">
        <v>7400</v>
      </c>
      <c r="I74" t="s">
        <v>1186</v>
      </c>
      <c r="J74" t="s">
        <v>7400</v>
      </c>
      <c r="K74" t="s">
        <v>7536</v>
      </c>
      <c r="L74"/>
      <c r="M74" t="s">
        <v>7402</v>
      </c>
      <c r="N74" t="s">
        <v>7403</v>
      </c>
    </row>
    <row r="75" spans="1:14" x14ac:dyDescent="0.35">
      <c r="A75" t="s">
        <v>1208</v>
      </c>
      <c r="B75"/>
      <c r="C75"/>
      <c r="D75" t="s">
        <v>1186</v>
      </c>
      <c r="E75" t="s">
        <v>1207</v>
      </c>
      <c r="F75" t="s">
        <v>7038</v>
      </c>
      <c r="G75" t="s">
        <v>7409</v>
      </c>
      <c r="H75" t="s">
        <v>7405</v>
      </c>
      <c r="I75" t="s">
        <v>1186</v>
      </c>
      <c r="J75" t="s">
        <v>7537</v>
      </c>
      <c r="K75" t="s">
        <v>7538</v>
      </c>
      <c r="L75"/>
      <c r="M75" t="s">
        <v>7402</v>
      </c>
      <c r="N75" t="s">
        <v>7403</v>
      </c>
    </row>
    <row r="76" spans="1:14" x14ac:dyDescent="0.35">
      <c r="A76" t="s">
        <v>1185</v>
      </c>
      <c r="B76"/>
      <c r="C76"/>
      <c r="D76" t="s">
        <v>1186</v>
      </c>
      <c r="E76" t="s">
        <v>1184</v>
      </c>
      <c r="F76" t="s">
        <v>7038</v>
      </c>
      <c r="G76" t="s">
        <v>7409</v>
      </c>
      <c r="H76" t="s">
        <v>7405</v>
      </c>
      <c r="I76" t="s">
        <v>1186</v>
      </c>
      <c r="J76" t="s">
        <v>7539</v>
      </c>
      <c r="K76" t="s">
        <v>7540</v>
      </c>
      <c r="L76"/>
      <c r="M76" t="s">
        <v>7402</v>
      </c>
      <c r="N76" t="s">
        <v>7403</v>
      </c>
    </row>
    <row r="77" spans="1:14" x14ac:dyDescent="0.35">
      <c r="A77" t="s">
        <v>1537</v>
      </c>
      <c r="B77"/>
      <c r="C77"/>
      <c r="D77" t="s">
        <v>1186</v>
      </c>
      <c r="E77" t="s">
        <v>1536</v>
      </c>
      <c r="F77" t="s">
        <v>7038</v>
      </c>
      <c r="G77" t="s">
        <v>7409</v>
      </c>
      <c r="H77" t="s">
        <v>7503</v>
      </c>
      <c r="I77" t="s">
        <v>1186</v>
      </c>
      <c r="J77" t="s">
        <v>1536</v>
      </c>
      <c r="K77" t="s">
        <v>7541</v>
      </c>
      <c r="L77"/>
      <c r="M77" t="s">
        <v>7431</v>
      </c>
      <c r="N77">
        <v>730</v>
      </c>
    </row>
    <row r="78" spans="1:14" x14ac:dyDescent="0.35">
      <c r="A78" t="s">
        <v>1577</v>
      </c>
      <c r="B78"/>
      <c r="C78"/>
      <c r="D78" t="s">
        <v>1186</v>
      </c>
      <c r="E78" t="s">
        <v>1576</v>
      </c>
      <c r="F78" t="s">
        <v>7038</v>
      </c>
      <c r="G78" t="s">
        <v>7409</v>
      </c>
      <c r="H78" t="s">
        <v>7413</v>
      </c>
      <c r="I78" t="s">
        <v>1186</v>
      </c>
      <c r="J78" t="s">
        <v>7542</v>
      </c>
      <c r="K78" t="s">
        <v>7543</v>
      </c>
      <c r="L78"/>
      <c r="M78" t="s">
        <v>7530</v>
      </c>
      <c r="N78">
        <v>699</v>
      </c>
    </row>
    <row r="79" spans="1:14" x14ac:dyDescent="0.35">
      <c r="A79" t="s">
        <v>31</v>
      </c>
      <c r="B79"/>
      <c r="C79"/>
      <c r="D79" t="s">
        <v>32</v>
      </c>
      <c r="E79" t="s">
        <v>30</v>
      </c>
      <c r="F79" t="s">
        <v>7039</v>
      </c>
      <c r="G79" t="s">
        <v>7416</v>
      </c>
      <c r="H79" t="s">
        <v>7491</v>
      </c>
      <c r="I79" t="s">
        <v>32</v>
      </c>
      <c r="J79" t="s">
        <v>7492</v>
      </c>
      <c r="K79" t="s">
        <v>7544</v>
      </c>
      <c r="L79"/>
      <c r="M79" t="s">
        <v>7402</v>
      </c>
      <c r="N79" t="s">
        <v>7403</v>
      </c>
    </row>
    <row r="80" spans="1:14" x14ac:dyDescent="0.35">
      <c r="A80" t="s">
        <v>218</v>
      </c>
      <c r="B80"/>
      <c r="C80"/>
      <c r="D80" t="s">
        <v>219</v>
      </c>
      <c r="E80" t="s">
        <v>217</v>
      </c>
      <c r="F80" t="s">
        <v>7052</v>
      </c>
      <c r="G80" t="s">
        <v>7399</v>
      </c>
      <c r="H80" t="s">
        <v>7400</v>
      </c>
      <c r="I80" t="s">
        <v>219</v>
      </c>
      <c r="J80" t="s">
        <v>7400</v>
      </c>
      <c r="K80" t="s">
        <v>7545</v>
      </c>
      <c r="L80"/>
      <c r="M80" t="s">
        <v>7402</v>
      </c>
      <c r="N80" t="s">
        <v>7403</v>
      </c>
    </row>
    <row r="81" spans="1:14" x14ac:dyDescent="0.35">
      <c r="A81" t="s">
        <v>883</v>
      </c>
      <c r="B81"/>
      <c r="C81"/>
      <c r="D81" t="s">
        <v>219</v>
      </c>
      <c r="E81" t="s">
        <v>882</v>
      </c>
      <c r="F81" t="s">
        <v>7052</v>
      </c>
      <c r="G81" t="s">
        <v>7399</v>
      </c>
      <c r="H81" t="s">
        <v>7405</v>
      </c>
      <c r="I81" t="s">
        <v>219</v>
      </c>
      <c r="J81" t="s">
        <v>7546</v>
      </c>
      <c r="K81" t="s">
        <v>7547</v>
      </c>
      <c r="L81"/>
      <c r="M81" t="s">
        <v>7548</v>
      </c>
      <c r="N81">
        <v>1033</v>
      </c>
    </row>
    <row r="82" spans="1:14" x14ac:dyDescent="0.35">
      <c r="A82" t="s">
        <v>637</v>
      </c>
      <c r="B82"/>
      <c r="C82"/>
      <c r="D82" t="s">
        <v>638</v>
      </c>
      <c r="E82" t="s">
        <v>636</v>
      </c>
      <c r="F82" t="s">
        <v>7055</v>
      </c>
      <c r="G82" t="s">
        <v>7416</v>
      </c>
      <c r="H82" t="s">
        <v>7413</v>
      </c>
      <c r="I82" t="s">
        <v>638</v>
      </c>
      <c r="J82" t="s">
        <v>7417</v>
      </c>
      <c r="K82" t="s">
        <v>7549</v>
      </c>
      <c r="L82"/>
      <c r="M82" t="s">
        <v>7402</v>
      </c>
      <c r="N82" t="s">
        <v>7403</v>
      </c>
    </row>
    <row r="83" spans="1:14" x14ac:dyDescent="0.35">
      <c r="A83" t="s">
        <v>1000</v>
      </c>
      <c r="B83"/>
      <c r="C83"/>
      <c r="D83" t="s">
        <v>1001</v>
      </c>
      <c r="E83" t="s">
        <v>999</v>
      </c>
      <c r="F83" t="s">
        <v>7056</v>
      </c>
      <c r="G83" t="s">
        <v>7399</v>
      </c>
      <c r="H83" t="s">
        <v>7405</v>
      </c>
      <c r="I83" t="s">
        <v>1001</v>
      </c>
      <c r="J83" t="s">
        <v>7550</v>
      </c>
      <c r="K83" t="s">
        <v>7551</v>
      </c>
      <c r="L83"/>
      <c r="M83" t="s">
        <v>7402</v>
      </c>
      <c r="N83" t="s">
        <v>7403</v>
      </c>
    </row>
    <row r="84" spans="1:14" x14ac:dyDescent="0.35">
      <c r="A84" t="s">
        <v>80</v>
      </c>
      <c r="B84"/>
      <c r="C84"/>
      <c r="D84" t="s">
        <v>81</v>
      </c>
      <c r="E84" t="s">
        <v>79</v>
      </c>
      <c r="F84" t="s">
        <v>7063</v>
      </c>
      <c r="G84" t="s">
        <v>7399</v>
      </c>
      <c r="H84" t="s">
        <v>7400</v>
      </c>
      <c r="I84" t="s">
        <v>81</v>
      </c>
      <c r="J84" t="s">
        <v>7400</v>
      </c>
      <c r="K84" t="s">
        <v>7552</v>
      </c>
      <c r="L84"/>
      <c r="M84" t="s">
        <v>7402</v>
      </c>
      <c r="N84" t="s">
        <v>7403</v>
      </c>
    </row>
    <row r="85" spans="1:14" x14ac:dyDescent="0.35">
      <c r="A85" t="s">
        <v>231</v>
      </c>
      <c r="B85"/>
      <c r="C85"/>
      <c r="D85" t="s">
        <v>232</v>
      </c>
      <c r="E85" t="s">
        <v>230</v>
      </c>
      <c r="F85" t="s">
        <v>7068</v>
      </c>
      <c r="G85" t="s">
        <v>7404</v>
      </c>
      <c r="H85" t="s">
        <v>7405</v>
      </c>
      <c r="I85" t="s">
        <v>232</v>
      </c>
      <c r="J85" t="s">
        <v>7405</v>
      </c>
      <c r="K85" t="s">
        <v>7553</v>
      </c>
      <c r="L85"/>
      <c r="M85" t="s">
        <v>7402</v>
      </c>
      <c r="N85" t="s">
        <v>7403</v>
      </c>
    </row>
    <row r="86" spans="1:14" x14ac:dyDescent="0.35">
      <c r="A86" t="s">
        <v>932</v>
      </c>
      <c r="B86"/>
      <c r="C86"/>
      <c r="D86" t="s">
        <v>933</v>
      </c>
      <c r="E86" t="s">
        <v>931</v>
      </c>
      <c r="F86" t="s">
        <v>7554</v>
      </c>
      <c r="G86" t="s">
        <v>7555</v>
      </c>
      <c r="H86" t="s">
        <v>7556</v>
      </c>
      <c r="I86" t="s">
        <v>1186</v>
      </c>
      <c r="J86" t="s">
        <v>7557</v>
      </c>
      <c r="K86" t="s">
        <v>7558</v>
      </c>
      <c r="L86"/>
      <c r="M86" t="s">
        <v>7473</v>
      </c>
      <c r="N86">
        <v>1005</v>
      </c>
    </row>
    <row r="87" spans="1:14" x14ac:dyDescent="0.35">
      <c r="A87" t="s">
        <v>1097</v>
      </c>
      <c r="B87"/>
      <c r="C87"/>
      <c r="D87" t="s">
        <v>1098</v>
      </c>
      <c r="E87" t="s">
        <v>1096</v>
      </c>
      <c r="F87" t="s">
        <v>7559</v>
      </c>
      <c r="G87" t="s">
        <v>7560</v>
      </c>
      <c r="H87" t="s">
        <v>7556</v>
      </c>
      <c r="I87" t="s">
        <v>103</v>
      </c>
      <c r="J87" t="s">
        <v>1096</v>
      </c>
      <c r="K87" t="s">
        <v>7561</v>
      </c>
      <c r="L87"/>
      <c r="M87" t="s">
        <v>7437</v>
      </c>
      <c r="N87">
        <v>974</v>
      </c>
    </row>
    <row r="88" spans="1:14" x14ac:dyDescent="0.35">
      <c r="A88" t="s">
        <v>1009</v>
      </c>
      <c r="B88"/>
      <c r="C88"/>
      <c r="D88" t="s">
        <v>1010</v>
      </c>
      <c r="E88" t="s">
        <v>1008</v>
      </c>
      <c r="F88" t="s">
        <v>7562</v>
      </c>
      <c r="G88" t="s">
        <v>7563</v>
      </c>
      <c r="H88" t="s">
        <v>7556</v>
      </c>
      <c r="I88" t="s">
        <v>963</v>
      </c>
      <c r="J88" t="s">
        <v>1008</v>
      </c>
      <c r="K88" t="s">
        <v>7564</v>
      </c>
      <c r="L88"/>
      <c r="M88" t="s">
        <v>7437</v>
      </c>
      <c r="N88">
        <v>974</v>
      </c>
    </row>
    <row r="89" spans="1:14" x14ac:dyDescent="0.35">
      <c r="A89" t="s">
        <v>1141</v>
      </c>
      <c r="B89"/>
      <c r="C89"/>
      <c r="D89" t="s">
        <v>1142</v>
      </c>
      <c r="E89" t="s">
        <v>1140</v>
      </c>
      <c r="F89" t="s">
        <v>7565</v>
      </c>
      <c r="G89" t="s">
        <v>7566</v>
      </c>
      <c r="H89" t="s">
        <v>7556</v>
      </c>
      <c r="I89" t="s">
        <v>145</v>
      </c>
      <c r="J89" t="s">
        <v>1140</v>
      </c>
      <c r="K89" t="s">
        <v>7567</v>
      </c>
      <c r="L89"/>
      <c r="M89" t="s">
        <v>7568</v>
      </c>
      <c r="N89">
        <v>944</v>
      </c>
    </row>
    <row r="90" spans="1:14" x14ac:dyDescent="0.35">
      <c r="A90" t="s">
        <v>1123</v>
      </c>
      <c r="B90"/>
      <c r="C90"/>
      <c r="D90" t="s">
        <v>1124</v>
      </c>
      <c r="E90" t="s">
        <v>1122</v>
      </c>
      <c r="F90" t="s">
        <v>7569</v>
      </c>
      <c r="G90" t="s">
        <v>7570</v>
      </c>
      <c r="H90" t="s">
        <v>7556</v>
      </c>
      <c r="I90" t="s">
        <v>755</v>
      </c>
      <c r="J90" t="s">
        <v>1122</v>
      </c>
      <c r="K90" t="s">
        <v>7571</v>
      </c>
      <c r="L90"/>
      <c r="M90" t="s">
        <v>7568</v>
      </c>
      <c r="N90">
        <v>944</v>
      </c>
    </row>
    <row r="91" spans="1:14" x14ac:dyDescent="0.35">
      <c r="A91" t="s">
        <v>1032</v>
      </c>
      <c r="B91"/>
      <c r="C91"/>
      <c r="D91" t="s">
        <v>1033</v>
      </c>
      <c r="E91" t="s">
        <v>1031</v>
      </c>
      <c r="F91" t="s">
        <v>7572</v>
      </c>
      <c r="G91" t="s">
        <v>7573</v>
      </c>
      <c r="H91" t="s">
        <v>7556</v>
      </c>
      <c r="I91" t="s">
        <v>551</v>
      </c>
      <c r="J91" t="s">
        <v>1031</v>
      </c>
      <c r="K91" t="s">
        <v>7574</v>
      </c>
      <c r="L91"/>
      <c r="M91" t="s">
        <v>7437</v>
      </c>
      <c r="N91">
        <v>974</v>
      </c>
    </row>
    <row r="92" spans="1:14" x14ac:dyDescent="0.35">
      <c r="A92" t="s">
        <v>1053</v>
      </c>
      <c r="B92"/>
      <c r="C92"/>
      <c r="D92" t="s">
        <v>1054</v>
      </c>
      <c r="E92" t="s">
        <v>1052</v>
      </c>
      <c r="F92" t="s">
        <v>7575</v>
      </c>
      <c r="G92" t="s">
        <v>7576</v>
      </c>
      <c r="H92" t="s">
        <v>7556</v>
      </c>
      <c r="I92" t="s">
        <v>551</v>
      </c>
      <c r="J92" t="s">
        <v>1052</v>
      </c>
      <c r="K92" t="s">
        <v>7577</v>
      </c>
      <c r="L92"/>
      <c r="M92" t="s">
        <v>7437</v>
      </c>
      <c r="N92">
        <v>974</v>
      </c>
    </row>
    <row r="93" spans="1:14" x14ac:dyDescent="0.35">
      <c r="A93" t="s">
        <v>1107</v>
      </c>
      <c r="B93"/>
      <c r="C93"/>
      <c r="D93" t="s">
        <v>1108</v>
      </c>
      <c r="E93" t="s">
        <v>1106</v>
      </c>
      <c r="F93" t="s">
        <v>7578</v>
      </c>
      <c r="G93" t="s">
        <v>7563</v>
      </c>
      <c r="H93" t="s">
        <v>7556</v>
      </c>
      <c r="I93" t="s">
        <v>192</v>
      </c>
      <c r="J93" t="s">
        <v>1106</v>
      </c>
      <c r="K93" t="s">
        <v>7579</v>
      </c>
      <c r="L93"/>
      <c r="M93" t="s">
        <v>7437</v>
      </c>
      <c r="N93">
        <v>974</v>
      </c>
    </row>
    <row r="94" spans="1:14" x14ac:dyDescent="0.35">
      <c r="A94" t="s">
        <v>1698</v>
      </c>
      <c r="B94"/>
      <c r="C94"/>
      <c r="D94" t="s">
        <v>1699</v>
      </c>
      <c r="E94" t="s">
        <v>1697</v>
      </c>
      <c r="F94" t="s">
        <v>7580</v>
      </c>
      <c r="G94" t="s">
        <v>7581</v>
      </c>
      <c r="H94" t="s">
        <v>7556</v>
      </c>
      <c r="I94" t="s">
        <v>131</v>
      </c>
      <c r="J94" t="s">
        <v>1697</v>
      </c>
      <c r="K94" t="s">
        <v>7582</v>
      </c>
      <c r="L94"/>
      <c r="M94" t="s">
        <v>7583</v>
      </c>
      <c r="N94">
        <v>668</v>
      </c>
    </row>
    <row r="95" spans="1:14" x14ac:dyDescent="0.35">
      <c r="A95" t="s">
        <v>2213</v>
      </c>
      <c r="B95"/>
      <c r="C95"/>
      <c r="D95" t="s">
        <v>2214</v>
      </c>
      <c r="E95" t="s">
        <v>2212</v>
      </c>
      <c r="F95" t="s">
        <v>7584</v>
      </c>
      <c r="G95" t="s">
        <v>7585</v>
      </c>
      <c r="H95" t="s">
        <v>7556</v>
      </c>
      <c r="I95" t="s">
        <v>2181</v>
      </c>
      <c r="J95" t="s">
        <v>7586</v>
      </c>
      <c r="K95" t="s">
        <v>7587</v>
      </c>
      <c r="L95"/>
      <c r="M95" t="s">
        <v>7588</v>
      </c>
      <c r="N95">
        <v>397</v>
      </c>
    </row>
    <row r="96" spans="1:14" x14ac:dyDescent="0.35">
      <c r="A96" t="s">
        <v>644</v>
      </c>
      <c r="B96"/>
      <c r="C96"/>
      <c r="D96" t="s">
        <v>645</v>
      </c>
      <c r="E96" t="s">
        <v>643</v>
      </c>
      <c r="F96" t="s">
        <v>7077</v>
      </c>
      <c r="G96" t="s">
        <v>7409</v>
      </c>
      <c r="H96" t="s">
        <v>7413</v>
      </c>
      <c r="I96" t="s">
        <v>645</v>
      </c>
      <c r="J96" t="s">
        <v>561</v>
      </c>
      <c r="K96" t="s">
        <v>7589</v>
      </c>
      <c r="L96"/>
      <c r="M96" t="s">
        <v>7402</v>
      </c>
      <c r="N96" t="s">
        <v>7403</v>
      </c>
    </row>
    <row r="97" spans="1:14" x14ac:dyDescent="0.35">
      <c r="A97" t="s">
        <v>671</v>
      </c>
      <c r="B97"/>
      <c r="C97"/>
      <c r="D97" t="s">
        <v>672</v>
      </c>
      <c r="E97" t="s">
        <v>670</v>
      </c>
      <c r="F97" t="s">
        <v>7080</v>
      </c>
      <c r="G97" t="s">
        <v>7409</v>
      </c>
      <c r="H97" t="s">
        <v>7420</v>
      </c>
      <c r="I97" t="s">
        <v>672</v>
      </c>
      <c r="J97" t="s">
        <v>7400</v>
      </c>
      <c r="K97" t="s">
        <v>7590</v>
      </c>
      <c r="L97"/>
      <c r="M97" t="s">
        <v>7402</v>
      </c>
      <c r="N97" t="s">
        <v>7403</v>
      </c>
    </row>
    <row r="98" spans="1:14" x14ac:dyDescent="0.35">
      <c r="A98" t="s">
        <v>1689</v>
      </c>
      <c r="B98"/>
      <c r="C98"/>
      <c r="D98" t="s">
        <v>672</v>
      </c>
      <c r="E98" t="s">
        <v>1688</v>
      </c>
      <c r="F98" t="s">
        <v>7080</v>
      </c>
      <c r="G98" t="s">
        <v>7409</v>
      </c>
      <c r="H98" t="s">
        <v>7413</v>
      </c>
      <c r="I98" t="s">
        <v>672</v>
      </c>
      <c r="J98" t="s">
        <v>561</v>
      </c>
      <c r="K98" t="s">
        <v>7591</v>
      </c>
      <c r="L98"/>
      <c r="M98" t="s">
        <v>7530</v>
      </c>
      <c r="N98">
        <v>699</v>
      </c>
    </row>
    <row r="99" spans="1:14" x14ac:dyDescent="0.35">
      <c r="A99" t="s">
        <v>2049</v>
      </c>
      <c r="B99"/>
      <c r="C99"/>
      <c r="D99" t="s">
        <v>672</v>
      </c>
      <c r="E99" t="s">
        <v>2048</v>
      </c>
      <c r="F99" t="s">
        <v>7080</v>
      </c>
      <c r="G99" t="s">
        <v>7409</v>
      </c>
      <c r="H99" t="s">
        <v>7455</v>
      </c>
      <c r="I99" t="s">
        <v>672</v>
      </c>
      <c r="J99" t="s">
        <v>7456</v>
      </c>
      <c r="K99" t="s">
        <v>7592</v>
      </c>
      <c r="L99"/>
      <c r="M99" t="s">
        <v>7593</v>
      </c>
      <c r="N99">
        <v>486</v>
      </c>
    </row>
    <row r="100" spans="1:14" x14ac:dyDescent="0.35">
      <c r="A100" t="s">
        <v>2343</v>
      </c>
      <c r="B100"/>
      <c r="C100"/>
      <c r="D100" t="s">
        <v>672</v>
      </c>
      <c r="E100" t="s">
        <v>2342</v>
      </c>
      <c r="F100" t="s">
        <v>7080</v>
      </c>
      <c r="G100" t="s">
        <v>7409</v>
      </c>
      <c r="H100" t="s">
        <v>7413</v>
      </c>
      <c r="I100" t="s">
        <v>672</v>
      </c>
      <c r="J100" t="s">
        <v>7594</v>
      </c>
      <c r="K100" t="s">
        <v>7595</v>
      </c>
      <c r="L100"/>
      <c r="M100" t="s">
        <v>7596</v>
      </c>
      <c r="N100">
        <v>327</v>
      </c>
    </row>
    <row r="101" spans="1:14" x14ac:dyDescent="0.35">
      <c r="A101" t="s">
        <v>3162</v>
      </c>
      <c r="B101"/>
      <c r="C101"/>
      <c r="D101" t="s">
        <v>672</v>
      </c>
      <c r="E101" t="s">
        <v>3161</v>
      </c>
      <c r="F101" t="s">
        <v>7080</v>
      </c>
      <c r="G101" t="s">
        <v>7409</v>
      </c>
      <c r="H101" t="s">
        <v>7503</v>
      </c>
      <c r="I101" t="s">
        <v>672</v>
      </c>
      <c r="J101" t="s">
        <v>7597</v>
      </c>
      <c r="K101" t="s">
        <v>7598</v>
      </c>
      <c r="L101"/>
      <c r="M101" t="s">
        <v>7599</v>
      </c>
      <c r="N101">
        <v>217</v>
      </c>
    </row>
    <row r="102" spans="1:14" x14ac:dyDescent="0.35">
      <c r="A102" t="s">
        <v>53</v>
      </c>
      <c r="B102"/>
      <c r="C102"/>
      <c r="D102" t="s">
        <v>54</v>
      </c>
      <c r="E102" t="s">
        <v>52</v>
      </c>
      <c r="F102" t="s">
        <v>7081</v>
      </c>
      <c r="G102" t="s">
        <v>7409</v>
      </c>
      <c r="H102" t="s">
        <v>7441</v>
      </c>
      <c r="I102" t="s">
        <v>54</v>
      </c>
      <c r="J102" t="s">
        <v>7441</v>
      </c>
      <c r="K102" t="s">
        <v>7600</v>
      </c>
      <c r="L102"/>
      <c r="M102" t="s">
        <v>7402</v>
      </c>
      <c r="N102" t="s">
        <v>7403</v>
      </c>
    </row>
    <row r="103" spans="1:14" x14ac:dyDescent="0.35">
      <c r="A103" t="s">
        <v>377</v>
      </c>
      <c r="B103"/>
      <c r="C103"/>
      <c r="D103" t="s">
        <v>378</v>
      </c>
      <c r="E103" t="s">
        <v>376</v>
      </c>
      <c r="F103" t="s">
        <v>7088</v>
      </c>
      <c r="G103" t="s">
        <v>7416</v>
      </c>
      <c r="H103" t="s">
        <v>7400</v>
      </c>
      <c r="I103" t="s">
        <v>378</v>
      </c>
      <c r="J103" t="s">
        <v>7400</v>
      </c>
      <c r="K103" t="s">
        <v>7601</v>
      </c>
      <c r="L103"/>
      <c r="M103" t="s">
        <v>7402</v>
      </c>
      <c r="N103" t="s">
        <v>7403</v>
      </c>
    </row>
    <row r="104" spans="1:14" x14ac:dyDescent="0.35">
      <c r="A104" t="s">
        <v>166</v>
      </c>
      <c r="B104"/>
      <c r="C104"/>
      <c r="D104" t="s">
        <v>167</v>
      </c>
      <c r="E104" t="s">
        <v>165</v>
      </c>
      <c r="F104" t="s">
        <v>7089</v>
      </c>
      <c r="G104" t="s">
        <v>7409</v>
      </c>
      <c r="H104" t="s">
        <v>7400</v>
      </c>
      <c r="I104" t="s">
        <v>167</v>
      </c>
      <c r="J104" t="s">
        <v>7400</v>
      </c>
      <c r="K104" t="s">
        <v>7602</v>
      </c>
      <c r="L104"/>
      <c r="M104" t="s">
        <v>7402</v>
      </c>
      <c r="N104" t="s">
        <v>7403</v>
      </c>
    </row>
    <row r="105" spans="1:14" x14ac:dyDescent="0.35">
      <c r="A105" t="s">
        <v>1079</v>
      </c>
      <c r="B105"/>
      <c r="C105"/>
      <c r="D105" t="s">
        <v>167</v>
      </c>
      <c r="E105" t="s">
        <v>1078</v>
      </c>
      <c r="F105" t="s">
        <v>7089</v>
      </c>
      <c r="G105" t="s">
        <v>7409</v>
      </c>
      <c r="H105" t="s">
        <v>7413</v>
      </c>
      <c r="I105" t="s">
        <v>167</v>
      </c>
      <c r="J105" t="s">
        <v>7439</v>
      </c>
      <c r="K105" t="s">
        <v>7603</v>
      </c>
      <c r="L105"/>
      <c r="M105" t="s">
        <v>7437</v>
      </c>
      <c r="N105">
        <v>974</v>
      </c>
    </row>
    <row r="106" spans="1:14" x14ac:dyDescent="0.35">
      <c r="A106" t="s">
        <v>6508</v>
      </c>
      <c r="B106"/>
      <c r="C106"/>
      <c r="D106" t="s">
        <v>167</v>
      </c>
      <c r="E106" t="s">
        <v>6507</v>
      </c>
      <c r="F106" t="s">
        <v>7089</v>
      </c>
      <c r="G106" t="s">
        <v>7409</v>
      </c>
      <c r="H106" t="s">
        <v>7441</v>
      </c>
      <c r="I106" t="s">
        <v>167</v>
      </c>
      <c r="J106" t="s">
        <v>7441</v>
      </c>
      <c r="K106" t="s">
        <v>7604</v>
      </c>
      <c r="L106"/>
      <c r="M106" t="s">
        <v>7605</v>
      </c>
      <c r="N106">
        <v>6</v>
      </c>
    </row>
    <row r="107" spans="1:14" x14ac:dyDescent="0.35">
      <c r="A107" t="s">
        <v>516</v>
      </c>
      <c r="B107"/>
      <c r="C107"/>
      <c r="D107" t="s">
        <v>517</v>
      </c>
      <c r="E107" t="s">
        <v>515</v>
      </c>
      <c r="F107" t="s">
        <v>7092</v>
      </c>
      <c r="G107" t="s">
        <v>7409</v>
      </c>
      <c r="H107" t="s">
        <v>7400</v>
      </c>
      <c r="I107" t="s">
        <v>517</v>
      </c>
      <c r="J107" t="s">
        <v>7400</v>
      </c>
      <c r="K107" t="s">
        <v>7606</v>
      </c>
      <c r="L107"/>
      <c r="M107" t="s">
        <v>7402</v>
      </c>
      <c r="N107" t="s">
        <v>7403</v>
      </c>
    </row>
    <row r="108" spans="1:14" x14ac:dyDescent="0.35">
      <c r="A108" t="s">
        <v>1705</v>
      </c>
      <c r="B108"/>
      <c r="C108"/>
      <c r="D108" t="s">
        <v>1706</v>
      </c>
      <c r="E108" t="s">
        <v>1704</v>
      </c>
      <c r="F108" t="s">
        <v>7103</v>
      </c>
      <c r="G108" t="s">
        <v>7409</v>
      </c>
      <c r="H108" t="s">
        <v>7527</v>
      </c>
      <c r="I108" t="s">
        <v>1706</v>
      </c>
      <c r="J108" t="s">
        <v>7528</v>
      </c>
      <c r="K108" t="s">
        <v>7607</v>
      </c>
      <c r="L108"/>
      <c r="M108" t="s">
        <v>7608</v>
      </c>
      <c r="N108">
        <v>384</v>
      </c>
    </row>
    <row r="109" spans="1:14" x14ac:dyDescent="0.35">
      <c r="A109" t="s">
        <v>144</v>
      </c>
      <c r="B109"/>
      <c r="C109"/>
      <c r="D109" t="s">
        <v>145</v>
      </c>
      <c r="E109" t="s">
        <v>143</v>
      </c>
      <c r="F109" t="s">
        <v>7106</v>
      </c>
      <c r="G109" t="s">
        <v>7404</v>
      </c>
      <c r="H109" t="s">
        <v>7400</v>
      </c>
      <c r="I109" t="s">
        <v>145</v>
      </c>
      <c r="J109" t="s">
        <v>7405</v>
      </c>
      <c r="K109" t="s">
        <v>7609</v>
      </c>
      <c r="L109"/>
      <c r="M109" t="s">
        <v>7402</v>
      </c>
      <c r="N109" t="s">
        <v>7403</v>
      </c>
    </row>
    <row r="110" spans="1:14" x14ac:dyDescent="0.35">
      <c r="A110" t="s">
        <v>2358</v>
      </c>
      <c r="B110"/>
      <c r="C110"/>
      <c r="D110" t="s">
        <v>677</v>
      </c>
      <c r="E110" t="s">
        <v>2357</v>
      </c>
      <c r="F110" t="s">
        <v>7107</v>
      </c>
      <c r="G110" t="s">
        <v>7409</v>
      </c>
      <c r="H110" t="s">
        <v>7420</v>
      </c>
      <c r="I110" t="s">
        <v>677</v>
      </c>
      <c r="J110" t="s">
        <v>7400</v>
      </c>
      <c r="K110" t="s">
        <v>7610</v>
      </c>
      <c r="L110"/>
      <c r="M110" t="s">
        <v>7402</v>
      </c>
      <c r="N110" t="s">
        <v>7403</v>
      </c>
    </row>
    <row r="111" spans="1:14" x14ac:dyDescent="0.35">
      <c r="A111" t="s">
        <v>676</v>
      </c>
      <c r="B111"/>
      <c r="C111"/>
      <c r="D111" t="s">
        <v>677</v>
      </c>
      <c r="E111" t="s">
        <v>675</v>
      </c>
      <c r="F111" t="s">
        <v>7107</v>
      </c>
      <c r="G111" t="s">
        <v>7409</v>
      </c>
      <c r="H111" t="s">
        <v>7405</v>
      </c>
      <c r="I111" t="s">
        <v>677</v>
      </c>
      <c r="J111" t="s">
        <v>7539</v>
      </c>
      <c r="K111" t="s">
        <v>7611</v>
      </c>
      <c r="L111"/>
      <c r="M111" t="s">
        <v>7402</v>
      </c>
      <c r="N111" t="s">
        <v>7403</v>
      </c>
    </row>
    <row r="112" spans="1:14" x14ac:dyDescent="0.35">
      <c r="A112" t="s">
        <v>692</v>
      </c>
      <c r="B112"/>
      <c r="C112"/>
      <c r="D112" t="s">
        <v>677</v>
      </c>
      <c r="E112" t="s">
        <v>691</v>
      </c>
      <c r="F112" t="s">
        <v>7107</v>
      </c>
      <c r="G112" t="s">
        <v>7409</v>
      </c>
      <c r="H112" t="s">
        <v>7413</v>
      </c>
      <c r="I112" t="s">
        <v>677</v>
      </c>
      <c r="J112" t="s">
        <v>7427</v>
      </c>
      <c r="K112" t="s">
        <v>7612</v>
      </c>
      <c r="L112"/>
      <c r="M112" t="s">
        <v>7402</v>
      </c>
      <c r="N112" t="s">
        <v>7403</v>
      </c>
    </row>
    <row r="113" spans="1:14" x14ac:dyDescent="0.35">
      <c r="A113" t="s">
        <v>707</v>
      </c>
      <c r="B113"/>
      <c r="C113"/>
      <c r="D113" t="s">
        <v>677</v>
      </c>
      <c r="E113" t="s">
        <v>706</v>
      </c>
      <c r="F113" t="s">
        <v>7107</v>
      </c>
      <c r="G113" t="s">
        <v>7409</v>
      </c>
      <c r="H113" t="s">
        <v>7413</v>
      </c>
      <c r="I113" t="s">
        <v>677</v>
      </c>
      <c r="J113" t="s">
        <v>7613</v>
      </c>
      <c r="K113" t="s">
        <v>7614</v>
      </c>
      <c r="L113"/>
      <c r="M113" t="s">
        <v>7402</v>
      </c>
      <c r="N113" t="s">
        <v>7403</v>
      </c>
    </row>
    <row r="114" spans="1:14" x14ac:dyDescent="0.35">
      <c r="A114" t="s">
        <v>719</v>
      </c>
      <c r="B114"/>
      <c r="C114"/>
      <c r="D114" t="s">
        <v>677</v>
      </c>
      <c r="E114" t="s">
        <v>718</v>
      </c>
      <c r="F114" t="s">
        <v>7107</v>
      </c>
      <c r="G114" t="s">
        <v>7409</v>
      </c>
      <c r="H114" t="s">
        <v>7405</v>
      </c>
      <c r="I114" t="s">
        <v>677</v>
      </c>
      <c r="J114" t="s">
        <v>7615</v>
      </c>
      <c r="K114" t="s">
        <v>7616</v>
      </c>
      <c r="L114"/>
      <c r="M114" t="s">
        <v>7402</v>
      </c>
      <c r="N114" t="s">
        <v>7403</v>
      </c>
    </row>
    <row r="115" spans="1:14" x14ac:dyDescent="0.35">
      <c r="A115" t="s">
        <v>383</v>
      </c>
      <c r="B115"/>
      <c r="C115"/>
      <c r="D115" t="s">
        <v>384</v>
      </c>
      <c r="E115" t="s">
        <v>382</v>
      </c>
      <c r="F115" t="s">
        <v>7110</v>
      </c>
      <c r="G115" t="s">
        <v>7399</v>
      </c>
      <c r="H115" t="s">
        <v>7420</v>
      </c>
      <c r="I115" t="s">
        <v>384</v>
      </c>
      <c r="J115" t="s">
        <v>7421</v>
      </c>
      <c r="K115" t="s">
        <v>7617</v>
      </c>
      <c r="L115"/>
      <c r="M115" t="s">
        <v>7402</v>
      </c>
      <c r="N115" t="s">
        <v>7403</v>
      </c>
    </row>
    <row r="116" spans="1:14" x14ac:dyDescent="0.35">
      <c r="A116" t="s">
        <v>396</v>
      </c>
      <c r="B116"/>
      <c r="C116"/>
      <c r="D116" t="s">
        <v>384</v>
      </c>
      <c r="E116" t="s">
        <v>395</v>
      </c>
      <c r="F116" t="s">
        <v>7110</v>
      </c>
      <c r="G116" t="s">
        <v>7399</v>
      </c>
      <c r="H116" t="s">
        <v>7405</v>
      </c>
      <c r="I116" t="s">
        <v>384</v>
      </c>
      <c r="J116" t="s">
        <v>7405</v>
      </c>
      <c r="K116" t="s">
        <v>7618</v>
      </c>
      <c r="L116"/>
      <c r="M116" t="s">
        <v>7402</v>
      </c>
      <c r="N116" t="s">
        <v>7403</v>
      </c>
    </row>
    <row r="117" spans="1:14" x14ac:dyDescent="0.35">
      <c r="A117" t="s">
        <v>406</v>
      </c>
      <c r="B117"/>
      <c r="C117"/>
      <c r="D117" t="s">
        <v>384</v>
      </c>
      <c r="E117" t="s">
        <v>405</v>
      </c>
      <c r="F117" t="s">
        <v>7110</v>
      </c>
      <c r="G117" t="s">
        <v>7399</v>
      </c>
      <c r="H117" t="s">
        <v>7413</v>
      </c>
      <c r="I117" t="s">
        <v>384</v>
      </c>
      <c r="J117" t="s">
        <v>561</v>
      </c>
      <c r="K117" t="s">
        <v>7619</v>
      </c>
      <c r="L117"/>
      <c r="M117" t="s">
        <v>7402</v>
      </c>
      <c r="N117" t="s">
        <v>7403</v>
      </c>
    </row>
    <row r="118" spans="1:14" x14ac:dyDescent="0.35">
      <c r="A118" t="s">
        <v>915</v>
      </c>
      <c r="B118"/>
      <c r="C118"/>
      <c r="D118" t="s">
        <v>916</v>
      </c>
      <c r="E118" t="s">
        <v>914</v>
      </c>
      <c r="F118" t="s">
        <v>7119</v>
      </c>
      <c r="G118" t="s">
        <v>7416</v>
      </c>
      <c r="H118" t="s">
        <v>7413</v>
      </c>
      <c r="I118" t="s">
        <v>916</v>
      </c>
      <c r="J118" t="s">
        <v>7417</v>
      </c>
      <c r="K118" t="s">
        <v>7620</v>
      </c>
      <c r="L118"/>
      <c r="M118" t="s">
        <v>7548</v>
      </c>
      <c r="N118">
        <v>1033</v>
      </c>
    </row>
    <row r="119" spans="1:14" x14ac:dyDescent="0.35">
      <c r="A119" t="s">
        <v>732</v>
      </c>
      <c r="B119"/>
      <c r="C119"/>
      <c r="D119" t="s">
        <v>733</v>
      </c>
      <c r="E119" t="s">
        <v>731</v>
      </c>
      <c r="F119" t="s">
        <v>7120</v>
      </c>
      <c r="G119" t="s">
        <v>7409</v>
      </c>
      <c r="H119" t="s">
        <v>7413</v>
      </c>
      <c r="I119" t="s">
        <v>733</v>
      </c>
      <c r="J119" t="s">
        <v>7439</v>
      </c>
      <c r="K119" t="s">
        <v>7621</v>
      </c>
      <c r="L119"/>
      <c r="M119" t="s">
        <v>7402</v>
      </c>
      <c r="N119" t="s">
        <v>7403</v>
      </c>
    </row>
    <row r="120" spans="1:14" x14ac:dyDescent="0.35">
      <c r="A120" t="s">
        <v>754</v>
      </c>
      <c r="B120"/>
      <c r="C120"/>
      <c r="D120" t="s">
        <v>755</v>
      </c>
      <c r="E120" t="s">
        <v>753</v>
      </c>
      <c r="F120" t="s">
        <v>7121</v>
      </c>
      <c r="G120" t="s">
        <v>7404</v>
      </c>
      <c r="H120" t="s">
        <v>7420</v>
      </c>
      <c r="I120" t="s">
        <v>755</v>
      </c>
      <c r="J120" t="s">
        <v>7421</v>
      </c>
      <c r="K120" t="s">
        <v>7622</v>
      </c>
      <c r="L120"/>
      <c r="M120" t="s">
        <v>7402</v>
      </c>
      <c r="N120" t="s">
        <v>7403</v>
      </c>
    </row>
    <row r="121" spans="1:14" x14ac:dyDescent="0.35">
      <c r="A121" t="s">
        <v>776</v>
      </c>
      <c r="B121"/>
      <c r="C121"/>
      <c r="D121" t="s">
        <v>755</v>
      </c>
      <c r="E121" t="s">
        <v>775</v>
      </c>
      <c r="F121" t="s">
        <v>7121</v>
      </c>
      <c r="G121" t="s">
        <v>7404</v>
      </c>
      <c r="H121" t="s">
        <v>7413</v>
      </c>
      <c r="I121" t="s">
        <v>755</v>
      </c>
      <c r="J121" t="s">
        <v>7482</v>
      </c>
      <c r="K121" t="s">
        <v>7623</v>
      </c>
      <c r="L121"/>
      <c r="M121" t="s">
        <v>7402</v>
      </c>
      <c r="N121" t="s">
        <v>7403</v>
      </c>
    </row>
    <row r="122" spans="1:14" x14ac:dyDescent="0.35">
      <c r="A122" t="s">
        <v>799</v>
      </c>
      <c r="B122"/>
      <c r="C122"/>
      <c r="D122" t="s">
        <v>755</v>
      </c>
      <c r="E122" t="s">
        <v>798</v>
      </c>
      <c r="F122" t="s">
        <v>7121</v>
      </c>
      <c r="G122" t="s">
        <v>7404</v>
      </c>
      <c r="H122" t="s">
        <v>7413</v>
      </c>
      <c r="I122" t="s">
        <v>755</v>
      </c>
      <c r="J122" t="s">
        <v>7439</v>
      </c>
      <c r="K122" t="s">
        <v>7624</v>
      </c>
      <c r="L122"/>
      <c r="M122" t="s">
        <v>7402</v>
      </c>
      <c r="N122" t="s">
        <v>7403</v>
      </c>
    </row>
    <row r="123" spans="1:14" x14ac:dyDescent="0.35">
      <c r="A123" t="s">
        <v>819</v>
      </c>
      <c r="B123"/>
      <c r="C123"/>
      <c r="D123" t="s">
        <v>755</v>
      </c>
      <c r="E123" t="s">
        <v>818</v>
      </c>
      <c r="F123" t="s">
        <v>7121</v>
      </c>
      <c r="G123" t="s">
        <v>7404</v>
      </c>
      <c r="H123" t="s">
        <v>7405</v>
      </c>
      <c r="I123" t="s">
        <v>755</v>
      </c>
      <c r="J123" t="s">
        <v>7625</v>
      </c>
      <c r="K123" t="s">
        <v>7626</v>
      </c>
      <c r="L123"/>
      <c r="M123" t="s">
        <v>7402</v>
      </c>
      <c r="N123" t="s">
        <v>7403</v>
      </c>
    </row>
    <row r="124" spans="1:14" x14ac:dyDescent="0.35">
      <c r="A124" t="s">
        <v>157</v>
      </c>
      <c r="B124"/>
      <c r="C124"/>
      <c r="D124" t="s">
        <v>158</v>
      </c>
      <c r="E124" t="s">
        <v>156</v>
      </c>
      <c r="F124" t="s">
        <v>7124</v>
      </c>
      <c r="G124" t="s">
        <v>7409</v>
      </c>
      <c r="H124" t="s">
        <v>7413</v>
      </c>
      <c r="I124" t="s">
        <v>158</v>
      </c>
      <c r="J124" t="s">
        <v>561</v>
      </c>
      <c r="K124" t="s">
        <v>7627</v>
      </c>
      <c r="L124"/>
      <c r="M124" t="s">
        <v>7402</v>
      </c>
      <c r="N124" t="s">
        <v>7403</v>
      </c>
    </row>
    <row r="125" spans="1:14" x14ac:dyDescent="0.35">
      <c r="A125" t="s">
        <v>1508</v>
      </c>
      <c r="B125"/>
      <c r="C125"/>
      <c r="D125" t="s">
        <v>1509</v>
      </c>
      <c r="E125" t="s">
        <v>1507</v>
      </c>
      <c r="F125" t="s">
        <v>7125</v>
      </c>
      <c r="G125" t="s">
        <v>7409</v>
      </c>
      <c r="H125" t="s">
        <v>7413</v>
      </c>
      <c r="I125" t="s">
        <v>1509</v>
      </c>
      <c r="J125" t="s">
        <v>561</v>
      </c>
      <c r="K125" t="s">
        <v>7628</v>
      </c>
      <c r="L125"/>
      <c r="M125" t="s">
        <v>7502</v>
      </c>
      <c r="N125">
        <v>760</v>
      </c>
    </row>
    <row r="126" spans="1:14" x14ac:dyDescent="0.35">
      <c r="A126" t="s">
        <v>848</v>
      </c>
      <c r="B126"/>
      <c r="C126"/>
      <c r="D126" t="s">
        <v>849</v>
      </c>
      <c r="E126" t="s">
        <v>847</v>
      </c>
      <c r="F126" t="s">
        <v>7126</v>
      </c>
      <c r="G126" t="s">
        <v>7452</v>
      </c>
      <c r="H126" t="s">
        <v>7405</v>
      </c>
      <c r="I126" t="s">
        <v>849</v>
      </c>
      <c r="J126" t="s">
        <v>7405</v>
      </c>
      <c r="K126" t="s">
        <v>7629</v>
      </c>
      <c r="L126"/>
      <c r="M126" t="s">
        <v>7402</v>
      </c>
      <c r="N126" t="s">
        <v>7403</v>
      </c>
    </row>
    <row r="127" spans="1:14" x14ac:dyDescent="0.35">
      <c r="A127" t="s">
        <v>102</v>
      </c>
      <c r="B127"/>
      <c r="C127"/>
      <c r="D127" t="s">
        <v>103</v>
      </c>
      <c r="E127" t="s">
        <v>101</v>
      </c>
      <c r="F127" t="s">
        <v>7135</v>
      </c>
      <c r="G127" t="s">
        <v>7416</v>
      </c>
      <c r="H127" t="s">
        <v>7400</v>
      </c>
      <c r="I127" t="s">
        <v>103</v>
      </c>
      <c r="J127" t="s">
        <v>7400</v>
      </c>
      <c r="K127" t="s">
        <v>7630</v>
      </c>
      <c r="L127"/>
      <c r="M127" t="s">
        <v>7402</v>
      </c>
      <c r="N127" t="s">
        <v>7403</v>
      </c>
    </row>
    <row r="128" spans="1:14" x14ac:dyDescent="0.35">
      <c r="A128" t="s">
        <v>92</v>
      </c>
      <c r="B128"/>
      <c r="C128"/>
      <c r="D128" t="s">
        <v>93</v>
      </c>
      <c r="E128" t="s">
        <v>91</v>
      </c>
      <c r="F128" t="s">
        <v>7142</v>
      </c>
      <c r="G128" t="s">
        <v>7404</v>
      </c>
      <c r="H128" t="s">
        <v>7400</v>
      </c>
      <c r="I128" t="s">
        <v>93</v>
      </c>
      <c r="J128" t="s">
        <v>7400</v>
      </c>
      <c r="K128" t="s">
        <v>7631</v>
      </c>
      <c r="L128"/>
      <c r="M128" t="s">
        <v>7402</v>
      </c>
      <c r="N128" t="s">
        <v>7403</v>
      </c>
    </row>
    <row r="129" spans="1:14" x14ac:dyDescent="0.35">
      <c r="A129" t="s">
        <v>907</v>
      </c>
      <c r="B129"/>
      <c r="C129"/>
      <c r="D129" t="s">
        <v>93</v>
      </c>
      <c r="E129" t="s">
        <v>906</v>
      </c>
      <c r="F129" t="s">
        <v>7142</v>
      </c>
      <c r="G129" t="s">
        <v>7404</v>
      </c>
      <c r="H129" t="s">
        <v>7413</v>
      </c>
      <c r="I129" t="s">
        <v>93</v>
      </c>
      <c r="J129" t="s">
        <v>7439</v>
      </c>
      <c r="K129" t="s">
        <v>7632</v>
      </c>
      <c r="L129"/>
      <c r="M129" t="s">
        <v>7548</v>
      </c>
      <c r="N129">
        <v>1033</v>
      </c>
    </row>
    <row r="130" spans="1:14" x14ac:dyDescent="0.35">
      <c r="A130" t="s">
        <v>416</v>
      </c>
      <c r="B130"/>
      <c r="C130"/>
      <c r="D130" t="s">
        <v>417</v>
      </c>
      <c r="E130" t="s">
        <v>415</v>
      </c>
      <c r="F130" t="s">
        <v>7145</v>
      </c>
      <c r="G130" t="s">
        <v>7409</v>
      </c>
      <c r="H130" t="s">
        <v>7441</v>
      </c>
      <c r="I130" t="s">
        <v>417</v>
      </c>
      <c r="J130" t="s">
        <v>7441</v>
      </c>
      <c r="K130" t="s">
        <v>7633</v>
      </c>
      <c r="L130"/>
      <c r="M130" t="s">
        <v>7402</v>
      </c>
      <c r="N130" t="s">
        <v>7403</v>
      </c>
    </row>
    <row r="131" spans="1:14" x14ac:dyDescent="0.35">
      <c r="A131" t="s">
        <v>185</v>
      </c>
      <c r="B131"/>
      <c r="C131"/>
      <c r="D131" t="s">
        <v>186</v>
      </c>
      <c r="E131" t="s">
        <v>184</v>
      </c>
      <c r="F131" t="s">
        <v>7146</v>
      </c>
      <c r="G131" t="s">
        <v>7409</v>
      </c>
      <c r="H131" t="s">
        <v>7400</v>
      </c>
      <c r="I131" t="s">
        <v>186</v>
      </c>
      <c r="J131" t="s">
        <v>7400</v>
      </c>
      <c r="K131" t="s">
        <v>7634</v>
      </c>
      <c r="L131"/>
      <c r="M131" t="s">
        <v>7402</v>
      </c>
      <c r="N131" t="s">
        <v>7403</v>
      </c>
    </row>
  </sheetData>
  <autoFilter ref="A1:N13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2"/>
  <sheetViews>
    <sheetView workbookViewId="0"/>
  </sheetViews>
  <sheetFormatPr defaultRowHeight="14.5" x14ac:dyDescent="0.35"/>
  <cols>
    <col min="1" max="1" width="25" style="207" customWidth="1"/>
    <col min="2" max="2" width="40" style="207" customWidth="1"/>
    <col min="3" max="4" width="10" style="207" customWidth="1"/>
    <col min="5" max="5" width="15" style="207" customWidth="1"/>
    <col min="6" max="6" width="25" style="207" customWidth="1"/>
    <col min="7" max="7" width="20" style="207" customWidth="1"/>
    <col min="8" max="8" width="15" style="207" customWidth="1"/>
    <col min="9" max="9" width="25" style="207" customWidth="1"/>
    <col min="10" max="10" width="80" style="207" customWidth="1"/>
    <col min="11" max="11" width="10" style="207" customWidth="1"/>
    <col min="12" max="12" width="25" style="207" customWidth="1"/>
  </cols>
  <sheetData>
    <row r="1" spans="1:12" x14ac:dyDescent="0.35">
      <c r="A1" s="270" t="s">
        <v>2</v>
      </c>
      <c r="B1" s="270" t="s">
        <v>0</v>
      </c>
      <c r="C1" s="270" t="s">
        <v>1</v>
      </c>
      <c r="D1" s="270" t="s">
        <v>7392</v>
      </c>
      <c r="E1" s="270" t="s">
        <v>7393</v>
      </c>
      <c r="F1" s="270" t="s">
        <v>6751</v>
      </c>
      <c r="G1" s="270" t="s">
        <v>6667</v>
      </c>
      <c r="H1" s="270" t="s">
        <v>7421</v>
      </c>
      <c r="I1" s="270" t="s">
        <v>7635</v>
      </c>
      <c r="J1" s="270" t="s">
        <v>3</v>
      </c>
      <c r="K1" s="270" t="s">
        <v>5</v>
      </c>
      <c r="L1" s="270" t="s">
        <v>9</v>
      </c>
    </row>
    <row r="2" spans="1:12" x14ac:dyDescent="0.35">
      <c r="A2" s="271"/>
      <c r="B2" s="271"/>
      <c r="C2" s="271"/>
      <c r="D2" s="271"/>
      <c r="E2" s="271"/>
      <c r="F2" s="271"/>
      <c r="G2" s="271"/>
      <c r="H2" s="271"/>
      <c r="I2" s="271"/>
      <c r="J2" s="271"/>
      <c r="K2" s="271"/>
      <c r="L2" s="271"/>
    </row>
    <row r="3" spans="1:12" x14ac:dyDescent="0.35">
      <c r="A3" s="272" t="s">
        <v>116</v>
      </c>
      <c r="B3" s="272" t="s">
        <v>114</v>
      </c>
      <c r="C3" s="272" t="s">
        <v>115</v>
      </c>
      <c r="D3" s="272" t="s">
        <v>6835</v>
      </c>
      <c r="E3" s="272" t="s">
        <v>7399</v>
      </c>
      <c r="F3" s="272" t="s">
        <v>7400</v>
      </c>
      <c r="G3" s="272" t="s">
        <v>7400</v>
      </c>
      <c r="H3" s="272" t="s">
        <v>7636</v>
      </c>
      <c r="I3" s="272" t="s">
        <v>7637</v>
      </c>
      <c r="J3" s="272" t="s">
        <v>665</v>
      </c>
      <c r="K3" s="272" t="s">
        <v>14</v>
      </c>
      <c r="L3" s="272" t="s">
        <v>17</v>
      </c>
    </row>
    <row r="4" spans="1:12" x14ac:dyDescent="0.35">
      <c r="A4" s="272" t="s">
        <v>2181</v>
      </c>
      <c r="B4" s="272" t="s">
        <v>2179</v>
      </c>
      <c r="C4" s="272" t="s">
        <v>2180</v>
      </c>
      <c r="D4" s="272" t="s">
        <v>6844</v>
      </c>
      <c r="E4" s="272" t="s">
        <v>7404</v>
      </c>
      <c r="F4" s="272" t="s">
        <v>7405</v>
      </c>
      <c r="G4" s="272" t="s">
        <v>2179</v>
      </c>
      <c r="H4" s="272" t="s">
        <v>7636</v>
      </c>
      <c r="I4" s="272" t="s">
        <v>7637</v>
      </c>
      <c r="J4" s="272" t="s">
        <v>74</v>
      </c>
      <c r="K4" s="272" t="s">
        <v>59</v>
      </c>
      <c r="L4" s="272" t="s">
        <v>957</v>
      </c>
    </row>
    <row r="5" spans="1:12" x14ac:dyDescent="0.35">
      <c r="A5" s="272" t="s">
        <v>2191</v>
      </c>
      <c r="B5" s="272" t="s">
        <v>2189</v>
      </c>
      <c r="C5" s="272" t="s">
        <v>2190</v>
      </c>
      <c r="D5" s="272" t="s">
        <v>6851</v>
      </c>
      <c r="E5" s="272" t="s">
        <v>7404</v>
      </c>
      <c r="F5" s="272" t="s">
        <v>7405</v>
      </c>
      <c r="G5" s="272" t="s">
        <v>2189</v>
      </c>
      <c r="H5" s="272" t="s">
        <v>7636</v>
      </c>
      <c r="I5" s="272" t="s">
        <v>7637</v>
      </c>
      <c r="J5" s="272" t="s">
        <v>563</v>
      </c>
      <c r="K5" s="272" t="s">
        <v>21</v>
      </c>
      <c r="L5" s="272"/>
    </row>
    <row r="6" spans="1:12" x14ac:dyDescent="0.35">
      <c r="A6" s="272" t="s">
        <v>866</v>
      </c>
      <c r="B6" s="272" t="s">
        <v>864</v>
      </c>
      <c r="C6" s="272" t="s">
        <v>865</v>
      </c>
      <c r="D6" s="272" t="s">
        <v>6852</v>
      </c>
      <c r="E6" s="272" t="s">
        <v>7409</v>
      </c>
      <c r="F6" s="272" t="s">
        <v>7400</v>
      </c>
      <c r="G6" s="272" t="s">
        <v>7410</v>
      </c>
      <c r="H6" s="272" t="s">
        <v>7636</v>
      </c>
      <c r="I6" s="272" t="s">
        <v>7637</v>
      </c>
      <c r="J6" s="272" t="s">
        <v>43</v>
      </c>
      <c r="K6" s="272" t="s">
        <v>41</v>
      </c>
      <c r="L6" s="272"/>
    </row>
    <row r="7" spans="1:12" x14ac:dyDescent="0.35">
      <c r="A7" s="272" t="s">
        <v>531</v>
      </c>
      <c r="B7" s="272" t="s">
        <v>529</v>
      </c>
      <c r="C7" s="272" t="s">
        <v>530</v>
      </c>
      <c r="D7" s="272" t="s">
        <v>6857</v>
      </c>
      <c r="E7" s="272" t="s">
        <v>7409</v>
      </c>
      <c r="F7" s="272" t="s">
        <v>7405</v>
      </c>
      <c r="G7" s="272" t="s">
        <v>7405</v>
      </c>
      <c r="H7" s="272" t="s">
        <v>7636</v>
      </c>
      <c r="I7" s="272" t="s">
        <v>7637</v>
      </c>
      <c r="J7" s="272" t="s">
        <v>727</v>
      </c>
      <c r="K7" s="272"/>
      <c r="L7" s="272"/>
    </row>
    <row r="8" spans="1:12" x14ac:dyDescent="0.35">
      <c r="A8" s="272" t="s">
        <v>192</v>
      </c>
      <c r="B8" s="272" t="s">
        <v>190</v>
      </c>
      <c r="C8" s="272" t="s">
        <v>191</v>
      </c>
      <c r="D8" s="272" t="s">
        <v>6858</v>
      </c>
      <c r="E8" s="272" t="s">
        <v>7399</v>
      </c>
      <c r="F8" s="272" t="s">
        <v>7413</v>
      </c>
      <c r="G8" s="272" t="s">
        <v>7414</v>
      </c>
      <c r="H8" s="272" t="s">
        <v>7636</v>
      </c>
      <c r="I8" s="272" t="s">
        <v>7637</v>
      </c>
      <c r="J8" s="272" t="s">
        <v>68</v>
      </c>
      <c r="K8" s="272"/>
      <c r="L8" s="272"/>
    </row>
    <row r="9" spans="1:12" x14ac:dyDescent="0.35">
      <c r="A9" s="272" t="s">
        <v>541</v>
      </c>
      <c r="B9" s="272" t="s">
        <v>539</v>
      </c>
      <c r="C9" s="272" t="s">
        <v>540</v>
      </c>
      <c r="D9" s="272" t="s">
        <v>6873</v>
      </c>
      <c r="E9" s="272" t="s">
        <v>7416</v>
      </c>
      <c r="F9" s="272" t="s">
        <v>7413</v>
      </c>
      <c r="G9" s="272" t="s">
        <v>7417</v>
      </c>
      <c r="H9" s="272" t="s">
        <v>7636</v>
      </c>
      <c r="I9" s="272" t="s">
        <v>7637</v>
      </c>
      <c r="J9" s="272" t="s">
        <v>66</v>
      </c>
      <c r="K9" s="272"/>
      <c r="L9" s="272"/>
    </row>
    <row r="10" spans="1:12" x14ac:dyDescent="0.35">
      <c r="A10" s="272" t="s">
        <v>254</v>
      </c>
      <c r="B10" s="272" t="s">
        <v>252</v>
      </c>
      <c r="C10" s="272" t="s">
        <v>253</v>
      </c>
      <c r="D10" s="272" t="s">
        <v>6882</v>
      </c>
      <c r="E10" s="272" t="s">
        <v>7409</v>
      </c>
      <c r="F10" s="272" t="s">
        <v>7400</v>
      </c>
      <c r="G10" s="272" t="s">
        <v>7400</v>
      </c>
      <c r="H10" s="272" t="s">
        <v>7636</v>
      </c>
      <c r="I10" s="272" t="s">
        <v>7637</v>
      </c>
      <c r="J10" s="272" t="s">
        <v>64</v>
      </c>
      <c r="K10" s="272"/>
      <c r="L10" s="272"/>
    </row>
    <row r="11" spans="1:12" x14ac:dyDescent="0.35">
      <c r="A11" s="272" t="s">
        <v>309</v>
      </c>
      <c r="B11" s="272" t="s">
        <v>307</v>
      </c>
      <c r="C11" s="272" t="s">
        <v>308</v>
      </c>
      <c r="D11" s="272" t="s">
        <v>6893</v>
      </c>
      <c r="E11" s="272" t="s">
        <v>7409</v>
      </c>
      <c r="F11" s="272" t="s">
        <v>7420</v>
      </c>
      <c r="G11" s="272" t="s">
        <v>7421</v>
      </c>
      <c r="H11" s="272" t="s">
        <v>7636</v>
      </c>
      <c r="I11" s="272" t="s">
        <v>7638</v>
      </c>
      <c r="J11" s="272" t="s">
        <v>13</v>
      </c>
      <c r="K11" s="272"/>
      <c r="L11" s="272"/>
    </row>
    <row r="12" spans="1:12" x14ac:dyDescent="0.35">
      <c r="A12" s="272" t="s">
        <v>309</v>
      </c>
      <c r="B12" s="272" t="s">
        <v>313</v>
      </c>
      <c r="C12" s="272" t="s">
        <v>314</v>
      </c>
      <c r="D12" s="272" t="s">
        <v>6893</v>
      </c>
      <c r="E12" s="272" t="s">
        <v>7409</v>
      </c>
      <c r="F12" s="272" t="s">
        <v>7405</v>
      </c>
      <c r="G12" s="272" t="s">
        <v>7423</v>
      </c>
      <c r="H12" s="272" t="s">
        <v>7639</v>
      </c>
      <c r="I12" s="272" t="s">
        <v>7637</v>
      </c>
      <c r="J12" s="272" t="s">
        <v>18</v>
      </c>
      <c r="K12" s="272"/>
      <c r="L12" s="272"/>
    </row>
    <row r="13" spans="1:12" x14ac:dyDescent="0.35">
      <c r="A13" s="272" t="s">
        <v>309</v>
      </c>
      <c r="B13" s="272" t="s">
        <v>323</v>
      </c>
      <c r="C13" s="272" t="s">
        <v>324</v>
      </c>
      <c r="D13" s="272" t="s">
        <v>6893</v>
      </c>
      <c r="E13" s="272" t="s">
        <v>7409</v>
      </c>
      <c r="F13" s="272" t="s">
        <v>7405</v>
      </c>
      <c r="G13" s="272" t="s">
        <v>7425</v>
      </c>
      <c r="H13" s="272" t="s">
        <v>7639</v>
      </c>
      <c r="I13" s="272" t="s">
        <v>7637</v>
      </c>
      <c r="J13" s="272" t="s">
        <v>24</v>
      </c>
      <c r="K13" s="272"/>
      <c r="L13" s="272"/>
    </row>
    <row r="14" spans="1:12" x14ac:dyDescent="0.35">
      <c r="A14" s="272" t="s">
        <v>309</v>
      </c>
      <c r="B14" s="272" t="s">
        <v>334</v>
      </c>
      <c r="C14" s="272" t="s">
        <v>335</v>
      </c>
      <c r="D14" s="272" t="s">
        <v>6893</v>
      </c>
      <c r="E14" s="272" t="s">
        <v>7409</v>
      </c>
      <c r="F14" s="272" t="s">
        <v>7413</v>
      </c>
      <c r="G14" s="272" t="s">
        <v>7427</v>
      </c>
      <c r="H14" s="272" t="s">
        <v>7639</v>
      </c>
      <c r="I14" s="272" t="s">
        <v>7637</v>
      </c>
      <c r="J14" s="272" t="s">
        <v>748</v>
      </c>
      <c r="K14" s="272"/>
      <c r="L14" s="272"/>
    </row>
    <row r="15" spans="1:12" x14ac:dyDescent="0.35">
      <c r="A15" s="272" t="s">
        <v>347</v>
      </c>
      <c r="B15" s="272" t="s">
        <v>345</v>
      </c>
      <c r="C15" s="272" t="s">
        <v>346</v>
      </c>
      <c r="D15" s="272" t="s">
        <v>6894</v>
      </c>
      <c r="E15" s="272" t="s">
        <v>7409</v>
      </c>
      <c r="F15" s="272" t="s">
        <v>7400</v>
      </c>
      <c r="G15" s="272" t="s">
        <v>7400</v>
      </c>
      <c r="H15" s="272" t="s">
        <v>7636</v>
      </c>
      <c r="I15" s="272" t="s">
        <v>7637</v>
      </c>
      <c r="J15" s="272" t="s">
        <v>742</v>
      </c>
      <c r="K15" s="272"/>
      <c r="L15" s="272"/>
    </row>
    <row r="16" spans="1:12" x14ac:dyDescent="0.35">
      <c r="A16" s="272" t="s">
        <v>2385</v>
      </c>
      <c r="B16" s="272" t="s">
        <v>2383</v>
      </c>
      <c r="C16" s="272" t="s">
        <v>2384</v>
      </c>
      <c r="D16" s="272" t="s">
        <v>6895</v>
      </c>
      <c r="E16" s="272" t="s">
        <v>7409</v>
      </c>
      <c r="F16" s="272" t="s">
        <v>7400</v>
      </c>
      <c r="G16" s="272" t="s">
        <v>7400</v>
      </c>
      <c r="H16" s="272" t="s">
        <v>7636</v>
      </c>
      <c r="I16" s="272" t="s">
        <v>7637</v>
      </c>
      <c r="J16" s="272" t="s">
        <v>751</v>
      </c>
      <c r="K16" s="272"/>
      <c r="L16" s="272"/>
    </row>
    <row r="17" spans="1:12" x14ac:dyDescent="0.35">
      <c r="A17" s="272" t="s">
        <v>423</v>
      </c>
      <c r="B17" s="272" t="s">
        <v>421</v>
      </c>
      <c r="C17" s="272" t="s">
        <v>422</v>
      </c>
      <c r="D17" s="272" t="s">
        <v>6896</v>
      </c>
      <c r="E17" s="272" t="s">
        <v>7416</v>
      </c>
      <c r="F17" s="272" t="s">
        <v>7400</v>
      </c>
      <c r="G17" s="272" t="s">
        <v>7400</v>
      </c>
      <c r="H17" s="272" t="s">
        <v>7636</v>
      </c>
      <c r="I17" s="272" t="s">
        <v>7637</v>
      </c>
      <c r="J17" s="272" t="s">
        <v>744</v>
      </c>
      <c r="K17" s="272"/>
      <c r="L17" s="272"/>
    </row>
    <row r="18" spans="1:12" x14ac:dyDescent="0.35">
      <c r="A18" s="272" t="s">
        <v>423</v>
      </c>
      <c r="B18" s="272" t="s">
        <v>434</v>
      </c>
      <c r="C18" s="272" t="s">
        <v>435</v>
      </c>
      <c r="D18" s="272" t="s">
        <v>6896</v>
      </c>
      <c r="E18" s="272" t="s">
        <v>7416</v>
      </c>
      <c r="F18" s="272" t="s">
        <v>7413</v>
      </c>
      <c r="G18" s="272" t="s">
        <v>7433</v>
      </c>
      <c r="H18" s="272" t="s">
        <v>7639</v>
      </c>
      <c r="I18" s="272" t="s">
        <v>7637</v>
      </c>
      <c r="J18" s="272" t="s">
        <v>50</v>
      </c>
      <c r="K18" s="272"/>
      <c r="L18" s="272"/>
    </row>
    <row r="19" spans="1:12" x14ac:dyDescent="0.35">
      <c r="A19" s="272" t="s">
        <v>980</v>
      </c>
      <c r="B19" s="272" t="s">
        <v>978</v>
      </c>
      <c r="C19" s="272" t="s">
        <v>979</v>
      </c>
      <c r="D19" s="272" t="s">
        <v>6901</v>
      </c>
      <c r="E19" s="272" t="s">
        <v>7416</v>
      </c>
      <c r="F19" s="272" t="s">
        <v>7413</v>
      </c>
      <c r="G19" s="272" t="s">
        <v>7435</v>
      </c>
      <c r="H19" s="272" t="s">
        <v>7636</v>
      </c>
      <c r="I19" s="272" t="s">
        <v>7637</v>
      </c>
      <c r="J19" s="272" t="s">
        <v>40</v>
      </c>
      <c r="K19" s="272"/>
      <c r="L19" s="272"/>
    </row>
    <row r="20" spans="1:12" x14ac:dyDescent="0.35">
      <c r="A20" s="272" t="s">
        <v>445</v>
      </c>
      <c r="B20" s="272" t="s">
        <v>1556</v>
      </c>
      <c r="C20" s="272" t="s">
        <v>1557</v>
      </c>
      <c r="D20" s="272" t="s">
        <v>6910</v>
      </c>
      <c r="E20" s="272" t="s">
        <v>7409</v>
      </c>
      <c r="F20" s="272" t="s">
        <v>7420</v>
      </c>
      <c r="G20" s="272" t="s">
        <v>7421</v>
      </c>
      <c r="H20" s="272" t="s">
        <v>7636</v>
      </c>
      <c r="I20" s="272" t="s">
        <v>7638</v>
      </c>
      <c r="J20" s="272" t="s">
        <v>62</v>
      </c>
      <c r="K20" s="272"/>
      <c r="L20" s="272"/>
    </row>
    <row r="21" spans="1:12" x14ac:dyDescent="0.35">
      <c r="A21" s="272" t="s">
        <v>445</v>
      </c>
      <c r="B21" s="272" t="s">
        <v>443</v>
      </c>
      <c r="C21" s="272" t="s">
        <v>444</v>
      </c>
      <c r="D21" s="272" t="s">
        <v>6910</v>
      </c>
      <c r="E21" s="272" t="s">
        <v>7409</v>
      </c>
      <c r="F21" s="272" t="s">
        <v>7413</v>
      </c>
      <c r="G21" s="272" t="s">
        <v>7439</v>
      </c>
      <c r="H21" s="272" t="s">
        <v>7639</v>
      </c>
      <c r="I21" s="272" t="s">
        <v>7637</v>
      </c>
      <c r="J21" s="272" t="s">
        <v>20</v>
      </c>
      <c r="K21" s="272"/>
      <c r="L21" s="272"/>
    </row>
    <row r="22" spans="1:12" x14ac:dyDescent="0.35">
      <c r="A22" s="272" t="s">
        <v>445</v>
      </c>
      <c r="B22" s="272" t="s">
        <v>452</v>
      </c>
      <c r="C22" s="272" t="s">
        <v>453</v>
      </c>
      <c r="D22" s="272" t="s">
        <v>6910</v>
      </c>
      <c r="E22" s="272" t="s">
        <v>7409</v>
      </c>
      <c r="F22" s="272" t="s">
        <v>7441</v>
      </c>
      <c r="G22" s="272" t="s">
        <v>7441</v>
      </c>
      <c r="H22" s="272" t="s">
        <v>7639</v>
      </c>
      <c r="I22" s="272" t="s">
        <v>7637</v>
      </c>
      <c r="J22" s="272" t="s">
        <v>26</v>
      </c>
      <c r="K22" s="272"/>
      <c r="L22" s="272"/>
    </row>
    <row r="23" spans="1:12" x14ac:dyDescent="0.35">
      <c r="A23" s="272" t="s">
        <v>551</v>
      </c>
      <c r="B23" s="272" t="s">
        <v>549</v>
      </c>
      <c r="C23" s="272" t="s">
        <v>550</v>
      </c>
      <c r="D23" s="272" t="s">
        <v>6917</v>
      </c>
      <c r="E23" s="272" t="s">
        <v>7409</v>
      </c>
      <c r="F23" s="272" t="s">
        <v>7413</v>
      </c>
      <c r="G23" s="272" t="s">
        <v>7439</v>
      </c>
      <c r="H23" s="272" t="s">
        <v>7639</v>
      </c>
      <c r="I23" s="272" t="s">
        <v>7637</v>
      </c>
      <c r="J23" s="272" t="s">
        <v>28</v>
      </c>
      <c r="K23" s="272"/>
      <c r="L23" s="272"/>
    </row>
    <row r="24" spans="1:12" x14ac:dyDescent="0.35">
      <c r="A24" s="272" t="s">
        <v>551</v>
      </c>
      <c r="B24" s="272" t="s">
        <v>559</v>
      </c>
      <c r="C24" s="272" t="s">
        <v>560</v>
      </c>
      <c r="D24" s="272" t="s">
        <v>6917</v>
      </c>
      <c r="E24" s="272" t="s">
        <v>7409</v>
      </c>
      <c r="F24" s="272" t="s">
        <v>7413</v>
      </c>
      <c r="G24" s="272" t="s">
        <v>7444</v>
      </c>
      <c r="H24" s="272" t="s">
        <v>7639</v>
      </c>
      <c r="I24" s="272" t="s">
        <v>7637</v>
      </c>
      <c r="J24" s="272" t="s">
        <v>3242</v>
      </c>
      <c r="K24" s="272"/>
      <c r="L24" s="272"/>
    </row>
    <row r="25" spans="1:12" x14ac:dyDescent="0.35">
      <c r="A25" s="272" t="s">
        <v>551</v>
      </c>
      <c r="B25" s="272" t="s">
        <v>1946</v>
      </c>
      <c r="C25" s="272" t="s">
        <v>1947</v>
      </c>
      <c r="D25" s="272" t="s">
        <v>6917</v>
      </c>
      <c r="E25" s="272" t="s">
        <v>7409</v>
      </c>
      <c r="F25" s="272" t="s">
        <v>7420</v>
      </c>
      <c r="G25" s="272" t="s">
        <v>7421</v>
      </c>
      <c r="H25" s="272" t="s">
        <v>7636</v>
      </c>
      <c r="I25" s="272" t="s">
        <v>7638</v>
      </c>
      <c r="J25" s="272" t="s">
        <v>3252</v>
      </c>
      <c r="K25" s="272"/>
      <c r="L25" s="272"/>
    </row>
    <row r="26" spans="1:12" x14ac:dyDescent="0.35">
      <c r="A26" s="272" t="s">
        <v>462</v>
      </c>
      <c r="B26" s="272" t="s">
        <v>460</v>
      </c>
      <c r="C26" s="272" t="s">
        <v>461</v>
      </c>
      <c r="D26" s="272" t="s">
        <v>6918</v>
      </c>
      <c r="E26" s="272" t="s">
        <v>7416</v>
      </c>
      <c r="F26" s="272" t="s">
        <v>7413</v>
      </c>
      <c r="G26" s="272" t="s">
        <v>7433</v>
      </c>
      <c r="H26" s="272" t="s">
        <v>7636</v>
      </c>
      <c r="I26" s="272" t="s">
        <v>7637</v>
      </c>
      <c r="J26" s="272" t="s">
        <v>3244</v>
      </c>
      <c r="K26" s="272"/>
      <c r="L26" s="272"/>
    </row>
    <row r="27" spans="1:12" x14ac:dyDescent="0.35">
      <c r="A27" s="272" t="s">
        <v>247</v>
      </c>
      <c r="B27" s="272" t="s">
        <v>245</v>
      </c>
      <c r="C27" s="272" t="s">
        <v>246</v>
      </c>
      <c r="D27" s="272" t="s">
        <v>6919</v>
      </c>
      <c r="E27" s="272" t="s">
        <v>7409</v>
      </c>
      <c r="F27" s="272" t="s">
        <v>7413</v>
      </c>
      <c r="G27" s="272" t="s">
        <v>7449</v>
      </c>
      <c r="H27" s="272" t="s">
        <v>7636</v>
      </c>
      <c r="I27" s="272" t="s">
        <v>7637</v>
      </c>
      <c r="J27" s="272" t="s">
        <v>3254</v>
      </c>
      <c r="K27" s="272"/>
      <c r="L27" s="272"/>
    </row>
    <row r="28" spans="1:12" x14ac:dyDescent="0.35">
      <c r="A28" s="272" t="s">
        <v>357</v>
      </c>
      <c r="B28" s="272" t="s">
        <v>355</v>
      </c>
      <c r="C28" s="272" t="s">
        <v>356</v>
      </c>
      <c r="D28" s="272" t="s">
        <v>6920</v>
      </c>
      <c r="E28" s="272" t="s">
        <v>7409</v>
      </c>
      <c r="F28" s="272" t="s">
        <v>7400</v>
      </c>
      <c r="G28" s="272" t="s">
        <v>7400</v>
      </c>
      <c r="H28" s="272" t="s">
        <v>7636</v>
      </c>
      <c r="I28" s="272" t="s">
        <v>7637</v>
      </c>
      <c r="J28" s="272" t="s">
        <v>3204</v>
      </c>
      <c r="K28" s="272"/>
      <c r="L28" s="272"/>
    </row>
    <row r="29" spans="1:12" x14ac:dyDescent="0.35">
      <c r="A29" s="272" t="s">
        <v>470</v>
      </c>
      <c r="B29" s="272" t="s">
        <v>468</v>
      </c>
      <c r="C29" s="272" t="s">
        <v>469</v>
      </c>
      <c r="D29" s="272" t="s">
        <v>6921</v>
      </c>
      <c r="E29" s="272" t="s">
        <v>7452</v>
      </c>
      <c r="F29" s="272" t="s">
        <v>7413</v>
      </c>
      <c r="G29" s="272" t="s">
        <v>7439</v>
      </c>
      <c r="H29" s="272" t="s">
        <v>7636</v>
      </c>
      <c r="I29" s="272" t="s">
        <v>7637</v>
      </c>
      <c r="J29" s="272" t="s">
        <v>3207</v>
      </c>
      <c r="K29" s="272"/>
      <c r="L29" s="272"/>
    </row>
    <row r="30" spans="1:12" x14ac:dyDescent="0.35">
      <c r="A30" s="272" t="s">
        <v>573</v>
      </c>
      <c r="B30" s="272" t="s">
        <v>571</v>
      </c>
      <c r="C30" s="272" t="s">
        <v>572</v>
      </c>
      <c r="D30" s="272" t="s">
        <v>6924</v>
      </c>
      <c r="E30" s="272" t="s">
        <v>7409</v>
      </c>
      <c r="F30" s="272" t="s">
        <v>7400</v>
      </c>
      <c r="G30" s="272" t="s">
        <v>7400</v>
      </c>
      <c r="H30" s="272" t="s">
        <v>7636</v>
      </c>
      <c r="I30" s="272" t="s">
        <v>7637</v>
      </c>
      <c r="J30" s="272" t="s">
        <v>3246</v>
      </c>
      <c r="K30" s="272"/>
      <c r="L30" s="272"/>
    </row>
    <row r="31" spans="1:12" x14ac:dyDescent="0.35">
      <c r="A31" s="272" t="s">
        <v>573</v>
      </c>
      <c r="B31" s="272" t="s">
        <v>1906</v>
      </c>
      <c r="C31" s="272" t="s">
        <v>1907</v>
      </c>
      <c r="D31" s="272" t="s">
        <v>6924</v>
      </c>
      <c r="E31" s="272" t="s">
        <v>7409</v>
      </c>
      <c r="F31" s="272" t="s">
        <v>7455</v>
      </c>
      <c r="G31" s="272" t="s">
        <v>7456</v>
      </c>
      <c r="H31" s="272" t="s">
        <v>7639</v>
      </c>
      <c r="I31" s="272" t="s">
        <v>7637</v>
      </c>
      <c r="J31" s="272" t="s">
        <v>3250</v>
      </c>
      <c r="K31" s="272"/>
      <c r="L31" s="272"/>
    </row>
    <row r="32" spans="1:12" x14ac:dyDescent="0.35">
      <c r="A32" s="272" t="s">
        <v>573</v>
      </c>
      <c r="B32" s="272" t="s">
        <v>1990</v>
      </c>
      <c r="C32" s="272" t="s">
        <v>1991</v>
      </c>
      <c r="D32" s="272" t="s">
        <v>6924</v>
      </c>
      <c r="E32" s="272" t="s">
        <v>7409</v>
      </c>
      <c r="F32" s="272" t="s">
        <v>7413</v>
      </c>
      <c r="G32" s="272" t="s">
        <v>1990</v>
      </c>
      <c r="H32" s="272" t="s">
        <v>7639</v>
      </c>
      <c r="I32" s="272" t="s">
        <v>7637</v>
      </c>
      <c r="J32" s="272" t="s">
        <v>3248</v>
      </c>
      <c r="K32" s="272"/>
      <c r="L32" s="272"/>
    </row>
    <row r="33" spans="1:12" x14ac:dyDescent="0.35">
      <c r="A33" s="272" t="s">
        <v>573</v>
      </c>
      <c r="B33" s="272" t="s">
        <v>4315</v>
      </c>
      <c r="C33" s="272" t="s">
        <v>4316</v>
      </c>
      <c r="D33" s="272" t="s">
        <v>6924</v>
      </c>
      <c r="E33" s="272" t="s">
        <v>7409</v>
      </c>
      <c r="F33" s="272" t="s">
        <v>7405</v>
      </c>
      <c r="G33" s="272" t="s">
        <v>4315</v>
      </c>
      <c r="H33" s="272" t="s">
        <v>7639</v>
      </c>
      <c r="I33" s="272" t="s">
        <v>7637</v>
      </c>
      <c r="J33" s="272"/>
      <c r="K33" s="272"/>
      <c r="L33" s="272"/>
    </row>
    <row r="34" spans="1:12" x14ac:dyDescent="0.35">
      <c r="A34" s="272" t="s">
        <v>175</v>
      </c>
      <c r="B34" s="272" t="s">
        <v>173</v>
      </c>
      <c r="C34" s="272" t="s">
        <v>174</v>
      </c>
      <c r="D34" s="272" t="s">
        <v>6949</v>
      </c>
      <c r="E34" s="272" t="s">
        <v>7452</v>
      </c>
      <c r="F34" s="272" t="s">
        <v>7413</v>
      </c>
      <c r="G34" s="272" t="s">
        <v>7439</v>
      </c>
      <c r="H34" s="272" t="s">
        <v>7636</v>
      </c>
      <c r="I34" s="272" t="s">
        <v>7637</v>
      </c>
      <c r="J34" s="272"/>
      <c r="K34" s="272"/>
      <c r="L34" s="272"/>
    </row>
    <row r="35" spans="1:12" x14ac:dyDescent="0.35">
      <c r="A35" s="272" t="s">
        <v>482</v>
      </c>
      <c r="B35" s="272" t="s">
        <v>480</v>
      </c>
      <c r="C35" s="272" t="s">
        <v>481</v>
      </c>
      <c r="D35" s="272" t="s">
        <v>6952</v>
      </c>
      <c r="E35" s="272" t="s">
        <v>7416</v>
      </c>
      <c r="F35" s="272" t="s">
        <v>7400</v>
      </c>
      <c r="G35" s="272" t="s">
        <v>7400</v>
      </c>
      <c r="H35" s="272" t="s">
        <v>7636</v>
      </c>
      <c r="I35" s="272" t="s">
        <v>7637</v>
      </c>
      <c r="J35" s="272"/>
      <c r="K35" s="272"/>
      <c r="L35" s="272"/>
    </row>
    <row r="36" spans="1:12" x14ac:dyDescent="0.35">
      <c r="A36" s="272" t="s">
        <v>369</v>
      </c>
      <c r="B36" s="272" t="s">
        <v>367</v>
      </c>
      <c r="C36" s="272" t="s">
        <v>368</v>
      </c>
      <c r="D36" s="272" t="s">
        <v>6955</v>
      </c>
      <c r="E36" s="272" t="s">
        <v>7416</v>
      </c>
      <c r="F36" s="272" t="s">
        <v>7400</v>
      </c>
      <c r="G36" s="272" t="s">
        <v>7400</v>
      </c>
      <c r="H36" s="272" t="s">
        <v>7636</v>
      </c>
      <c r="I36" s="272" t="s">
        <v>7637</v>
      </c>
      <c r="J36" s="272"/>
      <c r="K36" s="272"/>
      <c r="L36" s="272"/>
    </row>
    <row r="37" spans="1:12" x14ac:dyDescent="0.35">
      <c r="A37" s="272" t="s">
        <v>72</v>
      </c>
      <c r="B37" s="272" t="s">
        <v>70</v>
      </c>
      <c r="C37" s="272" t="s">
        <v>71</v>
      </c>
      <c r="D37" s="272" t="s">
        <v>6958</v>
      </c>
      <c r="E37" s="272" t="s">
        <v>7416</v>
      </c>
      <c r="F37" s="272" t="s">
        <v>7400</v>
      </c>
      <c r="G37" s="272" t="s">
        <v>7400</v>
      </c>
      <c r="H37" s="272" t="s">
        <v>7636</v>
      </c>
      <c r="I37" s="272" t="s">
        <v>7637</v>
      </c>
      <c r="J37" s="272"/>
      <c r="K37" s="272"/>
      <c r="L37" s="272"/>
    </row>
    <row r="38" spans="1:12" x14ac:dyDescent="0.35">
      <c r="A38" s="272" t="s">
        <v>72</v>
      </c>
      <c r="B38" s="272" t="s">
        <v>4938</v>
      </c>
      <c r="C38" s="272" t="s">
        <v>4939</v>
      </c>
      <c r="D38" s="272" t="s">
        <v>6958</v>
      </c>
      <c r="E38" s="272" t="s">
        <v>7416</v>
      </c>
      <c r="F38" s="272" t="s">
        <v>7466</v>
      </c>
      <c r="G38" s="272" t="s">
        <v>7466</v>
      </c>
      <c r="H38" s="272" t="s">
        <v>7639</v>
      </c>
      <c r="I38" s="272" t="s">
        <v>7637</v>
      </c>
      <c r="J38" s="272"/>
      <c r="K38" s="272"/>
      <c r="L38" s="272"/>
    </row>
    <row r="39" spans="1:12" x14ac:dyDescent="0.35">
      <c r="A39" s="272" t="s">
        <v>1258</v>
      </c>
      <c r="B39" s="272" t="s">
        <v>1256</v>
      </c>
      <c r="C39" s="272" t="s">
        <v>1257</v>
      </c>
      <c r="D39" s="272" t="s">
        <v>6961</v>
      </c>
      <c r="E39" s="272" t="s">
        <v>7399</v>
      </c>
      <c r="F39" s="272" t="s">
        <v>7405</v>
      </c>
      <c r="G39" s="272" t="s">
        <v>1256</v>
      </c>
      <c r="H39" s="272" t="s">
        <v>7636</v>
      </c>
      <c r="I39" s="272" t="s">
        <v>7637</v>
      </c>
      <c r="J39" s="272"/>
      <c r="K39" s="272"/>
      <c r="L39" s="272"/>
    </row>
    <row r="40" spans="1:12" x14ac:dyDescent="0.35">
      <c r="A40" s="272" t="s">
        <v>963</v>
      </c>
      <c r="B40" s="272" t="s">
        <v>961</v>
      </c>
      <c r="C40" s="272" t="s">
        <v>962</v>
      </c>
      <c r="D40" s="272" t="s">
        <v>6962</v>
      </c>
      <c r="E40" s="272" t="s">
        <v>7399</v>
      </c>
      <c r="F40" s="272" t="s">
        <v>7405</v>
      </c>
      <c r="G40" s="272" t="s">
        <v>7471</v>
      </c>
      <c r="H40" s="272" t="s">
        <v>7636</v>
      </c>
      <c r="I40" s="272" t="s">
        <v>7637</v>
      </c>
      <c r="J40" s="272"/>
      <c r="K40" s="272"/>
      <c r="L40" s="272"/>
    </row>
    <row r="41" spans="1:12" x14ac:dyDescent="0.35">
      <c r="A41" s="272" t="s">
        <v>1761</v>
      </c>
      <c r="B41" s="272" t="s">
        <v>1759</v>
      </c>
      <c r="C41" s="272" t="s">
        <v>1760</v>
      </c>
      <c r="D41" s="272" t="s">
        <v>6965</v>
      </c>
      <c r="E41" s="272" t="s">
        <v>7404</v>
      </c>
      <c r="F41" s="272" t="s">
        <v>7413</v>
      </c>
      <c r="G41" s="272" t="s">
        <v>7474</v>
      </c>
      <c r="H41" s="272" t="s">
        <v>7636</v>
      </c>
      <c r="I41" s="272" t="s">
        <v>7637</v>
      </c>
      <c r="J41" s="272"/>
      <c r="K41" s="272"/>
      <c r="L41" s="272"/>
    </row>
    <row r="42" spans="1:12" x14ac:dyDescent="0.35">
      <c r="A42" s="272" t="s">
        <v>583</v>
      </c>
      <c r="B42" s="272" t="s">
        <v>1824</v>
      </c>
      <c r="C42" s="272" t="s">
        <v>1825</v>
      </c>
      <c r="D42" s="272" t="s">
        <v>6966</v>
      </c>
      <c r="E42" s="272" t="s">
        <v>7404</v>
      </c>
      <c r="F42" s="272" t="s">
        <v>7420</v>
      </c>
      <c r="G42" s="272" t="s">
        <v>7421</v>
      </c>
      <c r="H42" s="272" t="s">
        <v>7636</v>
      </c>
      <c r="I42" s="272" t="s">
        <v>7638</v>
      </c>
      <c r="J42" s="272"/>
      <c r="K42" s="272"/>
      <c r="L42" s="272"/>
    </row>
    <row r="43" spans="1:12" x14ac:dyDescent="0.35">
      <c r="A43" s="272" t="s">
        <v>583</v>
      </c>
      <c r="B43" s="272" t="s">
        <v>581</v>
      </c>
      <c r="C43" s="272" t="s">
        <v>582</v>
      </c>
      <c r="D43" s="272" t="s">
        <v>6966</v>
      </c>
      <c r="E43" s="272" t="s">
        <v>7404</v>
      </c>
      <c r="F43" s="272" t="s">
        <v>7405</v>
      </c>
      <c r="G43" s="272" t="s">
        <v>7405</v>
      </c>
      <c r="H43" s="272" t="s">
        <v>7639</v>
      </c>
      <c r="I43" s="272" t="s">
        <v>7637</v>
      </c>
      <c r="J43" s="272"/>
      <c r="K43" s="272"/>
      <c r="L43" s="272"/>
    </row>
    <row r="44" spans="1:12" x14ac:dyDescent="0.35">
      <c r="A44" s="272" t="s">
        <v>583</v>
      </c>
      <c r="B44" s="272" t="s">
        <v>587</v>
      </c>
      <c r="C44" s="272" t="s">
        <v>588</v>
      </c>
      <c r="D44" s="272" t="s">
        <v>6966</v>
      </c>
      <c r="E44" s="272" t="s">
        <v>7404</v>
      </c>
      <c r="F44" s="272" t="s">
        <v>7413</v>
      </c>
      <c r="G44" s="272" t="s">
        <v>7479</v>
      </c>
      <c r="H44" s="272" t="s">
        <v>7639</v>
      </c>
      <c r="I44" s="272" t="s">
        <v>7637</v>
      </c>
      <c r="J44" s="272"/>
      <c r="K44" s="272"/>
      <c r="L44" s="272"/>
    </row>
    <row r="45" spans="1:12" x14ac:dyDescent="0.35">
      <c r="A45" s="272" t="s">
        <v>601</v>
      </c>
      <c r="B45" s="272" t="s">
        <v>599</v>
      </c>
      <c r="C45" s="272" t="s">
        <v>600</v>
      </c>
      <c r="D45" s="272" t="s">
        <v>6971</v>
      </c>
      <c r="E45" s="272" t="s">
        <v>7452</v>
      </c>
      <c r="F45" s="272" t="s">
        <v>7413</v>
      </c>
      <c r="G45" s="272" t="s">
        <v>7439</v>
      </c>
      <c r="H45" s="272" t="s">
        <v>7636</v>
      </c>
      <c r="I45" s="272" t="s">
        <v>7637</v>
      </c>
      <c r="J45" s="272"/>
      <c r="K45" s="272"/>
      <c r="L45" s="272"/>
    </row>
    <row r="46" spans="1:12" x14ac:dyDescent="0.35">
      <c r="A46" s="272" t="s">
        <v>199</v>
      </c>
      <c r="B46" s="272" t="s">
        <v>197</v>
      </c>
      <c r="C46" s="272" t="s">
        <v>198</v>
      </c>
      <c r="D46" s="272" t="s">
        <v>6974</v>
      </c>
      <c r="E46" s="272" t="s">
        <v>7404</v>
      </c>
      <c r="F46" s="272" t="s">
        <v>7413</v>
      </c>
      <c r="G46" s="272" t="s">
        <v>7482</v>
      </c>
      <c r="H46" s="272" t="s">
        <v>7636</v>
      </c>
      <c r="I46" s="272" t="s">
        <v>7637</v>
      </c>
      <c r="J46" s="272"/>
      <c r="K46" s="272"/>
      <c r="L46" s="272"/>
    </row>
    <row r="47" spans="1:12" x14ac:dyDescent="0.35">
      <c r="A47" s="272" t="s">
        <v>617</v>
      </c>
      <c r="B47" s="272" t="s">
        <v>5261</v>
      </c>
      <c r="C47" s="272" t="s">
        <v>5262</v>
      </c>
      <c r="D47" s="272" t="s">
        <v>6979</v>
      </c>
      <c r="E47" s="272" t="s">
        <v>7409</v>
      </c>
      <c r="F47" s="272" t="s">
        <v>7420</v>
      </c>
      <c r="G47" s="272" t="s">
        <v>7484</v>
      </c>
      <c r="H47" s="272" t="s">
        <v>7636</v>
      </c>
      <c r="I47" s="272" t="s">
        <v>7638</v>
      </c>
      <c r="J47" s="272"/>
      <c r="K47" s="272"/>
      <c r="L47" s="272"/>
    </row>
    <row r="48" spans="1:12" x14ac:dyDescent="0.35">
      <c r="A48" s="272" t="s">
        <v>617</v>
      </c>
      <c r="B48" s="272" t="s">
        <v>615</v>
      </c>
      <c r="C48" s="272" t="s">
        <v>616</v>
      </c>
      <c r="D48" s="272" t="s">
        <v>6979</v>
      </c>
      <c r="E48" s="272" t="s">
        <v>7409</v>
      </c>
      <c r="F48" s="272" t="s">
        <v>7413</v>
      </c>
      <c r="G48" s="272" t="s">
        <v>7487</v>
      </c>
      <c r="H48" s="272" t="s">
        <v>7639</v>
      </c>
      <c r="I48" s="272" t="s">
        <v>7637</v>
      </c>
      <c r="J48" s="272"/>
      <c r="K48" s="272"/>
      <c r="L48" s="272"/>
    </row>
    <row r="49" spans="1:12" x14ac:dyDescent="0.35">
      <c r="A49" s="272" t="s">
        <v>617</v>
      </c>
      <c r="B49" s="272" t="s">
        <v>5315</v>
      </c>
      <c r="C49" s="272" t="s">
        <v>5316</v>
      </c>
      <c r="D49" s="272" t="s">
        <v>6979</v>
      </c>
      <c r="E49" s="272" t="s">
        <v>7409</v>
      </c>
      <c r="F49" s="272" t="s">
        <v>7441</v>
      </c>
      <c r="G49" s="272" t="s">
        <v>7441</v>
      </c>
      <c r="H49" s="272" t="s">
        <v>7639</v>
      </c>
      <c r="I49" s="272" t="s">
        <v>7637</v>
      </c>
      <c r="J49" s="272"/>
      <c r="K49" s="272"/>
      <c r="L49" s="272"/>
    </row>
    <row r="50" spans="1:12" x14ac:dyDescent="0.35">
      <c r="A50" s="272" t="s">
        <v>1848</v>
      </c>
      <c r="B50" s="272" t="s">
        <v>1885</v>
      </c>
      <c r="C50" s="272" t="s">
        <v>1886</v>
      </c>
      <c r="D50" s="272" t="s">
        <v>6994</v>
      </c>
      <c r="E50" s="272" t="s">
        <v>7404</v>
      </c>
      <c r="F50" s="272" t="s">
        <v>7413</v>
      </c>
      <c r="G50" s="272" t="s">
        <v>7482</v>
      </c>
      <c r="H50" s="272" t="s">
        <v>7639</v>
      </c>
      <c r="I50" s="272" t="s">
        <v>7637</v>
      </c>
      <c r="J50" s="272"/>
      <c r="K50" s="272"/>
      <c r="L50" s="272"/>
    </row>
    <row r="51" spans="1:12" x14ac:dyDescent="0.35">
      <c r="A51" s="272" t="s">
        <v>1848</v>
      </c>
      <c r="B51" s="272" t="s">
        <v>1846</v>
      </c>
      <c r="C51" s="272" t="s">
        <v>1847</v>
      </c>
      <c r="D51" s="272" t="s">
        <v>6994</v>
      </c>
      <c r="E51" s="272" t="s">
        <v>7404</v>
      </c>
      <c r="F51" s="272" t="s">
        <v>7491</v>
      </c>
      <c r="G51" s="272" t="s">
        <v>7492</v>
      </c>
      <c r="H51" s="272" t="s">
        <v>7636</v>
      </c>
      <c r="I51" s="272" t="s">
        <v>7637</v>
      </c>
      <c r="J51" s="272"/>
      <c r="K51" s="272"/>
      <c r="L51" s="272"/>
    </row>
    <row r="52" spans="1:12" x14ac:dyDescent="0.35">
      <c r="A52" s="272" t="s">
        <v>205</v>
      </c>
      <c r="B52" s="272" t="s">
        <v>203</v>
      </c>
      <c r="C52" s="272" t="s">
        <v>204</v>
      </c>
      <c r="D52" s="272" t="s">
        <v>6997</v>
      </c>
      <c r="E52" s="272" t="s">
        <v>7409</v>
      </c>
      <c r="F52" s="272" t="s">
        <v>7420</v>
      </c>
      <c r="G52" s="272" t="s">
        <v>7400</v>
      </c>
      <c r="H52" s="272" t="s">
        <v>7636</v>
      </c>
      <c r="I52" s="272" t="s">
        <v>7638</v>
      </c>
      <c r="J52" s="272"/>
      <c r="K52" s="272"/>
      <c r="L52" s="272"/>
    </row>
    <row r="53" spans="1:12" x14ac:dyDescent="0.35">
      <c r="A53" s="272" t="s">
        <v>205</v>
      </c>
      <c r="B53" s="272" t="s">
        <v>210</v>
      </c>
      <c r="C53" s="272" t="s">
        <v>211</v>
      </c>
      <c r="D53" s="272" t="s">
        <v>6997</v>
      </c>
      <c r="E53" s="272" t="s">
        <v>7409</v>
      </c>
      <c r="F53" s="272" t="s">
        <v>7413</v>
      </c>
      <c r="G53" s="272" t="s">
        <v>7439</v>
      </c>
      <c r="H53" s="272" t="s">
        <v>7639</v>
      </c>
      <c r="I53" s="272" t="s">
        <v>7637</v>
      </c>
      <c r="J53" s="272"/>
      <c r="K53" s="272"/>
      <c r="L53" s="272"/>
    </row>
    <row r="54" spans="1:12" x14ac:dyDescent="0.35">
      <c r="A54" s="272" t="s">
        <v>131</v>
      </c>
      <c r="B54" s="272" t="s">
        <v>129</v>
      </c>
      <c r="C54" s="272" t="s">
        <v>130</v>
      </c>
      <c r="D54" s="272" t="s">
        <v>7004</v>
      </c>
      <c r="E54" s="272" t="s">
        <v>7409</v>
      </c>
      <c r="F54" s="272" t="s">
        <v>7441</v>
      </c>
      <c r="G54" s="272" t="s">
        <v>7441</v>
      </c>
      <c r="H54" s="272" t="s">
        <v>7636</v>
      </c>
      <c r="I54" s="272" t="s">
        <v>7637</v>
      </c>
      <c r="J54" s="272"/>
      <c r="K54" s="272"/>
      <c r="L54" s="272"/>
    </row>
    <row r="55" spans="1:12" x14ac:dyDescent="0.35">
      <c r="A55" s="272" t="s">
        <v>621</v>
      </c>
      <c r="B55" s="272" t="s">
        <v>619</v>
      </c>
      <c r="C55" s="272" t="s">
        <v>620</v>
      </c>
      <c r="D55" s="272" t="s">
        <v>7011</v>
      </c>
      <c r="E55" s="272" t="s">
        <v>7409</v>
      </c>
      <c r="F55" s="272" t="s">
        <v>7413</v>
      </c>
      <c r="G55" s="272" t="s">
        <v>7439</v>
      </c>
      <c r="H55" s="272" t="s">
        <v>7636</v>
      </c>
      <c r="I55" s="272" t="s">
        <v>7637</v>
      </c>
      <c r="J55" s="272"/>
      <c r="K55" s="272"/>
      <c r="L55" s="272"/>
    </row>
    <row r="56" spans="1:12" x14ac:dyDescent="0.35">
      <c r="A56" s="272" t="s">
        <v>1235</v>
      </c>
      <c r="B56" s="272" t="s">
        <v>1233</v>
      </c>
      <c r="C56" s="272" t="s">
        <v>1234</v>
      </c>
      <c r="D56" s="272" t="s">
        <v>7014</v>
      </c>
      <c r="E56" s="272" t="s">
        <v>7409</v>
      </c>
      <c r="F56" s="272" t="s">
        <v>7441</v>
      </c>
      <c r="G56" s="272" t="s">
        <v>7441</v>
      </c>
      <c r="H56" s="272" t="s">
        <v>7636</v>
      </c>
      <c r="I56" s="272" t="s">
        <v>7637</v>
      </c>
      <c r="J56" s="272"/>
      <c r="K56" s="272"/>
      <c r="L56" s="272"/>
    </row>
    <row r="57" spans="1:12" x14ac:dyDescent="0.35">
      <c r="A57" s="272" t="s">
        <v>1458</v>
      </c>
      <c r="B57" s="272" t="s">
        <v>1456</v>
      </c>
      <c r="C57" s="272" t="s">
        <v>1457</v>
      </c>
      <c r="D57" s="272" t="s">
        <v>7017</v>
      </c>
      <c r="E57" s="272" t="s">
        <v>7416</v>
      </c>
      <c r="F57" s="272" t="s">
        <v>7420</v>
      </c>
      <c r="G57" s="272" t="s">
        <v>7500</v>
      </c>
      <c r="H57" s="272" t="s">
        <v>7636</v>
      </c>
      <c r="I57" s="272" t="s">
        <v>7638</v>
      </c>
      <c r="J57" s="272"/>
      <c r="K57" s="272"/>
      <c r="L57" s="272"/>
    </row>
    <row r="58" spans="1:12" x14ac:dyDescent="0.35">
      <c r="A58" s="272" t="s">
        <v>1458</v>
      </c>
      <c r="B58" s="272" t="s">
        <v>1466</v>
      </c>
      <c r="C58" s="272" t="s">
        <v>1467</v>
      </c>
      <c r="D58" s="272" t="s">
        <v>7017</v>
      </c>
      <c r="E58" s="272" t="s">
        <v>7416</v>
      </c>
      <c r="F58" s="272" t="s">
        <v>7503</v>
      </c>
      <c r="G58" s="272" t="s">
        <v>7504</v>
      </c>
      <c r="H58" s="272" t="s">
        <v>7639</v>
      </c>
      <c r="I58" s="272" t="s">
        <v>7637</v>
      </c>
      <c r="J58" s="272"/>
      <c r="K58" s="272"/>
      <c r="L58" s="272"/>
    </row>
    <row r="59" spans="1:12" x14ac:dyDescent="0.35">
      <c r="A59" s="272" t="s">
        <v>1458</v>
      </c>
      <c r="B59" s="272" t="s">
        <v>1475</v>
      </c>
      <c r="C59" s="272" t="s">
        <v>1476</v>
      </c>
      <c r="D59" s="272" t="s">
        <v>7017</v>
      </c>
      <c r="E59" s="272" t="s">
        <v>7416</v>
      </c>
      <c r="F59" s="272" t="s">
        <v>7413</v>
      </c>
      <c r="G59" s="272" t="s">
        <v>7439</v>
      </c>
      <c r="H59" s="272" t="s">
        <v>7639</v>
      </c>
      <c r="I59" s="272" t="s">
        <v>7637</v>
      </c>
      <c r="J59" s="272"/>
      <c r="K59" s="272"/>
      <c r="L59" s="272"/>
    </row>
    <row r="60" spans="1:12" x14ac:dyDescent="0.35">
      <c r="A60" s="272" t="s">
        <v>12</v>
      </c>
      <c r="B60" s="272" t="s">
        <v>10</v>
      </c>
      <c r="C60" s="272" t="s">
        <v>11</v>
      </c>
      <c r="D60" s="272" t="s">
        <v>7022</v>
      </c>
      <c r="E60" s="272" t="s">
        <v>7409</v>
      </c>
      <c r="F60" s="272" t="s">
        <v>7400</v>
      </c>
      <c r="G60" s="272" t="s">
        <v>7400</v>
      </c>
      <c r="H60" s="272" t="s">
        <v>7636</v>
      </c>
      <c r="I60" s="272" t="s">
        <v>7637</v>
      </c>
      <c r="J60" s="272"/>
      <c r="K60" s="272"/>
      <c r="L60" s="272"/>
    </row>
    <row r="61" spans="1:12" x14ac:dyDescent="0.35">
      <c r="A61" s="272" t="s">
        <v>489</v>
      </c>
      <c r="B61" s="272" t="s">
        <v>1772</v>
      </c>
      <c r="C61" s="272" t="s">
        <v>1773</v>
      </c>
      <c r="D61" s="272" t="s">
        <v>7025</v>
      </c>
      <c r="E61" s="272" t="s">
        <v>7399</v>
      </c>
      <c r="F61" s="272" t="s">
        <v>7420</v>
      </c>
      <c r="G61" s="272" t="s">
        <v>7421</v>
      </c>
      <c r="H61" s="272" t="s">
        <v>7636</v>
      </c>
      <c r="I61" s="272" t="s">
        <v>7638</v>
      </c>
      <c r="J61" s="272"/>
      <c r="K61" s="272"/>
      <c r="L61" s="272"/>
    </row>
    <row r="62" spans="1:12" x14ac:dyDescent="0.35">
      <c r="A62" s="272" t="s">
        <v>489</v>
      </c>
      <c r="B62" s="272" t="s">
        <v>487</v>
      </c>
      <c r="C62" s="272" t="s">
        <v>488</v>
      </c>
      <c r="D62" s="272" t="s">
        <v>7025</v>
      </c>
      <c r="E62" s="272" t="s">
        <v>7399</v>
      </c>
      <c r="F62" s="272" t="s">
        <v>7405</v>
      </c>
      <c r="G62" s="272" t="s">
        <v>7509</v>
      </c>
      <c r="H62" s="272" t="s">
        <v>7639</v>
      </c>
      <c r="I62" s="272" t="s">
        <v>7637</v>
      </c>
      <c r="J62" s="272"/>
      <c r="K62" s="272"/>
      <c r="L62" s="272"/>
    </row>
    <row r="63" spans="1:12" x14ac:dyDescent="0.35">
      <c r="A63" s="272" t="s">
        <v>489</v>
      </c>
      <c r="B63" s="272" t="s">
        <v>495</v>
      </c>
      <c r="C63" s="272" t="s">
        <v>496</v>
      </c>
      <c r="D63" s="272" t="s">
        <v>7025</v>
      </c>
      <c r="E63" s="272" t="s">
        <v>7399</v>
      </c>
      <c r="F63" s="272" t="s">
        <v>7405</v>
      </c>
      <c r="G63" s="272" t="s">
        <v>7511</v>
      </c>
      <c r="H63" s="272" t="s">
        <v>7639</v>
      </c>
      <c r="I63" s="272" t="s">
        <v>7637</v>
      </c>
      <c r="J63" s="272"/>
      <c r="K63" s="272"/>
      <c r="L63" s="272"/>
    </row>
    <row r="64" spans="1:12" x14ac:dyDescent="0.35">
      <c r="A64" s="272" t="s">
        <v>489</v>
      </c>
      <c r="B64" s="272" t="s">
        <v>4467</v>
      </c>
      <c r="C64" s="272" t="s">
        <v>4468</v>
      </c>
      <c r="D64" s="272" t="s">
        <v>7025</v>
      </c>
      <c r="E64" s="272" t="s">
        <v>7399</v>
      </c>
      <c r="F64" s="272" t="s">
        <v>7405</v>
      </c>
      <c r="G64" s="272" t="s">
        <v>7513</v>
      </c>
      <c r="H64" s="272" t="s">
        <v>7639</v>
      </c>
      <c r="I64" s="272" t="s">
        <v>7637</v>
      </c>
      <c r="J64" s="272"/>
      <c r="K64" s="272"/>
      <c r="L64" s="272"/>
    </row>
    <row r="65" spans="1:12" x14ac:dyDescent="0.35">
      <c r="A65" s="272" t="s">
        <v>943</v>
      </c>
      <c r="B65" s="272" t="s">
        <v>941</v>
      </c>
      <c r="C65" s="272" t="s">
        <v>942</v>
      </c>
      <c r="D65" s="272" t="s">
        <v>7030</v>
      </c>
      <c r="E65" s="272" t="s">
        <v>7409</v>
      </c>
      <c r="F65" s="272" t="s">
        <v>7503</v>
      </c>
      <c r="G65" s="272" t="s">
        <v>7516</v>
      </c>
      <c r="H65" s="272" t="s">
        <v>7636</v>
      </c>
      <c r="I65" s="272" t="s">
        <v>7637</v>
      </c>
      <c r="J65" s="272"/>
      <c r="K65" s="272"/>
      <c r="L65" s="272"/>
    </row>
    <row r="66" spans="1:12" x14ac:dyDescent="0.35">
      <c r="A66" s="272" t="s">
        <v>506</v>
      </c>
      <c r="B66" s="272" t="s">
        <v>504</v>
      </c>
      <c r="C66" s="272" t="s">
        <v>505</v>
      </c>
      <c r="D66" s="272" t="s">
        <v>7031</v>
      </c>
      <c r="E66" s="272" t="s">
        <v>7409</v>
      </c>
      <c r="F66" s="272" t="s">
        <v>7413</v>
      </c>
      <c r="G66" s="272" t="s">
        <v>7518</v>
      </c>
      <c r="H66" s="272" t="s">
        <v>7639</v>
      </c>
      <c r="I66" s="272" t="s">
        <v>7637</v>
      </c>
      <c r="J66" s="272"/>
      <c r="K66" s="272"/>
      <c r="L66" s="272"/>
    </row>
    <row r="67" spans="1:12" x14ac:dyDescent="0.35">
      <c r="A67" s="272" t="s">
        <v>506</v>
      </c>
      <c r="B67" s="272" t="s">
        <v>2058</v>
      </c>
      <c r="C67" s="272" t="s">
        <v>2059</v>
      </c>
      <c r="D67" s="272" t="s">
        <v>7031</v>
      </c>
      <c r="E67" s="272" t="s">
        <v>7409</v>
      </c>
      <c r="F67" s="272" t="s">
        <v>7441</v>
      </c>
      <c r="G67" s="272" t="s">
        <v>7520</v>
      </c>
      <c r="H67" s="272" t="s">
        <v>7636</v>
      </c>
      <c r="I67" s="272" t="s">
        <v>7637</v>
      </c>
      <c r="J67" s="272"/>
      <c r="K67" s="272"/>
      <c r="L67" s="272"/>
    </row>
    <row r="68" spans="1:12" x14ac:dyDescent="0.35">
      <c r="A68" s="272" t="s">
        <v>633</v>
      </c>
      <c r="B68" s="272" t="s">
        <v>631</v>
      </c>
      <c r="C68" s="272" t="s">
        <v>632</v>
      </c>
      <c r="D68" s="272" t="s">
        <v>7034</v>
      </c>
      <c r="E68" s="272" t="s">
        <v>7409</v>
      </c>
      <c r="F68" s="272" t="s">
        <v>7400</v>
      </c>
      <c r="G68" s="272" t="s">
        <v>7522</v>
      </c>
      <c r="H68" s="272" t="s">
        <v>7636</v>
      </c>
      <c r="I68" s="272" t="s">
        <v>7637</v>
      </c>
      <c r="J68" s="272"/>
      <c r="K68" s="272"/>
      <c r="L68" s="272"/>
    </row>
    <row r="69" spans="1:12" x14ac:dyDescent="0.35">
      <c r="A69" s="272" t="s">
        <v>3077</v>
      </c>
      <c r="B69" s="272" t="s">
        <v>3075</v>
      </c>
      <c r="C69" s="272" t="s">
        <v>3076</v>
      </c>
      <c r="D69" s="272" t="s">
        <v>7035</v>
      </c>
      <c r="E69" s="272" t="s">
        <v>7399</v>
      </c>
      <c r="F69" s="272" t="s">
        <v>7413</v>
      </c>
      <c r="G69" s="272" t="s">
        <v>7524</v>
      </c>
      <c r="H69" s="272" t="s">
        <v>7636</v>
      </c>
      <c r="I69" s="272" t="s">
        <v>7637</v>
      </c>
      <c r="J69" s="272"/>
      <c r="K69" s="272"/>
      <c r="L69" s="272"/>
    </row>
    <row r="70" spans="1:12" x14ac:dyDescent="0.35">
      <c r="A70" s="272" t="s">
        <v>1681</v>
      </c>
      <c r="B70" s="272" t="s">
        <v>1679</v>
      </c>
      <c r="C70" s="272" t="s">
        <v>1680</v>
      </c>
      <c r="D70" s="272" t="s">
        <v>7036</v>
      </c>
      <c r="E70" s="272" t="s">
        <v>7409</v>
      </c>
      <c r="F70" s="272" t="s">
        <v>7527</v>
      </c>
      <c r="G70" s="272" t="s">
        <v>7528</v>
      </c>
      <c r="H70" s="272" t="s">
        <v>7636</v>
      </c>
      <c r="I70" s="272" t="s">
        <v>7637</v>
      </c>
      <c r="J70" s="272"/>
      <c r="K70" s="272"/>
      <c r="L70" s="272"/>
    </row>
    <row r="71" spans="1:12" x14ac:dyDescent="0.35">
      <c r="A71" s="272" t="s">
        <v>268</v>
      </c>
      <c r="B71" s="272" t="s">
        <v>266</v>
      </c>
      <c r="C71" s="272" t="s">
        <v>267</v>
      </c>
      <c r="D71" s="272" t="s">
        <v>7037</v>
      </c>
      <c r="E71" s="272" t="s">
        <v>7409</v>
      </c>
      <c r="F71" s="272" t="s">
        <v>7420</v>
      </c>
      <c r="G71" s="272" t="s">
        <v>7421</v>
      </c>
      <c r="H71" s="272" t="s">
        <v>7636</v>
      </c>
      <c r="I71" s="272" t="s">
        <v>7638</v>
      </c>
      <c r="J71" s="272"/>
      <c r="K71" s="272"/>
      <c r="L71" s="272"/>
    </row>
    <row r="72" spans="1:12" x14ac:dyDescent="0.35">
      <c r="A72" s="272" t="s">
        <v>268</v>
      </c>
      <c r="B72" s="272" t="s">
        <v>284</v>
      </c>
      <c r="C72" s="272" t="s">
        <v>285</v>
      </c>
      <c r="D72" s="272" t="s">
        <v>7037</v>
      </c>
      <c r="E72" s="272" t="s">
        <v>7409</v>
      </c>
      <c r="F72" s="272" t="s">
        <v>7405</v>
      </c>
      <c r="G72" s="272" t="s">
        <v>7423</v>
      </c>
      <c r="H72" s="272" t="s">
        <v>7639</v>
      </c>
      <c r="I72" s="272" t="s">
        <v>7637</v>
      </c>
      <c r="J72" s="272"/>
      <c r="K72" s="272"/>
      <c r="L72" s="272"/>
    </row>
    <row r="73" spans="1:12" x14ac:dyDescent="0.35">
      <c r="A73" s="272" t="s">
        <v>268</v>
      </c>
      <c r="B73" s="272" t="s">
        <v>293</v>
      </c>
      <c r="C73" s="272" t="s">
        <v>294</v>
      </c>
      <c r="D73" s="272" t="s">
        <v>7037</v>
      </c>
      <c r="E73" s="272" t="s">
        <v>7409</v>
      </c>
      <c r="F73" s="272" t="s">
        <v>7405</v>
      </c>
      <c r="G73" s="272" t="s">
        <v>7533</v>
      </c>
      <c r="H73" s="272" t="s">
        <v>7639</v>
      </c>
      <c r="I73" s="272" t="s">
        <v>7637</v>
      </c>
      <c r="J73" s="272"/>
      <c r="K73" s="272"/>
      <c r="L73" s="272"/>
    </row>
    <row r="74" spans="1:12" x14ac:dyDescent="0.35">
      <c r="A74" s="272" t="s">
        <v>268</v>
      </c>
      <c r="B74" s="272" t="s">
        <v>1522</v>
      </c>
      <c r="C74" s="272" t="s">
        <v>1523</v>
      </c>
      <c r="D74" s="272" t="s">
        <v>7037</v>
      </c>
      <c r="E74" s="272" t="s">
        <v>7409</v>
      </c>
      <c r="F74" s="272" t="s">
        <v>7413</v>
      </c>
      <c r="G74" s="272" t="s">
        <v>1522</v>
      </c>
      <c r="H74" s="272" t="s">
        <v>7639</v>
      </c>
      <c r="I74" s="272" t="s">
        <v>7637</v>
      </c>
      <c r="J74" s="272"/>
      <c r="K74" s="272"/>
      <c r="L74" s="272"/>
    </row>
    <row r="75" spans="1:12" x14ac:dyDescent="0.35">
      <c r="A75" s="272" t="s">
        <v>1186</v>
      </c>
      <c r="B75" s="272" t="s">
        <v>1218</v>
      </c>
      <c r="C75" s="272" t="s">
        <v>1219</v>
      </c>
      <c r="D75" s="272" t="s">
        <v>7038</v>
      </c>
      <c r="E75" s="272" t="s">
        <v>7409</v>
      </c>
      <c r="F75" s="272" t="s">
        <v>7400</v>
      </c>
      <c r="G75" s="272" t="s">
        <v>7400</v>
      </c>
      <c r="H75" s="272" t="s">
        <v>7636</v>
      </c>
      <c r="I75" s="272" t="s">
        <v>7637</v>
      </c>
      <c r="J75" s="272"/>
      <c r="K75" s="272"/>
      <c r="L75" s="272"/>
    </row>
    <row r="76" spans="1:12" x14ac:dyDescent="0.35">
      <c r="A76" s="272" t="s">
        <v>1186</v>
      </c>
      <c r="B76" s="272" t="s">
        <v>1207</v>
      </c>
      <c r="C76" s="272" t="s">
        <v>1208</v>
      </c>
      <c r="D76" s="272" t="s">
        <v>7038</v>
      </c>
      <c r="E76" s="272" t="s">
        <v>7409</v>
      </c>
      <c r="F76" s="272" t="s">
        <v>7405</v>
      </c>
      <c r="G76" s="272" t="s">
        <v>7537</v>
      </c>
      <c r="H76" s="272" t="s">
        <v>7639</v>
      </c>
      <c r="I76" s="272" t="s">
        <v>7637</v>
      </c>
      <c r="J76" s="272"/>
      <c r="K76" s="272"/>
      <c r="L76" s="272"/>
    </row>
    <row r="77" spans="1:12" x14ac:dyDescent="0.35">
      <c r="A77" s="272" t="s">
        <v>1186</v>
      </c>
      <c r="B77" s="272" t="s">
        <v>1184</v>
      </c>
      <c r="C77" s="272" t="s">
        <v>1185</v>
      </c>
      <c r="D77" s="272" t="s">
        <v>7038</v>
      </c>
      <c r="E77" s="272" t="s">
        <v>7409</v>
      </c>
      <c r="F77" s="272" t="s">
        <v>7405</v>
      </c>
      <c r="G77" s="272" t="s">
        <v>7539</v>
      </c>
      <c r="H77" s="272" t="s">
        <v>7639</v>
      </c>
      <c r="I77" s="272" t="s">
        <v>7637</v>
      </c>
      <c r="J77" s="272"/>
      <c r="K77" s="272"/>
      <c r="L77" s="272"/>
    </row>
    <row r="78" spans="1:12" x14ac:dyDescent="0.35">
      <c r="A78" s="272" t="s">
        <v>1186</v>
      </c>
      <c r="B78" s="272" t="s">
        <v>1536</v>
      </c>
      <c r="C78" s="272" t="s">
        <v>1537</v>
      </c>
      <c r="D78" s="272" t="s">
        <v>7038</v>
      </c>
      <c r="E78" s="272" t="s">
        <v>7409</v>
      </c>
      <c r="F78" s="272" t="s">
        <v>7503</v>
      </c>
      <c r="G78" s="272" t="s">
        <v>1536</v>
      </c>
      <c r="H78" s="272" t="s">
        <v>7639</v>
      </c>
      <c r="I78" s="272" t="s">
        <v>7637</v>
      </c>
      <c r="J78" s="272"/>
      <c r="K78" s="272"/>
      <c r="L78" s="272"/>
    </row>
    <row r="79" spans="1:12" x14ac:dyDescent="0.35">
      <c r="A79" s="272" t="s">
        <v>1186</v>
      </c>
      <c r="B79" s="272" t="s">
        <v>1576</v>
      </c>
      <c r="C79" s="272" t="s">
        <v>1577</v>
      </c>
      <c r="D79" s="272" t="s">
        <v>7038</v>
      </c>
      <c r="E79" s="272" t="s">
        <v>7409</v>
      </c>
      <c r="F79" s="272" t="s">
        <v>7413</v>
      </c>
      <c r="G79" s="272" t="s">
        <v>7542</v>
      </c>
      <c r="H79" s="272" t="s">
        <v>7639</v>
      </c>
      <c r="I79" s="272" t="s">
        <v>7637</v>
      </c>
      <c r="J79" s="272"/>
      <c r="K79" s="272"/>
      <c r="L79" s="272"/>
    </row>
    <row r="80" spans="1:12" x14ac:dyDescent="0.35">
      <c r="A80" s="272" t="s">
        <v>32</v>
      </c>
      <c r="B80" s="272" t="s">
        <v>30</v>
      </c>
      <c r="C80" s="272" t="s">
        <v>31</v>
      </c>
      <c r="D80" s="272" t="s">
        <v>7039</v>
      </c>
      <c r="E80" s="272" t="s">
        <v>7416</v>
      </c>
      <c r="F80" s="272" t="s">
        <v>7491</v>
      </c>
      <c r="G80" s="272" t="s">
        <v>7492</v>
      </c>
      <c r="H80" s="272" t="s">
        <v>7636</v>
      </c>
      <c r="I80" s="272" t="s">
        <v>7637</v>
      </c>
      <c r="J80" s="272"/>
      <c r="K80" s="272"/>
      <c r="L80" s="272"/>
    </row>
    <row r="81" spans="1:12" x14ac:dyDescent="0.35">
      <c r="A81" s="272" t="s">
        <v>219</v>
      </c>
      <c r="B81" s="272" t="s">
        <v>217</v>
      </c>
      <c r="C81" s="272" t="s">
        <v>218</v>
      </c>
      <c r="D81" s="272" t="s">
        <v>7052</v>
      </c>
      <c r="E81" s="272" t="s">
        <v>7399</v>
      </c>
      <c r="F81" s="272" t="s">
        <v>7400</v>
      </c>
      <c r="G81" s="272" t="s">
        <v>7400</v>
      </c>
      <c r="H81" s="272" t="s">
        <v>7636</v>
      </c>
      <c r="I81" s="272" t="s">
        <v>7637</v>
      </c>
      <c r="J81" s="272"/>
      <c r="K81" s="272"/>
      <c r="L81" s="272"/>
    </row>
    <row r="82" spans="1:12" x14ac:dyDescent="0.35">
      <c r="A82" s="272" t="s">
        <v>219</v>
      </c>
      <c r="B82" s="272" t="s">
        <v>882</v>
      </c>
      <c r="C82" s="272" t="s">
        <v>883</v>
      </c>
      <c r="D82" s="272" t="s">
        <v>7052</v>
      </c>
      <c r="E82" s="272" t="s">
        <v>7399</v>
      </c>
      <c r="F82" s="272" t="s">
        <v>7405</v>
      </c>
      <c r="G82" s="272" t="s">
        <v>7546</v>
      </c>
      <c r="H82" s="272" t="s">
        <v>7639</v>
      </c>
      <c r="I82" s="272" t="s">
        <v>7637</v>
      </c>
      <c r="J82" s="272"/>
      <c r="K82" s="272"/>
      <c r="L82" s="272"/>
    </row>
    <row r="83" spans="1:12" x14ac:dyDescent="0.35">
      <c r="A83" s="272" t="s">
        <v>638</v>
      </c>
      <c r="B83" s="272" t="s">
        <v>636</v>
      </c>
      <c r="C83" s="272" t="s">
        <v>637</v>
      </c>
      <c r="D83" s="272" t="s">
        <v>7055</v>
      </c>
      <c r="E83" s="272" t="s">
        <v>7416</v>
      </c>
      <c r="F83" s="272" t="s">
        <v>7413</v>
      </c>
      <c r="G83" s="272" t="s">
        <v>7417</v>
      </c>
      <c r="H83" s="272" t="s">
        <v>7636</v>
      </c>
      <c r="I83" s="272" t="s">
        <v>7637</v>
      </c>
      <c r="J83" s="272"/>
      <c r="K83" s="272"/>
      <c r="L83" s="272"/>
    </row>
    <row r="84" spans="1:12" x14ac:dyDescent="0.35">
      <c r="A84" s="272" t="s">
        <v>1001</v>
      </c>
      <c r="B84" s="272" t="s">
        <v>999</v>
      </c>
      <c r="C84" s="272" t="s">
        <v>1000</v>
      </c>
      <c r="D84" s="272" t="s">
        <v>7056</v>
      </c>
      <c r="E84" s="272" t="s">
        <v>7399</v>
      </c>
      <c r="F84" s="272" t="s">
        <v>7405</v>
      </c>
      <c r="G84" s="272" t="s">
        <v>7550</v>
      </c>
      <c r="H84" s="272" t="s">
        <v>7636</v>
      </c>
      <c r="I84" s="272" t="s">
        <v>7637</v>
      </c>
      <c r="J84" s="272"/>
      <c r="K84" s="272"/>
      <c r="L84" s="272"/>
    </row>
    <row r="85" spans="1:12" x14ac:dyDescent="0.35">
      <c r="A85" s="272" t="s">
        <v>81</v>
      </c>
      <c r="B85" s="272" t="s">
        <v>79</v>
      </c>
      <c r="C85" s="272" t="s">
        <v>80</v>
      </c>
      <c r="D85" s="272" t="s">
        <v>7063</v>
      </c>
      <c r="E85" s="272" t="s">
        <v>7399</v>
      </c>
      <c r="F85" s="272" t="s">
        <v>7400</v>
      </c>
      <c r="G85" s="272" t="s">
        <v>7400</v>
      </c>
      <c r="H85" s="272" t="s">
        <v>7636</v>
      </c>
      <c r="I85" s="272" t="s">
        <v>7637</v>
      </c>
      <c r="J85" s="272"/>
      <c r="K85" s="272"/>
      <c r="L85" s="272"/>
    </row>
    <row r="86" spans="1:12" x14ac:dyDescent="0.35">
      <c r="A86" s="272" t="s">
        <v>232</v>
      </c>
      <c r="B86" s="272" t="s">
        <v>230</v>
      </c>
      <c r="C86" s="272" t="s">
        <v>231</v>
      </c>
      <c r="D86" s="272" t="s">
        <v>7068</v>
      </c>
      <c r="E86" s="272" t="s">
        <v>7404</v>
      </c>
      <c r="F86" s="272" t="s">
        <v>7405</v>
      </c>
      <c r="G86" s="272" t="s">
        <v>7405</v>
      </c>
      <c r="H86" s="272" t="s">
        <v>7636</v>
      </c>
      <c r="I86" s="272" t="s">
        <v>7637</v>
      </c>
      <c r="J86" s="272"/>
      <c r="K86" s="272"/>
      <c r="L86" s="272"/>
    </row>
    <row r="87" spans="1:12" x14ac:dyDescent="0.35">
      <c r="A87" s="272" t="s">
        <v>933</v>
      </c>
      <c r="B87" s="272" t="s">
        <v>931</v>
      </c>
      <c r="C87" s="272" t="s">
        <v>932</v>
      </c>
      <c r="D87" s="272" t="s">
        <v>7554</v>
      </c>
      <c r="E87" s="272" t="s">
        <v>7555</v>
      </c>
      <c r="F87" s="272" t="s">
        <v>7556</v>
      </c>
      <c r="G87" s="272" t="s">
        <v>7557</v>
      </c>
      <c r="H87" s="272"/>
      <c r="I87" s="272" t="s">
        <v>7637</v>
      </c>
      <c r="J87" s="272"/>
      <c r="K87" s="272"/>
      <c r="L87" s="272"/>
    </row>
    <row r="88" spans="1:12" x14ac:dyDescent="0.35">
      <c r="A88" s="272" t="s">
        <v>1098</v>
      </c>
      <c r="B88" s="272" t="s">
        <v>1096</v>
      </c>
      <c r="C88" s="272" t="s">
        <v>1097</v>
      </c>
      <c r="D88" s="272" t="s">
        <v>7559</v>
      </c>
      <c r="E88" s="272" t="s">
        <v>7560</v>
      </c>
      <c r="F88" s="272" t="s">
        <v>7556</v>
      </c>
      <c r="G88" s="272" t="s">
        <v>1096</v>
      </c>
      <c r="H88" s="272"/>
      <c r="I88" s="272" t="s">
        <v>7637</v>
      </c>
      <c r="J88" s="272"/>
      <c r="K88" s="272"/>
      <c r="L88" s="272"/>
    </row>
    <row r="89" spans="1:12" x14ac:dyDescent="0.35">
      <c r="A89" s="272" t="s">
        <v>1010</v>
      </c>
      <c r="B89" s="272" t="s">
        <v>1008</v>
      </c>
      <c r="C89" s="272" t="s">
        <v>1009</v>
      </c>
      <c r="D89" s="272" t="s">
        <v>7562</v>
      </c>
      <c r="E89" s="272" t="s">
        <v>7563</v>
      </c>
      <c r="F89" s="272" t="s">
        <v>7556</v>
      </c>
      <c r="G89" s="272" t="s">
        <v>1008</v>
      </c>
      <c r="H89" s="272" t="s">
        <v>7639</v>
      </c>
      <c r="I89" s="272" t="s">
        <v>7637</v>
      </c>
      <c r="J89" s="272"/>
      <c r="K89" s="272"/>
      <c r="L89" s="272"/>
    </row>
    <row r="90" spans="1:12" x14ac:dyDescent="0.35">
      <c r="A90" s="272" t="s">
        <v>1142</v>
      </c>
      <c r="B90" s="272" t="s">
        <v>1140</v>
      </c>
      <c r="C90" s="272" t="s">
        <v>1141</v>
      </c>
      <c r="D90" s="272" t="s">
        <v>7565</v>
      </c>
      <c r="E90" s="272" t="s">
        <v>7566</v>
      </c>
      <c r="F90" s="272" t="s">
        <v>7556</v>
      </c>
      <c r="G90" s="272" t="s">
        <v>1140</v>
      </c>
      <c r="H90" s="272" t="s">
        <v>7639</v>
      </c>
      <c r="I90" s="272" t="s">
        <v>7637</v>
      </c>
      <c r="J90" s="272"/>
      <c r="K90" s="272"/>
      <c r="L90" s="272"/>
    </row>
    <row r="91" spans="1:12" x14ac:dyDescent="0.35">
      <c r="A91" s="272" t="s">
        <v>1124</v>
      </c>
      <c r="B91" s="272" t="s">
        <v>1122</v>
      </c>
      <c r="C91" s="272" t="s">
        <v>1123</v>
      </c>
      <c r="D91" s="272" t="s">
        <v>7569</v>
      </c>
      <c r="E91" s="272" t="s">
        <v>7570</v>
      </c>
      <c r="F91" s="272" t="s">
        <v>7556</v>
      </c>
      <c r="G91" s="272" t="s">
        <v>1122</v>
      </c>
      <c r="H91" s="272"/>
      <c r="I91" s="272" t="s">
        <v>7637</v>
      </c>
      <c r="J91" s="272"/>
      <c r="K91" s="272"/>
      <c r="L91" s="272"/>
    </row>
    <row r="92" spans="1:12" x14ac:dyDescent="0.35">
      <c r="A92" s="272" t="s">
        <v>1033</v>
      </c>
      <c r="B92" s="272" t="s">
        <v>1031</v>
      </c>
      <c r="C92" s="272" t="s">
        <v>1032</v>
      </c>
      <c r="D92" s="272" t="s">
        <v>7572</v>
      </c>
      <c r="E92" s="272" t="s">
        <v>7573</v>
      </c>
      <c r="F92" s="272" t="s">
        <v>7556</v>
      </c>
      <c r="G92" s="272" t="s">
        <v>1031</v>
      </c>
      <c r="H92" s="272"/>
      <c r="I92" s="272" t="s">
        <v>7637</v>
      </c>
      <c r="J92" s="272"/>
      <c r="K92" s="272"/>
      <c r="L92" s="272"/>
    </row>
    <row r="93" spans="1:12" x14ac:dyDescent="0.35">
      <c r="A93" s="272" t="s">
        <v>1054</v>
      </c>
      <c r="B93" s="272" t="s">
        <v>1052</v>
      </c>
      <c r="C93" s="272" t="s">
        <v>1053</v>
      </c>
      <c r="D93" s="272" t="s">
        <v>7575</v>
      </c>
      <c r="E93" s="272" t="s">
        <v>7576</v>
      </c>
      <c r="F93" s="272" t="s">
        <v>7556</v>
      </c>
      <c r="G93" s="272" t="s">
        <v>1052</v>
      </c>
      <c r="H93" s="272"/>
      <c r="I93" s="272" t="s">
        <v>7637</v>
      </c>
      <c r="J93" s="272"/>
      <c r="K93" s="272"/>
      <c r="L93" s="272"/>
    </row>
    <row r="94" spans="1:12" x14ac:dyDescent="0.35">
      <c r="A94" s="272" t="s">
        <v>1108</v>
      </c>
      <c r="B94" s="272" t="s">
        <v>1106</v>
      </c>
      <c r="C94" s="272" t="s">
        <v>1107</v>
      </c>
      <c r="D94" s="272" t="s">
        <v>7578</v>
      </c>
      <c r="E94" s="272" t="s">
        <v>7563</v>
      </c>
      <c r="F94" s="272" t="s">
        <v>7556</v>
      </c>
      <c r="G94" s="272" t="s">
        <v>1106</v>
      </c>
      <c r="H94" s="272" t="s">
        <v>7639</v>
      </c>
      <c r="I94" s="272" t="s">
        <v>7637</v>
      </c>
      <c r="J94" s="272"/>
      <c r="K94" s="272"/>
      <c r="L94" s="272"/>
    </row>
    <row r="95" spans="1:12" x14ac:dyDescent="0.35">
      <c r="A95" s="272" t="s">
        <v>1699</v>
      </c>
      <c r="B95" s="272" t="s">
        <v>1697</v>
      </c>
      <c r="C95" s="272" t="s">
        <v>1698</v>
      </c>
      <c r="D95" s="272" t="s">
        <v>7580</v>
      </c>
      <c r="E95" s="272" t="s">
        <v>7581</v>
      </c>
      <c r="F95" s="272" t="s">
        <v>7556</v>
      </c>
      <c r="G95" s="272" t="s">
        <v>1697</v>
      </c>
      <c r="H95" s="272"/>
      <c r="I95" s="272" t="s">
        <v>7637</v>
      </c>
      <c r="J95" s="272"/>
      <c r="K95" s="272"/>
      <c r="L95" s="272"/>
    </row>
    <row r="96" spans="1:12" x14ac:dyDescent="0.35">
      <c r="A96" s="272" t="s">
        <v>2214</v>
      </c>
      <c r="B96" s="272" t="s">
        <v>2212</v>
      </c>
      <c r="C96" s="272" t="s">
        <v>2213</v>
      </c>
      <c r="D96" s="272" t="s">
        <v>7584</v>
      </c>
      <c r="E96" s="272" t="s">
        <v>7585</v>
      </c>
      <c r="F96" s="272" t="s">
        <v>7556</v>
      </c>
      <c r="G96" s="272" t="s">
        <v>7586</v>
      </c>
      <c r="H96" s="272"/>
      <c r="I96" s="272" t="s">
        <v>7637</v>
      </c>
      <c r="J96" s="272"/>
      <c r="K96" s="272"/>
      <c r="L96" s="272"/>
    </row>
    <row r="97" spans="1:12" x14ac:dyDescent="0.35">
      <c r="A97" s="272" t="s">
        <v>645</v>
      </c>
      <c r="B97" s="272" t="s">
        <v>643</v>
      </c>
      <c r="C97" s="272" t="s">
        <v>644</v>
      </c>
      <c r="D97" s="272" t="s">
        <v>7077</v>
      </c>
      <c r="E97" s="272" t="s">
        <v>7409</v>
      </c>
      <c r="F97" s="272" t="s">
        <v>7413</v>
      </c>
      <c r="G97" s="272" t="s">
        <v>561</v>
      </c>
      <c r="H97" s="272" t="s">
        <v>7636</v>
      </c>
      <c r="I97" s="272" t="s">
        <v>7637</v>
      </c>
      <c r="J97" s="272"/>
      <c r="K97" s="272"/>
      <c r="L97" s="272"/>
    </row>
    <row r="98" spans="1:12" x14ac:dyDescent="0.35">
      <c r="A98" s="272" t="s">
        <v>672</v>
      </c>
      <c r="B98" s="272" t="s">
        <v>670</v>
      </c>
      <c r="C98" s="272" t="s">
        <v>671</v>
      </c>
      <c r="D98" s="272" t="s">
        <v>7080</v>
      </c>
      <c r="E98" s="272" t="s">
        <v>7409</v>
      </c>
      <c r="F98" s="272" t="s">
        <v>7420</v>
      </c>
      <c r="G98" s="272" t="s">
        <v>7400</v>
      </c>
      <c r="H98" s="272" t="s">
        <v>7636</v>
      </c>
      <c r="I98" s="272" t="s">
        <v>7638</v>
      </c>
      <c r="J98" s="272"/>
      <c r="K98" s="272"/>
      <c r="L98" s="272"/>
    </row>
    <row r="99" spans="1:12" x14ac:dyDescent="0.35">
      <c r="A99" s="272" t="s">
        <v>672</v>
      </c>
      <c r="B99" s="272" t="s">
        <v>1688</v>
      </c>
      <c r="C99" s="272" t="s">
        <v>1689</v>
      </c>
      <c r="D99" s="272" t="s">
        <v>7080</v>
      </c>
      <c r="E99" s="272" t="s">
        <v>7409</v>
      </c>
      <c r="F99" s="272" t="s">
        <v>7413</v>
      </c>
      <c r="G99" s="272" t="s">
        <v>561</v>
      </c>
      <c r="H99" s="272" t="s">
        <v>7639</v>
      </c>
      <c r="I99" s="272" t="s">
        <v>7637</v>
      </c>
      <c r="J99" s="272"/>
      <c r="K99" s="272"/>
      <c r="L99" s="272"/>
    </row>
    <row r="100" spans="1:12" x14ac:dyDescent="0.35">
      <c r="A100" s="272" t="s">
        <v>672</v>
      </c>
      <c r="B100" s="272" t="s">
        <v>2048</v>
      </c>
      <c r="C100" s="272" t="s">
        <v>2049</v>
      </c>
      <c r="D100" s="272" t="s">
        <v>7080</v>
      </c>
      <c r="E100" s="272" t="s">
        <v>7409</v>
      </c>
      <c r="F100" s="272" t="s">
        <v>7455</v>
      </c>
      <c r="G100" s="272" t="s">
        <v>7456</v>
      </c>
      <c r="H100" s="272" t="s">
        <v>7639</v>
      </c>
      <c r="I100" s="272" t="s">
        <v>7637</v>
      </c>
      <c r="J100" s="272"/>
      <c r="K100" s="272"/>
      <c r="L100" s="272"/>
    </row>
    <row r="101" spans="1:12" x14ac:dyDescent="0.35">
      <c r="A101" s="272" t="s">
        <v>672</v>
      </c>
      <c r="B101" s="272" t="s">
        <v>2342</v>
      </c>
      <c r="C101" s="272" t="s">
        <v>2343</v>
      </c>
      <c r="D101" s="272" t="s">
        <v>7080</v>
      </c>
      <c r="E101" s="272" t="s">
        <v>7409</v>
      </c>
      <c r="F101" s="272" t="s">
        <v>7413</v>
      </c>
      <c r="G101" s="272" t="s">
        <v>7594</v>
      </c>
      <c r="H101" s="272" t="s">
        <v>7639</v>
      </c>
      <c r="I101" s="272" t="s">
        <v>7637</v>
      </c>
      <c r="J101" s="272"/>
      <c r="K101" s="272"/>
      <c r="L101" s="272"/>
    </row>
    <row r="102" spans="1:12" x14ac:dyDescent="0.35">
      <c r="A102" s="272" t="s">
        <v>672</v>
      </c>
      <c r="B102" s="272" t="s">
        <v>3161</v>
      </c>
      <c r="C102" s="272" t="s">
        <v>3162</v>
      </c>
      <c r="D102" s="272" t="s">
        <v>7080</v>
      </c>
      <c r="E102" s="272" t="s">
        <v>7409</v>
      </c>
      <c r="F102" s="272" t="s">
        <v>7503</v>
      </c>
      <c r="G102" s="272" t="s">
        <v>7597</v>
      </c>
      <c r="H102" s="272" t="s">
        <v>7639</v>
      </c>
      <c r="I102" s="272" t="s">
        <v>7637</v>
      </c>
      <c r="J102" s="272"/>
      <c r="K102" s="272"/>
      <c r="L102" s="272"/>
    </row>
    <row r="103" spans="1:12" x14ac:dyDescent="0.35">
      <c r="A103" s="272" t="s">
        <v>54</v>
      </c>
      <c r="B103" s="272" t="s">
        <v>52</v>
      </c>
      <c r="C103" s="272" t="s">
        <v>53</v>
      </c>
      <c r="D103" s="272" t="s">
        <v>7081</v>
      </c>
      <c r="E103" s="272" t="s">
        <v>7409</v>
      </c>
      <c r="F103" s="272" t="s">
        <v>7441</v>
      </c>
      <c r="G103" s="272" t="s">
        <v>7441</v>
      </c>
      <c r="H103" s="272" t="s">
        <v>7636</v>
      </c>
      <c r="I103" s="272" t="s">
        <v>7637</v>
      </c>
      <c r="J103" s="272"/>
      <c r="K103" s="272"/>
      <c r="L103" s="272"/>
    </row>
    <row r="104" spans="1:12" x14ac:dyDescent="0.35">
      <c r="A104" s="272" t="s">
        <v>378</v>
      </c>
      <c r="B104" s="272" t="s">
        <v>376</v>
      </c>
      <c r="C104" s="272" t="s">
        <v>377</v>
      </c>
      <c r="D104" s="272" t="s">
        <v>7088</v>
      </c>
      <c r="E104" s="272" t="s">
        <v>7416</v>
      </c>
      <c r="F104" s="272" t="s">
        <v>7400</v>
      </c>
      <c r="G104" s="272" t="s">
        <v>7400</v>
      </c>
      <c r="H104" s="272" t="s">
        <v>7636</v>
      </c>
      <c r="I104" s="272" t="s">
        <v>7637</v>
      </c>
      <c r="J104" s="272"/>
      <c r="K104" s="272"/>
      <c r="L104" s="272"/>
    </row>
    <row r="105" spans="1:12" x14ac:dyDescent="0.35">
      <c r="A105" s="272" t="s">
        <v>167</v>
      </c>
      <c r="B105" s="272" t="s">
        <v>165</v>
      </c>
      <c r="C105" s="272" t="s">
        <v>166</v>
      </c>
      <c r="D105" s="272" t="s">
        <v>7089</v>
      </c>
      <c r="E105" s="272" t="s">
        <v>7409</v>
      </c>
      <c r="F105" s="272" t="s">
        <v>7400</v>
      </c>
      <c r="G105" s="272" t="s">
        <v>7400</v>
      </c>
      <c r="H105" s="272" t="s">
        <v>7636</v>
      </c>
      <c r="I105" s="272" t="s">
        <v>7637</v>
      </c>
      <c r="J105" s="272"/>
      <c r="K105" s="272"/>
      <c r="L105" s="272"/>
    </row>
    <row r="106" spans="1:12" x14ac:dyDescent="0.35">
      <c r="A106" s="272" t="s">
        <v>167</v>
      </c>
      <c r="B106" s="272" t="s">
        <v>1078</v>
      </c>
      <c r="C106" s="272" t="s">
        <v>1079</v>
      </c>
      <c r="D106" s="272" t="s">
        <v>7089</v>
      </c>
      <c r="E106" s="272" t="s">
        <v>7409</v>
      </c>
      <c r="F106" s="272" t="s">
        <v>7413</v>
      </c>
      <c r="G106" s="272" t="s">
        <v>7439</v>
      </c>
      <c r="H106" s="272" t="s">
        <v>7639</v>
      </c>
      <c r="I106" s="272" t="s">
        <v>7637</v>
      </c>
      <c r="J106" s="272"/>
      <c r="K106" s="272"/>
      <c r="L106" s="272"/>
    </row>
    <row r="107" spans="1:12" x14ac:dyDescent="0.35">
      <c r="A107" s="272" t="s">
        <v>167</v>
      </c>
      <c r="B107" s="272" t="s">
        <v>6507</v>
      </c>
      <c r="C107" s="272" t="s">
        <v>6508</v>
      </c>
      <c r="D107" s="272" t="s">
        <v>7089</v>
      </c>
      <c r="E107" s="272" t="s">
        <v>7409</v>
      </c>
      <c r="F107" s="272" t="s">
        <v>7441</v>
      </c>
      <c r="G107" s="272" t="s">
        <v>7441</v>
      </c>
      <c r="H107" s="272" t="s">
        <v>7639</v>
      </c>
      <c r="I107" s="272" t="s">
        <v>7637</v>
      </c>
      <c r="J107" s="272"/>
      <c r="K107" s="272"/>
      <c r="L107" s="272"/>
    </row>
    <row r="108" spans="1:12" x14ac:dyDescent="0.35">
      <c r="A108" s="272" t="s">
        <v>517</v>
      </c>
      <c r="B108" s="272" t="s">
        <v>515</v>
      </c>
      <c r="C108" s="272" t="s">
        <v>516</v>
      </c>
      <c r="D108" s="272" t="s">
        <v>7092</v>
      </c>
      <c r="E108" s="272" t="s">
        <v>7409</v>
      </c>
      <c r="F108" s="272" t="s">
        <v>7400</v>
      </c>
      <c r="G108" s="272" t="s">
        <v>7400</v>
      </c>
      <c r="H108" s="272" t="s">
        <v>7636</v>
      </c>
      <c r="I108" s="272" t="s">
        <v>7637</v>
      </c>
      <c r="J108" s="272"/>
      <c r="K108" s="272"/>
      <c r="L108" s="272"/>
    </row>
    <row r="109" spans="1:12" x14ac:dyDescent="0.35">
      <c r="A109" s="272" t="s">
        <v>1706</v>
      </c>
      <c r="B109" s="272" t="s">
        <v>1704</v>
      </c>
      <c r="C109" s="272" t="s">
        <v>1705</v>
      </c>
      <c r="D109" s="272" t="s">
        <v>7103</v>
      </c>
      <c r="E109" s="272" t="s">
        <v>7409</v>
      </c>
      <c r="F109" s="272" t="s">
        <v>7527</v>
      </c>
      <c r="G109" s="272" t="s">
        <v>7528</v>
      </c>
      <c r="H109" s="272" t="s">
        <v>7636</v>
      </c>
      <c r="I109" s="272" t="s">
        <v>7637</v>
      </c>
      <c r="J109" s="272"/>
      <c r="K109" s="272"/>
      <c r="L109" s="272"/>
    </row>
    <row r="110" spans="1:12" x14ac:dyDescent="0.35">
      <c r="A110" s="272" t="s">
        <v>145</v>
      </c>
      <c r="B110" s="272" t="s">
        <v>143</v>
      </c>
      <c r="C110" s="272" t="s">
        <v>144</v>
      </c>
      <c r="D110" s="272" t="s">
        <v>7106</v>
      </c>
      <c r="E110" s="272" t="s">
        <v>7404</v>
      </c>
      <c r="F110" s="272" t="s">
        <v>7400</v>
      </c>
      <c r="G110" s="272" t="s">
        <v>7405</v>
      </c>
      <c r="H110" s="272" t="s">
        <v>7636</v>
      </c>
      <c r="I110" s="272" t="s">
        <v>7637</v>
      </c>
      <c r="J110" s="272"/>
      <c r="K110" s="272"/>
      <c r="L110" s="272"/>
    </row>
    <row r="111" spans="1:12" x14ac:dyDescent="0.35">
      <c r="A111" s="272" t="s">
        <v>677</v>
      </c>
      <c r="B111" s="272" t="s">
        <v>2357</v>
      </c>
      <c r="C111" s="272" t="s">
        <v>2358</v>
      </c>
      <c r="D111" s="272" t="s">
        <v>7107</v>
      </c>
      <c r="E111" s="272" t="s">
        <v>7409</v>
      </c>
      <c r="F111" s="272" t="s">
        <v>7420</v>
      </c>
      <c r="G111" s="272" t="s">
        <v>7400</v>
      </c>
      <c r="H111" s="272" t="s">
        <v>7636</v>
      </c>
      <c r="I111" s="272" t="s">
        <v>7638</v>
      </c>
      <c r="J111" s="272"/>
      <c r="K111" s="272"/>
      <c r="L111" s="272"/>
    </row>
    <row r="112" spans="1:12" x14ac:dyDescent="0.35">
      <c r="A112" s="272" t="s">
        <v>677</v>
      </c>
      <c r="B112" s="272" t="s">
        <v>675</v>
      </c>
      <c r="C112" s="272" t="s">
        <v>676</v>
      </c>
      <c r="D112" s="272" t="s">
        <v>7107</v>
      </c>
      <c r="E112" s="272" t="s">
        <v>7409</v>
      </c>
      <c r="F112" s="272" t="s">
        <v>7405</v>
      </c>
      <c r="G112" s="272" t="s">
        <v>7539</v>
      </c>
      <c r="H112" s="272" t="s">
        <v>7639</v>
      </c>
      <c r="I112" s="272" t="s">
        <v>7637</v>
      </c>
      <c r="J112" s="272"/>
      <c r="K112" s="272"/>
      <c r="L112" s="272"/>
    </row>
    <row r="113" spans="1:12" x14ac:dyDescent="0.35">
      <c r="A113" s="272" t="s">
        <v>677</v>
      </c>
      <c r="B113" s="272" t="s">
        <v>691</v>
      </c>
      <c r="C113" s="272" t="s">
        <v>692</v>
      </c>
      <c r="D113" s="272" t="s">
        <v>7107</v>
      </c>
      <c r="E113" s="272" t="s">
        <v>7409</v>
      </c>
      <c r="F113" s="272" t="s">
        <v>7413</v>
      </c>
      <c r="G113" s="272" t="s">
        <v>7427</v>
      </c>
      <c r="H113" s="272" t="s">
        <v>7639</v>
      </c>
      <c r="I113" s="272" t="s">
        <v>7637</v>
      </c>
      <c r="J113" s="272"/>
      <c r="K113" s="272"/>
      <c r="L113" s="272"/>
    </row>
    <row r="114" spans="1:12" x14ac:dyDescent="0.35">
      <c r="A114" s="272" t="s">
        <v>677</v>
      </c>
      <c r="B114" s="272" t="s">
        <v>706</v>
      </c>
      <c r="C114" s="272" t="s">
        <v>707</v>
      </c>
      <c r="D114" s="272" t="s">
        <v>7107</v>
      </c>
      <c r="E114" s="272" t="s">
        <v>7409</v>
      </c>
      <c r="F114" s="272" t="s">
        <v>7413</v>
      </c>
      <c r="G114" s="272" t="s">
        <v>7613</v>
      </c>
      <c r="H114" s="272" t="s">
        <v>7639</v>
      </c>
      <c r="I114" s="272" t="s">
        <v>7637</v>
      </c>
      <c r="J114" s="272"/>
      <c r="K114" s="272"/>
      <c r="L114" s="272"/>
    </row>
    <row r="115" spans="1:12" x14ac:dyDescent="0.35">
      <c r="A115" s="272" t="s">
        <v>677</v>
      </c>
      <c r="B115" s="272" t="s">
        <v>718</v>
      </c>
      <c r="C115" s="272" t="s">
        <v>719</v>
      </c>
      <c r="D115" s="272" t="s">
        <v>7107</v>
      </c>
      <c r="E115" s="272" t="s">
        <v>7409</v>
      </c>
      <c r="F115" s="272" t="s">
        <v>7405</v>
      </c>
      <c r="G115" s="272" t="s">
        <v>7615</v>
      </c>
      <c r="H115" s="272" t="s">
        <v>7639</v>
      </c>
      <c r="I115" s="272" t="s">
        <v>7637</v>
      </c>
      <c r="J115" s="272"/>
      <c r="K115" s="272"/>
      <c r="L115" s="272"/>
    </row>
    <row r="116" spans="1:12" x14ac:dyDescent="0.35">
      <c r="A116" s="272" t="s">
        <v>384</v>
      </c>
      <c r="B116" s="272" t="s">
        <v>382</v>
      </c>
      <c r="C116" s="272" t="s">
        <v>383</v>
      </c>
      <c r="D116" s="272" t="s">
        <v>7110</v>
      </c>
      <c r="E116" s="272" t="s">
        <v>7399</v>
      </c>
      <c r="F116" s="272" t="s">
        <v>7420</v>
      </c>
      <c r="G116" s="272" t="s">
        <v>7421</v>
      </c>
      <c r="H116" s="272" t="s">
        <v>7636</v>
      </c>
      <c r="I116" s="272" t="s">
        <v>7638</v>
      </c>
      <c r="J116" s="272"/>
      <c r="K116" s="272"/>
      <c r="L116" s="272"/>
    </row>
    <row r="117" spans="1:12" x14ac:dyDescent="0.35">
      <c r="A117" s="272" t="s">
        <v>384</v>
      </c>
      <c r="B117" s="272" t="s">
        <v>395</v>
      </c>
      <c r="C117" s="272" t="s">
        <v>396</v>
      </c>
      <c r="D117" s="272" t="s">
        <v>7110</v>
      </c>
      <c r="E117" s="272" t="s">
        <v>7399</v>
      </c>
      <c r="F117" s="272" t="s">
        <v>7405</v>
      </c>
      <c r="G117" s="272" t="s">
        <v>7405</v>
      </c>
      <c r="H117" s="272" t="s">
        <v>7639</v>
      </c>
      <c r="I117" s="272" t="s">
        <v>7637</v>
      </c>
      <c r="J117" s="272"/>
      <c r="K117" s="272"/>
      <c r="L117" s="272"/>
    </row>
    <row r="118" spans="1:12" x14ac:dyDescent="0.35">
      <c r="A118" s="272" t="s">
        <v>384</v>
      </c>
      <c r="B118" s="272" t="s">
        <v>405</v>
      </c>
      <c r="C118" s="272" t="s">
        <v>406</v>
      </c>
      <c r="D118" s="272" t="s">
        <v>7110</v>
      </c>
      <c r="E118" s="272" t="s">
        <v>7399</v>
      </c>
      <c r="F118" s="272" t="s">
        <v>7413</v>
      </c>
      <c r="G118" s="272" t="s">
        <v>561</v>
      </c>
      <c r="H118" s="272" t="s">
        <v>7639</v>
      </c>
      <c r="I118" s="272" t="s">
        <v>7637</v>
      </c>
      <c r="J118" s="272"/>
      <c r="K118" s="272"/>
      <c r="L118" s="272"/>
    </row>
    <row r="119" spans="1:12" x14ac:dyDescent="0.35">
      <c r="A119" s="272" t="s">
        <v>916</v>
      </c>
      <c r="B119" s="272" t="s">
        <v>914</v>
      </c>
      <c r="C119" s="272" t="s">
        <v>915</v>
      </c>
      <c r="D119" s="272" t="s">
        <v>7119</v>
      </c>
      <c r="E119" s="272" t="s">
        <v>7416</v>
      </c>
      <c r="F119" s="272" t="s">
        <v>7413</v>
      </c>
      <c r="G119" s="272" t="s">
        <v>7417</v>
      </c>
      <c r="H119" s="272" t="s">
        <v>7636</v>
      </c>
      <c r="I119" s="272" t="s">
        <v>7637</v>
      </c>
      <c r="J119" s="272"/>
      <c r="K119" s="272"/>
      <c r="L119" s="272"/>
    </row>
    <row r="120" spans="1:12" x14ac:dyDescent="0.35">
      <c r="A120" s="272" t="s">
        <v>733</v>
      </c>
      <c r="B120" s="272" t="s">
        <v>731</v>
      </c>
      <c r="C120" s="272" t="s">
        <v>732</v>
      </c>
      <c r="D120" s="272" t="s">
        <v>7120</v>
      </c>
      <c r="E120" s="272" t="s">
        <v>7409</v>
      </c>
      <c r="F120" s="272" t="s">
        <v>7413</v>
      </c>
      <c r="G120" s="272" t="s">
        <v>7439</v>
      </c>
      <c r="H120" s="272" t="s">
        <v>7636</v>
      </c>
      <c r="I120" s="272" t="s">
        <v>7637</v>
      </c>
      <c r="J120" s="272"/>
      <c r="K120" s="272"/>
      <c r="L120" s="272"/>
    </row>
    <row r="121" spans="1:12" x14ac:dyDescent="0.35">
      <c r="A121" s="272" t="s">
        <v>755</v>
      </c>
      <c r="B121" s="272" t="s">
        <v>753</v>
      </c>
      <c r="C121" s="272" t="s">
        <v>754</v>
      </c>
      <c r="D121" s="272" t="s">
        <v>7121</v>
      </c>
      <c r="E121" s="272" t="s">
        <v>7404</v>
      </c>
      <c r="F121" s="272" t="s">
        <v>7420</v>
      </c>
      <c r="G121" s="272" t="s">
        <v>7421</v>
      </c>
      <c r="H121" s="272" t="s">
        <v>7636</v>
      </c>
      <c r="I121" s="272" t="s">
        <v>7638</v>
      </c>
      <c r="J121" s="272"/>
      <c r="K121" s="272"/>
      <c r="L121" s="272"/>
    </row>
    <row r="122" spans="1:12" x14ac:dyDescent="0.35">
      <c r="A122" s="272" t="s">
        <v>755</v>
      </c>
      <c r="B122" s="272" t="s">
        <v>775</v>
      </c>
      <c r="C122" s="272" t="s">
        <v>776</v>
      </c>
      <c r="D122" s="272" t="s">
        <v>7121</v>
      </c>
      <c r="E122" s="272" t="s">
        <v>7404</v>
      </c>
      <c r="F122" s="272" t="s">
        <v>7413</v>
      </c>
      <c r="G122" s="272" t="s">
        <v>7482</v>
      </c>
      <c r="H122" s="272" t="s">
        <v>7639</v>
      </c>
      <c r="I122" s="272" t="s">
        <v>7637</v>
      </c>
      <c r="J122" s="272"/>
      <c r="K122" s="272"/>
      <c r="L122" s="272"/>
    </row>
    <row r="123" spans="1:12" x14ac:dyDescent="0.35">
      <c r="A123" s="272" t="s">
        <v>755</v>
      </c>
      <c r="B123" s="272" t="s">
        <v>798</v>
      </c>
      <c r="C123" s="272" t="s">
        <v>799</v>
      </c>
      <c r="D123" s="272" t="s">
        <v>7121</v>
      </c>
      <c r="E123" s="272" t="s">
        <v>7404</v>
      </c>
      <c r="F123" s="272" t="s">
        <v>7413</v>
      </c>
      <c r="G123" s="272" t="s">
        <v>7439</v>
      </c>
      <c r="H123" s="272" t="s">
        <v>7639</v>
      </c>
      <c r="I123" s="272" t="s">
        <v>7637</v>
      </c>
      <c r="J123" s="272"/>
      <c r="K123" s="272"/>
      <c r="L123" s="272"/>
    </row>
    <row r="124" spans="1:12" x14ac:dyDescent="0.35">
      <c r="A124" s="272" t="s">
        <v>755</v>
      </c>
      <c r="B124" s="272" t="s">
        <v>818</v>
      </c>
      <c r="C124" s="272" t="s">
        <v>819</v>
      </c>
      <c r="D124" s="272" t="s">
        <v>7121</v>
      </c>
      <c r="E124" s="272" t="s">
        <v>7404</v>
      </c>
      <c r="F124" s="272" t="s">
        <v>7405</v>
      </c>
      <c r="G124" s="272" t="s">
        <v>7625</v>
      </c>
      <c r="H124" s="272" t="s">
        <v>7639</v>
      </c>
      <c r="I124" s="272" t="s">
        <v>7637</v>
      </c>
      <c r="J124" s="272"/>
      <c r="K124" s="272"/>
      <c r="L124" s="272"/>
    </row>
    <row r="125" spans="1:12" x14ac:dyDescent="0.35">
      <c r="A125" s="272" t="s">
        <v>158</v>
      </c>
      <c r="B125" s="272" t="s">
        <v>156</v>
      </c>
      <c r="C125" s="272" t="s">
        <v>157</v>
      </c>
      <c r="D125" s="272" t="s">
        <v>7124</v>
      </c>
      <c r="E125" s="272" t="s">
        <v>7409</v>
      </c>
      <c r="F125" s="272" t="s">
        <v>7413</v>
      </c>
      <c r="G125" s="272" t="s">
        <v>561</v>
      </c>
      <c r="H125" s="272" t="s">
        <v>7636</v>
      </c>
      <c r="I125" s="272" t="s">
        <v>7637</v>
      </c>
      <c r="J125" s="272"/>
      <c r="K125" s="272"/>
      <c r="L125" s="272"/>
    </row>
    <row r="126" spans="1:12" x14ac:dyDescent="0.35">
      <c r="A126" s="272" t="s">
        <v>1509</v>
      </c>
      <c r="B126" s="272" t="s">
        <v>1507</v>
      </c>
      <c r="C126" s="272" t="s">
        <v>1508</v>
      </c>
      <c r="D126" s="272" t="s">
        <v>7125</v>
      </c>
      <c r="E126" s="272" t="s">
        <v>7409</v>
      </c>
      <c r="F126" s="272" t="s">
        <v>7413</v>
      </c>
      <c r="G126" s="272" t="s">
        <v>561</v>
      </c>
      <c r="H126" s="272" t="s">
        <v>7636</v>
      </c>
      <c r="I126" s="272" t="s">
        <v>7637</v>
      </c>
      <c r="J126" s="272"/>
      <c r="K126" s="272"/>
      <c r="L126" s="272"/>
    </row>
    <row r="127" spans="1:12" x14ac:dyDescent="0.35">
      <c r="A127" s="272" t="s">
        <v>849</v>
      </c>
      <c r="B127" s="272" t="s">
        <v>847</v>
      </c>
      <c r="C127" s="272" t="s">
        <v>848</v>
      </c>
      <c r="D127" s="272" t="s">
        <v>7126</v>
      </c>
      <c r="E127" s="272" t="s">
        <v>7452</v>
      </c>
      <c r="F127" s="272" t="s">
        <v>7405</v>
      </c>
      <c r="G127" s="272" t="s">
        <v>7405</v>
      </c>
      <c r="H127" s="272" t="s">
        <v>7636</v>
      </c>
      <c r="I127" s="272" t="s">
        <v>7637</v>
      </c>
      <c r="J127" s="272"/>
      <c r="K127" s="272"/>
      <c r="L127" s="272"/>
    </row>
    <row r="128" spans="1:12" x14ac:dyDescent="0.35">
      <c r="A128" s="272" t="s">
        <v>103</v>
      </c>
      <c r="B128" s="272" t="s">
        <v>101</v>
      </c>
      <c r="C128" s="272" t="s">
        <v>102</v>
      </c>
      <c r="D128" s="272" t="s">
        <v>7135</v>
      </c>
      <c r="E128" s="272" t="s">
        <v>7416</v>
      </c>
      <c r="F128" s="272" t="s">
        <v>7400</v>
      </c>
      <c r="G128" s="272" t="s">
        <v>7400</v>
      </c>
      <c r="H128" s="272" t="s">
        <v>7636</v>
      </c>
      <c r="I128" s="272" t="s">
        <v>7637</v>
      </c>
      <c r="J128" s="272"/>
      <c r="K128" s="272"/>
      <c r="L128" s="272"/>
    </row>
    <row r="129" spans="1:12" x14ac:dyDescent="0.35">
      <c r="A129" s="272" t="s">
        <v>93</v>
      </c>
      <c r="B129" s="272" t="s">
        <v>91</v>
      </c>
      <c r="C129" s="272" t="s">
        <v>92</v>
      </c>
      <c r="D129" s="272" t="s">
        <v>7142</v>
      </c>
      <c r="E129" s="272" t="s">
        <v>7404</v>
      </c>
      <c r="F129" s="272" t="s">
        <v>7400</v>
      </c>
      <c r="G129" s="272" t="s">
        <v>7400</v>
      </c>
      <c r="H129" s="272" t="s">
        <v>7636</v>
      </c>
      <c r="I129" s="272" t="s">
        <v>7637</v>
      </c>
      <c r="J129" s="272"/>
      <c r="K129" s="272"/>
      <c r="L129" s="272"/>
    </row>
    <row r="130" spans="1:12" x14ac:dyDescent="0.35">
      <c r="A130" s="272" t="s">
        <v>93</v>
      </c>
      <c r="B130" s="272" t="s">
        <v>906</v>
      </c>
      <c r="C130" s="272" t="s">
        <v>907</v>
      </c>
      <c r="D130" s="272" t="s">
        <v>7142</v>
      </c>
      <c r="E130" s="272" t="s">
        <v>7404</v>
      </c>
      <c r="F130" s="272" t="s">
        <v>7413</v>
      </c>
      <c r="G130" s="272" t="s">
        <v>7439</v>
      </c>
      <c r="H130" s="272" t="s">
        <v>7639</v>
      </c>
      <c r="I130" s="272" t="s">
        <v>7637</v>
      </c>
      <c r="J130" s="272"/>
      <c r="K130" s="272"/>
      <c r="L130" s="272"/>
    </row>
    <row r="131" spans="1:12" x14ac:dyDescent="0.35">
      <c r="A131" s="272" t="s">
        <v>417</v>
      </c>
      <c r="B131" s="272" t="s">
        <v>415</v>
      </c>
      <c r="C131" s="272" t="s">
        <v>416</v>
      </c>
      <c r="D131" s="272" t="s">
        <v>7145</v>
      </c>
      <c r="E131" s="272" t="s">
        <v>7409</v>
      </c>
      <c r="F131" s="272" t="s">
        <v>7441</v>
      </c>
      <c r="G131" s="272" t="s">
        <v>7441</v>
      </c>
      <c r="H131" s="272" t="s">
        <v>7636</v>
      </c>
      <c r="I131" s="272" t="s">
        <v>7637</v>
      </c>
      <c r="J131" s="272"/>
      <c r="K131" s="272"/>
      <c r="L131" s="272"/>
    </row>
    <row r="132" spans="1:12" x14ac:dyDescent="0.35">
      <c r="A132" s="272" t="s">
        <v>186</v>
      </c>
      <c r="B132" s="272" t="s">
        <v>184</v>
      </c>
      <c r="C132" s="272" t="s">
        <v>185</v>
      </c>
      <c r="D132" s="272" t="s">
        <v>7146</v>
      </c>
      <c r="E132" s="272" t="s">
        <v>7409</v>
      </c>
      <c r="F132" s="272" t="s">
        <v>7400</v>
      </c>
      <c r="G132" s="272" t="s">
        <v>7400</v>
      </c>
      <c r="H132" s="272" t="s">
        <v>7636</v>
      </c>
      <c r="I132" s="272" t="s">
        <v>7637</v>
      </c>
      <c r="J132" s="272"/>
      <c r="K132" s="272"/>
      <c r="L132" s="272"/>
    </row>
  </sheetData>
  <autoFilter ref="A1:L13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09"/>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row>
    <row r="2" spans="1:58" s="4" customFormat="1" ht="121.5" customHeight="1" x14ac:dyDescent="0.25">
      <c r="A2" s="13" t="s">
        <v>6669</v>
      </c>
      <c r="B2" s="178" t="s">
        <v>6670</v>
      </c>
      <c r="C2" s="16" t="s">
        <v>7640</v>
      </c>
      <c r="D2" s="16" t="s">
        <v>7641</v>
      </c>
      <c r="E2" s="16" t="s">
        <v>7642</v>
      </c>
      <c r="F2" s="16" t="s">
        <v>7643</v>
      </c>
      <c r="G2" s="16" t="s">
        <v>7644</v>
      </c>
      <c r="H2" s="16" t="s">
        <v>7645</v>
      </c>
      <c r="I2" s="16" t="s">
        <v>7646</v>
      </c>
      <c r="J2" s="16" t="s">
        <v>7647</v>
      </c>
      <c r="K2" s="16" t="s">
        <v>7648</v>
      </c>
      <c r="L2" s="16" t="s">
        <v>7649</v>
      </c>
      <c r="M2" s="16" t="s">
        <v>7650</v>
      </c>
      <c r="N2" s="16" t="s">
        <v>7651</v>
      </c>
      <c r="O2" s="16" t="s">
        <v>7652</v>
      </c>
      <c r="P2" s="16" t="s">
        <v>7653</v>
      </c>
      <c r="Q2" s="16" t="s">
        <v>7654</v>
      </c>
      <c r="R2" s="16" t="s">
        <v>7655</v>
      </c>
      <c r="S2" s="16" t="s">
        <v>7656</v>
      </c>
      <c r="T2" s="16" t="s">
        <v>7657</v>
      </c>
      <c r="U2" s="16" t="s">
        <v>7657</v>
      </c>
      <c r="V2" s="16" t="s">
        <v>7658</v>
      </c>
      <c r="W2" s="16" t="s">
        <v>7659</v>
      </c>
      <c r="X2" s="16" t="s">
        <v>7660</v>
      </c>
      <c r="Y2" s="16" t="s">
        <v>7661</v>
      </c>
      <c r="Z2" s="16" t="s">
        <v>7662</v>
      </c>
      <c r="AA2" s="16" t="s">
        <v>7663</v>
      </c>
      <c r="AB2" s="16" t="s">
        <v>7664</v>
      </c>
      <c r="AC2" s="16" t="s">
        <v>7665</v>
      </c>
      <c r="AD2" s="16" t="s">
        <v>7666</v>
      </c>
      <c r="AE2" s="16" t="s">
        <v>7667</v>
      </c>
      <c r="AF2" s="16" t="s">
        <v>6817</v>
      </c>
      <c r="AG2" s="16" t="s">
        <v>6732</v>
      </c>
      <c r="AH2" s="16" t="s">
        <v>7668</v>
      </c>
      <c r="AI2" s="16" t="s">
        <v>7668</v>
      </c>
      <c r="AJ2" s="16" t="s">
        <v>7668</v>
      </c>
      <c r="AK2" s="16" t="s">
        <v>7669</v>
      </c>
      <c r="AL2" s="16" t="s">
        <v>7670</v>
      </c>
      <c r="AM2" s="16" t="s">
        <v>7671</v>
      </c>
      <c r="AN2" s="16" t="s">
        <v>7672</v>
      </c>
      <c r="AO2" s="16" t="s">
        <v>7673</v>
      </c>
      <c r="AP2" s="16" t="s">
        <v>7674</v>
      </c>
      <c r="AQ2" s="16" t="s">
        <v>7675</v>
      </c>
      <c r="AR2" s="16" t="s">
        <v>7676</v>
      </c>
      <c r="AS2" s="16" t="s">
        <v>7677</v>
      </c>
      <c r="AT2" s="16" t="s">
        <v>7678</v>
      </c>
      <c r="AU2" s="16" t="s">
        <v>7679</v>
      </c>
      <c r="AV2" s="16" t="s">
        <v>7680</v>
      </c>
      <c r="AW2" s="16" t="s">
        <v>7681</v>
      </c>
      <c r="AX2" s="16" t="s">
        <v>7682</v>
      </c>
      <c r="AY2" s="16" t="s">
        <v>7683</v>
      </c>
      <c r="AZ2" s="16" t="s">
        <v>7684</v>
      </c>
      <c r="BA2" s="16" t="s">
        <v>7685</v>
      </c>
      <c r="BB2" s="16" t="s">
        <v>7686</v>
      </c>
      <c r="BC2" s="16" t="s">
        <v>6822</v>
      </c>
      <c r="BD2" s="16" t="s">
        <v>7687</v>
      </c>
      <c r="BE2" s="16" t="s">
        <v>6823</v>
      </c>
    </row>
    <row r="3" spans="1:58" x14ac:dyDescent="0.35">
      <c r="A3" s="14" t="s">
        <v>7688</v>
      </c>
      <c r="B3" s="178"/>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116</v>
      </c>
      <c r="B4" s="178" t="s">
        <v>6835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6838</v>
      </c>
      <c r="B5" s="178" t="s">
        <v>6839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551</v>
      </c>
      <c r="B6" s="178" t="s">
        <v>6917</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6836</v>
      </c>
      <c r="B7" s="178" t="s">
        <v>6837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6845</v>
      </c>
      <c r="B8" s="178" t="s">
        <v>6846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6842</v>
      </c>
      <c r="B9" s="178" t="s">
        <v>6843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2181</v>
      </c>
      <c r="B10" s="178" t="s">
        <v>6844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6847</v>
      </c>
      <c r="B11" s="178" t="s">
        <v>6848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6849</v>
      </c>
      <c r="B12" s="178" t="s">
        <v>6850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2191</v>
      </c>
      <c r="B13" s="178" t="s">
        <v>6851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6863</v>
      </c>
      <c r="B14" s="178" t="s">
        <v>6864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6861</v>
      </c>
      <c r="B15" s="178" t="s">
        <v>6862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192</v>
      </c>
      <c r="B16" s="178" t="s">
        <v>6858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6874</v>
      </c>
      <c r="B17" s="178" t="s">
        <v>6875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6867</v>
      </c>
      <c r="B18" s="178" t="s">
        <v>6868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6853</v>
      </c>
      <c r="B19" s="178" t="s">
        <v>6854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6869</v>
      </c>
      <c r="B20" s="178" t="s">
        <v>6870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6855</v>
      </c>
      <c r="B21" s="178" t="s">
        <v>6856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6878</v>
      </c>
      <c r="B22" s="178" t="s">
        <v>6879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6871</v>
      </c>
      <c r="B23" s="178" t="s">
        <v>6872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6865</v>
      </c>
      <c r="B24" s="178" t="s">
        <v>6866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6880</v>
      </c>
      <c r="B25" s="178" t="s">
        <v>6881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541</v>
      </c>
      <c r="B26" s="178" t="s">
        <v>6873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7689</v>
      </c>
      <c r="B27" s="178" t="s">
        <v>6877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6859</v>
      </c>
      <c r="B28" s="178" t="s">
        <v>6860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531</v>
      </c>
      <c r="B29" s="178" t="s">
        <v>6857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866</v>
      </c>
      <c r="B30" s="178" t="s">
        <v>6852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7690</v>
      </c>
      <c r="B31" s="178" t="s">
        <v>6900</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6982</v>
      </c>
      <c r="B32" s="178" t="s">
        <v>6983</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309</v>
      </c>
      <c r="B33" s="178" t="s">
        <v>6893</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6883</v>
      </c>
      <c r="B34" s="178" t="s">
        <v>6884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7691</v>
      </c>
      <c r="B35" s="178" t="s">
        <v>6882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677</v>
      </c>
      <c r="B36" s="178" t="s">
        <v>7107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6887</v>
      </c>
      <c r="B37" s="178" t="s">
        <v>6888</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6889</v>
      </c>
      <c r="B38" s="178" t="s">
        <v>6890</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423</v>
      </c>
      <c r="B39" s="178" t="s">
        <v>6896</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6897</v>
      </c>
      <c r="B40" s="178" t="s">
        <v>6898</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2385</v>
      </c>
      <c r="B41" s="178" t="s">
        <v>6895</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7692</v>
      </c>
      <c r="B42" s="178" t="s">
        <v>6894</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980</v>
      </c>
      <c r="B43" s="178" t="s">
        <v>6901</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6891</v>
      </c>
      <c r="B44" s="178" t="s">
        <v>6892</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6956</v>
      </c>
      <c r="B45" s="178" t="s">
        <v>6957</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6902</v>
      </c>
      <c r="B46" s="178" t="s">
        <v>6903</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6904</v>
      </c>
      <c r="B47" s="178" t="s">
        <v>6905</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6906</v>
      </c>
      <c r="B48" s="178" t="s">
        <v>6907</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6913</v>
      </c>
      <c r="B49" s="178" t="s">
        <v>6914</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445</v>
      </c>
      <c r="B50" s="178" t="s">
        <v>6910</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6911</v>
      </c>
      <c r="B51" s="178" t="s">
        <v>6912</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6915</v>
      </c>
      <c r="B52" s="178" t="s">
        <v>6916</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462</v>
      </c>
      <c r="B53" s="178" t="s">
        <v>6918</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247</v>
      </c>
      <c r="B54" s="178" t="s">
        <v>6919</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378</v>
      </c>
      <c r="B55" s="178" t="s">
        <v>7088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6947</v>
      </c>
      <c r="B56" s="178" t="s">
        <v>6948</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357</v>
      </c>
      <c r="B57" s="178" t="s">
        <v>6920</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6922</v>
      </c>
      <c r="B58" s="178" t="s">
        <v>6923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573</v>
      </c>
      <c r="B59" s="178" t="s">
        <v>6924</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6927</v>
      </c>
      <c r="B60" s="178" t="s">
        <v>6928</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6925</v>
      </c>
      <c r="B61" s="178" t="s">
        <v>6926</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6929</v>
      </c>
      <c r="B62" s="178" t="s">
        <v>6930</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6933</v>
      </c>
      <c r="B63" s="178" t="s">
        <v>6934</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6943</v>
      </c>
      <c r="B64" s="178" t="s">
        <v>6944</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6937</v>
      </c>
      <c r="B65" s="178" t="s">
        <v>6938</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6908</v>
      </c>
      <c r="B66" s="178" t="s">
        <v>6909</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6939</v>
      </c>
      <c r="B67" s="178" t="s">
        <v>6940</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175</v>
      </c>
      <c r="B68" s="178" t="s">
        <v>6949</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6950</v>
      </c>
      <c r="B69" s="178" t="s">
        <v>6951</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482</v>
      </c>
      <c r="B70" s="178" t="s">
        <v>6952</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6941</v>
      </c>
      <c r="B71" s="178" t="s">
        <v>6942</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6945</v>
      </c>
      <c r="B72" s="178" t="s">
        <v>6946</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6953</v>
      </c>
      <c r="B73" s="178" t="s">
        <v>6954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72</v>
      </c>
      <c r="B74" s="178" t="s">
        <v>6958</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369</v>
      </c>
      <c r="B75" s="178" t="s">
        <v>6955</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6959</v>
      </c>
      <c r="B76" s="178" t="s">
        <v>6960</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6967</v>
      </c>
      <c r="B77" s="178" t="s">
        <v>6968</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963</v>
      </c>
      <c r="B78" s="178" t="s">
        <v>6962</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1258</v>
      </c>
      <c r="B79" s="178" t="s">
        <v>6961</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1761</v>
      </c>
      <c r="B80" s="178" t="s">
        <v>6965</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583</v>
      </c>
      <c r="B81" s="178" t="s">
        <v>6966</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6963</v>
      </c>
      <c r="B82" s="178" t="s">
        <v>6964</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6969</v>
      </c>
      <c r="B83" s="178" t="s">
        <v>6970</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601</v>
      </c>
      <c r="B84" s="178" t="s">
        <v>6971</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6972</v>
      </c>
      <c r="B85" s="178" t="s">
        <v>6973</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6975</v>
      </c>
      <c r="B86" s="178" t="s">
        <v>6976</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199</v>
      </c>
      <c r="B87" s="178" t="s">
        <v>6974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6977</v>
      </c>
      <c r="B88" s="178" t="s">
        <v>6978</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617</v>
      </c>
      <c r="B89" s="178" t="s">
        <v>6979</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6984</v>
      </c>
      <c r="B90" s="178" t="s">
        <v>6985</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7693</v>
      </c>
      <c r="B91" s="178" t="s">
        <v>7063</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7694</v>
      </c>
      <c r="B92" s="178" t="s">
        <v>6989</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6990</v>
      </c>
      <c r="B93" s="178" t="s">
        <v>6991</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6980</v>
      </c>
      <c r="B94" s="178" t="s">
        <v>6981</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7695</v>
      </c>
      <c r="B95" s="178" t="s">
        <v>6993</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7009</v>
      </c>
      <c r="B96" s="178" t="s">
        <v>7010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1848</v>
      </c>
      <c r="B97" s="178" t="s">
        <v>6994</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131</v>
      </c>
      <c r="B98" s="178" t="s">
        <v>7004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6995</v>
      </c>
      <c r="B99" s="178" t="s">
        <v>6996</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205</v>
      </c>
      <c r="B100" s="178" t="s">
        <v>6997</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7000</v>
      </c>
      <c r="B101" s="178" t="s">
        <v>7001</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4389</v>
      </c>
      <c r="BC101" s="19">
        <v>2015</v>
      </c>
      <c r="BD101" s="19">
        <v>2014</v>
      </c>
      <c r="BE101" s="19">
        <v>2014</v>
      </c>
      <c r="BF101" s="9"/>
    </row>
    <row r="102" spans="1:58" x14ac:dyDescent="0.35">
      <c r="A102" s="13" t="s">
        <v>7005</v>
      </c>
      <c r="B102" s="178" t="s">
        <v>7006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7007</v>
      </c>
      <c r="B103" s="178" t="s">
        <v>7008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1235</v>
      </c>
      <c r="B104" s="178" t="s">
        <v>7014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633</v>
      </c>
      <c r="B105" s="178" t="s">
        <v>7034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3077</v>
      </c>
      <c r="B106" s="178" t="s">
        <v>7035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7015</v>
      </c>
      <c r="B107" s="178" t="s">
        <v>7016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78" t="s">
        <v>7022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7023</v>
      </c>
      <c r="B109" s="178" t="s">
        <v>7024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7018</v>
      </c>
      <c r="B110" s="178" t="s">
        <v>7019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506</v>
      </c>
      <c r="B111" s="178" t="s">
        <v>7031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7032</v>
      </c>
      <c r="B112" s="178" t="s">
        <v>7033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1458</v>
      </c>
      <c r="B113" s="178" t="s">
        <v>7017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6931</v>
      </c>
      <c r="B114" s="178" t="s">
        <v>6932</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7696</v>
      </c>
      <c r="B115" s="178" t="s">
        <v>7013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7028</v>
      </c>
      <c r="B116" s="178" t="s">
        <v>7029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7026</v>
      </c>
      <c r="B117" s="178" t="s">
        <v>7027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621</v>
      </c>
      <c r="B118" s="178" t="s">
        <v>7011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943</v>
      </c>
      <c r="B119" s="178" t="s">
        <v>7030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489</v>
      </c>
      <c r="B120" s="178" t="s">
        <v>7025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1681</v>
      </c>
      <c r="B121" s="178" t="s">
        <v>7036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7046</v>
      </c>
      <c r="B122" s="178" t="s">
        <v>7047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7044</v>
      </c>
      <c r="B123" s="178" t="s">
        <v>7045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7040</v>
      </c>
      <c r="B124" s="178" t="s">
        <v>7041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7048</v>
      </c>
      <c r="B125" s="178" t="s">
        <v>7049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32</v>
      </c>
      <c r="B126" s="178" t="s">
        <v>7039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268</v>
      </c>
      <c r="B127" s="178" t="s">
        <v>7037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1186</v>
      </c>
      <c r="B128" s="178" t="s">
        <v>7038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7042</v>
      </c>
      <c r="B129" s="178" t="s">
        <v>7043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7050</v>
      </c>
      <c r="B130" s="178" t="s">
        <v>7051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219</v>
      </c>
      <c r="B131" s="178" t="s">
        <v>7052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7057</v>
      </c>
      <c r="B132" s="178" t="s">
        <v>7058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232</v>
      </c>
      <c r="B133" s="178" t="s">
        <v>7068</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7053</v>
      </c>
      <c r="B134" s="178" t="s">
        <v>7054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7059</v>
      </c>
      <c r="B135" s="178" t="s">
        <v>7060</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7066</v>
      </c>
      <c r="B136" s="178" t="s">
        <v>7067</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638</v>
      </c>
      <c r="B137" s="178" t="s">
        <v>7055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1001</v>
      </c>
      <c r="B138" s="178" t="s">
        <v>7056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7061</v>
      </c>
      <c r="B139" s="178" t="s">
        <v>7062</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7064</v>
      </c>
      <c r="B140" s="178" t="s">
        <v>7065</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7069</v>
      </c>
      <c r="B141" s="178" t="s">
        <v>7070</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7073</v>
      </c>
      <c r="B142" s="178" t="s">
        <v>7074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7697</v>
      </c>
      <c r="B143" s="178" t="s">
        <v>7076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645</v>
      </c>
      <c r="B144" s="178" t="s">
        <v>7077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7698</v>
      </c>
      <c r="B145" s="178" t="s">
        <v>6987</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6998</v>
      </c>
      <c r="B146" s="178" t="s">
        <v>6999</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7699</v>
      </c>
      <c r="B147" s="178" t="s">
        <v>7134</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7140</v>
      </c>
      <c r="B148" s="178" t="s">
        <v>7141</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7093</v>
      </c>
      <c r="B149" s="178" t="s">
        <v>7094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7078</v>
      </c>
      <c r="B150" s="178" t="s">
        <v>7079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54</v>
      </c>
      <c r="B151" s="178" t="s">
        <v>7081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7090</v>
      </c>
      <c r="B152" s="178" t="s">
        <v>7091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7104</v>
      </c>
      <c r="B153" s="178" t="s">
        <v>7105</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7086</v>
      </c>
      <c r="B154" s="178" t="s">
        <v>7087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7082</v>
      </c>
      <c r="B155" s="178" t="s">
        <v>7083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7097</v>
      </c>
      <c r="B156" s="178" t="s">
        <v>7098</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7099</v>
      </c>
      <c r="B157" s="178" t="s">
        <v>7100</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7084</v>
      </c>
      <c r="B158" s="178" t="s">
        <v>7085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167</v>
      </c>
      <c r="B159" s="178" t="s">
        <v>7089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7143</v>
      </c>
      <c r="B160" s="178" t="s">
        <v>7144</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517</v>
      </c>
      <c r="B161" s="178" t="s">
        <v>7092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470</v>
      </c>
      <c r="B162" s="178" t="s">
        <v>6921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7002</v>
      </c>
      <c r="B163" s="178" t="s">
        <v>7003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672</v>
      </c>
      <c r="B164" s="178" t="s">
        <v>7080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7095</v>
      </c>
      <c r="B165" s="178" t="s">
        <v>7096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7700</v>
      </c>
      <c r="B166" s="178" t="s">
        <v>7103</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7101</v>
      </c>
      <c r="B167" s="178" t="s">
        <v>7102</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6885</v>
      </c>
      <c r="B168" s="178" t="s">
        <v>6886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145</v>
      </c>
      <c r="B169" s="178" t="s">
        <v>7106</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7111</v>
      </c>
      <c r="B170" s="178" t="s">
        <v>7112</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158</v>
      </c>
      <c r="B171" s="178" t="s">
        <v>7124</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384</v>
      </c>
      <c r="B172" s="178" t="s">
        <v>7110</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7701</v>
      </c>
      <c r="B173" s="178" t="s">
        <v>7021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7702</v>
      </c>
      <c r="B174" s="178" t="s">
        <v>7116</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7108</v>
      </c>
      <c r="B175" s="178" t="s">
        <v>7109</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7117</v>
      </c>
      <c r="B176" s="178" t="s">
        <v>7118</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916</v>
      </c>
      <c r="B177" s="178" t="s">
        <v>7119</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733</v>
      </c>
      <c r="B178" s="178" t="s">
        <v>7120</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755</v>
      </c>
      <c r="B179" s="178" t="s">
        <v>7121</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7113</v>
      </c>
      <c r="B180" s="178" t="s">
        <v>7114</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7122</v>
      </c>
      <c r="B181" s="178" t="s">
        <v>7123</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1509</v>
      </c>
      <c r="B182" s="178" t="s">
        <v>7125</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849</v>
      </c>
      <c r="B183" s="178" t="s">
        <v>7126</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6840</v>
      </c>
      <c r="B184" s="178" t="s">
        <v>6841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6935</v>
      </c>
      <c r="B185" s="178" t="s">
        <v>6936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7703</v>
      </c>
      <c r="B186" s="178" t="s">
        <v>7130</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7127</v>
      </c>
      <c r="B187" s="178" t="s">
        <v>7128</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7131</v>
      </c>
      <c r="B188" s="178" t="s">
        <v>7132</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7138</v>
      </c>
      <c r="B189" s="178" t="s">
        <v>7139</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103</v>
      </c>
      <c r="B190" s="178" t="s">
        <v>7135</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7704</v>
      </c>
      <c r="B191" s="178" t="s">
        <v>7137</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93</v>
      </c>
      <c r="B192" s="178" t="s">
        <v>7142</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417</v>
      </c>
      <c r="B193" s="178" t="s">
        <v>7145</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186</v>
      </c>
      <c r="B194" s="178" t="s">
        <v>7146</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4"/>
  <sheetViews>
    <sheetView topLeftCell="D19" workbookViewId="0">
      <selection activeCell="U21" sqref="U21"/>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84"/>
      <c r="B1" s="285"/>
      <c r="C1" s="285"/>
      <c r="D1" s="285"/>
      <c r="E1" s="285"/>
      <c r="F1" s="285"/>
      <c r="G1" s="285"/>
      <c r="H1" s="285"/>
      <c r="I1" s="285"/>
      <c r="J1" s="285"/>
      <c r="K1" s="285"/>
      <c r="L1" s="285"/>
      <c r="M1" s="285"/>
      <c r="N1" s="285"/>
      <c r="O1" s="285"/>
      <c r="P1" s="285"/>
      <c r="Q1" s="285"/>
      <c r="R1" s="285"/>
      <c r="S1" s="285"/>
      <c r="T1" s="285"/>
      <c r="U1" s="48"/>
      <c r="V1" s="48"/>
    </row>
    <row r="2" spans="1:22" s="1" customFormat="1" ht="107.25" customHeight="1" thickBot="1" x14ac:dyDescent="0.45">
      <c r="A2" s="11" t="s">
        <v>6666</v>
      </c>
      <c r="B2" s="11" t="s">
        <v>6667</v>
      </c>
      <c r="C2" s="11" t="s">
        <v>6668</v>
      </c>
      <c r="D2" s="11" t="s">
        <v>6669</v>
      </c>
      <c r="E2" s="5" t="s">
        <v>6670</v>
      </c>
      <c r="F2" s="11" t="s">
        <v>6671</v>
      </c>
      <c r="G2" s="106" t="s">
        <v>6672</v>
      </c>
      <c r="H2" s="70" t="s">
        <v>6673</v>
      </c>
      <c r="I2" s="69" t="s">
        <v>6673</v>
      </c>
      <c r="J2" s="71" t="s">
        <v>6674</v>
      </c>
      <c r="K2" s="71" t="s">
        <v>5</v>
      </c>
      <c r="L2" s="73" t="s">
        <v>6675</v>
      </c>
      <c r="M2" s="72" t="s">
        <v>6676</v>
      </c>
      <c r="N2" s="72" t="s">
        <v>6677</v>
      </c>
      <c r="O2" s="49" t="s">
        <v>6678</v>
      </c>
      <c r="P2" s="74" t="s">
        <v>6679</v>
      </c>
      <c r="Q2" s="74" t="s">
        <v>6680</v>
      </c>
      <c r="R2" s="75" t="s">
        <v>6681</v>
      </c>
      <c r="S2" s="76" t="s">
        <v>6682</v>
      </c>
      <c r="T2" s="76" t="s">
        <v>6683</v>
      </c>
      <c r="U2" s="52" t="s">
        <v>6684</v>
      </c>
      <c r="V2" s="123" t="s">
        <v>6685</v>
      </c>
    </row>
    <row r="3" spans="1:22" s="1" customFormat="1" ht="16.5" hidden="1" customHeight="1" thickTop="1" x14ac:dyDescent="0.4">
      <c r="A3" s="46" t="s">
        <v>6686</v>
      </c>
      <c r="B3" s="46"/>
      <c r="C3" s="46"/>
      <c r="D3" s="46"/>
      <c r="E3" s="46"/>
      <c r="F3" s="46"/>
      <c r="G3" s="41"/>
      <c r="H3" s="41"/>
      <c r="I3" s="41"/>
      <c r="J3" s="41"/>
      <c r="K3" s="66"/>
      <c r="L3" s="40"/>
      <c r="M3" s="39"/>
      <c r="N3" s="39"/>
      <c r="O3" s="40"/>
      <c r="P3" s="41"/>
      <c r="Q3" s="41"/>
      <c r="R3" s="40">
        <v>0.3</v>
      </c>
      <c r="S3" s="39"/>
      <c r="T3" s="39"/>
      <c r="U3" s="119"/>
      <c r="V3" s="120"/>
    </row>
    <row r="4" spans="1:22" s="1" customFormat="1" ht="15" customHeight="1" thickTop="1" x14ac:dyDescent="0.4">
      <c r="A4" s="12" t="s">
        <v>6687</v>
      </c>
      <c r="B4" s="12"/>
      <c r="C4" s="12"/>
      <c r="D4" s="12"/>
      <c r="E4" s="6" t="s">
        <v>6687</v>
      </c>
      <c r="F4" s="12"/>
      <c r="G4" s="34" t="s">
        <v>6688</v>
      </c>
      <c r="H4" s="34" t="s">
        <v>6688</v>
      </c>
      <c r="I4" s="34" t="s">
        <v>6689</v>
      </c>
      <c r="J4" s="34" t="s">
        <v>6690</v>
      </c>
      <c r="K4" s="34" t="s">
        <v>6689</v>
      </c>
      <c r="L4" s="34" t="s">
        <v>6688</v>
      </c>
      <c r="M4" s="34" t="s">
        <v>6688</v>
      </c>
      <c r="N4" s="34" t="s">
        <v>6688</v>
      </c>
      <c r="O4" s="34" t="s">
        <v>6688</v>
      </c>
      <c r="P4" s="34" t="s">
        <v>6688</v>
      </c>
      <c r="Q4" s="34" t="s">
        <v>6688</v>
      </c>
      <c r="R4" s="34" t="s">
        <v>6688</v>
      </c>
      <c r="S4" s="34" t="s">
        <v>6688</v>
      </c>
      <c r="T4" s="34" t="s">
        <v>6688</v>
      </c>
      <c r="U4" s="119"/>
      <c r="V4" s="120"/>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19">
        <f t="shared" ref="G5:G36" si="0">IF(OR(O5="x",L5="x"),"x",ROUND((5-GEOMEAN(((5-L5)/5*4+1),((5-O5)/5*4+1),((5-O5)/5*4+1)))/4*3.5+R5*0.3,1))</f>
        <v>4.7</v>
      </c>
      <c r="H5" s="44">
        <f t="shared" ref="H5:H36" si="1">IF(G5="x","x",ROUNDUP(G5,0))</f>
        <v>5</v>
      </c>
      <c r="I5" s="114" t="str">
        <f t="shared" ref="I5:I36" si="2">IF(O5="x","x",IF(L5="x","x",(IF(H5=5,"Very High",IF(H5=4,"High",IF(H5=3,"Medium",IF(H5=2,"Low","Very Low")))))))</f>
        <v>Very High</v>
      </c>
      <c r="J5" s="220" t="str">
        <f>INDEX(Trends!$D$3:$D$404,MATCH(C5,Trends!$C$3:$C$404,0))</f>
        <v>Stable</v>
      </c>
      <c r="K5" s="107" t="str">
        <f>IF(Reliability!B3="x","x",(IF(ROUNDUP(Reliability!B3,0)=1,"Very High",IF(ROUNDUP(Reliability!B3,0)=2,"High",IF(ROUNDUP(Reliability!B3,0)=3,"Medium",IF(ROUNDUP(Reliability!B3,0)=4,"Low","Very Low"))))))</f>
        <v>High</v>
      </c>
      <c r="L5" s="221">
        <f t="shared" ref="L5:L36" si="3">IF(OR(N5="x",M5="x"),"x",ROUND((5-GEOMEAN(((5-M5)/5*4+1),((5-N5)/5*4+1),((5-N5)/5*4+1)))/4*5,1))</f>
        <v>5</v>
      </c>
      <c r="M5" s="222">
        <f>'Impact of the crisis'!N6</f>
        <v>4.9000000000000004</v>
      </c>
      <c r="N5" s="222">
        <f>'Impact of the crisis'!AB6</f>
        <v>5</v>
      </c>
      <c r="O5" s="221">
        <f>'Conditions of people affected'!R6</f>
        <v>4.5</v>
      </c>
      <c r="P5" s="222">
        <f>'Conditions of people affected'!K6</f>
        <v>5</v>
      </c>
      <c r="Q5" s="222">
        <f>'Conditions of people affected'!Q6</f>
        <v>4</v>
      </c>
      <c r="R5" s="222">
        <f t="shared" ref="R5:R36" si="4">IF(OR(T5="x",S5="x"),S5,ROUND((5-GEOMEAN(((5-S5)/5*4+1),((5-T5)/5*4+1)))/4*5,1))</f>
        <v>4.9000000000000004</v>
      </c>
      <c r="S5" s="222">
        <f>'Complexity of the crisis'!X6</f>
        <v>4.8</v>
      </c>
      <c r="T5" s="222">
        <f>'Complexity of the crisis'!AN6</f>
        <v>5</v>
      </c>
      <c r="U5" s="121" t="str">
        <f>VLOOKUP(C5,Lists!$C$3:$E$160,3,FALSE)</f>
        <v>Asia</v>
      </c>
      <c r="V5" s="122">
        <v>44522</v>
      </c>
    </row>
    <row r="6" spans="1:22" ht="15.75" customHeight="1" x14ac:dyDescent="0.35">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19">
        <f t="shared" si="0"/>
        <v>1.7</v>
      </c>
      <c r="H6" s="44">
        <f t="shared" si="1"/>
        <v>2</v>
      </c>
      <c r="I6" s="114" t="str">
        <f t="shared" si="2"/>
        <v>Low</v>
      </c>
      <c r="J6" s="220" t="str">
        <f>INDEX(Trends!$D$3:$D$404,MATCH(C6,Trends!$C$3:$C$404,0))</f>
        <v>Stable</v>
      </c>
      <c r="K6" s="107" t="str">
        <f>IF(Reliability!B4="x","x",(IF(ROUNDUP(Reliability!B4,0)=1,"Very High",IF(ROUNDUP(Reliability!B4,0)=2,"High",IF(ROUNDUP(Reliability!B4,0)=3,"Medium",IF(ROUNDUP(Reliability!B4,0)=4,"Low","Very Low"))))))</f>
        <v>High</v>
      </c>
      <c r="L6" s="221">
        <f t="shared" si="3"/>
        <v>2.2999999999999998</v>
      </c>
      <c r="M6" s="222">
        <f>'Impact of the crisis'!N7</f>
        <v>3.5</v>
      </c>
      <c r="N6" s="222">
        <f>'Impact of the crisis'!AB7</f>
        <v>1.5</v>
      </c>
      <c r="O6" s="221">
        <f>'Conditions of people affected'!R7</f>
        <v>1.2</v>
      </c>
      <c r="P6" s="222">
        <f>'Conditions of people affected'!K7</f>
        <v>1.4</v>
      </c>
      <c r="Q6" s="222">
        <f>'Conditions of people affected'!Q7</f>
        <v>1</v>
      </c>
      <c r="R6" s="222">
        <f t="shared" si="4"/>
        <v>1.9</v>
      </c>
      <c r="S6" s="222">
        <f>'Complexity of the crisis'!X7</f>
        <v>2.2000000000000002</v>
      </c>
      <c r="T6" s="222">
        <f>'Complexity of the crisis'!AN7</f>
        <v>1.5</v>
      </c>
      <c r="U6" s="121" t="str">
        <f>VLOOKUP(C6,Lists!$C$3:$E$160,3,FALSE)</f>
        <v>Middle east</v>
      </c>
      <c r="V6" s="122">
        <v>44413</v>
      </c>
    </row>
    <row r="7" spans="1:22" ht="15.75" customHeight="1" x14ac:dyDescent="0.35">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19" t="str">
        <f t="shared" si="0"/>
        <v>x</v>
      </c>
      <c r="H7" s="44" t="str">
        <f t="shared" si="1"/>
        <v>x</v>
      </c>
      <c r="I7" s="114" t="str">
        <f t="shared" si="2"/>
        <v>x</v>
      </c>
      <c r="J7" s="220" t="str">
        <f>INDEX(Trends!$D$3:$D$404,MATCH(C7,Trends!$C$3:$C$404,0))</f>
        <v>-</v>
      </c>
      <c r="K7" s="107" t="str">
        <f>IF(Reliability!B5="x","x",(IF(ROUNDUP(Reliability!B5,0)=1,"Very High",IF(ROUNDUP(Reliability!B5,0)=2,"High",IF(ROUNDUP(Reliability!B5,0)=3,"Medium",IF(ROUNDUP(Reliability!B5,0)=4,"Low","Very Low"))))))</f>
        <v>Very Low</v>
      </c>
      <c r="L7" s="221">
        <f t="shared" si="3"/>
        <v>3.1</v>
      </c>
      <c r="M7" s="222">
        <f>'Impact of the crisis'!N8</f>
        <v>2.5</v>
      </c>
      <c r="N7" s="222">
        <f>'Impact of the crisis'!AB8</f>
        <v>3.4</v>
      </c>
      <c r="O7" s="221" t="str">
        <f>'Conditions of people affected'!R8</f>
        <v>x</v>
      </c>
      <c r="P7" s="222" t="str">
        <f>'Conditions of people affected'!K8</f>
        <v>x</v>
      </c>
      <c r="Q7" s="222" t="str">
        <f>'Conditions of people affected'!Q8</f>
        <v>x</v>
      </c>
      <c r="R7" s="222">
        <f t="shared" si="4"/>
        <v>3.3</v>
      </c>
      <c r="S7" s="222">
        <f>'Complexity of the crisis'!X8</f>
        <v>4</v>
      </c>
      <c r="T7" s="222">
        <f>'Complexity of the crisis'!AN8</f>
        <v>2.5</v>
      </c>
      <c r="U7" s="121" t="str">
        <f>VLOOKUP(C7,Lists!$C$3:$E$160,3,FALSE)</f>
        <v>Middle east</v>
      </c>
      <c r="V7" s="122">
        <v>44349</v>
      </c>
    </row>
    <row r="8" spans="1:22" ht="15.75" customHeight="1" x14ac:dyDescent="0.35">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19">
        <f t="shared" si="0"/>
        <v>3.9</v>
      </c>
      <c r="H8" s="44">
        <f t="shared" si="1"/>
        <v>4</v>
      </c>
      <c r="I8" s="114" t="str">
        <f t="shared" si="2"/>
        <v>High</v>
      </c>
      <c r="J8" s="220" t="str">
        <f>INDEX(Trends!$D$3:$D$404,MATCH(C8,Trends!$C$3:$C$404,0))</f>
        <v>Stable</v>
      </c>
      <c r="K8" s="107" t="str">
        <f>IF(Reliability!B6="x","x",(IF(ROUNDUP(Reliability!B6,0)=1,"Very High",IF(ROUNDUP(Reliability!B6,0)=2,"High",IF(ROUNDUP(Reliability!B6,0)=3,"Medium",IF(ROUNDUP(Reliability!B6,0)=4,"Low","Very Low"))))))</f>
        <v>Medium</v>
      </c>
      <c r="L8" s="221">
        <f t="shared" si="3"/>
        <v>3.9</v>
      </c>
      <c r="M8" s="222">
        <f>'Impact of the crisis'!N9</f>
        <v>4</v>
      </c>
      <c r="N8" s="222">
        <f>'Impact of the crisis'!AB9</f>
        <v>3.8</v>
      </c>
      <c r="O8" s="221">
        <f>'Conditions of people affected'!R9</f>
        <v>4</v>
      </c>
      <c r="P8" s="222">
        <f>'Conditions of people affected'!K9</f>
        <v>4</v>
      </c>
      <c r="Q8" s="222">
        <f>'Conditions of people affected'!Q9</f>
        <v>4</v>
      </c>
      <c r="R8" s="222">
        <f t="shared" si="4"/>
        <v>3.6</v>
      </c>
      <c r="S8" s="222">
        <f>'Complexity of the crisis'!X9</f>
        <v>3.6</v>
      </c>
      <c r="T8" s="222">
        <f>'Complexity of the crisis'!AN9</f>
        <v>3.5</v>
      </c>
      <c r="U8" s="121" t="str">
        <f>VLOOKUP(C8,Lists!$C$3:$E$160,3,FALSE)</f>
        <v>Africa</v>
      </c>
      <c r="V8" s="122">
        <v>44356</v>
      </c>
    </row>
    <row r="9" spans="1:22" ht="15.75" customHeight="1" x14ac:dyDescent="0.35">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19">
        <f t="shared" si="0"/>
        <v>4.0999999999999996</v>
      </c>
      <c r="H9" s="44">
        <f t="shared" si="1"/>
        <v>5</v>
      </c>
      <c r="I9" s="114" t="str">
        <f t="shared" si="2"/>
        <v>Very High</v>
      </c>
      <c r="J9" s="220" t="str">
        <f>INDEX(Trends!$D$3:$D$404,MATCH(C9,Trends!$C$3:$C$404,0))</f>
        <v>Increasing</v>
      </c>
      <c r="K9" s="107" t="str">
        <f>IF(Reliability!B7="x","x",(IF(ROUNDUP(Reliability!B7,0)=1,"Very High",IF(ROUNDUP(Reliability!B7,0)=2,"High",IF(ROUNDUP(Reliability!B7,0)=3,"Medium",IF(ROUNDUP(Reliability!B7,0)=4,"Low","Very Low"))))))</f>
        <v>High</v>
      </c>
      <c r="L9" s="221">
        <f t="shared" si="3"/>
        <v>4</v>
      </c>
      <c r="M9" s="222">
        <f>'Impact of the crisis'!N10</f>
        <v>2.5</v>
      </c>
      <c r="N9" s="222">
        <f>'Impact of the crisis'!AB10</f>
        <v>4.5</v>
      </c>
      <c r="O9" s="221">
        <f>'Conditions of people affected'!R10</f>
        <v>4.3</v>
      </c>
      <c r="P9" s="222">
        <f>'Conditions of people affected'!K10</f>
        <v>3.6</v>
      </c>
      <c r="Q9" s="222">
        <f>'Conditions of people affected'!Q10</f>
        <v>5</v>
      </c>
      <c r="R9" s="222">
        <f t="shared" si="4"/>
        <v>3.7</v>
      </c>
      <c r="S9" s="222">
        <f>'Complexity of the crisis'!X10</f>
        <v>3.9</v>
      </c>
      <c r="T9" s="222">
        <f>'Complexity of the crisis'!AN10</f>
        <v>3.5</v>
      </c>
      <c r="U9" s="121" t="str">
        <f>VLOOKUP(C9,Lists!$C$3:$E$160,3,FALSE)</f>
        <v>Africa</v>
      </c>
      <c r="V9" s="122">
        <v>44519</v>
      </c>
    </row>
    <row r="10" spans="1:22" ht="15.75" customHeight="1" x14ac:dyDescent="0.35">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19">
        <f t="shared" si="0"/>
        <v>3.3</v>
      </c>
      <c r="H10" s="44">
        <f t="shared" si="1"/>
        <v>4</v>
      </c>
      <c r="I10" s="114" t="str">
        <f t="shared" si="2"/>
        <v>High</v>
      </c>
      <c r="J10" s="220" t="str">
        <f>INDEX(Trends!$D$3:$D$404,MATCH(C10,Trends!$C$3:$C$404,0))</f>
        <v>Decreasing</v>
      </c>
      <c r="K10" s="107" t="str">
        <f>IF(Reliability!B8="x","x",(IF(ROUNDUP(Reliability!B8,0)=1,"Very High",IF(ROUNDUP(Reliability!B8,0)=2,"High",IF(ROUNDUP(Reliability!B8,0)=3,"Medium",IF(ROUNDUP(Reliability!B8,0)=4,"Low","Very Low"))))))</f>
        <v>High</v>
      </c>
      <c r="L10" s="221">
        <f t="shared" si="3"/>
        <v>3.4</v>
      </c>
      <c r="M10" s="222">
        <f>'Impact of the crisis'!N11</f>
        <v>0.1</v>
      </c>
      <c r="N10" s="222">
        <f>'Impact of the crisis'!AB11</f>
        <v>4.3</v>
      </c>
      <c r="O10" s="221">
        <f>'Conditions of people affected'!R11</f>
        <v>3.3</v>
      </c>
      <c r="P10" s="222">
        <f>'Conditions of people affected'!K11</f>
        <v>3.6</v>
      </c>
      <c r="Q10" s="222">
        <f>'Conditions of people affected'!Q11</f>
        <v>3</v>
      </c>
      <c r="R10" s="222">
        <f t="shared" si="4"/>
        <v>3.2</v>
      </c>
      <c r="S10" s="222">
        <f>'Complexity of the crisis'!X11</f>
        <v>3.3</v>
      </c>
      <c r="T10" s="222">
        <f>'Complexity of the crisis'!AN11</f>
        <v>3</v>
      </c>
      <c r="U10" s="121" t="str">
        <f>VLOOKUP(C10,Lists!$C$3:$E$160,3,FALSE)</f>
        <v>Asia</v>
      </c>
      <c r="V10" s="122">
        <v>44516</v>
      </c>
    </row>
    <row r="11" spans="1:22" ht="15.75" customHeight="1" x14ac:dyDescent="0.35">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19">
        <f t="shared" si="0"/>
        <v>2.6</v>
      </c>
      <c r="H11" s="44">
        <f t="shared" si="1"/>
        <v>3</v>
      </c>
      <c r="I11" s="114" t="str">
        <f t="shared" si="2"/>
        <v>Medium</v>
      </c>
      <c r="J11" s="220" t="str">
        <f>INDEX(Trends!$D$3:$D$404,MATCH(C11,Trends!$C$3:$C$404,0))</f>
        <v>Stable</v>
      </c>
      <c r="K11" s="107" t="str">
        <f>IF(Reliability!B9="x","x",(IF(ROUNDUP(Reliability!B9,0)=1,"Very High",IF(ROUNDUP(Reliability!B9,0)=2,"High",IF(ROUNDUP(Reliability!B9,0)=3,"Medium",IF(ROUNDUP(Reliability!B9,0)=4,"Low","Very Low"))))))</f>
        <v>Medium</v>
      </c>
      <c r="L11" s="221">
        <f t="shared" si="3"/>
        <v>2.2000000000000002</v>
      </c>
      <c r="M11" s="222">
        <f>'Impact of the crisis'!N12</f>
        <v>1.1000000000000001</v>
      </c>
      <c r="N11" s="222">
        <f>'Impact of the crisis'!AB12</f>
        <v>2.6</v>
      </c>
      <c r="O11" s="221">
        <f>'Conditions of people affected'!R12</f>
        <v>2.8</v>
      </c>
      <c r="P11" s="222">
        <f>'Conditions of people affected'!K12</f>
        <v>2.6</v>
      </c>
      <c r="Q11" s="222">
        <f>'Conditions of people affected'!Q12</f>
        <v>3</v>
      </c>
      <c r="R11" s="222">
        <f t="shared" si="4"/>
        <v>2.5</v>
      </c>
      <c r="S11" s="222">
        <f>'Complexity of the crisis'!X12</f>
        <v>3</v>
      </c>
      <c r="T11" s="222">
        <f>'Complexity of the crisis'!AN12</f>
        <v>2</v>
      </c>
      <c r="U11" s="121" t="str">
        <f>VLOOKUP(C11,Lists!$C$3:$E$160,3,FALSE)</f>
        <v>Americas</v>
      </c>
      <c r="V11" s="122">
        <v>44525</v>
      </c>
    </row>
    <row r="12" spans="1:22" ht="15.75" customHeight="1" x14ac:dyDescent="0.35">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19">
        <f t="shared" si="0"/>
        <v>4.3</v>
      </c>
      <c r="H12" s="44">
        <f t="shared" si="1"/>
        <v>5</v>
      </c>
      <c r="I12" s="114" t="str">
        <f t="shared" si="2"/>
        <v>Very High</v>
      </c>
      <c r="J12" s="220" t="str">
        <f>INDEX(Trends!$D$3:$D$404,MATCH(C12,Trends!$C$3:$C$404,0))</f>
        <v>Stable</v>
      </c>
      <c r="K12" s="107" t="str">
        <f>IF(Reliability!B10="x","x",(IF(ROUNDUP(Reliability!B10,0)=1,"Very High",IF(ROUNDUP(Reliability!B10,0)=2,"High",IF(ROUNDUP(Reliability!B10,0)=3,"Medium",IF(ROUNDUP(Reliability!B10,0)=4,"Low","Very Low"))))))</f>
        <v>Medium</v>
      </c>
      <c r="L12" s="221">
        <f t="shared" si="3"/>
        <v>4.4000000000000004</v>
      </c>
      <c r="M12" s="222">
        <f>'Impact of the crisis'!N13</f>
        <v>4.3</v>
      </c>
      <c r="N12" s="222">
        <f>'Impact of the crisis'!AB13</f>
        <v>4.5</v>
      </c>
      <c r="O12" s="221">
        <f>'Conditions of people affected'!R13</f>
        <v>4.05</v>
      </c>
      <c r="P12" s="222">
        <f>'Conditions of people affected'!K13</f>
        <v>4.0999999999999996</v>
      </c>
      <c r="Q12" s="222">
        <f>'Conditions of people affected'!Q13</f>
        <v>4</v>
      </c>
      <c r="R12" s="222">
        <f t="shared" si="4"/>
        <v>4.5</v>
      </c>
      <c r="S12" s="222">
        <f>'Complexity of the crisis'!X13</f>
        <v>4.5</v>
      </c>
      <c r="T12" s="222">
        <f>'Complexity of the crisis'!AN13</f>
        <v>4.5</v>
      </c>
      <c r="U12" s="121" t="str">
        <f>VLOOKUP(C12,Lists!$C$3:$E$160,3,FALSE)</f>
        <v>Africa</v>
      </c>
      <c r="V12" s="122">
        <v>44467</v>
      </c>
    </row>
    <row r="13" spans="1:22" ht="15.75" customHeight="1" x14ac:dyDescent="0.35">
      <c r="A13" s="45" t="str">
        <f>'Crisis Indicator Data'!A11</f>
        <v>Multiple crises in Cameroon</v>
      </c>
      <c r="B13" s="45" t="str">
        <f>Lists!G11</f>
        <v>Country level</v>
      </c>
      <c r="C13" s="45" t="str">
        <f>'Crisis Indicator Data'!C11</f>
        <v>CMR001</v>
      </c>
      <c r="D13" s="45" t="str">
        <f>'Crisis Indicator Data'!D11</f>
        <v>Cameroon</v>
      </c>
      <c r="E13" s="45" t="str">
        <f>'Crisis Indicator Data'!E11</f>
        <v>CMR</v>
      </c>
      <c r="F13" s="45" t="str">
        <f>'Crisis Indicator Data'!B11</f>
        <v>Multiple crises country</v>
      </c>
      <c r="G13" s="219">
        <f t="shared" si="0"/>
        <v>4.2</v>
      </c>
      <c r="H13" s="44">
        <f t="shared" si="1"/>
        <v>5</v>
      </c>
      <c r="I13" s="114" t="str">
        <f t="shared" si="2"/>
        <v>Very High</v>
      </c>
      <c r="J13" s="220" t="str">
        <f>INDEX(Trends!$D$3:$D$404,MATCH(C13,Trends!$C$3:$C$404,0))</f>
        <v>Stable</v>
      </c>
      <c r="K13" s="107" t="str">
        <f>IF(Reliability!B11="x","x",(IF(ROUNDUP(Reliability!B11,0)=1,"Very High",IF(ROUNDUP(Reliability!B11,0)=2,"High",IF(ROUNDUP(Reliability!B11,0)=3,"Medium",IF(ROUNDUP(Reliability!B11,0)=4,"Low","Very Low"))))))</f>
        <v>High</v>
      </c>
      <c r="L13" s="221">
        <f t="shared" si="3"/>
        <v>4.0999999999999996</v>
      </c>
      <c r="M13" s="222">
        <f>'Impact of the crisis'!N14</f>
        <v>4.7</v>
      </c>
      <c r="N13" s="222">
        <f>'Impact of the crisis'!AB14</f>
        <v>3.7</v>
      </c>
      <c r="O13" s="221">
        <f>'Conditions of people affected'!R14</f>
        <v>4.1500000000000004</v>
      </c>
      <c r="P13" s="222">
        <f>'Conditions of people affected'!K14</f>
        <v>4.3</v>
      </c>
      <c r="Q13" s="222">
        <f>'Conditions of people affected'!Q14</f>
        <v>4</v>
      </c>
      <c r="R13" s="222">
        <f t="shared" si="4"/>
        <v>4.4000000000000004</v>
      </c>
      <c r="S13" s="222">
        <f>'Complexity of the crisis'!X14</f>
        <v>4.2</v>
      </c>
      <c r="T13" s="222">
        <f>'Complexity of the crisis'!AN14</f>
        <v>4.5</v>
      </c>
      <c r="U13" s="121" t="str">
        <f>VLOOKUP(C13,Lists!$C$3:$E$160,3,FALSE)</f>
        <v>Africa</v>
      </c>
      <c r="V13" s="122">
        <v>44522</v>
      </c>
    </row>
    <row r="14" spans="1:22" ht="15.75" customHeight="1" x14ac:dyDescent="0.35">
      <c r="A14" s="45" t="str">
        <f>'Crisis Indicator Data'!A12</f>
        <v>Boko Haram in Cameroon</v>
      </c>
      <c r="B14" s="45" t="str">
        <f>Lists!G12</f>
        <v>Boko Haram</v>
      </c>
      <c r="C14" s="45" t="str">
        <f>'Crisis Indicator Data'!C12</f>
        <v>CMR002</v>
      </c>
      <c r="D14" s="45" t="str">
        <f>'Crisis Indicator Data'!D12</f>
        <v>Cameroon</v>
      </c>
      <c r="E14" s="45" t="str">
        <f>'Crisis Indicator Data'!E12</f>
        <v>CMR</v>
      </c>
      <c r="F14" s="45" t="str">
        <f>'Crisis Indicator Data'!B12</f>
        <v>Conflict</v>
      </c>
      <c r="G14" s="219">
        <f t="shared" si="0"/>
        <v>3.7</v>
      </c>
      <c r="H14" s="44">
        <f t="shared" si="1"/>
        <v>4</v>
      </c>
      <c r="I14" s="114" t="str">
        <f t="shared" si="2"/>
        <v>High</v>
      </c>
      <c r="J14" s="220" t="str">
        <f>INDEX(Trends!$D$3:$D$404,MATCH(C14,Trends!$C$3:$C$404,0))</f>
        <v>Increasing</v>
      </c>
      <c r="K14" s="107" t="str">
        <f>IF(Reliability!B12="x","x",(IF(ROUNDUP(Reliability!B12,0)=1,"Very High",IF(ROUNDUP(Reliability!B12,0)=2,"High",IF(ROUNDUP(Reliability!B12,0)=3,"Medium",IF(ROUNDUP(Reliability!B12,0)=4,"Low","Very Low"))))))</f>
        <v>Very High</v>
      </c>
      <c r="L14" s="221">
        <f t="shared" si="3"/>
        <v>2.9</v>
      </c>
      <c r="M14" s="222">
        <f>'Impact of the crisis'!N15</f>
        <v>1.3</v>
      </c>
      <c r="N14" s="222">
        <f>'Impact of the crisis'!AB15</f>
        <v>3.5</v>
      </c>
      <c r="O14" s="221">
        <f>'Conditions of people affected'!R15</f>
        <v>3.75</v>
      </c>
      <c r="P14" s="222">
        <f>'Conditions of people affected'!K15</f>
        <v>3.5</v>
      </c>
      <c r="Q14" s="222">
        <f>'Conditions of people affected'!Q15</f>
        <v>4</v>
      </c>
      <c r="R14" s="222">
        <f t="shared" si="4"/>
        <v>4.0999999999999996</v>
      </c>
      <c r="S14" s="222">
        <f>'Complexity of the crisis'!X15</f>
        <v>4.2</v>
      </c>
      <c r="T14" s="222">
        <f>'Complexity of the crisis'!AN15</f>
        <v>4</v>
      </c>
      <c r="U14" s="121" t="str">
        <f>VLOOKUP(C14,Lists!$C$3:$E$160,3,FALSE)</f>
        <v>Africa</v>
      </c>
      <c r="V14" s="122">
        <v>44522</v>
      </c>
    </row>
    <row r="15" spans="1:22" ht="15.75" customHeight="1" x14ac:dyDescent="0.35">
      <c r="A15" s="45" t="str">
        <f>'Crisis Indicator Data'!A13</f>
        <v>Anglophone Crisis in Cameroon</v>
      </c>
      <c r="B15" s="45" t="str">
        <f>Lists!G13</f>
        <v>Anglophone crisis</v>
      </c>
      <c r="C15" s="45" t="str">
        <f>'Crisis Indicator Data'!C13</f>
        <v>CMR003</v>
      </c>
      <c r="D15" s="45" t="str">
        <f>'Crisis Indicator Data'!D13</f>
        <v>Cameroon</v>
      </c>
      <c r="E15" s="45" t="str">
        <f>'Crisis Indicator Data'!E13</f>
        <v>CMR</v>
      </c>
      <c r="F15" s="45" t="str">
        <f>'Crisis Indicator Data'!B13</f>
        <v>Conflict</v>
      </c>
      <c r="G15" s="219">
        <f t="shared" si="0"/>
        <v>3.4</v>
      </c>
      <c r="H15" s="44">
        <f t="shared" si="1"/>
        <v>4</v>
      </c>
      <c r="I15" s="114" t="str">
        <f t="shared" si="2"/>
        <v>High</v>
      </c>
      <c r="J15" s="220" t="str">
        <f>INDEX(Trends!$D$3:$D$404,MATCH(C15,Trends!$C$3:$C$404,0))</f>
        <v>Stable</v>
      </c>
      <c r="K15" s="107" t="str">
        <f>IF(Reliability!B13="x","x",(IF(ROUNDUP(Reliability!B13,0)=1,"Very High",IF(ROUNDUP(Reliability!B13,0)=2,"High",IF(ROUNDUP(Reliability!B13,0)=3,"Medium",IF(ROUNDUP(Reliability!B13,0)=4,"Low","Very Low"))))))</f>
        <v>Medium</v>
      </c>
      <c r="L15" s="221">
        <f t="shared" si="3"/>
        <v>3.2</v>
      </c>
      <c r="M15" s="222">
        <f>'Impact of the crisis'!N16</f>
        <v>1.7</v>
      </c>
      <c r="N15" s="222">
        <f>'Impact of the crisis'!AB16</f>
        <v>3.8</v>
      </c>
      <c r="O15" s="221">
        <f>'Conditions of people affected'!R16</f>
        <v>3.15</v>
      </c>
      <c r="P15" s="222">
        <f>'Conditions of people affected'!K16</f>
        <v>3.3</v>
      </c>
      <c r="Q15" s="222">
        <f>'Conditions of people affected'!Q16</f>
        <v>3</v>
      </c>
      <c r="R15" s="222">
        <f t="shared" si="4"/>
        <v>4.0999999999999996</v>
      </c>
      <c r="S15" s="222">
        <f>'Complexity of the crisis'!X16</f>
        <v>4.2</v>
      </c>
      <c r="T15" s="222">
        <f>'Complexity of the crisis'!AN16</f>
        <v>4</v>
      </c>
      <c r="U15" s="121" t="str">
        <f>VLOOKUP(C15,Lists!$C$3:$E$160,3,FALSE)</f>
        <v>Africa</v>
      </c>
      <c r="V15" s="122">
        <v>44350</v>
      </c>
    </row>
    <row r="16" spans="1:22" ht="15.75" customHeight="1" x14ac:dyDescent="0.35">
      <c r="A16" s="45" t="str">
        <f>'Crisis Indicator Data'!A14</f>
        <v>CAR refugees in Cameroon</v>
      </c>
      <c r="B16" s="45" t="str">
        <f>Lists!G14</f>
        <v>CAR refugees</v>
      </c>
      <c r="C16" s="45" t="str">
        <f>'Crisis Indicator Data'!C14</f>
        <v>CMR004</v>
      </c>
      <c r="D16" s="45" t="str">
        <f>'Crisis Indicator Data'!D14</f>
        <v>Cameroon</v>
      </c>
      <c r="E16" s="45" t="str">
        <f>'Crisis Indicator Data'!E14</f>
        <v>CMR</v>
      </c>
      <c r="F16" s="45" t="str">
        <f>'Crisis Indicator Data'!B14</f>
        <v>International displacement</v>
      </c>
      <c r="G16" s="219">
        <f t="shared" si="0"/>
        <v>3</v>
      </c>
      <c r="H16" s="44">
        <f t="shared" si="1"/>
        <v>3</v>
      </c>
      <c r="I16" s="114" t="str">
        <f t="shared" si="2"/>
        <v>Medium</v>
      </c>
      <c r="J16" s="220" t="str">
        <f>INDEX(Trends!$D$3:$D$404,MATCH(C16,Trends!$C$3:$C$404,0))</f>
        <v>Increasing</v>
      </c>
      <c r="K16" s="107" t="str">
        <f>IF(Reliability!B14="x","x",(IF(ROUNDUP(Reliability!B14,0)=1,"Very High",IF(ROUNDUP(Reliability!B14,0)=2,"High",IF(ROUNDUP(Reliability!B14,0)=3,"Medium",IF(ROUNDUP(Reliability!B14,0)=4,"Low","Very Low"))))))</f>
        <v>Medium</v>
      </c>
      <c r="L16" s="221">
        <f t="shared" si="3"/>
        <v>2.8</v>
      </c>
      <c r="M16" s="222">
        <f>'Impact of the crisis'!N17</f>
        <v>1.7</v>
      </c>
      <c r="N16" s="222">
        <f>'Impact of the crisis'!AB17</f>
        <v>3.2</v>
      </c>
      <c r="O16" s="221">
        <f>'Conditions of people affected'!R17</f>
        <v>2.75</v>
      </c>
      <c r="P16" s="222">
        <f>'Conditions of people affected'!K17</f>
        <v>2.5</v>
      </c>
      <c r="Q16" s="222">
        <f>'Conditions of people affected'!Q17</f>
        <v>3</v>
      </c>
      <c r="R16" s="222">
        <f t="shared" si="4"/>
        <v>3.5</v>
      </c>
      <c r="S16" s="222">
        <f>'Complexity of the crisis'!X17</f>
        <v>4.2</v>
      </c>
      <c r="T16" s="222">
        <f>'Complexity of the crisis'!AN17</f>
        <v>2.5</v>
      </c>
      <c r="U16" s="121" t="str">
        <f>VLOOKUP(C16,Lists!$C$3:$E$160,3,FALSE)</f>
        <v>Africa</v>
      </c>
      <c r="V16" s="122">
        <v>44350</v>
      </c>
    </row>
    <row r="17" spans="1:22" ht="15.75" customHeight="1" x14ac:dyDescent="0.35">
      <c r="A17" s="45" t="str">
        <f>'Crisis Indicator Data'!A15</f>
        <v>Complex crisis in DRC</v>
      </c>
      <c r="B17" s="45" t="str">
        <f>Lists!G15</f>
        <v>Complex crisis</v>
      </c>
      <c r="C17" s="45" t="str">
        <f>'Crisis Indicator Data'!C15</f>
        <v>COD001</v>
      </c>
      <c r="D17" s="45" t="str">
        <f>'Crisis Indicator Data'!D15</f>
        <v>DRC</v>
      </c>
      <c r="E17" s="45" t="str">
        <f>'Crisis Indicator Data'!E15</f>
        <v>COD</v>
      </c>
      <c r="F17" s="45" t="str">
        <f>'Crisis Indicator Data'!B15</f>
        <v>Complex crisis</v>
      </c>
      <c r="G17" s="219">
        <f t="shared" si="0"/>
        <v>4.5999999999999996</v>
      </c>
      <c r="H17" s="44">
        <f t="shared" si="1"/>
        <v>5</v>
      </c>
      <c r="I17" s="114" t="str">
        <f t="shared" si="2"/>
        <v>Very High</v>
      </c>
      <c r="J17" s="220" t="str">
        <f>INDEX(Trends!$D$3:$D$404,MATCH(C17,Trends!$C$3:$C$404,0))</f>
        <v>Stable</v>
      </c>
      <c r="K17" s="107" t="str">
        <f>IF(Reliability!B15="x","x",(IF(ROUNDUP(Reliability!B15,0)=1,"Very High",IF(ROUNDUP(Reliability!B15,0)=2,"High",IF(ROUNDUP(Reliability!B15,0)=3,"Medium",IF(ROUNDUP(Reliability!B15,0)=4,"Low","Very Low"))))))</f>
        <v>Medium</v>
      </c>
      <c r="L17" s="221">
        <f t="shared" si="3"/>
        <v>4.5</v>
      </c>
      <c r="M17" s="222">
        <f>'Impact of the crisis'!N18</f>
        <v>5</v>
      </c>
      <c r="N17" s="222">
        <f>'Impact of the crisis'!AB18</f>
        <v>4.0999999999999996</v>
      </c>
      <c r="O17" s="221">
        <f>'Conditions of people affected'!R18</f>
        <v>4.5</v>
      </c>
      <c r="P17" s="222">
        <f>'Conditions of people affected'!K18</f>
        <v>5</v>
      </c>
      <c r="Q17" s="222">
        <f>'Conditions of people affected'!Q18</f>
        <v>4</v>
      </c>
      <c r="R17" s="222">
        <f t="shared" si="4"/>
        <v>4.8</v>
      </c>
      <c r="S17" s="222">
        <f>'Complexity of the crisis'!X18</f>
        <v>5.0999999999999996</v>
      </c>
      <c r="T17" s="222">
        <f>'Complexity of the crisis'!AN18</f>
        <v>4.5</v>
      </c>
      <c r="U17" s="121" t="str">
        <f>VLOOKUP(C17,Lists!$C$3:$E$160,3,FALSE)</f>
        <v>Africa</v>
      </c>
      <c r="V17" s="122">
        <v>44519</v>
      </c>
    </row>
    <row r="18" spans="1:22" ht="15.75" customHeight="1" x14ac:dyDescent="0.35">
      <c r="A18" s="45" t="str">
        <f>'Crisis Indicator Data'!A16</f>
        <v>Complex crisis in Congo</v>
      </c>
      <c r="B18" s="45" t="str">
        <f>Lists!G16</f>
        <v>Complex crisis</v>
      </c>
      <c r="C18" s="45" t="str">
        <f>'Crisis Indicator Data'!C16</f>
        <v>COG001</v>
      </c>
      <c r="D18" s="45" t="str">
        <f>'Crisis Indicator Data'!D16</f>
        <v>Congo</v>
      </c>
      <c r="E18" s="45" t="str">
        <f>'Crisis Indicator Data'!E16</f>
        <v>COG</v>
      </c>
      <c r="F18" s="45" t="str">
        <f>'Crisis Indicator Data'!B16</f>
        <v>Complex crisis</v>
      </c>
      <c r="G18" s="219">
        <f t="shared" si="0"/>
        <v>3.4</v>
      </c>
      <c r="H18" s="44">
        <f t="shared" si="1"/>
        <v>4</v>
      </c>
      <c r="I18" s="114" t="str">
        <f t="shared" si="2"/>
        <v>High</v>
      </c>
      <c r="J18" s="220" t="str">
        <f>INDEX(Trends!$D$3:$D$404,MATCH(C18,Trends!$C$3:$C$404,0))</f>
        <v>Stable</v>
      </c>
      <c r="K18" s="107" t="str">
        <f>IF(Reliability!B16="x","x",(IF(ROUNDUP(Reliability!B16,0)=1,"Very High",IF(ROUNDUP(Reliability!B16,0)=2,"High",IF(ROUNDUP(Reliability!B16,0)=3,"Medium",IF(ROUNDUP(Reliability!B16,0)=4,"Low","Very Low"))))))</f>
        <v>Low</v>
      </c>
      <c r="L18" s="221">
        <f t="shared" si="3"/>
        <v>3.6</v>
      </c>
      <c r="M18" s="222">
        <f>'Impact of the crisis'!N19</f>
        <v>4.2</v>
      </c>
      <c r="N18" s="222">
        <f>'Impact of the crisis'!AB19</f>
        <v>3.3</v>
      </c>
      <c r="O18" s="221">
        <f>'Conditions of people affected'!R19</f>
        <v>3.25</v>
      </c>
      <c r="P18" s="222">
        <f>'Conditions of people affected'!K19</f>
        <v>3.5</v>
      </c>
      <c r="Q18" s="222">
        <f>'Conditions of people affected'!Q19</f>
        <v>3</v>
      </c>
      <c r="R18" s="222">
        <f t="shared" si="4"/>
        <v>3.3</v>
      </c>
      <c r="S18" s="222">
        <f>'Complexity of the crisis'!X19</f>
        <v>3.1</v>
      </c>
      <c r="T18" s="222">
        <f>'Complexity of the crisis'!AN19</f>
        <v>3.5</v>
      </c>
      <c r="U18" s="121" t="str">
        <f>VLOOKUP(C18,Lists!$C$3:$E$160,3,FALSE)</f>
        <v>Africa</v>
      </c>
      <c r="V18" s="122">
        <v>44356</v>
      </c>
    </row>
    <row r="19" spans="1:22" ht="15.75" customHeight="1" x14ac:dyDescent="0.35">
      <c r="A19" s="45" t="str">
        <f>'Crisis Indicator Data'!A17</f>
        <v>Complex crisis in Colombia</v>
      </c>
      <c r="B19" s="45" t="str">
        <f>Lists!G17</f>
        <v>Complex crisis</v>
      </c>
      <c r="C19" s="45" t="str">
        <f>'Crisis Indicator Data'!C17</f>
        <v>COL001</v>
      </c>
      <c r="D19" s="45" t="str">
        <f>'Crisis Indicator Data'!D17</f>
        <v>Colombia</v>
      </c>
      <c r="E19" s="45" t="str">
        <f>'Crisis Indicator Data'!E17</f>
        <v>COL</v>
      </c>
      <c r="F19" s="45" t="str">
        <f>'Crisis Indicator Data'!B17</f>
        <v>Complex crisis</v>
      </c>
      <c r="G19" s="219">
        <f t="shared" si="0"/>
        <v>4.0999999999999996</v>
      </c>
      <c r="H19" s="44">
        <f t="shared" si="1"/>
        <v>5</v>
      </c>
      <c r="I19" s="114" t="str">
        <f t="shared" si="2"/>
        <v>Very High</v>
      </c>
      <c r="J19" s="220" t="str">
        <f>INDEX(Trends!$D$3:$D$404,MATCH(C19,Trends!$C$3:$C$404,0))</f>
        <v>Increasing</v>
      </c>
      <c r="K19" s="107" t="str">
        <f>IF(Reliability!B17="x","x",(IF(ROUNDUP(Reliability!B17,0)=1,"Very High",IF(ROUNDUP(Reliability!B17,0)=2,"High",IF(ROUNDUP(Reliability!B17,0)=3,"Medium",IF(ROUNDUP(Reliability!B17,0)=4,"Low","Very Low"))))))</f>
        <v>High</v>
      </c>
      <c r="L19" s="221">
        <f t="shared" si="3"/>
        <v>4</v>
      </c>
      <c r="M19" s="222">
        <f>'Impact of the crisis'!N20</f>
        <v>5</v>
      </c>
      <c r="N19" s="222">
        <f>'Impact of the crisis'!AB20</f>
        <v>3.3</v>
      </c>
      <c r="O19" s="221">
        <f>'Conditions of people affected'!R20</f>
        <v>4.3</v>
      </c>
      <c r="P19" s="222">
        <f>'Conditions of people affected'!K20</f>
        <v>4.5999999999999996</v>
      </c>
      <c r="Q19" s="222">
        <f>'Conditions of people affected'!Q20</f>
        <v>4</v>
      </c>
      <c r="R19" s="222">
        <f t="shared" si="4"/>
        <v>3.8</v>
      </c>
      <c r="S19" s="222">
        <f>'Complexity of the crisis'!X20</f>
        <v>3.5</v>
      </c>
      <c r="T19" s="222">
        <f>'Complexity of the crisis'!AN20</f>
        <v>4</v>
      </c>
      <c r="U19" s="121" t="str">
        <f>VLOOKUP(C19,Lists!$C$3:$E$160,3,FALSE)</f>
        <v>Americas</v>
      </c>
      <c r="V19" s="122">
        <v>44494</v>
      </c>
    </row>
    <row r="20" spans="1:22" ht="15.75" customHeight="1" x14ac:dyDescent="0.35">
      <c r="A20" s="45" t="str">
        <f>'Crisis Indicator Data'!A18</f>
        <v>Venezuela displacement in Colombia</v>
      </c>
      <c r="B20" s="45" t="str">
        <f>Lists!G18</f>
        <v xml:space="preserve">Venezuelan refugees </v>
      </c>
      <c r="C20" s="45" t="str">
        <f>'Crisis Indicator Data'!C18</f>
        <v>COL002</v>
      </c>
      <c r="D20" s="45" t="str">
        <f>'Crisis Indicator Data'!D18</f>
        <v>Colombia</v>
      </c>
      <c r="E20" s="45" t="str">
        <f>'Crisis Indicator Data'!E18</f>
        <v>COL</v>
      </c>
      <c r="F20" s="45" t="str">
        <f>'Crisis Indicator Data'!B18</f>
        <v>International displacement</v>
      </c>
      <c r="G20" s="219">
        <f t="shared" si="0"/>
        <v>3.6</v>
      </c>
      <c r="H20" s="44">
        <f t="shared" si="1"/>
        <v>4</v>
      </c>
      <c r="I20" s="114" t="str">
        <f t="shared" si="2"/>
        <v>High</v>
      </c>
      <c r="J20" s="220" t="str">
        <f>INDEX(Trends!$D$3:$D$404,MATCH(C20,Trends!$C$3:$C$404,0))</f>
        <v>Increasing</v>
      </c>
      <c r="K20" s="107" t="str">
        <f>IF(Reliability!B18="x","x",(IF(ROUNDUP(Reliability!B18,0)=1,"Very High",IF(ROUNDUP(Reliability!B18,0)=2,"High",IF(ROUNDUP(Reliability!B18,0)=3,"Medium",IF(ROUNDUP(Reliability!B18,0)=4,"Low","Very Low"))))))</f>
        <v>Medium</v>
      </c>
      <c r="L20" s="221">
        <f t="shared" si="3"/>
        <v>3.6</v>
      </c>
      <c r="M20" s="222">
        <f>'Impact of the crisis'!N21</f>
        <v>2.7</v>
      </c>
      <c r="N20" s="222">
        <f>'Impact of the crisis'!AB21</f>
        <v>3.9</v>
      </c>
      <c r="O20" s="221">
        <f>'Conditions of people affected'!R21</f>
        <v>3.7</v>
      </c>
      <c r="P20" s="222">
        <f>'Conditions of people affected'!K21</f>
        <v>4.4000000000000004</v>
      </c>
      <c r="Q20" s="222">
        <f>'Conditions of people affected'!Q21</f>
        <v>3</v>
      </c>
      <c r="R20" s="222">
        <f t="shared" si="4"/>
        <v>3.3</v>
      </c>
      <c r="S20" s="222">
        <f>'Complexity of the crisis'!X21</f>
        <v>3.5</v>
      </c>
      <c r="T20" s="222">
        <f>'Complexity of the crisis'!AN21</f>
        <v>3</v>
      </c>
      <c r="U20" s="121" t="str">
        <f>VLOOKUP(C20,Lists!$C$3:$E$160,3,FALSE)</f>
        <v>Americas</v>
      </c>
      <c r="V20" s="122">
        <v>44456</v>
      </c>
    </row>
    <row r="21" spans="1:22" ht="15.75" customHeight="1" x14ac:dyDescent="0.35">
      <c r="A21" s="45" t="str">
        <f>'Crisis Indicator Data'!A19</f>
        <v>Nicaraguan refugees in Costa Rica</v>
      </c>
      <c r="B21" s="45" t="str">
        <f>Lists!G19</f>
        <v>Nicaraguan refugees</v>
      </c>
      <c r="C21" s="45" t="str">
        <f>'Crisis Indicator Data'!C19</f>
        <v>CRI002</v>
      </c>
      <c r="D21" s="45" t="str">
        <f>'Crisis Indicator Data'!D19</f>
        <v>Costa Rica</v>
      </c>
      <c r="E21" s="45" t="str">
        <f>'Crisis Indicator Data'!E19</f>
        <v>CRI</v>
      </c>
      <c r="F21" s="45" t="str">
        <f>'Crisis Indicator Data'!B19</f>
        <v>International displacement</v>
      </c>
      <c r="G21" s="219">
        <f t="shared" si="0"/>
        <v>1.2</v>
      </c>
      <c r="H21" s="44">
        <f t="shared" si="1"/>
        <v>2</v>
      </c>
      <c r="I21" s="114" t="str">
        <f t="shared" si="2"/>
        <v>Low</v>
      </c>
      <c r="J21" s="220" t="str">
        <f>INDEX(Trends!$D$3:$D$404,MATCH(C21,Trends!$C$3:$C$404,0))</f>
        <v>Stable</v>
      </c>
      <c r="K21" s="107" t="str">
        <f>IF(Reliability!B19="x","x",(IF(ROUNDUP(Reliability!B19,0)=1,"Very High",IF(ROUNDUP(Reliability!B19,0)=2,"High",IF(ROUNDUP(Reliability!B19,0)=3,"Medium",IF(ROUNDUP(Reliability!B19,0)=4,"Low","Very Low"))))))</f>
        <v>Medium</v>
      </c>
      <c r="L21" s="221">
        <f t="shared" si="3"/>
        <v>1.3</v>
      </c>
      <c r="M21" s="222">
        <f>'Impact of the crisis'!N22</f>
        <v>1</v>
      </c>
      <c r="N21" s="222">
        <f>'Impact of the crisis'!AB22</f>
        <v>1.5</v>
      </c>
      <c r="O21" s="221">
        <f>'Conditions of people affected'!R22</f>
        <v>1.05</v>
      </c>
      <c r="P21" s="222">
        <f>'Conditions of people affected'!K22</f>
        <v>1.1000000000000001</v>
      </c>
      <c r="Q21" s="222">
        <f>'Conditions of people affected'!Q22</f>
        <v>1</v>
      </c>
      <c r="R21" s="222">
        <f t="shared" si="4"/>
        <v>1.2</v>
      </c>
      <c r="S21" s="222">
        <f>'Complexity of the crisis'!X22</f>
        <v>0.9</v>
      </c>
      <c r="T21" s="222">
        <f>'Complexity of the crisis'!AN22</f>
        <v>1.5</v>
      </c>
      <c r="U21" s="121" t="str">
        <f>VLOOKUP(C21,Lists!$C$3:$E$160,3,FALSE)</f>
        <v>Americas</v>
      </c>
      <c r="V21" s="122">
        <v>44351</v>
      </c>
    </row>
    <row r="22" spans="1:22" ht="15.75" customHeight="1" x14ac:dyDescent="0.35">
      <c r="A22" s="45" t="str">
        <f>'Crisis Indicator Data'!A20</f>
        <v>Multiple crises in Djibouti</v>
      </c>
      <c r="B22" s="45" t="str">
        <f>Lists!G20</f>
        <v>Country level</v>
      </c>
      <c r="C22" s="45" t="str">
        <f>'Crisis Indicator Data'!C20</f>
        <v>DJI001</v>
      </c>
      <c r="D22" s="45" t="str">
        <f>'Crisis Indicator Data'!D20</f>
        <v>Djibouti</v>
      </c>
      <c r="E22" s="45" t="str">
        <f>'Crisis Indicator Data'!E20</f>
        <v>DJI</v>
      </c>
      <c r="F22" s="45" t="str">
        <f>'Crisis Indicator Data'!B20</f>
        <v>Multiple crises country</v>
      </c>
      <c r="G22" s="219">
        <f t="shared" si="0"/>
        <v>2.8</v>
      </c>
      <c r="H22" s="44">
        <f t="shared" si="1"/>
        <v>3</v>
      </c>
      <c r="I22" s="114" t="str">
        <f t="shared" si="2"/>
        <v>Medium</v>
      </c>
      <c r="J22" s="220" t="str">
        <f>INDEX(Trends!$D$3:$D$404,MATCH(C22,Trends!$C$3:$C$404,0))</f>
        <v>Increasing</v>
      </c>
      <c r="K22" s="107" t="str">
        <f>IF(Reliability!B20="x","x",(IF(ROUNDUP(Reliability!B20,0)=1,"Very High",IF(ROUNDUP(Reliability!B20,0)=2,"High",IF(ROUNDUP(Reliability!B20,0)=3,"Medium",IF(ROUNDUP(Reliability!B20,0)=4,"Low","Very Low"))))))</f>
        <v>Very High</v>
      </c>
      <c r="L22" s="221">
        <f t="shared" si="3"/>
        <v>2.5</v>
      </c>
      <c r="M22" s="222">
        <f>'Impact of the crisis'!N23</f>
        <v>3.1</v>
      </c>
      <c r="N22" s="222">
        <f>'Impact of the crisis'!AB23</f>
        <v>2.1</v>
      </c>
      <c r="O22" s="221">
        <f>'Conditions of people affected'!R23</f>
        <v>2.65</v>
      </c>
      <c r="P22" s="222">
        <f>'Conditions of people affected'!K23</f>
        <v>2.2999999999999998</v>
      </c>
      <c r="Q22" s="222">
        <f>'Conditions of people affected'!Q23</f>
        <v>3</v>
      </c>
      <c r="R22" s="222">
        <f t="shared" si="4"/>
        <v>3.3</v>
      </c>
      <c r="S22" s="222">
        <f>'Complexity of the crisis'!X23</f>
        <v>3.1</v>
      </c>
      <c r="T22" s="222">
        <f>'Complexity of the crisis'!AN23</f>
        <v>3.5</v>
      </c>
      <c r="U22" s="121" t="str">
        <f>VLOOKUP(C22,Lists!$C$3:$E$160,3,FALSE)</f>
        <v>Africa</v>
      </c>
      <c r="V22" s="122">
        <v>44521</v>
      </c>
    </row>
    <row r="23" spans="1:22" ht="15.75" customHeight="1" x14ac:dyDescent="0.35">
      <c r="A23" s="45" t="str">
        <f>'Crisis Indicator Data'!A21</f>
        <v>Mixed migration in Djibouti</v>
      </c>
      <c r="B23" s="45" t="str">
        <f>Lists!G21</f>
        <v>Mixed Migration</v>
      </c>
      <c r="C23" s="45" t="str">
        <f>'Crisis Indicator Data'!C21</f>
        <v>DJI002</v>
      </c>
      <c r="D23" s="45" t="str">
        <f>'Crisis Indicator Data'!D21</f>
        <v>Djibouti</v>
      </c>
      <c r="E23" s="45" t="str">
        <f>'Crisis Indicator Data'!E21</f>
        <v>DJI</v>
      </c>
      <c r="F23" s="45" t="str">
        <f>'Crisis Indicator Data'!B21</f>
        <v>International displacement</v>
      </c>
      <c r="G23" s="219">
        <f t="shared" si="0"/>
        <v>1.8</v>
      </c>
      <c r="H23" s="44">
        <f t="shared" si="1"/>
        <v>2</v>
      </c>
      <c r="I23" s="114" t="str">
        <f t="shared" si="2"/>
        <v>Low</v>
      </c>
      <c r="J23" s="220" t="str">
        <f>INDEX(Trends!$D$3:$D$404,MATCH(C23,Trends!$C$3:$C$404,0))</f>
        <v>Stable</v>
      </c>
      <c r="K23" s="107" t="str">
        <f>IF(Reliability!B21="x","x",(IF(ROUNDUP(Reliability!B21,0)=1,"Very High",IF(ROUNDUP(Reliability!B21,0)=2,"High",IF(ROUNDUP(Reliability!B21,0)=3,"Medium",IF(ROUNDUP(Reliability!B21,0)=4,"Low","Very Low"))))))</f>
        <v>Very High</v>
      </c>
      <c r="L23" s="221">
        <f t="shared" si="3"/>
        <v>2</v>
      </c>
      <c r="M23" s="222">
        <f>'Impact of the crisis'!N24</f>
        <v>3.1</v>
      </c>
      <c r="N23" s="222">
        <f>'Impact of the crisis'!AB24</f>
        <v>1.3</v>
      </c>
      <c r="O23" s="221">
        <f>'Conditions of people affected'!R24</f>
        <v>0.95</v>
      </c>
      <c r="P23" s="222">
        <f>'Conditions of people affected'!K24</f>
        <v>0.9</v>
      </c>
      <c r="Q23" s="222">
        <f>'Conditions of people affected'!Q24</f>
        <v>1</v>
      </c>
      <c r="R23" s="222">
        <f t="shared" si="4"/>
        <v>2.8</v>
      </c>
      <c r="S23" s="222">
        <f>'Complexity of the crisis'!X24</f>
        <v>3.1</v>
      </c>
      <c r="T23" s="222">
        <f>'Complexity of the crisis'!AN24</f>
        <v>2.5</v>
      </c>
      <c r="U23" s="121" t="str">
        <f>VLOOKUP(C23,Lists!$C$3:$E$160,3,FALSE)</f>
        <v>Africa</v>
      </c>
      <c r="V23" s="122">
        <v>44521</v>
      </c>
    </row>
    <row r="24" spans="1:22" ht="15.75" customHeight="1" x14ac:dyDescent="0.35">
      <c r="A24" s="45" t="str">
        <f>'Crisis Indicator Data'!A22</f>
        <v>Drought in Djibouti</v>
      </c>
      <c r="B24" s="45" t="str">
        <f>Lists!G22</f>
        <v>Drought</v>
      </c>
      <c r="C24" s="45" t="str">
        <f>'Crisis Indicator Data'!C22</f>
        <v>DJI003</v>
      </c>
      <c r="D24" s="45" t="str">
        <f>'Crisis Indicator Data'!D22</f>
        <v>Djibouti</v>
      </c>
      <c r="E24" s="45" t="str">
        <f>'Crisis Indicator Data'!E22</f>
        <v>DJI</v>
      </c>
      <c r="F24" s="45" t="str">
        <f>'Crisis Indicator Data'!B22</f>
        <v>Drought</v>
      </c>
      <c r="G24" s="219">
        <f t="shared" si="0"/>
        <v>2.7</v>
      </c>
      <c r="H24" s="44">
        <f t="shared" si="1"/>
        <v>3</v>
      </c>
      <c r="I24" s="114" t="str">
        <f t="shared" si="2"/>
        <v>Medium</v>
      </c>
      <c r="J24" s="220" t="str">
        <f>INDEX(Trends!$D$3:$D$404,MATCH(C24,Trends!$C$3:$C$404,0))</f>
        <v>Increasing</v>
      </c>
      <c r="K24" s="107" t="str">
        <f>IF(Reliability!B22="x","x",(IF(ROUNDUP(Reliability!B22,0)=1,"Very High",IF(ROUNDUP(Reliability!B22,0)=2,"High",IF(ROUNDUP(Reliability!B22,0)=3,"Medium",IF(ROUNDUP(Reliability!B22,0)=4,"Low","Very Low"))))))</f>
        <v>High</v>
      </c>
      <c r="L24" s="221">
        <f t="shared" si="3"/>
        <v>2</v>
      </c>
      <c r="M24" s="222">
        <f>'Impact of the crisis'!N25</f>
        <v>3.1</v>
      </c>
      <c r="N24" s="222">
        <f>'Impact of the crisis'!AB25</f>
        <v>1.4</v>
      </c>
      <c r="O24" s="221">
        <f>'Conditions of people affected'!R25</f>
        <v>2.5499999999999998</v>
      </c>
      <c r="P24" s="222">
        <f>'Conditions of people affected'!K25</f>
        <v>2.1</v>
      </c>
      <c r="Q24" s="222">
        <f>'Conditions of people affected'!Q25</f>
        <v>3</v>
      </c>
      <c r="R24" s="222">
        <f t="shared" si="4"/>
        <v>3.3</v>
      </c>
      <c r="S24" s="222">
        <f>'Complexity of the crisis'!X25</f>
        <v>3.1</v>
      </c>
      <c r="T24" s="222">
        <f>'Complexity of the crisis'!AN25</f>
        <v>3.5</v>
      </c>
      <c r="U24" s="121" t="str">
        <f>VLOOKUP(C24,Lists!$C$3:$E$160,3,FALSE)</f>
        <v>Africa</v>
      </c>
      <c r="V24" s="122">
        <v>44521</v>
      </c>
    </row>
    <row r="25" spans="1:22" ht="15.75" customHeight="1" x14ac:dyDescent="0.35">
      <c r="A25" s="45" t="str">
        <f>'Crisis Indicator Data'!A23</f>
        <v>Mixed migration flows in Algeria</v>
      </c>
      <c r="B25" s="45" t="str">
        <f>Lists!G23</f>
        <v>Mixed Migration</v>
      </c>
      <c r="C25" s="45" t="str">
        <f>'Crisis Indicator Data'!C23</f>
        <v>DZA002</v>
      </c>
      <c r="D25" s="45" t="str">
        <f>'Crisis Indicator Data'!D23</f>
        <v>Algeria</v>
      </c>
      <c r="E25" s="45" t="str">
        <f>'Crisis Indicator Data'!E23</f>
        <v>DZA</v>
      </c>
      <c r="F25" s="45" t="str">
        <f>'Crisis Indicator Data'!B23</f>
        <v>International displacement</v>
      </c>
      <c r="G25" s="219" t="str">
        <f t="shared" si="0"/>
        <v>x</v>
      </c>
      <c r="H25" s="44" t="str">
        <f t="shared" si="1"/>
        <v>x</v>
      </c>
      <c r="I25" s="114" t="str">
        <f t="shared" si="2"/>
        <v>x</v>
      </c>
      <c r="J25" s="220" t="str">
        <f>INDEX(Trends!$D$3:$D$404,MATCH(C25,Trends!$C$3:$C$404,0))</f>
        <v>-</v>
      </c>
      <c r="K25" s="107" t="str">
        <f>IF(Reliability!B23="x","x",(IF(ROUNDUP(Reliability!B23,0)=1,"Very High",IF(ROUNDUP(Reliability!B23,0)=2,"High",IF(ROUNDUP(Reliability!B23,0)=3,"Medium",IF(ROUNDUP(Reliability!B23,0)=4,"Low","Very Low"))))))</f>
        <v>Very Low</v>
      </c>
      <c r="L25" s="221">
        <f t="shared" si="3"/>
        <v>4.5</v>
      </c>
      <c r="M25" s="222">
        <f>'Impact of the crisis'!N26</f>
        <v>5</v>
      </c>
      <c r="N25" s="222">
        <f>'Impact of the crisis'!AB26</f>
        <v>4.2</v>
      </c>
      <c r="O25" s="221" t="str">
        <f>'Conditions of people affected'!R26</f>
        <v>x</v>
      </c>
      <c r="P25" s="222" t="str">
        <f>'Conditions of people affected'!K26</f>
        <v>x</v>
      </c>
      <c r="Q25" s="222" t="str">
        <f>'Conditions of people affected'!Q26</f>
        <v>x</v>
      </c>
      <c r="R25" s="222">
        <f t="shared" si="4"/>
        <v>2.7</v>
      </c>
      <c r="S25" s="222">
        <f>'Complexity of the crisis'!X26</f>
        <v>3.6</v>
      </c>
      <c r="T25" s="222">
        <f>'Complexity of the crisis'!AN26</f>
        <v>1.5</v>
      </c>
      <c r="U25" s="121" t="str">
        <f>VLOOKUP(C25,Lists!$C$3:$E$160,3,FALSE)</f>
        <v>Africa</v>
      </c>
      <c r="V25" s="122">
        <v>44411</v>
      </c>
    </row>
    <row r="26" spans="1:22" ht="15.75" customHeight="1" x14ac:dyDescent="0.35">
      <c r="A26" s="45" t="str">
        <f>'Crisis Indicator Data'!A24</f>
        <v>Sahrawi refugees in Algeria</v>
      </c>
      <c r="B26" s="45" t="str">
        <f>Lists!G24</f>
        <v>Sahrawi refugees</v>
      </c>
      <c r="C26" s="45" t="str">
        <f>'Crisis Indicator Data'!C24</f>
        <v>DZA003</v>
      </c>
      <c r="D26" s="45" t="str">
        <f>'Crisis Indicator Data'!D24</f>
        <v>Algeria</v>
      </c>
      <c r="E26" s="45" t="str">
        <f>'Crisis Indicator Data'!E24</f>
        <v>DZA</v>
      </c>
      <c r="F26" s="45" t="str">
        <f>'Crisis Indicator Data'!B24</f>
        <v>International displacement</v>
      </c>
      <c r="G26" s="219">
        <f t="shared" si="0"/>
        <v>2.2999999999999998</v>
      </c>
      <c r="H26" s="44">
        <f t="shared" si="1"/>
        <v>3</v>
      </c>
      <c r="I26" s="114" t="str">
        <f t="shared" si="2"/>
        <v>Medium</v>
      </c>
      <c r="J26" s="220" t="str">
        <f>INDEX(Trends!$D$3:$D$404,MATCH(C26,Trends!$C$3:$C$404,0))</f>
        <v>Stable</v>
      </c>
      <c r="K26" s="107" t="str">
        <f>IF(Reliability!B24="x","x",(IF(ROUNDUP(Reliability!B24,0)=1,"Very High",IF(ROUNDUP(Reliability!B24,0)=2,"High",IF(ROUNDUP(Reliability!B24,0)=3,"Medium",IF(ROUNDUP(Reliability!B24,0)=4,"Low","Very Low"))))))</f>
        <v>Medium</v>
      </c>
      <c r="L26" s="221">
        <f t="shared" si="3"/>
        <v>2.2000000000000002</v>
      </c>
      <c r="M26" s="222">
        <f>'Impact of the crisis'!N27</f>
        <v>1.1000000000000001</v>
      </c>
      <c r="N26" s="222">
        <f>'Impact of the crisis'!AB27</f>
        <v>2.6</v>
      </c>
      <c r="O26" s="221">
        <f>'Conditions of people affected'!R27</f>
        <v>2.2999999999999998</v>
      </c>
      <c r="P26" s="222">
        <f>'Conditions of people affected'!K27</f>
        <v>1.6</v>
      </c>
      <c r="Q26" s="222">
        <f>'Conditions of people affected'!Q27</f>
        <v>3</v>
      </c>
      <c r="R26" s="222">
        <f t="shared" si="4"/>
        <v>2.5</v>
      </c>
      <c r="S26" s="222">
        <f>'Complexity of the crisis'!X27</f>
        <v>3.6</v>
      </c>
      <c r="T26" s="222">
        <f>'Complexity of the crisis'!AN27</f>
        <v>1</v>
      </c>
      <c r="U26" s="121" t="str">
        <f>VLOOKUP(C26,Lists!$C$3:$E$160,3,FALSE)</f>
        <v>Africa</v>
      </c>
      <c r="V26" s="122">
        <v>44411</v>
      </c>
    </row>
    <row r="27" spans="1:22" ht="15.75" customHeight="1" x14ac:dyDescent="0.35">
      <c r="A27" s="45" t="str">
        <f>'Crisis Indicator Data'!A25</f>
        <v>Multiple crises in Algeria</v>
      </c>
      <c r="B27" s="45" t="str">
        <f>Lists!G25</f>
        <v>Country level</v>
      </c>
      <c r="C27" s="45" t="str">
        <f>'Crisis Indicator Data'!C25</f>
        <v>DZA004</v>
      </c>
      <c r="D27" s="45" t="str">
        <f>'Crisis Indicator Data'!D25</f>
        <v>Algeria</v>
      </c>
      <c r="E27" s="45" t="str">
        <f>'Crisis Indicator Data'!E25</f>
        <v>DZA</v>
      </c>
      <c r="F27" s="45" t="str">
        <f>'Crisis Indicator Data'!B25</f>
        <v>Multiple crises country</v>
      </c>
      <c r="G27" s="219" t="str">
        <f t="shared" si="0"/>
        <v>x</v>
      </c>
      <c r="H27" s="44" t="str">
        <f t="shared" si="1"/>
        <v>x</v>
      </c>
      <c r="I27" s="114" t="str">
        <f t="shared" si="2"/>
        <v>x</v>
      </c>
      <c r="J27" s="220" t="str">
        <f>INDEX(Trends!$D$3:$D$404,MATCH(C27,Trends!$C$3:$C$404,0))</f>
        <v>-</v>
      </c>
      <c r="K27" s="107" t="str">
        <f>IF(Reliability!B25="x","x",(IF(ROUNDUP(Reliability!B25,0)=1,"Very High",IF(ROUNDUP(Reliability!B25,0)=2,"High",IF(ROUNDUP(Reliability!B25,0)=3,"Medium",IF(ROUNDUP(Reliability!B25,0)=4,"Low","Very Low"))))))</f>
        <v>Very Low</v>
      </c>
      <c r="L27" s="221">
        <f t="shared" si="3"/>
        <v>4.4000000000000004</v>
      </c>
      <c r="M27" s="222">
        <f>'Impact of the crisis'!N28</f>
        <v>5</v>
      </c>
      <c r="N27" s="222">
        <f>'Impact of the crisis'!AB28</f>
        <v>4</v>
      </c>
      <c r="O27" s="221" t="str">
        <f>'Conditions of people affected'!R28</f>
        <v>x</v>
      </c>
      <c r="P27" s="222" t="str">
        <f>'Conditions of people affected'!K28</f>
        <v>x</v>
      </c>
      <c r="Q27" s="222" t="str">
        <f>'Conditions of people affected'!Q28</f>
        <v>x</v>
      </c>
      <c r="R27" s="222">
        <f t="shared" si="4"/>
        <v>2.7</v>
      </c>
      <c r="S27" s="222">
        <f>'Complexity of the crisis'!X28</f>
        <v>3.6</v>
      </c>
      <c r="T27" s="222">
        <f>'Complexity of the crisis'!AN28</f>
        <v>1.5</v>
      </c>
      <c r="U27" s="121" t="str">
        <f>VLOOKUP(C27,Lists!$C$3:$E$160,3,FALSE)</f>
        <v>Africa</v>
      </c>
      <c r="V27" s="122">
        <v>44357</v>
      </c>
    </row>
    <row r="28" spans="1:22" ht="15.75" customHeight="1" x14ac:dyDescent="0.35">
      <c r="A28" s="45" t="str">
        <f>'Crisis Indicator Data'!A26</f>
        <v>Venezuela displacement in Ecuador</v>
      </c>
      <c r="B28" s="45" t="str">
        <f>Lists!G26</f>
        <v xml:space="preserve">Venezuelan refugees </v>
      </c>
      <c r="C28" s="45" t="str">
        <f>'Crisis Indicator Data'!C26</f>
        <v>ECU002</v>
      </c>
      <c r="D28" s="45" t="str">
        <f>'Crisis Indicator Data'!D26</f>
        <v>Ecuador</v>
      </c>
      <c r="E28" s="45" t="str">
        <f>'Crisis Indicator Data'!E26</f>
        <v>ECU</v>
      </c>
      <c r="F28" s="45" t="str">
        <f>'Crisis Indicator Data'!B26</f>
        <v>International displacement</v>
      </c>
      <c r="G28" s="219">
        <f t="shared" si="0"/>
        <v>2.4</v>
      </c>
      <c r="H28" s="44">
        <f t="shared" si="1"/>
        <v>3</v>
      </c>
      <c r="I28" s="114" t="str">
        <f t="shared" si="2"/>
        <v>Medium</v>
      </c>
      <c r="J28" s="220" t="str">
        <f>INDEX(Trends!$D$3:$D$404,MATCH(C28,Trends!$C$3:$C$404,0))</f>
        <v>Stable</v>
      </c>
      <c r="K28" s="107" t="str">
        <f>IF(Reliability!B26="x","x",(IF(ROUNDUP(Reliability!B26,0)=1,"Very High",IF(ROUNDUP(Reliability!B26,0)=2,"High",IF(ROUNDUP(Reliability!B26,0)=3,"Medium",IF(ROUNDUP(Reliability!B26,0)=4,"Low","Very Low"))))))</f>
        <v>Medium</v>
      </c>
      <c r="L28" s="221">
        <f t="shared" si="3"/>
        <v>1.9</v>
      </c>
      <c r="M28" s="222">
        <f>'Impact of the crisis'!N29</f>
        <v>1.4</v>
      </c>
      <c r="N28" s="222">
        <f>'Impact of the crisis'!AB29</f>
        <v>2.2000000000000002</v>
      </c>
      <c r="O28" s="221">
        <f>'Conditions of people affected'!R29</f>
        <v>2.85</v>
      </c>
      <c r="P28" s="222">
        <f>'Conditions of people affected'!K29</f>
        <v>2.7</v>
      </c>
      <c r="Q28" s="222">
        <f>'Conditions of people affected'!Q29</f>
        <v>3</v>
      </c>
      <c r="R28" s="222">
        <f t="shared" si="4"/>
        <v>2.1</v>
      </c>
      <c r="S28" s="222">
        <f>'Complexity of the crisis'!X29</f>
        <v>2.6</v>
      </c>
      <c r="T28" s="222">
        <f>'Complexity of the crisis'!AN29</f>
        <v>1.5</v>
      </c>
      <c r="U28" s="121" t="str">
        <f>VLOOKUP(C28,Lists!$C$3:$E$160,3,FALSE)</f>
        <v>Americas</v>
      </c>
      <c r="V28" s="122">
        <v>44348</v>
      </c>
    </row>
    <row r="29" spans="1:22" ht="15.75" customHeight="1" x14ac:dyDescent="0.35">
      <c r="A29" s="45" t="str">
        <f>'Crisis Indicator Data'!A27</f>
        <v>Syrian Refugee Crisis in Egypt</v>
      </c>
      <c r="B29" s="45" t="str">
        <f>Lists!G27</f>
        <v>Refugee crisis</v>
      </c>
      <c r="C29" s="45" t="str">
        <f>'Crisis Indicator Data'!C27</f>
        <v>EGY002</v>
      </c>
      <c r="D29" s="45" t="str">
        <f>'Crisis Indicator Data'!D27</f>
        <v>Egypt</v>
      </c>
      <c r="E29" s="45" t="str">
        <f>'Crisis Indicator Data'!E27</f>
        <v>EGY</v>
      </c>
      <c r="F29" s="45" t="str">
        <f>'Crisis Indicator Data'!B27</f>
        <v>International displacement</v>
      </c>
      <c r="G29" s="219">
        <f t="shared" si="0"/>
        <v>2.5</v>
      </c>
      <c r="H29" s="44">
        <f t="shared" si="1"/>
        <v>3</v>
      </c>
      <c r="I29" s="114" t="str">
        <f t="shared" si="2"/>
        <v>Medium</v>
      </c>
      <c r="J29" s="220" t="str">
        <f>INDEX(Trends!$D$3:$D$404,MATCH(C29,Trends!$C$3:$C$404,0))</f>
        <v>Stable</v>
      </c>
      <c r="K29" s="107" t="str">
        <f>IF(Reliability!B27="x","x",(IF(ROUNDUP(Reliability!B27,0)=1,"Very High",IF(ROUNDUP(Reliability!B27,0)=2,"High",IF(ROUNDUP(Reliability!B27,0)=3,"Medium",IF(ROUNDUP(Reliability!B27,0)=4,"Low","Very Low"))))))</f>
        <v>Medium</v>
      </c>
      <c r="L29" s="221">
        <f t="shared" si="3"/>
        <v>2.2999999999999998</v>
      </c>
      <c r="M29" s="222">
        <f>'Impact of the crisis'!N30</f>
        <v>2.4</v>
      </c>
      <c r="N29" s="222">
        <f>'Impact of the crisis'!AB30</f>
        <v>2.2999999999999998</v>
      </c>
      <c r="O29" s="221">
        <f>'Conditions of people affected'!R30</f>
        <v>2.4</v>
      </c>
      <c r="P29" s="222">
        <f>'Conditions of people affected'!K30</f>
        <v>2.8</v>
      </c>
      <c r="Q29" s="222">
        <f>'Conditions of people affected'!Q30</f>
        <v>2</v>
      </c>
      <c r="R29" s="222">
        <f t="shared" si="4"/>
        <v>2.8</v>
      </c>
      <c r="S29" s="222">
        <f>'Complexity of the crisis'!X30</f>
        <v>3.7</v>
      </c>
      <c r="T29" s="222">
        <f>'Complexity of the crisis'!AN30</f>
        <v>1.5</v>
      </c>
      <c r="U29" s="121" t="str">
        <f>VLOOKUP(C29,Lists!$C$3:$E$160,3,FALSE)</f>
        <v>Africa</v>
      </c>
      <c r="V29" s="122">
        <v>44411</v>
      </c>
    </row>
    <row r="30" spans="1:22" ht="15.75" customHeight="1" x14ac:dyDescent="0.35">
      <c r="A30" s="45" t="str">
        <f>'Crisis Indicator Data'!A28</f>
        <v>Complex crisis in Eritrea</v>
      </c>
      <c r="B30" s="45" t="str">
        <f>Lists!G28</f>
        <v>Complex crisis</v>
      </c>
      <c r="C30" s="45" t="str">
        <f>'Crisis Indicator Data'!C28</f>
        <v>ERI001</v>
      </c>
      <c r="D30" s="45" t="str">
        <f>'Crisis Indicator Data'!D28</f>
        <v>Eritrea</v>
      </c>
      <c r="E30" s="45" t="str">
        <f>'Crisis Indicator Data'!E28</f>
        <v>ERI</v>
      </c>
      <c r="F30" s="45" t="str">
        <f>'Crisis Indicator Data'!B28</f>
        <v>Complex crisis</v>
      </c>
      <c r="G30" s="219">
        <f t="shared" si="0"/>
        <v>3.8</v>
      </c>
      <c r="H30" s="44">
        <f t="shared" si="1"/>
        <v>4</v>
      </c>
      <c r="I30" s="114" t="str">
        <f t="shared" si="2"/>
        <v>High</v>
      </c>
      <c r="J30" s="220" t="str">
        <f>INDEX(Trends!$D$3:$D$404,MATCH(C30,Trends!$C$3:$C$404,0))</f>
        <v>Stable</v>
      </c>
      <c r="K30" s="107" t="str">
        <f>IF(Reliability!B28="x","x",(IF(ROUNDUP(Reliability!B28,0)=1,"Very High",IF(ROUNDUP(Reliability!B28,0)=2,"High",IF(ROUNDUP(Reliability!B28,0)=3,"Medium",IF(ROUNDUP(Reliability!B28,0)=4,"Low","Very Low"))))))</f>
        <v>Medium</v>
      </c>
      <c r="L30" s="221">
        <f t="shared" si="3"/>
        <v>3.4</v>
      </c>
      <c r="M30" s="222">
        <f>'Impact of the crisis'!N31</f>
        <v>3.8</v>
      </c>
      <c r="N30" s="222">
        <f>'Impact of the crisis'!AB31</f>
        <v>3.1</v>
      </c>
      <c r="O30" s="221">
        <f>'Conditions of people affected'!R31</f>
        <v>3.5</v>
      </c>
      <c r="P30" s="222">
        <f>'Conditions of people affected'!K31</f>
        <v>4</v>
      </c>
      <c r="Q30" s="222">
        <f>'Conditions of people affected'!Q31</f>
        <v>3</v>
      </c>
      <c r="R30" s="222">
        <f t="shared" si="4"/>
        <v>4.5999999999999996</v>
      </c>
      <c r="S30" s="222">
        <f>'Complexity of the crisis'!X31</f>
        <v>4.0999999999999996</v>
      </c>
      <c r="T30" s="222">
        <f>'Complexity of the crisis'!AN31</f>
        <v>5</v>
      </c>
      <c r="U30" s="121" t="str">
        <f>VLOOKUP(C30,Lists!$C$3:$E$160,3,FALSE)</f>
        <v>Africa</v>
      </c>
      <c r="V30" s="122">
        <v>44350</v>
      </c>
    </row>
    <row r="31" spans="1:22" x14ac:dyDescent="0.35">
      <c r="A31" s="45" t="str">
        <f>'Crisis Indicator Data'!A29</f>
        <v>Mixed migration flows in spain</v>
      </c>
      <c r="B31" s="45" t="str">
        <f>Lists!G29</f>
        <v>Mixed Migration</v>
      </c>
      <c r="C31" s="45" t="str">
        <f>'Crisis Indicator Data'!C29</f>
        <v>ESP002</v>
      </c>
      <c r="D31" s="45" t="str">
        <f>'Crisis Indicator Data'!D29</f>
        <v>Spain</v>
      </c>
      <c r="E31" s="45" t="str">
        <f>'Crisis Indicator Data'!E29</f>
        <v>ESP</v>
      </c>
      <c r="F31" s="45" t="str">
        <f>'Crisis Indicator Data'!B29</f>
        <v>International displacement</v>
      </c>
      <c r="G31" s="219">
        <f t="shared" si="0"/>
        <v>1.8</v>
      </c>
      <c r="H31" s="44">
        <f t="shared" si="1"/>
        <v>2</v>
      </c>
      <c r="I31" s="114" t="str">
        <f t="shared" si="2"/>
        <v>Low</v>
      </c>
      <c r="J31" s="220" t="str">
        <f>INDEX(Trends!$D$3:$D$404,MATCH(C31,Trends!$C$3:$C$404,0))</f>
        <v>Stable</v>
      </c>
      <c r="K31" s="107" t="str">
        <f>IF(Reliability!B29="x","x",(IF(ROUNDUP(Reliability!B29,0)=1,"Very High",IF(ROUNDUP(Reliability!B29,0)=2,"High",IF(ROUNDUP(Reliability!B29,0)=3,"Medium",IF(ROUNDUP(Reliability!B29,0)=4,"Low","Very Low"))))))</f>
        <v>High</v>
      </c>
      <c r="L31" s="221">
        <f t="shared" si="3"/>
        <v>2.5</v>
      </c>
      <c r="M31" s="222">
        <f>'Impact of the crisis'!N32</f>
        <v>2.2000000000000002</v>
      </c>
      <c r="N31" s="222">
        <f>'Impact of the crisis'!AB32</f>
        <v>2.6</v>
      </c>
      <c r="O31" s="221">
        <f>'Conditions of people affected'!R32</f>
        <v>1.4</v>
      </c>
      <c r="P31" s="222">
        <f>'Conditions of people affected'!K32</f>
        <v>1.8</v>
      </c>
      <c r="Q31" s="222">
        <f>'Conditions of people affected'!Q32</f>
        <v>1</v>
      </c>
      <c r="R31" s="222">
        <f t="shared" si="4"/>
        <v>1.8</v>
      </c>
      <c r="S31" s="222">
        <f>'Complexity of the crisis'!X32</f>
        <v>2.1</v>
      </c>
      <c r="T31" s="222">
        <f>'Complexity of the crisis'!AN32</f>
        <v>1.5</v>
      </c>
      <c r="U31" s="121" t="str">
        <f>VLOOKUP(C31,Lists!$C$3:$E$160,3,FALSE)</f>
        <v>Europe</v>
      </c>
      <c r="V31" s="122">
        <v>44376</v>
      </c>
    </row>
    <row r="32" spans="1:22" x14ac:dyDescent="0.35">
      <c r="A32" s="45" t="str">
        <f>'Crisis Indicator Data'!A30</f>
        <v>Complex crisis in Ethiopia</v>
      </c>
      <c r="B32" s="45" t="str">
        <f>Lists!G30</f>
        <v>Complex crisis</v>
      </c>
      <c r="C32" s="45" t="str">
        <f>'Crisis Indicator Data'!C30</f>
        <v>ETH001</v>
      </c>
      <c r="D32" s="45" t="str">
        <f>'Crisis Indicator Data'!D30</f>
        <v>Ethiopia</v>
      </c>
      <c r="E32" s="45" t="str">
        <f>'Crisis Indicator Data'!E30</f>
        <v>ETH</v>
      </c>
      <c r="F32" s="45" t="str">
        <f>'Crisis Indicator Data'!B30</f>
        <v>Complex crisis</v>
      </c>
      <c r="G32" s="219">
        <f t="shared" si="0"/>
        <v>4.8</v>
      </c>
      <c r="H32" s="44">
        <f t="shared" si="1"/>
        <v>5</v>
      </c>
      <c r="I32" s="114" t="str">
        <f t="shared" si="2"/>
        <v>Very High</v>
      </c>
      <c r="J32" s="220" t="str">
        <f>INDEX(Trends!$D$3:$D$404,MATCH(C32,Trends!$C$3:$C$404,0))</f>
        <v>Increasing</v>
      </c>
      <c r="K32" s="107" t="str">
        <f>IF(Reliability!B30="x","x",(IF(ROUNDUP(Reliability!B30,0)=1,"Very High",IF(ROUNDUP(Reliability!B30,0)=2,"High",IF(ROUNDUP(Reliability!B30,0)=3,"Medium",IF(ROUNDUP(Reliability!B30,0)=4,"Low","Very Low"))))))</f>
        <v>High</v>
      </c>
      <c r="L32" s="221">
        <f t="shared" si="3"/>
        <v>4.8</v>
      </c>
      <c r="M32" s="222">
        <f>'Impact of the crisis'!N33</f>
        <v>5</v>
      </c>
      <c r="N32" s="222">
        <f>'Impact of the crisis'!AB33</f>
        <v>4.7</v>
      </c>
      <c r="O32" s="221">
        <f>'Conditions of people affected'!R33</f>
        <v>5</v>
      </c>
      <c r="P32" s="222">
        <f>'Conditions of people affected'!K33</f>
        <v>5</v>
      </c>
      <c r="Q32" s="222">
        <f>'Conditions of people affected'!Q33</f>
        <v>5</v>
      </c>
      <c r="R32" s="222">
        <f t="shared" si="4"/>
        <v>4.5999999999999996</v>
      </c>
      <c r="S32" s="222">
        <f>'Complexity of the crisis'!X33</f>
        <v>4.5999999999999996</v>
      </c>
      <c r="T32" s="222">
        <f>'Complexity of the crisis'!AN33</f>
        <v>4.5</v>
      </c>
      <c r="U32" s="121" t="str">
        <f>VLOOKUP(C32,Lists!$C$3:$E$160,3,FALSE)</f>
        <v>Africa</v>
      </c>
      <c r="V32" s="122">
        <v>44514</v>
      </c>
    </row>
    <row r="33" spans="1:22" x14ac:dyDescent="0.35">
      <c r="A33" s="45" t="str">
        <f>'Crisis Indicator Data'!A31</f>
        <v>Flood Crisis in Ethiopia</v>
      </c>
      <c r="B33" s="45" t="str">
        <f>Lists!G31</f>
        <v>Floods</v>
      </c>
      <c r="C33" s="45" t="str">
        <f>'Crisis Indicator Data'!C31</f>
        <v>ETH002</v>
      </c>
      <c r="D33" s="45" t="str">
        <f>'Crisis Indicator Data'!D31</f>
        <v>Ethiopia</v>
      </c>
      <c r="E33" s="45" t="str">
        <f>'Crisis Indicator Data'!E31</f>
        <v>ETH</v>
      </c>
      <c r="F33" s="45" t="str">
        <f>'Crisis Indicator Data'!B31</f>
        <v>Flood</v>
      </c>
      <c r="G33" s="219">
        <f t="shared" si="0"/>
        <v>2.8</v>
      </c>
      <c r="H33" s="44">
        <f t="shared" si="1"/>
        <v>3</v>
      </c>
      <c r="I33" s="114" t="str">
        <f t="shared" si="2"/>
        <v>Medium</v>
      </c>
      <c r="J33" s="220" t="str">
        <f>INDEX(Trends!$D$3:$D$404,MATCH(C33,Trends!$C$3:$C$404,0))</f>
        <v>Increasing</v>
      </c>
      <c r="K33" s="107" t="str">
        <f>IF(Reliability!B31="x","x",(IF(ROUNDUP(Reliability!B31,0)=1,"Very High",IF(ROUNDUP(Reliability!B31,0)=2,"High",IF(ROUNDUP(Reliability!B31,0)=3,"Medium",IF(ROUNDUP(Reliability!B31,0)=4,"Low","Very Low"))))))</f>
        <v>High</v>
      </c>
      <c r="L33" s="221">
        <f t="shared" si="3"/>
        <v>3.2</v>
      </c>
      <c r="M33" s="222">
        <f>'Impact of the crisis'!N34</f>
        <v>4.4000000000000004</v>
      </c>
      <c r="N33" s="222">
        <f>'Impact of the crisis'!AB34</f>
        <v>2.4</v>
      </c>
      <c r="O33" s="221">
        <f>'Conditions of people affected'!R34</f>
        <v>1.6</v>
      </c>
      <c r="P33" s="222">
        <f>'Conditions of people affected'!K34</f>
        <v>2.2000000000000002</v>
      </c>
      <c r="Q33" s="222">
        <f>'Conditions of people affected'!Q34</f>
        <v>1</v>
      </c>
      <c r="R33" s="222">
        <f t="shared" si="4"/>
        <v>4.0999999999999996</v>
      </c>
      <c r="S33" s="222">
        <f>'Complexity of the crisis'!X34</f>
        <v>4.5999999999999996</v>
      </c>
      <c r="T33" s="222">
        <f>'Complexity of the crisis'!AN34</f>
        <v>3.5</v>
      </c>
      <c r="U33" s="121" t="str">
        <f>VLOOKUP(C33,Lists!$C$3:$E$160,3,FALSE)</f>
        <v>Africa</v>
      </c>
      <c r="V33" s="122">
        <v>44521</v>
      </c>
    </row>
    <row r="34" spans="1:22" x14ac:dyDescent="0.35">
      <c r="A34" s="45" t="str">
        <f>'Crisis Indicator Data'!A32</f>
        <v>International Displacement</v>
      </c>
      <c r="B34" s="45" t="str">
        <f>Lists!G32</f>
        <v>International Displacement</v>
      </c>
      <c r="C34" s="45" t="str">
        <f>'Crisis Indicator Data'!C32</f>
        <v>ETH003</v>
      </c>
      <c r="D34" s="45" t="str">
        <f>'Crisis Indicator Data'!D32</f>
        <v>Ethiopia</v>
      </c>
      <c r="E34" s="45" t="str">
        <f>'Crisis Indicator Data'!E32</f>
        <v>ETH</v>
      </c>
      <c r="F34" s="45" t="str">
        <f>'Crisis Indicator Data'!B32</f>
        <v>International displacement</v>
      </c>
      <c r="G34" s="219">
        <f t="shared" si="0"/>
        <v>3.2</v>
      </c>
      <c r="H34" s="44">
        <f t="shared" si="1"/>
        <v>4</v>
      </c>
      <c r="I34" s="114" t="str">
        <f t="shared" si="2"/>
        <v>High</v>
      </c>
      <c r="J34" s="220" t="str">
        <f>INDEX(Trends!$D$3:$D$404,MATCH(C34,Trends!$C$3:$C$404,0))</f>
        <v>Increasing</v>
      </c>
      <c r="K34" s="107" t="str">
        <f>IF(Reliability!B32="x","x",(IF(ROUNDUP(Reliability!B32,0)=1,"Very High",IF(ROUNDUP(Reliability!B32,0)=2,"High",IF(ROUNDUP(Reliability!B32,0)=3,"Medium",IF(ROUNDUP(Reliability!B32,0)=4,"Low","Very Low"))))))</f>
        <v>Very High</v>
      </c>
      <c r="L34" s="221">
        <f t="shared" si="3"/>
        <v>3.5</v>
      </c>
      <c r="M34" s="222">
        <f>'Impact of the crisis'!N35</f>
        <v>5</v>
      </c>
      <c r="N34" s="222">
        <f>'Impact of the crisis'!AB35</f>
        <v>2.2000000000000002</v>
      </c>
      <c r="O34" s="221">
        <f>'Conditions of people affected'!R35</f>
        <v>2.6</v>
      </c>
      <c r="P34" s="222">
        <f>'Conditions of people affected'!K35</f>
        <v>3.2</v>
      </c>
      <c r="Q34" s="222">
        <f>'Conditions of people affected'!Q35</f>
        <v>2</v>
      </c>
      <c r="R34" s="222">
        <f t="shared" si="4"/>
        <v>3.9</v>
      </c>
      <c r="S34" s="222">
        <f>'Complexity of the crisis'!X35</f>
        <v>4.5999999999999996</v>
      </c>
      <c r="T34" s="222">
        <f>'Complexity of the crisis'!AN35</f>
        <v>3</v>
      </c>
      <c r="U34" s="121" t="str">
        <f>VLOOKUP(C34,Lists!$C$3:$E$160,3,FALSE)</f>
        <v>Africa</v>
      </c>
      <c r="V34" s="122">
        <v>44521</v>
      </c>
    </row>
    <row r="35" spans="1:22" x14ac:dyDescent="0.35">
      <c r="A35" s="45" t="str">
        <f>'Crisis Indicator Data'!A33</f>
        <v>Northern Ethiopia Conflict</v>
      </c>
      <c r="B35" s="45" t="str">
        <f>Lists!G33</f>
        <v>Northern Ethiopia Conflict</v>
      </c>
      <c r="C35" s="45" t="str">
        <f>'Crisis Indicator Data'!C33</f>
        <v>ETH004</v>
      </c>
      <c r="D35" s="45" t="str">
        <f>'Crisis Indicator Data'!D33</f>
        <v>Ethiopia</v>
      </c>
      <c r="E35" s="45" t="str">
        <f>'Crisis Indicator Data'!E33</f>
        <v>ETH</v>
      </c>
      <c r="F35" s="45" t="str">
        <f>'Crisis Indicator Data'!B33</f>
        <v>Conflict</v>
      </c>
      <c r="G35" s="219">
        <f t="shared" si="0"/>
        <v>4.5</v>
      </c>
      <c r="H35" s="44">
        <f t="shared" si="1"/>
        <v>5</v>
      </c>
      <c r="I35" s="114" t="str">
        <f t="shared" si="2"/>
        <v>Very High</v>
      </c>
      <c r="J35" s="220" t="str">
        <f>INDEX(Trends!$D$3:$D$404,MATCH(C35,Trends!$C$3:$C$404,0))</f>
        <v>Increasing</v>
      </c>
      <c r="K35" s="107" t="str">
        <f>IF(Reliability!B33="x","x",(IF(ROUNDUP(Reliability!B33,0)=1,"Very High",IF(ROUNDUP(Reliability!B33,0)=2,"High",IF(ROUNDUP(Reliability!B33,0)=3,"Medium",IF(ROUNDUP(Reliability!B33,0)=4,"Low","Very Low"))))))</f>
        <v>High</v>
      </c>
      <c r="L35" s="221">
        <f t="shared" si="3"/>
        <v>4.4000000000000004</v>
      </c>
      <c r="M35" s="222">
        <f>'Impact of the crisis'!N36</f>
        <v>3</v>
      </c>
      <c r="N35" s="222">
        <f>'Impact of the crisis'!AB36</f>
        <v>4.8</v>
      </c>
      <c r="O35" s="221">
        <f>'Conditions of people affected'!R36</f>
        <v>4.4000000000000004</v>
      </c>
      <c r="P35" s="222">
        <f>'Conditions of people affected'!K36</f>
        <v>4.8</v>
      </c>
      <c r="Q35" s="222">
        <f>'Conditions of people affected'!Q36</f>
        <v>4</v>
      </c>
      <c r="R35" s="222">
        <f t="shared" si="4"/>
        <v>4.5999999999999996</v>
      </c>
      <c r="S35" s="222">
        <f>'Complexity of the crisis'!X36</f>
        <v>4.5999999999999996</v>
      </c>
      <c r="T35" s="222">
        <f>'Complexity of the crisis'!AN36</f>
        <v>4.5</v>
      </c>
      <c r="U35" s="121" t="str">
        <f>VLOOKUP(C35,Lists!$C$3:$E$160,3,FALSE)</f>
        <v>Africa</v>
      </c>
      <c r="V35" s="122">
        <v>44514</v>
      </c>
    </row>
    <row r="36" spans="1:22" x14ac:dyDescent="0.35">
      <c r="A36" s="45" t="str">
        <f>'Crisis Indicator Data'!A34</f>
        <v>Mixed migration flows in Greece</v>
      </c>
      <c r="B36" s="45" t="str">
        <f>Lists!G34</f>
        <v>Mixed Migration</v>
      </c>
      <c r="C36" s="45" t="str">
        <f>'Crisis Indicator Data'!C34</f>
        <v>GRC002</v>
      </c>
      <c r="D36" s="45" t="str">
        <f>'Crisis Indicator Data'!D34</f>
        <v>Greece</v>
      </c>
      <c r="E36" s="45" t="str">
        <f>'Crisis Indicator Data'!E34</f>
        <v>GRC</v>
      </c>
      <c r="F36" s="45" t="str">
        <f>'Crisis Indicator Data'!B34</f>
        <v>International displacement</v>
      </c>
      <c r="G36" s="219">
        <f t="shared" si="0"/>
        <v>1.7</v>
      </c>
      <c r="H36" s="44">
        <f t="shared" si="1"/>
        <v>2</v>
      </c>
      <c r="I36" s="114" t="str">
        <f t="shared" si="2"/>
        <v>Low</v>
      </c>
      <c r="J36" s="220" t="str">
        <f>INDEX(Trends!$D$3:$D$404,MATCH(C36,Trends!$C$3:$C$404,0))</f>
        <v>Stable</v>
      </c>
      <c r="K36" s="107" t="str">
        <f>IF(Reliability!B34="x","x",(IF(ROUNDUP(Reliability!B34,0)=1,"Very High",IF(ROUNDUP(Reliability!B34,0)=2,"High",IF(ROUNDUP(Reliability!B34,0)=3,"Medium",IF(ROUNDUP(Reliability!B34,0)=4,"Low","Very Low"))))))</f>
        <v>High</v>
      </c>
      <c r="L36" s="221">
        <f t="shared" si="3"/>
        <v>2.2000000000000002</v>
      </c>
      <c r="M36" s="222">
        <f>'Impact of the crisis'!N37</f>
        <v>0.3</v>
      </c>
      <c r="N36" s="222">
        <f>'Impact of the crisis'!AB37</f>
        <v>2.9</v>
      </c>
      <c r="O36" s="221">
        <f>'Conditions of people affected'!R37</f>
        <v>1.2</v>
      </c>
      <c r="P36" s="222">
        <f>'Conditions of people affected'!K37</f>
        <v>0.4</v>
      </c>
      <c r="Q36" s="222">
        <f>'Conditions of people affected'!Q37</f>
        <v>2</v>
      </c>
      <c r="R36" s="222">
        <f t="shared" si="4"/>
        <v>2.1</v>
      </c>
      <c r="S36" s="222">
        <f>'Complexity of the crisis'!X37</f>
        <v>2.2000000000000002</v>
      </c>
      <c r="T36" s="222">
        <f>'Complexity of the crisis'!AN37</f>
        <v>2</v>
      </c>
      <c r="U36" s="121" t="str">
        <f>VLOOKUP(C36,Lists!$C$3:$E$160,3,FALSE)</f>
        <v>Europe</v>
      </c>
      <c r="V36" s="122">
        <v>44522</v>
      </c>
    </row>
    <row r="37" spans="1:22" s="215" customFormat="1" x14ac:dyDescent="0.35">
      <c r="A37" s="209" t="str">
        <f>'Crisis Indicator Data'!A35</f>
        <v>Complex crisis in Guatemala</v>
      </c>
      <c r="B37" s="209" t="str">
        <f>Lists!G35</f>
        <v>Complex crisis</v>
      </c>
      <c r="C37" s="209" t="str">
        <f>'Crisis Indicator Data'!C35</f>
        <v>GTM001</v>
      </c>
      <c r="D37" s="209" t="str">
        <f>'Crisis Indicator Data'!D35</f>
        <v>Guatemala</v>
      </c>
      <c r="E37" s="209" t="str">
        <f>'Crisis Indicator Data'!E35</f>
        <v>GTM</v>
      </c>
      <c r="F37" s="209" t="str">
        <f>'Crisis Indicator Data'!B35</f>
        <v>Complex crisis</v>
      </c>
      <c r="G37" s="223">
        <f t="shared" ref="G37:G68" si="5">IF(OR(O37="x",L37="x"),"x",ROUND((5-GEOMEAN(((5-L37)/5*4+1),((5-O37)/5*4+1),((5-O37)/5*4+1)))/4*3.5+R37*0.3,1))</f>
        <v>3.6</v>
      </c>
      <c r="H37" s="210">
        <f t="shared" ref="H37:H68" si="6">IF(G37="x","x",ROUNDUP(G37,0))</f>
        <v>4</v>
      </c>
      <c r="I37" s="211" t="str">
        <f t="shared" ref="I37:I68" si="7">IF(O37="x","x",IF(L37="x","x",(IF(H37=5,"Very High",IF(H37=4,"High",IF(H37=3,"Medium",IF(H37=2,"Low","Very Low")))))))</f>
        <v>High</v>
      </c>
      <c r="J37" s="224" t="str">
        <f>INDEX(Trends!$D$3:$D$404,MATCH(C37,Trends!$C$3:$C$404,0))</f>
        <v>Stable</v>
      </c>
      <c r="K37" s="212" t="str">
        <f>IF(Reliability!B35="x","x",(IF(ROUNDUP(Reliability!B35,0)=1,"Very High",IF(ROUNDUP(Reliability!B35,0)=2,"High",IF(ROUNDUP(Reliability!B35,0)=3,"Medium",IF(ROUNDUP(Reliability!B35,0)=4,"Low","Very Low"))))))</f>
        <v>Very High</v>
      </c>
      <c r="L37" s="225">
        <f t="shared" ref="L37:L68" si="8">IF(OR(N37="x",M37="x"),"x",ROUND((5-GEOMEAN(((5-M37)/5*4+1),((5-N37)/5*4+1),((5-N37)/5*4+1)))/4*5,1))</f>
        <v>3.8</v>
      </c>
      <c r="M37" s="226">
        <f>'Impact of the crisis'!N38</f>
        <v>4.4000000000000004</v>
      </c>
      <c r="N37" s="226">
        <f>'Impact of the crisis'!AB38</f>
        <v>3.5</v>
      </c>
      <c r="O37" s="225">
        <f>'Conditions of people affected'!R38</f>
        <v>3.65</v>
      </c>
      <c r="P37" s="226">
        <f>'Conditions of people affected'!K38</f>
        <v>4.3</v>
      </c>
      <c r="Q37" s="226">
        <f>'Conditions of people affected'!Q38</f>
        <v>3</v>
      </c>
      <c r="R37" s="226">
        <f t="shared" ref="R37:R68" si="9">IF(OR(T37="x",S37="x"),S37,ROUND((5-GEOMEAN(((5-S37)/5*4+1),((5-T37)/5*4+1)))/4*5,1))</f>
        <v>3.2</v>
      </c>
      <c r="S37" s="226">
        <f>'Complexity of the crisis'!X38</f>
        <v>3.8</v>
      </c>
      <c r="T37" s="226">
        <f>'Complexity of the crisis'!AN38</f>
        <v>2.5</v>
      </c>
      <c r="U37" s="213" t="str">
        <f>VLOOKUP(C37,Lists!$C$3:$E$160,3,FALSE)</f>
        <v>Americas</v>
      </c>
      <c r="V37" s="214">
        <v>44516</v>
      </c>
    </row>
    <row r="38" spans="1:22" x14ac:dyDescent="0.35">
      <c r="A38" s="45" t="str">
        <f>'Crisis Indicator Data'!A36</f>
        <v>Complex crisis in Honduras</v>
      </c>
      <c r="B38" s="45" t="str">
        <f>Lists!G36</f>
        <v>Complex crisis</v>
      </c>
      <c r="C38" s="45" t="str">
        <f>'Crisis Indicator Data'!C36</f>
        <v>HND001</v>
      </c>
      <c r="D38" s="45" t="str">
        <f>'Crisis Indicator Data'!D36</f>
        <v>Honduras</v>
      </c>
      <c r="E38" s="45" t="str">
        <f>'Crisis Indicator Data'!E36</f>
        <v>HND</v>
      </c>
      <c r="F38" s="45" t="str">
        <f>'Crisis Indicator Data'!B36</f>
        <v>Complex crisis</v>
      </c>
      <c r="G38" s="219">
        <f t="shared" si="5"/>
        <v>3.8</v>
      </c>
      <c r="H38" s="44">
        <f t="shared" si="6"/>
        <v>4</v>
      </c>
      <c r="I38" s="114" t="str">
        <f t="shared" si="7"/>
        <v>High</v>
      </c>
      <c r="J38" s="220" t="str">
        <f>INDEX(Trends!$D$3:$D$404,MATCH(C38,Trends!$C$3:$C$404,0))</f>
        <v>Increasing</v>
      </c>
      <c r="K38" s="107" t="str">
        <f>IF(Reliability!B36="x","x",(IF(ROUNDUP(Reliability!B36,0)=1,"Very High",IF(ROUNDUP(Reliability!B36,0)=2,"High",IF(ROUNDUP(Reliability!B36,0)=3,"Medium",IF(ROUNDUP(Reliability!B36,0)=4,"Low","Very Low"))))))</f>
        <v>Very High</v>
      </c>
      <c r="L38" s="221">
        <f t="shared" si="8"/>
        <v>3.8</v>
      </c>
      <c r="M38" s="222">
        <f>'Impact of the crisis'!N39</f>
        <v>4.2</v>
      </c>
      <c r="N38" s="222">
        <f>'Impact of the crisis'!AB39</f>
        <v>3.5</v>
      </c>
      <c r="O38" s="221">
        <f>'Conditions of people affected'!R39</f>
        <v>4.0999999999999996</v>
      </c>
      <c r="P38" s="222">
        <f>'Conditions of people affected'!K39</f>
        <v>4.2</v>
      </c>
      <c r="Q38" s="222">
        <f>'Conditions of people affected'!Q39</f>
        <v>4</v>
      </c>
      <c r="R38" s="222">
        <f t="shared" si="9"/>
        <v>3.3</v>
      </c>
      <c r="S38" s="222">
        <f>'Complexity of the crisis'!X39</f>
        <v>3.6</v>
      </c>
      <c r="T38" s="222">
        <f>'Complexity of the crisis'!AN39</f>
        <v>3</v>
      </c>
      <c r="U38" s="121" t="str">
        <f>VLOOKUP(C38,Lists!$C$3:$E$160,3,FALSE)</f>
        <v>Americas</v>
      </c>
      <c r="V38" s="122">
        <v>44517</v>
      </c>
    </row>
    <row r="39" spans="1:22" x14ac:dyDescent="0.35">
      <c r="A39" s="45" t="str">
        <f>'Crisis Indicator Data'!A37</f>
        <v>Complex crisis in Haiti</v>
      </c>
      <c r="B39" s="45" t="str">
        <f>Lists!G37</f>
        <v>Complex crisis</v>
      </c>
      <c r="C39" s="45" t="str">
        <f>'Crisis Indicator Data'!C37</f>
        <v>HTI001</v>
      </c>
      <c r="D39" s="45" t="str">
        <f>'Crisis Indicator Data'!D37</f>
        <v>Haiti</v>
      </c>
      <c r="E39" s="45" t="str">
        <f>'Crisis Indicator Data'!E37</f>
        <v>HTI</v>
      </c>
      <c r="F39" s="45" t="str">
        <f>'Crisis Indicator Data'!B37</f>
        <v>Complex crisis</v>
      </c>
      <c r="G39" s="219">
        <f t="shared" si="5"/>
        <v>3.6</v>
      </c>
      <c r="H39" s="44">
        <f t="shared" si="6"/>
        <v>4</v>
      </c>
      <c r="I39" s="114" t="str">
        <f t="shared" si="7"/>
        <v>High</v>
      </c>
      <c r="J39" s="220" t="str">
        <f>INDEX(Trends!$D$3:$D$404,MATCH(C39,Trends!$C$3:$C$404,0))</f>
        <v>Decreasing</v>
      </c>
      <c r="K39" s="107" t="str">
        <f>IF(Reliability!B37="x","x",(IF(ROUNDUP(Reliability!B37,0)=1,"Very High",IF(ROUNDUP(Reliability!B37,0)=2,"High",IF(ROUNDUP(Reliability!B37,0)=3,"Medium",IF(ROUNDUP(Reliability!B37,0)=4,"Low","Very Low"))))))</f>
        <v>High</v>
      </c>
      <c r="L39" s="221">
        <f t="shared" si="8"/>
        <v>3.9</v>
      </c>
      <c r="M39" s="222">
        <f>'Impact of the crisis'!N40</f>
        <v>4</v>
      </c>
      <c r="N39" s="222">
        <f>'Impact of the crisis'!AB40</f>
        <v>3.8</v>
      </c>
      <c r="O39" s="221">
        <f>'Conditions of people affected'!R40</f>
        <v>3.7</v>
      </c>
      <c r="P39" s="222">
        <f>'Conditions of people affected'!K40</f>
        <v>4.4000000000000004</v>
      </c>
      <c r="Q39" s="222">
        <f>'Conditions of people affected'!Q40</f>
        <v>3</v>
      </c>
      <c r="R39" s="222">
        <f t="shared" si="9"/>
        <v>3.3</v>
      </c>
      <c r="S39" s="222">
        <f>'Complexity of the crisis'!X40</f>
        <v>3.6</v>
      </c>
      <c r="T39" s="222">
        <f>'Complexity of the crisis'!AN40</f>
        <v>3</v>
      </c>
      <c r="U39" s="121" t="str">
        <f>VLOOKUP(C39,Lists!$C$3:$E$160,3,FALSE)</f>
        <v>Americas</v>
      </c>
      <c r="V39" s="122">
        <v>44439</v>
      </c>
    </row>
    <row r="40" spans="1:22" x14ac:dyDescent="0.35">
      <c r="A40" s="45" t="str">
        <f>'Crisis Indicator Data'!A38</f>
        <v xml:space="preserve">Nippes Earthquake </v>
      </c>
      <c r="B40" s="45" t="str">
        <f>Lists!G38</f>
        <v>Earthquake</v>
      </c>
      <c r="C40" s="45" t="str">
        <f>'Crisis Indicator Data'!C38</f>
        <v>HTI002</v>
      </c>
      <c r="D40" s="45" t="str">
        <f>'Crisis Indicator Data'!D38</f>
        <v>Haiti</v>
      </c>
      <c r="E40" s="45" t="str">
        <f>'Crisis Indicator Data'!E38</f>
        <v>HTI</v>
      </c>
      <c r="F40" s="45" t="str">
        <f>'Crisis Indicator Data'!B38</f>
        <v>Earthquake</v>
      </c>
      <c r="G40" s="219">
        <f t="shared" si="5"/>
        <v>3.1</v>
      </c>
      <c r="H40" s="44">
        <f t="shared" si="6"/>
        <v>4</v>
      </c>
      <c r="I40" s="114" t="str">
        <f t="shared" si="7"/>
        <v>High</v>
      </c>
      <c r="J40" s="220" t="str">
        <f>INDEX(Trends!$D$3:$D$404,MATCH(C40,Trends!$C$3:$C$404,0))</f>
        <v>Stable</v>
      </c>
      <c r="K40" s="107" t="str">
        <f>IF(Reliability!B38="x","x",(IF(ROUNDUP(Reliability!B38,0)=1,"Very High",IF(ROUNDUP(Reliability!B38,0)=2,"High",IF(ROUNDUP(Reliability!B38,0)=3,"Medium",IF(ROUNDUP(Reliability!B38,0)=4,"Low","Very Low"))))))</f>
        <v>High</v>
      </c>
      <c r="L40" s="221">
        <f t="shared" si="8"/>
        <v>3.1</v>
      </c>
      <c r="M40" s="222">
        <f>'Impact of the crisis'!N41</f>
        <v>2.4</v>
      </c>
      <c r="N40" s="222">
        <f>'Impact of the crisis'!AB41</f>
        <v>3.4</v>
      </c>
      <c r="O40" s="221">
        <f>'Conditions of people affected'!R41</f>
        <v>3</v>
      </c>
      <c r="P40" s="222">
        <f>'Conditions of people affected'!K41</f>
        <v>3</v>
      </c>
      <c r="Q40" s="222">
        <f>'Conditions of people affected'!Q41</f>
        <v>3</v>
      </c>
      <c r="R40" s="222">
        <f t="shared" si="9"/>
        <v>3.1</v>
      </c>
      <c r="S40" s="222">
        <f>'Complexity of the crisis'!X41</f>
        <v>3.6</v>
      </c>
      <c r="T40" s="222">
        <f>'Complexity of the crisis'!AN41</f>
        <v>2.5</v>
      </c>
      <c r="U40" s="121" t="str">
        <f>VLOOKUP(C40,Lists!$C$3:$E$160,3,FALSE)</f>
        <v>Americas</v>
      </c>
      <c r="V40" s="122">
        <v>44455</v>
      </c>
    </row>
    <row r="41" spans="1:22" x14ac:dyDescent="0.35">
      <c r="A41" s="45" t="str">
        <f>'Crisis Indicator Data'!A39</f>
        <v>Papua Conflict</v>
      </c>
      <c r="B41" s="45" t="str">
        <f>Lists!G39</f>
        <v>Papua Conflict</v>
      </c>
      <c r="C41" s="45" t="str">
        <f>'Crisis Indicator Data'!C39</f>
        <v>IDN002</v>
      </c>
      <c r="D41" s="45" t="str">
        <f>'Crisis Indicator Data'!D39</f>
        <v>Indonesia</v>
      </c>
      <c r="E41" s="45" t="str">
        <f>'Crisis Indicator Data'!E39</f>
        <v>IDN</v>
      </c>
      <c r="F41" s="45" t="str">
        <f>'Crisis Indicator Data'!B39</f>
        <v>Conflict</v>
      </c>
      <c r="G41" s="219" t="str">
        <f t="shared" si="5"/>
        <v>x</v>
      </c>
      <c r="H41" s="44" t="str">
        <f t="shared" si="6"/>
        <v>x</v>
      </c>
      <c r="I41" s="114" t="str">
        <f t="shared" si="7"/>
        <v>x</v>
      </c>
      <c r="J41" s="220" t="str">
        <f>INDEX(Trends!$D$3:$D$404,MATCH(C41,Trends!$C$3:$C$404,0))</f>
        <v>-</v>
      </c>
      <c r="K41" s="107" t="str">
        <f>IF(Reliability!B39="x","x",(IF(ROUNDUP(Reliability!B39,0)=1,"Very High",IF(ROUNDUP(Reliability!B39,0)=2,"High",IF(ROUNDUP(Reliability!B39,0)=3,"Medium",IF(ROUNDUP(Reliability!B39,0)=4,"Low","Very Low"))))))</f>
        <v>Low</v>
      </c>
      <c r="L41" s="221">
        <f t="shared" si="8"/>
        <v>3</v>
      </c>
      <c r="M41" s="222">
        <f>'Impact of the crisis'!N42</f>
        <v>1.9</v>
      </c>
      <c r="N41" s="222">
        <f>'Impact of the crisis'!AB42</f>
        <v>3.4</v>
      </c>
      <c r="O41" s="221" t="str">
        <f>'Conditions of people affected'!R42</f>
        <v>x</v>
      </c>
      <c r="P41" s="222" t="str">
        <f>'Conditions of people affected'!K42</f>
        <v>x</v>
      </c>
      <c r="Q41" s="222" t="str">
        <f>'Conditions of people affected'!Q42</f>
        <v>x</v>
      </c>
      <c r="R41" s="222">
        <f t="shared" si="9"/>
        <v>3</v>
      </c>
      <c r="S41" s="222">
        <f>'Complexity of the crisis'!X42</f>
        <v>3</v>
      </c>
      <c r="T41" s="222">
        <f>'Complexity of the crisis'!AN42</f>
        <v>3</v>
      </c>
      <c r="U41" s="121" t="str">
        <f>VLOOKUP(C41,Lists!$C$3:$E$160,3,FALSE)</f>
        <v>Asia</v>
      </c>
      <c r="V41" s="122">
        <v>44530</v>
      </c>
    </row>
    <row r="42" spans="1:22" x14ac:dyDescent="0.35">
      <c r="A42" s="45" t="str">
        <f>'Crisis Indicator Data'!A40</f>
        <v>Conflict in Jammu and Kashmir</v>
      </c>
      <c r="B42" s="45" t="str">
        <f>Lists!G40</f>
        <v xml:space="preserve">Kashmir conflict </v>
      </c>
      <c r="C42" s="45" t="str">
        <f>'Crisis Indicator Data'!C40</f>
        <v>IND002</v>
      </c>
      <c r="D42" s="45" t="str">
        <f>'Crisis Indicator Data'!D40</f>
        <v>India</v>
      </c>
      <c r="E42" s="45" t="str">
        <f>'Crisis Indicator Data'!E40</f>
        <v>IND</v>
      </c>
      <c r="F42" s="45" t="str">
        <f>'Crisis Indicator Data'!B40</f>
        <v>Conflict</v>
      </c>
      <c r="G42" s="219" t="str">
        <f t="shared" si="5"/>
        <v>x</v>
      </c>
      <c r="H42" s="44" t="str">
        <f t="shared" si="6"/>
        <v>x</v>
      </c>
      <c r="I42" s="114" t="str">
        <f t="shared" si="7"/>
        <v>x</v>
      </c>
      <c r="J42" s="220" t="str">
        <f>INDEX(Trends!$D$3:$D$404,MATCH(C42,Trends!$C$3:$C$404,0))</f>
        <v>-</v>
      </c>
      <c r="K42" s="107" t="str">
        <f>IF(Reliability!B40="x","x",(IF(ROUNDUP(Reliability!B40,0)=1,"Very High",IF(ROUNDUP(Reliability!B40,0)=2,"High",IF(ROUNDUP(Reliability!B40,0)=3,"Medium",IF(ROUNDUP(Reliability!B40,0)=4,"Low","Very Low"))))))</f>
        <v>Low</v>
      </c>
      <c r="L42" s="221">
        <f t="shared" si="8"/>
        <v>4</v>
      </c>
      <c r="M42" s="222">
        <f>'Impact of the crisis'!N43</f>
        <v>2</v>
      </c>
      <c r="N42" s="222">
        <f>'Impact of the crisis'!AB43</f>
        <v>4.5999999999999996</v>
      </c>
      <c r="O42" s="221" t="str">
        <f>'Conditions of people affected'!R43</f>
        <v>x</v>
      </c>
      <c r="P42" s="222" t="str">
        <f>'Conditions of people affected'!K43</f>
        <v>x</v>
      </c>
      <c r="Q42" s="222" t="str">
        <f>'Conditions of people affected'!Q43</f>
        <v>x</v>
      </c>
      <c r="R42" s="222">
        <f t="shared" si="9"/>
        <v>2.6</v>
      </c>
      <c r="S42" s="222">
        <f>'Complexity of the crisis'!X43</f>
        <v>3.1</v>
      </c>
      <c r="T42" s="222">
        <f>'Complexity of the crisis'!AN43</f>
        <v>2</v>
      </c>
      <c r="U42" s="121" t="str">
        <f>VLOOKUP(C42,Lists!$C$3:$E$160,3,FALSE)</f>
        <v>Asia</v>
      </c>
      <c r="V42" s="122">
        <v>44521</v>
      </c>
    </row>
    <row r="43" spans="1:22" x14ac:dyDescent="0.35">
      <c r="A43" s="45" t="str">
        <f>'Crisis Indicator Data'!A41</f>
        <v>Afghan Refugees in Iran</v>
      </c>
      <c r="B43" s="45" t="str">
        <f>Lists!G41</f>
        <v>Afghan Refugees</v>
      </c>
      <c r="C43" s="45" t="str">
        <f>'Crisis Indicator Data'!C41</f>
        <v>IRN004</v>
      </c>
      <c r="D43" s="45" t="str">
        <f>'Crisis Indicator Data'!D41</f>
        <v>Iran</v>
      </c>
      <c r="E43" s="45" t="str">
        <f>'Crisis Indicator Data'!E41</f>
        <v>IRN</v>
      </c>
      <c r="F43" s="45" t="str">
        <f>'Crisis Indicator Data'!B41</f>
        <v>International displacement</v>
      </c>
      <c r="G43" s="219">
        <f t="shared" si="5"/>
        <v>3.4</v>
      </c>
      <c r="H43" s="44">
        <f t="shared" si="6"/>
        <v>4</v>
      </c>
      <c r="I43" s="114" t="str">
        <f t="shared" si="7"/>
        <v>High</v>
      </c>
      <c r="J43" s="220" t="str">
        <f>INDEX(Trends!$D$3:$D$404,MATCH(C43,Trends!$C$3:$C$404,0))</f>
        <v>Stable</v>
      </c>
      <c r="K43" s="107" t="str">
        <f>IF(Reliability!B41="x","x",(IF(ROUNDUP(Reliability!B41,0)=1,"Very High",IF(ROUNDUP(Reliability!B41,0)=2,"High",IF(ROUNDUP(Reliability!B41,0)=3,"Medium",IF(ROUNDUP(Reliability!B41,0)=4,"Low","Very Low"))))))</f>
        <v>High</v>
      </c>
      <c r="L43" s="221">
        <f t="shared" si="8"/>
        <v>2.8</v>
      </c>
      <c r="M43" s="222">
        <f>'Impact of the crisis'!N44</f>
        <v>2.7</v>
      </c>
      <c r="N43" s="222">
        <f>'Impact of the crisis'!AB44</f>
        <v>2.8</v>
      </c>
      <c r="O43" s="221">
        <f>'Conditions of people affected'!R44</f>
        <v>4.0999999999999996</v>
      </c>
      <c r="P43" s="222">
        <f>'Conditions of people affected'!K44</f>
        <v>4.2</v>
      </c>
      <c r="Q43" s="222">
        <f>'Conditions of people affected'!Q44</f>
        <v>4</v>
      </c>
      <c r="R43" s="222">
        <f t="shared" si="9"/>
        <v>2.7</v>
      </c>
      <c r="S43" s="222">
        <f>'Complexity of the crisis'!X44</f>
        <v>3.3</v>
      </c>
      <c r="T43" s="222">
        <f>'Complexity of the crisis'!AN44</f>
        <v>2</v>
      </c>
      <c r="U43" s="121" t="str">
        <f>VLOOKUP(C43,Lists!$C$3:$E$160,3,FALSE)</f>
        <v>Middle east</v>
      </c>
      <c r="V43" s="122">
        <v>44522</v>
      </c>
    </row>
    <row r="44" spans="1:22" x14ac:dyDescent="0.35">
      <c r="A44" s="45" t="str">
        <f>'Crisis Indicator Data'!A42</f>
        <v>Multiple crises in Iraq</v>
      </c>
      <c r="B44" s="45" t="str">
        <f>Lists!G42</f>
        <v>Country level</v>
      </c>
      <c r="C44" s="45" t="str">
        <f>'Crisis Indicator Data'!C42</f>
        <v>IRQ001</v>
      </c>
      <c r="D44" s="45" t="str">
        <f>'Crisis Indicator Data'!D42</f>
        <v>Iraq</v>
      </c>
      <c r="E44" s="45" t="str">
        <f>'Crisis Indicator Data'!E42</f>
        <v>IRQ</v>
      </c>
      <c r="F44" s="45" t="str">
        <f>'Crisis Indicator Data'!B42</f>
        <v>Multiple crises country</v>
      </c>
      <c r="G44" s="219">
        <f t="shared" si="5"/>
        <v>4.3</v>
      </c>
      <c r="H44" s="44">
        <f t="shared" si="6"/>
        <v>5</v>
      </c>
      <c r="I44" s="114" t="str">
        <f t="shared" si="7"/>
        <v>Very High</v>
      </c>
      <c r="J44" s="220" t="str">
        <f>INDEX(Trends!$D$3:$D$404,MATCH(C44,Trends!$C$3:$C$404,0))</f>
        <v>Stable</v>
      </c>
      <c r="K44" s="107" t="str">
        <f>IF(Reliability!B42="x","x",(IF(ROUNDUP(Reliability!B42,0)=1,"Very High",IF(ROUNDUP(Reliability!B42,0)=2,"High",IF(ROUNDUP(Reliability!B42,0)=3,"Medium",IF(ROUNDUP(Reliability!B42,0)=4,"Low","Very Low"))))))</f>
        <v>High</v>
      </c>
      <c r="L44" s="221">
        <f t="shared" si="8"/>
        <v>4.2</v>
      </c>
      <c r="M44" s="222">
        <f>'Impact of the crisis'!N45</f>
        <v>4.8</v>
      </c>
      <c r="N44" s="222">
        <f>'Impact of the crisis'!AB45</f>
        <v>3.9</v>
      </c>
      <c r="O44" s="221">
        <f>'Conditions of people affected'!R45</f>
        <v>4.2</v>
      </c>
      <c r="P44" s="222">
        <f>'Conditions of people affected'!K45</f>
        <v>4.4000000000000004</v>
      </c>
      <c r="Q44" s="222">
        <f>'Conditions of people affected'!Q45</f>
        <v>4</v>
      </c>
      <c r="R44" s="222">
        <f t="shared" si="9"/>
        <v>4.5</v>
      </c>
      <c r="S44" s="222">
        <f>'Complexity of the crisis'!X45</f>
        <v>4.5</v>
      </c>
      <c r="T44" s="222">
        <f>'Complexity of the crisis'!AN45</f>
        <v>4.5</v>
      </c>
      <c r="U44" s="121" t="str">
        <f>VLOOKUP(C44,Lists!$C$3:$E$160,3,FALSE)</f>
        <v>Middle east</v>
      </c>
      <c r="V44" s="122">
        <v>44521</v>
      </c>
    </row>
    <row r="45" spans="1:22" x14ac:dyDescent="0.35">
      <c r="A45" s="45" t="str">
        <f>'Crisis Indicator Data'!A43</f>
        <v>Conflict  in Iraq</v>
      </c>
      <c r="B45" s="45" t="str">
        <f>Lists!G43</f>
        <v>Conflict</v>
      </c>
      <c r="C45" s="45" t="str">
        <f>'Crisis Indicator Data'!C43</f>
        <v>IRQ002</v>
      </c>
      <c r="D45" s="45" t="str">
        <f>'Crisis Indicator Data'!D43</f>
        <v>Iraq</v>
      </c>
      <c r="E45" s="45" t="str">
        <f>'Crisis Indicator Data'!E43</f>
        <v>IRQ</v>
      </c>
      <c r="F45" s="45" t="str">
        <f>'Crisis Indicator Data'!B43</f>
        <v>Conflict</v>
      </c>
      <c r="G45" s="219">
        <f t="shared" si="5"/>
        <v>4.5999999999999996</v>
      </c>
      <c r="H45" s="44">
        <f t="shared" si="6"/>
        <v>5</v>
      </c>
      <c r="I45" s="114" t="str">
        <f t="shared" si="7"/>
        <v>Very High</v>
      </c>
      <c r="J45" s="220" t="str">
        <f>INDEX(Trends!$D$3:$D$404,MATCH(C45,Trends!$C$3:$C$404,0))</f>
        <v>Increasing</v>
      </c>
      <c r="K45" s="107" t="str">
        <f>IF(Reliability!B43="x","x",(IF(ROUNDUP(Reliability!B43,0)=1,"Very High",IF(ROUNDUP(Reliability!B43,0)=2,"High",IF(ROUNDUP(Reliability!B43,0)=3,"Medium",IF(ROUNDUP(Reliability!B43,0)=4,"Low","Very Low"))))))</f>
        <v>High</v>
      </c>
      <c r="L45" s="221">
        <f t="shared" si="8"/>
        <v>4.3</v>
      </c>
      <c r="M45" s="222">
        <f>'Impact of the crisis'!N46</f>
        <v>3.6</v>
      </c>
      <c r="N45" s="222">
        <f>'Impact of the crisis'!AB46</f>
        <v>4.5999999999999996</v>
      </c>
      <c r="O45" s="221">
        <f>'Conditions of people affected'!R46</f>
        <v>4.7</v>
      </c>
      <c r="P45" s="222">
        <f>'Conditions of people affected'!K46</f>
        <v>4.4000000000000004</v>
      </c>
      <c r="Q45" s="222">
        <f>'Conditions of people affected'!Q46</f>
        <v>5</v>
      </c>
      <c r="R45" s="222">
        <f t="shared" si="9"/>
        <v>4.5</v>
      </c>
      <c r="S45" s="222">
        <f>'Complexity of the crisis'!X46</f>
        <v>4.5</v>
      </c>
      <c r="T45" s="222">
        <f>'Complexity of the crisis'!AN46</f>
        <v>4.5</v>
      </c>
      <c r="U45" s="121" t="str">
        <f>VLOOKUP(C45,Lists!$C$3:$E$160,3,FALSE)</f>
        <v>Middle east</v>
      </c>
      <c r="V45" s="122">
        <v>44521</v>
      </c>
    </row>
    <row r="46" spans="1:22" x14ac:dyDescent="0.35">
      <c r="A46" s="45" t="str">
        <f>'Crisis Indicator Data'!A44</f>
        <v>Syrian and Palestinian refugees in iraq</v>
      </c>
      <c r="B46" s="45" t="str">
        <f>Lists!G44</f>
        <v>Syrian Refugees</v>
      </c>
      <c r="C46" s="45" t="str">
        <f>'Crisis Indicator Data'!C44</f>
        <v>IRQ003</v>
      </c>
      <c r="D46" s="45" t="str">
        <f>'Crisis Indicator Data'!D44</f>
        <v>Iraq</v>
      </c>
      <c r="E46" s="45" t="str">
        <f>'Crisis Indicator Data'!E44</f>
        <v>IRQ</v>
      </c>
      <c r="F46" s="45" t="str">
        <f>'Crisis Indicator Data'!B44</f>
        <v>International displacement</v>
      </c>
      <c r="G46" s="219">
        <f t="shared" si="5"/>
        <v>3</v>
      </c>
      <c r="H46" s="44">
        <f t="shared" si="6"/>
        <v>3</v>
      </c>
      <c r="I46" s="114" t="str">
        <f t="shared" si="7"/>
        <v>Medium</v>
      </c>
      <c r="J46" s="220" t="str">
        <f>INDEX(Trends!$D$3:$D$404,MATCH(C46,Trends!$C$3:$C$404,0))</f>
        <v>Increasing</v>
      </c>
      <c r="K46" s="107" t="str">
        <f>IF(Reliability!B44="x","x",(IF(ROUNDUP(Reliability!B44,0)=1,"Very High",IF(ROUNDUP(Reliability!B44,0)=2,"High",IF(ROUNDUP(Reliability!B44,0)=3,"Medium",IF(ROUNDUP(Reliability!B44,0)=4,"Low","Very Low"))))))</f>
        <v>High</v>
      </c>
      <c r="L46" s="221">
        <f t="shared" si="8"/>
        <v>1.8</v>
      </c>
      <c r="M46" s="222">
        <f>'Impact of the crisis'!N47</f>
        <v>1.5</v>
      </c>
      <c r="N46" s="222">
        <f>'Impact of the crisis'!AB47</f>
        <v>2</v>
      </c>
      <c r="O46" s="221">
        <f>'Conditions of people affected'!R47</f>
        <v>2.9</v>
      </c>
      <c r="P46" s="222">
        <f>'Conditions of people affected'!K47</f>
        <v>2.8</v>
      </c>
      <c r="Q46" s="222">
        <f>'Conditions of people affected'!Q47</f>
        <v>3</v>
      </c>
      <c r="R46" s="222">
        <f t="shared" si="9"/>
        <v>4.0999999999999996</v>
      </c>
      <c r="S46" s="222">
        <f>'Complexity of the crisis'!X47</f>
        <v>4.5</v>
      </c>
      <c r="T46" s="222">
        <f>'Complexity of the crisis'!AN47</f>
        <v>3.5</v>
      </c>
      <c r="U46" s="121" t="str">
        <f>VLOOKUP(C46,Lists!$C$3:$E$160,3,FALSE)</f>
        <v>Middle east</v>
      </c>
      <c r="V46" s="122">
        <v>44521</v>
      </c>
    </row>
    <row r="47" spans="1:22" x14ac:dyDescent="0.35">
      <c r="A47" s="45" t="str">
        <f>'Crisis Indicator Data'!A45</f>
        <v>Mixed migration flows in Italy</v>
      </c>
      <c r="B47" s="45" t="str">
        <f>Lists!G45</f>
        <v>Mixed Migration</v>
      </c>
      <c r="C47" s="45" t="str">
        <f>'Crisis Indicator Data'!C45</f>
        <v>ITA002</v>
      </c>
      <c r="D47" s="45" t="str">
        <f>'Crisis Indicator Data'!D45</f>
        <v>Italy</v>
      </c>
      <c r="E47" s="45" t="str">
        <f>'Crisis Indicator Data'!E45</f>
        <v>ITA</v>
      </c>
      <c r="F47" s="45" t="str">
        <f>'Crisis Indicator Data'!B45</f>
        <v>International displacement</v>
      </c>
      <c r="G47" s="219">
        <f t="shared" si="5"/>
        <v>1.9</v>
      </c>
      <c r="H47" s="44">
        <f t="shared" si="6"/>
        <v>2</v>
      </c>
      <c r="I47" s="114" t="str">
        <f t="shared" si="7"/>
        <v>Low</v>
      </c>
      <c r="J47" s="220" t="str">
        <f>INDEX(Trends!$D$3:$D$404,MATCH(C47,Trends!$C$3:$C$404,0))</f>
        <v>Stable</v>
      </c>
      <c r="K47" s="107" t="str">
        <f>IF(Reliability!B45="x","x",(IF(ROUNDUP(Reliability!B45,0)=1,"Very High",IF(ROUNDUP(Reliability!B45,0)=2,"High",IF(ROUNDUP(Reliability!B45,0)=3,"Medium",IF(ROUNDUP(Reliability!B45,0)=4,"Low","Very Low"))))))</f>
        <v>High</v>
      </c>
      <c r="L47" s="221">
        <f t="shared" si="8"/>
        <v>2.7</v>
      </c>
      <c r="M47" s="222">
        <f>'Impact of the crisis'!N48</f>
        <v>1.7</v>
      </c>
      <c r="N47" s="222">
        <f>'Impact of the crisis'!AB48</f>
        <v>3.1</v>
      </c>
      <c r="O47" s="221">
        <f>'Conditions of people affected'!R48</f>
        <v>1.6</v>
      </c>
      <c r="P47" s="222">
        <f>'Conditions of people affected'!K48</f>
        <v>2.2000000000000002</v>
      </c>
      <c r="Q47" s="222">
        <f>'Conditions of people affected'!Q48</f>
        <v>1</v>
      </c>
      <c r="R47" s="222">
        <f t="shared" si="9"/>
        <v>1.5</v>
      </c>
      <c r="S47" s="222">
        <f>'Complexity of the crisis'!X48</f>
        <v>1.5</v>
      </c>
      <c r="T47" s="222">
        <f>'Complexity of the crisis'!AN48</f>
        <v>1.5</v>
      </c>
      <c r="U47" s="121" t="str">
        <f>VLOOKUP(C47,Lists!$C$3:$E$160,3,FALSE)</f>
        <v>Europe</v>
      </c>
      <c r="V47" s="122">
        <v>44376</v>
      </c>
    </row>
    <row r="48" spans="1:22" x14ac:dyDescent="0.35">
      <c r="A48" s="45" t="str">
        <f>'Crisis Indicator Data'!A46</f>
        <v>Syrian refugees in Jordan</v>
      </c>
      <c r="B48" s="45" t="str">
        <f>Lists!G46</f>
        <v>Syrian refugees</v>
      </c>
      <c r="C48" s="45" t="str">
        <f>'Crisis Indicator Data'!C46</f>
        <v>JOR002</v>
      </c>
      <c r="D48" s="45" t="str">
        <f>'Crisis Indicator Data'!D46</f>
        <v>Jordan</v>
      </c>
      <c r="E48" s="45" t="str">
        <f>'Crisis Indicator Data'!E46</f>
        <v>JOR</v>
      </c>
      <c r="F48" s="45" t="str">
        <f>'Crisis Indicator Data'!B46</f>
        <v>International displacement</v>
      </c>
      <c r="G48" s="219">
        <f t="shared" si="5"/>
        <v>2.9</v>
      </c>
      <c r="H48" s="44">
        <f t="shared" si="6"/>
        <v>3</v>
      </c>
      <c r="I48" s="114" t="str">
        <f t="shared" si="7"/>
        <v>Medium</v>
      </c>
      <c r="J48" s="220" t="str">
        <f>INDEX(Trends!$D$3:$D$404,MATCH(C48,Trends!$C$3:$C$404,0))</f>
        <v>Stable</v>
      </c>
      <c r="K48" s="107" t="str">
        <f>IF(Reliability!B46="x","x",(IF(ROUNDUP(Reliability!B46,0)=1,"Very High",IF(ROUNDUP(Reliability!B46,0)=2,"High",IF(ROUNDUP(Reliability!B46,0)=3,"Medium",IF(ROUNDUP(Reliability!B46,0)=4,"Low","Very Low"))))))</f>
        <v>High</v>
      </c>
      <c r="L48" s="221">
        <f t="shared" si="8"/>
        <v>2.7</v>
      </c>
      <c r="M48" s="222">
        <f>'Impact of the crisis'!N49</f>
        <v>3</v>
      </c>
      <c r="N48" s="222">
        <f>'Impact of the crisis'!AB49</f>
        <v>2.6</v>
      </c>
      <c r="O48" s="221">
        <f>'Conditions of people affected'!R49</f>
        <v>3.3</v>
      </c>
      <c r="P48" s="222">
        <f>'Conditions of people affected'!K49</f>
        <v>3.6</v>
      </c>
      <c r="Q48" s="222">
        <f>'Conditions of people affected'!Q49</f>
        <v>3</v>
      </c>
      <c r="R48" s="222">
        <f t="shared" si="9"/>
        <v>2.5</v>
      </c>
      <c r="S48" s="222">
        <f>'Complexity of the crisis'!X49</f>
        <v>3</v>
      </c>
      <c r="T48" s="222">
        <f>'Complexity of the crisis'!AN49</f>
        <v>2</v>
      </c>
      <c r="U48" s="121" t="str">
        <f>VLOOKUP(C48,Lists!$C$3:$E$160,3,FALSE)</f>
        <v>Middle east</v>
      </c>
      <c r="V48" s="122">
        <v>44521</v>
      </c>
    </row>
    <row r="49" spans="1:22" x14ac:dyDescent="0.35">
      <c r="A49" s="45" t="str">
        <f>'Crisis Indicator Data'!A47</f>
        <v xml:space="preserve">Multiple crisis in Kenya </v>
      </c>
      <c r="B49" s="45" t="str">
        <f>Lists!G47</f>
        <v xml:space="preserve">Country level </v>
      </c>
      <c r="C49" s="45" t="str">
        <f>'Crisis Indicator Data'!C47</f>
        <v>KEN001</v>
      </c>
      <c r="D49" s="45" t="str">
        <f>'Crisis Indicator Data'!D47</f>
        <v>Kenya</v>
      </c>
      <c r="E49" s="45" t="str">
        <f>'Crisis Indicator Data'!E47</f>
        <v>KEN</v>
      </c>
      <c r="F49" s="45" t="str">
        <f>'Crisis Indicator Data'!B47</f>
        <v>Multiple crises country</v>
      </c>
      <c r="G49" s="219">
        <f t="shared" si="5"/>
        <v>3.2</v>
      </c>
      <c r="H49" s="44">
        <f t="shared" si="6"/>
        <v>4</v>
      </c>
      <c r="I49" s="114" t="str">
        <f t="shared" si="7"/>
        <v>High</v>
      </c>
      <c r="J49" s="220" t="str">
        <f>INDEX(Trends!$D$3:$D$404,MATCH(C49,Trends!$C$3:$C$404,0))</f>
        <v>-</v>
      </c>
      <c r="K49" s="107" t="str">
        <f>IF(Reliability!B47="x","x",(IF(ROUNDUP(Reliability!B47,0)=1,"Very High",IF(ROUNDUP(Reliability!B47,0)=2,"High",IF(ROUNDUP(Reliability!B47,0)=3,"Medium",IF(ROUNDUP(Reliability!B47,0)=4,"Low","Very Low"))))))</f>
        <v>High</v>
      </c>
      <c r="L49" s="221">
        <f t="shared" si="8"/>
        <v>3</v>
      </c>
      <c r="M49" s="222">
        <f>'Impact of the crisis'!N50</f>
        <v>3.8</v>
      </c>
      <c r="N49" s="222">
        <f>'Impact of the crisis'!AB50</f>
        <v>2.5</v>
      </c>
      <c r="O49" s="221">
        <f>'Conditions of people affected'!R50</f>
        <v>3.55</v>
      </c>
      <c r="P49" s="222">
        <f>'Conditions of people affected'!K50</f>
        <v>4.0999999999999996</v>
      </c>
      <c r="Q49" s="222">
        <f>'Conditions of people affected'!Q50</f>
        <v>3</v>
      </c>
      <c r="R49" s="222">
        <f t="shared" si="9"/>
        <v>2.9</v>
      </c>
      <c r="S49" s="222">
        <f>'Complexity of the crisis'!X50</f>
        <v>3.6</v>
      </c>
      <c r="T49" s="222">
        <f>'Complexity of the crisis'!AN50</f>
        <v>2</v>
      </c>
      <c r="U49" s="121" t="str">
        <f>VLOOKUP(C49,Lists!$C$3:$E$160,3,FALSE)</f>
        <v>Africa</v>
      </c>
      <c r="V49" s="122">
        <v>44517</v>
      </c>
    </row>
    <row r="50" spans="1:22" x14ac:dyDescent="0.35">
      <c r="A50" s="45" t="str">
        <f>'Crisis Indicator Data'!A48</f>
        <v>Refugee situation in Kenya</v>
      </c>
      <c r="B50" s="45" t="str">
        <f>Lists!G48</f>
        <v>Refugee situation</v>
      </c>
      <c r="C50" s="45" t="str">
        <f>'Crisis Indicator Data'!C48</f>
        <v>KEN002</v>
      </c>
      <c r="D50" s="45" t="str">
        <f>'Crisis Indicator Data'!D48</f>
        <v>Kenya</v>
      </c>
      <c r="E50" s="45" t="str">
        <f>'Crisis Indicator Data'!E48</f>
        <v>KEN</v>
      </c>
      <c r="F50" s="45" t="str">
        <f>'Crisis Indicator Data'!B48</f>
        <v>International displacement</v>
      </c>
      <c r="G50" s="219">
        <f t="shared" si="5"/>
        <v>2.7</v>
      </c>
      <c r="H50" s="44">
        <f t="shared" si="6"/>
        <v>3</v>
      </c>
      <c r="I50" s="114" t="str">
        <f t="shared" si="7"/>
        <v>Medium</v>
      </c>
      <c r="J50" s="220" t="str">
        <f>INDEX(Trends!$D$3:$D$404,MATCH(C50,Trends!$C$3:$C$404,0))</f>
        <v>Decreasing</v>
      </c>
      <c r="K50" s="107" t="str">
        <f>IF(Reliability!B48="x","x",(IF(ROUNDUP(Reliability!B48,0)=1,"Very High",IF(ROUNDUP(Reliability!B48,0)=2,"High",IF(ROUNDUP(Reliability!B48,0)=3,"Medium",IF(ROUNDUP(Reliability!B48,0)=4,"Low","Very Low"))))))</f>
        <v>High</v>
      </c>
      <c r="L50" s="221">
        <f t="shared" si="8"/>
        <v>2.1</v>
      </c>
      <c r="M50" s="222">
        <f>'Impact of the crisis'!N51</f>
        <v>0.8</v>
      </c>
      <c r="N50" s="222">
        <f>'Impact of the crisis'!AB51</f>
        <v>2.6</v>
      </c>
      <c r="O50" s="221">
        <f>'Conditions of people affected'!R51</f>
        <v>2.95</v>
      </c>
      <c r="P50" s="222">
        <f>'Conditions of people affected'!K51</f>
        <v>2.9</v>
      </c>
      <c r="Q50" s="222">
        <f>'Conditions of people affected'!Q51</f>
        <v>3</v>
      </c>
      <c r="R50" s="222">
        <f t="shared" si="9"/>
        <v>2.7</v>
      </c>
      <c r="S50" s="222">
        <f>'Complexity of the crisis'!X51</f>
        <v>3.6</v>
      </c>
      <c r="T50" s="222">
        <f>'Complexity of the crisis'!AN51</f>
        <v>1.5</v>
      </c>
      <c r="U50" s="121" t="str">
        <f>VLOOKUP(C50,Lists!$C$3:$E$160,3,FALSE)</f>
        <v>Africa</v>
      </c>
      <c r="V50" s="122">
        <v>44460</v>
      </c>
    </row>
    <row r="51" spans="1:22" ht="14.15" customHeight="1" x14ac:dyDescent="0.35">
      <c r="A51" s="45" t="str">
        <f>'Crisis Indicator Data'!A49</f>
        <v>Drought in Kenya</v>
      </c>
      <c r="B51" s="45" t="str">
        <f>Lists!G49</f>
        <v>Drought</v>
      </c>
      <c r="C51" s="45" t="str">
        <f>'Crisis Indicator Data'!C49</f>
        <v>KEN003</v>
      </c>
      <c r="D51" s="45" t="str">
        <f>'Crisis Indicator Data'!D49</f>
        <v>Kenya</v>
      </c>
      <c r="E51" s="45" t="str">
        <f>'Crisis Indicator Data'!E49</f>
        <v>KEN</v>
      </c>
      <c r="F51" s="45" t="str">
        <f>'Crisis Indicator Data'!B49</f>
        <v>Drought</v>
      </c>
      <c r="G51" s="219">
        <f t="shared" si="5"/>
        <v>3</v>
      </c>
      <c r="H51" s="44">
        <f t="shared" si="6"/>
        <v>3</v>
      </c>
      <c r="I51" s="114" t="str">
        <f t="shared" si="7"/>
        <v>Medium</v>
      </c>
      <c r="J51" s="220" t="str">
        <f>INDEX(Trends!$D$3:$D$404,MATCH(C51,Trends!$C$3:$C$404,0))</f>
        <v>-</v>
      </c>
      <c r="K51" s="107" t="str">
        <f>IF(Reliability!B49="x","x",(IF(ROUNDUP(Reliability!B49,0)=1,"Very High",IF(ROUNDUP(Reliability!B49,0)=2,"High",IF(ROUNDUP(Reliability!B49,0)=3,"Medium",IF(ROUNDUP(Reliability!B49,0)=4,"Low","Very Low"))))))</f>
        <v>Medium</v>
      </c>
      <c r="L51" s="221">
        <f t="shared" si="8"/>
        <v>2.2000000000000002</v>
      </c>
      <c r="M51" s="222">
        <f>'Impact of the crisis'!N52</f>
        <v>3.8</v>
      </c>
      <c r="N51" s="222">
        <f>'Impact of the crisis'!AB52</f>
        <v>1</v>
      </c>
      <c r="O51" s="221">
        <f>'Conditions of people affected'!R52</f>
        <v>3.5</v>
      </c>
      <c r="P51" s="222">
        <f>'Conditions of people affected'!K52</f>
        <v>4</v>
      </c>
      <c r="Q51" s="222">
        <f>'Conditions of people affected'!Q52</f>
        <v>3</v>
      </c>
      <c r="R51" s="222">
        <f t="shared" si="9"/>
        <v>2.7</v>
      </c>
      <c r="S51" s="222">
        <f>'Complexity of the crisis'!X52</f>
        <v>3.6</v>
      </c>
      <c r="T51" s="222">
        <f>'Complexity of the crisis'!AN52</f>
        <v>1.5</v>
      </c>
      <c r="U51" s="121" t="str">
        <f>VLOOKUP(C51,Lists!$C$3:$E$160,3,FALSE)</f>
        <v>Africa</v>
      </c>
      <c r="V51" s="122">
        <v>44517</v>
      </c>
    </row>
    <row r="52" spans="1:22" ht="14.15" customHeight="1" x14ac:dyDescent="0.35">
      <c r="A52" s="45" t="str">
        <f>'Crisis Indicator Data'!A50</f>
        <v>Syrian refugees in Lebanon</v>
      </c>
      <c r="B52" s="45" t="str">
        <f>Lists!G50</f>
        <v>Syrian refugees</v>
      </c>
      <c r="C52" s="45" t="str">
        <f>'Crisis Indicator Data'!C50</f>
        <v>LBN002</v>
      </c>
      <c r="D52" s="45" t="str">
        <f>'Crisis Indicator Data'!D50</f>
        <v>Lebanon</v>
      </c>
      <c r="E52" s="45" t="str">
        <f>'Crisis Indicator Data'!E50</f>
        <v>LBN</v>
      </c>
      <c r="F52" s="45" t="str">
        <f>'Crisis Indicator Data'!B50</f>
        <v>International displacement</v>
      </c>
      <c r="G52" s="219">
        <f t="shared" si="5"/>
        <v>3.4</v>
      </c>
      <c r="H52" s="44">
        <f t="shared" si="6"/>
        <v>4</v>
      </c>
      <c r="I52" s="114" t="str">
        <f t="shared" si="7"/>
        <v>High</v>
      </c>
      <c r="J52" s="220" t="str">
        <f>INDEX(Trends!$D$3:$D$404,MATCH(C52,Trends!$C$3:$C$404,0))</f>
        <v>Decreasing</v>
      </c>
      <c r="K52" s="107" t="str">
        <f>IF(Reliability!B50="x","x",(IF(ROUNDUP(Reliability!B50,0)=1,"Very High",IF(ROUNDUP(Reliability!B50,0)=2,"High",IF(ROUNDUP(Reliability!B50,0)=3,"Medium",IF(ROUNDUP(Reliability!B50,0)=4,"Low","Very Low"))))))</f>
        <v>High</v>
      </c>
      <c r="L52" s="221">
        <f t="shared" si="8"/>
        <v>3.3</v>
      </c>
      <c r="M52" s="222">
        <f>'Impact of the crisis'!N53</f>
        <v>3.6</v>
      </c>
      <c r="N52" s="222">
        <f>'Impact of the crisis'!AB53</f>
        <v>3.1</v>
      </c>
      <c r="O52" s="221">
        <f>'Conditions of people affected'!R53</f>
        <v>3.8</v>
      </c>
      <c r="P52" s="222">
        <f>'Conditions of people affected'!K53</f>
        <v>3.6</v>
      </c>
      <c r="Q52" s="222">
        <f>'Conditions of people affected'!Q53</f>
        <v>4</v>
      </c>
      <c r="R52" s="222">
        <f t="shared" si="9"/>
        <v>2.9</v>
      </c>
      <c r="S52" s="222">
        <f>'Complexity of the crisis'!X53</f>
        <v>3.3</v>
      </c>
      <c r="T52" s="222">
        <f>'Complexity of the crisis'!AN53</f>
        <v>2.5</v>
      </c>
      <c r="U52" s="121" t="str">
        <f>VLOOKUP(C52,Lists!$C$3:$E$160,3,FALSE)</f>
        <v>Middle east</v>
      </c>
      <c r="V52" s="122">
        <v>44521</v>
      </c>
    </row>
    <row r="53" spans="1:22" x14ac:dyDescent="0.35">
      <c r="A53" s="45" t="str">
        <f>'Crisis Indicator Data'!A51</f>
        <v>Socioeconomic crisis in Lebanon</v>
      </c>
      <c r="B53" s="45" t="str">
        <f>Lists!G51</f>
        <v>Socioeconomic crisis</v>
      </c>
      <c r="C53" s="45" t="str">
        <f>'Crisis Indicator Data'!C51</f>
        <v>LBN004</v>
      </c>
      <c r="D53" s="45" t="str">
        <f>'Crisis Indicator Data'!D51</f>
        <v>Lebanon</v>
      </c>
      <c r="E53" s="45" t="str">
        <f>'Crisis Indicator Data'!E51</f>
        <v>LBN</v>
      </c>
      <c r="F53" s="45" t="str">
        <f>'Crisis Indicator Data'!B51</f>
        <v>Political and economic crisis</v>
      </c>
      <c r="G53" s="219">
        <f t="shared" si="5"/>
        <v>3.6</v>
      </c>
      <c r="H53" s="44">
        <f t="shared" si="6"/>
        <v>4</v>
      </c>
      <c r="I53" s="114" t="str">
        <f t="shared" si="7"/>
        <v>High</v>
      </c>
      <c r="J53" s="220" t="str">
        <f>INDEX(Trends!$D$3:$D$404,MATCH(C53,Trends!$C$3:$C$404,0))</f>
        <v>Decreasing</v>
      </c>
      <c r="K53" s="107" t="str">
        <f>IF(Reliability!B51="x","x",(IF(ROUNDUP(Reliability!B51,0)=1,"Very High",IF(ROUNDUP(Reliability!B51,0)=2,"High",IF(ROUNDUP(Reliability!B51,0)=3,"Medium",IF(ROUNDUP(Reliability!B51,0)=4,"Low","Very Low"))))))</f>
        <v>Medium</v>
      </c>
      <c r="L53" s="221">
        <f t="shared" si="8"/>
        <v>2.9</v>
      </c>
      <c r="M53" s="222">
        <f>'Impact of the crisis'!N54</f>
        <v>3.6</v>
      </c>
      <c r="N53" s="222">
        <f>'Impact of the crisis'!AB54</f>
        <v>2.5</v>
      </c>
      <c r="O53" s="221">
        <f>'Conditions of people affected'!R54</f>
        <v>4.0999999999999996</v>
      </c>
      <c r="P53" s="222">
        <f>'Conditions of people affected'!K54</f>
        <v>4.2</v>
      </c>
      <c r="Q53" s="222">
        <f>'Conditions of people affected'!Q54</f>
        <v>4</v>
      </c>
      <c r="R53" s="222">
        <f t="shared" si="9"/>
        <v>3.2</v>
      </c>
      <c r="S53" s="222">
        <f>'Complexity of the crisis'!X54</f>
        <v>3.3</v>
      </c>
      <c r="T53" s="222">
        <f>'Complexity of the crisis'!AN54</f>
        <v>3</v>
      </c>
      <c r="U53" s="121" t="str">
        <f>VLOOKUP(C53,Lists!$C$3:$E$160,3,FALSE)</f>
        <v>Middle east</v>
      </c>
      <c r="V53" s="122">
        <v>44521</v>
      </c>
    </row>
    <row r="54" spans="1:22" x14ac:dyDescent="0.35">
      <c r="A54" s="45" t="str">
        <f>'Crisis Indicator Data'!A52</f>
        <v>Complex crisis in Libya</v>
      </c>
      <c r="B54" s="45" t="str">
        <f>Lists!G52</f>
        <v>Complex crisis</v>
      </c>
      <c r="C54" s="45" t="str">
        <f>'Crisis Indicator Data'!C52</f>
        <v>LBY001</v>
      </c>
      <c r="D54" s="45" t="str">
        <f>'Crisis Indicator Data'!D52</f>
        <v>Libya</v>
      </c>
      <c r="E54" s="45" t="str">
        <f>'Crisis Indicator Data'!E52</f>
        <v>LBY</v>
      </c>
      <c r="F54" s="45" t="str">
        <f>'Crisis Indicator Data'!B52</f>
        <v>Multiple crises country</v>
      </c>
      <c r="G54" s="219">
        <f t="shared" si="5"/>
        <v>3.9</v>
      </c>
      <c r="H54" s="44">
        <f t="shared" si="6"/>
        <v>4</v>
      </c>
      <c r="I54" s="114" t="str">
        <f t="shared" si="7"/>
        <v>High</v>
      </c>
      <c r="J54" s="220" t="str">
        <f>INDEX(Trends!$D$3:$D$404,MATCH(C54,Trends!$C$3:$C$404,0))</f>
        <v>Stable</v>
      </c>
      <c r="K54" s="107" t="str">
        <f>IF(Reliability!B52="x","x",(IF(ROUNDUP(Reliability!B52,0)=1,"Very High",IF(ROUNDUP(Reliability!B52,0)=2,"High",IF(ROUNDUP(Reliability!B52,0)=3,"Medium",IF(ROUNDUP(Reliability!B52,0)=4,"Low","Very Low"))))))</f>
        <v>High</v>
      </c>
      <c r="L54" s="221">
        <f t="shared" si="8"/>
        <v>4</v>
      </c>
      <c r="M54" s="222">
        <f>'Impact of the crisis'!N55</f>
        <v>4.5999999999999996</v>
      </c>
      <c r="N54" s="222">
        <f>'Impact of the crisis'!AB55</f>
        <v>3.7</v>
      </c>
      <c r="O54" s="221">
        <f>'Conditions of people affected'!R55</f>
        <v>3.75</v>
      </c>
      <c r="P54" s="222">
        <f>'Conditions of people affected'!K55</f>
        <v>3.5</v>
      </c>
      <c r="Q54" s="222">
        <f>'Conditions of people affected'!Q55</f>
        <v>4</v>
      </c>
      <c r="R54" s="222">
        <f t="shared" si="9"/>
        <v>4.2</v>
      </c>
      <c r="S54" s="222">
        <f>'Complexity of the crisis'!X55</f>
        <v>4.4000000000000004</v>
      </c>
      <c r="T54" s="222">
        <f>'Complexity of the crisis'!AN55</f>
        <v>4</v>
      </c>
      <c r="U54" s="121" t="str">
        <f>VLOOKUP(C54,Lists!$C$3:$E$160,3,FALSE)</f>
        <v>Africa</v>
      </c>
      <c r="V54" s="122">
        <v>44412</v>
      </c>
    </row>
    <row r="55" spans="1:22" x14ac:dyDescent="0.35">
      <c r="A55" s="45" t="str">
        <f>'Crisis Indicator Data'!A53</f>
        <v>Mixed migration flows in Libya</v>
      </c>
      <c r="B55" s="45" t="str">
        <f>Lists!G53</f>
        <v>Mixed Migration</v>
      </c>
      <c r="C55" s="45" t="str">
        <f>'Crisis Indicator Data'!C53</f>
        <v>LBY002</v>
      </c>
      <c r="D55" s="45" t="str">
        <f>'Crisis Indicator Data'!D53</f>
        <v>Libya</v>
      </c>
      <c r="E55" s="45" t="str">
        <f>'Crisis Indicator Data'!E53</f>
        <v>LBY</v>
      </c>
      <c r="F55" s="45" t="str">
        <f>'Crisis Indicator Data'!B53</f>
        <v>International displacement</v>
      </c>
      <c r="G55" s="219">
        <f t="shared" si="5"/>
        <v>3.1</v>
      </c>
      <c r="H55" s="44">
        <f t="shared" si="6"/>
        <v>4</v>
      </c>
      <c r="I55" s="114" t="str">
        <f t="shared" si="7"/>
        <v>High</v>
      </c>
      <c r="J55" s="220" t="str">
        <f>INDEX(Trends!$D$3:$D$404,MATCH(C55,Trends!$C$3:$C$404,0))</f>
        <v>Increasing</v>
      </c>
      <c r="K55" s="107" t="str">
        <f>IF(Reliability!B53="x","x",(IF(ROUNDUP(Reliability!B53,0)=1,"Very High",IF(ROUNDUP(Reliability!B53,0)=2,"High",IF(ROUNDUP(Reliability!B53,0)=3,"Medium",IF(ROUNDUP(Reliability!B53,0)=4,"Low","Very Low"))))))</f>
        <v>High</v>
      </c>
      <c r="L55" s="221">
        <f t="shared" si="8"/>
        <v>3.9</v>
      </c>
      <c r="M55" s="222">
        <f>'Impact of the crisis'!N56</f>
        <v>4.5999999999999996</v>
      </c>
      <c r="N55" s="222">
        <f>'Impact of the crisis'!AB56</f>
        <v>3.4</v>
      </c>
      <c r="O55" s="221">
        <f>'Conditions of people affected'!R56</f>
        <v>2.2999999999999998</v>
      </c>
      <c r="P55" s="222">
        <f>'Conditions of people affected'!K56</f>
        <v>2.6</v>
      </c>
      <c r="Q55" s="222">
        <f>'Conditions of people affected'!Q56</f>
        <v>2</v>
      </c>
      <c r="R55" s="222">
        <f t="shared" si="9"/>
        <v>3.6</v>
      </c>
      <c r="S55" s="222">
        <f>'Complexity of the crisis'!X56</f>
        <v>4.4000000000000004</v>
      </c>
      <c r="T55" s="222">
        <f>'Complexity of the crisis'!AN56</f>
        <v>2.5</v>
      </c>
      <c r="U55" s="121" t="str">
        <f>VLOOKUP(C55,Lists!$C$3:$E$160,3,FALSE)</f>
        <v>Africa</v>
      </c>
      <c r="V55" s="122">
        <v>44412</v>
      </c>
    </row>
    <row r="56" spans="1:22" x14ac:dyDescent="0.35">
      <c r="A56" s="45" t="str">
        <f>'Crisis Indicator Data'!A54</f>
        <v>Drought in Lesotho</v>
      </c>
      <c r="B56" s="45" t="str">
        <f>Lists!G54</f>
        <v>Drought</v>
      </c>
      <c r="C56" s="45" t="str">
        <f>'Crisis Indicator Data'!C54</f>
        <v>LSO002</v>
      </c>
      <c r="D56" s="45" t="str">
        <f>'Crisis Indicator Data'!D54</f>
        <v>Lesotho</v>
      </c>
      <c r="E56" s="45" t="str">
        <f>'Crisis Indicator Data'!E54</f>
        <v>LSO</v>
      </c>
      <c r="F56" s="45" t="str">
        <f>'Crisis Indicator Data'!B54</f>
        <v>Drought</v>
      </c>
      <c r="G56" s="219">
        <f t="shared" si="5"/>
        <v>2.2000000000000002</v>
      </c>
      <c r="H56" s="44">
        <f t="shared" si="6"/>
        <v>3</v>
      </c>
      <c r="I56" s="114" t="str">
        <f t="shared" si="7"/>
        <v>Medium</v>
      </c>
      <c r="J56" s="220" t="str">
        <f>INDEX(Trends!$D$3:$D$404,MATCH(C56,Trends!$C$3:$C$404,0))</f>
        <v>Decreasing</v>
      </c>
      <c r="K56" s="107" t="str">
        <f>IF(Reliability!B54="x","x",(IF(ROUNDUP(Reliability!B54,0)=1,"Very High",IF(ROUNDUP(Reliability!B54,0)=2,"High",IF(ROUNDUP(Reliability!B54,0)=3,"Medium",IF(ROUNDUP(Reliability!B54,0)=4,"Low","Very Low"))))))</f>
        <v>Very High</v>
      </c>
      <c r="L56" s="221">
        <f t="shared" si="8"/>
        <v>2.1</v>
      </c>
      <c r="M56" s="222">
        <f>'Impact of the crisis'!N57</f>
        <v>3</v>
      </c>
      <c r="N56" s="222">
        <f>'Impact of the crisis'!AB57</f>
        <v>1.5</v>
      </c>
      <c r="O56" s="221">
        <f>'Conditions of people affected'!R57</f>
        <v>2.75</v>
      </c>
      <c r="P56" s="222">
        <f>'Conditions of people affected'!K57</f>
        <v>2.5</v>
      </c>
      <c r="Q56" s="222">
        <f>'Conditions of people affected'!Q57</f>
        <v>3</v>
      </c>
      <c r="R56" s="222">
        <f t="shared" si="9"/>
        <v>1.3</v>
      </c>
      <c r="S56" s="222">
        <f>'Complexity of the crisis'!X57</f>
        <v>1.6</v>
      </c>
      <c r="T56" s="222">
        <f>'Complexity of the crisis'!AN57</f>
        <v>1</v>
      </c>
      <c r="U56" s="121" t="str">
        <f>VLOOKUP(C56,Lists!$C$3:$E$160,3,FALSE)</f>
        <v>Africa</v>
      </c>
      <c r="V56" s="122">
        <v>44521</v>
      </c>
    </row>
    <row r="57" spans="1:22" x14ac:dyDescent="0.35">
      <c r="A57" s="45" t="str">
        <f>'Crisis Indicator Data'!A55</f>
        <v>Mixed migration flows in Morocco</v>
      </c>
      <c r="B57" s="45" t="str">
        <f>Lists!G55</f>
        <v>Mixed Migration</v>
      </c>
      <c r="C57" s="45" t="str">
        <f>'Crisis Indicator Data'!C55</f>
        <v>MAR002</v>
      </c>
      <c r="D57" s="45" t="str">
        <f>'Crisis Indicator Data'!D55</f>
        <v>Morocco</v>
      </c>
      <c r="E57" s="45" t="str">
        <f>'Crisis Indicator Data'!E55</f>
        <v>MAR</v>
      </c>
      <c r="F57" s="45" t="str">
        <f>'Crisis Indicator Data'!B55</f>
        <v>International displacement</v>
      </c>
      <c r="G57" s="219" t="str">
        <f t="shared" si="5"/>
        <v>x</v>
      </c>
      <c r="H57" s="44" t="str">
        <f t="shared" si="6"/>
        <v>x</v>
      </c>
      <c r="I57" s="114" t="str">
        <f t="shared" si="7"/>
        <v>x</v>
      </c>
      <c r="J57" s="220" t="str">
        <f>INDEX(Trends!$D$3:$D$404,MATCH(C57,Trends!$C$3:$C$404,0))</f>
        <v>-</v>
      </c>
      <c r="K57" s="107" t="str">
        <f>IF(Reliability!B55="x","x",(IF(ROUNDUP(Reliability!B55,0)=1,"Very High",IF(ROUNDUP(Reliability!B55,0)=2,"High",IF(ROUNDUP(Reliability!B55,0)=3,"Medium",IF(ROUNDUP(Reliability!B55,0)=4,"Low","Very Low"))))))</f>
        <v>Very Low</v>
      </c>
      <c r="L57" s="221">
        <f t="shared" si="8"/>
        <v>3.9</v>
      </c>
      <c r="M57" s="222">
        <f>'Impact of the crisis'!N58</f>
        <v>4.8</v>
      </c>
      <c r="N57" s="222">
        <f>'Impact of the crisis'!AB58</f>
        <v>3.2</v>
      </c>
      <c r="O57" s="221" t="str">
        <f>'Conditions of people affected'!R58</f>
        <v>x</v>
      </c>
      <c r="P57" s="222" t="str">
        <f>'Conditions of people affected'!K58</f>
        <v>x</v>
      </c>
      <c r="Q57" s="222" t="str">
        <f>'Conditions of people affected'!Q58</f>
        <v>x</v>
      </c>
      <c r="R57" s="222">
        <f t="shared" si="9"/>
        <v>2.7</v>
      </c>
      <c r="S57" s="222">
        <f>'Complexity of the crisis'!X58</f>
        <v>3.6</v>
      </c>
      <c r="T57" s="222">
        <f>'Complexity of the crisis'!AN58</f>
        <v>1.5</v>
      </c>
      <c r="U57" s="121" t="str">
        <f>VLOOKUP(C57,Lists!$C$3:$E$160,3,FALSE)</f>
        <v>Africa</v>
      </c>
      <c r="V57" s="122">
        <v>44413</v>
      </c>
    </row>
    <row r="58" spans="1:22" x14ac:dyDescent="0.35">
      <c r="A58" s="45" t="str">
        <f>'Crisis Indicator Data'!A56</f>
        <v>Drought in Madagascar</v>
      </c>
      <c r="B58" s="45" t="str">
        <f>Lists!G56</f>
        <v>Drought</v>
      </c>
      <c r="C58" s="45" t="str">
        <f>'Crisis Indicator Data'!C56</f>
        <v>MDG002</v>
      </c>
      <c r="D58" s="45" t="str">
        <f>'Crisis Indicator Data'!D56</f>
        <v>Madagascar</v>
      </c>
      <c r="E58" s="45" t="str">
        <f>'Crisis Indicator Data'!E56</f>
        <v>MDG</v>
      </c>
      <c r="F58" s="45" t="str">
        <f>'Crisis Indicator Data'!B56</f>
        <v>Drought</v>
      </c>
      <c r="G58" s="219">
        <f t="shared" si="5"/>
        <v>2.9</v>
      </c>
      <c r="H58" s="44">
        <f t="shared" si="6"/>
        <v>3</v>
      </c>
      <c r="I58" s="114" t="str">
        <f t="shared" si="7"/>
        <v>Medium</v>
      </c>
      <c r="J58" s="220" t="str">
        <f>INDEX(Trends!$D$3:$D$404,MATCH(C58,Trends!$C$3:$C$404,0))</f>
        <v>Decreasing</v>
      </c>
      <c r="K58" s="107" t="str">
        <f>IF(Reliability!B56="x","x",(IF(ROUNDUP(Reliability!B56,0)=1,"Very High",IF(ROUNDUP(Reliability!B56,0)=2,"High",IF(ROUNDUP(Reliability!B56,0)=3,"Medium",IF(ROUNDUP(Reliability!B56,0)=4,"Low","Very Low"))))))</f>
        <v>Very High</v>
      </c>
      <c r="L58" s="221">
        <f t="shared" si="8"/>
        <v>1.8</v>
      </c>
      <c r="M58" s="222">
        <f>'Impact of the crisis'!N59</f>
        <v>1.4</v>
      </c>
      <c r="N58" s="222">
        <f>'Impact of the crisis'!AB59</f>
        <v>2</v>
      </c>
      <c r="O58" s="221">
        <f>'Conditions of people affected'!R59</f>
        <v>3.75</v>
      </c>
      <c r="P58" s="222">
        <f>'Conditions of people affected'!K59</f>
        <v>3.5</v>
      </c>
      <c r="Q58" s="222">
        <f>'Conditions of people affected'!Q59</f>
        <v>4</v>
      </c>
      <c r="R58" s="222">
        <f t="shared" si="9"/>
        <v>2</v>
      </c>
      <c r="S58" s="222">
        <f>'Complexity of the crisis'!X59</f>
        <v>2.4</v>
      </c>
      <c r="T58" s="222">
        <f>'Complexity of the crisis'!AN59</f>
        <v>1.5</v>
      </c>
      <c r="U58" s="121" t="str">
        <f>VLOOKUP(C58,Lists!$C$3:$E$160,3,FALSE)</f>
        <v>Africa</v>
      </c>
      <c r="V58" s="122">
        <v>44521</v>
      </c>
    </row>
    <row r="59" spans="1:22" x14ac:dyDescent="0.35">
      <c r="A59" s="45" t="str">
        <f>'Crisis Indicator Data'!A57</f>
        <v>Multiple crisis in Mexico</v>
      </c>
      <c r="B59" s="45" t="str">
        <f>Lists!G57</f>
        <v>Country Level</v>
      </c>
      <c r="C59" s="45" t="str">
        <f>'Crisis Indicator Data'!C57</f>
        <v>MEX001</v>
      </c>
      <c r="D59" s="45" t="str">
        <f>'Crisis Indicator Data'!D57</f>
        <v>Mexico</v>
      </c>
      <c r="E59" s="45" t="str">
        <f>'Crisis Indicator Data'!E57</f>
        <v>MEX</v>
      </c>
      <c r="F59" s="45" t="str">
        <f>'Crisis Indicator Data'!B57</f>
        <v>Multiple crises country</v>
      </c>
      <c r="G59" s="219" t="str">
        <f t="shared" si="5"/>
        <v>x</v>
      </c>
      <c r="H59" s="44" t="str">
        <f t="shared" si="6"/>
        <v>x</v>
      </c>
      <c r="I59" s="114" t="str">
        <f t="shared" si="7"/>
        <v>x</v>
      </c>
      <c r="J59" s="220" t="str">
        <f>INDEX(Trends!$D$3:$D$404,MATCH(C59,Trends!$C$3:$C$404,0))</f>
        <v>-</v>
      </c>
      <c r="K59" s="107" t="str">
        <f>IF(Reliability!B57="x","x",(IF(ROUNDUP(Reliability!B57,0)=1,"Very High",IF(ROUNDUP(Reliability!B57,0)=2,"High",IF(ROUNDUP(Reliability!B57,0)=3,"Medium",IF(ROUNDUP(Reliability!B57,0)=4,"Low","Very Low"))))))</f>
        <v>High</v>
      </c>
      <c r="L59" s="221">
        <f t="shared" si="8"/>
        <v>3.8</v>
      </c>
      <c r="M59" s="222">
        <f>'Impact of the crisis'!N60</f>
        <v>5</v>
      </c>
      <c r="N59" s="222">
        <f>'Impact of the crisis'!AB60</f>
        <v>2.8</v>
      </c>
      <c r="O59" s="221" t="str">
        <f>'Conditions of people affected'!R60</f>
        <v>x</v>
      </c>
      <c r="P59" s="222" t="str">
        <f>'Conditions of people affected'!K60</f>
        <v>x</v>
      </c>
      <c r="Q59" s="222" t="str">
        <f>'Conditions of people affected'!Q60</f>
        <v>x</v>
      </c>
      <c r="R59" s="222">
        <f t="shared" si="9"/>
        <v>3.4</v>
      </c>
      <c r="S59" s="222">
        <f>'Complexity of the crisis'!X60</f>
        <v>3.7</v>
      </c>
      <c r="T59" s="222">
        <f>'Complexity of the crisis'!AN60</f>
        <v>3</v>
      </c>
      <c r="U59" s="121" t="str">
        <f>VLOOKUP(C59,Lists!$C$3:$E$160,3,FALSE)</f>
        <v>Americas</v>
      </c>
      <c r="V59" s="122">
        <v>44467</v>
      </c>
    </row>
    <row r="60" spans="1:22" x14ac:dyDescent="0.35">
      <c r="A60" s="53" t="str">
        <f>'Crisis Indicator Data'!A58</f>
        <v>Criminal Violence in Mexico</v>
      </c>
      <c r="B60" s="45" t="str">
        <f>Lists!G58</f>
        <v>Criminal Violence</v>
      </c>
      <c r="C60" s="53" t="str">
        <f>'Crisis Indicator Data'!C58</f>
        <v>MEX002</v>
      </c>
      <c r="D60" s="53" t="str">
        <f>'Crisis Indicator Data'!D58</f>
        <v>Mexico</v>
      </c>
      <c r="E60" s="53" t="str">
        <f>'Crisis Indicator Data'!E58</f>
        <v>MEX</v>
      </c>
      <c r="F60" s="53" t="str">
        <f>'Crisis Indicator Data'!B58</f>
        <v>Other type of violence</v>
      </c>
      <c r="G60" s="219" t="str">
        <f t="shared" si="5"/>
        <v>x</v>
      </c>
      <c r="H60" s="54" t="str">
        <f t="shared" si="6"/>
        <v>x</v>
      </c>
      <c r="I60" s="115" t="str">
        <f t="shared" si="7"/>
        <v>x</v>
      </c>
      <c r="J60" s="220" t="str">
        <f>INDEX(Trends!$D$3:$D$404,MATCH(C60,Trends!$C$3:$C$404,0))</f>
        <v>-</v>
      </c>
      <c r="K60" s="107" t="str">
        <f>IF(Reliability!B58="x","x",(IF(ROUNDUP(Reliability!B58,0)=1,"Very High",IF(ROUNDUP(Reliability!B58,0)=2,"High",IF(ROUNDUP(Reliability!B58,0)=3,"Medium",IF(ROUNDUP(Reliability!B58,0)=4,"Low","Very Low"))))))</f>
        <v>Medium</v>
      </c>
      <c r="L60" s="221">
        <f t="shared" si="8"/>
        <v>4.0999999999999996</v>
      </c>
      <c r="M60" s="227">
        <f>'Impact of the crisis'!N61</f>
        <v>5</v>
      </c>
      <c r="N60" s="227">
        <f>'Impact of the crisis'!AB61</f>
        <v>3.4</v>
      </c>
      <c r="O60" s="221" t="str">
        <f>'Conditions of people affected'!R61</f>
        <v>x</v>
      </c>
      <c r="P60" s="227" t="str">
        <f>'Conditions of people affected'!K61</f>
        <v>x</v>
      </c>
      <c r="Q60" s="227" t="str">
        <f>'Conditions of people affected'!Q61</f>
        <v>x</v>
      </c>
      <c r="R60" s="222">
        <f t="shared" si="9"/>
        <v>3.4</v>
      </c>
      <c r="S60" s="222">
        <f>'Complexity of the crisis'!X61</f>
        <v>3.7</v>
      </c>
      <c r="T60" s="222">
        <f>'Complexity of the crisis'!AN61</f>
        <v>3</v>
      </c>
      <c r="U60" s="121" t="str">
        <f>VLOOKUP(C60,Lists!$C$3:$E$160,3,FALSE)</f>
        <v>Americas</v>
      </c>
      <c r="V60" s="122">
        <v>44467</v>
      </c>
    </row>
    <row r="61" spans="1:22" x14ac:dyDescent="0.35">
      <c r="A61" s="53" t="str">
        <f>'Crisis Indicator Data'!A59</f>
        <v>Mixed Migration in Mexico</v>
      </c>
      <c r="B61" s="45" t="str">
        <f>Lists!G59</f>
        <v>Mixed Migration</v>
      </c>
      <c r="C61" s="53" t="str">
        <f>'Crisis Indicator Data'!C59</f>
        <v>MEX003</v>
      </c>
      <c r="D61" s="53" t="str">
        <f>'Crisis Indicator Data'!D59</f>
        <v>Mexico</v>
      </c>
      <c r="E61" s="53" t="str">
        <f>'Crisis Indicator Data'!E59</f>
        <v>MEX</v>
      </c>
      <c r="F61" s="53" t="str">
        <f>'Crisis Indicator Data'!B59</f>
        <v>International displacement</v>
      </c>
      <c r="G61" s="219" t="str">
        <f t="shared" si="5"/>
        <v>x</v>
      </c>
      <c r="H61" s="54" t="str">
        <f t="shared" si="6"/>
        <v>x</v>
      </c>
      <c r="I61" s="115" t="str">
        <f t="shared" si="7"/>
        <v>x</v>
      </c>
      <c r="J61" s="220" t="str">
        <f>INDEX(Trends!$D$3:$D$404,MATCH(C61,Trends!$C$3:$C$404,0))</f>
        <v>-</v>
      </c>
      <c r="K61" s="107" t="str">
        <f>IF(Reliability!B59="x","x",(IF(ROUNDUP(Reliability!B59,0)=1,"Very High",IF(ROUNDUP(Reliability!B59,0)=2,"High",IF(ROUNDUP(Reliability!B59,0)=3,"Medium",IF(ROUNDUP(Reliability!B59,0)=4,"Low","Very Low"))))))</f>
        <v>High</v>
      </c>
      <c r="L61" s="221">
        <f t="shared" si="8"/>
        <v>3.8</v>
      </c>
      <c r="M61" s="227">
        <f>'Impact of the crisis'!N62</f>
        <v>5</v>
      </c>
      <c r="N61" s="227">
        <f>'Impact of the crisis'!AB62</f>
        <v>2.8</v>
      </c>
      <c r="O61" s="221" t="str">
        <f>'Conditions of people affected'!R62</f>
        <v>x</v>
      </c>
      <c r="P61" s="227" t="str">
        <f>'Conditions of people affected'!K62</f>
        <v>x</v>
      </c>
      <c r="Q61" s="227" t="str">
        <f>'Conditions of people affected'!Q62</f>
        <v>x</v>
      </c>
      <c r="R61" s="222">
        <f t="shared" si="9"/>
        <v>3.2</v>
      </c>
      <c r="S61" s="222">
        <f>'Complexity of the crisis'!X62</f>
        <v>3.7</v>
      </c>
      <c r="T61" s="222">
        <f>'Complexity of the crisis'!AN62</f>
        <v>2.5</v>
      </c>
      <c r="U61" s="121" t="str">
        <f>VLOOKUP(C61,Lists!$C$3:$E$160,3,FALSE)</f>
        <v>Americas</v>
      </c>
      <c r="V61" s="122">
        <v>44467</v>
      </c>
    </row>
    <row r="62" spans="1:22" ht="13.4" customHeight="1" x14ac:dyDescent="0.35">
      <c r="A62" s="53" t="str">
        <f>'Crisis Indicator Data'!A60</f>
        <v>Complex crisis in Mali</v>
      </c>
      <c r="B62" s="45" t="str">
        <f>Lists!G60</f>
        <v>Complex crisis</v>
      </c>
      <c r="C62" s="53" t="str">
        <f>'Crisis Indicator Data'!C60</f>
        <v>MLI001</v>
      </c>
      <c r="D62" s="53" t="str">
        <f>'Crisis Indicator Data'!D60</f>
        <v>Mali</v>
      </c>
      <c r="E62" s="53" t="str">
        <f>'Crisis Indicator Data'!E60</f>
        <v>MLI</v>
      </c>
      <c r="F62" s="53" t="str">
        <f>'Crisis Indicator Data'!B60</f>
        <v>Complex crisis</v>
      </c>
      <c r="G62" s="219">
        <f t="shared" si="5"/>
        <v>4.4000000000000004</v>
      </c>
      <c r="H62" s="54">
        <f t="shared" si="6"/>
        <v>5</v>
      </c>
      <c r="I62" s="115" t="str">
        <f t="shared" si="7"/>
        <v>Very High</v>
      </c>
      <c r="J62" s="220" t="str">
        <f>INDEX(Trends!$D$3:$D$404,MATCH(C62,Trends!$C$3:$C$404,0))</f>
        <v>Stable</v>
      </c>
      <c r="K62" s="107" t="str">
        <f>IF(Reliability!B60="x","x",(IF(ROUNDUP(Reliability!B60,0)=1,"Very High",IF(ROUNDUP(Reliability!B60,0)=2,"High",IF(ROUNDUP(Reliability!B60,0)=3,"Medium",IF(ROUNDUP(Reliability!B60,0)=4,"Low","Very Low"))))))</f>
        <v>High</v>
      </c>
      <c r="L62" s="221">
        <f t="shared" si="8"/>
        <v>4.2</v>
      </c>
      <c r="M62" s="227">
        <f>'Impact of the crisis'!N63</f>
        <v>4.9000000000000004</v>
      </c>
      <c r="N62" s="227">
        <f>'Impact of the crisis'!AB63</f>
        <v>3.7</v>
      </c>
      <c r="O62" s="221">
        <f>'Conditions of people affected'!R63</f>
        <v>4.3</v>
      </c>
      <c r="P62" s="227">
        <f>'Conditions of people affected'!K63</f>
        <v>4.5999999999999996</v>
      </c>
      <c r="Q62" s="227">
        <f>'Conditions of people affected'!Q63</f>
        <v>4</v>
      </c>
      <c r="R62" s="222">
        <f t="shared" si="9"/>
        <v>4.5999999999999996</v>
      </c>
      <c r="S62" s="222">
        <f>'Complexity of the crisis'!X63</f>
        <v>4</v>
      </c>
      <c r="T62" s="222">
        <f>'Complexity of the crisis'!AN63</f>
        <v>5</v>
      </c>
      <c r="U62" s="121" t="str">
        <f>VLOOKUP(C62,Lists!$C$3:$E$160,3,FALSE)</f>
        <v>Africa</v>
      </c>
      <c r="V62" s="122">
        <v>44519</v>
      </c>
    </row>
    <row r="63" spans="1:22" x14ac:dyDescent="0.35">
      <c r="A63" s="53" t="str">
        <f>'Crisis Indicator Data'!A61</f>
        <v>Multiple crises in Myanmar</v>
      </c>
      <c r="B63" s="45" t="str">
        <f>Lists!G61</f>
        <v>Country level</v>
      </c>
      <c r="C63" s="53" t="str">
        <f>'Crisis Indicator Data'!C61</f>
        <v>MMR001</v>
      </c>
      <c r="D63" s="53" t="str">
        <f>'Crisis Indicator Data'!D61</f>
        <v>Myanmar</v>
      </c>
      <c r="E63" s="53" t="str">
        <f>'Crisis Indicator Data'!E61</f>
        <v>MMR</v>
      </c>
      <c r="F63" s="53" t="str">
        <f>'Crisis Indicator Data'!B61</f>
        <v>Multiple crises country</v>
      </c>
      <c r="G63" s="219">
        <f t="shared" si="5"/>
        <v>4</v>
      </c>
      <c r="H63" s="54">
        <f t="shared" si="6"/>
        <v>4</v>
      </c>
      <c r="I63" s="115" t="str">
        <f t="shared" si="7"/>
        <v>High</v>
      </c>
      <c r="J63" s="220" t="str">
        <f>INDEX(Trends!$D$3:$D$404,MATCH(C63,Trends!$C$3:$C$404,0))</f>
        <v>Increasing</v>
      </c>
      <c r="K63" s="107" t="str">
        <f>IF(Reliability!B61="x","x",(IF(ROUNDUP(Reliability!B61,0)=1,"Very High",IF(ROUNDUP(Reliability!B61,0)=2,"High",IF(ROUNDUP(Reliability!B61,0)=3,"Medium",IF(ROUNDUP(Reliability!B61,0)=4,"Low","Very Low"))))))</f>
        <v>High</v>
      </c>
      <c r="L63" s="221">
        <f t="shared" si="8"/>
        <v>4.2</v>
      </c>
      <c r="M63" s="227">
        <f>'Impact of the crisis'!N64</f>
        <v>4.7</v>
      </c>
      <c r="N63" s="227">
        <f>'Impact of the crisis'!AB64</f>
        <v>3.9</v>
      </c>
      <c r="O63" s="221">
        <f>'Conditions of people affected'!R64</f>
        <v>3.65</v>
      </c>
      <c r="P63" s="227">
        <f>'Conditions of people affected'!K64</f>
        <v>4.3</v>
      </c>
      <c r="Q63" s="227">
        <f>'Conditions of people affected'!Q64</f>
        <v>3</v>
      </c>
      <c r="R63" s="222">
        <f t="shared" si="9"/>
        <v>4.5</v>
      </c>
      <c r="S63" s="222">
        <f>'Complexity of the crisis'!X64</f>
        <v>4.4000000000000004</v>
      </c>
      <c r="T63" s="222">
        <f>'Complexity of the crisis'!AN64</f>
        <v>4.5</v>
      </c>
      <c r="U63" s="121" t="str">
        <f>VLOOKUP(C63,Lists!$C$3:$E$160,3,FALSE)</f>
        <v>Asia</v>
      </c>
      <c r="V63" s="122">
        <v>44518</v>
      </c>
    </row>
    <row r="64" spans="1:22" x14ac:dyDescent="0.35">
      <c r="A64" s="53" t="str">
        <f>'Crisis Indicator Data'!A62</f>
        <v>Rakhine Conflict</v>
      </c>
      <c r="B64" s="45" t="str">
        <f>Lists!G62</f>
        <v>Rakhine conflict</v>
      </c>
      <c r="C64" s="53" t="str">
        <f>'Crisis Indicator Data'!C62</f>
        <v>MMR002</v>
      </c>
      <c r="D64" s="53" t="str">
        <f>'Crisis Indicator Data'!D62</f>
        <v>Myanmar</v>
      </c>
      <c r="E64" s="53" t="str">
        <f>'Crisis Indicator Data'!E62</f>
        <v>MMR</v>
      </c>
      <c r="F64" s="53" t="str">
        <f>'Crisis Indicator Data'!B62</f>
        <v>Conflict</v>
      </c>
      <c r="G64" s="219">
        <f t="shared" si="5"/>
        <v>3.7</v>
      </c>
      <c r="H64" s="54">
        <f t="shared" si="6"/>
        <v>4</v>
      </c>
      <c r="I64" s="115" t="str">
        <f t="shared" si="7"/>
        <v>High</v>
      </c>
      <c r="J64" s="220" t="str">
        <f>INDEX(Trends!$D$3:$D$404,MATCH(C64,Trends!$C$3:$C$404,0))</f>
        <v>Stable</v>
      </c>
      <c r="K64" s="107" t="str">
        <f>IF(Reliability!B62="x","x",(IF(ROUNDUP(Reliability!B62,0)=1,"Very High",IF(ROUNDUP(Reliability!B62,0)=2,"High",IF(ROUNDUP(Reliability!B62,0)=3,"Medium",IF(ROUNDUP(Reliability!B62,0)=4,"Low","Very Low"))))))</f>
        <v>High</v>
      </c>
      <c r="L64" s="221">
        <f t="shared" si="8"/>
        <v>2.8</v>
      </c>
      <c r="M64" s="227">
        <f>'Impact of the crisis'!N65</f>
        <v>1.3</v>
      </c>
      <c r="N64" s="227">
        <f>'Impact of the crisis'!AB65</f>
        <v>3.4</v>
      </c>
      <c r="O64" s="221">
        <f>'Conditions of people affected'!R65</f>
        <v>3.6</v>
      </c>
      <c r="P64" s="227">
        <f>'Conditions of people affected'!K65</f>
        <v>3.2</v>
      </c>
      <c r="Q64" s="227">
        <f>'Conditions of people affected'!Q65</f>
        <v>4</v>
      </c>
      <c r="R64" s="222">
        <f t="shared" si="9"/>
        <v>4.5</v>
      </c>
      <c r="S64" s="222">
        <f>'Complexity of the crisis'!X65</f>
        <v>4.4000000000000004</v>
      </c>
      <c r="T64" s="222">
        <f>'Complexity of the crisis'!AN65</f>
        <v>4.5</v>
      </c>
      <c r="U64" s="121" t="str">
        <f>VLOOKUP(C64,Lists!$C$3:$E$160,3,FALSE)</f>
        <v>Asia</v>
      </c>
      <c r="V64" s="122">
        <v>44516</v>
      </c>
    </row>
    <row r="65" spans="1:22" x14ac:dyDescent="0.35">
      <c r="A65" s="53" t="str">
        <f>'Crisis Indicator Data'!A63</f>
        <v>Kachin and Shan Conflict</v>
      </c>
      <c r="B65" s="45" t="str">
        <f>Lists!G63</f>
        <v>Kachin and Shan conflict</v>
      </c>
      <c r="C65" s="53" t="str">
        <f>'Crisis Indicator Data'!C63</f>
        <v>MMR003</v>
      </c>
      <c r="D65" s="53" t="str">
        <f>'Crisis Indicator Data'!D63</f>
        <v>Myanmar</v>
      </c>
      <c r="E65" s="53" t="str">
        <f>'Crisis Indicator Data'!E63</f>
        <v>MMR</v>
      </c>
      <c r="F65" s="53" t="str">
        <f>'Crisis Indicator Data'!B63</f>
        <v>Conflict</v>
      </c>
      <c r="G65" s="219">
        <f t="shared" si="5"/>
        <v>3.3</v>
      </c>
      <c r="H65" s="54">
        <f t="shared" si="6"/>
        <v>4</v>
      </c>
      <c r="I65" s="115" t="str">
        <f t="shared" si="7"/>
        <v>High</v>
      </c>
      <c r="J65" s="220" t="str">
        <f>INDEX(Trends!$D$3:$D$404,MATCH(C65,Trends!$C$3:$C$404,0))</f>
        <v>Stable</v>
      </c>
      <c r="K65" s="107" t="str">
        <f>IF(Reliability!B63="x","x",(IF(ROUNDUP(Reliability!B63,0)=1,"Very High",IF(ROUNDUP(Reliability!B63,0)=2,"High",IF(ROUNDUP(Reliability!B63,0)=3,"Medium",IF(ROUNDUP(Reliability!B63,0)=4,"Low","Very Low"))))))</f>
        <v>High</v>
      </c>
      <c r="L65" s="221">
        <f t="shared" si="8"/>
        <v>2.5</v>
      </c>
      <c r="M65" s="227">
        <f>'Impact of the crisis'!N66</f>
        <v>2.2999999999999998</v>
      </c>
      <c r="N65" s="227">
        <f>'Impact of the crisis'!AB66</f>
        <v>2.6</v>
      </c>
      <c r="O65" s="221">
        <f>'Conditions of people affected'!R66</f>
        <v>3.1</v>
      </c>
      <c r="P65" s="227">
        <f>'Conditions of people affected'!K66</f>
        <v>3.2</v>
      </c>
      <c r="Q65" s="227">
        <f>'Conditions of people affected'!Q66</f>
        <v>3</v>
      </c>
      <c r="R65" s="222">
        <f t="shared" si="9"/>
        <v>4.2</v>
      </c>
      <c r="S65" s="222">
        <f>'Complexity of the crisis'!X66</f>
        <v>4.4000000000000004</v>
      </c>
      <c r="T65" s="222">
        <f>'Complexity of the crisis'!AN66</f>
        <v>4</v>
      </c>
      <c r="U65" s="121" t="str">
        <f>VLOOKUP(C65,Lists!$C$3:$E$160,3,FALSE)</f>
        <v>Asia</v>
      </c>
      <c r="V65" s="122">
        <v>44517</v>
      </c>
    </row>
    <row r="66" spans="1:22" x14ac:dyDescent="0.35">
      <c r="A66" s="53" t="str">
        <f>'Crisis Indicator Data'!A64</f>
        <v>Post-coup Violence in Myanmar</v>
      </c>
      <c r="B66" s="45" t="str">
        <f>Lists!G64</f>
        <v>Post-coup Violence</v>
      </c>
      <c r="C66" s="53" t="str">
        <f>'Crisis Indicator Data'!C64</f>
        <v>MMR004</v>
      </c>
      <c r="D66" s="53" t="str">
        <f>'Crisis Indicator Data'!D64</f>
        <v>Myanmar</v>
      </c>
      <c r="E66" s="53" t="str">
        <f>'Crisis Indicator Data'!E64</f>
        <v>MMR</v>
      </c>
      <c r="F66" s="53" t="str">
        <f>'Crisis Indicator Data'!B64</f>
        <v>Conflict</v>
      </c>
      <c r="G66" s="219">
        <f t="shared" si="5"/>
        <v>3.5</v>
      </c>
      <c r="H66" s="54">
        <f t="shared" si="6"/>
        <v>4</v>
      </c>
      <c r="I66" s="115" t="str">
        <f t="shared" si="7"/>
        <v>High</v>
      </c>
      <c r="J66" s="220" t="str">
        <f>INDEX(Trends!$D$3:$D$404,MATCH(C66,Trends!$C$3:$C$404,0))</f>
        <v>Increasing</v>
      </c>
      <c r="K66" s="107" t="str">
        <f>IF(Reliability!B64="x","x",(IF(ROUNDUP(Reliability!B64,0)=1,"Very High",IF(ROUNDUP(Reliability!B64,0)=2,"High",IF(ROUNDUP(Reliability!B64,0)=3,"Medium",IF(ROUNDUP(Reliability!B64,0)=4,"Low","Very Low"))))))</f>
        <v>High</v>
      </c>
      <c r="L66" s="221">
        <f t="shared" si="8"/>
        <v>3.3</v>
      </c>
      <c r="M66" s="227">
        <f>'Impact of the crisis'!N67</f>
        <v>3.8</v>
      </c>
      <c r="N66" s="227">
        <f>'Impact of the crisis'!AB67</f>
        <v>3</v>
      </c>
      <c r="O66" s="221">
        <f>'Conditions of people affected'!R67</f>
        <v>3.4</v>
      </c>
      <c r="P66" s="227">
        <f>'Conditions of people affected'!K67</f>
        <v>3.8</v>
      </c>
      <c r="Q66" s="227">
        <f>'Conditions of people affected'!Q67</f>
        <v>3</v>
      </c>
      <c r="R66" s="222">
        <f t="shared" si="9"/>
        <v>3.8</v>
      </c>
      <c r="S66" s="222">
        <f>'Complexity of the crisis'!X67</f>
        <v>4.4000000000000004</v>
      </c>
      <c r="T66" s="222">
        <f>'Complexity of the crisis'!AN67</f>
        <v>3</v>
      </c>
      <c r="U66" s="121" t="str">
        <f>VLOOKUP(C66,Lists!$C$3:$E$160,3,FALSE)</f>
        <v>Asia</v>
      </c>
      <c r="V66" s="122">
        <v>44518</v>
      </c>
    </row>
    <row r="67" spans="1:22" x14ac:dyDescent="0.35">
      <c r="A67" s="53" t="str">
        <f>'Crisis Indicator Data'!A65</f>
        <v>Cabo Delgado Islamist Insurgency</v>
      </c>
      <c r="B67" s="45" t="str">
        <f>Lists!G65</f>
        <v>Violent Insurgency in Cabo Delgado</v>
      </c>
      <c r="C67" s="53" t="str">
        <f>'Crisis Indicator Data'!C65</f>
        <v>MOZ004</v>
      </c>
      <c r="D67" s="53" t="str">
        <f>'Crisis Indicator Data'!D65</f>
        <v>Mozambique</v>
      </c>
      <c r="E67" s="53" t="str">
        <f>'Crisis Indicator Data'!E65</f>
        <v>MOZ</v>
      </c>
      <c r="F67" s="53" t="str">
        <f>'Crisis Indicator Data'!B65</f>
        <v>Other type of violence</v>
      </c>
      <c r="G67" s="219">
        <f t="shared" si="5"/>
        <v>3.5</v>
      </c>
      <c r="H67" s="54">
        <f t="shared" si="6"/>
        <v>4</v>
      </c>
      <c r="I67" s="115" t="str">
        <f t="shared" si="7"/>
        <v>High</v>
      </c>
      <c r="J67" s="220" t="str">
        <f>INDEX(Trends!$D$3:$D$404,MATCH(C67,Trends!$C$3:$C$404,0))</f>
        <v>Stable</v>
      </c>
      <c r="K67" s="107" t="str">
        <f>IF(Reliability!B65="x","x",(IF(ROUNDUP(Reliability!B65,0)=1,"Very High",IF(ROUNDUP(Reliability!B65,0)=2,"High",IF(ROUNDUP(Reliability!B65,0)=3,"Medium",IF(ROUNDUP(Reliability!B65,0)=4,"Low","Very Low"))))))</f>
        <v>High</v>
      </c>
      <c r="L67" s="221">
        <f t="shared" si="8"/>
        <v>3.4</v>
      </c>
      <c r="M67" s="227">
        <f>'Impact of the crisis'!N68</f>
        <v>2.8</v>
      </c>
      <c r="N67" s="227">
        <f>'Impact of the crisis'!AB68</f>
        <v>3.6</v>
      </c>
      <c r="O67" s="221">
        <f>'Conditions of people affected'!R68</f>
        <v>3.25</v>
      </c>
      <c r="P67" s="227">
        <f>'Conditions of people affected'!K68</f>
        <v>3.5</v>
      </c>
      <c r="Q67" s="227">
        <f>'Conditions of people affected'!Q68</f>
        <v>3</v>
      </c>
      <c r="R67" s="222">
        <f t="shared" si="9"/>
        <v>4.0999999999999996</v>
      </c>
      <c r="S67" s="222">
        <f>'Complexity of the crisis'!X68</f>
        <v>4.5</v>
      </c>
      <c r="T67" s="222">
        <f>'Complexity of the crisis'!AN68</f>
        <v>3.5</v>
      </c>
      <c r="U67" s="121" t="str">
        <f>VLOOKUP(C67,Lists!$C$3:$E$160,3,FALSE)</f>
        <v>Africa</v>
      </c>
      <c r="V67" s="122">
        <v>44477</v>
      </c>
    </row>
    <row r="68" spans="1:22" x14ac:dyDescent="0.35">
      <c r="A68" s="53" t="str">
        <f>'Crisis Indicator Data'!A66</f>
        <v>Refugees from Mali in Mauritania</v>
      </c>
      <c r="B68" s="45" t="str">
        <f>Lists!G66</f>
        <v>Malian refugees</v>
      </c>
      <c r="C68" s="53" t="str">
        <f>'Crisis Indicator Data'!C66</f>
        <v>MRT002</v>
      </c>
      <c r="D68" s="53" t="str">
        <f>'Crisis Indicator Data'!D66</f>
        <v>Mauritania</v>
      </c>
      <c r="E68" s="53" t="str">
        <f>'Crisis Indicator Data'!E66</f>
        <v>MRT</v>
      </c>
      <c r="F68" s="53" t="str">
        <f>'Crisis Indicator Data'!B66</f>
        <v>International displacement</v>
      </c>
      <c r="G68" s="219">
        <f t="shared" si="5"/>
        <v>2.1</v>
      </c>
      <c r="H68" s="54">
        <f t="shared" si="6"/>
        <v>3</v>
      </c>
      <c r="I68" s="115" t="str">
        <f t="shared" si="7"/>
        <v>Medium</v>
      </c>
      <c r="J68" s="220" t="str">
        <f>INDEX(Trends!$D$3:$D$404,MATCH(C68,Trends!$C$3:$C$404,0))</f>
        <v>Decreasing</v>
      </c>
      <c r="K68" s="107" t="str">
        <f>IF(Reliability!B66="x","x",(IF(ROUNDUP(Reliability!B66,0)=1,"Very High",IF(ROUNDUP(Reliability!B66,0)=2,"High",IF(ROUNDUP(Reliability!B66,0)=3,"Medium",IF(ROUNDUP(Reliability!B66,0)=4,"Low","Very Low"))))))</f>
        <v>High</v>
      </c>
      <c r="L68" s="221">
        <f t="shared" si="8"/>
        <v>1.8</v>
      </c>
      <c r="M68" s="227">
        <f>'Impact of the crisis'!N69</f>
        <v>0</v>
      </c>
      <c r="N68" s="227">
        <f>'Impact of the crisis'!AB69</f>
        <v>2.5</v>
      </c>
      <c r="O68" s="221">
        <f>'Conditions of people affected'!R69</f>
        <v>2.25</v>
      </c>
      <c r="P68" s="227">
        <f>'Conditions of people affected'!K69</f>
        <v>1.5</v>
      </c>
      <c r="Q68" s="227">
        <f>'Conditions of people affected'!Q69</f>
        <v>3</v>
      </c>
      <c r="R68" s="222">
        <f t="shared" si="9"/>
        <v>2.1</v>
      </c>
      <c r="S68" s="222">
        <f>'Complexity of the crisis'!X69</f>
        <v>2.7</v>
      </c>
      <c r="T68" s="222">
        <f>'Complexity of the crisis'!AN69</f>
        <v>1.5</v>
      </c>
      <c r="U68" s="121" t="str">
        <f>VLOOKUP(C68,Lists!$C$3:$E$160,3,FALSE)</f>
        <v>Africa</v>
      </c>
      <c r="V68" s="122">
        <v>44419</v>
      </c>
    </row>
    <row r="69" spans="1:22" x14ac:dyDescent="0.35">
      <c r="A69" s="53" t="str">
        <f>'Crisis Indicator Data'!A67</f>
        <v>Food Security in Mauritania</v>
      </c>
      <c r="B69" s="45" t="str">
        <f>Lists!G67</f>
        <v>Food security</v>
      </c>
      <c r="C69" s="53" t="str">
        <f>'Crisis Indicator Data'!C67</f>
        <v>MRT003</v>
      </c>
      <c r="D69" s="53" t="str">
        <f>'Crisis Indicator Data'!D67</f>
        <v>Mauritania</v>
      </c>
      <c r="E69" s="53" t="str">
        <f>'Crisis Indicator Data'!E67</f>
        <v>MRT</v>
      </c>
      <c r="F69" s="53" t="str">
        <f>'Crisis Indicator Data'!B67</f>
        <v>Drought</v>
      </c>
      <c r="G69" s="219">
        <f t="shared" ref="G69:G100" si="10">IF(OR(O69="x",L69="x"),"x",ROUND((5-GEOMEAN(((5-L69)/5*4+1),((5-O69)/5*4+1),((5-O69)/5*4+1)))/4*3.5+R69*0.3,1))</f>
        <v>2.9</v>
      </c>
      <c r="H69" s="54">
        <f t="shared" ref="H69:H100" si="11">IF(G69="x","x",ROUNDUP(G69,0))</f>
        <v>3</v>
      </c>
      <c r="I69" s="115" t="str">
        <f t="shared" ref="I69:I100" si="12">IF(O69="x","x",IF(L69="x","x",(IF(H69=5,"Very High",IF(H69=4,"High",IF(H69=3,"Medium",IF(H69=2,"Low","Very Low")))))))</f>
        <v>Medium</v>
      </c>
      <c r="J69" s="220" t="str">
        <f>INDEX(Trends!$D$3:$D$404,MATCH(C69,Trends!$C$3:$C$404,0))</f>
        <v>Stable</v>
      </c>
      <c r="K69" s="107" t="str">
        <f>IF(Reliability!B67="x","x",(IF(ROUNDUP(Reliability!B67,0)=1,"Very High",IF(ROUNDUP(Reliability!B67,0)=2,"High",IF(ROUNDUP(Reliability!B67,0)=3,"Medium",IF(ROUNDUP(Reliability!B67,0)=4,"Low","Very Low"))))))</f>
        <v>Medium</v>
      </c>
      <c r="L69" s="221">
        <f t="shared" ref="L69:L100" si="13">IF(OR(N69="x",M69="x"),"x",ROUND((5-GEOMEAN(((5-M69)/5*4+1),((5-N69)/5*4+1),((5-N69)/5*4+1)))/4*5,1))</f>
        <v>3.4</v>
      </c>
      <c r="M69" s="227">
        <f>'Impact of the crisis'!N70</f>
        <v>4.4000000000000004</v>
      </c>
      <c r="N69" s="227">
        <f>'Impact of the crisis'!AB70</f>
        <v>2.8</v>
      </c>
      <c r="O69" s="221">
        <f>'Conditions of people affected'!R70</f>
        <v>2.9</v>
      </c>
      <c r="P69" s="227">
        <f>'Conditions of people affected'!K70</f>
        <v>2.8</v>
      </c>
      <c r="Q69" s="227">
        <f>'Conditions of people affected'!Q70</f>
        <v>3</v>
      </c>
      <c r="R69" s="222">
        <f t="shared" ref="R69:R100" si="14">IF(OR(T69="x",S69="x"),S69,ROUND((5-GEOMEAN(((5-S69)/5*4+1),((5-T69)/5*4+1)))/4*5,1))</f>
        <v>2.4</v>
      </c>
      <c r="S69" s="222">
        <f>'Complexity of the crisis'!X70</f>
        <v>2.7</v>
      </c>
      <c r="T69" s="222">
        <f>'Complexity of the crisis'!AN70</f>
        <v>2</v>
      </c>
      <c r="U69" s="121" t="str">
        <f>VLOOKUP(C69,Lists!$C$3:$E$160,3,FALSE)</f>
        <v>Africa</v>
      </c>
      <c r="V69" s="122">
        <v>44419</v>
      </c>
    </row>
    <row r="70" spans="1:22" x14ac:dyDescent="0.35">
      <c r="A70" s="53" t="str">
        <f>'Crisis Indicator Data'!A68</f>
        <v>Complex crisis in Malawi</v>
      </c>
      <c r="B70" s="45" t="str">
        <f>Lists!G68</f>
        <v>Complex</v>
      </c>
      <c r="C70" s="53" t="str">
        <f>'Crisis Indicator Data'!C68</f>
        <v>MWI002</v>
      </c>
      <c r="D70" s="53" t="str">
        <f>'Crisis Indicator Data'!D68</f>
        <v>Malawi</v>
      </c>
      <c r="E70" s="53" t="str">
        <f>'Crisis Indicator Data'!E68</f>
        <v>MWI</v>
      </c>
      <c r="F70" s="53" t="str">
        <f>'Crisis Indicator Data'!B68</f>
        <v>Complex crisis</v>
      </c>
      <c r="G70" s="219">
        <f t="shared" si="10"/>
        <v>3</v>
      </c>
      <c r="H70" s="54">
        <f t="shared" si="11"/>
        <v>3</v>
      </c>
      <c r="I70" s="115" t="str">
        <f t="shared" si="12"/>
        <v>Medium</v>
      </c>
      <c r="J70" s="220" t="str">
        <f>INDEX(Trends!$D$3:$D$404,MATCH(C70,Trends!$C$3:$C$404,0))</f>
        <v>Decreasing</v>
      </c>
      <c r="K70" s="107" t="str">
        <f>IF(Reliability!B68="x","x",(IF(ROUNDUP(Reliability!B68,0)=1,"Very High",IF(ROUNDUP(Reliability!B68,0)=2,"High",IF(ROUNDUP(Reliability!B68,0)=3,"Medium",IF(ROUNDUP(Reliability!B68,0)=4,"Low","Very Low"))))))</f>
        <v>Very High</v>
      </c>
      <c r="L70" s="221">
        <f t="shared" si="13"/>
        <v>3.7</v>
      </c>
      <c r="M70" s="227">
        <f>'Impact of the crisis'!N71</f>
        <v>4.4000000000000004</v>
      </c>
      <c r="N70" s="227">
        <f>'Impact of the crisis'!AB71</f>
        <v>3.2</v>
      </c>
      <c r="O70" s="221">
        <f>'Conditions of people affected'!R71</f>
        <v>3.3</v>
      </c>
      <c r="P70" s="227">
        <f>'Conditions of people affected'!K71</f>
        <v>3.6</v>
      </c>
      <c r="Q70" s="227">
        <f>'Conditions of people affected'!Q71</f>
        <v>3</v>
      </c>
      <c r="R70" s="222">
        <f t="shared" si="14"/>
        <v>2</v>
      </c>
      <c r="S70" s="222">
        <f>'Complexity of the crisis'!X71</f>
        <v>2</v>
      </c>
      <c r="T70" s="222">
        <f>'Complexity of the crisis'!AN71</f>
        <v>2</v>
      </c>
      <c r="U70" s="121" t="str">
        <f>VLOOKUP(C70,Lists!$C$3:$E$160,3,FALSE)</f>
        <v>Africa</v>
      </c>
      <c r="V70" s="122">
        <v>44521</v>
      </c>
    </row>
    <row r="71" spans="1:22" x14ac:dyDescent="0.35">
      <c r="A71" s="53" t="str">
        <f>'Crisis Indicator Data'!A69</f>
        <v>International Refugees in Malaysia</v>
      </c>
      <c r="B71" s="45" t="str">
        <f>Lists!G69</f>
        <v>International Refugees</v>
      </c>
      <c r="C71" s="53" t="str">
        <f>'Crisis Indicator Data'!C69</f>
        <v>MYS001</v>
      </c>
      <c r="D71" s="53" t="str">
        <f>'Crisis Indicator Data'!D69</f>
        <v>Malaysia</v>
      </c>
      <c r="E71" s="53" t="str">
        <f>'Crisis Indicator Data'!E69</f>
        <v>MYS</v>
      </c>
      <c r="F71" s="53" t="str">
        <f>'Crisis Indicator Data'!B69</f>
        <v>International displacement</v>
      </c>
      <c r="G71" s="219">
        <f t="shared" si="10"/>
        <v>1.8</v>
      </c>
      <c r="H71" s="54">
        <f t="shared" si="11"/>
        <v>2</v>
      </c>
      <c r="I71" s="115" t="str">
        <f t="shared" si="12"/>
        <v>Low</v>
      </c>
      <c r="J71" s="220" t="str">
        <f>INDEX(Trends!$D$3:$D$404,MATCH(C71,Trends!$C$3:$C$404,0))</f>
        <v>Stable</v>
      </c>
      <c r="K71" s="107" t="str">
        <f>IF(Reliability!B69="x","x",(IF(ROUNDUP(Reliability!B69,0)=1,"Very High",IF(ROUNDUP(Reliability!B69,0)=2,"High",IF(ROUNDUP(Reliability!B69,0)=3,"Medium",IF(ROUNDUP(Reliability!B69,0)=4,"Low","Very Low"))))))</f>
        <v>High</v>
      </c>
      <c r="L71" s="221">
        <f t="shared" si="13"/>
        <v>1.5</v>
      </c>
      <c r="M71" s="227">
        <f>'Impact of the crisis'!N72</f>
        <v>1</v>
      </c>
      <c r="N71" s="227">
        <f>'Impact of the crisis'!AB72</f>
        <v>1.8</v>
      </c>
      <c r="O71" s="221">
        <f>'Conditions of people affected'!R72</f>
        <v>1.55</v>
      </c>
      <c r="P71" s="227">
        <f>'Conditions of people affected'!K72</f>
        <v>2.1</v>
      </c>
      <c r="Q71" s="227">
        <f>'Conditions of people affected'!Q72</f>
        <v>1</v>
      </c>
      <c r="R71" s="222">
        <f t="shared" si="14"/>
        <v>2.2999999999999998</v>
      </c>
      <c r="S71" s="222">
        <f>'Complexity of the crisis'!X72</f>
        <v>2</v>
      </c>
      <c r="T71" s="222">
        <f>'Complexity of the crisis'!AN72</f>
        <v>2.5</v>
      </c>
      <c r="U71" s="121" t="str">
        <f>VLOOKUP(C71,Lists!$C$3:$E$160,3,FALSE)</f>
        <v>Asia</v>
      </c>
      <c r="V71" s="122">
        <v>44521</v>
      </c>
    </row>
    <row r="72" spans="1:22" x14ac:dyDescent="0.35">
      <c r="A72" s="53" t="str">
        <f>'Crisis Indicator Data'!A70</f>
        <v>Food Security Crisis in Namibia</v>
      </c>
      <c r="B72" s="45" t="str">
        <f>Lists!G70</f>
        <v>Food Security Crisis</v>
      </c>
      <c r="C72" s="53" t="str">
        <f>'Crisis Indicator Data'!C70</f>
        <v>NAM002</v>
      </c>
      <c r="D72" s="53" t="str">
        <f>'Crisis Indicator Data'!D70</f>
        <v>Namibia</v>
      </c>
      <c r="E72" s="53" t="str">
        <f>'Crisis Indicator Data'!E70</f>
        <v>NAM</v>
      </c>
      <c r="F72" s="53" t="str">
        <f>'Crisis Indicator Data'!B70</f>
        <v>Food Security</v>
      </c>
      <c r="G72" s="219">
        <f t="shared" si="10"/>
        <v>2.2999999999999998</v>
      </c>
      <c r="H72" s="54">
        <f t="shared" si="11"/>
        <v>3</v>
      </c>
      <c r="I72" s="115" t="str">
        <f t="shared" si="12"/>
        <v>Medium</v>
      </c>
      <c r="J72" s="220" t="str">
        <f>INDEX(Trends!$D$3:$D$404,MATCH(C72,Trends!$C$3:$C$404,0))</f>
        <v>Increasing</v>
      </c>
      <c r="K72" s="107" t="str">
        <f>IF(Reliability!B70="x","x",(IF(ROUNDUP(Reliability!B70,0)=1,"Very High",IF(ROUNDUP(Reliability!B70,0)=2,"High",IF(ROUNDUP(Reliability!B70,0)=3,"Medium",IF(ROUNDUP(Reliability!B70,0)=4,"Low","Very Low"))))))</f>
        <v>High</v>
      </c>
      <c r="L72" s="221">
        <f t="shared" si="13"/>
        <v>2.6</v>
      </c>
      <c r="M72" s="227">
        <f>'Impact of the crisis'!N73</f>
        <v>4.0999999999999996</v>
      </c>
      <c r="N72" s="227">
        <f>'Impact of the crisis'!AB73</f>
        <v>1.4</v>
      </c>
      <c r="O72" s="221">
        <f>'Conditions of people affected'!R73</f>
        <v>2.85</v>
      </c>
      <c r="P72" s="227">
        <f>'Conditions of people affected'!K73</f>
        <v>2.7</v>
      </c>
      <c r="Q72" s="227">
        <f>'Conditions of people affected'!Q73</f>
        <v>3</v>
      </c>
      <c r="R72" s="222">
        <f t="shared" si="14"/>
        <v>1.3</v>
      </c>
      <c r="S72" s="222">
        <f>'Complexity of the crisis'!X73</f>
        <v>1.5</v>
      </c>
      <c r="T72" s="222">
        <f>'Complexity of the crisis'!AN73</f>
        <v>1</v>
      </c>
      <c r="U72" s="121" t="str">
        <f>VLOOKUP(C72,Lists!$C$3:$E$160,3,FALSE)</f>
        <v>Africa</v>
      </c>
      <c r="V72" s="122">
        <v>44521</v>
      </c>
    </row>
    <row r="73" spans="1:22" x14ac:dyDescent="0.35">
      <c r="A73" s="53" t="str">
        <f>'Crisis Indicator Data'!A71</f>
        <v>Multiple crises in Niger</v>
      </c>
      <c r="B73" s="45" t="str">
        <f>Lists!G71</f>
        <v>Country level</v>
      </c>
      <c r="C73" s="53" t="str">
        <f>'Crisis Indicator Data'!C71</f>
        <v>NER001</v>
      </c>
      <c r="D73" s="53" t="str">
        <f>'Crisis Indicator Data'!D71</f>
        <v>Niger</v>
      </c>
      <c r="E73" s="53" t="str">
        <f>'Crisis Indicator Data'!E71</f>
        <v>NER</v>
      </c>
      <c r="F73" s="53" t="str">
        <f>'Crisis Indicator Data'!B71</f>
        <v>Multiple crises country</v>
      </c>
      <c r="G73" s="219">
        <f t="shared" si="10"/>
        <v>3.9</v>
      </c>
      <c r="H73" s="54">
        <f t="shared" si="11"/>
        <v>4</v>
      </c>
      <c r="I73" s="115" t="str">
        <f t="shared" si="12"/>
        <v>High</v>
      </c>
      <c r="J73" s="220" t="str">
        <f>INDEX(Trends!$D$3:$D$404,MATCH(C73,Trends!$C$3:$C$404,0))</f>
        <v>Stable</v>
      </c>
      <c r="K73" s="107" t="str">
        <f>IF(Reliability!B71="x","x",(IF(ROUNDUP(Reliability!B71,0)=1,"Very High",IF(ROUNDUP(Reliability!B71,0)=2,"High",IF(ROUNDUP(Reliability!B71,0)=3,"Medium",IF(ROUNDUP(Reliability!B71,0)=4,"Low","Very Low"))))))</f>
        <v>High</v>
      </c>
      <c r="L73" s="221">
        <f t="shared" si="13"/>
        <v>4.0999999999999996</v>
      </c>
      <c r="M73" s="227">
        <f>'Impact of the crisis'!N74</f>
        <v>4.9000000000000004</v>
      </c>
      <c r="N73" s="227">
        <f>'Impact of the crisis'!AB74</f>
        <v>3.6</v>
      </c>
      <c r="O73" s="221">
        <f>'Conditions of people affected'!R74</f>
        <v>3.65</v>
      </c>
      <c r="P73" s="227">
        <f>'Conditions of people affected'!K74</f>
        <v>4.3</v>
      </c>
      <c r="Q73" s="227">
        <f>'Conditions of people affected'!Q74</f>
        <v>3</v>
      </c>
      <c r="R73" s="222">
        <f t="shared" si="14"/>
        <v>4</v>
      </c>
      <c r="S73" s="222">
        <f>'Complexity of the crisis'!X74</f>
        <v>3.3</v>
      </c>
      <c r="T73" s="222">
        <f>'Complexity of the crisis'!AN74</f>
        <v>4.5</v>
      </c>
      <c r="U73" s="121" t="str">
        <f>VLOOKUP(C73,Lists!$C$3:$E$160,3,FALSE)</f>
        <v>Africa</v>
      </c>
      <c r="V73" s="122">
        <v>44522</v>
      </c>
    </row>
    <row r="74" spans="1:22" x14ac:dyDescent="0.35">
      <c r="A74" s="53" t="str">
        <f>'Crisis Indicator Data'!A72</f>
        <v>Boko Haram in Niger</v>
      </c>
      <c r="B74" s="45" t="str">
        <f>Lists!G72</f>
        <v>Boko Haram</v>
      </c>
      <c r="C74" s="53" t="str">
        <f>'Crisis Indicator Data'!C72</f>
        <v>NER002</v>
      </c>
      <c r="D74" s="53" t="str">
        <f>'Crisis Indicator Data'!D72</f>
        <v>Niger</v>
      </c>
      <c r="E74" s="53" t="str">
        <f>'Crisis Indicator Data'!E72</f>
        <v>NER</v>
      </c>
      <c r="F74" s="53" t="str">
        <f>'Crisis Indicator Data'!B72</f>
        <v>Conflict</v>
      </c>
      <c r="G74" s="219">
        <f t="shared" si="10"/>
        <v>3.1</v>
      </c>
      <c r="H74" s="54">
        <f t="shared" si="11"/>
        <v>4</v>
      </c>
      <c r="I74" s="115" t="str">
        <f t="shared" si="12"/>
        <v>High</v>
      </c>
      <c r="J74" s="220" t="str">
        <f>INDEX(Trends!$D$3:$D$404,MATCH(C74,Trends!$C$3:$C$404,0))</f>
        <v>Stable</v>
      </c>
      <c r="K74" s="107" t="str">
        <f>IF(Reliability!B72="x","x",(IF(ROUNDUP(Reliability!B72,0)=1,"Very High",IF(ROUNDUP(Reliability!B72,0)=2,"High",IF(ROUNDUP(Reliability!B72,0)=3,"Medium",IF(ROUNDUP(Reliability!B72,0)=4,"Low","Very Low"))))))</f>
        <v>Medium</v>
      </c>
      <c r="L74" s="221">
        <f t="shared" si="13"/>
        <v>2.6</v>
      </c>
      <c r="M74" s="227">
        <f>'Impact of the crisis'!N75</f>
        <v>1.2</v>
      </c>
      <c r="N74" s="227">
        <f>'Impact of the crisis'!AB75</f>
        <v>3.1</v>
      </c>
      <c r="O74" s="221">
        <f>'Conditions of people affected'!R75</f>
        <v>2.7</v>
      </c>
      <c r="P74" s="227">
        <f>'Conditions of people affected'!K75</f>
        <v>2.4</v>
      </c>
      <c r="Q74" s="227">
        <f>'Conditions of people affected'!Q75</f>
        <v>3</v>
      </c>
      <c r="R74" s="222">
        <f t="shared" si="14"/>
        <v>4</v>
      </c>
      <c r="S74" s="222">
        <f>'Complexity of the crisis'!X75</f>
        <v>3.3</v>
      </c>
      <c r="T74" s="222">
        <f>'Complexity of the crisis'!AN75</f>
        <v>4.5</v>
      </c>
      <c r="U74" s="121" t="str">
        <f>VLOOKUP(C74,Lists!$C$3:$E$160,3,FALSE)</f>
        <v>Africa</v>
      </c>
      <c r="V74" s="122">
        <v>44468</v>
      </c>
    </row>
    <row r="75" spans="1:22" x14ac:dyDescent="0.35">
      <c r="A75" s="53" t="str">
        <f>'Crisis Indicator Data'!A73</f>
        <v>Mali/Burkina Faso conflict</v>
      </c>
      <c r="B75" s="45" t="str">
        <f>Lists!G73</f>
        <v xml:space="preserve">Cross-border violence </v>
      </c>
      <c r="C75" s="53" t="str">
        <f>'Crisis Indicator Data'!C73</f>
        <v>NER003</v>
      </c>
      <c r="D75" s="53" t="str">
        <f>'Crisis Indicator Data'!D73</f>
        <v>Niger</v>
      </c>
      <c r="E75" s="53" t="str">
        <f>'Crisis Indicator Data'!E73</f>
        <v>NER</v>
      </c>
      <c r="F75" s="53" t="str">
        <f>'Crisis Indicator Data'!B73</f>
        <v>Conflict</v>
      </c>
      <c r="G75" s="219">
        <f t="shared" si="10"/>
        <v>3.4</v>
      </c>
      <c r="H75" s="54">
        <f t="shared" si="11"/>
        <v>4</v>
      </c>
      <c r="I75" s="115" t="str">
        <f t="shared" si="12"/>
        <v>High</v>
      </c>
      <c r="J75" s="220" t="str">
        <f>INDEX(Trends!$D$3:$D$404,MATCH(C75,Trends!$C$3:$C$404,0))</f>
        <v>Stable</v>
      </c>
      <c r="K75" s="107" t="str">
        <f>IF(Reliability!B73="x","x",(IF(ROUNDUP(Reliability!B73,0)=1,"Very High",IF(ROUNDUP(Reliability!B73,0)=2,"High",IF(ROUNDUP(Reliability!B73,0)=3,"Medium",IF(ROUNDUP(Reliability!B73,0)=4,"Low","Very Low"))))))</f>
        <v>Medium</v>
      </c>
      <c r="L75" s="221">
        <f t="shared" si="13"/>
        <v>3</v>
      </c>
      <c r="M75" s="227">
        <f>'Impact of the crisis'!N76</f>
        <v>2.4</v>
      </c>
      <c r="N75" s="227">
        <f>'Impact of the crisis'!AB76</f>
        <v>3.3</v>
      </c>
      <c r="O75" s="221">
        <f>'Conditions of people affected'!R76</f>
        <v>3.25</v>
      </c>
      <c r="P75" s="227">
        <f>'Conditions of people affected'!K76</f>
        <v>3.5</v>
      </c>
      <c r="Q75" s="227">
        <f>'Conditions of people affected'!Q76</f>
        <v>3</v>
      </c>
      <c r="R75" s="222">
        <f t="shared" si="14"/>
        <v>4</v>
      </c>
      <c r="S75" s="222">
        <f>'Complexity of the crisis'!X76</f>
        <v>3.3</v>
      </c>
      <c r="T75" s="222">
        <f>'Complexity of the crisis'!AN76</f>
        <v>4.5</v>
      </c>
      <c r="U75" s="121" t="str">
        <f>VLOOKUP(C75,Lists!$C$3:$E$160,3,FALSE)</f>
        <v>Africa</v>
      </c>
      <c r="V75" s="122">
        <v>44468</v>
      </c>
    </row>
    <row r="76" spans="1:22" x14ac:dyDescent="0.35">
      <c r="A76" s="53" t="str">
        <f>'Crisis Indicator Data'!A74</f>
        <v>Nigerian Refugees</v>
      </c>
      <c r="B76" s="45" t="str">
        <f>Lists!G74</f>
        <v>Nigerian Refugees</v>
      </c>
      <c r="C76" s="53" t="str">
        <f>'Crisis Indicator Data'!C74</f>
        <v>NER004</v>
      </c>
      <c r="D76" s="53" t="str">
        <f>'Crisis Indicator Data'!D74</f>
        <v>Niger</v>
      </c>
      <c r="E76" s="53" t="str">
        <f>'Crisis Indicator Data'!E74</f>
        <v>NER</v>
      </c>
      <c r="F76" s="53" t="str">
        <f>'Crisis Indicator Data'!B74</f>
        <v>International displacement</v>
      </c>
      <c r="G76" s="219">
        <f t="shared" si="10"/>
        <v>2.8</v>
      </c>
      <c r="H76" s="54">
        <f t="shared" si="11"/>
        <v>3</v>
      </c>
      <c r="I76" s="115" t="str">
        <f t="shared" si="12"/>
        <v>Medium</v>
      </c>
      <c r="J76" s="220" t="str">
        <f>INDEX(Trends!$D$3:$D$404,MATCH(C76,Trends!$C$3:$C$404,0))</f>
        <v>Stable</v>
      </c>
      <c r="K76" s="107" t="str">
        <f>IF(Reliability!B74="x","x",(IF(ROUNDUP(Reliability!B74,0)=1,"Very High",IF(ROUNDUP(Reliability!B74,0)=2,"High",IF(ROUNDUP(Reliability!B74,0)=3,"Medium",IF(ROUNDUP(Reliability!B74,0)=4,"Low","Very Low"))))))</f>
        <v>Medium</v>
      </c>
      <c r="L76" s="221">
        <f t="shared" si="13"/>
        <v>2.1</v>
      </c>
      <c r="M76" s="227">
        <f>'Impact of the crisis'!N77</f>
        <v>0.6</v>
      </c>
      <c r="N76" s="227">
        <f>'Impact of the crisis'!AB77</f>
        <v>2.7</v>
      </c>
      <c r="O76" s="221">
        <f>'Conditions of people affected'!R77</f>
        <v>3.05</v>
      </c>
      <c r="P76" s="227">
        <f>'Conditions of people affected'!K77</f>
        <v>3.1</v>
      </c>
      <c r="Q76" s="227">
        <f>'Conditions of people affected'!Q77</f>
        <v>3</v>
      </c>
      <c r="R76" s="222">
        <f t="shared" si="14"/>
        <v>2.9</v>
      </c>
      <c r="S76" s="222">
        <f>'Complexity of the crisis'!X77</f>
        <v>3.3</v>
      </c>
      <c r="T76" s="222">
        <f>'Complexity of the crisis'!AN77</f>
        <v>2.5</v>
      </c>
      <c r="U76" s="121" t="str">
        <f>VLOOKUP(C76,Lists!$C$3:$E$160,3,FALSE)</f>
        <v>Africa</v>
      </c>
      <c r="V76" s="122">
        <v>44468</v>
      </c>
    </row>
    <row r="77" spans="1:22" x14ac:dyDescent="0.35">
      <c r="A77" s="53" t="str">
        <f>'Crisis Indicator Data'!A75</f>
        <v>Complex crisis in Nigeria</v>
      </c>
      <c r="B77" s="45" t="str">
        <f>Lists!G75</f>
        <v>Complex crisis</v>
      </c>
      <c r="C77" s="53" t="str">
        <f>'Crisis Indicator Data'!C75</f>
        <v>NGA001</v>
      </c>
      <c r="D77" s="53" t="str">
        <f>'Crisis Indicator Data'!D75</f>
        <v>Nigeria</v>
      </c>
      <c r="E77" s="53" t="str">
        <f>'Crisis Indicator Data'!E75</f>
        <v>NGA</v>
      </c>
      <c r="F77" s="53" t="str">
        <f>'Crisis Indicator Data'!B75</f>
        <v>Complex crisis</v>
      </c>
      <c r="G77" s="219">
        <f t="shared" si="10"/>
        <v>4.3</v>
      </c>
      <c r="H77" s="54">
        <f t="shared" si="11"/>
        <v>5</v>
      </c>
      <c r="I77" s="115" t="str">
        <f t="shared" si="12"/>
        <v>Very High</v>
      </c>
      <c r="J77" s="220" t="str">
        <f>INDEX(Trends!$D$3:$D$404,MATCH(C77,Trends!$C$3:$C$404,0))</f>
        <v>Increasing</v>
      </c>
      <c r="K77" s="107" t="str">
        <f>IF(Reliability!B75="x","x",(IF(ROUNDUP(Reliability!B75,0)=1,"Very High",IF(ROUNDUP(Reliability!B75,0)=2,"High",IF(ROUNDUP(Reliability!B75,0)=3,"Medium",IF(ROUNDUP(Reliability!B75,0)=4,"Low","Very Low"))))))</f>
        <v>High</v>
      </c>
      <c r="L77" s="221">
        <f t="shared" si="13"/>
        <v>4.2</v>
      </c>
      <c r="M77" s="227">
        <f>'Impact of the crisis'!N78</f>
        <v>4.3</v>
      </c>
      <c r="N77" s="227">
        <f>'Impact of the crisis'!AB78</f>
        <v>4.2</v>
      </c>
      <c r="O77" s="221">
        <f>'Conditions of people affected'!R78</f>
        <v>4</v>
      </c>
      <c r="P77" s="227">
        <f>'Conditions of people affected'!K78</f>
        <v>5</v>
      </c>
      <c r="Q77" s="227">
        <f>'Conditions of people affected'!Q78</f>
        <v>3</v>
      </c>
      <c r="R77" s="222">
        <f t="shared" si="14"/>
        <v>4.7</v>
      </c>
      <c r="S77" s="222">
        <f>'Complexity of the crisis'!X78</f>
        <v>4.3</v>
      </c>
      <c r="T77" s="222">
        <f>'Complexity of the crisis'!AN78</f>
        <v>5</v>
      </c>
      <c r="U77" s="121" t="str">
        <f>VLOOKUP(C77,Lists!$C$3:$E$160,3,FALSE)</f>
        <v>Africa</v>
      </c>
      <c r="V77" s="122">
        <v>44526</v>
      </c>
    </row>
    <row r="78" spans="1:22" x14ac:dyDescent="0.35">
      <c r="A78" s="53" t="str">
        <f>'Crisis Indicator Data'!A76</f>
        <v>Middle belt conflict</v>
      </c>
      <c r="B78" s="45" t="str">
        <f>Lists!G76</f>
        <v>Middle Belt</v>
      </c>
      <c r="C78" s="53" t="str">
        <f>'Crisis Indicator Data'!C76</f>
        <v>NGA003</v>
      </c>
      <c r="D78" s="53" t="str">
        <f>'Crisis Indicator Data'!D76</f>
        <v>Nigeria</v>
      </c>
      <c r="E78" s="53" t="str">
        <f>'Crisis Indicator Data'!E76</f>
        <v>NGA</v>
      </c>
      <c r="F78" s="53" t="str">
        <f>'Crisis Indicator Data'!B76</f>
        <v>Conflict</v>
      </c>
      <c r="G78" s="219">
        <f t="shared" si="10"/>
        <v>3.3</v>
      </c>
      <c r="H78" s="54">
        <f t="shared" si="11"/>
        <v>4</v>
      </c>
      <c r="I78" s="115" t="str">
        <f t="shared" si="12"/>
        <v>High</v>
      </c>
      <c r="J78" s="220" t="str">
        <f>INDEX(Trends!$D$3:$D$404,MATCH(C78,Trends!$C$3:$C$404,0))</f>
        <v>Increasing</v>
      </c>
      <c r="K78" s="107" t="str">
        <f>IF(Reliability!B76="x","x",(IF(ROUNDUP(Reliability!B76,0)=1,"Very High",IF(ROUNDUP(Reliability!B76,0)=2,"High",IF(ROUNDUP(Reliability!B76,0)=3,"Medium",IF(ROUNDUP(Reliability!B76,0)=4,"Low","Very Low"))))))</f>
        <v>High</v>
      </c>
      <c r="L78" s="221">
        <f t="shared" si="13"/>
        <v>3</v>
      </c>
      <c r="M78" s="227">
        <f>'Impact of the crisis'!N79</f>
        <v>2.2999999999999998</v>
      </c>
      <c r="N78" s="227">
        <f>'Impact of the crisis'!AB79</f>
        <v>3.3</v>
      </c>
      <c r="O78" s="221">
        <f>'Conditions of people affected'!R79</f>
        <v>3.15</v>
      </c>
      <c r="P78" s="227">
        <f>'Conditions of people affected'!K79</f>
        <v>3.3</v>
      </c>
      <c r="Q78" s="227">
        <f>'Conditions of people affected'!Q79</f>
        <v>3</v>
      </c>
      <c r="R78" s="222">
        <f t="shared" si="14"/>
        <v>3.9</v>
      </c>
      <c r="S78" s="222">
        <f>'Complexity of the crisis'!X79</f>
        <v>4.3</v>
      </c>
      <c r="T78" s="222">
        <f>'Complexity of the crisis'!AN79</f>
        <v>3.5</v>
      </c>
      <c r="U78" s="121" t="str">
        <f>VLOOKUP(C78,Lists!$C$3:$E$160,3,FALSE)</f>
        <v>Africa</v>
      </c>
      <c r="V78" s="122">
        <v>44526</v>
      </c>
    </row>
    <row r="79" spans="1:22" x14ac:dyDescent="0.35">
      <c r="A79" s="53" t="str">
        <f>'Crisis Indicator Data'!A77</f>
        <v>Boko Haram crisis in Nigeria</v>
      </c>
      <c r="B79" s="45" t="str">
        <f>Lists!G77</f>
        <v xml:space="preserve">Boko Haram </v>
      </c>
      <c r="C79" s="53" t="str">
        <f>'Crisis Indicator Data'!C77</f>
        <v>NGA004</v>
      </c>
      <c r="D79" s="53" t="str">
        <f>'Crisis Indicator Data'!D77</f>
        <v>Nigeria</v>
      </c>
      <c r="E79" s="53" t="str">
        <f>'Crisis Indicator Data'!E77</f>
        <v>NGA</v>
      </c>
      <c r="F79" s="53" t="str">
        <f>'Crisis Indicator Data'!B77</f>
        <v>Conflict</v>
      </c>
      <c r="G79" s="219">
        <f t="shared" si="10"/>
        <v>4.3</v>
      </c>
      <c r="H79" s="54">
        <f t="shared" si="11"/>
        <v>5</v>
      </c>
      <c r="I79" s="115" t="str">
        <f t="shared" si="12"/>
        <v>Very High</v>
      </c>
      <c r="J79" s="220" t="str">
        <f>INDEX(Trends!$D$3:$D$404,MATCH(C79,Trends!$C$3:$C$404,0))</f>
        <v>Increasing</v>
      </c>
      <c r="K79" s="107" t="str">
        <f>IF(Reliability!B77="x","x",(IF(ROUNDUP(Reliability!B77,0)=1,"Very High",IF(ROUNDUP(Reliability!B77,0)=2,"High",IF(ROUNDUP(Reliability!B77,0)=3,"Medium",IF(ROUNDUP(Reliability!B77,0)=4,"Low","Very Low"))))))</f>
        <v>Medium</v>
      </c>
      <c r="L79" s="221">
        <f t="shared" si="13"/>
        <v>4</v>
      </c>
      <c r="M79" s="227">
        <f>'Impact of the crisis'!N80</f>
        <v>2.1</v>
      </c>
      <c r="N79" s="227">
        <f>'Impact of the crisis'!AB80</f>
        <v>4.5999999999999996</v>
      </c>
      <c r="O79" s="221">
        <f>'Conditions of people affected'!R80</f>
        <v>4.45</v>
      </c>
      <c r="P79" s="227">
        <f>'Conditions of people affected'!K80</f>
        <v>4.9000000000000004</v>
      </c>
      <c r="Q79" s="227">
        <f>'Conditions of people affected'!Q80</f>
        <v>4</v>
      </c>
      <c r="R79" s="222">
        <f t="shared" si="14"/>
        <v>4.2</v>
      </c>
      <c r="S79" s="222">
        <f>'Complexity of the crisis'!X80</f>
        <v>4.3</v>
      </c>
      <c r="T79" s="222">
        <f>'Complexity of the crisis'!AN80</f>
        <v>4</v>
      </c>
      <c r="U79" s="121" t="str">
        <f>VLOOKUP(C79,Lists!$C$3:$E$160,3,FALSE)</f>
        <v>Africa</v>
      </c>
      <c r="V79" s="122">
        <v>44526</v>
      </c>
    </row>
    <row r="80" spans="1:22" x14ac:dyDescent="0.35">
      <c r="A80" s="53" t="str">
        <f>'Crisis Indicator Data'!A78</f>
        <v>Northwest Banditry</v>
      </c>
      <c r="B80" s="45" t="str">
        <f>Lists!G78</f>
        <v>Northwest Banditry</v>
      </c>
      <c r="C80" s="53" t="str">
        <f>'Crisis Indicator Data'!C78</f>
        <v>NGA007</v>
      </c>
      <c r="D80" s="53" t="str">
        <f>'Crisis Indicator Data'!D78</f>
        <v>Nigeria</v>
      </c>
      <c r="E80" s="53" t="str">
        <f>'Crisis Indicator Data'!E78</f>
        <v>NGA</v>
      </c>
      <c r="F80" s="53" t="str">
        <f>'Crisis Indicator Data'!B78</f>
        <v>Other type of violence</v>
      </c>
      <c r="G80" s="219">
        <f t="shared" si="10"/>
        <v>3.8</v>
      </c>
      <c r="H80" s="54">
        <f t="shared" si="11"/>
        <v>4</v>
      </c>
      <c r="I80" s="115" t="str">
        <f t="shared" si="12"/>
        <v>High</v>
      </c>
      <c r="J80" s="220" t="str">
        <f>INDEX(Trends!$D$3:$D$404,MATCH(C80,Trends!$C$3:$C$404,0))</f>
        <v>Increasing</v>
      </c>
      <c r="K80" s="107" t="str">
        <f>IF(Reliability!B78="x","x",(IF(ROUNDUP(Reliability!B78,0)=1,"Very High",IF(ROUNDUP(Reliability!B78,0)=2,"High",IF(ROUNDUP(Reliability!B78,0)=3,"Medium",IF(ROUNDUP(Reliability!B78,0)=4,"Low","Very Low"))))))</f>
        <v>High</v>
      </c>
      <c r="L80" s="221">
        <f t="shared" si="13"/>
        <v>3.3</v>
      </c>
      <c r="M80" s="227">
        <f>'Impact of the crisis'!N81</f>
        <v>2.8</v>
      </c>
      <c r="N80" s="227">
        <f>'Impact of the crisis'!AB81</f>
        <v>3.5</v>
      </c>
      <c r="O80" s="221">
        <f>'Conditions of people affected'!R81</f>
        <v>3.65</v>
      </c>
      <c r="P80" s="227">
        <f>'Conditions of people affected'!K81</f>
        <v>4.3</v>
      </c>
      <c r="Q80" s="227">
        <f>'Conditions of people affected'!Q81</f>
        <v>3</v>
      </c>
      <c r="R80" s="222">
        <f t="shared" si="14"/>
        <v>4.4000000000000004</v>
      </c>
      <c r="S80" s="222">
        <f>'Complexity of the crisis'!X81</f>
        <v>4.3</v>
      </c>
      <c r="T80" s="222">
        <f>'Complexity of the crisis'!AN81</f>
        <v>4.5</v>
      </c>
      <c r="U80" s="121" t="str">
        <f>VLOOKUP(C80,Lists!$C$3:$E$160,3,FALSE)</f>
        <v>Africa</v>
      </c>
      <c r="V80" s="122">
        <v>44526</v>
      </c>
    </row>
    <row r="81" spans="1:22" x14ac:dyDescent="0.35">
      <c r="A81" s="53" t="str">
        <f>'Crisis Indicator Data'!A79</f>
        <v>Cameroonian Refugees in Nigeria</v>
      </c>
      <c r="B81" s="45" t="str">
        <f>Lists!G79</f>
        <v>Cameroonian Refugees</v>
      </c>
      <c r="C81" s="53" t="str">
        <f>'Crisis Indicator Data'!C79</f>
        <v>NGA008</v>
      </c>
      <c r="D81" s="53" t="str">
        <f>'Crisis Indicator Data'!D79</f>
        <v>Nigeria</v>
      </c>
      <c r="E81" s="53" t="str">
        <f>'Crisis Indicator Data'!E79</f>
        <v>NGA</v>
      </c>
      <c r="F81" s="53" t="str">
        <f>'Crisis Indicator Data'!B79</f>
        <v>International displacement</v>
      </c>
      <c r="G81" s="219">
        <f t="shared" si="10"/>
        <v>2.1</v>
      </c>
      <c r="H81" s="54">
        <f t="shared" si="11"/>
        <v>3</v>
      </c>
      <c r="I81" s="115" t="str">
        <f t="shared" si="12"/>
        <v>Medium</v>
      </c>
      <c r="J81" s="220" t="str">
        <f>INDEX(Trends!$D$3:$D$404,MATCH(C81,Trends!$C$3:$C$404,0))</f>
        <v>Stable</v>
      </c>
      <c r="K81" s="107" t="str">
        <f>IF(Reliability!B79="x","x",(IF(ROUNDUP(Reliability!B79,0)=1,"Very High",IF(ROUNDUP(Reliability!B79,0)=2,"High",IF(ROUNDUP(Reliability!B79,0)=3,"Medium",IF(ROUNDUP(Reliability!B79,0)=4,"Low","Very Low"))))))</f>
        <v>High</v>
      </c>
      <c r="L81" s="221">
        <f t="shared" si="13"/>
        <v>1.6</v>
      </c>
      <c r="M81" s="227">
        <f>'Impact of the crisis'!N82</f>
        <v>2</v>
      </c>
      <c r="N81" s="227">
        <f>'Impact of the crisis'!AB82</f>
        <v>1.4</v>
      </c>
      <c r="O81" s="221">
        <f>'Conditions of people affected'!R82</f>
        <v>1.2</v>
      </c>
      <c r="P81" s="227">
        <f>'Conditions of people affected'!K82</f>
        <v>1.4</v>
      </c>
      <c r="Q81" s="227">
        <f>'Conditions of people affected'!Q82</f>
        <v>1</v>
      </c>
      <c r="R81" s="222">
        <f t="shared" si="14"/>
        <v>3.9</v>
      </c>
      <c r="S81" s="222">
        <f>'Complexity of the crisis'!X82</f>
        <v>4.3</v>
      </c>
      <c r="T81" s="222">
        <f>'Complexity of the crisis'!AN82</f>
        <v>3.5</v>
      </c>
      <c r="U81" s="121" t="str">
        <f>VLOOKUP(C81,Lists!$C$3:$E$160,3,FALSE)</f>
        <v>Africa</v>
      </c>
      <c r="V81" s="122">
        <v>44526</v>
      </c>
    </row>
    <row r="82" spans="1:22" x14ac:dyDescent="0.35">
      <c r="A82" s="53" t="str">
        <f>'Crisis Indicator Data'!A80</f>
        <v>Socioeconomic crisis in Nicaragua</v>
      </c>
      <c r="B82" s="45" t="str">
        <f>Lists!G80</f>
        <v>Socioeconomic crisis</v>
      </c>
      <c r="C82" s="53" t="str">
        <f>'Crisis Indicator Data'!C80</f>
        <v>NIC001</v>
      </c>
      <c r="D82" s="53" t="str">
        <f>'Crisis Indicator Data'!D80</f>
        <v>Nicaragua</v>
      </c>
      <c r="E82" s="53" t="str">
        <f>'Crisis Indicator Data'!E80</f>
        <v>NIC</v>
      </c>
      <c r="F82" s="53" t="str">
        <f>'Crisis Indicator Data'!B80</f>
        <v>Political and economic crisis</v>
      </c>
      <c r="G82" s="219" t="str">
        <f t="shared" si="10"/>
        <v>x</v>
      </c>
      <c r="H82" s="54" t="str">
        <f t="shared" si="11"/>
        <v>x</v>
      </c>
      <c r="I82" s="115" t="str">
        <f t="shared" si="12"/>
        <v>x</v>
      </c>
      <c r="J82" s="220" t="str">
        <f>INDEX(Trends!$D$3:$D$404,MATCH(C82,Trends!$C$3:$C$404,0))</f>
        <v>-</v>
      </c>
      <c r="K82" s="107" t="str">
        <f>IF(Reliability!B80="x","x",(IF(ROUNDUP(Reliability!B80,0)=1,"Very High",IF(ROUNDUP(Reliability!B80,0)=2,"High",IF(ROUNDUP(Reliability!B80,0)=3,"Medium",IF(ROUNDUP(Reliability!B80,0)=4,"Low","Very Low"))))))</f>
        <v>Low</v>
      </c>
      <c r="L82" s="221">
        <f t="shared" si="13"/>
        <v>2.9</v>
      </c>
      <c r="M82" s="227">
        <f>'Impact of the crisis'!N83</f>
        <v>4.0999999999999996</v>
      </c>
      <c r="N82" s="227">
        <f>'Impact of the crisis'!AB83</f>
        <v>2</v>
      </c>
      <c r="O82" s="221" t="str">
        <f>'Conditions of people affected'!R83</f>
        <v>x</v>
      </c>
      <c r="P82" s="227" t="str">
        <f>'Conditions of people affected'!K83</f>
        <v>x</v>
      </c>
      <c r="Q82" s="227" t="str">
        <f>'Conditions of people affected'!Q83</f>
        <v>x</v>
      </c>
      <c r="R82" s="222">
        <f t="shared" si="14"/>
        <v>2.8</v>
      </c>
      <c r="S82" s="222">
        <f>'Complexity of the crisis'!X83</f>
        <v>3.4</v>
      </c>
      <c r="T82" s="222">
        <f>'Complexity of the crisis'!AN83</f>
        <v>2</v>
      </c>
      <c r="U82" s="121" t="str">
        <f>VLOOKUP(C82,Lists!$C$3:$E$160,3,FALSE)</f>
        <v>Americas</v>
      </c>
      <c r="V82" s="122">
        <v>44361</v>
      </c>
    </row>
    <row r="83" spans="1:22" x14ac:dyDescent="0.35">
      <c r="A83" s="53" t="str">
        <f>'Crisis Indicator Data'!A81</f>
        <v>Complex crisis in Pakistan</v>
      </c>
      <c r="B83" s="45" t="str">
        <f>Lists!G81</f>
        <v>Complex crisis</v>
      </c>
      <c r="C83" s="53" t="str">
        <f>'Crisis Indicator Data'!C81</f>
        <v>PAK001</v>
      </c>
      <c r="D83" s="53" t="str">
        <f>'Crisis Indicator Data'!D81</f>
        <v>Pakistan</v>
      </c>
      <c r="E83" s="53" t="str">
        <f>'Crisis Indicator Data'!E81</f>
        <v>PAK</v>
      </c>
      <c r="F83" s="53" t="str">
        <f>'Crisis Indicator Data'!B81</f>
        <v>Complex crisis</v>
      </c>
      <c r="G83" s="219">
        <f t="shared" si="10"/>
        <v>3.9</v>
      </c>
      <c r="H83" s="54">
        <f t="shared" si="11"/>
        <v>4</v>
      </c>
      <c r="I83" s="115" t="str">
        <f t="shared" si="12"/>
        <v>High</v>
      </c>
      <c r="J83" s="220" t="str">
        <f>INDEX(Trends!$D$3:$D$404,MATCH(C83,Trends!$C$3:$C$404,0))</f>
        <v>Stable</v>
      </c>
      <c r="K83" s="107" t="str">
        <f>IF(Reliability!B81="x","x",(IF(ROUNDUP(Reliability!B81,0)=1,"Very High",IF(ROUNDUP(Reliability!B81,0)=2,"High",IF(ROUNDUP(Reliability!B81,0)=3,"Medium",IF(ROUNDUP(Reliability!B81,0)=4,"Low","Very Low"))))))</f>
        <v>High</v>
      </c>
      <c r="L83" s="221">
        <f t="shared" si="13"/>
        <v>4.5</v>
      </c>
      <c r="M83" s="227">
        <f>'Impact of the crisis'!N84</f>
        <v>5</v>
      </c>
      <c r="N83" s="227">
        <f>'Impact of the crisis'!AB84</f>
        <v>4.0999999999999996</v>
      </c>
      <c r="O83" s="221">
        <f>'Conditions of people affected'!R84</f>
        <v>3.5</v>
      </c>
      <c r="P83" s="227">
        <f>'Conditions of people affected'!K84</f>
        <v>5</v>
      </c>
      <c r="Q83" s="227">
        <f>'Conditions of people affected'!Q84</f>
        <v>2</v>
      </c>
      <c r="R83" s="222">
        <f t="shared" si="14"/>
        <v>3.9</v>
      </c>
      <c r="S83" s="222">
        <f>'Complexity of the crisis'!X84</f>
        <v>3.7</v>
      </c>
      <c r="T83" s="222">
        <f>'Complexity of the crisis'!AN84</f>
        <v>4</v>
      </c>
      <c r="U83" s="121" t="str">
        <f>VLOOKUP(C83,Lists!$C$3:$E$160,3,FALSE)</f>
        <v>Asia</v>
      </c>
      <c r="V83" s="122">
        <v>44522</v>
      </c>
    </row>
    <row r="84" spans="1:22" x14ac:dyDescent="0.35">
      <c r="A84" s="53" t="str">
        <f>'Crisis Indicator Data'!A82</f>
        <v>Kashmir conflict in Pakistan</v>
      </c>
      <c r="B84" s="45" t="str">
        <f>Lists!G82</f>
        <v>Kashmir conflict</v>
      </c>
      <c r="C84" s="53" t="str">
        <f>'Crisis Indicator Data'!C82</f>
        <v>PAK004</v>
      </c>
      <c r="D84" s="53" t="str">
        <f>'Crisis Indicator Data'!D82</f>
        <v>Pakistan</v>
      </c>
      <c r="E84" s="53" t="str">
        <f>'Crisis Indicator Data'!E82</f>
        <v>PAK</v>
      </c>
      <c r="F84" s="53" t="str">
        <f>'Crisis Indicator Data'!B82</f>
        <v>Conflict</v>
      </c>
      <c r="G84" s="219" t="str">
        <f t="shared" si="10"/>
        <v>x</v>
      </c>
      <c r="H84" s="54" t="str">
        <f t="shared" si="11"/>
        <v>x</v>
      </c>
      <c r="I84" s="115" t="str">
        <f t="shared" si="12"/>
        <v>x</v>
      </c>
      <c r="J84" s="220" t="str">
        <f>INDEX(Trends!$D$3:$D$404,MATCH(C84,Trends!$C$3:$C$404,0))</f>
        <v>-</v>
      </c>
      <c r="K84" s="107" t="str">
        <f>IF(Reliability!B82="x","x",(IF(ROUNDUP(Reliability!B82,0)=1,"Very High",IF(ROUNDUP(Reliability!B82,0)=2,"High",IF(ROUNDUP(Reliability!B82,0)=3,"Medium",IF(ROUNDUP(Reliability!B82,0)=4,"Low","Very Low"))))))</f>
        <v>Low</v>
      </c>
      <c r="L84" s="221">
        <f t="shared" si="13"/>
        <v>0.6</v>
      </c>
      <c r="M84" s="227">
        <f>'Impact of the crisis'!N85</f>
        <v>1.1000000000000001</v>
      </c>
      <c r="N84" s="227">
        <f>'Impact of the crisis'!AB85</f>
        <v>0.4</v>
      </c>
      <c r="O84" s="221" t="str">
        <f>'Conditions of people affected'!R85</f>
        <v>x</v>
      </c>
      <c r="P84" s="227" t="str">
        <f>'Conditions of people affected'!K85</f>
        <v>x</v>
      </c>
      <c r="Q84" s="227" t="str">
        <f>'Conditions of people affected'!Q85</f>
        <v>x</v>
      </c>
      <c r="R84" s="222">
        <f t="shared" si="14"/>
        <v>3.2</v>
      </c>
      <c r="S84" s="222">
        <f>'Complexity of the crisis'!X85</f>
        <v>3.7</v>
      </c>
      <c r="T84" s="222">
        <f>'Complexity of the crisis'!AN85</f>
        <v>2.5</v>
      </c>
      <c r="U84" s="121" t="str">
        <f>VLOOKUP(C84,Lists!$C$3:$E$160,3,FALSE)</f>
        <v>Asia</v>
      </c>
      <c r="V84" s="122">
        <v>44522</v>
      </c>
    </row>
    <row r="85" spans="1:22" x14ac:dyDescent="0.35">
      <c r="A85" s="53" t="str">
        <f>'Crisis Indicator Data'!A83</f>
        <v>Venezuela displacement in Peru</v>
      </c>
      <c r="B85" s="45" t="str">
        <f>Lists!G83</f>
        <v>Venezuelan refugees</v>
      </c>
      <c r="C85" s="53" t="str">
        <f>'Crisis Indicator Data'!C83</f>
        <v>PER002</v>
      </c>
      <c r="D85" s="53" t="str">
        <f>'Crisis Indicator Data'!D83</f>
        <v>Peru</v>
      </c>
      <c r="E85" s="53" t="str">
        <f>'Crisis Indicator Data'!E83</f>
        <v>PER</v>
      </c>
      <c r="F85" s="53" t="str">
        <f>'Crisis Indicator Data'!B83</f>
        <v>International displacement</v>
      </c>
      <c r="G85" s="219">
        <f t="shared" si="10"/>
        <v>3.1</v>
      </c>
      <c r="H85" s="54">
        <f t="shared" si="11"/>
        <v>4</v>
      </c>
      <c r="I85" s="115" t="str">
        <f t="shared" si="12"/>
        <v>High</v>
      </c>
      <c r="J85" s="220" t="str">
        <f>INDEX(Trends!$D$3:$D$404,MATCH(C85,Trends!$C$3:$C$404,0))</f>
        <v>Increasing</v>
      </c>
      <c r="K85" s="107" t="str">
        <f>IF(Reliability!B83="x","x",(IF(ROUNDUP(Reliability!B83,0)=1,"Very High",IF(ROUNDUP(Reliability!B83,0)=2,"High",IF(ROUNDUP(Reliability!B83,0)=3,"Medium",IF(ROUNDUP(Reliability!B83,0)=4,"Low","Very Low"))))))</f>
        <v>Medium</v>
      </c>
      <c r="L85" s="221">
        <f t="shared" si="13"/>
        <v>3.3</v>
      </c>
      <c r="M85" s="227">
        <f>'Impact of the crisis'!N86</f>
        <v>1.3</v>
      </c>
      <c r="N85" s="227">
        <f>'Impact of the crisis'!AB86</f>
        <v>4</v>
      </c>
      <c r="O85" s="221">
        <f>'Conditions of people affected'!R86</f>
        <v>3.05</v>
      </c>
      <c r="P85" s="227">
        <f>'Conditions of people affected'!K86</f>
        <v>3.1</v>
      </c>
      <c r="Q85" s="227">
        <f>'Conditions of people affected'!Q86</f>
        <v>3</v>
      </c>
      <c r="R85" s="222">
        <f t="shared" si="14"/>
        <v>3</v>
      </c>
      <c r="S85" s="222">
        <f>'Complexity of the crisis'!X86</f>
        <v>3.7</v>
      </c>
      <c r="T85" s="222">
        <f>'Complexity of the crisis'!AN86</f>
        <v>2</v>
      </c>
      <c r="U85" s="121" t="str">
        <f>VLOOKUP(C85,Lists!$C$3:$E$160,3,FALSE)</f>
        <v>Americas</v>
      </c>
      <c r="V85" s="122">
        <v>44522</v>
      </c>
    </row>
    <row r="86" spans="1:22" x14ac:dyDescent="0.35">
      <c r="A86" s="53" t="str">
        <f>'Crisis Indicator Data'!A84</f>
        <v>Mindanao conflict</v>
      </c>
      <c r="B86" s="45" t="str">
        <f>Lists!G84</f>
        <v>Mindanao Conflict</v>
      </c>
      <c r="C86" s="53" t="str">
        <f>'Crisis Indicator Data'!C84</f>
        <v>PHL003</v>
      </c>
      <c r="D86" s="53" t="str">
        <f>'Crisis Indicator Data'!D84</f>
        <v>Philippines</v>
      </c>
      <c r="E86" s="53" t="str">
        <f>'Crisis Indicator Data'!E84</f>
        <v>PHL</v>
      </c>
      <c r="F86" s="53" t="str">
        <f>'Crisis Indicator Data'!B84</f>
        <v>Conflict</v>
      </c>
      <c r="G86" s="219">
        <f t="shared" si="10"/>
        <v>2.2999999999999998</v>
      </c>
      <c r="H86" s="54">
        <f t="shared" si="11"/>
        <v>3</v>
      </c>
      <c r="I86" s="115" t="str">
        <f t="shared" si="12"/>
        <v>Medium</v>
      </c>
      <c r="J86" s="220" t="str">
        <f>INDEX(Trends!$D$3:$D$404,MATCH(C86,Trends!$C$3:$C$404,0))</f>
        <v>Decreasing</v>
      </c>
      <c r="K86" s="107" t="str">
        <f>IF(Reliability!B84="x","x",(IF(ROUNDUP(Reliability!B84,0)=1,"Very High",IF(ROUNDUP(Reliability!B84,0)=2,"High",IF(ROUNDUP(Reliability!B84,0)=3,"Medium",IF(ROUNDUP(Reliability!B84,0)=4,"Low","Very Low"))))))</f>
        <v>High</v>
      </c>
      <c r="L86" s="221">
        <f t="shared" si="13"/>
        <v>2.8</v>
      </c>
      <c r="M86" s="227">
        <f>'Impact of the crisis'!N87</f>
        <v>3</v>
      </c>
      <c r="N86" s="227">
        <f>'Impact of the crisis'!AB87</f>
        <v>2.7</v>
      </c>
      <c r="O86" s="221">
        <f>'Conditions of people affected'!R87</f>
        <v>1.4</v>
      </c>
      <c r="P86" s="227">
        <f>'Conditions of people affected'!K87</f>
        <v>1.8</v>
      </c>
      <c r="Q86" s="227">
        <f>'Conditions of people affected'!Q87</f>
        <v>1</v>
      </c>
      <c r="R86" s="222">
        <f t="shared" si="14"/>
        <v>3.3</v>
      </c>
      <c r="S86" s="222">
        <f>'Complexity of the crisis'!X87</f>
        <v>3.6</v>
      </c>
      <c r="T86" s="222">
        <f>'Complexity of the crisis'!AN87</f>
        <v>3</v>
      </c>
      <c r="U86" s="121" t="str">
        <f>VLOOKUP(C86,Lists!$C$3:$E$160,3,FALSE)</f>
        <v>Asia</v>
      </c>
      <c r="V86" s="122">
        <v>44522</v>
      </c>
    </row>
    <row r="87" spans="1:22" x14ac:dyDescent="0.35">
      <c r="A87" s="53" t="str">
        <f>'Crisis Indicator Data'!A85</f>
        <v>Complex crisis in DPRK</v>
      </c>
      <c r="B87" s="45" t="str">
        <f>Lists!G85</f>
        <v>Complex crisis</v>
      </c>
      <c r="C87" s="53" t="str">
        <f>'Crisis Indicator Data'!C85</f>
        <v>PRK001</v>
      </c>
      <c r="D87" s="53" t="str">
        <f>'Crisis Indicator Data'!D85</f>
        <v>DPRK</v>
      </c>
      <c r="E87" s="53" t="str">
        <f>'Crisis Indicator Data'!E85</f>
        <v>PRK</v>
      </c>
      <c r="F87" s="53" t="str">
        <f>'Crisis Indicator Data'!B85</f>
        <v>Complex crisis</v>
      </c>
      <c r="G87" s="219">
        <f t="shared" si="10"/>
        <v>3.8</v>
      </c>
      <c r="H87" s="54">
        <f t="shared" si="11"/>
        <v>4</v>
      </c>
      <c r="I87" s="115" t="str">
        <f t="shared" si="12"/>
        <v>High</v>
      </c>
      <c r="J87" s="220" t="str">
        <f>INDEX(Trends!$D$3:$D$404,MATCH(C87,Trends!$C$3:$C$404,0))</f>
        <v>Stable</v>
      </c>
      <c r="K87" s="107" t="str">
        <f>IF(Reliability!B85="x","x",(IF(ROUNDUP(Reliability!B85,0)=1,"Very High",IF(ROUNDUP(Reliability!B85,0)=2,"High",IF(ROUNDUP(Reliability!B85,0)=3,"Medium",IF(ROUNDUP(Reliability!B85,0)=4,"Low","Very Low"))))))</f>
        <v>Medium</v>
      </c>
      <c r="L87" s="221">
        <f t="shared" si="13"/>
        <v>3.9</v>
      </c>
      <c r="M87" s="227">
        <f>'Impact of the crisis'!N88</f>
        <v>4.5999999999999996</v>
      </c>
      <c r="N87" s="227">
        <f>'Impact of the crisis'!AB88</f>
        <v>3.5</v>
      </c>
      <c r="O87" s="221">
        <f>'Conditions of people affected'!R88</f>
        <v>4.5</v>
      </c>
      <c r="P87" s="227">
        <f>'Conditions of people affected'!K88</f>
        <v>5</v>
      </c>
      <c r="Q87" s="227">
        <f>'Conditions of people affected'!Q88</f>
        <v>4</v>
      </c>
      <c r="R87" s="222">
        <f t="shared" si="14"/>
        <v>2.5</v>
      </c>
      <c r="S87" s="222">
        <f>'Complexity of the crisis'!X88</f>
        <v>3</v>
      </c>
      <c r="T87" s="222">
        <f>'Complexity of the crisis'!AN88</f>
        <v>2</v>
      </c>
      <c r="U87" s="121" t="str">
        <f>VLOOKUP(C87,Lists!$C$3:$E$160,3,FALSE)</f>
        <v>Asia</v>
      </c>
      <c r="V87" s="122">
        <v>44521</v>
      </c>
    </row>
    <row r="88" spans="1:22" x14ac:dyDescent="0.35">
      <c r="A88" s="53" t="str">
        <f>'Crisis Indicator Data'!A86</f>
        <v>Conflict in Palestine</v>
      </c>
      <c r="B88" s="45" t="str">
        <f>Lists!G86</f>
        <v>Conflict</v>
      </c>
      <c r="C88" s="53" t="str">
        <f>'Crisis Indicator Data'!C86</f>
        <v>PSE002</v>
      </c>
      <c r="D88" s="53" t="str">
        <f>'Crisis Indicator Data'!D86</f>
        <v>Palestine</v>
      </c>
      <c r="E88" s="53" t="str">
        <f>'Crisis Indicator Data'!E86</f>
        <v>PSE</v>
      </c>
      <c r="F88" s="53" t="str">
        <f>'Crisis Indicator Data'!B86</f>
        <v>Conflict</v>
      </c>
      <c r="G88" s="219">
        <f t="shared" si="10"/>
        <v>4</v>
      </c>
      <c r="H88" s="54">
        <f t="shared" si="11"/>
        <v>4</v>
      </c>
      <c r="I88" s="115" t="str">
        <f t="shared" si="12"/>
        <v>High</v>
      </c>
      <c r="J88" s="220" t="str">
        <f>INDEX(Trends!$D$3:$D$404,MATCH(C88,Trends!$C$3:$C$404,0))</f>
        <v>Decreasing</v>
      </c>
      <c r="K88" s="107" t="str">
        <f>IF(Reliability!B86="x","x",(IF(ROUNDUP(Reliability!B86,0)=1,"Very High",IF(ROUNDUP(Reliability!B86,0)=2,"High",IF(ROUNDUP(Reliability!B86,0)=3,"Medium",IF(ROUNDUP(Reliability!B86,0)=4,"Low","Very Low"))))))</f>
        <v>Very High</v>
      </c>
      <c r="L88" s="221">
        <f t="shared" si="13"/>
        <v>4</v>
      </c>
      <c r="M88" s="227">
        <f>'Impact of the crisis'!N89</f>
        <v>3.4</v>
      </c>
      <c r="N88" s="227">
        <f>'Impact of the crisis'!AB89</f>
        <v>4.2</v>
      </c>
      <c r="O88" s="221">
        <f>'Conditions of people affected'!R89</f>
        <v>4</v>
      </c>
      <c r="P88" s="227">
        <f>'Conditions of people affected'!K89</f>
        <v>4</v>
      </c>
      <c r="Q88" s="227">
        <f>'Conditions of people affected'!Q89</f>
        <v>4</v>
      </c>
      <c r="R88" s="222">
        <f t="shared" si="14"/>
        <v>3.9</v>
      </c>
      <c r="S88" s="222">
        <f>'Complexity of the crisis'!X89</f>
        <v>3.1</v>
      </c>
      <c r="T88" s="222">
        <f>'Complexity of the crisis'!AN89</f>
        <v>4.5</v>
      </c>
      <c r="U88" s="121" t="str">
        <f>VLOOKUP(C88,Lists!$C$3:$E$160,3,FALSE)</f>
        <v>Middle east</v>
      </c>
      <c r="V88" s="122">
        <v>44525</v>
      </c>
    </row>
    <row r="89" spans="1:22" x14ac:dyDescent="0.35">
      <c r="A89" s="53" t="str">
        <f>'Crisis Indicator Data'!A87</f>
        <v>Regional Boko Haram Crisis</v>
      </c>
      <c r="B89" s="45" t="str">
        <f>Lists!G87</f>
        <v>Regional Boko Haram</v>
      </c>
      <c r="C89" s="53" t="str">
        <f>'Crisis Indicator Data'!C87</f>
        <v>REG001</v>
      </c>
      <c r="D89" s="53" t="str">
        <f>'Crisis Indicator Data'!D87</f>
        <v>Nigeria,Niger,Chad,Cameroon</v>
      </c>
      <c r="E89" s="53" t="str">
        <f>'Crisis Indicator Data'!E87</f>
        <v>NGA,NER,TCD,CMR</v>
      </c>
      <c r="F89" s="53" t="str">
        <f>'Crisis Indicator Data'!B87</f>
        <v>Regional crisis</v>
      </c>
      <c r="G89" s="219">
        <f t="shared" si="10"/>
        <v>4.4000000000000004</v>
      </c>
      <c r="H89" s="54">
        <f t="shared" si="11"/>
        <v>5</v>
      </c>
      <c r="I89" s="115" t="str">
        <f t="shared" si="12"/>
        <v>Very High</v>
      </c>
      <c r="J89" s="220" t="str">
        <f>INDEX(Trends!$D$3:$D$404,MATCH(C89,Trends!$C$3:$C$404,0))</f>
        <v>Stable</v>
      </c>
      <c r="K89" s="107" t="str">
        <f>IF(Reliability!B87="x","x",(IF(ROUNDUP(Reliability!B87,0)=1,"Very High",IF(ROUNDUP(Reliability!B87,0)=2,"High",IF(ROUNDUP(Reliability!B87,0)=3,"Medium",IF(ROUNDUP(Reliability!B87,0)=4,"Low","Very Low"))))))</f>
        <v>Medium</v>
      </c>
      <c r="L89" s="221">
        <f t="shared" si="13"/>
        <v>4</v>
      </c>
      <c r="M89" s="227">
        <f>'Impact of the crisis'!N90</f>
        <v>2.2999999999999998</v>
      </c>
      <c r="N89" s="227">
        <f>'Impact of the crisis'!AB90</f>
        <v>4.5</v>
      </c>
      <c r="O89" s="221">
        <f>'Conditions of people affected'!R90</f>
        <v>4.45</v>
      </c>
      <c r="P89" s="227">
        <f>'Conditions of people affected'!K90</f>
        <v>4.9000000000000004</v>
      </c>
      <c r="Q89" s="227">
        <f>'Conditions of people affected'!Q90</f>
        <v>4</v>
      </c>
      <c r="R89" s="222">
        <f t="shared" si="14"/>
        <v>4.7</v>
      </c>
      <c r="S89" s="222">
        <f>'Complexity of the crisis'!X90</f>
        <v>4.3</v>
      </c>
      <c r="T89" s="222">
        <f>'Complexity of the crisis'!AN90</f>
        <v>5</v>
      </c>
      <c r="U89" s="121" t="str">
        <f>VLOOKUP(C89,Lists!$C$3:$E$160,3,FALSE)</f>
        <v>Africa,Africa,Africa,Africa</v>
      </c>
      <c r="V89" s="122">
        <v>44358</v>
      </c>
    </row>
    <row r="90" spans="1:22" x14ac:dyDescent="0.35">
      <c r="A90" s="53" t="str">
        <f>'Crisis Indicator Data'!A88</f>
        <v>Venezuela Regional Crisis</v>
      </c>
      <c r="B90" s="45" t="str">
        <f>Lists!G88</f>
        <v>Venezuela Regional Crisis</v>
      </c>
      <c r="C90" s="53" t="str">
        <f>'Crisis Indicator Data'!C88</f>
        <v>REG002</v>
      </c>
      <c r="D90" s="53" t="str">
        <f>'Crisis Indicator Data'!D88</f>
        <v>Venezuela,Brazil,Colombia,Ecuador,Peru,Trinidad and Tobago</v>
      </c>
      <c r="E90" s="53" t="str">
        <f>'Crisis Indicator Data'!E88</f>
        <v>VEN,BRA,COL,ECU,PER,TTO</v>
      </c>
      <c r="F90" s="53" t="str">
        <f>'Crisis Indicator Data'!B88</f>
        <v>Regional crisis</v>
      </c>
      <c r="G90" s="219">
        <f t="shared" si="10"/>
        <v>3.9</v>
      </c>
      <c r="H90" s="54">
        <f t="shared" si="11"/>
        <v>4</v>
      </c>
      <c r="I90" s="115" t="str">
        <f t="shared" si="12"/>
        <v>High</v>
      </c>
      <c r="J90" s="220" t="str">
        <f>INDEX(Trends!$D$3:$D$404,MATCH(C90,Trends!$C$3:$C$404,0))</f>
        <v>Stable</v>
      </c>
      <c r="K90" s="107" t="str">
        <f>IF(Reliability!B88="x","x",(IF(ROUNDUP(Reliability!B88,0)=1,"Very High",IF(ROUNDUP(Reliability!B88,0)=2,"High",IF(ROUNDUP(Reliability!B88,0)=3,"Medium",IF(ROUNDUP(Reliability!B88,0)=4,"Low","Very Low"))))))</f>
        <v>Low</v>
      </c>
      <c r="L90" s="221">
        <f t="shared" si="13"/>
        <v>4.0999999999999996</v>
      </c>
      <c r="M90" s="227">
        <f>'Impact of the crisis'!N91</f>
        <v>2.9</v>
      </c>
      <c r="N90" s="227">
        <f>'Impact of the crisis'!AB91</f>
        <v>4.5</v>
      </c>
      <c r="O90" s="221">
        <f>'Conditions of people affected'!R91</f>
        <v>4</v>
      </c>
      <c r="P90" s="227">
        <f>'Conditions of people affected'!K91</f>
        <v>5</v>
      </c>
      <c r="Q90" s="227">
        <f>'Conditions of people affected'!Q91</f>
        <v>3</v>
      </c>
      <c r="R90" s="222">
        <f t="shared" si="14"/>
        <v>3.6</v>
      </c>
      <c r="S90" s="222">
        <f>'Complexity of the crisis'!X91</f>
        <v>3.6</v>
      </c>
      <c r="T90" s="222">
        <f>'Complexity of the crisis'!AN91</f>
        <v>3.5</v>
      </c>
      <c r="U90" s="121" t="str">
        <f>VLOOKUP(C90,Lists!$C$3:$E$160,3,FALSE)</f>
        <v>Americas,Americas,Americas,Americas,Americas,Americas</v>
      </c>
      <c r="V90" s="122">
        <v>44362</v>
      </c>
    </row>
    <row r="91" spans="1:22" x14ac:dyDescent="0.35">
      <c r="A91" s="53" t="str">
        <f>'Crisis Indicator Data'!A89</f>
        <v>Regional Kashmir conflict</v>
      </c>
      <c r="B91" s="45" t="str">
        <f>Lists!G89</f>
        <v>Regional Kashmir conflict</v>
      </c>
      <c r="C91" s="53" t="str">
        <f>'Crisis Indicator Data'!C89</f>
        <v>REG003</v>
      </c>
      <c r="D91" s="53" t="str">
        <f>'Crisis Indicator Data'!D89</f>
        <v>India,Pakistan</v>
      </c>
      <c r="E91" s="53" t="str">
        <f>'Crisis Indicator Data'!E89</f>
        <v>IND,PAK</v>
      </c>
      <c r="F91" s="53" t="str">
        <f>'Crisis Indicator Data'!B89</f>
        <v>Regional crisis</v>
      </c>
      <c r="G91" s="219" t="str">
        <f t="shared" si="10"/>
        <v>x</v>
      </c>
      <c r="H91" s="54" t="str">
        <f t="shared" si="11"/>
        <v>x</v>
      </c>
      <c r="I91" s="115" t="str">
        <f t="shared" si="12"/>
        <v>x</v>
      </c>
      <c r="J91" s="220" t="str">
        <f>INDEX(Trends!$D$3:$D$404,MATCH(C91,Trends!$C$3:$C$404,0))</f>
        <v>-</v>
      </c>
      <c r="K91" s="107" t="str">
        <f>IF(Reliability!B89="x","x",(IF(ROUNDUP(Reliability!B89,0)=1,"Very High",IF(ROUNDUP(Reliability!B89,0)=2,"High",IF(ROUNDUP(Reliability!B89,0)=3,"Medium",IF(ROUNDUP(Reliability!B89,0)=4,"Low","Very Low"))))))</f>
        <v>Very Low</v>
      </c>
      <c r="L91" s="221">
        <f t="shared" si="13"/>
        <v>3.3</v>
      </c>
      <c r="M91" s="227">
        <f>'Impact of the crisis'!N92</f>
        <v>2.1</v>
      </c>
      <c r="N91" s="227">
        <f>'Impact of the crisis'!AB92</f>
        <v>3.7</v>
      </c>
      <c r="O91" s="221" t="str">
        <f>'Conditions of people affected'!R92</f>
        <v>x</v>
      </c>
      <c r="P91" s="227" t="str">
        <f>'Conditions of people affected'!K92</f>
        <v>x</v>
      </c>
      <c r="Q91" s="227" t="str">
        <f>'Conditions of people affected'!Q92</f>
        <v>x</v>
      </c>
      <c r="R91" s="222">
        <f t="shared" si="14"/>
        <v>3.3</v>
      </c>
      <c r="S91" s="222">
        <f>'Complexity of the crisis'!X92</f>
        <v>3.5</v>
      </c>
      <c r="T91" s="222">
        <f>'Complexity of the crisis'!AN92</f>
        <v>3</v>
      </c>
      <c r="U91" s="121" t="str">
        <f>VLOOKUP(C91,Lists!$C$3:$E$160,3,FALSE)</f>
        <v>Asia,Asia</v>
      </c>
      <c r="V91" s="122">
        <v>44522</v>
      </c>
    </row>
    <row r="92" spans="1:22" x14ac:dyDescent="0.35">
      <c r="A92" s="53" t="str">
        <f>'Crisis Indicator Data'!A90</f>
        <v>Syrian Regional Crisis</v>
      </c>
      <c r="B92" s="45" t="str">
        <f>Lists!G90</f>
        <v>Syrian Regional Crisis</v>
      </c>
      <c r="C92" s="53" t="str">
        <f>'Crisis Indicator Data'!C90</f>
        <v>REG004</v>
      </c>
      <c r="D92" s="53" t="str">
        <f>'Crisis Indicator Data'!D90</f>
        <v>Syria,Turkey,Iraq,Egypt,Jordan,Lebanon</v>
      </c>
      <c r="E92" s="53" t="str">
        <f>'Crisis Indicator Data'!E90</f>
        <v>SYR,TUR,IRQ,EGY,JOR,LBN</v>
      </c>
      <c r="F92" s="53" t="str">
        <f>'Crisis Indicator Data'!B90</f>
        <v>Regional crisis</v>
      </c>
      <c r="G92" s="219">
        <f t="shared" si="10"/>
        <v>4.7</v>
      </c>
      <c r="H92" s="54">
        <f t="shared" si="11"/>
        <v>5</v>
      </c>
      <c r="I92" s="115" t="str">
        <f t="shared" si="12"/>
        <v>Very High</v>
      </c>
      <c r="J92" s="220" t="str">
        <f>INDEX(Trends!$D$3:$D$404,MATCH(C92,Trends!$C$3:$C$404,0))</f>
        <v>Stable</v>
      </c>
      <c r="K92" s="107" t="str">
        <f>IF(Reliability!B90="x","x",(IF(ROUNDUP(Reliability!B90,0)=1,"Very High",IF(ROUNDUP(Reliability!B90,0)=2,"High",IF(ROUNDUP(Reliability!B90,0)=3,"Medium",IF(ROUNDUP(Reliability!B90,0)=4,"Low","Very Low"))))))</f>
        <v>High</v>
      </c>
      <c r="L92" s="221">
        <f t="shared" si="13"/>
        <v>4</v>
      </c>
      <c r="M92" s="227">
        <f>'Impact of the crisis'!N93</f>
        <v>3.1</v>
      </c>
      <c r="N92" s="227">
        <f>'Impact of the crisis'!AB93</f>
        <v>4.3</v>
      </c>
      <c r="O92" s="221">
        <f>'Conditions of people affected'!R93</f>
        <v>5</v>
      </c>
      <c r="P92" s="227">
        <f>'Conditions of people affected'!K93</f>
        <v>5</v>
      </c>
      <c r="Q92" s="227">
        <f>'Conditions of people affected'!Q93</f>
        <v>5</v>
      </c>
      <c r="R92" s="222">
        <f t="shared" si="14"/>
        <v>4.7</v>
      </c>
      <c r="S92" s="222">
        <f>'Complexity of the crisis'!X93</f>
        <v>4.3</v>
      </c>
      <c r="T92" s="222">
        <f>'Complexity of the crisis'!AN93</f>
        <v>5</v>
      </c>
      <c r="U92" s="121" t="str">
        <f>VLOOKUP(C92,Lists!$C$3:$E$160,3,FALSE)</f>
        <v>Middle east,Middle east,Middle east,Africa,Middle east,Middle east</v>
      </c>
      <c r="V92" s="122">
        <v>44522</v>
      </c>
    </row>
    <row r="93" spans="1:22" x14ac:dyDescent="0.35">
      <c r="A93" s="53" t="str">
        <f>'Crisis Indicator Data'!A91</f>
        <v xml:space="preserve">Eastern Mediterranean Route </v>
      </c>
      <c r="B93" s="45" t="str">
        <f>Lists!G91</f>
        <v xml:space="preserve">Eastern Mediterranean Route </v>
      </c>
      <c r="C93" s="53" t="str">
        <f>'Crisis Indicator Data'!C91</f>
        <v>REG006</v>
      </c>
      <c r="D93" s="53" t="str">
        <f>'Crisis Indicator Data'!D91</f>
        <v>Turkey,Greece</v>
      </c>
      <c r="E93" s="53" t="str">
        <f>'Crisis Indicator Data'!E91</f>
        <v>TUR,GRC</v>
      </c>
      <c r="F93" s="53" t="str">
        <f>'Crisis Indicator Data'!B91</f>
        <v>Regional crisis</v>
      </c>
      <c r="G93" s="219">
        <f t="shared" si="10"/>
        <v>3.2</v>
      </c>
      <c r="H93" s="54">
        <f t="shared" si="11"/>
        <v>4</v>
      </c>
      <c r="I93" s="115" t="str">
        <f t="shared" si="12"/>
        <v>High</v>
      </c>
      <c r="J93" s="220" t="str">
        <f>INDEX(Trends!$D$3:$D$404,MATCH(C93,Trends!$C$3:$C$404,0))</f>
        <v>-</v>
      </c>
      <c r="K93" s="107" t="str">
        <f>IF(Reliability!B91="x","x",(IF(ROUNDUP(Reliability!B91,0)=1,"Very High",IF(ROUNDUP(Reliability!B91,0)=2,"High",IF(ROUNDUP(Reliability!B91,0)=3,"Medium",IF(ROUNDUP(Reliability!B91,0)=4,"Low","Very Low"))))))</f>
        <v>High</v>
      </c>
      <c r="L93" s="221">
        <f t="shared" si="13"/>
        <v>3.1</v>
      </c>
      <c r="M93" s="227">
        <f>'Impact of the crisis'!N94</f>
        <v>3</v>
      </c>
      <c r="N93" s="227">
        <f>'Impact of the crisis'!AB94</f>
        <v>3.2</v>
      </c>
      <c r="O93" s="221">
        <f>'Conditions of people affected'!R94</f>
        <v>3.5</v>
      </c>
      <c r="P93" s="227">
        <f>'Conditions of people affected'!K94</f>
        <v>4</v>
      </c>
      <c r="Q93" s="227">
        <f>'Conditions of people affected'!Q94</f>
        <v>3</v>
      </c>
      <c r="R93" s="222">
        <f t="shared" si="14"/>
        <v>2.9</v>
      </c>
      <c r="S93" s="222">
        <f>'Complexity of the crisis'!X94</f>
        <v>3.2</v>
      </c>
      <c r="T93" s="222">
        <f>'Complexity of the crisis'!AN94</f>
        <v>2.5</v>
      </c>
      <c r="U93" s="121" t="str">
        <f>VLOOKUP(C93,Lists!$C$3:$E$160,3,FALSE)</f>
        <v>Middle east,Europe</v>
      </c>
      <c r="V93" s="122">
        <v>44522</v>
      </c>
    </row>
    <row r="94" spans="1:22" x14ac:dyDescent="0.35">
      <c r="A94" s="53" t="str">
        <f>'Crisis Indicator Data'!A92</f>
        <v>Central Mediterranean Route</v>
      </c>
      <c r="B94" s="45" t="str">
        <f>Lists!G92</f>
        <v>Central Mediterranean Route</v>
      </c>
      <c r="C94" s="53" t="str">
        <f>'Crisis Indicator Data'!C92</f>
        <v>REG007</v>
      </c>
      <c r="D94" s="53" t="str">
        <f>'Crisis Indicator Data'!D92</f>
        <v>Algeria,Tunisia,Libya,Italy</v>
      </c>
      <c r="E94" s="53" t="str">
        <f>'Crisis Indicator Data'!E92</f>
        <v>DZA,TUN,LBY,ITA</v>
      </c>
      <c r="F94" s="53" t="str">
        <f>'Crisis Indicator Data'!B92</f>
        <v>Regional crisis</v>
      </c>
      <c r="G94" s="219" t="str">
        <f t="shared" si="10"/>
        <v>x</v>
      </c>
      <c r="H94" s="54" t="str">
        <f t="shared" si="11"/>
        <v>x</v>
      </c>
      <c r="I94" s="115" t="str">
        <f t="shared" si="12"/>
        <v>x</v>
      </c>
      <c r="J94" s="220" t="str">
        <f>INDEX(Trends!$D$3:$D$404,MATCH(C94,Trends!$C$3:$C$404,0))</f>
        <v>-</v>
      </c>
      <c r="K94" s="107" t="str">
        <f>IF(Reliability!B92="x","x",(IF(ROUNDUP(Reliability!B92,0)=1,"Very High",IF(ROUNDUP(Reliability!B92,0)=2,"High",IF(ROUNDUP(Reliability!B92,0)=3,"Medium",IF(ROUNDUP(Reliability!B92,0)=4,"Low","Very Low"))))))</f>
        <v>Very Low</v>
      </c>
      <c r="L94" s="221" t="str">
        <f t="shared" si="13"/>
        <v>x</v>
      </c>
      <c r="M94" s="227" t="str">
        <f>'Impact of the crisis'!N95</f>
        <v>x</v>
      </c>
      <c r="N94" s="227">
        <f>'Impact of the crisis'!AB95</f>
        <v>4</v>
      </c>
      <c r="O94" s="221" t="str">
        <f>'Conditions of people affected'!R95</f>
        <v>x</v>
      </c>
      <c r="P94" s="227" t="str">
        <f>'Conditions of people affected'!K95</f>
        <v>x</v>
      </c>
      <c r="Q94" s="227" t="str">
        <f>'Conditions of people affected'!Q95</f>
        <v>x</v>
      </c>
      <c r="R94" s="222">
        <f t="shared" si="14"/>
        <v>3.1</v>
      </c>
      <c r="S94" s="222">
        <f>'Complexity of the crisis'!X95</f>
        <v>3.1</v>
      </c>
      <c r="T94" s="222">
        <f>'Complexity of the crisis'!AN95</f>
        <v>3</v>
      </c>
      <c r="U94" s="121" t="str">
        <f>VLOOKUP(C94,Lists!$C$3:$E$160,3,FALSE)</f>
        <v>Africa,Africa,Africa,Europe</v>
      </c>
      <c r="V94" s="122">
        <v>44357</v>
      </c>
    </row>
    <row r="95" spans="1:22" x14ac:dyDescent="0.35">
      <c r="A95" s="53" t="str">
        <f>'Crisis Indicator Data'!A93</f>
        <v>Western Mediterranean Route</v>
      </c>
      <c r="B95" s="45" t="str">
        <f>Lists!G93</f>
        <v>Western Mediterranean Route</v>
      </c>
      <c r="C95" s="53" t="str">
        <f>'Crisis Indicator Data'!C93</f>
        <v>REG008</v>
      </c>
      <c r="D95" s="53" t="str">
        <f>'Crisis Indicator Data'!D93</f>
        <v>Algeria,Morocco,Spain</v>
      </c>
      <c r="E95" s="53" t="str">
        <f>'Crisis Indicator Data'!E93</f>
        <v>DZA,MAR,ESP</v>
      </c>
      <c r="F95" s="53" t="str">
        <f>'Crisis Indicator Data'!B93</f>
        <v>Regional crisis</v>
      </c>
      <c r="G95" s="219" t="str">
        <f t="shared" si="10"/>
        <v>x</v>
      </c>
      <c r="H95" s="54" t="str">
        <f t="shared" si="11"/>
        <v>x</v>
      </c>
      <c r="I95" s="115" t="str">
        <f t="shared" si="12"/>
        <v>x</v>
      </c>
      <c r="J95" s="220" t="str">
        <f>INDEX(Trends!$D$3:$D$404,MATCH(C95,Trends!$C$3:$C$404,0))</f>
        <v>-</v>
      </c>
      <c r="K95" s="107" t="str">
        <f>IF(Reliability!B93="x","x",(IF(ROUNDUP(Reliability!B93,0)=1,"Very High",IF(ROUNDUP(Reliability!B93,0)=2,"High",IF(ROUNDUP(Reliability!B93,0)=3,"Medium",IF(ROUNDUP(Reliability!B93,0)=4,"Low","Very Low"))))))</f>
        <v>Very Low</v>
      </c>
      <c r="L95" s="221" t="str">
        <f t="shared" si="13"/>
        <v>x</v>
      </c>
      <c r="M95" s="227" t="str">
        <f>'Impact of the crisis'!N96</f>
        <v>x</v>
      </c>
      <c r="N95" s="227">
        <f>'Impact of the crisis'!AB96</f>
        <v>3.2</v>
      </c>
      <c r="O95" s="221" t="str">
        <f>'Conditions of people affected'!R96</f>
        <v>x</v>
      </c>
      <c r="P95" s="227" t="str">
        <f>'Conditions of people affected'!K96</f>
        <v>x</v>
      </c>
      <c r="Q95" s="227" t="str">
        <f>'Conditions of people affected'!Q96</f>
        <v>x</v>
      </c>
      <c r="R95" s="222">
        <f t="shared" si="14"/>
        <v>2.6</v>
      </c>
      <c r="S95" s="222">
        <f>'Complexity of the crisis'!X96</f>
        <v>3.1</v>
      </c>
      <c r="T95" s="222">
        <f>'Complexity of the crisis'!AN96</f>
        <v>2</v>
      </c>
      <c r="U95" s="121" t="str">
        <f>VLOOKUP(C95,Lists!$C$3:$E$160,3,FALSE)</f>
        <v>Africa,Africa,Europe</v>
      </c>
      <c r="V95" s="122">
        <v>44357</v>
      </c>
    </row>
    <row r="96" spans="1:22" x14ac:dyDescent="0.35">
      <c r="A96" s="53" t="str">
        <f>'Crisis Indicator Data'!A94</f>
        <v>Rohingya Regional Crisis</v>
      </c>
      <c r="B96" s="45" t="str">
        <f>Lists!G94</f>
        <v>Rohingya Regional Crisis</v>
      </c>
      <c r="C96" s="53" t="str">
        <f>'Crisis Indicator Data'!C94</f>
        <v>REG011</v>
      </c>
      <c r="D96" s="53" t="str">
        <f>'Crisis Indicator Data'!D94</f>
        <v>Bangladesh,Myanmar</v>
      </c>
      <c r="E96" s="53" t="str">
        <f>'Crisis Indicator Data'!E94</f>
        <v>BGD,MMR</v>
      </c>
      <c r="F96" s="53" t="str">
        <f>'Crisis Indicator Data'!B94</f>
        <v>Regional crisis</v>
      </c>
      <c r="G96" s="219">
        <f t="shared" si="10"/>
        <v>3.5</v>
      </c>
      <c r="H96" s="54">
        <f t="shared" si="11"/>
        <v>4</v>
      </c>
      <c r="I96" s="115" t="str">
        <f t="shared" si="12"/>
        <v>High</v>
      </c>
      <c r="J96" s="220" t="str">
        <f>INDEX(Trends!$D$3:$D$404,MATCH(C96,Trends!$C$3:$C$404,0))</f>
        <v>Decreasing</v>
      </c>
      <c r="K96" s="107" t="str">
        <f>IF(Reliability!B94="x","x",(IF(ROUNDUP(Reliability!B94,0)=1,"Very High",IF(ROUNDUP(Reliability!B94,0)=2,"High",IF(ROUNDUP(Reliability!B94,0)=3,"Medium",IF(ROUNDUP(Reliability!B94,0)=4,"Low","Very Low"))))))</f>
        <v>High</v>
      </c>
      <c r="L96" s="221">
        <f t="shared" si="13"/>
        <v>2.6</v>
      </c>
      <c r="M96" s="227">
        <f>'Impact of the crisis'!N97</f>
        <v>1.4</v>
      </c>
      <c r="N96" s="227">
        <f>'Impact of the crisis'!AB97</f>
        <v>3.1</v>
      </c>
      <c r="O96" s="221">
        <f>'Conditions of people affected'!R97</f>
        <v>3.45</v>
      </c>
      <c r="P96" s="227">
        <f>'Conditions of people affected'!K97</f>
        <v>3.9</v>
      </c>
      <c r="Q96" s="227">
        <f>'Conditions of people affected'!Q97</f>
        <v>3</v>
      </c>
      <c r="R96" s="222">
        <f t="shared" si="14"/>
        <v>4.3</v>
      </c>
      <c r="S96" s="222">
        <f>'Complexity of the crisis'!X97</f>
        <v>4</v>
      </c>
      <c r="T96" s="222">
        <f>'Complexity of the crisis'!AN97</f>
        <v>4.5</v>
      </c>
      <c r="U96" s="121" t="str">
        <f>VLOOKUP(C96,Lists!$C$3:$E$160,3,FALSE)</f>
        <v>Asia,Asia</v>
      </c>
      <c r="V96" s="122">
        <v>44521</v>
      </c>
    </row>
    <row r="97" spans="1:22" x14ac:dyDescent="0.35">
      <c r="A97" s="53" t="str">
        <f>'Crisis Indicator Data'!A95</f>
        <v>Southern Africa Regional Food Security Crisis</v>
      </c>
      <c r="B97" s="45" t="str">
        <f>Lists!G95</f>
        <v>Southern Africa Regional Food Security Crisis</v>
      </c>
      <c r="C97" s="53" t="str">
        <f>'Crisis Indicator Data'!C95</f>
        <v>REG012</v>
      </c>
      <c r="D97" s="53" t="str">
        <f>'Crisis Indicator Data'!D95</f>
        <v>Lesotho,Madagascar,Malawi,Namibia,Eswatini,Zambia,Zimbabwe</v>
      </c>
      <c r="E97" s="53" t="str">
        <f>'Crisis Indicator Data'!E95</f>
        <v>LSO,MDG,MWI,NAM,SWZ,ZMB,ZWE</v>
      </c>
      <c r="F97" s="53" t="str">
        <f>'Crisis Indicator Data'!B95</f>
        <v>Regional crisis</v>
      </c>
      <c r="G97" s="219">
        <f t="shared" si="10"/>
        <v>3.8</v>
      </c>
      <c r="H97" s="54">
        <f t="shared" si="11"/>
        <v>4</v>
      </c>
      <c r="I97" s="115" t="str">
        <f t="shared" si="12"/>
        <v>High</v>
      </c>
      <c r="J97" s="220" t="str">
        <f>INDEX(Trends!$D$3:$D$404,MATCH(C97,Trends!$C$3:$C$404,0))</f>
        <v>Decreasing</v>
      </c>
      <c r="K97" s="107" t="str">
        <f>IF(Reliability!B95="x","x",(IF(ROUNDUP(Reliability!B95,0)=1,"Very High",IF(ROUNDUP(Reliability!B95,0)=2,"High",IF(ROUNDUP(Reliability!B95,0)=3,"Medium",IF(ROUNDUP(Reliability!B95,0)=4,"Low","Very Low"))))))</f>
        <v>Very High</v>
      </c>
      <c r="L97" s="221">
        <f t="shared" si="13"/>
        <v>3.8</v>
      </c>
      <c r="M97" s="227">
        <f>'Impact of the crisis'!N98</f>
        <v>4.5999999999999996</v>
      </c>
      <c r="N97" s="227">
        <f>'Impact of the crisis'!AB98</f>
        <v>3.2</v>
      </c>
      <c r="O97" s="221">
        <f>'Conditions of people affected'!R98</f>
        <v>4</v>
      </c>
      <c r="P97" s="227">
        <f>'Conditions of people affected'!K98</f>
        <v>5</v>
      </c>
      <c r="Q97" s="227">
        <f>'Conditions of people affected'!Q98</f>
        <v>3</v>
      </c>
      <c r="R97" s="222">
        <f t="shared" si="14"/>
        <v>3.4</v>
      </c>
      <c r="S97" s="222">
        <f>'Complexity of the crisis'!X98</f>
        <v>2.7</v>
      </c>
      <c r="T97" s="222">
        <f>'Complexity of the crisis'!AN98</f>
        <v>4</v>
      </c>
      <c r="U97" s="121" t="str">
        <f>VLOOKUP(C97,Lists!$C$3:$E$160,3,FALSE)</f>
        <v>Africa,Africa,Africa,Africa,Africa,Africa,Africa</v>
      </c>
      <c r="V97" s="122">
        <v>44521</v>
      </c>
    </row>
    <row r="98" spans="1:22" x14ac:dyDescent="0.35">
      <c r="A98" s="53" t="str">
        <f>'Crisis Indicator Data'!A96</f>
        <v>Nagorno-Karabakh Conflict</v>
      </c>
      <c r="B98" s="45" t="str">
        <f>Lists!G96</f>
        <v>Regional Nagorno-Karabakh Conflict</v>
      </c>
      <c r="C98" s="53" t="str">
        <f>'Crisis Indicator Data'!C96</f>
        <v>REG013</v>
      </c>
      <c r="D98" s="53" t="str">
        <f>'Crisis Indicator Data'!D96</f>
        <v>Armenia,Azerbaijan</v>
      </c>
      <c r="E98" s="53" t="str">
        <f>'Crisis Indicator Data'!E96</f>
        <v>ARM,AZE</v>
      </c>
      <c r="F98" s="53" t="str">
        <f>'Crisis Indicator Data'!B96</f>
        <v>Regional crisis</v>
      </c>
      <c r="G98" s="219" t="str">
        <f t="shared" si="10"/>
        <v>x</v>
      </c>
      <c r="H98" s="54" t="str">
        <f t="shared" si="11"/>
        <v>x</v>
      </c>
      <c r="I98" s="115" t="str">
        <f t="shared" si="12"/>
        <v>x</v>
      </c>
      <c r="J98" s="220" t="str">
        <f>INDEX(Trends!$D$3:$D$404,MATCH(C98,Trends!$C$3:$C$404,0))</f>
        <v>-</v>
      </c>
      <c r="K98" s="107" t="str">
        <f>IF(Reliability!B96="x","x",(IF(ROUNDUP(Reliability!B96,0)=1,"Very High",IF(ROUNDUP(Reliability!B96,0)=2,"High",IF(ROUNDUP(Reliability!B96,0)=3,"Medium",IF(ROUNDUP(Reliability!B96,0)=4,"Low","Very Low"))))))</f>
        <v>Very Low</v>
      </c>
      <c r="L98" s="221">
        <f t="shared" si="13"/>
        <v>2.7</v>
      </c>
      <c r="M98" s="227">
        <f>'Impact of the crisis'!N99</f>
        <v>2.6</v>
      </c>
      <c r="N98" s="227">
        <f>'Impact of the crisis'!AB99</f>
        <v>2.7</v>
      </c>
      <c r="O98" s="221" t="str">
        <f>'Conditions of people affected'!R99</f>
        <v>x</v>
      </c>
      <c r="P98" s="227" t="str">
        <f>'Conditions of people affected'!K99</f>
        <v>x</v>
      </c>
      <c r="Q98" s="227" t="str">
        <f>'Conditions of people affected'!Q99</f>
        <v>x</v>
      </c>
      <c r="R98" s="222">
        <f t="shared" si="14"/>
        <v>3</v>
      </c>
      <c r="S98" s="222">
        <f>'Complexity of the crisis'!X99</f>
        <v>3.4</v>
      </c>
      <c r="T98" s="222">
        <f>'Complexity of the crisis'!AN99</f>
        <v>2.5</v>
      </c>
      <c r="U98" s="121" t="str">
        <f>VLOOKUP(C98,Lists!$C$3:$E$160,3,FALSE)</f>
        <v>Middle east,Middle east</v>
      </c>
      <c r="V98" s="122">
        <v>44356</v>
      </c>
    </row>
    <row r="99" spans="1:22" x14ac:dyDescent="0.35">
      <c r="A99" s="53" t="str">
        <f>'Crisis Indicator Data'!A97</f>
        <v>Burundi and DRC refugees in Rwanda</v>
      </c>
      <c r="B99" s="45" t="str">
        <f>Lists!G97</f>
        <v>Refugees</v>
      </c>
      <c r="C99" s="53" t="str">
        <f>'Crisis Indicator Data'!C97</f>
        <v>RWA002</v>
      </c>
      <c r="D99" s="53" t="str">
        <f>'Crisis Indicator Data'!D97</f>
        <v>Rwanda</v>
      </c>
      <c r="E99" s="53" t="str">
        <f>'Crisis Indicator Data'!E97</f>
        <v>RWA</v>
      </c>
      <c r="F99" s="53" t="str">
        <f>'Crisis Indicator Data'!B97</f>
        <v>International displacement</v>
      </c>
      <c r="G99" s="219">
        <f t="shared" si="10"/>
        <v>2.2000000000000002</v>
      </c>
      <c r="H99" s="54">
        <f t="shared" si="11"/>
        <v>3</v>
      </c>
      <c r="I99" s="115" t="str">
        <f t="shared" si="12"/>
        <v>Medium</v>
      </c>
      <c r="J99" s="220" t="str">
        <f>INDEX(Trends!$D$3:$D$404,MATCH(C99,Trends!$C$3:$C$404,0))</f>
        <v>Increasing</v>
      </c>
      <c r="K99" s="107" t="str">
        <f>IF(Reliability!B97="x","x",(IF(ROUNDUP(Reliability!B97,0)=1,"Very High",IF(ROUNDUP(Reliability!B97,0)=2,"High",IF(ROUNDUP(Reliability!B97,0)=3,"Medium",IF(ROUNDUP(Reliability!B97,0)=4,"Low","Very Low"))))))</f>
        <v>Low</v>
      </c>
      <c r="L99" s="221">
        <f t="shared" si="13"/>
        <v>2.6</v>
      </c>
      <c r="M99" s="227">
        <f>'Impact of the crisis'!N100</f>
        <v>2.1</v>
      </c>
      <c r="N99" s="227">
        <f>'Impact of the crisis'!AB100</f>
        <v>2.8</v>
      </c>
      <c r="O99" s="221">
        <f>'Conditions of people affected'!R100</f>
        <v>1.45</v>
      </c>
      <c r="P99" s="227">
        <f>'Conditions of people affected'!K100</f>
        <v>1.9</v>
      </c>
      <c r="Q99" s="227">
        <f>'Conditions of people affected'!Q100</f>
        <v>1</v>
      </c>
      <c r="R99" s="222">
        <f t="shared" si="14"/>
        <v>3</v>
      </c>
      <c r="S99" s="222">
        <f>'Complexity of the crisis'!X100</f>
        <v>4</v>
      </c>
      <c r="T99" s="222">
        <f>'Complexity of the crisis'!AN100</f>
        <v>1.5</v>
      </c>
      <c r="U99" s="121" t="str">
        <f>VLOOKUP(C99,Lists!$C$3:$E$160,3,FALSE)</f>
        <v>Africa</v>
      </c>
      <c r="V99" s="122">
        <v>44358</v>
      </c>
    </row>
    <row r="100" spans="1:22" x14ac:dyDescent="0.35">
      <c r="A100" s="53" t="str">
        <f>'Crisis Indicator Data'!A98</f>
        <v>Complex crisis in Sudan</v>
      </c>
      <c r="B100" s="45" t="str">
        <f>Lists!G98</f>
        <v>Complex crisis</v>
      </c>
      <c r="C100" s="53" t="str">
        <f>'Crisis Indicator Data'!C98</f>
        <v>SDN001</v>
      </c>
      <c r="D100" s="53" t="str">
        <f>'Crisis Indicator Data'!D98</f>
        <v>Sudan</v>
      </c>
      <c r="E100" s="53" t="str">
        <f>'Crisis Indicator Data'!E98</f>
        <v>SDN</v>
      </c>
      <c r="F100" s="53" t="str">
        <f>'Crisis Indicator Data'!B98</f>
        <v>Multiple crises country</v>
      </c>
      <c r="G100" s="219">
        <f t="shared" si="10"/>
        <v>4.5</v>
      </c>
      <c r="H100" s="54">
        <f t="shared" si="11"/>
        <v>5</v>
      </c>
      <c r="I100" s="115" t="str">
        <f t="shared" si="12"/>
        <v>Very High</v>
      </c>
      <c r="J100" s="220" t="str">
        <f>INDEX(Trends!$D$3:$D$404,MATCH(C100,Trends!$C$3:$C$404,0))</f>
        <v>Stable</v>
      </c>
      <c r="K100" s="107" t="str">
        <f>IF(Reliability!B98="x","x",(IF(ROUNDUP(Reliability!B98,0)=1,"Very High",IF(ROUNDUP(Reliability!B98,0)=2,"High",IF(ROUNDUP(Reliability!B98,0)=3,"Medium",IF(ROUNDUP(Reliability!B98,0)=4,"Low","Very Low"))))))</f>
        <v>Very High</v>
      </c>
      <c r="L100" s="221">
        <f t="shared" si="13"/>
        <v>4.4000000000000004</v>
      </c>
      <c r="M100" s="227">
        <f>'Impact of the crisis'!N101</f>
        <v>4.8</v>
      </c>
      <c r="N100" s="227">
        <f>'Impact of the crisis'!AB101</f>
        <v>4.2</v>
      </c>
      <c r="O100" s="221">
        <f>'Conditions of people affected'!R101</f>
        <v>4.5</v>
      </c>
      <c r="P100" s="227">
        <f>'Conditions of people affected'!K101</f>
        <v>5</v>
      </c>
      <c r="Q100" s="227">
        <f>'Conditions of people affected'!Q101</f>
        <v>4</v>
      </c>
      <c r="R100" s="222">
        <f t="shared" si="14"/>
        <v>4.5999999999999996</v>
      </c>
      <c r="S100" s="222">
        <f>'Complexity of the crisis'!X101</f>
        <v>4.7</v>
      </c>
      <c r="T100" s="222">
        <f>'Complexity of the crisis'!AN101</f>
        <v>4.5</v>
      </c>
      <c r="U100" s="121" t="str">
        <f>VLOOKUP(C100,Lists!$C$3:$E$160,3,FALSE)</f>
        <v>Africa</v>
      </c>
      <c r="V100" s="122">
        <v>44521</v>
      </c>
    </row>
    <row r="101" spans="1:22" x14ac:dyDescent="0.35">
      <c r="A101" s="53" t="str">
        <f>'Crisis Indicator Data'!A99</f>
        <v>Refugees in Sudan</v>
      </c>
      <c r="B101" s="45" t="str">
        <f>Lists!G99</f>
        <v>Refugees</v>
      </c>
      <c r="C101" s="53" t="str">
        <f>'Crisis Indicator Data'!C99</f>
        <v>SDN005</v>
      </c>
      <c r="D101" s="53" t="str">
        <f>'Crisis Indicator Data'!D99</f>
        <v>Sudan</v>
      </c>
      <c r="E101" s="53" t="str">
        <f>'Crisis Indicator Data'!E99</f>
        <v>SDN</v>
      </c>
      <c r="F101" s="53" t="str">
        <f>'Crisis Indicator Data'!B99</f>
        <v>International displacement</v>
      </c>
      <c r="G101" s="219">
        <f t="shared" ref="G101:G134" si="15">IF(OR(O101="x",L101="x"),"x",ROUND((5-GEOMEAN(((5-L101)/5*4+1),((5-O101)/5*4+1),((5-O101)/5*4+1)))/4*3.5+R101*0.3,1))</f>
        <v>3.4</v>
      </c>
      <c r="H101" s="54">
        <f t="shared" ref="H101:H132" si="16">IF(G101="x","x",ROUNDUP(G101,0))</f>
        <v>4</v>
      </c>
      <c r="I101" s="115" t="str">
        <f t="shared" ref="I101:I132" si="17">IF(O101="x","x",IF(L101="x","x",(IF(H101=5,"Very High",IF(H101=4,"High",IF(H101=3,"Medium",IF(H101=2,"Low","Very Low")))))))</f>
        <v>High</v>
      </c>
      <c r="J101" s="220" t="str">
        <f>INDEX(Trends!$D$3:$D$404,MATCH(C101,Trends!$C$3:$C$404,0))</f>
        <v>Stable</v>
      </c>
      <c r="K101" s="107" t="str">
        <f>IF(Reliability!B99="x","x",(IF(ROUNDUP(Reliability!B99,0)=1,"Very High",IF(ROUNDUP(Reliability!B99,0)=2,"High",IF(ROUNDUP(Reliability!B99,0)=3,"Medium",IF(ROUNDUP(Reliability!B99,0)=4,"Low","Very Low"))))))</f>
        <v>Very High</v>
      </c>
      <c r="L101" s="221">
        <f t="shared" ref="L101:L132" si="18">IF(OR(N101="x",M101="x"),"x",ROUND((5-GEOMEAN(((5-M101)/5*4+1),((5-N101)/5*4+1),((5-N101)/5*4+1)))/4*5,1))</f>
        <v>3.4</v>
      </c>
      <c r="M101" s="227">
        <f>'Impact of the crisis'!N102</f>
        <v>2.1</v>
      </c>
      <c r="N101" s="227">
        <f>'Impact of the crisis'!AB102</f>
        <v>3.9</v>
      </c>
      <c r="O101" s="221">
        <f>'Conditions of people affected'!R102</f>
        <v>3.2</v>
      </c>
      <c r="P101" s="227">
        <f>'Conditions of people affected'!K102</f>
        <v>3.4</v>
      </c>
      <c r="Q101" s="227">
        <f>'Conditions of people affected'!Q102</f>
        <v>3</v>
      </c>
      <c r="R101" s="222">
        <f t="shared" ref="R101:R132" si="19">IF(OR(T101="x",S101="x"),S101,ROUND((5-GEOMEAN(((5-S101)/5*4+1),((5-T101)/5*4+1)))/4*5,1))</f>
        <v>3.7</v>
      </c>
      <c r="S101" s="222">
        <f>'Complexity of the crisis'!X102</f>
        <v>4.7</v>
      </c>
      <c r="T101" s="222">
        <f>'Complexity of the crisis'!AN102</f>
        <v>2</v>
      </c>
      <c r="U101" s="121" t="str">
        <f>VLOOKUP(C101,Lists!$C$3:$E$160,3,FALSE)</f>
        <v>Africa</v>
      </c>
      <c r="V101" s="122">
        <v>44521</v>
      </c>
    </row>
    <row r="102" spans="1:22" x14ac:dyDescent="0.35">
      <c r="A102" s="53" t="str">
        <f>'Crisis Indicator Data'!A100</f>
        <v xml:space="preserve">Floods in Sudan </v>
      </c>
      <c r="B102" s="45" t="str">
        <f>Lists!G100</f>
        <v>Floods</v>
      </c>
      <c r="C102" s="53" t="str">
        <f>'Crisis Indicator Data'!C100</f>
        <v>SDN006</v>
      </c>
      <c r="D102" s="53" t="str">
        <f>'Crisis Indicator Data'!D100</f>
        <v>Sudan</v>
      </c>
      <c r="E102" s="53" t="str">
        <f>'Crisis Indicator Data'!E100</f>
        <v>SDN</v>
      </c>
      <c r="F102" s="53" t="str">
        <f>'Crisis Indicator Data'!B100</f>
        <v>Flood</v>
      </c>
      <c r="G102" s="219">
        <f t="shared" si="15"/>
        <v>2.7</v>
      </c>
      <c r="H102" s="54">
        <f t="shared" si="16"/>
        <v>3</v>
      </c>
      <c r="I102" s="115" t="str">
        <f t="shared" si="17"/>
        <v>Medium</v>
      </c>
      <c r="J102" s="220" t="str">
        <f>INDEX(Trends!$D$3:$D$404,MATCH(C102,Trends!$C$3:$C$404,0))</f>
        <v>Stable</v>
      </c>
      <c r="K102" s="107" t="str">
        <f>IF(Reliability!B100="x","x",(IF(ROUNDUP(Reliability!B100,0)=1,"Very High",IF(ROUNDUP(Reliability!B100,0)=2,"High",IF(ROUNDUP(Reliability!B100,0)=3,"Medium",IF(ROUNDUP(Reliability!B100,0)=4,"Low","Very Low"))))))</f>
        <v>Very High</v>
      </c>
      <c r="L102" s="221">
        <f t="shared" si="18"/>
        <v>3.6</v>
      </c>
      <c r="M102" s="227">
        <f>'Impact of the crisis'!N103</f>
        <v>4.8</v>
      </c>
      <c r="N102" s="227">
        <f>'Impact of the crisis'!AB103</f>
        <v>2.7</v>
      </c>
      <c r="O102" s="221">
        <f>'Conditions of people affected'!R103</f>
        <v>1.3</v>
      </c>
      <c r="P102" s="227">
        <f>'Conditions of people affected'!K103</f>
        <v>1.6</v>
      </c>
      <c r="Q102" s="227">
        <f>'Conditions of people affected'!Q103</f>
        <v>1</v>
      </c>
      <c r="R102" s="222">
        <f t="shared" si="19"/>
        <v>3.7</v>
      </c>
      <c r="S102" s="222">
        <f>'Complexity of the crisis'!X103</f>
        <v>4.7</v>
      </c>
      <c r="T102" s="222">
        <f>'Complexity of the crisis'!AN103</f>
        <v>2</v>
      </c>
      <c r="U102" s="121" t="str">
        <f>VLOOKUP(C102,Lists!$C$3:$E$160,3,FALSE)</f>
        <v>Africa</v>
      </c>
      <c r="V102" s="122">
        <v>44521</v>
      </c>
    </row>
    <row r="103" spans="1:22" x14ac:dyDescent="0.35">
      <c r="A103" s="53" t="str">
        <f>'Crisis Indicator Data'!A101</f>
        <v>Refugees from Ethiopia</v>
      </c>
      <c r="B103" s="45" t="str">
        <f>Lists!G101</f>
        <v>Refugee influx from Tigray</v>
      </c>
      <c r="C103" s="53" t="str">
        <f>'Crisis Indicator Data'!C101</f>
        <v>SDN007</v>
      </c>
      <c r="D103" s="53" t="str">
        <f>'Crisis Indicator Data'!D101</f>
        <v>Sudan</v>
      </c>
      <c r="E103" s="53" t="str">
        <f>'Crisis Indicator Data'!E101</f>
        <v>SDN</v>
      </c>
      <c r="F103" s="53" t="str">
        <f>'Crisis Indicator Data'!B101</f>
        <v>International displacement</v>
      </c>
      <c r="G103" s="219">
        <f t="shared" si="15"/>
        <v>2.6</v>
      </c>
      <c r="H103" s="54">
        <f t="shared" si="16"/>
        <v>3</v>
      </c>
      <c r="I103" s="115" t="str">
        <f t="shared" si="17"/>
        <v>Medium</v>
      </c>
      <c r="J103" s="220" t="str">
        <f>INDEX(Trends!$D$3:$D$404,MATCH(C103,Trends!$C$3:$C$404,0))</f>
        <v>Stable</v>
      </c>
      <c r="K103" s="107" t="str">
        <f>IF(Reliability!B101="x","x",(IF(ROUNDUP(Reliability!B101,0)=1,"Very High",IF(ROUNDUP(Reliability!B101,0)=2,"High",IF(ROUNDUP(Reliability!B101,0)=3,"Medium",IF(ROUNDUP(Reliability!B101,0)=4,"Low","Very Low"))))))</f>
        <v>Very High</v>
      </c>
      <c r="L103" s="221">
        <f t="shared" si="18"/>
        <v>3</v>
      </c>
      <c r="M103" s="227">
        <f>'Impact of the crisis'!N104</f>
        <v>2.4</v>
      </c>
      <c r="N103" s="227">
        <f>'Impact of the crisis'!AB104</f>
        <v>3.3</v>
      </c>
      <c r="O103" s="221">
        <f>'Conditions of people affected'!R104</f>
        <v>1.7</v>
      </c>
      <c r="P103" s="227">
        <f>'Conditions of people affected'!K104</f>
        <v>1.4</v>
      </c>
      <c r="Q103" s="227">
        <f>'Conditions of people affected'!Q104</f>
        <v>2</v>
      </c>
      <c r="R103" s="222">
        <f t="shared" si="19"/>
        <v>3.7</v>
      </c>
      <c r="S103" s="222">
        <f>'Complexity of the crisis'!X104</f>
        <v>4.7</v>
      </c>
      <c r="T103" s="222">
        <f>'Complexity of the crisis'!AN104</f>
        <v>2</v>
      </c>
      <c r="U103" s="121" t="str">
        <f>VLOOKUP(C103,Lists!$C$3:$E$160,3,FALSE)</f>
        <v>Africa</v>
      </c>
      <c r="V103" s="122">
        <v>44521</v>
      </c>
    </row>
    <row r="104" spans="1:22" x14ac:dyDescent="0.35">
      <c r="A104" s="53" t="str">
        <f>'Crisis Indicator Data'!A102</f>
        <v>Violence West-Darfur</v>
      </c>
      <c r="B104" s="45" t="str">
        <f>Lists!G102</f>
        <v>West-Darfur Violence</v>
      </c>
      <c r="C104" s="53" t="str">
        <f>'Crisis Indicator Data'!C102</f>
        <v>SDN008</v>
      </c>
      <c r="D104" s="53" t="str">
        <f>'Crisis Indicator Data'!D102</f>
        <v>Sudan</v>
      </c>
      <c r="E104" s="53" t="str">
        <f>'Crisis Indicator Data'!E102</f>
        <v>SDN</v>
      </c>
      <c r="F104" s="53" t="str">
        <f>'Crisis Indicator Data'!B102</f>
        <v>Other type of violence</v>
      </c>
      <c r="G104" s="219">
        <f t="shared" si="15"/>
        <v>3.2</v>
      </c>
      <c r="H104" s="54">
        <f t="shared" si="16"/>
        <v>4</v>
      </c>
      <c r="I104" s="115" t="str">
        <f t="shared" si="17"/>
        <v>High</v>
      </c>
      <c r="J104" s="220" t="str">
        <f>INDEX(Trends!$D$3:$D$404,MATCH(C104,Trends!$C$3:$C$404,0))</f>
        <v>Increasing</v>
      </c>
      <c r="K104" s="107" t="str">
        <f>IF(Reliability!B102="x","x",(IF(ROUNDUP(Reliability!B102,0)=1,"Very High",IF(ROUNDUP(Reliability!B102,0)=2,"High",IF(ROUNDUP(Reliability!B102,0)=3,"Medium",IF(ROUNDUP(Reliability!B102,0)=4,"Low","Very Low"))))))</f>
        <v>Very High</v>
      </c>
      <c r="L104" s="221">
        <f t="shared" si="18"/>
        <v>2.9</v>
      </c>
      <c r="M104" s="227">
        <f>'Impact of the crisis'!N105</f>
        <v>1.1000000000000001</v>
      </c>
      <c r="N104" s="227">
        <f>'Impact of the crisis'!AB105</f>
        <v>3.5</v>
      </c>
      <c r="O104" s="221">
        <f>'Conditions of people affected'!R105</f>
        <v>3</v>
      </c>
      <c r="P104" s="227">
        <f>'Conditions of people affected'!K105</f>
        <v>3</v>
      </c>
      <c r="Q104" s="227">
        <f>'Conditions of people affected'!Q105</f>
        <v>3</v>
      </c>
      <c r="R104" s="222">
        <f t="shared" si="19"/>
        <v>3.8</v>
      </c>
      <c r="S104" s="222">
        <f>'Complexity of the crisis'!X105</f>
        <v>4.7</v>
      </c>
      <c r="T104" s="222">
        <f>'Complexity of the crisis'!AN105</f>
        <v>2.5</v>
      </c>
      <c r="U104" s="121" t="str">
        <f>VLOOKUP(C104,Lists!$C$3:$E$160,3,FALSE)</f>
        <v>Africa</v>
      </c>
      <c r="V104" s="122">
        <v>44521</v>
      </c>
    </row>
    <row r="105" spans="1:22" x14ac:dyDescent="0.35">
      <c r="A105" s="53" t="str">
        <f>'Crisis Indicator Data'!A103</f>
        <v>Drought in Senegal</v>
      </c>
      <c r="B105" s="45" t="str">
        <f>Lists!G103</f>
        <v>Drought</v>
      </c>
      <c r="C105" s="53" t="str">
        <f>'Crisis Indicator Data'!C103</f>
        <v>SEN002</v>
      </c>
      <c r="D105" s="53" t="str">
        <f>'Crisis Indicator Data'!D103</f>
        <v>Senegal</v>
      </c>
      <c r="E105" s="53" t="str">
        <f>'Crisis Indicator Data'!E103</f>
        <v>SEN</v>
      </c>
      <c r="F105" s="53" t="str">
        <f>'Crisis Indicator Data'!B103</f>
        <v>Drought</v>
      </c>
      <c r="G105" s="219">
        <f t="shared" si="15"/>
        <v>2.4</v>
      </c>
      <c r="H105" s="54">
        <f t="shared" si="16"/>
        <v>3</v>
      </c>
      <c r="I105" s="115" t="str">
        <f t="shared" si="17"/>
        <v>Medium</v>
      </c>
      <c r="J105" s="220" t="str">
        <f>INDEX(Trends!$D$3:$D$404,MATCH(C105,Trends!$C$3:$C$404,0))</f>
        <v>Stable</v>
      </c>
      <c r="K105" s="107" t="str">
        <f>IF(Reliability!B103="x","x",(IF(ROUNDUP(Reliability!B103,0)=1,"Very High",IF(ROUNDUP(Reliability!B103,0)=2,"High",IF(ROUNDUP(Reliability!B103,0)=3,"Medium",IF(ROUNDUP(Reliability!B103,0)=4,"Low","Very Low"))))))</f>
        <v>Medium</v>
      </c>
      <c r="L105" s="221">
        <f t="shared" si="18"/>
        <v>2.7</v>
      </c>
      <c r="M105" s="227">
        <f>'Impact of the crisis'!N106</f>
        <v>4.5</v>
      </c>
      <c r="N105" s="227">
        <f>'Impact of the crisis'!AB106</f>
        <v>1.2</v>
      </c>
      <c r="O105" s="221">
        <f>'Conditions of people affected'!R106</f>
        <v>2.4</v>
      </c>
      <c r="P105" s="227">
        <f>'Conditions of people affected'!K106</f>
        <v>2.8</v>
      </c>
      <c r="Q105" s="227">
        <f>'Conditions of people affected'!Q106</f>
        <v>2</v>
      </c>
      <c r="R105" s="222">
        <f t="shared" si="19"/>
        <v>2.2999999999999998</v>
      </c>
      <c r="S105" s="222">
        <f>'Complexity of the crisis'!X106</f>
        <v>2.1</v>
      </c>
      <c r="T105" s="222">
        <f>'Complexity of the crisis'!AN106</f>
        <v>2.5</v>
      </c>
      <c r="U105" s="121" t="str">
        <f>VLOOKUP(C105,Lists!$C$3:$E$160,3,FALSE)</f>
        <v>Africa</v>
      </c>
      <c r="V105" s="122">
        <v>44356</v>
      </c>
    </row>
    <row r="106" spans="1:22" x14ac:dyDescent="0.35">
      <c r="A106" s="53" t="str">
        <f>'Crisis Indicator Data'!A104</f>
        <v>Complex crisis in El Salvador</v>
      </c>
      <c r="B106" s="45" t="str">
        <f>Lists!G104</f>
        <v>Complex crisis</v>
      </c>
      <c r="C106" s="53" t="str">
        <f>'Crisis Indicator Data'!C104</f>
        <v>SLV001</v>
      </c>
      <c r="D106" s="53" t="str">
        <f>'Crisis Indicator Data'!D104</f>
        <v>El Salvador</v>
      </c>
      <c r="E106" s="53" t="str">
        <f>'Crisis Indicator Data'!E104</f>
        <v>SLV</v>
      </c>
      <c r="F106" s="53" t="str">
        <f>'Crisis Indicator Data'!B104</f>
        <v>Complex crisis</v>
      </c>
      <c r="G106" s="219">
        <f t="shared" si="15"/>
        <v>3.2</v>
      </c>
      <c r="H106" s="54">
        <f t="shared" si="16"/>
        <v>4</v>
      </c>
      <c r="I106" s="115" t="str">
        <f t="shared" si="17"/>
        <v>High</v>
      </c>
      <c r="J106" s="220" t="str">
        <f>INDEX(Trends!$D$3:$D$404,MATCH(C106,Trends!$C$3:$C$404,0))</f>
        <v>Stable</v>
      </c>
      <c r="K106" s="107" t="str">
        <f>IF(Reliability!B104="x","x",(IF(ROUNDUP(Reliability!B104,0)=1,"Very High",IF(ROUNDUP(Reliability!B104,0)=2,"High",IF(ROUNDUP(Reliability!B104,0)=3,"Medium",IF(ROUNDUP(Reliability!B104,0)=4,"Low","Very Low"))))))</f>
        <v>Very High</v>
      </c>
      <c r="L106" s="221">
        <f t="shared" si="18"/>
        <v>3.4</v>
      </c>
      <c r="M106" s="227">
        <f>'Impact of the crisis'!N107</f>
        <v>3.8</v>
      </c>
      <c r="N106" s="227">
        <f>'Impact of the crisis'!AB107</f>
        <v>3.1</v>
      </c>
      <c r="O106" s="221">
        <f>'Conditions of people affected'!R107</f>
        <v>3.35</v>
      </c>
      <c r="P106" s="227">
        <f>'Conditions of people affected'!K107</f>
        <v>3.7</v>
      </c>
      <c r="Q106" s="227">
        <f>'Conditions of people affected'!Q107</f>
        <v>3</v>
      </c>
      <c r="R106" s="222">
        <f t="shared" si="19"/>
        <v>2.8</v>
      </c>
      <c r="S106" s="222">
        <f>'Complexity of the crisis'!X107</f>
        <v>3</v>
      </c>
      <c r="T106" s="222">
        <f>'Complexity of the crisis'!AN107</f>
        <v>2.5</v>
      </c>
      <c r="U106" s="121" t="str">
        <f>VLOOKUP(C106,Lists!$C$3:$E$160,3,FALSE)</f>
        <v>Americas</v>
      </c>
      <c r="V106" s="122">
        <v>44516</v>
      </c>
    </row>
    <row r="107" spans="1:22" x14ac:dyDescent="0.35">
      <c r="A107" s="53" t="str">
        <f>'Crisis Indicator Data'!A105</f>
        <v>Complex crisis in Somalia</v>
      </c>
      <c r="B107" s="45" t="str">
        <f>Lists!G105</f>
        <v>Complex crisis</v>
      </c>
      <c r="C107" s="53" t="str">
        <f>'Crisis Indicator Data'!C105</f>
        <v>SOM001</v>
      </c>
      <c r="D107" s="53" t="str">
        <f>'Crisis Indicator Data'!D105</f>
        <v>Somalia</v>
      </c>
      <c r="E107" s="53" t="str">
        <f>'Crisis Indicator Data'!E105</f>
        <v>SOM</v>
      </c>
      <c r="F107" s="53" t="str">
        <f>'Crisis Indicator Data'!B105</f>
        <v>Complex crisis</v>
      </c>
      <c r="G107" s="219">
        <f t="shared" si="15"/>
        <v>4.4000000000000004</v>
      </c>
      <c r="H107" s="54">
        <f t="shared" si="16"/>
        <v>5</v>
      </c>
      <c r="I107" s="115" t="str">
        <f t="shared" si="17"/>
        <v>Very High</v>
      </c>
      <c r="J107" s="220" t="str">
        <f>INDEX(Trends!$D$3:$D$404,MATCH(C107,Trends!$C$3:$C$404,0))</f>
        <v>Decreasing</v>
      </c>
      <c r="K107" s="107" t="str">
        <f>IF(Reliability!B105="x","x",(IF(ROUNDUP(Reliability!B105,0)=1,"Very High",IF(ROUNDUP(Reliability!B105,0)=2,"High",IF(ROUNDUP(Reliability!B105,0)=3,"Medium",IF(ROUNDUP(Reliability!B105,0)=4,"Low","Very Low"))))))</f>
        <v>High</v>
      </c>
      <c r="L107" s="221">
        <f t="shared" si="18"/>
        <v>4.8</v>
      </c>
      <c r="M107" s="227">
        <f>'Impact of the crisis'!N108</f>
        <v>4.7</v>
      </c>
      <c r="N107" s="227">
        <f>'Impact of the crisis'!AB108</f>
        <v>4.9000000000000004</v>
      </c>
      <c r="O107" s="221">
        <f>'Conditions of people affected'!R108</f>
        <v>3.9</v>
      </c>
      <c r="P107" s="227">
        <f>'Conditions of people affected'!K108</f>
        <v>4.8</v>
      </c>
      <c r="Q107" s="227">
        <f>'Conditions of people affected'!Q108</f>
        <v>3</v>
      </c>
      <c r="R107" s="222">
        <f t="shared" si="19"/>
        <v>4.9000000000000004</v>
      </c>
      <c r="S107" s="222">
        <f>'Complexity of the crisis'!X108</f>
        <v>4.7</v>
      </c>
      <c r="T107" s="222">
        <f>'Complexity of the crisis'!AN108</f>
        <v>5</v>
      </c>
      <c r="U107" s="121" t="str">
        <f>VLOOKUP(C107,Lists!$C$3:$E$160,3,FALSE)</f>
        <v>Africa</v>
      </c>
      <c r="V107" s="122">
        <v>44519</v>
      </c>
    </row>
    <row r="108" spans="1:22" x14ac:dyDescent="0.35">
      <c r="A108" s="53" t="str">
        <f>'Crisis Indicator Data'!A106</f>
        <v>Mixed Migration Flows in Somalia</v>
      </c>
      <c r="B108" s="45" t="str">
        <f>Lists!G106</f>
        <v>Mixed Migration</v>
      </c>
      <c r="C108" s="53" t="str">
        <f>'Crisis Indicator Data'!C106</f>
        <v>SOM002</v>
      </c>
      <c r="D108" s="53" t="str">
        <f>'Crisis Indicator Data'!D106</f>
        <v>Somalia</v>
      </c>
      <c r="E108" s="53" t="str">
        <f>'Crisis Indicator Data'!E106</f>
        <v>SOM</v>
      </c>
      <c r="F108" s="53" t="str">
        <f>'Crisis Indicator Data'!B106</f>
        <v>International displacement</v>
      </c>
      <c r="G108" s="219">
        <f t="shared" si="15"/>
        <v>2.1</v>
      </c>
      <c r="H108" s="54">
        <f t="shared" si="16"/>
        <v>3</v>
      </c>
      <c r="I108" s="115" t="str">
        <f t="shared" si="17"/>
        <v>Medium</v>
      </c>
      <c r="J108" s="220" t="str">
        <f>INDEX(Trends!$D$3:$D$404,MATCH(C108,Trends!$C$3:$C$404,0))</f>
        <v>Stable</v>
      </c>
      <c r="K108" s="107" t="str">
        <f>IF(Reliability!B106="x","x",(IF(ROUNDUP(Reliability!B106,0)=1,"Very High",IF(ROUNDUP(Reliability!B106,0)=2,"High",IF(ROUNDUP(Reliability!B106,0)=3,"Medium",IF(ROUNDUP(Reliability!B106,0)=4,"Low","Very Low"))))))</f>
        <v>High</v>
      </c>
      <c r="L108" s="221">
        <f t="shared" si="18"/>
        <v>1.9</v>
      </c>
      <c r="M108" s="227">
        <f>'Impact of the crisis'!N109</f>
        <v>0.8</v>
      </c>
      <c r="N108" s="227">
        <f>'Impact of the crisis'!AB109</f>
        <v>2.2999999999999998</v>
      </c>
      <c r="O108" s="221">
        <f>'Conditions of people affected'!R109</f>
        <v>0.85</v>
      </c>
      <c r="P108" s="227">
        <f>'Conditions of people affected'!K109</f>
        <v>0.7</v>
      </c>
      <c r="Q108" s="227">
        <f>'Conditions of people affected'!Q109</f>
        <v>1</v>
      </c>
      <c r="R108" s="222">
        <f t="shared" si="19"/>
        <v>4</v>
      </c>
      <c r="S108" s="222">
        <f>'Complexity of the crisis'!X109</f>
        <v>4.7</v>
      </c>
      <c r="T108" s="222">
        <f>'Complexity of the crisis'!AN109</f>
        <v>3</v>
      </c>
      <c r="U108" s="121" t="str">
        <f>VLOOKUP(C108,Lists!$C$3:$E$160,3,FALSE)</f>
        <v>Africa</v>
      </c>
      <c r="V108" s="122">
        <v>44519</v>
      </c>
    </row>
    <row r="109" spans="1:22" x14ac:dyDescent="0.35">
      <c r="A109" s="53" t="str">
        <f>'Crisis Indicator Data'!A107</f>
        <v>Drought in Somalia</v>
      </c>
      <c r="B109" s="45" t="str">
        <f>Lists!G107</f>
        <v>Drought</v>
      </c>
      <c r="C109" s="53" t="str">
        <f>'Crisis Indicator Data'!C107</f>
        <v>SOM005</v>
      </c>
      <c r="D109" s="53" t="str">
        <f>'Crisis Indicator Data'!D107</f>
        <v>Somalia</v>
      </c>
      <c r="E109" s="53" t="str">
        <f>'Crisis Indicator Data'!E107</f>
        <v>SOM</v>
      </c>
      <c r="F109" s="53" t="str">
        <f>'Crisis Indicator Data'!B107</f>
        <v>Drought</v>
      </c>
      <c r="G109" s="219">
        <f t="shared" si="15"/>
        <v>3.6</v>
      </c>
      <c r="H109" s="54">
        <f t="shared" si="16"/>
        <v>4</v>
      </c>
      <c r="I109" s="115" t="str">
        <f t="shared" si="17"/>
        <v>High</v>
      </c>
      <c r="J109" s="220" t="str">
        <f>INDEX(Trends!$D$3:$D$404,MATCH(C109,Trends!$C$3:$C$404,0))</f>
        <v>-</v>
      </c>
      <c r="K109" s="107" t="str">
        <f>IF(Reliability!B107="x","x",(IF(ROUNDUP(Reliability!B107,0)=1,"Very High",IF(ROUNDUP(Reliability!B107,0)=2,"High",IF(ROUNDUP(Reliability!B107,0)=3,"Medium",IF(ROUNDUP(Reliability!B107,0)=4,"Low","Very Low"))))))</f>
        <v>High</v>
      </c>
      <c r="L109" s="221">
        <f t="shared" si="18"/>
        <v>2.8</v>
      </c>
      <c r="M109" s="227">
        <f>'Impact of the crisis'!N110</f>
        <v>4.3</v>
      </c>
      <c r="N109" s="227">
        <f>'Impact of the crisis'!AB110</f>
        <v>1.6</v>
      </c>
      <c r="O109" s="221">
        <f>'Conditions of people affected'!R110</f>
        <v>3.5</v>
      </c>
      <c r="P109" s="227">
        <f>'Conditions of people affected'!K110</f>
        <v>4</v>
      </c>
      <c r="Q109" s="227">
        <f>'Conditions of people affected'!Q110</f>
        <v>3</v>
      </c>
      <c r="R109" s="222">
        <f t="shared" si="19"/>
        <v>4.4000000000000004</v>
      </c>
      <c r="S109" s="222">
        <f>'Complexity of the crisis'!X110</f>
        <v>4.7</v>
      </c>
      <c r="T109" s="222">
        <f>'Complexity of the crisis'!AN110</f>
        <v>4</v>
      </c>
      <c r="U109" s="121" t="str">
        <f>VLOOKUP(C109,Lists!$C$3:$E$160,3,FALSE)</f>
        <v>Africa</v>
      </c>
      <c r="V109" s="122">
        <v>44526</v>
      </c>
    </row>
    <row r="110" spans="1:22" x14ac:dyDescent="0.35">
      <c r="A110" s="53" t="str">
        <f>'Crisis Indicator Data'!A108</f>
        <v>Complex crisis in South Sudan</v>
      </c>
      <c r="B110" s="45" t="str">
        <f>Lists!G108</f>
        <v>Complex crisis</v>
      </c>
      <c r="C110" s="53" t="str">
        <f>'Crisis Indicator Data'!C108</f>
        <v>SSD001</v>
      </c>
      <c r="D110" s="53" t="str">
        <f>'Crisis Indicator Data'!D108</f>
        <v>South Sudan</v>
      </c>
      <c r="E110" s="53" t="str">
        <f>'Crisis Indicator Data'!E108</f>
        <v>SSD</v>
      </c>
      <c r="F110" s="53" t="str">
        <f>'Crisis Indicator Data'!B108</f>
        <v>Complex crisis</v>
      </c>
      <c r="G110" s="219">
        <f t="shared" si="15"/>
        <v>4.5999999999999996</v>
      </c>
      <c r="H110" s="54">
        <f t="shared" si="16"/>
        <v>5</v>
      </c>
      <c r="I110" s="115" t="str">
        <f t="shared" si="17"/>
        <v>Very High</v>
      </c>
      <c r="J110" s="220" t="str">
        <f>INDEX(Trends!$D$3:$D$404,MATCH(C110,Trends!$C$3:$C$404,0))</f>
        <v>Increasing</v>
      </c>
      <c r="K110" s="107" t="str">
        <f>IF(Reliability!B108="x","x",(IF(ROUNDUP(Reliability!B108,0)=1,"Very High",IF(ROUNDUP(Reliability!B108,0)=2,"High",IF(ROUNDUP(Reliability!B108,0)=3,"Medium",IF(ROUNDUP(Reliability!B108,0)=4,"Low","Very Low"))))))</f>
        <v>Medium</v>
      </c>
      <c r="L110" s="221">
        <f t="shared" si="18"/>
        <v>4.7</v>
      </c>
      <c r="M110" s="227">
        <f>'Impact of the crisis'!N111</f>
        <v>4.5999999999999996</v>
      </c>
      <c r="N110" s="227">
        <f>'Impact of the crisis'!AB111</f>
        <v>4.7</v>
      </c>
      <c r="O110" s="221">
        <f>'Conditions of people affected'!R111</f>
        <v>4.45</v>
      </c>
      <c r="P110" s="227">
        <f>'Conditions of people affected'!K111</f>
        <v>4.9000000000000004</v>
      </c>
      <c r="Q110" s="227">
        <f>'Conditions of people affected'!Q111</f>
        <v>4</v>
      </c>
      <c r="R110" s="222">
        <f t="shared" si="19"/>
        <v>4.5999999999999996</v>
      </c>
      <c r="S110" s="222">
        <f>'Complexity of the crisis'!X111</f>
        <v>4.7</v>
      </c>
      <c r="T110" s="222">
        <f>'Complexity of the crisis'!AN111</f>
        <v>4.5</v>
      </c>
      <c r="U110" s="121" t="str">
        <f>VLOOKUP(C110,Lists!$C$3:$E$160,3,FALSE)</f>
        <v>Africa</v>
      </c>
      <c r="V110" s="122">
        <v>44350</v>
      </c>
    </row>
    <row r="111" spans="1:22" x14ac:dyDescent="0.35">
      <c r="A111" s="53" t="str">
        <f>'Crisis Indicator Data'!A109</f>
        <v>Food Security Crisis in Eswatini</v>
      </c>
      <c r="B111" s="45" t="str">
        <f>Lists!G109</f>
        <v>Food Security Crisis</v>
      </c>
      <c r="C111" s="53" t="str">
        <f>'Crisis Indicator Data'!C109</f>
        <v>SWZ001</v>
      </c>
      <c r="D111" s="53" t="str">
        <f>'Crisis Indicator Data'!D109</f>
        <v>Eswatini</v>
      </c>
      <c r="E111" s="53" t="str">
        <f>'Crisis Indicator Data'!E109</f>
        <v>SWZ</v>
      </c>
      <c r="F111" s="53" t="str">
        <f>'Crisis Indicator Data'!B109</f>
        <v>Food Security</v>
      </c>
      <c r="G111" s="219">
        <f t="shared" si="15"/>
        <v>2.5</v>
      </c>
      <c r="H111" s="54">
        <f t="shared" si="16"/>
        <v>3</v>
      </c>
      <c r="I111" s="115" t="str">
        <f t="shared" si="17"/>
        <v>Medium</v>
      </c>
      <c r="J111" s="220" t="str">
        <f>INDEX(Trends!$D$3:$D$404,MATCH(C111,Trends!$C$3:$C$404,0))</f>
        <v>Stable</v>
      </c>
      <c r="K111" s="107" t="str">
        <f>IF(Reliability!B109="x","x",(IF(ROUNDUP(Reliability!B109,0)=1,"Very High",IF(ROUNDUP(Reliability!B109,0)=2,"High",IF(ROUNDUP(Reliability!B109,0)=3,"Medium",IF(ROUNDUP(Reliability!B109,0)=4,"Low","Very Low"))))))</f>
        <v>High</v>
      </c>
      <c r="L111" s="221">
        <f t="shared" si="18"/>
        <v>2</v>
      </c>
      <c r="M111" s="227">
        <f>'Impact of the crisis'!N112</f>
        <v>3.1</v>
      </c>
      <c r="N111" s="227">
        <f>'Impact of the crisis'!AB112</f>
        <v>1.4</v>
      </c>
      <c r="O111" s="221">
        <f>'Conditions of people affected'!R112</f>
        <v>2.75</v>
      </c>
      <c r="P111" s="227">
        <f>'Conditions of people affected'!K112</f>
        <v>2.5</v>
      </c>
      <c r="Q111" s="227">
        <f>'Conditions of people affected'!Q112</f>
        <v>3</v>
      </c>
      <c r="R111" s="222">
        <f t="shared" si="19"/>
        <v>2.4</v>
      </c>
      <c r="S111" s="222">
        <f>'Complexity of the crisis'!X112</f>
        <v>3.4</v>
      </c>
      <c r="T111" s="222">
        <f>'Complexity of the crisis'!AN112</f>
        <v>1</v>
      </c>
      <c r="U111" s="121" t="str">
        <f>VLOOKUP(C111,Lists!$C$3:$E$160,3,FALSE)</f>
        <v>Africa</v>
      </c>
      <c r="V111" s="122">
        <v>44521</v>
      </c>
    </row>
    <row r="112" spans="1:22" x14ac:dyDescent="0.35">
      <c r="A112" s="53" t="str">
        <f>'Crisis Indicator Data'!A110</f>
        <v>Syrian conflict</v>
      </c>
      <c r="B112" s="45" t="str">
        <f>Lists!G110</f>
        <v>Conflict</v>
      </c>
      <c r="C112" s="53" t="str">
        <f>'Crisis Indicator Data'!C110</f>
        <v>SYR001</v>
      </c>
      <c r="D112" s="53" t="str">
        <f>'Crisis Indicator Data'!D110</f>
        <v>Syria</v>
      </c>
      <c r="E112" s="53" t="str">
        <f>'Crisis Indicator Data'!E110</f>
        <v>SYR</v>
      </c>
      <c r="F112" s="53" t="str">
        <f>'Crisis Indicator Data'!B110</f>
        <v>Complex crisis</v>
      </c>
      <c r="G112" s="219">
        <f t="shared" si="15"/>
        <v>5</v>
      </c>
      <c r="H112" s="54">
        <f t="shared" si="16"/>
        <v>5</v>
      </c>
      <c r="I112" s="115" t="str">
        <f t="shared" si="17"/>
        <v>Very High</v>
      </c>
      <c r="J112" s="220" t="str">
        <f>INDEX(Trends!$D$3:$D$404,MATCH(C112,Trends!$C$3:$C$404,0))</f>
        <v>Stable</v>
      </c>
      <c r="K112" s="107" t="str">
        <f>IF(Reliability!B110="x","x",(IF(ROUNDUP(Reliability!B110,0)=1,"Very High",IF(ROUNDUP(Reliability!B110,0)=2,"High",IF(ROUNDUP(Reliability!B110,0)=3,"Medium",IF(ROUNDUP(Reliability!B110,0)=4,"Low","Very Low"))))))</f>
        <v>High</v>
      </c>
      <c r="L112" s="221">
        <f t="shared" si="18"/>
        <v>4.8</v>
      </c>
      <c r="M112" s="227">
        <f>'Impact of the crisis'!N113</f>
        <v>4.5</v>
      </c>
      <c r="N112" s="227">
        <f>'Impact of the crisis'!AB113</f>
        <v>4.9000000000000004</v>
      </c>
      <c r="O112" s="221">
        <f>'Conditions of people affected'!R113</f>
        <v>5</v>
      </c>
      <c r="P112" s="227">
        <f>'Conditions of people affected'!K113</f>
        <v>5</v>
      </c>
      <c r="Q112" s="227">
        <f>'Conditions of people affected'!Q113</f>
        <v>5</v>
      </c>
      <c r="R112" s="222">
        <f t="shared" si="19"/>
        <v>5.0999999999999996</v>
      </c>
      <c r="S112" s="222">
        <f>'Complexity of the crisis'!X113</f>
        <v>5.2</v>
      </c>
      <c r="T112" s="222">
        <f>'Complexity of the crisis'!AN113</f>
        <v>5</v>
      </c>
      <c r="U112" s="121" t="str">
        <f>VLOOKUP(C112,Lists!$C$3:$E$160,3,FALSE)</f>
        <v>Middle east</v>
      </c>
      <c r="V112" s="122">
        <v>44521</v>
      </c>
    </row>
    <row r="113" spans="1:22" x14ac:dyDescent="0.35">
      <c r="A113" s="53" t="str">
        <f>'Crisis Indicator Data'!A111</f>
        <v>Complex crisis in Chad</v>
      </c>
      <c r="B113" s="45" t="str">
        <f>Lists!G111</f>
        <v>Complex crisis</v>
      </c>
      <c r="C113" s="53" t="str">
        <f>'Crisis Indicator Data'!C111</f>
        <v>TCD001</v>
      </c>
      <c r="D113" s="53" t="str">
        <f>'Crisis Indicator Data'!D111</f>
        <v>Chad</v>
      </c>
      <c r="E113" s="53" t="str">
        <f>'Crisis Indicator Data'!E111</f>
        <v>TCD</v>
      </c>
      <c r="F113" s="53" t="str">
        <f>'Crisis Indicator Data'!B111</f>
        <v>Multiple crises country</v>
      </c>
      <c r="G113" s="219">
        <f t="shared" si="15"/>
        <v>4.3</v>
      </c>
      <c r="H113" s="54">
        <f t="shared" si="16"/>
        <v>5</v>
      </c>
      <c r="I113" s="115" t="str">
        <f t="shared" si="17"/>
        <v>Very High</v>
      </c>
      <c r="J113" s="220" t="str">
        <f>INDEX(Trends!$D$3:$D$404,MATCH(C113,Trends!$C$3:$C$404,0))</f>
        <v>Stable</v>
      </c>
      <c r="K113" s="107" t="str">
        <f>IF(Reliability!B111="x","x",(IF(ROUNDUP(Reliability!B111,0)=1,"Very High",IF(ROUNDUP(Reliability!B111,0)=2,"High",IF(ROUNDUP(Reliability!B111,0)=3,"Medium",IF(ROUNDUP(Reliability!B111,0)=4,"Low","Very Low"))))))</f>
        <v>Medium</v>
      </c>
      <c r="L113" s="221">
        <f t="shared" si="18"/>
        <v>4</v>
      </c>
      <c r="M113" s="227">
        <f>'Impact of the crisis'!N114</f>
        <v>4.8</v>
      </c>
      <c r="N113" s="227">
        <f>'Impact of the crisis'!AB114</f>
        <v>3.4</v>
      </c>
      <c r="O113" s="221">
        <f>'Conditions of people affected'!R114</f>
        <v>4.3499999999999996</v>
      </c>
      <c r="P113" s="227">
        <f>'Conditions of people affected'!K114</f>
        <v>4.7</v>
      </c>
      <c r="Q113" s="227">
        <f>'Conditions of people affected'!Q114</f>
        <v>4</v>
      </c>
      <c r="R113" s="222">
        <f t="shared" si="19"/>
        <v>4.3</v>
      </c>
      <c r="S113" s="222">
        <f>'Complexity of the crisis'!X114</f>
        <v>4.5999999999999996</v>
      </c>
      <c r="T113" s="222">
        <f>'Complexity of the crisis'!AN114</f>
        <v>4</v>
      </c>
      <c r="U113" s="121" t="str">
        <f>VLOOKUP(C113,Lists!$C$3:$E$160,3,FALSE)</f>
        <v>Africa</v>
      </c>
      <c r="V113" s="122">
        <v>44522</v>
      </c>
    </row>
    <row r="114" spans="1:22" x14ac:dyDescent="0.35">
      <c r="A114" s="53" t="str">
        <f>'Crisis Indicator Data'!A112</f>
        <v>Boko Haram in Chad</v>
      </c>
      <c r="B114" s="45" t="str">
        <f>Lists!G112</f>
        <v xml:space="preserve">Boko Haram </v>
      </c>
      <c r="C114" s="53" t="str">
        <f>'Crisis Indicator Data'!C112</f>
        <v>TCD003</v>
      </c>
      <c r="D114" s="53" t="str">
        <f>'Crisis Indicator Data'!D112</f>
        <v>Chad</v>
      </c>
      <c r="E114" s="53" t="str">
        <f>'Crisis Indicator Data'!E112</f>
        <v>TCD</v>
      </c>
      <c r="F114" s="53" t="str">
        <f>'Crisis Indicator Data'!B112</f>
        <v>Conflict</v>
      </c>
      <c r="G114" s="219">
        <f t="shared" si="15"/>
        <v>3.8</v>
      </c>
      <c r="H114" s="54">
        <f t="shared" si="16"/>
        <v>4</v>
      </c>
      <c r="I114" s="115" t="str">
        <f t="shared" si="17"/>
        <v>High</v>
      </c>
      <c r="J114" s="220" t="str">
        <f>INDEX(Trends!$D$3:$D$404,MATCH(C114,Trends!$C$3:$C$404,0))</f>
        <v>Increasing</v>
      </c>
      <c r="K114" s="107" t="str">
        <f>IF(Reliability!B112="x","x",(IF(ROUNDUP(Reliability!B112,0)=1,"Very High",IF(ROUNDUP(Reliability!B112,0)=2,"High",IF(ROUNDUP(Reliability!B112,0)=3,"Medium",IF(ROUNDUP(Reliability!B112,0)=4,"Low","Very Low"))))))</f>
        <v>Medium</v>
      </c>
      <c r="L114" s="221">
        <f t="shared" si="18"/>
        <v>3.1</v>
      </c>
      <c r="M114" s="227">
        <f>'Impact of the crisis'!N115</f>
        <v>0.6</v>
      </c>
      <c r="N114" s="227">
        <f>'Impact of the crisis'!AB115</f>
        <v>3.9</v>
      </c>
      <c r="O114" s="221">
        <f>'Conditions of people affected'!R115</f>
        <v>3.8</v>
      </c>
      <c r="P114" s="227">
        <f>'Conditions of people affected'!K115</f>
        <v>2.6</v>
      </c>
      <c r="Q114" s="227">
        <f>'Conditions of people affected'!Q115</f>
        <v>5</v>
      </c>
      <c r="R114" s="222">
        <f t="shared" si="19"/>
        <v>4.3</v>
      </c>
      <c r="S114" s="222">
        <f>'Complexity of the crisis'!X115</f>
        <v>4.5999999999999996</v>
      </c>
      <c r="T114" s="222">
        <f>'Complexity of the crisis'!AN115</f>
        <v>4</v>
      </c>
      <c r="U114" s="121" t="str">
        <f>VLOOKUP(C114,Lists!$C$3:$E$160,3,FALSE)</f>
        <v>Africa</v>
      </c>
      <c r="V114" s="122">
        <v>44357</v>
      </c>
    </row>
    <row r="115" spans="1:22" x14ac:dyDescent="0.35">
      <c r="A115" s="53" t="str">
        <f>'Crisis Indicator Data'!A113</f>
        <v>CAR refugees in Chad</v>
      </c>
      <c r="B115" s="45" t="str">
        <f>Lists!G113</f>
        <v>CAR refugees</v>
      </c>
      <c r="C115" s="53" t="str">
        <f>'Crisis Indicator Data'!C113</f>
        <v>TCD004</v>
      </c>
      <c r="D115" s="53" t="str">
        <f>'Crisis Indicator Data'!D113</f>
        <v>Chad</v>
      </c>
      <c r="E115" s="53" t="str">
        <f>'Crisis Indicator Data'!E113</f>
        <v>TCD</v>
      </c>
      <c r="F115" s="53" t="str">
        <f>'Crisis Indicator Data'!B113</f>
        <v>International displacement</v>
      </c>
      <c r="G115" s="219">
        <f t="shared" si="15"/>
        <v>3.5</v>
      </c>
      <c r="H115" s="54">
        <f t="shared" si="16"/>
        <v>4</v>
      </c>
      <c r="I115" s="115" t="str">
        <f t="shared" si="17"/>
        <v>High</v>
      </c>
      <c r="J115" s="220" t="str">
        <f>INDEX(Trends!$D$3:$D$404,MATCH(C115,Trends!$C$3:$C$404,0))</f>
        <v>Increasing</v>
      </c>
      <c r="K115" s="107" t="str">
        <f>IF(Reliability!B113="x","x",(IF(ROUNDUP(Reliability!B113,0)=1,"Very High",IF(ROUNDUP(Reliability!B113,0)=2,"High",IF(ROUNDUP(Reliability!B113,0)=3,"Medium",IF(ROUNDUP(Reliability!B113,0)=4,"Low","Very Low"))))))</f>
        <v>Medium</v>
      </c>
      <c r="L115" s="221">
        <f t="shared" si="18"/>
        <v>2.8</v>
      </c>
      <c r="M115" s="227">
        <f>'Impact of the crisis'!N116</f>
        <v>1.9</v>
      </c>
      <c r="N115" s="227">
        <f>'Impact of the crisis'!AB116</f>
        <v>3.2</v>
      </c>
      <c r="O115" s="221">
        <f>'Conditions of people affected'!R116</f>
        <v>3.65</v>
      </c>
      <c r="P115" s="227">
        <f>'Conditions of people affected'!K116</f>
        <v>3.3</v>
      </c>
      <c r="Q115" s="227">
        <f>'Conditions of people affected'!Q116</f>
        <v>4</v>
      </c>
      <c r="R115" s="222">
        <f t="shared" si="19"/>
        <v>3.9</v>
      </c>
      <c r="S115" s="222">
        <f>'Complexity of the crisis'!X116</f>
        <v>4.5999999999999996</v>
      </c>
      <c r="T115" s="222">
        <f>'Complexity of the crisis'!AN116</f>
        <v>3</v>
      </c>
      <c r="U115" s="121" t="str">
        <f>VLOOKUP(C115,Lists!$C$3:$E$160,3,FALSE)</f>
        <v>Africa</v>
      </c>
      <c r="V115" s="122">
        <v>44357</v>
      </c>
    </row>
    <row r="116" spans="1:22" x14ac:dyDescent="0.35">
      <c r="A116" s="53" t="str">
        <f>'Crisis Indicator Data'!A114</f>
        <v>Darfur refugees in Chad</v>
      </c>
      <c r="B116" s="45" t="str">
        <f>Lists!G114</f>
        <v>Darfur refugees</v>
      </c>
      <c r="C116" s="53" t="str">
        <f>'Crisis Indicator Data'!C114</f>
        <v>TCD005</v>
      </c>
      <c r="D116" s="53" t="str">
        <f>'Crisis Indicator Data'!D114</f>
        <v>Chad</v>
      </c>
      <c r="E116" s="53" t="str">
        <f>'Crisis Indicator Data'!E114</f>
        <v>TCD</v>
      </c>
      <c r="F116" s="53" t="str">
        <f>'Crisis Indicator Data'!B114</f>
        <v>International displacement</v>
      </c>
      <c r="G116" s="219">
        <f t="shared" si="15"/>
        <v>3.5</v>
      </c>
      <c r="H116" s="54">
        <f t="shared" si="16"/>
        <v>4</v>
      </c>
      <c r="I116" s="115" t="str">
        <f t="shared" si="17"/>
        <v>High</v>
      </c>
      <c r="J116" s="220" t="str">
        <f>INDEX(Trends!$D$3:$D$404,MATCH(C116,Trends!$C$3:$C$404,0))</f>
        <v>Increasing</v>
      </c>
      <c r="K116" s="107" t="str">
        <f>IF(Reliability!B114="x","x",(IF(ROUNDUP(Reliability!B114,0)=1,"Very High",IF(ROUNDUP(Reliability!B114,0)=2,"High",IF(ROUNDUP(Reliability!B114,0)=3,"Medium",IF(ROUNDUP(Reliability!B114,0)=4,"Low","Very Low"))))))</f>
        <v>Medium</v>
      </c>
      <c r="L116" s="221">
        <f t="shared" si="18"/>
        <v>2.5</v>
      </c>
      <c r="M116" s="227">
        <f>'Impact of the crisis'!N117</f>
        <v>1.7</v>
      </c>
      <c r="N116" s="227">
        <f>'Impact of the crisis'!AB117</f>
        <v>2.9</v>
      </c>
      <c r="O116" s="221">
        <f>'Conditions of people affected'!R117</f>
        <v>3.7</v>
      </c>
      <c r="P116" s="227">
        <f>'Conditions of people affected'!K117</f>
        <v>3.4</v>
      </c>
      <c r="Q116" s="227">
        <f>'Conditions of people affected'!Q117</f>
        <v>4</v>
      </c>
      <c r="R116" s="222">
        <f t="shared" si="19"/>
        <v>3.8</v>
      </c>
      <c r="S116" s="222">
        <f>'Complexity of the crisis'!X117</f>
        <v>4.5999999999999996</v>
      </c>
      <c r="T116" s="222">
        <f>'Complexity of the crisis'!AN117</f>
        <v>2.5</v>
      </c>
      <c r="U116" s="121" t="str">
        <f>VLOOKUP(C116,Lists!$C$3:$E$160,3,FALSE)</f>
        <v>Africa</v>
      </c>
      <c r="V116" s="122">
        <v>44358</v>
      </c>
    </row>
    <row r="117" spans="1:22" x14ac:dyDescent="0.35">
      <c r="A117" s="53" t="str">
        <f>'Crisis Indicator Data'!A115</f>
        <v>Tibesti Conflict in Chad</v>
      </c>
      <c r="B117" s="45" t="str">
        <f>Lists!G115</f>
        <v>Tibesti conflict</v>
      </c>
      <c r="C117" s="53" t="str">
        <f>'Crisis Indicator Data'!C115</f>
        <v>TCD006</v>
      </c>
      <c r="D117" s="53" t="str">
        <f>'Crisis Indicator Data'!D115</f>
        <v>Chad</v>
      </c>
      <c r="E117" s="53" t="str">
        <f>'Crisis Indicator Data'!E115</f>
        <v>TCD</v>
      </c>
      <c r="F117" s="53" t="str">
        <f>'Crisis Indicator Data'!B115</f>
        <v>Conflict</v>
      </c>
      <c r="G117" s="219">
        <f t="shared" si="15"/>
        <v>2.8</v>
      </c>
      <c r="H117" s="54">
        <f t="shared" si="16"/>
        <v>3</v>
      </c>
      <c r="I117" s="115" t="str">
        <f t="shared" si="17"/>
        <v>Medium</v>
      </c>
      <c r="J117" s="220" t="str">
        <f>INDEX(Trends!$D$3:$D$404,MATCH(C117,Trends!$C$3:$C$404,0))</f>
        <v>Increasing</v>
      </c>
      <c r="K117" s="107" t="str">
        <f>IF(Reliability!B115="x","x",(IF(ROUNDUP(Reliability!B115,0)=1,"Very High",IF(ROUNDUP(Reliability!B115,0)=2,"High",IF(ROUNDUP(Reliability!B115,0)=3,"Medium",IF(ROUNDUP(Reliability!B115,0)=4,"Low","Very Low"))))))</f>
        <v>Medium</v>
      </c>
      <c r="L117" s="221">
        <f t="shared" si="18"/>
        <v>2.4</v>
      </c>
      <c r="M117" s="227">
        <f>'Impact of the crisis'!N118</f>
        <v>1.3</v>
      </c>
      <c r="N117" s="227">
        <f>'Impact of the crisis'!AB118</f>
        <v>2.8</v>
      </c>
      <c r="O117" s="221">
        <f>'Conditions of people affected'!R118</f>
        <v>2.2000000000000002</v>
      </c>
      <c r="P117" s="227">
        <f>'Conditions of people affected'!K118</f>
        <v>0.4</v>
      </c>
      <c r="Q117" s="227">
        <f>'Conditions of people affected'!Q118</f>
        <v>4</v>
      </c>
      <c r="R117" s="222">
        <f t="shared" si="19"/>
        <v>3.9</v>
      </c>
      <c r="S117" s="222">
        <f>'Complexity of the crisis'!X118</f>
        <v>4.5999999999999996</v>
      </c>
      <c r="T117" s="222">
        <f>'Complexity of the crisis'!AN118</f>
        <v>3</v>
      </c>
      <c r="U117" s="121" t="str">
        <f>VLOOKUP(C117,Lists!$C$3:$E$160,3,FALSE)</f>
        <v>Africa</v>
      </c>
      <c r="V117" s="122">
        <v>44358</v>
      </c>
    </row>
    <row r="118" spans="1:22" x14ac:dyDescent="0.35">
      <c r="A118" s="53" t="str">
        <f>'Crisis Indicator Data'!A116</f>
        <v>Multiple situations in Thailand</v>
      </c>
      <c r="B118" s="45" t="str">
        <f>Lists!G116</f>
        <v>Country level</v>
      </c>
      <c r="C118" s="53" t="str">
        <f>'Crisis Indicator Data'!C116</f>
        <v>THA001</v>
      </c>
      <c r="D118" s="53" t="str">
        <f>'Crisis Indicator Data'!D116</f>
        <v>Thailand</v>
      </c>
      <c r="E118" s="53" t="str">
        <f>'Crisis Indicator Data'!E116</f>
        <v>THA</v>
      </c>
      <c r="F118" s="53" t="str">
        <f>'Crisis Indicator Data'!B116</f>
        <v>Multiple crises country</v>
      </c>
      <c r="G118" s="219">
        <f t="shared" si="15"/>
        <v>2</v>
      </c>
      <c r="H118" s="54">
        <f t="shared" si="16"/>
        <v>2</v>
      </c>
      <c r="I118" s="115" t="str">
        <f t="shared" si="17"/>
        <v>Low</v>
      </c>
      <c r="J118" s="220" t="str">
        <f>INDEX(Trends!$D$3:$D$404,MATCH(C118,Trends!$C$3:$C$404,0))</f>
        <v>Decreasing</v>
      </c>
      <c r="K118" s="107" t="str">
        <f>IF(Reliability!B116="x","x",(IF(ROUNDUP(Reliability!B116,0)=1,"Very High",IF(ROUNDUP(Reliability!B116,0)=2,"High",IF(ROUNDUP(Reliability!B116,0)=3,"Medium",IF(ROUNDUP(Reliability!B116,0)=4,"Low","Very Low"))))))</f>
        <v>High</v>
      </c>
      <c r="L118" s="221">
        <f t="shared" si="18"/>
        <v>2.2000000000000002</v>
      </c>
      <c r="M118" s="227">
        <f>'Impact of the crisis'!N119</f>
        <v>1.2</v>
      </c>
      <c r="N118" s="227">
        <f>'Impact of the crisis'!AB119</f>
        <v>2.6</v>
      </c>
      <c r="O118" s="221">
        <f>'Conditions of people affected'!R119</f>
        <v>1.3</v>
      </c>
      <c r="P118" s="227">
        <f>'Conditions of people affected'!K119</f>
        <v>1.6</v>
      </c>
      <c r="Q118" s="227">
        <f>'Conditions of people affected'!Q119</f>
        <v>1</v>
      </c>
      <c r="R118" s="222">
        <f t="shared" si="19"/>
        <v>2.8</v>
      </c>
      <c r="S118" s="222">
        <f>'Complexity of the crisis'!X119</f>
        <v>3</v>
      </c>
      <c r="T118" s="222">
        <f>'Complexity of the crisis'!AN119</f>
        <v>2.5</v>
      </c>
      <c r="U118" s="121" t="str">
        <f>VLOOKUP(C118,Lists!$C$3:$E$160,3,FALSE)</f>
        <v>Asia</v>
      </c>
      <c r="V118" s="122">
        <v>44521</v>
      </c>
    </row>
    <row r="119" spans="1:22" ht="13.5" customHeight="1" x14ac:dyDescent="0.35">
      <c r="A119" s="53" t="str">
        <f>'Crisis Indicator Data'!A117</f>
        <v xml:space="preserve">Conflict in southern Thailand </v>
      </c>
      <c r="B119" s="45" t="str">
        <f>Lists!G117</f>
        <v>Conflict</v>
      </c>
      <c r="C119" s="53" t="str">
        <f>'Crisis Indicator Data'!C117</f>
        <v>THA002</v>
      </c>
      <c r="D119" s="53" t="str">
        <f>'Crisis Indicator Data'!D117</f>
        <v>Thailand</v>
      </c>
      <c r="E119" s="53" t="str">
        <f>'Crisis Indicator Data'!E117</f>
        <v>THA</v>
      </c>
      <c r="F119" s="53" t="str">
        <f>'Crisis Indicator Data'!B117</f>
        <v>Conflict</v>
      </c>
      <c r="G119" s="219" t="str">
        <f t="shared" si="15"/>
        <v>x</v>
      </c>
      <c r="H119" s="54" t="str">
        <f t="shared" si="16"/>
        <v>x</v>
      </c>
      <c r="I119" s="115" t="str">
        <f t="shared" si="17"/>
        <v>x</v>
      </c>
      <c r="J119" s="220" t="str">
        <f>INDEX(Trends!$D$3:$D$404,MATCH(C119,Trends!$C$3:$C$404,0))</f>
        <v>-</v>
      </c>
      <c r="K119" s="107" t="str">
        <f>IF(Reliability!B117="x","x",(IF(ROUNDUP(Reliability!B117,0)=1,"Very High",IF(ROUNDUP(Reliability!B117,0)=2,"High",IF(ROUNDUP(Reliability!B117,0)=3,"Medium",IF(ROUNDUP(Reliability!B117,0)=4,"Low","Very Low"))))))</f>
        <v>Very Low</v>
      </c>
      <c r="L119" s="221">
        <f t="shared" si="18"/>
        <v>2.2000000000000002</v>
      </c>
      <c r="M119" s="227">
        <f>'Impact of the crisis'!N120</f>
        <v>1.1000000000000001</v>
      </c>
      <c r="N119" s="227">
        <f>'Impact of the crisis'!AB120</f>
        <v>2.6</v>
      </c>
      <c r="O119" s="221" t="str">
        <f>'Conditions of people affected'!R120</f>
        <v>x</v>
      </c>
      <c r="P119" s="227" t="str">
        <f>'Conditions of people affected'!K120</f>
        <v>x</v>
      </c>
      <c r="Q119" s="227" t="str">
        <f>'Conditions of people affected'!Q120</f>
        <v>x</v>
      </c>
      <c r="R119" s="222">
        <f t="shared" si="19"/>
        <v>2.5</v>
      </c>
      <c r="S119" s="222">
        <f>'Complexity of the crisis'!X120</f>
        <v>3</v>
      </c>
      <c r="T119" s="222">
        <f>'Complexity of the crisis'!AN120</f>
        <v>2</v>
      </c>
      <c r="U119" s="121" t="str">
        <f>VLOOKUP(C119,Lists!$C$3:$E$160,3,FALSE)</f>
        <v>Asia</v>
      </c>
      <c r="V119" s="122">
        <v>44521</v>
      </c>
    </row>
    <row r="120" spans="1:22" x14ac:dyDescent="0.35">
      <c r="A120" s="53" t="str">
        <f>'Crisis Indicator Data'!A118</f>
        <v>Myanmar refugees in Thailand</v>
      </c>
      <c r="B120" s="45" t="str">
        <f>Lists!G118</f>
        <v>Refugees</v>
      </c>
      <c r="C120" s="53" t="str">
        <f>'Crisis Indicator Data'!C118</f>
        <v>THA003</v>
      </c>
      <c r="D120" s="53" t="str">
        <f>'Crisis Indicator Data'!D118</f>
        <v>Thailand</v>
      </c>
      <c r="E120" s="53" t="str">
        <f>'Crisis Indicator Data'!E118</f>
        <v>THA</v>
      </c>
      <c r="F120" s="53" t="str">
        <f>'Crisis Indicator Data'!B118</f>
        <v>International displacement</v>
      </c>
      <c r="G120" s="219">
        <f t="shared" si="15"/>
        <v>2.2999999999999998</v>
      </c>
      <c r="H120" s="54">
        <f t="shared" si="16"/>
        <v>3</v>
      </c>
      <c r="I120" s="115" t="str">
        <f t="shared" si="17"/>
        <v>Medium</v>
      </c>
      <c r="J120" s="220" t="str">
        <f>INDEX(Trends!$D$3:$D$404,MATCH(C120,Trends!$C$3:$C$404,0))</f>
        <v>Stable</v>
      </c>
      <c r="K120" s="107" t="str">
        <f>IF(Reliability!B118="x","x",(IF(ROUNDUP(Reliability!B118,0)=1,"Very High",IF(ROUNDUP(Reliability!B118,0)=2,"High",IF(ROUNDUP(Reliability!B118,0)=3,"Medium",IF(ROUNDUP(Reliability!B118,0)=4,"Low","Very Low"))))))</f>
        <v>Medium</v>
      </c>
      <c r="L120" s="221">
        <f t="shared" si="18"/>
        <v>2.5</v>
      </c>
      <c r="M120" s="227">
        <f>'Impact of the crisis'!N121</f>
        <v>0</v>
      </c>
      <c r="N120" s="227">
        <f>'Impact of the crisis'!AB121</f>
        <v>3.4</v>
      </c>
      <c r="O120" s="221">
        <f>'Conditions of people affected'!R121</f>
        <v>2.2999999999999998</v>
      </c>
      <c r="P120" s="227">
        <f>'Conditions of people affected'!K121</f>
        <v>1.6</v>
      </c>
      <c r="Q120" s="227">
        <f>'Conditions of people affected'!Q121</f>
        <v>3</v>
      </c>
      <c r="R120" s="222">
        <f t="shared" si="19"/>
        <v>2.2999999999999998</v>
      </c>
      <c r="S120" s="222">
        <f>'Complexity of the crisis'!X121</f>
        <v>3</v>
      </c>
      <c r="T120" s="222">
        <f>'Complexity of the crisis'!AN121</f>
        <v>1.5</v>
      </c>
      <c r="U120" s="121" t="str">
        <f>VLOOKUP(C120,Lists!$C$3:$E$160,3,FALSE)</f>
        <v>Asia</v>
      </c>
      <c r="V120" s="122">
        <v>44521</v>
      </c>
    </row>
    <row r="121" spans="1:22" x14ac:dyDescent="0.35">
      <c r="A121" s="53" t="str">
        <f>'Crisis Indicator Data'!A119</f>
        <v>Venezuelan refugees in Trinidad and Tobago</v>
      </c>
      <c r="B121" s="45" t="str">
        <f>Lists!G119</f>
        <v>Venezuelan refugees</v>
      </c>
      <c r="C121" s="53" t="str">
        <f>'Crisis Indicator Data'!C119</f>
        <v>TTO002</v>
      </c>
      <c r="D121" s="53" t="str">
        <f>'Crisis Indicator Data'!D119</f>
        <v>Trinidad and Tobago</v>
      </c>
      <c r="E121" s="53" t="str">
        <f>'Crisis Indicator Data'!E119</f>
        <v>TTO</v>
      </c>
      <c r="F121" s="53" t="str">
        <f>'Crisis Indicator Data'!B119</f>
        <v>International displacement</v>
      </c>
      <c r="G121" s="219">
        <f t="shared" si="15"/>
        <v>1.7</v>
      </c>
      <c r="H121" s="54">
        <f t="shared" si="16"/>
        <v>2</v>
      </c>
      <c r="I121" s="115" t="str">
        <f t="shared" si="17"/>
        <v>Low</v>
      </c>
      <c r="J121" s="220" t="str">
        <f>INDEX(Trends!$D$3:$D$404,MATCH(C121,Trends!$C$3:$C$404,0))</f>
        <v>Stable</v>
      </c>
      <c r="K121" s="107" t="str">
        <f>IF(Reliability!B119="x","x",(IF(ROUNDUP(Reliability!B119,0)=1,"Very High",IF(ROUNDUP(Reliability!B119,0)=2,"High",IF(ROUNDUP(Reliability!B119,0)=3,"Medium",IF(ROUNDUP(Reliability!B119,0)=4,"Low","Very Low"))))))</f>
        <v>Medium</v>
      </c>
      <c r="L121" s="221">
        <f t="shared" si="18"/>
        <v>2.6</v>
      </c>
      <c r="M121" s="227">
        <f>'Impact of the crisis'!N122</f>
        <v>2.9</v>
      </c>
      <c r="N121" s="227">
        <f>'Impact of the crisis'!AB122</f>
        <v>2.4</v>
      </c>
      <c r="O121" s="221">
        <f>'Conditions of people affected'!R122</f>
        <v>1.1499999999999999</v>
      </c>
      <c r="P121" s="227">
        <f>'Conditions of people affected'!K122</f>
        <v>1.3</v>
      </c>
      <c r="Q121" s="227">
        <f>'Conditions of people affected'!Q122</f>
        <v>1</v>
      </c>
      <c r="R121" s="222">
        <f t="shared" si="19"/>
        <v>1.7</v>
      </c>
      <c r="S121" s="222">
        <f>'Complexity of the crisis'!X122</f>
        <v>1.8</v>
      </c>
      <c r="T121" s="222">
        <f>'Complexity of the crisis'!AN122</f>
        <v>1.5</v>
      </c>
      <c r="U121" s="121" t="str">
        <f>VLOOKUP(C121,Lists!$C$3:$E$160,3,FALSE)</f>
        <v>Americas</v>
      </c>
      <c r="V121" s="122">
        <v>44354</v>
      </c>
    </row>
    <row r="122" spans="1:22" x14ac:dyDescent="0.35">
      <c r="A122" s="53" t="str">
        <f>'Crisis Indicator Data'!A120</f>
        <v>Mixed migration flows in Tunisia</v>
      </c>
      <c r="B122" s="45" t="str">
        <f>Lists!G120</f>
        <v>Mixed Migration</v>
      </c>
      <c r="C122" s="53" t="str">
        <f>'Crisis Indicator Data'!C120</f>
        <v>TUN002</v>
      </c>
      <c r="D122" s="53" t="str">
        <f>'Crisis Indicator Data'!D120</f>
        <v>Tunisia</v>
      </c>
      <c r="E122" s="53" t="str">
        <f>'Crisis Indicator Data'!E120</f>
        <v>TUN</v>
      </c>
      <c r="F122" s="53" t="str">
        <f>'Crisis Indicator Data'!B120</f>
        <v>International displacement</v>
      </c>
      <c r="G122" s="219" t="str">
        <f t="shared" si="15"/>
        <v>x</v>
      </c>
      <c r="H122" s="54" t="str">
        <f t="shared" si="16"/>
        <v>x</v>
      </c>
      <c r="I122" s="115" t="str">
        <f t="shared" si="17"/>
        <v>x</v>
      </c>
      <c r="J122" s="220" t="str">
        <f>INDEX(Trends!$D$3:$D$404,MATCH(C122,Trends!$C$3:$C$404,0))</f>
        <v>-</v>
      </c>
      <c r="K122" s="107" t="str">
        <f>IF(Reliability!B120="x","x",(IF(ROUNDUP(Reliability!B120,0)=1,"Very High",IF(ROUNDUP(Reliability!B120,0)=2,"High",IF(ROUNDUP(Reliability!B120,0)=3,"Medium",IF(ROUNDUP(Reliability!B120,0)=4,"Low","Very Low"))))))</f>
        <v>Low</v>
      </c>
      <c r="L122" s="221">
        <f t="shared" si="18"/>
        <v>4.2</v>
      </c>
      <c r="M122" s="227">
        <f>'Impact of the crisis'!N123</f>
        <v>4.3</v>
      </c>
      <c r="N122" s="227">
        <f>'Impact of the crisis'!AB123</f>
        <v>4.2</v>
      </c>
      <c r="O122" s="221" t="str">
        <f>'Conditions of people affected'!R123</f>
        <v>x</v>
      </c>
      <c r="P122" s="227" t="str">
        <f>'Conditions of people affected'!K123</f>
        <v>x</v>
      </c>
      <c r="Q122" s="227" t="str">
        <f>'Conditions of people affected'!Q123</f>
        <v>x</v>
      </c>
      <c r="R122" s="222">
        <f t="shared" si="19"/>
        <v>2.1</v>
      </c>
      <c r="S122" s="222">
        <f>'Complexity of the crisis'!X123</f>
        <v>2.9</v>
      </c>
      <c r="T122" s="222">
        <f>'Complexity of the crisis'!AN123</f>
        <v>1</v>
      </c>
      <c r="U122" s="121" t="str">
        <f>VLOOKUP(C122,Lists!$C$3:$E$160,3,FALSE)</f>
        <v>Africa</v>
      </c>
      <c r="V122" s="122">
        <v>44413</v>
      </c>
    </row>
    <row r="123" spans="1:22" x14ac:dyDescent="0.35">
      <c r="A123" s="53" t="str">
        <f>'Crisis Indicator Data'!A121</f>
        <v>Complex situation in Turkey</v>
      </c>
      <c r="B123" s="45" t="str">
        <f>Lists!G121</f>
        <v>Country level</v>
      </c>
      <c r="C123" s="53" t="str">
        <f>'Crisis Indicator Data'!C121</f>
        <v>TUR001</v>
      </c>
      <c r="D123" s="53" t="str">
        <f>'Crisis Indicator Data'!D121</f>
        <v>Turkey</v>
      </c>
      <c r="E123" s="53" t="str">
        <f>'Crisis Indicator Data'!E121</f>
        <v>TUR</v>
      </c>
      <c r="F123" s="53" t="str">
        <f>'Crisis Indicator Data'!B121</f>
        <v>Multiple crises country</v>
      </c>
      <c r="G123" s="219">
        <f t="shared" si="15"/>
        <v>3.4</v>
      </c>
      <c r="H123" s="54">
        <f t="shared" si="16"/>
        <v>4</v>
      </c>
      <c r="I123" s="115" t="str">
        <f t="shared" si="17"/>
        <v>High</v>
      </c>
      <c r="J123" s="220" t="str">
        <f>INDEX(Trends!$D$3:$D$404,MATCH(C123,Trends!$C$3:$C$404,0))</f>
        <v>Increasing</v>
      </c>
      <c r="K123" s="107" t="str">
        <f>IF(Reliability!B121="x","x",(IF(ROUNDUP(Reliability!B121,0)=1,"Very High",IF(ROUNDUP(Reliability!B121,0)=2,"High",IF(ROUNDUP(Reliability!B121,0)=3,"Medium",IF(ROUNDUP(Reliability!B121,0)=4,"Low","Very Low"))))))</f>
        <v>High</v>
      </c>
      <c r="L123" s="221">
        <f t="shared" si="18"/>
        <v>3.5</v>
      </c>
      <c r="M123" s="227">
        <f>'Impact of the crisis'!N124</f>
        <v>3.8</v>
      </c>
      <c r="N123" s="227">
        <f>'Impact of the crisis'!AB124</f>
        <v>3.4</v>
      </c>
      <c r="O123" s="221">
        <f>'Conditions of people affected'!R124</f>
        <v>3</v>
      </c>
      <c r="P123" s="227">
        <f>'Conditions of people affected'!K124</f>
        <v>4</v>
      </c>
      <c r="Q123" s="227">
        <f>'Conditions of people affected'!Q124</f>
        <v>2</v>
      </c>
      <c r="R123" s="222">
        <f t="shared" si="19"/>
        <v>3.8</v>
      </c>
      <c r="S123" s="222">
        <f>'Complexity of the crisis'!X124</f>
        <v>4.0999999999999996</v>
      </c>
      <c r="T123" s="222">
        <f>'Complexity of the crisis'!AN124</f>
        <v>3.5</v>
      </c>
      <c r="U123" s="121" t="str">
        <f>VLOOKUP(C123,Lists!$C$3:$E$160,3,FALSE)</f>
        <v>Middle east</v>
      </c>
      <c r="V123" s="122">
        <v>44522</v>
      </c>
    </row>
    <row r="124" spans="1:22" x14ac:dyDescent="0.35">
      <c r="A124" s="53" t="str">
        <f>'Crisis Indicator Data'!A122</f>
        <v>Syrian Refugees in Turkey</v>
      </c>
      <c r="B124" s="45" t="str">
        <f>Lists!G122</f>
        <v>Syrian refugees</v>
      </c>
      <c r="C124" s="53" t="str">
        <f>'Crisis Indicator Data'!C122</f>
        <v>TUR002</v>
      </c>
      <c r="D124" s="53" t="str">
        <f>'Crisis Indicator Data'!D122</f>
        <v>Turkey</v>
      </c>
      <c r="E124" s="53" t="str">
        <f>'Crisis Indicator Data'!E122</f>
        <v>TUR</v>
      </c>
      <c r="F124" s="53" t="str">
        <f>'Crisis Indicator Data'!B122</f>
        <v>International displacement</v>
      </c>
      <c r="G124" s="219">
        <f t="shared" si="15"/>
        <v>3.5</v>
      </c>
      <c r="H124" s="54">
        <f t="shared" si="16"/>
        <v>4</v>
      </c>
      <c r="I124" s="115" t="str">
        <f t="shared" si="17"/>
        <v>High</v>
      </c>
      <c r="J124" s="220" t="str">
        <f>INDEX(Trends!$D$3:$D$404,MATCH(C124,Trends!$C$3:$C$404,0))</f>
        <v>Increasing</v>
      </c>
      <c r="K124" s="107" t="str">
        <f>IF(Reliability!B122="x","x",(IF(ROUNDUP(Reliability!B122,0)=1,"Very High",IF(ROUNDUP(Reliability!B122,0)=2,"High",IF(ROUNDUP(Reliability!B122,0)=3,"Medium",IF(ROUNDUP(Reliability!B122,0)=4,"Low","Very Low"))))))</f>
        <v>High</v>
      </c>
      <c r="L124" s="221">
        <f t="shared" si="18"/>
        <v>3.7</v>
      </c>
      <c r="M124" s="227">
        <f>'Impact of the crisis'!N125</f>
        <v>2.9</v>
      </c>
      <c r="N124" s="227">
        <f>'Impact of the crisis'!AB125</f>
        <v>4</v>
      </c>
      <c r="O124" s="221">
        <f>'Conditions of people affected'!R125</f>
        <v>3.45</v>
      </c>
      <c r="P124" s="227">
        <f>'Conditions of people affected'!K125</f>
        <v>3.9</v>
      </c>
      <c r="Q124" s="227">
        <f>'Conditions of people affected'!Q125</f>
        <v>3</v>
      </c>
      <c r="R124" s="222">
        <f t="shared" si="19"/>
        <v>3.4</v>
      </c>
      <c r="S124" s="222">
        <f>'Complexity of the crisis'!X125</f>
        <v>4.0999999999999996</v>
      </c>
      <c r="T124" s="222">
        <f>'Complexity of the crisis'!AN125</f>
        <v>2.5</v>
      </c>
      <c r="U124" s="121" t="str">
        <f>VLOOKUP(C124,Lists!$C$3:$E$160,3,FALSE)</f>
        <v>Middle east</v>
      </c>
      <c r="V124" s="122">
        <v>44522</v>
      </c>
    </row>
    <row r="125" spans="1:22" x14ac:dyDescent="0.35">
      <c r="A125" s="53" t="str">
        <f>'Crisis Indicator Data'!A123</f>
        <v>Mixed Migration Flows in Turkey</v>
      </c>
      <c r="B125" s="45" t="str">
        <f>Lists!G123</f>
        <v>Mixed Migration</v>
      </c>
      <c r="C125" s="53" t="str">
        <f>'Crisis Indicator Data'!C123</f>
        <v>TUR003</v>
      </c>
      <c r="D125" s="53" t="str">
        <f>'Crisis Indicator Data'!D123</f>
        <v>Turkey</v>
      </c>
      <c r="E125" s="53" t="str">
        <f>'Crisis Indicator Data'!E123</f>
        <v>TUR</v>
      </c>
      <c r="F125" s="53" t="str">
        <f>'Crisis Indicator Data'!B123</f>
        <v>International displacement</v>
      </c>
      <c r="G125" s="219">
        <f t="shared" si="15"/>
        <v>3.4</v>
      </c>
      <c r="H125" s="54">
        <f t="shared" si="16"/>
        <v>4</v>
      </c>
      <c r="I125" s="115" t="str">
        <f t="shared" si="17"/>
        <v>High</v>
      </c>
      <c r="J125" s="220" t="str">
        <f>INDEX(Trends!$D$3:$D$404,MATCH(C125,Trends!$C$3:$C$404,0))</f>
        <v>Increasing</v>
      </c>
      <c r="K125" s="107" t="str">
        <f>IF(Reliability!B123="x","x",(IF(ROUNDUP(Reliability!B123,0)=1,"Very High",IF(ROUNDUP(Reliability!B123,0)=2,"High",IF(ROUNDUP(Reliability!B123,0)=3,"Medium",IF(ROUNDUP(Reliability!B123,0)=4,"Low","Very Low"))))))</f>
        <v>High</v>
      </c>
      <c r="L125" s="221">
        <f t="shared" si="18"/>
        <v>3.1</v>
      </c>
      <c r="M125" s="227">
        <f>'Impact of the crisis'!N126</f>
        <v>3.1</v>
      </c>
      <c r="N125" s="227">
        <f>'Impact of the crisis'!AB126</f>
        <v>3.1</v>
      </c>
      <c r="O125" s="221">
        <f>'Conditions of people affected'!R126</f>
        <v>3.5</v>
      </c>
      <c r="P125" s="227">
        <f>'Conditions of people affected'!K126</f>
        <v>4</v>
      </c>
      <c r="Q125" s="227">
        <f>'Conditions of people affected'!Q126</f>
        <v>3</v>
      </c>
      <c r="R125" s="222">
        <f t="shared" si="19"/>
        <v>3.4</v>
      </c>
      <c r="S125" s="222">
        <f>'Complexity of the crisis'!X126</f>
        <v>4.0999999999999996</v>
      </c>
      <c r="T125" s="222">
        <f>'Complexity of the crisis'!AN126</f>
        <v>2.5</v>
      </c>
      <c r="U125" s="121" t="str">
        <f>VLOOKUP(C125,Lists!$C$3:$E$160,3,FALSE)</f>
        <v>Middle east</v>
      </c>
      <c r="V125" s="122">
        <v>44522</v>
      </c>
    </row>
    <row r="126" spans="1:22" x14ac:dyDescent="0.35">
      <c r="A126" s="53" t="str">
        <f>'Crisis Indicator Data'!A124</f>
        <v>Kurdish Conflict</v>
      </c>
      <c r="B126" s="45" t="str">
        <f>Lists!G124</f>
        <v>Kurdish conflict</v>
      </c>
      <c r="C126" s="53" t="str">
        <f>'Crisis Indicator Data'!C124</f>
        <v>TUR004</v>
      </c>
      <c r="D126" s="53" t="str">
        <f>'Crisis Indicator Data'!D124</f>
        <v>Turkey</v>
      </c>
      <c r="E126" s="53" t="str">
        <f>'Crisis Indicator Data'!E124</f>
        <v>TUR</v>
      </c>
      <c r="F126" s="53" t="str">
        <f>'Crisis Indicator Data'!B124</f>
        <v>Conflict</v>
      </c>
      <c r="G126" s="219" t="str">
        <f t="shared" si="15"/>
        <v>x</v>
      </c>
      <c r="H126" s="54" t="str">
        <f t="shared" si="16"/>
        <v>x</v>
      </c>
      <c r="I126" s="115" t="str">
        <f t="shared" si="17"/>
        <v>x</v>
      </c>
      <c r="J126" s="220" t="str">
        <f>INDEX(Trends!$D$3:$D$404,MATCH(C126,Trends!$C$3:$C$404,0))</f>
        <v>-</v>
      </c>
      <c r="K126" s="107" t="str">
        <f>IF(Reliability!B124="x","x",(IF(ROUNDUP(Reliability!B124,0)=1,"Very High",IF(ROUNDUP(Reliability!B124,0)=2,"High",IF(ROUNDUP(Reliability!B124,0)=3,"Medium",IF(ROUNDUP(Reliability!B124,0)=4,"Low","Very Low"))))))</f>
        <v>Medium</v>
      </c>
      <c r="L126" s="221">
        <f t="shared" si="18"/>
        <v>3</v>
      </c>
      <c r="M126" s="227">
        <f>'Impact of the crisis'!N127</f>
        <v>2.4</v>
      </c>
      <c r="N126" s="227">
        <f>'Impact of the crisis'!AB127</f>
        <v>3.3</v>
      </c>
      <c r="O126" s="221" t="str">
        <f>'Conditions of people affected'!R127</f>
        <v>x</v>
      </c>
      <c r="P126" s="227" t="str">
        <f>'Conditions of people affected'!K127</f>
        <v>x</v>
      </c>
      <c r="Q126" s="227" t="str">
        <f>'Conditions of people affected'!Q127</f>
        <v>x</v>
      </c>
      <c r="R126" s="222">
        <f t="shared" si="19"/>
        <v>3.4</v>
      </c>
      <c r="S126" s="222">
        <f>'Complexity of the crisis'!X127</f>
        <v>4.0999999999999996</v>
      </c>
      <c r="T126" s="222">
        <f>'Complexity of the crisis'!AN127</f>
        <v>2.5</v>
      </c>
      <c r="U126" s="121" t="str">
        <f>VLOOKUP(C126,Lists!$C$3:$E$160,3,FALSE)</f>
        <v>Middle east</v>
      </c>
      <c r="V126" s="122">
        <v>44522</v>
      </c>
    </row>
    <row r="127" spans="1:22" x14ac:dyDescent="0.35">
      <c r="A127" s="53" t="str">
        <f>'Crisis Indicator Data'!A125</f>
        <v>International Displacement in Tanzania</v>
      </c>
      <c r="B127" s="45" t="str">
        <f>Lists!G125</f>
        <v>Refugees</v>
      </c>
      <c r="C127" s="53" t="str">
        <f>'Crisis Indicator Data'!C125</f>
        <v>TZA002</v>
      </c>
      <c r="D127" s="53" t="str">
        <f>'Crisis Indicator Data'!D125</f>
        <v>Tanzania</v>
      </c>
      <c r="E127" s="53" t="str">
        <f>'Crisis Indicator Data'!E125</f>
        <v>TZA</v>
      </c>
      <c r="F127" s="53" t="str">
        <f>'Crisis Indicator Data'!B125</f>
        <v>International displacement</v>
      </c>
      <c r="G127" s="219">
        <f t="shared" si="15"/>
        <v>2.4</v>
      </c>
      <c r="H127" s="54">
        <f t="shared" si="16"/>
        <v>3</v>
      </c>
      <c r="I127" s="115" t="str">
        <f t="shared" si="17"/>
        <v>Medium</v>
      </c>
      <c r="J127" s="220" t="str">
        <f>INDEX(Trends!$D$3:$D$404,MATCH(C127,Trends!$C$3:$C$404,0))</f>
        <v>Increasing</v>
      </c>
      <c r="K127" s="107" t="str">
        <f>IF(Reliability!B125="x","x",(IF(ROUNDUP(Reliability!B125,0)=1,"Very High",IF(ROUNDUP(Reliability!B125,0)=2,"High",IF(ROUNDUP(Reliability!B125,0)=3,"Medium",IF(ROUNDUP(Reliability!B125,0)=4,"Low","Very Low"))))))</f>
        <v>Very High</v>
      </c>
      <c r="L127" s="221">
        <f t="shared" si="18"/>
        <v>3.1</v>
      </c>
      <c r="M127" s="227">
        <f>'Impact of the crisis'!N128</f>
        <v>2.2999999999999998</v>
      </c>
      <c r="N127" s="227">
        <f>'Impact of the crisis'!AB128</f>
        <v>3.4</v>
      </c>
      <c r="O127" s="221">
        <f>'Conditions of people affected'!R128</f>
        <v>2.15</v>
      </c>
      <c r="P127" s="227">
        <f>'Conditions of people affected'!K128</f>
        <v>2.2999999999999998</v>
      </c>
      <c r="Q127" s="227">
        <f>'Conditions of people affected'!Q128</f>
        <v>2</v>
      </c>
      <c r="R127" s="222">
        <f t="shared" si="19"/>
        <v>2.2999999999999998</v>
      </c>
      <c r="S127" s="222">
        <f>'Complexity of the crisis'!X128</f>
        <v>3</v>
      </c>
      <c r="T127" s="222">
        <f>'Complexity of the crisis'!AN128</f>
        <v>1.5</v>
      </c>
      <c r="U127" s="121" t="str">
        <f>VLOOKUP(C127,Lists!$C$3:$E$160,3,FALSE)</f>
        <v>Africa</v>
      </c>
      <c r="V127" s="122">
        <v>44521</v>
      </c>
    </row>
    <row r="128" spans="1:22" x14ac:dyDescent="0.35">
      <c r="A128" s="53" t="str">
        <f>'Crisis Indicator Data'!A126</f>
        <v>International Displacement in Uganda</v>
      </c>
      <c r="B128" s="45" t="str">
        <f>Lists!G126</f>
        <v>Refugees</v>
      </c>
      <c r="C128" s="53" t="str">
        <f>'Crisis Indicator Data'!C126</f>
        <v>UGA005</v>
      </c>
      <c r="D128" s="53" t="str">
        <f>'Crisis Indicator Data'!D126</f>
        <v>Uganda</v>
      </c>
      <c r="E128" s="53" t="str">
        <f>'Crisis Indicator Data'!E126</f>
        <v>UGA</v>
      </c>
      <c r="F128" s="53" t="str">
        <f>'Crisis Indicator Data'!B126</f>
        <v>International displacement</v>
      </c>
      <c r="G128" s="219">
        <f t="shared" si="15"/>
        <v>3.2</v>
      </c>
      <c r="H128" s="54">
        <f t="shared" si="16"/>
        <v>4</v>
      </c>
      <c r="I128" s="115" t="str">
        <f t="shared" si="17"/>
        <v>High</v>
      </c>
      <c r="J128" s="220" t="str">
        <f>INDEX(Trends!$D$3:$D$404,MATCH(C128,Trends!$C$3:$C$404,0))</f>
        <v>Stable</v>
      </c>
      <c r="K128" s="107" t="str">
        <f>IF(Reliability!B126="x","x",(IF(ROUNDUP(Reliability!B126,0)=1,"Very High",IF(ROUNDUP(Reliability!B126,0)=2,"High",IF(ROUNDUP(Reliability!B126,0)=3,"Medium",IF(ROUNDUP(Reliability!B126,0)=4,"Low","Very Low"))))))</f>
        <v>Medium</v>
      </c>
      <c r="L128" s="221">
        <f t="shared" si="18"/>
        <v>3.3</v>
      </c>
      <c r="M128" s="227">
        <f>'Impact of the crisis'!N129</f>
        <v>2.1</v>
      </c>
      <c r="N128" s="227">
        <f>'Impact of the crisis'!AB129</f>
        <v>3.7</v>
      </c>
      <c r="O128" s="221">
        <f>'Conditions of people affected'!R129</f>
        <v>3.3</v>
      </c>
      <c r="P128" s="227">
        <f>'Conditions of people affected'!K129</f>
        <v>3.6</v>
      </c>
      <c r="Q128" s="227">
        <f>'Conditions of people affected'!Q129</f>
        <v>3</v>
      </c>
      <c r="R128" s="222">
        <f t="shared" si="19"/>
        <v>2.8</v>
      </c>
      <c r="S128" s="222">
        <f>'Complexity of the crisis'!X129</f>
        <v>3.5</v>
      </c>
      <c r="T128" s="222">
        <f>'Complexity of the crisis'!AN129</f>
        <v>2</v>
      </c>
      <c r="U128" s="121" t="str">
        <f>VLOOKUP(C128,Lists!$C$3:$E$160,3,FALSE)</f>
        <v>Africa</v>
      </c>
      <c r="V128" s="122">
        <v>44456</v>
      </c>
    </row>
    <row r="129" spans="1:22" x14ac:dyDescent="0.35">
      <c r="A129" s="53" t="str">
        <f>'Crisis Indicator Data'!A127</f>
        <v>Conflict in Ukraine</v>
      </c>
      <c r="B129" s="45" t="str">
        <f>Lists!G127</f>
        <v>Conflict</v>
      </c>
      <c r="C129" s="53" t="str">
        <f>'Crisis Indicator Data'!C127</f>
        <v>UKR002</v>
      </c>
      <c r="D129" s="53" t="str">
        <f>'Crisis Indicator Data'!D127</f>
        <v>Ukraine</v>
      </c>
      <c r="E129" s="53" t="str">
        <f>'Crisis Indicator Data'!E127</f>
        <v>UKR</v>
      </c>
      <c r="F129" s="53" t="str">
        <f>'Crisis Indicator Data'!B127</f>
        <v>Conflict</v>
      </c>
      <c r="G129" s="219">
        <f t="shared" si="15"/>
        <v>3.6</v>
      </c>
      <c r="H129" s="54">
        <f t="shared" si="16"/>
        <v>4</v>
      </c>
      <c r="I129" s="115" t="str">
        <f t="shared" si="17"/>
        <v>High</v>
      </c>
      <c r="J129" s="220" t="str">
        <f>INDEX(Trends!$D$3:$D$404,MATCH(C129,Trends!$C$3:$C$404,0))</f>
        <v>Stable</v>
      </c>
      <c r="K129" s="107" t="str">
        <f>IF(Reliability!B127="x","x",(IF(ROUNDUP(Reliability!B127,0)=1,"Very High",IF(ROUNDUP(Reliability!B127,0)=2,"High",IF(ROUNDUP(Reliability!B127,0)=3,"Medium",IF(ROUNDUP(Reliability!B127,0)=4,"Low","Very Low"))))))</f>
        <v>Medium</v>
      </c>
      <c r="L129" s="221">
        <f t="shared" si="18"/>
        <v>3.2</v>
      </c>
      <c r="M129" s="227">
        <f>'Impact of the crisis'!N130</f>
        <v>1.7</v>
      </c>
      <c r="N129" s="227">
        <f>'Impact of the crisis'!AB130</f>
        <v>3.7</v>
      </c>
      <c r="O129" s="221">
        <f>'Conditions of people affected'!R130</f>
        <v>4.0999999999999996</v>
      </c>
      <c r="P129" s="227">
        <f>'Conditions of people affected'!K130</f>
        <v>4.2</v>
      </c>
      <c r="Q129" s="227">
        <f>'Conditions of people affected'!Q130</f>
        <v>4</v>
      </c>
      <c r="R129" s="222">
        <f t="shared" si="19"/>
        <v>3</v>
      </c>
      <c r="S129" s="222">
        <f>'Complexity of the crisis'!X130</f>
        <v>3</v>
      </c>
      <c r="T129" s="222">
        <f>'Complexity of the crisis'!AN130</f>
        <v>3</v>
      </c>
      <c r="U129" s="121" t="str">
        <f>VLOOKUP(C129,Lists!$C$3:$E$160,3,FALSE)</f>
        <v>Europe</v>
      </c>
      <c r="V129" s="122">
        <v>44346</v>
      </c>
    </row>
    <row r="130" spans="1:22" x14ac:dyDescent="0.35">
      <c r="A130" s="53" t="str">
        <f>'Crisis Indicator Data'!A128</f>
        <v>Complex crisis in Venezuela</v>
      </c>
      <c r="B130" s="45" t="str">
        <f>Lists!G128</f>
        <v>Complex crisis</v>
      </c>
      <c r="C130" s="53" t="str">
        <f>'Crisis Indicator Data'!C128</f>
        <v>VEN001</v>
      </c>
      <c r="D130" s="53" t="str">
        <f>'Crisis Indicator Data'!D128</f>
        <v>Venezuela</v>
      </c>
      <c r="E130" s="53" t="str">
        <f>'Crisis Indicator Data'!E128</f>
        <v>VEN</v>
      </c>
      <c r="F130" s="53" t="str">
        <f>'Crisis Indicator Data'!B128</f>
        <v>Complex crisis</v>
      </c>
      <c r="G130" s="219">
        <f t="shared" si="15"/>
        <v>4.2</v>
      </c>
      <c r="H130" s="54">
        <f t="shared" si="16"/>
        <v>5</v>
      </c>
      <c r="I130" s="115" t="str">
        <f t="shared" si="17"/>
        <v>Very High</v>
      </c>
      <c r="J130" s="220" t="str">
        <f>INDEX(Trends!$D$3:$D$404,MATCH(C130,Trends!$C$3:$C$404,0))</f>
        <v>Stable</v>
      </c>
      <c r="K130" s="107" t="str">
        <f>IF(Reliability!B128="x","x",(IF(ROUNDUP(Reliability!B128,0)=1,"Very High",IF(ROUNDUP(Reliability!B128,0)=2,"High",IF(ROUNDUP(Reliability!B128,0)=3,"Medium",IF(ROUNDUP(Reliability!B128,0)=4,"Low","Very Low"))))))</f>
        <v>Medium</v>
      </c>
      <c r="L130" s="221">
        <f t="shared" si="18"/>
        <v>5</v>
      </c>
      <c r="M130" s="227">
        <f>'Impact of the crisis'!N131</f>
        <v>4.9000000000000004</v>
      </c>
      <c r="N130" s="227">
        <f>'Impact of the crisis'!AB131</f>
        <v>5</v>
      </c>
      <c r="O130" s="221">
        <f>'Conditions of people affected'!R131</f>
        <v>4</v>
      </c>
      <c r="P130" s="227">
        <f>'Conditions of people affected'!K131</f>
        <v>5</v>
      </c>
      <c r="Q130" s="227">
        <f>'Conditions of people affected'!Q131</f>
        <v>3</v>
      </c>
      <c r="R130" s="222">
        <f t="shared" si="19"/>
        <v>3.6</v>
      </c>
      <c r="S130" s="222">
        <f>'Complexity of the crisis'!X131</f>
        <v>4.0999999999999996</v>
      </c>
      <c r="T130" s="222">
        <f>'Complexity of the crisis'!AN131</f>
        <v>3</v>
      </c>
      <c r="U130" s="121" t="str">
        <f>VLOOKUP(C130,Lists!$C$3:$E$160,3,FALSE)</f>
        <v>Americas</v>
      </c>
      <c r="V130" s="122">
        <v>44356</v>
      </c>
    </row>
    <row r="131" spans="1:22" x14ac:dyDescent="0.35">
      <c r="A131" s="53" t="str">
        <f>'Crisis Indicator Data'!A129</f>
        <v>Conflict in Yemen</v>
      </c>
      <c r="B131" s="45" t="str">
        <f>Lists!G129</f>
        <v>Complex crisis</v>
      </c>
      <c r="C131" s="53" t="str">
        <f>'Crisis Indicator Data'!C129</f>
        <v>YEM001</v>
      </c>
      <c r="D131" s="53" t="str">
        <f>'Crisis Indicator Data'!D129</f>
        <v>Yemen</v>
      </c>
      <c r="E131" s="53" t="str">
        <f>'Crisis Indicator Data'!E129</f>
        <v>YEM</v>
      </c>
      <c r="F131" s="53" t="str">
        <f>'Crisis Indicator Data'!B129</f>
        <v>Complex crisis</v>
      </c>
      <c r="G131" s="219">
        <f t="shared" si="15"/>
        <v>4.9000000000000004</v>
      </c>
      <c r="H131" s="54">
        <f t="shared" si="16"/>
        <v>5</v>
      </c>
      <c r="I131" s="115" t="str">
        <f t="shared" si="17"/>
        <v>Very High</v>
      </c>
      <c r="J131" s="220" t="str">
        <f>INDEX(Trends!$D$3:$D$404,MATCH(C131,Trends!$C$3:$C$404,0))</f>
        <v>Decreasing</v>
      </c>
      <c r="K131" s="107" t="str">
        <f>IF(Reliability!B129="x","x",(IF(ROUNDUP(Reliability!B129,0)=1,"Very High",IF(ROUNDUP(Reliability!B129,0)=2,"High",IF(ROUNDUP(Reliability!B129,0)=3,"Medium",IF(ROUNDUP(Reliability!B129,0)=4,"Low","Very Low"))))))</f>
        <v>High</v>
      </c>
      <c r="L131" s="221">
        <f t="shared" si="18"/>
        <v>4.5999999999999996</v>
      </c>
      <c r="M131" s="227">
        <f>'Impact of the crisis'!N132</f>
        <v>4.9000000000000004</v>
      </c>
      <c r="N131" s="227">
        <f>'Impact of the crisis'!AB132</f>
        <v>4.4000000000000004</v>
      </c>
      <c r="O131" s="221">
        <f>'Conditions of people affected'!R132</f>
        <v>5</v>
      </c>
      <c r="P131" s="227">
        <f>'Conditions of people affected'!K132</f>
        <v>5</v>
      </c>
      <c r="Q131" s="227">
        <f>'Conditions of people affected'!Q132</f>
        <v>5</v>
      </c>
      <c r="R131" s="222">
        <f t="shared" si="19"/>
        <v>4.9000000000000004</v>
      </c>
      <c r="S131" s="222">
        <f>'Complexity of the crisis'!X132</f>
        <v>4.7</v>
      </c>
      <c r="T131" s="222">
        <f>'Complexity of the crisis'!AN132</f>
        <v>5</v>
      </c>
      <c r="U131" s="121" t="str">
        <f>VLOOKUP(C131,Lists!$C$3:$E$160,3,FALSE)</f>
        <v>Middle east</v>
      </c>
      <c r="V131" s="122">
        <v>44468</v>
      </c>
    </row>
    <row r="132" spans="1:22" x14ac:dyDescent="0.35">
      <c r="A132" s="53" t="str">
        <f>'Crisis Indicator Data'!A130</f>
        <v>Mixed migration flows in Yemen</v>
      </c>
      <c r="B132" s="45" t="str">
        <f>Lists!G130</f>
        <v>Mixed Migration</v>
      </c>
      <c r="C132" s="53" t="str">
        <f>'Crisis Indicator Data'!C130</f>
        <v>YEM002</v>
      </c>
      <c r="D132" s="53" t="str">
        <f>'Crisis Indicator Data'!D130</f>
        <v>Yemen</v>
      </c>
      <c r="E132" s="53" t="str">
        <f>'Crisis Indicator Data'!E130</f>
        <v>YEM</v>
      </c>
      <c r="F132" s="53" t="str">
        <f>'Crisis Indicator Data'!B130</f>
        <v>International displacement</v>
      </c>
      <c r="G132" s="219">
        <f t="shared" si="15"/>
        <v>4.5999999999999996</v>
      </c>
      <c r="H132" s="54">
        <f t="shared" si="16"/>
        <v>5</v>
      </c>
      <c r="I132" s="115" t="str">
        <f t="shared" si="17"/>
        <v>Very High</v>
      </c>
      <c r="J132" s="220" t="str">
        <f>INDEX(Trends!$D$3:$D$404,MATCH(C132,Trends!$C$3:$C$404,0))</f>
        <v>Increasing</v>
      </c>
      <c r="K132" s="107" t="str">
        <f>IF(Reliability!B130="x","x",(IF(ROUNDUP(Reliability!B130,0)=1,"Very High",IF(ROUNDUP(Reliability!B130,0)=2,"High",IF(ROUNDUP(Reliability!B130,0)=3,"Medium",IF(ROUNDUP(Reliability!B130,0)=4,"Low","Very Low"))))))</f>
        <v>High</v>
      </c>
      <c r="L132" s="221">
        <f t="shared" si="18"/>
        <v>4.5999999999999996</v>
      </c>
      <c r="M132" s="227">
        <f>'Impact of the crisis'!N133</f>
        <v>4.9000000000000004</v>
      </c>
      <c r="N132" s="227">
        <f>'Impact of the crisis'!AB133</f>
        <v>4.4000000000000004</v>
      </c>
      <c r="O132" s="221">
        <f>'Conditions of people affected'!R133</f>
        <v>5</v>
      </c>
      <c r="P132" s="227">
        <f>'Conditions of people affected'!K133</f>
        <v>5</v>
      </c>
      <c r="Q132" s="227">
        <f>'Conditions of people affected'!Q133</f>
        <v>5</v>
      </c>
      <c r="R132" s="222">
        <f t="shared" si="19"/>
        <v>4</v>
      </c>
      <c r="S132" s="222">
        <f>'Complexity of the crisis'!X133</f>
        <v>4.7</v>
      </c>
      <c r="T132" s="222">
        <f>'Complexity of the crisis'!AN133</f>
        <v>3</v>
      </c>
      <c r="U132" s="121" t="str">
        <f>VLOOKUP(C132,Lists!$C$3:$E$160,3,FALSE)</f>
        <v>Middle east</v>
      </c>
      <c r="V132" s="122">
        <v>44468</v>
      </c>
    </row>
    <row r="133" spans="1:22" x14ac:dyDescent="0.35">
      <c r="A133" s="53" t="str">
        <f>'Crisis Indicator Data'!A131</f>
        <v>Drought in Zambia</v>
      </c>
      <c r="B133" s="45" t="str">
        <f>Lists!G131</f>
        <v>Drought</v>
      </c>
      <c r="C133" s="53" t="str">
        <f>'Crisis Indicator Data'!C131</f>
        <v>ZMB002</v>
      </c>
      <c r="D133" s="53" t="str">
        <f>'Crisis Indicator Data'!D131</f>
        <v>Zambia</v>
      </c>
      <c r="E133" s="53" t="str">
        <f>'Crisis Indicator Data'!E131</f>
        <v>ZMB</v>
      </c>
      <c r="F133" s="53" t="str">
        <f>'Crisis Indicator Data'!B131</f>
        <v>Drought</v>
      </c>
      <c r="G133" s="219">
        <f t="shared" si="15"/>
        <v>3</v>
      </c>
      <c r="H133" s="54">
        <f t="shared" ref="H133:H134" si="20">IF(G133="x","x",ROUNDUP(G133,0))</f>
        <v>3</v>
      </c>
      <c r="I133" s="115" t="str">
        <f t="shared" ref="I133:I134" si="21">IF(O133="x","x",IF(L133="x","x",(IF(H133=5,"Very High",IF(H133=4,"High",IF(H133=3,"Medium",IF(H133=2,"Low","Very Low")))))))</f>
        <v>Medium</v>
      </c>
      <c r="J133" s="220" t="str">
        <f>INDEX(Trends!$D$3:$D$404,MATCH(C133,Trends!$C$3:$C$404,0))</f>
        <v>Stable</v>
      </c>
      <c r="K133" s="107" t="str">
        <f>IF(Reliability!B131="x","x",(IF(ROUNDUP(Reliability!B131,0)=1,"Very High",IF(ROUNDUP(Reliability!B131,0)=2,"High",IF(ROUNDUP(Reliability!B131,0)=3,"Medium",IF(ROUNDUP(Reliability!B131,0)=4,"Low","Very Low"))))))</f>
        <v>Very High</v>
      </c>
      <c r="L133" s="221">
        <f t="shared" ref="L133:L134" si="22">IF(OR(N133="x",M133="x"),"x",ROUND((5-GEOMEAN(((5-M133)/5*4+1),((5-N133)/5*4+1),((5-N133)/5*4+1)))/4*5,1))</f>
        <v>3</v>
      </c>
      <c r="M133" s="227">
        <f>'Impact of the crisis'!N134</f>
        <v>4.3</v>
      </c>
      <c r="N133" s="227">
        <f>'Impact of the crisis'!AB134</f>
        <v>2</v>
      </c>
      <c r="O133" s="221">
        <f>'Conditions of people affected'!R134</f>
        <v>3.35</v>
      </c>
      <c r="P133" s="227">
        <f>'Conditions of people affected'!K134</f>
        <v>3.7</v>
      </c>
      <c r="Q133" s="227">
        <f>'Conditions of people affected'!Q134</f>
        <v>3</v>
      </c>
      <c r="R133" s="222">
        <f t="shared" ref="R133:R134" si="23">IF(OR(T133="x",S133="x"),S133,ROUND((5-GEOMEAN(((5-S133)/5*4+1),((5-T133)/5*4+1)))/4*5,1))</f>
        <v>2.2999999999999998</v>
      </c>
      <c r="S133" s="222">
        <f>'Complexity of the crisis'!X134</f>
        <v>2.1</v>
      </c>
      <c r="T133" s="222">
        <f>'Complexity of the crisis'!AN134</f>
        <v>2.5</v>
      </c>
      <c r="U133" s="121" t="str">
        <f>VLOOKUP(C133,Lists!$C$3:$E$160,3,FALSE)</f>
        <v>Africa</v>
      </c>
      <c r="V133" s="122">
        <v>44521</v>
      </c>
    </row>
    <row r="134" spans="1:22" x14ac:dyDescent="0.35">
      <c r="A134" s="53" t="str">
        <f>'Crisis Indicator Data'!A132</f>
        <v>Complex crisis in Zimbabwe</v>
      </c>
      <c r="B134" s="45" t="str">
        <f>Lists!G132</f>
        <v>Complex crisis</v>
      </c>
      <c r="C134" s="53" t="str">
        <f>'Crisis Indicator Data'!C132</f>
        <v>ZWE001</v>
      </c>
      <c r="D134" s="53" t="str">
        <f>'Crisis Indicator Data'!D132</f>
        <v>Zimbabwe</v>
      </c>
      <c r="E134" s="53" t="str">
        <f>'Crisis Indicator Data'!E132</f>
        <v>ZWE</v>
      </c>
      <c r="F134" s="53" t="str">
        <f>'Crisis Indicator Data'!B132</f>
        <v>Complex crisis</v>
      </c>
      <c r="G134" s="219">
        <f t="shared" si="15"/>
        <v>3.5</v>
      </c>
      <c r="H134" s="54">
        <f t="shared" si="20"/>
        <v>4</v>
      </c>
      <c r="I134" s="115" t="str">
        <f t="shared" si="21"/>
        <v>High</v>
      </c>
      <c r="J134" s="220" t="str">
        <f>INDEX(Trends!$D$3:$D$404,MATCH(C134,Trends!$C$3:$C$404,0))</f>
        <v>Stable</v>
      </c>
      <c r="K134" s="107" t="str">
        <f>IF(Reliability!B132="x","x",(IF(ROUNDUP(Reliability!B132,0)=1,"Very High",IF(ROUNDUP(Reliability!B132,0)=2,"High",IF(ROUNDUP(Reliability!B132,0)=3,"Medium",IF(ROUNDUP(Reliability!B132,0)=4,"Low","Very Low"))))))</f>
        <v>High</v>
      </c>
      <c r="L134" s="221">
        <f t="shared" si="22"/>
        <v>3.6</v>
      </c>
      <c r="M134" s="227">
        <f>'Impact of the crisis'!N135</f>
        <v>4.5999999999999996</v>
      </c>
      <c r="N134" s="227">
        <f>'Impact of the crisis'!AB135</f>
        <v>2.8</v>
      </c>
      <c r="O134" s="221">
        <f>'Conditions of people affected'!R135</f>
        <v>3.85</v>
      </c>
      <c r="P134" s="227">
        <f>'Conditions of people affected'!K135</f>
        <v>4.7</v>
      </c>
      <c r="Q134" s="227">
        <f>'Conditions of people affected'!Q135</f>
        <v>3</v>
      </c>
      <c r="R134" s="222">
        <f t="shared" si="23"/>
        <v>3</v>
      </c>
      <c r="S134" s="222">
        <f>'Complexity of the crisis'!X135</f>
        <v>3.4</v>
      </c>
      <c r="T134" s="222">
        <f>'Complexity of the crisis'!AN135</f>
        <v>2.5</v>
      </c>
      <c r="U134" s="121" t="str">
        <f>VLOOKUP(C134,Lists!$C$3:$E$160,3,FALSE)</f>
        <v>Africa</v>
      </c>
      <c r="V134" s="122">
        <v>44521</v>
      </c>
    </row>
  </sheetData>
  <autoFilter ref="A4:T155" xr:uid="{00000000-0009-0000-0000-000002000000}"/>
  <mergeCells count="1">
    <mergeCell ref="A1:T1"/>
  </mergeCells>
  <conditionalFormatting sqref="L5:L155">
    <cfRule type="cellIs" dxfId="587" priority="81" stopIfTrue="1" operator="between">
      <formula>4</formula>
      <formula>5</formula>
    </cfRule>
    <cfRule type="cellIs" dxfId="586" priority="92" stopIfTrue="1" operator="between">
      <formula>3</formula>
      <formula>4</formula>
    </cfRule>
    <cfRule type="cellIs" dxfId="585" priority="93" stopIfTrue="1" operator="between">
      <formula>2</formula>
      <formula>3</formula>
    </cfRule>
    <cfRule type="cellIs" dxfId="584" priority="94" stopIfTrue="1" operator="between">
      <formula>1</formula>
      <formula>2</formula>
    </cfRule>
    <cfRule type="cellIs" dxfId="583" priority="95" stopIfTrue="1" operator="between">
      <formula>0</formula>
      <formula>1</formula>
    </cfRule>
  </conditionalFormatting>
  <conditionalFormatting sqref="M5:N155">
    <cfRule type="cellIs" dxfId="582" priority="82" stopIfTrue="1" operator="between">
      <formula>4</formula>
      <formula>5</formula>
    </cfRule>
    <cfRule type="cellIs" dxfId="581" priority="88" stopIfTrue="1" operator="between">
      <formula>3</formula>
      <formula>4</formula>
    </cfRule>
    <cfRule type="cellIs" dxfId="580" priority="89" stopIfTrue="1" operator="between">
      <formula>2</formula>
      <formula>3</formula>
    </cfRule>
    <cfRule type="cellIs" dxfId="579" priority="90" stopIfTrue="1" operator="between">
      <formula>1</formula>
      <formula>2</formula>
    </cfRule>
    <cfRule type="cellIs" dxfId="578" priority="91" stopIfTrue="1" operator="between">
      <formula>0</formula>
      <formula>1</formula>
    </cfRule>
  </conditionalFormatting>
  <conditionalFormatting sqref="H5:H155">
    <cfRule type="cellIs" dxfId="577" priority="76" stopIfTrue="1" operator="equal">
      <formula>5</formula>
    </cfRule>
    <cfRule type="cellIs" dxfId="576" priority="77" stopIfTrue="1" operator="equal">
      <formula>4</formula>
    </cfRule>
    <cfRule type="cellIs" dxfId="575" priority="78" stopIfTrue="1" operator="equal">
      <formula>3</formula>
    </cfRule>
    <cfRule type="cellIs" dxfId="574" priority="79" stopIfTrue="1" operator="equal">
      <formula>2</formula>
    </cfRule>
    <cfRule type="cellIs" dxfId="573" priority="80" stopIfTrue="1" operator="equal">
      <formula>1</formula>
    </cfRule>
  </conditionalFormatting>
  <conditionalFormatting sqref="P5:Q155">
    <cfRule type="cellIs" dxfId="572" priority="71" stopIfTrue="1" operator="between">
      <formula>7.1</formula>
      <formula>10</formula>
    </cfRule>
    <cfRule type="cellIs" dxfId="571" priority="72" stopIfTrue="1" operator="between">
      <formula>5.4</formula>
      <formula>7</formula>
    </cfRule>
    <cfRule type="cellIs" dxfId="570" priority="73" stopIfTrue="1" operator="between">
      <formula>3.5</formula>
      <formula>5.3</formula>
    </cfRule>
    <cfRule type="cellIs" dxfId="569" priority="74" stopIfTrue="1" operator="between">
      <formula>1.8</formula>
      <formula>3.4</formula>
    </cfRule>
    <cfRule type="cellIs" dxfId="568" priority="75" stopIfTrue="1" operator="between">
      <formula>0</formula>
      <formula>1.7</formula>
    </cfRule>
  </conditionalFormatting>
  <conditionalFormatting sqref="T5:T155">
    <cfRule type="cellIs" dxfId="567" priority="61" stopIfTrue="1" operator="between">
      <formula>4</formula>
      <formula>5</formula>
    </cfRule>
    <cfRule type="cellIs" dxfId="566" priority="62" stopIfTrue="1" operator="between">
      <formula>3</formula>
      <formula>4</formula>
    </cfRule>
    <cfRule type="cellIs" dxfId="565" priority="63" stopIfTrue="1" operator="between">
      <formula>2</formula>
      <formula>3</formula>
    </cfRule>
    <cfRule type="cellIs" dxfId="564" priority="64" stopIfTrue="1" operator="between">
      <formula>1</formula>
      <formula>2</formula>
    </cfRule>
    <cfRule type="cellIs" dxfId="563" priority="65" stopIfTrue="1" operator="between">
      <formula>0</formula>
      <formula>1</formula>
    </cfRule>
  </conditionalFormatting>
  <conditionalFormatting sqref="R5:R155">
    <cfRule type="cellIs" dxfId="562" priority="31" stopIfTrue="1" operator="between">
      <formula>4</formula>
      <formula>5</formula>
    </cfRule>
    <cfRule type="cellIs" dxfId="561" priority="32" stopIfTrue="1" operator="between">
      <formula>3</formula>
      <formula>4</formula>
    </cfRule>
    <cfRule type="cellIs" dxfId="560" priority="33" stopIfTrue="1" operator="between">
      <formula>2</formula>
      <formula>3</formula>
    </cfRule>
    <cfRule type="cellIs" dxfId="559" priority="34" stopIfTrue="1" operator="between">
      <formula>1</formula>
      <formula>2</formula>
    </cfRule>
    <cfRule type="cellIs" dxfId="558" priority="35" stopIfTrue="1" operator="between">
      <formula>0</formula>
      <formula>1</formula>
    </cfRule>
  </conditionalFormatting>
  <conditionalFormatting sqref="J5:J155">
    <cfRule type="cellIs" dxfId="557" priority="11" operator="equal">
      <formula>"Increasing"</formula>
    </cfRule>
    <cfRule type="cellIs" dxfId="556" priority="12" operator="equal">
      <formula>"Stable"</formula>
    </cfRule>
    <cfRule type="cellIs" dxfId="555" priority="13" operator="equal">
      <formula>"Decreasing"</formula>
    </cfRule>
  </conditionalFormatting>
  <conditionalFormatting sqref="I5:I155">
    <cfRule type="cellIs" dxfId="554" priority="41" stopIfTrue="1" operator="equal">
      <formula>"Very High"</formula>
    </cfRule>
    <cfRule type="cellIs" dxfId="553" priority="42" stopIfTrue="1" operator="equal">
      <formula>"High"</formula>
    </cfRule>
    <cfRule type="cellIs" dxfId="552" priority="43" stopIfTrue="1" operator="equal">
      <formula>"Medium"</formula>
    </cfRule>
    <cfRule type="cellIs" dxfId="551" priority="44" stopIfTrue="1" operator="equal">
      <formula>"Low"</formula>
    </cfRule>
    <cfRule type="cellIs" dxfId="550" priority="45" stopIfTrue="1" operator="equal">
      <formula>"Very Low"</formula>
    </cfRule>
  </conditionalFormatting>
  <conditionalFormatting sqref="O5:O155">
    <cfRule type="cellIs" dxfId="549" priority="6" stopIfTrue="1" operator="between">
      <formula>5</formula>
      <formula>5.9</formula>
    </cfRule>
    <cfRule type="cellIs" dxfId="548" priority="7" stopIfTrue="1" operator="between">
      <formula>4</formula>
      <formula>4.9</formula>
    </cfRule>
    <cfRule type="cellIs" dxfId="547" priority="8" stopIfTrue="1" operator="between">
      <formula>3</formula>
      <formula>3.9</formula>
    </cfRule>
    <cfRule type="cellIs" dxfId="546" priority="9" stopIfTrue="1" operator="between">
      <formula>2</formula>
      <formula>2.9</formula>
    </cfRule>
    <cfRule type="cellIs" dxfId="545" priority="10" stopIfTrue="1" operator="between">
      <formula>0</formula>
      <formula>1.9</formula>
    </cfRule>
  </conditionalFormatting>
  <conditionalFormatting sqref="S5:T155">
    <cfRule type="cellIs" dxfId="544" priority="51" stopIfTrue="1" operator="between">
      <formula>4</formula>
      <formula>5</formula>
    </cfRule>
    <cfRule type="cellIs" dxfId="543" priority="52" stopIfTrue="1" operator="between">
      <formula>3</formula>
      <formula>4</formula>
    </cfRule>
    <cfRule type="cellIs" dxfId="542" priority="53" stopIfTrue="1" operator="between">
      <formula>2</formula>
      <formula>3</formula>
    </cfRule>
    <cfRule type="cellIs" dxfId="541" priority="54" stopIfTrue="1" operator="between">
      <formula>1</formula>
      <formula>2</formula>
    </cfRule>
    <cfRule type="cellIs" dxfId="540" priority="55" stopIfTrue="1" operator="between">
      <formula>0</formula>
      <formula>1</formula>
    </cfRule>
  </conditionalFormatting>
  <conditionalFormatting sqref="K5:K155">
    <cfRule type="cellIs" dxfId="539" priority="1" stopIfTrue="1" operator="equal">
      <formula>"Very Low"</formula>
    </cfRule>
    <cfRule type="cellIs" dxfId="538" priority="2" stopIfTrue="1" operator="equal">
      <formula>"Low"</formula>
    </cfRule>
    <cfRule type="cellIs" dxfId="537" priority="3" stopIfTrue="1" operator="equal">
      <formula>"Medium"</formula>
    </cfRule>
    <cfRule type="cellIs" dxfId="536" priority="4" stopIfTrue="1" operator="equal">
      <formula>"High"</formula>
    </cfRule>
    <cfRule type="cellIs" dxfId="535"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07" bestFit="1" customWidth="1"/>
  </cols>
  <sheetData>
    <row r="1" spans="1:57" ht="296.25" customHeight="1" x14ac:dyDescent="0.35">
      <c r="A1" t="s">
        <v>6670</v>
      </c>
      <c r="B1" s="202" t="s">
        <v>7640</v>
      </c>
      <c r="C1" s="202" t="s">
        <v>7641</v>
      </c>
      <c r="D1" s="202" t="s">
        <v>7642</v>
      </c>
      <c r="E1" s="202" t="s">
        <v>7643</v>
      </c>
      <c r="F1" s="202" t="s">
        <v>7644</v>
      </c>
      <c r="G1" s="202" t="s">
        <v>7645</v>
      </c>
      <c r="H1" s="202" t="s">
        <v>7646</v>
      </c>
      <c r="I1" s="202" t="s">
        <v>7647</v>
      </c>
      <c r="J1" s="202" t="s">
        <v>7648</v>
      </c>
      <c r="K1" s="202" t="s">
        <v>7649</v>
      </c>
      <c r="L1" s="202" t="s">
        <v>7650</v>
      </c>
      <c r="M1" s="202" t="s">
        <v>7651</v>
      </c>
      <c r="N1" s="202" t="s">
        <v>7652</v>
      </c>
      <c r="O1" s="202" t="s">
        <v>7653</v>
      </c>
      <c r="P1" s="202" t="s">
        <v>7654</v>
      </c>
      <c r="Q1" s="202" t="s">
        <v>7655</v>
      </c>
      <c r="R1" s="202" t="s">
        <v>7656</v>
      </c>
      <c r="S1" s="202" t="s">
        <v>7657</v>
      </c>
      <c r="T1" s="202" t="s">
        <v>7657</v>
      </c>
      <c r="U1" s="202" t="s">
        <v>7658</v>
      </c>
      <c r="V1" s="202" t="s">
        <v>7659</v>
      </c>
      <c r="W1" s="202" t="s">
        <v>7660</v>
      </c>
      <c r="X1" s="202" t="s">
        <v>7661</v>
      </c>
      <c r="Y1" s="202" t="s">
        <v>7662</v>
      </c>
      <c r="Z1" s="202" t="s">
        <v>7663</v>
      </c>
      <c r="AA1" s="202" t="s">
        <v>7664</v>
      </c>
      <c r="AB1" s="202" t="s">
        <v>7665</v>
      </c>
      <c r="AC1" s="202" t="s">
        <v>7666</v>
      </c>
      <c r="AD1" s="202" t="s">
        <v>7667</v>
      </c>
      <c r="AE1" s="202" t="s">
        <v>6817</v>
      </c>
      <c r="AF1" s="202" t="s">
        <v>6732</v>
      </c>
      <c r="AG1" s="202" t="s">
        <v>7668</v>
      </c>
      <c r="AH1" s="202" t="s">
        <v>7668</v>
      </c>
      <c r="AI1" s="202" t="s">
        <v>7668</v>
      </c>
      <c r="AJ1" s="202" t="s">
        <v>7669</v>
      </c>
      <c r="AK1" s="202" t="s">
        <v>7670</v>
      </c>
      <c r="AL1" s="202" t="s">
        <v>7671</v>
      </c>
      <c r="AM1" s="202" t="s">
        <v>7672</v>
      </c>
      <c r="AN1" s="202" t="s">
        <v>7673</v>
      </c>
      <c r="AO1" s="202" t="s">
        <v>7674</v>
      </c>
      <c r="AP1" s="202" t="s">
        <v>7675</v>
      </c>
      <c r="AQ1" s="202" t="s">
        <v>7676</v>
      </c>
      <c r="AR1" s="202" t="s">
        <v>7677</v>
      </c>
      <c r="AS1" s="202" t="s">
        <v>7678</v>
      </c>
      <c r="AT1" s="202" t="s">
        <v>7679</v>
      </c>
      <c r="AU1" s="202" t="s">
        <v>7680</v>
      </c>
      <c r="AV1" s="202" t="s">
        <v>7681</v>
      </c>
      <c r="AW1" s="202" t="s">
        <v>7682</v>
      </c>
      <c r="AX1" s="202" t="s">
        <v>7683</v>
      </c>
      <c r="AY1" s="202" t="s">
        <v>7684</v>
      </c>
      <c r="AZ1" s="202" t="s">
        <v>7685</v>
      </c>
    </row>
    <row r="2" spans="1:57" x14ac:dyDescent="0.35">
      <c r="A2" t="s">
        <v>7688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7705</v>
      </c>
      <c r="BB2" t="s">
        <v>7706</v>
      </c>
      <c r="BC2" t="s">
        <v>7707</v>
      </c>
      <c r="BD2" t="s">
        <v>7708</v>
      </c>
      <c r="BE2" t="s">
        <v>7709</v>
      </c>
    </row>
    <row r="3" spans="1:57" x14ac:dyDescent="0.35">
      <c r="A3" t="s">
        <v>6835</v>
      </c>
      <c r="B3" s="204">
        <f>IF('Indicator Date hidden'!C4="x","x",$B$2-'Indicator Date hidden'!C4)</f>
        <v>0</v>
      </c>
      <c r="C3" s="204">
        <f>IF('Indicator Date hidden'!D4="x","x",$C$2-'Indicator Date hidden'!D4)</f>
        <v>0</v>
      </c>
      <c r="D3" s="204">
        <f>IF('Indicator Date hidden'!E4="x","x",$D$2-'Indicator Date hidden'!E4)</f>
        <v>0</v>
      </c>
      <c r="E3" s="204">
        <f>IF('Indicator Date hidden'!F4="x","x",$E$2-'Indicator Date hidden'!F4)</f>
        <v>0</v>
      </c>
      <c r="F3" s="204">
        <f>IF('Indicator Date hidden'!G4="x","x",$F$2-'Indicator Date hidden'!G4)</f>
        <v>0</v>
      </c>
      <c r="G3" s="204">
        <f>IF('Indicator Date hidden'!H4="x","x",$G$2-'Indicator Date hidden'!H4)</f>
        <v>0</v>
      </c>
      <c r="H3" s="204">
        <f>IF('Indicator Date hidden'!I4="x","x",$H$2-'Indicator Date hidden'!I4)</f>
        <v>0</v>
      </c>
      <c r="I3" s="204">
        <f>IF('Indicator Date hidden'!J4="x","x",$I$2-'Indicator Date hidden'!J4)</f>
        <v>0</v>
      </c>
      <c r="J3" s="204">
        <f>IF('Indicator Date hidden'!K4="x","x",$J$2-'Indicator Date hidden'!K4)</f>
        <v>0</v>
      </c>
      <c r="K3" s="204">
        <f>IF('Indicator Date hidden'!L4="x","x",$K$2-'Indicator Date hidden'!L4)</f>
        <v>0</v>
      </c>
      <c r="L3" s="204">
        <f>IF('Indicator Date hidden'!M4="x","x",$L$2-'Indicator Date hidden'!M4)</f>
        <v>0</v>
      </c>
      <c r="M3" s="204">
        <f>IF('Indicator Date hidden'!N4="x","x",$M$2-'Indicator Date hidden'!N4)</f>
        <v>0</v>
      </c>
      <c r="N3" s="204">
        <f>IF('Indicator Date hidden'!O4="x","x",$N$2-'Indicator Date hidden'!O4)</f>
        <v>0</v>
      </c>
      <c r="O3" s="204">
        <f>IF('Indicator Date hidden'!P4="x","x",$O$2-'Indicator Date hidden'!P4)</f>
        <v>0</v>
      </c>
      <c r="P3" s="204">
        <f>IF('Indicator Date hidden'!Q4="x","x",$P$2-'Indicator Date hidden'!Q4)</f>
        <v>0</v>
      </c>
      <c r="Q3" s="204">
        <f>IF('Indicator Date hidden'!R4="x","x",$Q$2-'Indicator Date hidden'!R4)</f>
        <v>3</v>
      </c>
      <c r="R3" s="204">
        <f>IF('Indicator Date hidden'!S4="x","x",$R$2-'Indicator Date hidden'!S4)</f>
        <v>0</v>
      </c>
      <c r="S3" s="204">
        <f>IF('Indicator Date hidden'!T4="x","x",$S$2-'Indicator Date hidden'!T4)</f>
        <v>0</v>
      </c>
      <c r="T3" s="204">
        <f>IF('Indicator Date hidden'!U4="x","x",$T$2-'Indicator Date hidden'!U4)</f>
        <v>0</v>
      </c>
      <c r="U3" s="204">
        <f>IF('Indicator Date hidden'!V4="x","x",$U$2-'Indicator Date hidden'!V4)</f>
        <v>0</v>
      </c>
      <c r="V3" s="204">
        <f>IF('Indicator Date hidden'!W4="x","x",$V$2-'Indicator Date hidden'!W4)</f>
        <v>0</v>
      </c>
      <c r="W3" s="204">
        <f>IF('Indicator Date hidden'!X4="x","x",$W$2-'Indicator Date hidden'!X4)</f>
        <v>10</v>
      </c>
      <c r="X3" s="204">
        <f>IF('Indicator Date hidden'!Y4="x","x",$X$2-'Indicator Date hidden'!Y4)</f>
        <v>1</v>
      </c>
      <c r="Y3" s="204">
        <f>IF('Indicator Date hidden'!Z4="x","x",$Y$2-'Indicator Date hidden'!Z4)</f>
        <v>0</v>
      </c>
      <c r="Z3" s="204">
        <f>IF('Indicator Date hidden'!AA4="x","x",$Z$2-'Indicator Date hidden'!AA4)</f>
        <v>0</v>
      </c>
      <c r="AA3" s="204">
        <f>IF('Indicator Date hidden'!AB4="x","x",$AA$2-'Indicator Date hidden'!AB4)</f>
        <v>0</v>
      </c>
      <c r="AB3" s="204">
        <f>IF('Indicator Date hidden'!AC4="x","x",$AB$2-'Indicator Date hidden'!AC4)</f>
        <v>0</v>
      </c>
      <c r="AC3" s="204">
        <f>IF('Indicator Date hidden'!AD4="x","x",$AC$2-'Indicator Date hidden'!AD4)</f>
        <v>0</v>
      </c>
      <c r="AD3" s="204">
        <f>IF('Indicator Date hidden'!AE4="x","x",$AD$2-'Indicator Date hidden'!AE4)</f>
        <v>0</v>
      </c>
      <c r="AE3" s="204">
        <f>IF('Indicator Date hidden'!AF4="x","x",$AE$2-'Indicator Date hidden'!AF4)</f>
        <v>0</v>
      </c>
      <c r="AF3" s="204">
        <f>IF('Indicator Date hidden'!AG4="x","x",$AF$2-'Indicator Date hidden'!AG4)</f>
        <v>6</v>
      </c>
      <c r="AG3" s="204">
        <f>IF('Indicator Date hidden'!AH4="x","x",$AG$2-'Indicator Date hidden'!AH4)</f>
        <v>0</v>
      </c>
      <c r="AH3" s="204">
        <f>IF('Indicator Date hidden'!AI4="x","x",$AH$2-'Indicator Date hidden'!AI4)</f>
        <v>0</v>
      </c>
      <c r="AI3" s="204">
        <f>IF('Indicator Date hidden'!AJ4="x","x",$AI$2-'Indicator Date hidden'!AJ4)</f>
        <v>0</v>
      </c>
      <c r="AJ3" s="204">
        <f>IF('Indicator Date hidden'!AK4="x","x",$AJ$2-'Indicator Date hidden'!AK4)</f>
        <v>1</v>
      </c>
      <c r="AK3" s="204">
        <f>IF('Indicator Date hidden'!AL4="x","x",$AK$2-'Indicator Date hidden'!AL4)</f>
        <v>1</v>
      </c>
      <c r="AL3" s="204">
        <f>IF('Indicator Date hidden'!AM4="x","x",$AL$2-'Indicator Date hidden'!AM4)</f>
        <v>0</v>
      </c>
      <c r="AM3" s="204">
        <f>IF('Indicator Date hidden'!AN4="x","x",$AM$2-'Indicator Date hidden'!AN4)</f>
        <v>0</v>
      </c>
      <c r="AN3" s="204">
        <f>IF('Indicator Date hidden'!AO4="x","x",$AN$2-'Indicator Date hidden'!AO4)</f>
        <v>0</v>
      </c>
      <c r="AO3" s="204" t="str">
        <f>IF('Indicator Date hidden'!AP4="x","x",$AO$2-'Indicator Date hidden'!AP4)</f>
        <v>x</v>
      </c>
      <c r="AP3" s="204" t="str">
        <f>IF('Indicator Date hidden'!AQ4="x","x",$AP$2-'Indicator Date hidden'!AQ4)</f>
        <v>x</v>
      </c>
      <c r="AQ3" s="204">
        <f>IF('Indicator Date hidden'!AR4="x","x",$AQ$2-'Indicator Date hidden'!AR4)</f>
        <v>0</v>
      </c>
      <c r="AR3" s="204">
        <f>IF('Indicator Date hidden'!AS4="x","x",$AR$2-'Indicator Date hidden'!AS4)</f>
        <v>0</v>
      </c>
      <c r="AS3" s="204">
        <f>IF('Indicator Date hidden'!AT4="x","x",$AS$2-'Indicator Date hidden'!AT4)</f>
        <v>0</v>
      </c>
      <c r="AT3" s="204">
        <f>IF('Indicator Date hidden'!AU4="x","x",$AT$2-'Indicator Date hidden'!AU4)</f>
        <v>0</v>
      </c>
      <c r="AU3" s="204">
        <f>IF('Indicator Date hidden'!AV4="x","x",$AU$2-'Indicator Date hidden'!AV4)</f>
        <v>3</v>
      </c>
      <c r="AV3" s="204">
        <f>IF('Indicator Date hidden'!AW4="x","x",$AV$2-'Indicator Date hidden'!AW4)</f>
        <v>0</v>
      </c>
      <c r="AW3" s="204">
        <f>IF('Indicator Date hidden'!AX4="x","x",$AW$2-'Indicator Date hidden'!AX4)</f>
        <v>0</v>
      </c>
      <c r="AX3" s="204">
        <f>IF('Indicator Date hidden'!AY4="x","x",$AX$2-'Indicator Date hidden'!AY4)</f>
        <v>0</v>
      </c>
      <c r="AY3" s="204">
        <f>IF('Indicator Date hidden'!AZ4="x","x",$AY$2-'Indicator Date hidden'!AZ4)</f>
        <v>0</v>
      </c>
      <c r="AZ3" s="204">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73">
        <f t="shared" ref="BE3:BE34" si="4">MEDIAN(B3:AZ3)</f>
        <v>0</v>
      </c>
    </row>
    <row r="4" spans="1:57" x14ac:dyDescent="0.35">
      <c r="A4" t="s">
        <v>6839</v>
      </c>
      <c r="B4" s="204">
        <f>IF('Indicator Date hidden'!C5="x","x",$B$2-'Indicator Date hidden'!C5)</f>
        <v>0</v>
      </c>
      <c r="C4" s="204">
        <f>IF('Indicator Date hidden'!D5="x","x",$C$2-'Indicator Date hidden'!D5)</f>
        <v>0</v>
      </c>
      <c r="D4" s="204">
        <f>IF('Indicator Date hidden'!E5="x","x",$D$2-'Indicator Date hidden'!E5)</f>
        <v>0</v>
      </c>
      <c r="E4" s="204">
        <f>IF('Indicator Date hidden'!F5="x","x",$E$2-'Indicator Date hidden'!F5)</f>
        <v>0</v>
      </c>
      <c r="F4" s="204">
        <f>IF('Indicator Date hidden'!G5="x","x",$F$2-'Indicator Date hidden'!G5)</f>
        <v>0</v>
      </c>
      <c r="G4" s="204">
        <f>IF('Indicator Date hidden'!H5="x","x",$G$2-'Indicator Date hidden'!H5)</f>
        <v>0</v>
      </c>
      <c r="H4" s="204">
        <f>IF('Indicator Date hidden'!I5="x","x",$H$2-'Indicator Date hidden'!I5)</f>
        <v>0</v>
      </c>
      <c r="I4" s="204">
        <f>IF('Indicator Date hidden'!J5="x","x",$I$2-'Indicator Date hidden'!J5)</f>
        <v>0</v>
      </c>
      <c r="J4" s="204">
        <f>IF('Indicator Date hidden'!K5="x","x",$J$2-'Indicator Date hidden'!K5)</f>
        <v>0</v>
      </c>
      <c r="K4" s="204">
        <f>IF('Indicator Date hidden'!L5="x","x",$K$2-'Indicator Date hidden'!L5)</f>
        <v>0</v>
      </c>
      <c r="L4" s="204">
        <f>IF('Indicator Date hidden'!M5="x","x",$L$2-'Indicator Date hidden'!M5)</f>
        <v>0</v>
      </c>
      <c r="M4" s="204">
        <f>IF('Indicator Date hidden'!N5="x","x",$M$2-'Indicator Date hidden'!N5)</f>
        <v>0</v>
      </c>
      <c r="N4" s="204">
        <f>IF('Indicator Date hidden'!O5="x","x",$N$2-'Indicator Date hidden'!O5)</f>
        <v>0</v>
      </c>
      <c r="O4" s="204">
        <f>IF('Indicator Date hidden'!P5="x","x",$O$2-'Indicator Date hidden'!P5)</f>
        <v>0</v>
      </c>
      <c r="P4" s="204">
        <f>IF('Indicator Date hidden'!Q5="x","x",$P$2-'Indicator Date hidden'!Q5)</f>
        <v>0</v>
      </c>
      <c r="Q4" s="204">
        <f>IF('Indicator Date hidden'!R5="x","x",$Q$2-'Indicator Date hidden'!R5)</f>
        <v>5</v>
      </c>
      <c r="R4" s="204">
        <f>IF('Indicator Date hidden'!S5="x","x",$R$2-'Indicator Date hidden'!S5)</f>
        <v>0</v>
      </c>
      <c r="S4" s="204">
        <f>IF('Indicator Date hidden'!T5="x","x",$S$2-'Indicator Date hidden'!T5)</f>
        <v>0</v>
      </c>
      <c r="T4" s="204">
        <f>IF('Indicator Date hidden'!U5="x","x",$T$2-'Indicator Date hidden'!U5)</f>
        <v>0</v>
      </c>
      <c r="U4" s="204">
        <f>IF('Indicator Date hidden'!V5="x","x",$U$2-'Indicator Date hidden'!V5)</f>
        <v>0</v>
      </c>
      <c r="V4" s="204">
        <f>IF('Indicator Date hidden'!W5="x","x",$V$2-'Indicator Date hidden'!W5)</f>
        <v>0</v>
      </c>
      <c r="W4" s="204">
        <f>IF('Indicator Date hidden'!X5="x","x",$W$2-'Indicator Date hidden'!X5)</f>
        <v>5</v>
      </c>
      <c r="X4" s="204">
        <f>IF('Indicator Date hidden'!Y5="x","x",$X$2-'Indicator Date hidden'!Y5)</f>
        <v>1</v>
      </c>
      <c r="Y4" s="204">
        <f>IF('Indicator Date hidden'!Z5="x","x",$Y$2-'Indicator Date hidden'!Z5)</f>
        <v>0</v>
      </c>
      <c r="Z4" s="204">
        <f>IF('Indicator Date hidden'!AA5="x","x",$Z$2-'Indicator Date hidden'!AA5)</f>
        <v>0</v>
      </c>
      <c r="AA4" s="204">
        <f>IF('Indicator Date hidden'!AB5="x","x",$AA$2-'Indicator Date hidden'!AB5)</f>
        <v>1</v>
      </c>
      <c r="AB4" s="204">
        <f>IF('Indicator Date hidden'!AC5="x","x",$AB$2-'Indicator Date hidden'!AC5)</f>
        <v>0</v>
      </c>
      <c r="AC4" s="204">
        <f>IF('Indicator Date hidden'!AD5="x","x",$AC$2-'Indicator Date hidden'!AD5)</f>
        <v>0</v>
      </c>
      <c r="AD4" s="204" t="str">
        <f>IF('Indicator Date hidden'!AE5="x","x",$AD$2-'Indicator Date hidden'!AE5)</f>
        <v>x</v>
      </c>
      <c r="AE4" s="204">
        <f>IF('Indicator Date hidden'!AF5="x","x",$AE$2-'Indicator Date hidden'!AF5)</f>
        <v>0</v>
      </c>
      <c r="AF4" s="204">
        <f>IF('Indicator Date hidden'!AG5="x","x",$AF$2-'Indicator Date hidden'!AG5)</f>
        <v>1</v>
      </c>
      <c r="AG4" s="204">
        <f>IF('Indicator Date hidden'!AH5="x","x",$AG$2-'Indicator Date hidden'!AH5)</f>
        <v>0</v>
      </c>
      <c r="AH4" s="204">
        <f>IF('Indicator Date hidden'!AI5="x","x",$AH$2-'Indicator Date hidden'!AI5)</f>
        <v>0</v>
      </c>
      <c r="AI4" s="204">
        <f>IF('Indicator Date hidden'!AJ5="x","x",$AI$2-'Indicator Date hidden'!AJ5)</f>
        <v>0</v>
      </c>
      <c r="AJ4" s="204" t="str">
        <f>IF('Indicator Date hidden'!AK5="x","x",$AJ$2-'Indicator Date hidden'!AK5)</f>
        <v>x</v>
      </c>
      <c r="AK4" s="204">
        <f>IF('Indicator Date hidden'!AL5="x","x",$AK$2-'Indicator Date hidden'!AL5)</f>
        <v>1</v>
      </c>
      <c r="AL4" s="204">
        <f>IF('Indicator Date hidden'!AM5="x","x",$AL$2-'Indicator Date hidden'!AM5)</f>
        <v>0</v>
      </c>
      <c r="AM4" s="204">
        <f>IF('Indicator Date hidden'!AN5="x","x",$AM$2-'Indicator Date hidden'!AN5)</f>
        <v>0</v>
      </c>
      <c r="AN4" s="204">
        <f>IF('Indicator Date hidden'!AO5="x","x",$AN$2-'Indicator Date hidden'!AO5)</f>
        <v>0</v>
      </c>
      <c r="AO4" s="204">
        <f>IF('Indicator Date hidden'!AP5="x","x",$AO$2-'Indicator Date hidden'!AP5)</f>
        <v>0</v>
      </c>
      <c r="AP4" s="204">
        <f>IF('Indicator Date hidden'!AQ5="x","x",$AP$2-'Indicator Date hidden'!AQ5)</f>
        <v>0</v>
      </c>
      <c r="AQ4" s="204" t="str">
        <f>IF('Indicator Date hidden'!AR5="x","x",$AQ$2-'Indicator Date hidden'!AR5)</f>
        <v>x</v>
      </c>
      <c r="AR4" s="204">
        <f>IF('Indicator Date hidden'!AS5="x","x",$AR$2-'Indicator Date hidden'!AS5)</f>
        <v>0</v>
      </c>
      <c r="AS4" s="204">
        <f>IF('Indicator Date hidden'!AT5="x","x",$AS$2-'Indicator Date hidden'!AT5)</f>
        <v>0</v>
      </c>
      <c r="AT4" s="204">
        <f>IF('Indicator Date hidden'!AU5="x","x",$AT$2-'Indicator Date hidden'!AU5)</f>
        <v>0</v>
      </c>
      <c r="AU4" s="204">
        <f>IF('Indicator Date hidden'!AV5="x","x",$AU$2-'Indicator Date hidden'!AV5)</f>
        <v>2</v>
      </c>
      <c r="AV4" s="204">
        <f>IF('Indicator Date hidden'!AW5="x","x",$AV$2-'Indicator Date hidden'!AW5)</f>
        <v>0</v>
      </c>
      <c r="AW4" s="204">
        <f>IF('Indicator Date hidden'!AX5="x","x",$AW$2-'Indicator Date hidden'!AX5)</f>
        <v>0</v>
      </c>
      <c r="AX4" s="204">
        <f>IF('Indicator Date hidden'!AY5="x","x",$AX$2-'Indicator Date hidden'!AY5)</f>
        <v>0</v>
      </c>
      <c r="AY4" s="204">
        <f>IF('Indicator Date hidden'!AZ5="x","x",$AY$2-'Indicator Date hidden'!AZ5)</f>
        <v>0</v>
      </c>
      <c r="AZ4" s="204">
        <f>IF('Indicator Date hidden'!BA5="x","x",$AZ$2-'Indicator Date hidden'!BA5)</f>
        <v>0</v>
      </c>
      <c r="BA4">
        <f t="shared" si="0"/>
        <v>16</v>
      </c>
      <c r="BB4" s="21">
        <f t="shared" si="1"/>
        <v>0.33333333333333331</v>
      </c>
      <c r="BC4">
        <f t="shared" si="2"/>
        <v>7</v>
      </c>
      <c r="BD4" s="21">
        <f t="shared" si="3"/>
        <v>1.0474837574980447</v>
      </c>
      <c r="BE4" s="273">
        <f t="shared" si="4"/>
        <v>0</v>
      </c>
    </row>
    <row r="5" spans="1:57" x14ac:dyDescent="0.35">
      <c r="A5" t="s">
        <v>6917</v>
      </c>
      <c r="B5" s="204">
        <f>IF('Indicator Date hidden'!C6="x","x",$B$2-'Indicator Date hidden'!C6)</f>
        <v>0</v>
      </c>
      <c r="C5" s="204">
        <f>IF('Indicator Date hidden'!D6="x","x",$C$2-'Indicator Date hidden'!D6)</f>
        <v>0</v>
      </c>
      <c r="D5" s="204">
        <f>IF('Indicator Date hidden'!E6="x","x",$D$2-'Indicator Date hidden'!E6)</f>
        <v>0</v>
      </c>
      <c r="E5" s="204">
        <f>IF('Indicator Date hidden'!F6="x","x",$E$2-'Indicator Date hidden'!F6)</f>
        <v>0</v>
      </c>
      <c r="F5" s="204">
        <f>IF('Indicator Date hidden'!G6="x","x",$F$2-'Indicator Date hidden'!G6)</f>
        <v>0</v>
      </c>
      <c r="G5" s="204">
        <f>IF('Indicator Date hidden'!H6="x","x",$G$2-'Indicator Date hidden'!H6)</f>
        <v>0</v>
      </c>
      <c r="H5" s="204">
        <f>IF('Indicator Date hidden'!I6="x","x",$H$2-'Indicator Date hidden'!I6)</f>
        <v>0</v>
      </c>
      <c r="I5" s="204">
        <f>IF('Indicator Date hidden'!J6="x","x",$I$2-'Indicator Date hidden'!J6)</f>
        <v>0</v>
      </c>
      <c r="J5" s="204">
        <f>IF('Indicator Date hidden'!K6="x","x",$J$2-'Indicator Date hidden'!K6)</f>
        <v>0</v>
      </c>
      <c r="K5" s="204">
        <f>IF('Indicator Date hidden'!L6="x","x",$K$2-'Indicator Date hidden'!L6)</f>
        <v>0</v>
      </c>
      <c r="L5" s="204">
        <f>IF('Indicator Date hidden'!M6="x","x",$L$2-'Indicator Date hidden'!M6)</f>
        <v>0</v>
      </c>
      <c r="M5" s="204">
        <f>IF('Indicator Date hidden'!N6="x","x",$M$2-'Indicator Date hidden'!N6)</f>
        <v>0</v>
      </c>
      <c r="N5" s="204">
        <f>IF('Indicator Date hidden'!O6="x","x",$N$2-'Indicator Date hidden'!O6)</f>
        <v>0</v>
      </c>
      <c r="O5" s="204">
        <f>IF('Indicator Date hidden'!P6="x","x",$O$2-'Indicator Date hidden'!P6)</f>
        <v>0</v>
      </c>
      <c r="P5" s="204">
        <f>IF('Indicator Date hidden'!Q6="x","x",$P$2-'Indicator Date hidden'!Q6)</f>
        <v>0</v>
      </c>
      <c r="Q5" s="204" t="str">
        <f>IF('Indicator Date hidden'!R6="x","x",$Q$2-'Indicator Date hidden'!R6)</f>
        <v>x</v>
      </c>
      <c r="R5" s="204">
        <f>IF('Indicator Date hidden'!S6="x","x",$R$2-'Indicator Date hidden'!S6)</f>
        <v>0</v>
      </c>
      <c r="S5" s="204">
        <f>IF('Indicator Date hidden'!T6="x","x",$S$2-'Indicator Date hidden'!T6)</f>
        <v>0</v>
      </c>
      <c r="T5" s="204">
        <f>IF('Indicator Date hidden'!U6="x","x",$T$2-'Indicator Date hidden'!U6)</f>
        <v>0</v>
      </c>
      <c r="U5" s="204">
        <f>IF('Indicator Date hidden'!V6="x","x",$U$2-'Indicator Date hidden'!V6)</f>
        <v>0</v>
      </c>
      <c r="V5" s="204">
        <f>IF('Indicator Date hidden'!W6="x","x",$V$2-'Indicator Date hidden'!W6)</f>
        <v>0</v>
      </c>
      <c r="W5" s="204">
        <f>IF('Indicator Date hidden'!X6="x","x",$W$2-'Indicator Date hidden'!X6)</f>
        <v>2</v>
      </c>
      <c r="X5" s="204">
        <f>IF('Indicator Date hidden'!Y6="x","x",$X$2-'Indicator Date hidden'!Y6)</f>
        <v>4</v>
      </c>
      <c r="Y5" s="204">
        <f>IF('Indicator Date hidden'!Z6="x","x",$Y$2-'Indicator Date hidden'!Z6)</f>
        <v>0</v>
      </c>
      <c r="Z5" s="204">
        <f>IF('Indicator Date hidden'!AA6="x","x",$Z$2-'Indicator Date hidden'!AA6)</f>
        <v>0</v>
      </c>
      <c r="AA5" s="204">
        <f>IF('Indicator Date hidden'!AB6="x","x",$AA$2-'Indicator Date hidden'!AB6)</f>
        <v>0</v>
      </c>
      <c r="AB5" s="204">
        <f>IF('Indicator Date hidden'!AC6="x","x",$AB$2-'Indicator Date hidden'!AC6)</f>
        <v>0</v>
      </c>
      <c r="AC5" s="204">
        <f>IF('Indicator Date hidden'!AD6="x","x",$AC$2-'Indicator Date hidden'!AD6)</f>
        <v>0</v>
      </c>
      <c r="AD5" s="204">
        <f>IF('Indicator Date hidden'!AE6="x","x",$AD$2-'Indicator Date hidden'!AE6)</f>
        <v>0</v>
      </c>
      <c r="AE5" s="204">
        <f>IF('Indicator Date hidden'!AF6="x","x",$AE$2-'Indicator Date hidden'!AF6)</f>
        <v>0</v>
      </c>
      <c r="AF5" s="204" t="str">
        <f>IF('Indicator Date hidden'!AG6="x","x",$AF$2-'Indicator Date hidden'!AG6)</f>
        <v>x</v>
      </c>
      <c r="AG5" s="204">
        <f>IF('Indicator Date hidden'!AH6="x","x",$AG$2-'Indicator Date hidden'!AH6)</f>
        <v>0</v>
      </c>
      <c r="AH5" s="204">
        <f>IF('Indicator Date hidden'!AI6="x","x",$AH$2-'Indicator Date hidden'!AI6)</f>
        <v>0</v>
      </c>
      <c r="AI5" s="204">
        <f>IF('Indicator Date hidden'!AJ6="x","x",$AI$2-'Indicator Date hidden'!AJ6)</f>
        <v>0</v>
      </c>
      <c r="AJ5" s="204">
        <f>IF('Indicator Date hidden'!AK6="x","x",$AJ$2-'Indicator Date hidden'!AK6)</f>
        <v>1</v>
      </c>
      <c r="AK5" s="204">
        <f>IF('Indicator Date hidden'!AL6="x","x",$AK$2-'Indicator Date hidden'!AL6)</f>
        <v>1</v>
      </c>
      <c r="AL5" s="204">
        <f>IF('Indicator Date hidden'!AM6="x","x",$AL$2-'Indicator Date hidden'!AM6)</f>
        <v>0</v>
      </c>
      <c r="AM5" s="204">
        <f>IF('Indicator Date hidden'!AN6="x","x",$AM$2-'Indicator Date hidden'!AN6)</f>
        <v>0</v>
      </c>
      <c r="AN5" s="204">
        <f>IF('Indicator Date hidden'!AO6="x","x",$AN$2-'Indicator Date hidden'!AO6)</f>
        <v>0</v>
      </c>
      <c r="AO5" s="204">
        <f>IF('Indicator Date hidden'!AP6="x","x",$AO$2-'Indicator Date hidden'!AP6)</f>
        <v>0</v>
      </c>
      <c r="AP5" s="204">
        <f>IF('Indicator Date hidden'!AQ6="x","x",$AP$2-'Indicator Date hidden'!AQ6)</f>
        <v>0</v>
      </c>
      <c r="AQ5" s="204">
        <f>IF('Indicator Date hidden'!AR6="x","x",$AQ$2-'Indicator Date hidden'!AR6)</f>
        <v>4</v>
      </c>
      <c r="AR5" s="204">
        <f>IF('Indicator Date hidden'!AS6="x","x",$AR$2-'Indicator Date hidden'!AS6)</f>
        <v>0</v>
      </c>
      <c r="AS5" s="204">
        <f>IF('Indicator Date hidden'!AT6="x","x",$AS$2-'Indicator Date hidden'!AT6)</f>
        <v>0</v>
      </c>
      <c r="AT5" s="204">
        <f>IF('Indicator Date hidden'!AU6="x","x",$AT$2-'Indicator Date hidden'!AU6)</f>
        <v>0</v>
      </c>
      <c r="AU5" s="204">
        <f>IF('Indicator Date hidden'!AV6="x","x",$AU$2-'Indicator Date hidden'!AV6)</f>
        <v>8</v>
      </c>
      <c r="AV5" s="204">
        <f>IF('Indicator Date hidden'!AW6="x","x",$AV$2-'Indicator Date hidden'!AW6)</f>
        <v>0</v>
      </c>
      <c r="AW5" s="204">
        <f>IF('Indicator Date hidden'!AX6="x","x",$AW$2-'Indicator Date hidden'!AX6)</f>
        <v>0</v>
      </c>
      <c r="AX5" s="204">
        <f>IF('Indicator Date hidden'!AY6="x","x",$AX$2-'Indicator Date hidden'!AY6)</f>
        <v>0</v>
      </c>
      <c r="AY5" s="204">
        <f>IF('Indicator Date hidden'!AZ6="x","x",$AY$2-'Indicator Date hidden'!AZ6)</f>
        <v>0</v>
      </c>
      <c r="AZ5" s="204">
        <f>IF('Indicator Date hidden'!BA6="x","x",$AZ$2-'Indicator Date hidden'!BA6)</f>
        <v>0</v>
      </c>
      <c r="BA5">
        <f t="shared" si="0"/>
        <v>20</v>
      </c>
      <c r="BB5" s="21">
        <f t="shared" si="1"/>
        <v>0.40816326530612246</v>
      </c>
      <c r="BC5">
        <f t="shared" si="2"/>
        <v>6</v>
      </c>
      <c r="BD5" s="21">
        <f t="shared" si="3"/>
        <v>1.3838480414828314</v>
      </c>
      <c r="BE5" s="273">
        <f t="shared" si="4"/>
        <v>0</v>
      </c>
    </row>
    <row r="6" spans="1:57" x14ac:dyDescent="0.35">
      <c r="A6" t="s">
        <v>6837</v>
      </c>
      <c r="B6" s="204">
        <f>IF('Indicator Date hidden'!C7="x","x",$B$2-'Indicator Date hidden'!C7)</f>
        <v>0</v>
      </c>
      <c r="C6" s="204">
        <f>IF('Indicator Date hidden'!D7="x","x",$C$2-'Indicator Date hidden'!D7)</f>
        <v>0</v>
      </c>
      <c r="D6" s="204">
        <f>IF('Indicator Date hidden'!E7="x","x",$D$2-'Indicator Date hidden'!E7)</f>
        <v>0</v>
      </c>
      <c r="E6" s="204">
        <f>IF('Indicator Date hidden'!F7="x","x",$E$2-'Indicator Date hidden'!F7)</f>
        <v>0</v>
      </c>
      <c r="F6" s="204">
        <f>IF('Indicator Date hidden'!G7="x","x",$F$2-'Indicator Date hidden'!G7)</f>
        <v>0</v>
      </c>
      <c r="G6" s="204">
        <f>IF('Indicator Date hidden'!H7="x","x",$G$2-'Indicator Date hidden'!H7)</f>
        <v>0</v>
      </c>
      <c r="H6" s="204">
        <f>IF('Indicator Date hidden'!I7="x","x",$H$2-'Indicator Date hidden'!I7)</f>
        <v>0</v>
      </c>
      <c r="I6" s="204">
        <f>IF('Indicator Date hidden'!J7="x","x",$I$2-'Indicator Date hidden'!J7)</f>
        <v>0</v>
      </c>
      <c r="J6" s="204">
        <f>IF('Indicator Date hidden'!K7="x","x",$J$2-'Indicator Date hidden'!K7)</f>
        <v>0</v>
      </c>
      <c r="K6" s="204">
        <f>IF('Indicator Date hidden'!L7="x","x",$K$2-'Indicator Date hidden'!L7)</f>
        <v>0</v>
      </c>
      <c r="L6" s="204">
        <f>IF('Indicator Date hidden'!M7="x","x",$L$2-'Indicator Date hidden'!M7)</f>
        <v>0</v>
      </c>
      <c r="M6" s="204">
        <f>IF('Indicator Date hidden'!N7="x","x",$M$2-'Indicator Date hidden'!N7)</f>
        <v>0</v>
      </c>
      <c r="N6" s="204">
        <f>IF('Indicator Date hidden'!O7="x","x",$N$2-'Indicator Date hidden'!O7)</f>
        <v>0</v>
      </c>
      <c r="O6" s="204">
        <f>IF('Indicator Date hidden'!P7="x","x",$O$2-'Indicator Date hidden'!P7)</f>
        <v>0</v>
      </c>
      <c r="P6" s="204">
        <f>IF('Indicator Date hidden'!Q7="x","x",$P$2-'Indicator Date hidden'!Q7)</f>
        <v>0</v>
      </c>
      <c r="Q6" s="204" t="str">
        <f>IF('Indicator Date hidden'!R7="x","x",$Q$2-'Indicator Date hidden'!R7)</f>
        <v>x</v>
      </c>
      <c r="R6" s="204">
        <f>IF('Indicator Date hidden'!S7="x","x",$R$2-'Indicator Date hidden'!S7)</f>
        <v>0</v>
      </c>
      <c r="S6" s="204">
        <f>IF('Indicator Date hidden'!T7="x","x",$S$2-'Indicator Date hidden'!T7)</f>
        <v>0</v>
      </c>
      <c r="T6" s="204">
        <f>IF('Indicator Date hidden'!U7="x","x",$T$2-'Indicator Date hidden'!U7)</f>
        <v>0</v>
      </c>
      <c r="U6" s="204">
        <f>IF('Indicator Date hidden'!V7="x","x",$U$2-'Indicator Date hidden'!V7)</f>
        <v>0</v>
      </c>
      <c r="V6" s="204">
        <f>IF('Indicator Date hidden'!W7="x","x",$V$2-'Indicator Date hidden'!W7)</f>
        <v>0</v>
      </c>
      <c r="W6" s="204">
        <f>IF('Indicator Date hidden'!X7="x","x",$W$2-'Indicator Date hidden'!X7)</f>
        <v>7</v>
      </c>
      <c r="X6" s="204">
        <f>IF('Indicator Date hidden'!Y7="x","x",$X$2-'Indicator Date hidden'!Y7)</f>
        <v>5</v>
      </c>
      <c r="Y6" s="204">
        <f>IF('Indicator Date hidden'!Z7="x","x",$Y$2-'Indicator Date hidden'!Z7)</f>
        <v>0</v>
      </c>
      <c r="Z6" s="204">
        <f>IF('Indicator Date hidden'!AA7="x","x",$Z$2-'Indicator Date hidden'!AA7)</f>
        <v>0</v>
      </c>
      <c r="AA6" s="204">
        <f>IF('Indicator Date hidden'!AB7="x","x",$AA$2-'Indicator Date hidden'!AB7)</f>
        <v>0</v>
      </c>
      <c r="AB6" s="204">
        <f>IF('Indicator Date hidden'!AC7="x","x",$AB$2-'Indicator Date hidden'!AC7)</f>
        <v>0</v>
      </c>
      <c r="AC6" s="204">
        <f>IF('Indicator Date hidden'!AD7="x","x",$AC$2-'Indicator Date hidden'!AD7)</f>
        <v>0</v>
      </c>
      <c r="AD6" s="204">
        <f>IF('Indicator Date hidden'!AE7="x","x",$AD$2-'Indicator Date hidden'!AE7)</f>
        <v>0</v>
      </c>
      <c r="AE6" s="204" t="str">
        <f>IF('Indicator Date hidden'!AF7="x","x",$AE$2-'Indicator Date hidden'!AF7)</f>
        <v>x</v>
      </c>
      <c r="AF6" s="204">
        <f>IF('Indicator Date hidden'!AG7="x","x",$AF$2-'Indicator Date hidden'!AG7)</f>
        <v>5</v>
      </c>
      <c r="AG6" s="204">
        <f>IF('Indicator Date hidden'!AH7="x","x",$AG$2-'Indicator Date hidden'!AH7)</f>
        <v>0</v>
      </c>
      <c r="AH6" s="204">
        <f>IF('Indicator Date hidden'!AI7="x","x",$AH$2-'Indicator Date hidden'!AI7)</f>
        <v>0</v>
      </c>
      <c r="AI6" s="204">
        <f>IF('Indicator Date hidden'!AJ7="x","x",$AI$2-'Indicator Date hidden'!AJ7)</f>
        <v>0</v>
      </c>
      <c r="AJ6" s="204" t="str">
        <f>IF('Indicator Date hidden'!AK7="x","x",$AJ$2-'Indicator Date hidden'!AK7)</f>
        <v>x</v>
      </c>
      <c r="AK6" s="204">
        <f>IF('Indicator Date hidden'!AL7="x","x",$AK$2-'Indicator Date hidden'!AL7)</f>
        <v>1</v>
      </c>
      <c r="AL6" s="204">
        <f>IF('Indicator Date hidden'!AM7="x","x",$AL$2-'Indicator Date hidden'!AM7)</f>
        <v>0</v>
      </c>
      <c r="AM6" s="204">
        <f>IF('Indicator Date hidden'!AN7="x","x",$AM$2-'Indicator Date hidden'!AN7)</f>
        <v>0</v>
      </c>
      <c r="AN6" s="204">
        <f>IF('Indicator Date hidden'!AO7="x","x",$AN$2-'Indicator Date hidden'!AO7)</f>
        <v>0</v>
      </c>
      <c r="AO6" s="204">
        <f>IF('Indicator Date hidden'!AP7="x","x",$AO$2-'Indicator Date hidden'!AP7)</f>
        <v>1</v>
      </c>
      <c r="AP6" s="204">
        <f>IF('Indicator Date hidden'!AQ7="x","x",$AP$2-'Indicator Date hidden'!AQ7)</f>
        <v>1</v>
      </c>
      <c r="AQ6" s="204">
        <f>IF('Indicator Date hidden'!AR7="x","x",$AQ$2-'Indicator Date hidden'!AR7)</f>
        <v>8</v>
      </c>
      <c r="AR6" s="204">
        <f>IF('Indicator Date hidden'!AS7="x","x",$AR$2-'Indicator Date hidden'!AS7)</f>
        <v>0</v>
      </c>
      <c r="AS6" s="204">
        <f>IF('Indicator Date hidden'!AT7="x","x",$AS$2-'Indicator Date hidden'!AT7)</f>
        <v>0</v>
      </c>
      <c r="AT6" s="204">
        <f>IF('Indicator Date hidden'!AU7="x","x",$AT$2-'Indicator Date hidden'!AU7)</f>
        <v>0</v>
      </c>
      <c r="AU6" s="204">
        <f>IF('Indicator Date hidden'!AV7="x","x",$AU$2-'Indicator Date hidden'!AV7)</f>
        <v>1</v>
      </c>
      <c r="AV6" s="204">
        <f>IF('Indicator Date hidden'!AW7="x","x",$AV$2-'Indicator Date hidden'!AW7)</f>
        <v>0</v>
      </c>
      <c r="AW6" s="204">
        <f>IF('Indicator Date hidden'!AX7="x","x",$AW$2-'Indicator Date hidden'!AX7)</f>
        <v>0</v>
      </c>
      <c r="AX6" s="204">
        <f>IF('Indicator Date hidden'!AY7="x","x",$AX$2-'Indicator Date hidden'!AY7)</f>
        <v>0</v>
      </c>
      <c r="AY6" s="204">
        <f>IF('Indicator Date hidden'!AZ7="x","x",$AY$2-'Indicator Date hidden'!AZ7)</f>
        <v>0</v>
      </c>
      <c r="AZ6" s="204">
        <f>IF('Indicator Date hidden'!BA7="x","x",$AZ$2-'Indicator Date hidden'!BA7)</f>
        <v>0</v>
      </c>
      <c r="BA6">
        <f t="shared" si="0"/>
        <v>29</v>
      </c>
      <c r="BB6" s="21">
        <f t="shared" si="1"/>
        <v>0.60416666666666663</v>
      </c>
      <c r="BC6">
        <f t="shared" si="2"/>
        <v>8</v>
      </c>
      <c r="BD6" s="21">
        <f t="shared" si="3"/>
        <v>1.7646952443851476</v>
      </c>
      <c r="BE6" s="273">
        <f t="shared" si="4"/>
        <v>0</v>
      </c>
    </row>
    <row r="7" spans="1:57" x14ac:dyDescent="0.35">
      <c r="A7" t="s">
        <v>6846</v>
      </c>
      <c r="B7" s="204">
        <f>IF('Indicator Date hidden'!C8="x","x",$B$2-'Indicator Date hidden'!C8)</f>
        <v>0</v>
      </c>
      <c r="C7" s="204">
        <f>IF('Indicator Date hidden'!D8="x","x",$C$2-'Indicator Date hidden'!D8)</f>
        <v>0</v>
      </c>
      <c r="D7" s="204">
        <f>IF('Indicator Date hidden'!E8="x","x",$D$2-'Indicator Date hidden'!E8)</f>
        <v>0</v>
      </c>
      <c r="E7" s="204">
        <f>IF('Indicator Date hidden'!F8="x","x",$E$2-'Indicator Date hidden'!F8)</f>
        <v>0</v>
      </c>
      <c r="F7" s="204">
        <f>IF('Indicator Date hidden'!G8="x","x",$F$2-'Indicator Date hidden'!G8)</f>
        <v>0</v>
      </c>
      <c r="G7" s="204">
        <f>IF('Indicator Date hidden'!H8="x","x",$G$2-'Indicator Date hidden'!H8)</f>
        <v>0</v>
      </c>
      <c r="H7" s="204">
        <f>IF('Indicator Date hidden'!I8="x","x",$H$2-'Indicator Date hidden'!I8)</f>
        <v>0</v>
      </c>
      <c r="I7" s="204">
        <f>IF('Indicator Date hidden'!J8="x","x",$I$2-'Indicator Date hidden'!J8)</f>
        <v>0</v>
      </c>
      <c r="J7" s="204">
        <f>IF('Indicator Date hidden'!K8="x","x",$J$2-'Indicator Date hidden'!K8)</f>
        <v>0</v>
      </c>
      <c r="K7" s="204">
        <f>IF('Indicator Date hidden'!L8="x","x",$K$2-'Indicator Date hidden'!L8)</f>
        <v>0</v>
      </c>
      <c r="L7" s="204">
        <f>IF('Indicator Date hidden'!M8="x","x",$L$2-'Indicator Date hidden'!M8)</f>
        <v>0</v>
      </c>
      <c r="M7" s="204">
        <f>IF('Indicator Date hidden'!N8="x","x",$M$2-'Indicator Date hidden'!N8)</f>
        <v>0</v>
      </c>
      <c r="N7" s="204">
        <f>IF('Indicator Date hidden'!O8="x","x",$N$2-'Indicator Date hidden'!O8)</f>
        <v>0</v>
      </c>
      <c r="O7" s="204">
        <f>IF('Indicator Date hidden'!P8="x","x",$O$2-'Indicator Date hidden'!P8)</f>
        <v>0</v>
      </c>
      <c r="P7" s="204">
        <f>IF('Indicator Date hidden'!Q8="x","x",$P$2-'Indicator Date hidden'!Q8)</f>
        <v>0</v>
      </c>
      <c r="Q7" s="204" t="str">
        <f>IF('Indicator Date hidden'!R8="x","x",$Q$2-'Indicator Date hidden'!R8)</f>
        <v>x</v>
      </c>
      <c r="R7" s="204">
        <f>IF('Indicator Date hidden'!S8="x","x",$R$2-'Indicator Date hidden'!S8)</f>
        <v>0</v>
      </c>
      <c r="S7" s="204">
        <f>IF('Indicator Date hidden'!T8="x","x",$S$2-'Indicator Date hidden'!T8)</f>
        <v>0</v>
      </c>
      <c r="T7" s="204">
        <f>IF('Indicator Date hidden'!U8="x","x",$T$2-'Indicator Date hidden'!U8)</f>
        <v>0</v>
      </c>
      <c r="U7" s="204">
        <f>IF('Indicator Date hidden'!V8="x","x",$U$2-'Indicator Date hidden'!V8)</f>
        <v>0</v>
      </c>
      <c r="V7" s="204">
        <f>IF('Indicator Date hidden'!W8="x","x",$V$2-'Indicator Date hidden'!W8)</f>
        <v>0</v>
      </c>
      <c r="W7" s="204" t="str">
        <f>IF('Indicator Date hidden'!X8="x","x",$W$2-'Indicator Date hidden'!X8)</f>
        <v>x</v>
      </c>
      <c r="X7" s="204" t="str">
        <f>IF('Indicator Date hidden'!Y8="x","x",$X$2-'Indicator Date hidden'!Y8)</f>
        <v>x</v>
      </c>
      <c r="Y7" s="204">
        <f>IF('Indicator Date hidden'!Z8="x","x",$Y$2-'Indicator Date hidden'!Z8)</f>
        <v>0</v>
      </c>
      <c r="Z7" s="204">
        <f>IF('Indicator Date hidden'!AA8="x","x",$Z$2-'Indicator Date hidden'!AA8)</f>
        <v>0</v>
      </c>
      <c r="AA7" s="204" t="str">
        <f>IF('Indicator Date hidden'!AB8="x","x",$AA$2-'Indicator Date hidden'!AB8)</f>
        <v>x</v>
      </c>
      <c r="AB7" s="204">
        <f>IF('Indicator Date hidden'!AC8="x","x",$AB$2-'Indicator Date hidden'!AC8)</f>
        <v>0</v>
      </c>
      <c r="AC7" s="204">
        <f>IF('Indicator Date hidden'!AD8="x","x",$AC$2-'Indicator Date hidden'!AD8)</f>
        <v>0</v>
      </c>
      <c r="AD7" s="204" t="str">
        <f>IF('Indicator Date hidden'!AE8="x","x",$AD$2-'Indicator Date hidden'!AE8)</f>
        <v>x</v>
      </c>
      <c r="AE7" s="204" t="str">
        <f>IF('Indicator Date hidden'!AF8="x","x",$AE$2-'Indicator Date hidden'!AF8)</f>
        <v>x</v>
      </c>
      <c r="AF7" s="204" t="str">
        <f>IF('Indicator Date hidden'!AG8="x","x",$AF$2-'Indicator Date hidden'!AG8)</f>
        <v>x</v>
      </c>
      <c r="AG7" s="204">
        <f>IF('Indicator Date hidden'!AH8="x","x",$AG$2-'Indicator Date hidden'!AH8)</f>
        <v>0</v>
      </c>
      <c r="AH7" s="204">
        <f>IF('Indicator Date hidden'!AI8="x","x",$AH$2-'Indicator Date hidden'!AI8)</f>
        <v>0</v>
      </c>
      <c r="AI7" s="204">
        <f>IF('Indicator Date hidden'!AJ8="x","x",$AI$2-'Indicator Date hidden'!AJ8)</f>
        <v>0</v>
      </c>
      <c r="AJ7" s="204" t="str">
        <f>IF('Indicator Date hidden'!AK8="x","x",$AJ$2-'Indicator Date hidden'!AK8)</f>
        <v>x</v>
      </c>
      <c r="AK7" s="204">
        <f>IF('Indicator Date hidden'!AL8="x","x",$AK$2-'Indicator Date hidden'!AL8)</f>
        <v>1</v>
      </c>
      <c r="AL7" s="204">
        <f>IF('Indicator Date hidden'!AM8="x","x",$AL$2-'Indicator Date hidden'!AM8)</f>
        <v>0</v>
      </c>
      <c r="AM7" s="204">
        <f>IF('Indicator Date hidden'!AN8="x","x",$AM$2-'Indicator Date hidden'!AN8)</f>
        <v>0</v>
      </c>
      <c r="AN7" s="204">
        <f>IF('Indicator Date hidden'!AO8="x","x",$AN$2-'Indicator Date hidden'!AO8)</f>
        <v>0</v>
      </c>
      <c r="AO7" s="204">
        <f>IF('Indicator Date hidden'!AP8="x","x",$AO$2-'Indicator Date hidden'!AP8)</f>
        <v>0</v>
      </c>
      <c r="AP7" s="204" t="str">
        <f>IF('Indicator Date hidden'!AQ8="x","x",$AP$2-'Indicator Date hidden'!AQ8)</f>
        <v>x</v>
      </c>
      <c r="AQ7" s="204">
        <f>IF('Indicator Date hidden'!AR8="x","x",$AQ$2-'Indicator Date hidden'!AR8)</f>
        <v>6</v>
      </c>
      <c r="AR7" s="204">
        <f>IF('Indicator Date hidden'!AS8="x","x",$AR$2-'Indicator Date hidden'!AS8)</f>
        <v>0</v>
      </c>
      <c r="AS7" s="204" t="str">
        <f>IF('Indicator Date hidden'!AT8="x","x",$AS$2-'Indicator Date hidden'!AT8)</f>
        <v>x</v>
      </c>
      <c r="AT7" s="204">
        <f>IF('Indicator Date hidden'!AU8="x","x",$AT$2-'Indicator Date hidden'!AU8)</f>
        <v>0</v>
      </c>
      <c r="AU7" s="204">
        <f>IF('Indicator Date hidden'!AV8="x","x",$AU$2-'Indicator Date hidden'!AV8)</f>
        <v>1</v>
      </c>
      <c r="AV7" s="204">
        <f>IF('Indicator Date hidden'!AW8="x","x",$AV$2-'Indicator Date hidden'!AW8)</f>
        <v>0</v>
      </c>
      <c r="AW7" s="204">
        <f>IF('Indicator Date hidden'!AX8="x","x",$AW$2-'Indicator Date hidden'!AX8)</f>
        <v>0</v>
      </c>
      <c r="AX7" s="204">
        <f>IF('Indicator Date hidden'!AY8="x","x",$AX$2-'Indicator Date hidden'!AY8)</f>
        <v>0</v>
      </c>
      <c r="AY7" s="204">
        <f>IF('Indicator Date hidden'!AZ8="x","x",$AY$2-'Indicator Date hidden'!AZ8)</f>
        <v>4</v>
      </c>
      <c r="AZ7" s="204">
        <f>IF('Indicator Date hidden'!BA8="x","x",$AZ$2-'Indicator Date hidden'!BA8)</f>
        <v>0</v>
      </c>
      <c r="BA7">
        <f t="shared" si="0"/>
        <v>12</v>
      </c>
      <c r="BB7" s="21">
        <f t="shared" si="1"/>
        <v>0.29268292682926828</v>
      </c>
      <c r="BC7">
        <f t="shared" si="2"/>
        <v>4</v>
      </c>
      <c r="BD7" s="21">
        <f t="shared" si="3"/>
        <v>1.1096890893733977</v>
      </c>
      <c r="BE7" s="273">
        <f t="shared" si="4"/>
        <v>0</v>
      </c>
    </row>
    <row r="8" spans="1:57" x14ac:dyDescent="0.35">
      <c r="A8" t="s">
        <v>6843</v>
      </c>
      <c r="B8" s="204">
        <f>IF('Indicator Date hidden'!C9="x","x",$B$2-'Indicator Date hidden'!C9)</f>
        <v>0</v>
      </c>
      <c r="C8" s="204">
        <f>IF('Indicator Date hidden'!D9="x","x",$C$2-'Indicator Date hidden'!D9)</f>
        <v>0</v>
      </c>
      <c r="D8" s="204">
        <f>IF('Indicator Date hidden'!E9="x","x",$D$2-'Indicator Date hidden'!E9)</f>
        <v>0</v>
      </c>
      <c r="E8" s="204">
        <f>IF('Indicator Date hidden'!F9="x","x",$E$2-'Indicator Date hidden'!F9)</f>
        <v>0</v>
      </c>
      <c r="F8" s="204">
        <f>IF('Indicator Date hidden'!G9="x","x",$F$2-'Indicator Date hidden'!G9)</f>
        <v>0</v>
      </c>
      <c r="G8" s="204">
        <f>IF('Indicator Date hidden'!H9="x","x",$G$2-'Indicator Date hidden'!H9)</f>
        <v>0</v>
      </c>
      <c r="H8" s="204">
        <f>IF('Indicator Date hidden'!I9="x","x",$H$2-'Indicator Date hidden'!I9)</f>
        <v>0</v>
      </c>
      <c r="I8" s="204">
        <f>IF('Indicator Date hidden'!J9="x","x",$I$2-'Indicator Date hidden'!J9)</f>
        <v>0</v>
      </c>
      <c r="J8" s="204">
        <f>IF('Indicator Date hidden'!K9="x","x",$J$2-'Indicator Date hidden'!K9)</f>
        <v>0</v>
      </c>
      <c r="K8" s="204">
        <f>IF('Indicator Date hidden'!L9="x","x",$K$2-'Indicator Date hidden'!L9)</f>
        <v>0</v>
      </c>
      <c r="L8" s="204">
        <f>IF('Indicator Date hidden'!M9="x","x",$L$2-'Indicator Date hidden'!M9)</f>
        <v>0</v>
      </c>
      <c r="M8" s="204">
        <f>IF('Indicator Date hidden'!N9="x","x",$M$2-'Indicator Date hidden'!N9)</f>
        <v>0</v>
      </c>
      <c r="N8" s="204">
        <f>IF('Indicator Date hidden'!O9="x","x",$N$2-'Indicator Date hidden'!O9)</f>
        <v>0</v>
      </c>
      <c r="O8" s="204">
        <f>IF('Indicator Date hidden'!P9="x","x",$O$2-'Indicator Date hidden'!P9)</f>
        <v>0</v>
      </c>
      <c r="P8" s="204">
        <f>IF('Indicator Date hidden'!Q9="x","x",$P$2-'Indicator Date hidden'!Q9)</f>
        <v>0</v>
      </c>
      <c r="Q8" s="204">
        <f>IF('Indicator Date hidden'!R9="x","x",$Q$2-'Indicator Date hidden'!R9)</f>
        <v>9</v>
      </c>
      <c r="R8" s="204">
        <f>IF('Indicator Date hidden'!S9="x","x",$R$2-'Indicator Date hidden'!S9)</f>
        <v>0</v>
      </c>
      <c r="S8" s="204">
        <f>IF('Indicator Date hidden'!T9="x","x",$S$2-'Indicator Date hidden'!T9)</f>
        <v>0</v>
      </c>
      <c r="T8" s="204">
        <f>IF('Indicator Date hidden'!U9="x","x",$T$2-'Indicator Date hidden'!U9)</f>
        <v>0</v>
      </c>
      <c r="U8" s="204">
        <f>IF('Indicator Date hidden'!V9="x","x",$U$2-'Indicator Date hidden'!V9)</f>
        <v>0</v>
      </c>
      <c r="V8" s="204">
        <f>IF('Indicator Date hidden'!W9="x","x",$V$2-'Indicator Date hidden'!W9)</f>
        <v>0</v>
      </c>
      <c r="W8" s="204">
        <f>IF('Indicator Date hidden'!X9="x","x",$W$2-'Indicator Date hidden'!X9)</f>
        <v>9</v>
      </c>
      <c r="X8" s="204">
        <f>IF('Indicator Date hidden'!Y9="x","x",$X$2-'Indicator Date hidden'!Y9)</f>
        <v>1</v>
      </c>
      <c r="Y8" s="204">
        <f>IF('Indicator Date hidden'!Z9="x","x",$Y$2-'Indicator Date hidden'!Z9)</f>
        <v>0</v>
      </c>
      <c r="Z8" s="204">
        <f>IF('Indicator Date hidden'!AA9="x","x",$Z$2-'Indicator Date hidden'!AA9)</f>
        <v>0</v>
      </c>
      <c r="AA8" s="204">
        <f>IF('Indicator Date hidden'!AB9="x","x",$AA$2-'Indicator Date hidden'!AB9)</f>
        <v>0</v>
      </c>
      <c r="AB8" s="204">
        <f>IF('Indicator Date hidden'!AC9="x","x",$AB$2-'Indicator Date hidden'!AC9)</f>
        <v>0</v>
      </c>
      <c r="AC8" s="204">
        <f>IF('Indicator Date hidden'!AD9="x","x",$AC$2-'Indicator Date hidden'!AD9)</f>
        <v>0</v>
      </c>
      <c r="AD8" s="204" t="str">
        <f>IF('Indicator Date hidden'!AE9="x","x",$AD$2-'Indicator Date hidden'!AE9)</f>
        <v>x</v>
      </c>
      <c r="AE8" s="204">
        <f>IF('Indicator Date hidden'!AF9="x","x",$AE$2-'Indicator Date hidden'!AF9)</f>
        <v>0</v>
      </c>
      <c r="AF8" s="204">
        <f>IF('Indicator Date hidden'!AG9="x","x",$AF$2-'Indicator Date hidden'!AG9)</f>
        <v>0</v>
      </c>
      <c r="AG8" s="204">
        <f>IF('Indicator Date hidden'!AH9="x","x",$AG$2-'Indicator Date hidden'!AH9)</f>
        <v>0</v>
      </c>
      <c r="AH8" s="204">
        <f>IF('Indicator Date hidden'!AI9="x","x",$AH$2-'Indicator Date hidden'!AI9)</f>
        <v>0</v>
      </c>
      <c r="AI8" s="204">
        <f>IF('Indicator Date hidden'!AJ9="x","x",$AI$2-'Indicator Date hidden'!AJ9)</f>
        <v>0</v>
      </c>
      <c r="AJ8" s="204" t="str">
        <f>IF('Indicator Date hidden'!AK9="x","x",$AJ$2-'Indicator Date hidden'!AK9)</f>
        <v>x</v>
      </c>
      <c r="AK8" s="204">
        <f>IF('Indicator Date hidden'!AL9="x","x",$AK$2-'Indicator Date hidden'!AL9)</f>
        <v>1</v>
      </c>
      <c r="AL8" s="204">
        <f>IF('Indicator Date hidden'!AM9="x","x",$AL$2-'Indicator Date hidden'!AM9)</f>
        <v>0</v>
      </c>
      <c r="AM8" s="204">
        <f>IF('Indicator Date hidden'!AN9="x","x",$AM$2-'Indicator Date hidden'!AN9)</f>
        <v>0</v>
      </c>
      <c r="AN8" s="204">
        <f>IF('Indicator Date hidden'!AO9="x","x",$AN$2-'Indicator Date hidden'!AO9)</f>
        <v>0</v>
      </c>
      <c r="AO8" s="204" t="str">
        <f>IF('Indicator Date hidden'!AP9="x","x",$AO$2-'Indicator Date hidden'!AP9)</f>
        <v>x</v>
      </c>
      <c r="AP8" s="204" t="str">
        <f>IF('Indicator Date hidden'!AQ9="x","x",$AP$2-'Indicator Date hidden'!AQ9)</f>
        <v>x</v>
      </c>
      <c r="AQ8" s="204">
        <f>IF('Indicator Date hidden'!AR9="x","x",$AQ$2-'Indicator Date hidden'!AR9)</f>
        <v>0</v>
      </c>
      <c r="AR8" s="204">
        <f>IF('Indicator Date hidden'!AS9="x","x",$AR$2-'Indicator Date hidden'!AS9)</f>
        <v>0</v>
      </c>
      <c r="AS8" s="204">
        <f>IF('Indicator Date hidden'!AT9="x","x",$AS$2-'Indicator Date hidden'!AT9)</f>
        <v>0</v>
      </c>
      <c r="AT8" s="204">
        <f>IF('Indicator Date hidden'!AU9="x","x",$AT$2-'Indicator Date hidden'!AU9)</f>
        <v>0</v>
      </c>
      <c r="AU8" s="204">
        <f>IF('Indicator Date hidden'!AV9="x","x",$AU$2-'Indicator Date hidden'!AV9)</f>
        <v>1</v>
      </c>
      <c r="AV8" s="204">
        <f>IF('Indicator Date hidden'!AW9="x","x",$AV$2-'Indicator Date hidden'!AW9)</f>
        <v>0</v>
      </c>
      <c r="AW8" s="204">
        <f>IF('Indicator Date hidden'!AX9="x","x",$AW$2-'Indicator Date hidden'!AX9)</f>
        <v>0</v>
      </c>
      <c r="AX8" s="204">
        <f>IF('Indicator Date hidden'!AY9="x","x",$AX$2-'Indicator Date hidden'!AY9)</f>
        <v>0</v>
      </c>
      <c r="AY8" s="204">
        <f>IF('Indicator Date hidden'!AZ9="x","x",$AY$2-'Indicator Date hidden'!AZ9)</f>
        <v>0</v>
      </c>
      <c r="AZ8" s="204">
        <f>IF('Indicator Date hidden'!BA9="x","x",$AZ$2-'Indicator Date hidden'!BA9)</f>
        <v>0</v>
      </c>
      <c r="BA8">
        <f t="shared" si="0"/>
        <v>21</v>
      </c>
      <c r="BB8" s="21">
        <f t="shared" si="1"/>
        <v>0.44680851063829785</v>
      </c>
      <c r="BC8">
        <f t="shared" si="2"/>
        <v>5</v>
      </c>
      <c r="BD8" s="21">
        <f t="shared" si="3"/>
        <v>1.8196154683596</v>
      </c>
      <c r="BE8" s="273">
        <f t="shared" si="4"/>
        <v>0</v>
      </c>
    </row>
    <row r="9" spans="1:57" x14ac:dyDescent="0.35">
      <c r="A9" t="s">
        <v>6844</v>
      </c>
      <c r="B9" s="204">
        <f>IF('Indicator Date hidden'!C10="x","x",$B$2-'Indicator Date hidden'!C10)</f>
        <v>0</v>
      </c>
      <c r="C9" s="204">
        <f>IF('Indicator Date hidden'!D10="x","x",$C$2-'Indicator Date hidden'!D10)</f>
        <v>0</v>
      </c>
      <c r="D9" s="204">
        <f>IF('Indicator Date hidden'!E10="x","x",$D$2-'Indicator Date hidden'!E10)</f>
        <v>0</v>
      </c>
      <c r="E9" s="204">
        <f>IF('Indicator Date hidden'!F10="x","x",$E$2-'Indicator Date hidden'!F10)</f>
        <v>0</v>
      </c>
      <c r="F9" s="204">
        <f>IF('Indicator Date hidden'!G10="x","x",$F$2-'Indicator Date hidden'!G10)</f>
        <v>0</v>
      </c>
      <c r="G9" s="204">
        <f>IF('Indicator Date hidden'!H10="x","x",$G$2-'Indicator Date hidden'!H10)</f>
        <v>0</v>
      </c>
      <c r="H9" s="204">
        <f>IF('Indicator Date hidden'!I10="x","x",$H$2-'Indicator Date hidden'!I10)</f>
        <v>0</v>
      </c>
      <c r="I9" s="204">
        <f>IF('Indicator Date hidden'!J10="x","x",$I$2-'Indicator Date hidden'!J10)</f>
        <v>0</v>
      </c>
      <c r="J9" s="204">
        <f>IF('Indicator Date hidden'!K10="x","x",$J$2-'Indicator Date hidden'!K10)</f>
        <v>0</v>
      </c>
      <c r="K9" s="204">
        <f>IF('Indicator Date hidden'!L10="x","x",$K$2-'Indicator Date hidden'!L10)</f>
        <v>0</v>
      </c>
      <c r="L9" s="204">
        <f>IF('Indicator Date hidden'!M10="x","x",$L$2-'Indicator Date hidden'!M10)</f>
        <v>0</v>
      </c>
      <c r="M9" s="204">
        <f>IF('Indicator Date hidden'!N10="x","x",$M$2-'Indicator Date hidden'!N10)</f>
        <v>0</v>
      </c>
      <c r="N9" s="204">
        <f>IF('Indicator Date hidden'!O10="x","x",$N$2-'Indicator Date hidden'!O10)</f>
        <v>0</v>
      </c>
      <c r="O9" s="204">
        <f>IF('Indicator Date hidden'!P10="x","x",$O$2-'Indicator Date hidden'!P10)</f>
        <v>0</v>
      </c>
      <c r="P9" s="204">
        <f>IF('Indicator Date hidden'!Q10="x","x",$P$2-'Indicator Date hidden'!Q10)</f>
        <v>0</v>
      </c>
      <c r="Q9" s="204">
        <f>IF('Indicator Date hidden'!R10="x","x",$Q$2-'Indicator Date hidden'!R10)</f>
        <v>4</v>
      </c>
      <c r="R9" s="204">
        <f>IF('Indicator Date hidden'!S10="x","x",$R$2-'Indicator Date hidden'!S10)</f>
        <v>0</v>
      </c>
      <c r="S9" s="204">
        <f>IF('Indicator Date hidden'!T10="x","x",$S$2-'Indicator Date hidden'!T10)</f>
        <v>0</v>
      </c>
      <c r="T9" s="204">
        <f>IF('Indicator Date hidden'!U10="x","x",$T$2-'Indicator Date hidden'!U10)</f>
        <v>0</v>
      </c>
      <c r="U9" s="204">
        <f>IF('Indicator Date hidden'!V10="x","x",$U$2-'Indicator Date hidden'!V10)</f>
        <v>0</v>
      </c>
      <c r="V9" s="204">
        <f>IF('Indicator Date hidden'!W10="x","x",$V$2-'Indicator Date hidden'!W10)</f>
        <v>0</v>
      </c>
      <c r="W9" s="204">
        <f>IF('Indicator Date hidden'!X10="x","x",$W$2-'Indicator Date hidden'!X10)</f>
        <v>4</v>
      </c>
      <c r="X9" s="204">
        <f>IF('Indicator Date hidden'!Y10="x","x",$X$2-'Indicator Date hidden'!Y10)</f>
        <v>1</v>
      </c>
      <c r="Y9" s="204">
        <f>IF('Indicator Date hidden'!Z10="x","x",$Y$2-'Indicator Date hidden'!Z10)</f>
        <v>0</v>
      </c>
      <c r="Z9" s="204">
        <f>IF('Indicator Date hidden'!AA10="x","x",$Z$2-'Indicator Date hidden'!AA10)</f>
        <v>0</v>
      </c>
      <c r="AA9" s="204">
        <f>IF('Indicator Date hidden'!AB10="x","x",$AA$2-'Indicator Date hidden'!AB10)</f>
        <v>0</v>
      </c>
      <c r="AB9" s="204">
        <f>IF('Indicator Date hidden'!AC10="x","x",$AB$2-'Indicator Date hidden'!AC10)</f>
        <v>0</v>
      </c>
      <c r="AC9" s="204">
        <f>IF('Indicator Date hidden'!AD10="x","x",$AC$2-'Indicator Date hidden'!AD10)</f>
        <v>0</v>
      </c>
      <c r="AD9" s="204" t="str">
        <f>IF('Indicator Date hidden'!AE10="x","x",$AD$2-'Indicator Date hidden'!AE10)</f>
        <v>x</v>
      </c>
      <c r="AE9" s="204">
        <f>IF('Indicator Date hidden'!AF10="x","x",$AE$2-'Indicator Date hidden'!AF10)</f>
        <v>0</v>
      </c>
      <c r="AF9" s="204">
        <f>IF('Indicator Date hidden'!AG10="x","x",$AF$2-'Indicator Date hidden'!AG10)</f>
        <v>0</v>
      </c>
      <c r="AG9" s="204">
        <f>IF('Indicator Date hidden'!AH10="x","x",$AG$2-'Indicator Date hidden'!AH10)</f>
        <v>0</v>
      </c>
      <c r="AH9" s="204">
        <f>IF('Indicator Date hidden'!AI10="x","x",$AH$2-'Indicator Date hidden'!AI10)</f>
        <v>0</v>
      </c>
      <c r="AI9" s="204">
        <f>IF('Indicator Date hidden'!AJ10="x","x",$AI$2-'Indicator Date hidden'!AJ10)</f>
        <v>0</v>
      </c>
      <c r="AJ9" s="204">
        <f>IF('Indicator Date hidden'!AK10="x","x",$AJ$2-'Indicator Date hidden'!AK10)</f>
        <v>1</v>
      </c>
      <c r="AK9" s="204">
        <f>IF('Indicator Date hidden'!AL10="x","x",$AK$2-'Indicator Date hidden'!AL10)</f>
        <v>1</v>
      </c>
      <c r="AL9" s="204">
        <f>IF('Indicator Date hidden'!AM10="x","x",$AL$2-'Indicator Date hidden'!AM10)</f>
        <v>0</v>
      </c>
      <c r="AM9" s="204">
        <f>IF('Indicator Date hidden'!AN10="x","x",$AM$2-'Indicator Date hidden'!AN10)</f>
        <v>0</v>
      </c>
      <c r="AN9" s="204">
        <f>IF('Indicator Date hidden'!AO10="x","x",$AN$2-'Indicator Date hidden'!AO10)</f>
        <v>0</v>
      </c>
      <c r="AO9" s="204">
        <f>IF('Indicator Date hidden'!AP10="x","x",$AO$2-'Indicator Date hidden'!AP10)</f>
        <v>0</v>
      </c>
      <c r="AP9" s="204">
        <f>IF('Indicator Date hidden'!AQ10="x","x",$AP$2-'Indicator Date hidden'!AQ10)</f>
        <v>0</v>
      </c>
      <c r="AQ9" s="204">
        <f>IF('Indicator Date hidden'!AR10="x","x",$AQ$2-'Indicator Date hidden'!AR10)</f>
        <v>4</v>
      </c>
      <c r="AR9" s="204">
        <f>IF('Indicator Date hidden'!AS10="x","x",$AR$2-'Indicator Date hidden'!AS10)</f>
        <v>0</v>
      </c>
      <c r="AS9" s="204">
        <f>IF('Indicator Date hidden'!AT10="x","x",$AS$2-'Indicator Date hidden'!AT10)</f>
        <v>0</v>
      </c>
      <c r="AT9" s="204">
        <f>IF('Indicator Date hidden'!AU10="x","x",$AT$2-'Indicator Date hidden'!AU10)</f>
        <v>0</v>
      </c>
      <c r="AU9" s="204">
        <f>IF('Indicator Date hidden'!AV10="x","x",$AU$2-'Indicator Date hidden'!AV10)</f>
        <v>3</v>
      </c>
      <c r="AV9" s="204">
        <f>IF('Indicator Date hidden'!AW10="x","x",$AV$2-'Indicator Date hidden'!AW10)</f>
        <v>0</v>
      </c>
      <c r="AW9" s="204">
        <f>IF('Indicator Date hidden'!AX10="x","x",$AW$2-'Indicator Date hidden'!AX10)</f>
        <v>0</v>
      </c>
      <c r="AX9" s="204">
        <f>IF('Indicator Date hidden'!AY10="x","x",$AX$2-'Indicator Date hidden'!AY10)</f>
        <v>0</v>
      </c>
      <c r="AY9" s="204">
        <f>IF('Indicator Date hidden'!AZ10="x","x",$AY$2-'Indicator Date hidden'!AZ10)</f>
        <v>0</v>
      </c>
      <c r="AZ9" s="204">
        <f>IF('Indicator Date hidden'!BA10="x","x",$AZ$2-'Indicator Date hidden'!BA10)</f>
        <v>0</v>
      </c>
      <c r="BA9">
        <f t="shared" si="0"/>
        <v>18</v>
      </c>
      <c r="BB9" s="21">
        <f t="shared" si="1"/>
        <v>0.36</v>
      </c>
      <c r="BC9">
        <f t="shared" si="2"/>
        <v>7</v>
      </c>
      <c r="BD9" s="21">
        <f t="shared" si="3"/>
        <v>1.034601372510205</v>
      </c>
      <c r="BE9" s="273">
        <f t="shared" si="4"/>
        <v>0</v>
      </c>
    </row>
    <row r="10" spans="1:57" x14ac:dyDescent="0.35">
      <c r="A10" t="s">
        <v>6848</v>
      </c>
      <c r="B10" s="204">
        <f>IF('Indicator Date hidden'!C11="x","x",$B$2-'Indicator Date hidden'!C11)</f>
        <v>0</v>
      </c>
      <c r="C10" s="204">
        <f>IF('Indicator Date hidden'!D11="x","x",$C$2-'Indicator Date hidden'!D11)</f>
        <v>0</v>
      </c>
      <c r="D10" s="204">
        <f>IF('Indicator Date hidden'!E11="x","x",$D$2-'Indicator Date hidden'!E11)</f>
        <v>0</v>
      </c>
      <c r="E10" s="204">
        <f>IF('Indicator Date hidden'!F11="x","x",$E$2-'Indicator Date hidden'!F11)</f>
        <v>0</v>
      </c>
      <c r="F10" s="204">
        <f>IF('Indicator Date hidden'!G11="x","x",$F$2-'Indicator Date hidden'!G11)</f>
        <v>0</v>
      </c>
      <c r="G10" s="204">
        <f>IF('Indicator Date hidden'!H11="x","x",$G$2-'Indicator Date hidden'!H11)</f>
        <v>0</v>
      </c>
      <c r="H10" s="204">
        <f>IF('Indicator Date hidden'!I11="x","x",$H$2-'Indicator Date hidden'!I11)</f>
        <v>0</v>
      </c>
      <c r="I10" s="204">
        <f>IF('Indicator Date hidden'!J11="x","x",$I$2-'Indicator Date hidden'!J11)</f>
        <v>0</v>
      </c>
      <c r="J10" s="204">
        <f>IF('Indicator Date hidden'!K11="x","x",$J$2-'Indicator Date hidden'!K11)</f>
        <v>0</v>
      </c>
      <c r="K10" s="204">
        <f>IF('Indicator Date hidden'!L11="x","x",$K$2-'Indicator Date hidden'!L11)</f>
        <v>0</v>
      </c>
      <c r="L10" s="204">
        <f>IF('Indicator Date hidden'!M11="x","x",$L$2-'Indicator Date hidden'!M11)</f>
        <v>0</v>
      </c>
      <c r="M10" s="204">
        <f>IF('Indicator Date hidden'!N11="x","x",$M$2-'Indicator Date hidden'!N11)</f>
        <v>0</v>
      </c>
      <c r="N10" s="204">
        <f>IF('Indicator Date hidden'!O11="x","x",$N$2-'Indicator Date hidden'!O11)</f>
        <v>0</v>
      </c>
      <c r="O10" s="204">
        <f>IF('Indicator Date hidden'!P11="x","x",$O$2-'Indicator Date hidden'!P11)</f>
        <v>0</v>
      </c>
      <c r="P10" s="204">
        <f>IF('Indicator Date hidden'!Q11="x","x",$P$2-'Indicator Date hidden'!Q11)</f>
        <v>0</v>
      </c>
      <c r="Q10" s="204" t="str">
        <f>IF('Indicator Date hidden'!R11="x","x",$Q$2-'Indicator Date hidden'!R11)</f>
        <v>x</v>
      </c>
      <c r="R10" s="204">
        <f>IF('Indicator Date hidden'!S11="x","x",$R$2-'Indicator Date hidden'!S11)</f>
        <v>0</v>
      </c>
      <c r="S10" s="204">
        <f>IF('Indicator Date hidden'!T11="x","x",$S$2-'Indicator Date hidden'!T11)</f>
        <v>0</v>
      </c>
      <c r="T10" s="204">
        <f>IF('Indicator Date hidden'!U11="x","x",$T$2-'Indicator Date hidden'!U11)</f>
        <v>0</v>
      </c>
      <c r="U10" s="204" t="str">
        <f>IF('Indicator Date hidden'!V11="x","x",$U$2-'Indicator Date hidden'!V11)</f>
        <v>x</v>
      </c>
      <c r="V10" s="204">
        <f>IF('Indicator Date hidden'!W11="x","x",$V$2-'Indicator Date hidden'!W11)</f>
        <v>0</v>
      </c>
      <c r="W10" s="204">
        <f>IF('Indicator Date hidden'!X11="x","x",$W$2-'Indicator Date hidden'!X11)</f>
        <v>7</v>
      </c>
      <c r="X10" s="204">
        <f>IF('Indicator Date hidden'!Y11="x","x",$X$2-'Indicator Date hidden'!Y11)</f>
        <v>3</v>
      </c>
      <c r="Y10" s="204">
        <f>IF('Indicator Date hidden'!Z11="x","x",$Y$2-'Indicator Date hidden'!Z11)</f>
        <v>0</v>
      </c>
      <c r="Z10" s="204">
        <f>IF('Indicator Date hidden'!AA11="x","x",$Z$2-'Indicator Date hidden'!AA11)</f>
        <v>0</v>
      </c>
      <c r="AA10" s="204">
        <f>IF('Indicator Date hidden'!AB11="x","x",$AA$2-'Indicator Date hidden'!AB11)</f>
        <v>1</v>
      </c>
      <c r="AB10" s="204">
        <f>IF('Indicator Date hidden'!AC11="x","x",$AB$2-'Indicator Date hidden'!AC11)</f>
        <v>0</v>
      </c>
      <c r="AC10" s="204">
        <f>IF('Indicator Date hidden'!AD11="x","x",$AC$2-'Indicator Date hidden'!AD11)</f>
        <v>0</v>
      </c>
      <c r="AD10" s="204" t="str">
        <f>IF('Indicator Date hidden'!AE11="x","x",$AD$2-'Indicator Date hidden'!AE11)</f>
        <v>x</v>
      </c>
      <c r="AE10" s="204">
        <f>IF('Indicator Date hidden'!AF11="x","x",$AE$2-'Indicator Date hidden'!AF11)</f>
        <v>0</v>
      </c>
      <c r="AF10" s="204">
        <f>IF('Indicator Date hidden'!AG11="x","x",$AF$2-'Indicator Date hidden'!AG11)</f>
        <v>3</v>
      </c>
      <c r="AG10" s="204">
        <f>IF('Indicator Date hidden'!AH11="x","x",$AG$2-'Indicator Date hidden'!AH11)</f>
        <v>0</v>
      </c>
      <c r="AH10" s="204">
        <f>IF('Indicator Date hidden'!AI11="x","x",$AH$2-'Indicator Date hidden'!AI11)</f>
        <v>0</v>
      </c>
      <c r="AI10" s="204">
        <f>IF('Indicator Date hidden'!AJ11="x","x",$AI$2-'Indicator Date hidden'!AJ11)</f>
        <v>0</v>
      </c>
      <c r="AJ10" s="204" t="str">
        <f>IF('Indicator Date hidden'!AK11="x","x",$AJ$2-'Indicator Date hidden'!AK11)</f>
        <v>x</v>
      </c>
      <c r="AK10" s="204">
        <f>IF('Indicator Date hidden'!AL11="x","x",$AK$2-'Indicator Date hidden'!AL11)</f>
        <v>1</v>
      </c>
      <c r="AL10" s="204">
        <f>IF('Indicator Date hidden'!AM11="x","x",$AL$2-'Indicator Date hidden'!AM11)</f>
        <v>0</v>
      </c>
      <c r="AM10" s="204">
        <f>IF('Indicator Date hidden'!AN11="x","x",$AM$2-'Indicator Date hidden'!AN11)</f>
        <v>0</v>
      </c>
      <c r="AN10" s="204">
        <f>IF('Indicator Date hidden'!AO11="x","x",$AN$2-'Indicator Date hidden'!AO11)</f>
        <v>0</v>
      </c>
      <c r="AO10" s="204">
        <f>IF('Indicator Date hidden'!AP11="x","x",$AO$2-'Indicator Date hidden'!AP11)</f>
        <v>0</v>
      </c>
      <c r="AP10" s="204" t="str">
        <f>IF('Indicator Date hidden'!AQ11="x","x",$AP$2-'Indicator Date hidden'!AQ11)</f>
        <v>x</v>
      </c>
      <c r="AQ10" s="204">
        <f>IF('Indicator Date hidden'!AR11="x","x",$AQ$2-'Indicator Date hidden'!AR11)</f>
        <v>0</v>
      </c>
      <c r="AR10" s="204">
        <f>IF('Indicator Date hidden'!AS11="x","x",$AR$2-'Indicator Date hidden'!AS11)</f>
        <v>0</v>
      </c>
      <c r="AS10" s="204">
        <f>IF('Indicator Date hidden'!AT11="x","x",$AS$2-'Indicator Date hidden'!AT11)</f>
        <v>0</v>
      </c>
      <c r="AT10" s="204">
        <f>IF('Indicator Date hidden'!AU11="x","x",$AT$2-'Indicator Date hidden'!AU11)</f>
        <v>0</v>
      </c>
      <c r="AU10" s="204" t="str">
        <f>IF('Indicator Date hidden'!AV11="x","x",$AU$2-'Indicator Date hidden'!AV11)</f>
        <v>x</v>
      </c>
      <c r="AV10" s="204">
        <f>IF('Indicator Date hidden'!AW11="x","x",$AV$2-'Indicator Date hidden'!AW11)</f>
        <v>0</v>
      </c>
      <c r="AW10" s="204">
        <f>IF('Indicator Date hidden'!AX11="x","x",$AW$2-'Indicator Date hidden'!AX11)</f>
        <v>0</v>
      </c>
      <c r="AX10" s="204">
        <f>IF('Indicator Date hidden'!AY11="x","x",$AX$2-'Indicator Date hidden'!AY11)</f>
        <v>0</v>
      </c>
      <c r="AY10" s="204">
        <f>IF('Indicator Date hidden'!AZ11="x","x",$AY$2-'Indicator Date hidden'!AZ11)</f>
        <v>0</v>
      </c>
      <c r="AZ10" s="204">
        <f>IF('Indicator Date hidden'!BA11="x","x",$AZ$2-'Indicator Date hidden'!BA11)</f>
        <v>0</v>
      </c>
      <c r="BA10">
        <f t="shared" si="0"/>
        <v>15</v>
      </c>
      <c r="BB10" s="21">
        <f t="shared" si="1"/>
        <v>0.33333333333333331</v>
      </c>
      <c r="BC10">
        <f t="shared" si="2"/>
        <v>5</v>
      </c>
      <c r="BD10" s="21">
        <f t="shared" si="3"/>
        <v>1.1925695879998879</v>
      </c>
      <c r="BE10" s="273">
        <f t="shared" si="4"/>
        <v>0</v>
      </c>
    </row>
    <row r="11" spans="1:57" x14ac:dyDescent="0.35">
      <c r="A11" t="s">
        <v>6850</v>
      </c>
      <c r="B11" s="204">
        <f>IF('Indicator Date hidden'!C12="x","x",$B$2-'Indicator Date hidden'!C12)</f>
        <v>0</v>
      </c>
      <c r="C11" s="204">
        <f>IF('Indicator Date hidden'!D12="x","x",$C$2-'Indicator Date hidden'!D12)</f>
        <v>0</v>
      </c>
      <c r="D11" s="204">
        <f>IF('Indicator Date hidden'!E12="x","x",$D$2-'Indicator Date hidden'!E12)</f>
        <v>0</v>
      </c>
      <c r="E11" s="204">
        <f>IF('Indicator Date hidden'!F12="x","x",$E$2-'Indicator Date hidden'!F12)</f>
        <v>0</v>
      </c>
      <c r="F11" s="204">
        <f>IF('Indicator Date hidden'!G12="x","x",$F$2-'Indicator Date hidden'!G12)</f>
        <v>0</v>
      </c>
      <c r="G11" s="204">
        <f>IF('Indicator Date hidden'!H12="x","x",$G$2-'Indicator Date hidden'!H12)</f>
        <v>0</v>
      </c>
      <c r="H11" s="204">
        <f>IF('Indicator Date hidden'!I12="x","x",$H$2-'Indicator Date hidden'!I12)</f>
        <v>0</v>
      </c>
      <c r="I11" s="204">
        <f>IF('Indicator Date hidden'!J12="x","x",$I$2-'Indicator Date hidden'!J12)</f>
        <v>0</v>
      </c>
      <c r="J11" s="204">
        <f>IF('Indicator Date hidden'!K12="x","x",$J$2-'Indicator Date hidden'!K12)</f>
        <v>0</v>
      </c>
      <c r="K11" s="204">
        <f>IF('Indicator Date hidden'!L12="x","x",$K$2-'Indicator Date hidden'!L12)</f>
        <v>0</v>
      </c>
      <c r="L11" s="204">
        <f>IF('Indicator Date hidden'!M12="x","x",$L$2-'Indicator Date hidden'!M12)</f>
        <v>0</v>
      </c>
      <c r="M11" s="204">
        <f>IF('Indicator Date hidden'!N12="x","x",$M$2-'Indicator Date hidden'!N12)</f>
        <v>0</v>
      </c>
      <c r="N11" s="204">
        <f>IF('Indicator Date hidden'!O12="x","x",$N$2-'Indicator Date hidden'!O12)</f>
        <v>0</v>
      </c>
      <c r="O11" s="204">
        <f>IF('Indicator Date hidden'!P12="x","x",$O$2-'Indicator Date hidden'!P12)</f>
        <v>0</v>
      </c>
      <c r="P11" s="204">
        <f>IF('Indicator Date hidden'!Q12="x","x",$P$2-'Indicator Date hidden'!Q12)</f>
        <v>0</v>
      </c>
      <c r="Q11" s="204" t="str">
        <f>IF('Indicator Date hidden'!R12="x","x",$Q$2-'Indicator Date hidden'!R12)</f>
        <v>x</v>
      </c>
      <c r="R11" s="204">
        <f>IF('Indicator Date hidden'!S12="x","x",$R$2-'Indicator Date hidden'!S12)</f>
        <v>0</v>
      </c>
      <c r="S11" s="204">
        <f>IF('Indicator Date hidden'!T12="x","x",$S$2-'Indicator Date hidden'!T12)</f>
        <v>0</v>
      </c>
      <c r="T11" s="204">
        <f>IF('Indicator Date hidden'!U12="x","x",$T$2-'Indicator Date hidden'!U12)</f>
        <v>0</v>
      </c>
      <c r="U11" s="204" t="str">
        <f>IF('Indicator Date hidden'!V12="x","x",$U$2-'Indicator Date hidden'!V12)</f>
        <v>x</v>
      </c>
      <c r="V11" s="204">
        <f>IF('Indicator Date hidden'!W12="x","x",$V$2-'Indicator Date hidden'!W12)</f>
        <v>0</v>
      </c>
      <c r="W11" s="204" t="str">
        <f>IF('Indicator Date hidden'!X12="x","x",$W$2-'Indicator Date hidden'!X12)</f>
        <v>x</v>
      </c>
      <c r="X11" s="204">
        <f>IF('Indicator Date hidden'!Y12="x","x",$X$2-'Indicator Date hidden'!Y12)</f>
        <v>3</v>
      </c>
      <c r="Y11" s="204">
        <f>IF('Indicator Date hidden'!Z12="x","x",$Y$2-'Indicator Date hidden'!Z12)</f>
        <v>0</v>
      </c>
      <c r="Z11" s="204">
        <f>IF('Indicator Date hidden'!AA12="x","x",$Z$2-'Indicator Date hidden'!AA12)</f>
        <v>0</v>
      </c>
      <c r="AA11" s="204" t="str">
        <f>IF('Indicator Date hidden'!AB12="x","x",$AA$2-'Indicator Date hidden'!AB12)</f>
        <v>x</v>
      </c>
      <c r="AB11" s="204">
        <f>IF('Indicator Date hidden'!AC12="x","x",$AB$2-'Indicator Date hidden'!AC12)</f>
        <v>0</v>
      </c>
      <c r="AC11" s="204">
        <f>IF('Indicator Date hidden'!AD12="x","x",$AC$2-'Indicator Date hidden'!AD12)</f>
        <v>0</v>
      </c>
      <c r="AD11" s="204" t="str">
        <f>IF('Indicator Date hidden'!AE12="x","x",$AD$2-'Indicator Date hidden'!AE12)</f>
        <v>x</v>
      </c>
      <c r="AE11" s="204">
        <f>IF('Indicator Date hidden'!AF12="x","x",$AE$2-'Indicator Date hidden'!AF12)</f>
        <v>0</v>
      </c>
      <c r="AF11" s="204">
        <f>IF('Indicator Date hidden'!AG12="x","x",$AF$2-'Indicator Date hidden'!AG12)</f>
        <v>1</v>
      </c>
      <c r="AG11" s="204">
        <f>IF('Indicator Date hidden'!AH12="x","x",$AG$2-'Indicator Date hidden'!AH12)</f>
        <v>0</v>
      </c>
      <c r="AH11" s="204">
        <f>IF('Indicator Date hidden'!AI12="x","x",$AH$2-'Indicator Date hidden'!AI12)</f>
        <v>0</v>
      </c>
      <c r="AI11" s="204">
        <f>IF('Indicator Date hidden'!AJ12="x","x",$AI$2-'Indicator Date hidden'!AJ12)</f>
        <v>0</v>
      </c>
      <c r="AJ11" s="204" t="str">
        <f>IF('Indicator Date hidden'!AK12="x","x",$AJ$2-'Indicator Date hidden'!AK12)</f>
        <v>x</v>
      </c>
      <c r="AK11" s="204">
        <f>IF('Indicator Date hidden'!AL12="x","x",$AK$2-'Indicator Date hidden'!AL12)</f>
        <v>1</v>
      </c>
      <c r="AL11" s="204">
        <f>IF('Indicator Date hidden'!AM12="x","x",$AL$2-'Indicator Date hidden'!AM12)</f>
        <v>0</v>
      </c>
      <c r="AM11" s="204">
        <f>IF('Indicator Date hidden'!AN12="x","x",$AM$2-'Indicator Date hidden'!AN12)</f>
        <v>0</v>
      </c>
      <c r="AN11" s="204">
        <f>IF('Indicator Date hidden'!AO12="x","x",$AN$2-'Indicator Date hidden'!AO12)</f>
        <v>0</v>
      </c>
      <c r="AO11" s="204">
        <f>IF('Indicator Date hidden'!AP12="x","x",$AO$2-'Indicator Date hidden'!AP12)</f>
        <v>0</v>
      </c>
      <c r="AP11" s="204">
        <f>IF('Indicator Date hidden'!AQ12="x","x",$AP$2-'Indicator Date hidden'!AQ12)</f>
        <v>0</v>
      </c>
      <c r="AQ11" s="204">
        <f>IF('Indicator Date hidden'!AR12="x","x",$AQ$2-'Indicator Date hidden'!AR12)</f>
        <v>0</v>
      </c>
      <c r="AR11" s="204">
        <f>IF('Indicator Date hidden'!AS12="x","x",$AR$2-'Indicator Date hidden'!AS12)</f>
        <v>0</v>
      </c>
      <c r="AS11" s="204">
        <f>IF('Indicator Date hidden'!AT12="x","x",$AS$2-'Indicator Date hidden'!AT12)</f>
        <v>0</v>
      </c>
      <c r="AT11" s="204">
        <f>IF('Indicator Date hidden'!AU12="x","x",$AT$2-'Indicator Date hidden'!AU12)</f>
        <v>0</v>
      </c>
      <c r="AU11" s="204" t="str">
        <f>IF('Indicator Date hidden'!AV12="x","x",$AU$2-'Indicator Date hidden'!AV12)</f>
        <v>x</v>
      </c>
      <c r="AV11" s="204">
        <f>IF('Indicator Date hidden'!AW12="x","x",$AV$2-'Indicator Date hidden'!AW12)</f>
        <v>0</v>
      </c>
      <c r="AW11" s="204">
        <f>IF('Indicator Date hidden'!AX12="x","x",$AW$2-'Indicator Date hidden'!AX12)</f>
        <v>0</v>
      </c>
      <c r="AX11" s="204">
        <f>IF('Indicator Date hidden'!AY12="x","x",$AX$2-'Indicator Date hidden'!AY12)</f>
        <v>0</v>
      </c>
      <c r="AY11" s="204">
        <f>IF('Indicator Date hidden'!AZ12="x","x",$AY$2-'Indicator Date hidden'!AZ12)</f>
        <v>0</v>
      </c>
      <c r="AZ11" s="204">
        <f>IF('Indicator Date hidden'!BA12="x","x",$AZ$2-'Indicator Date hidden'!BA12)</f>
        <v>0</v>
      </c>
      <c r="BA11">
        <f t="shared" si="0"/>
        <v>5</v>
      </c>
      <c r="BB11" s="21">
        <f t="shared" si="1"/>
        <v>0.11363636363636363</v>
      </c>
      <c r="BC11">
        <f t="shared" si="2"/>
        <v>3</v>
      </c>
      <c r="BD11" s="21">
        <f t="shared" si="3"/>
        <v>0.48691557467337615</v>
      </c>
      <c r="BE11" s="273">
        <f t="shared" si="4"/>
        <v>0</v>
      </c>
    </row>
    <row r="12" spans="1:57" x14ac:dyDescent="0.35">
      <c r="A12" t="s">
        <v>6851</v>
      </c>
      <c r="B12" s="204">
        <f>IF('Indicator Date hidden'!C13="x","x",$B$2-'Indicator Date hidden'!C13)</f>
        <v>0</v>
      </c>
      <c r="C12" s="204">
        <f>IF('Indicator Date hidden'!D13="x","x",$C$2-'Indicator Date hidden'!D13)</f>
        <v>0</v>
      </c>
      <c r="D12" s="204">
        <f>IF('Indicator Date hidden'!E13="x","x",$D$2-'Indicator Date hidden'!E13)</f>
        <v>0</v>
      </c>
      <c r="E12" s="204">
        <f>IF('Indicator Date hidden'!F13="x","x",$E$2-'Indicator Date hidden'!F13)</f>
        <v>0</v>
      </c>
      <c r="F12" s="204">
        <f>IF('Indicator Date hidden'!G13="x","x",$F$2-'Indicator Date hidden'!G13)</f>
        <v>0</v>
      </c>
      <c r="G12" s="204">
        <f>IF('Indicator Date hidden'!H13="x","x",$G$2-'Indicator Date hidden'!H13)</f>
        <v>0</v>
      </c>
      <c r="H12" s="204">
        <f>IF('Indicator Date hidden'!I13="x","x",$H$2-'Indicator Date hidden'!I13)</f>
        <v>0</v>
      </c>
      <c r="I12" s="204">
        <f>IF('Indicator Date hidden'!J13="x","x",$I$2-'Indicator Date hidden'!J13)</f>
        <v>0</v>
      </c>
      <c r="J12" s="204">
        <f>IF('Indicator Date hidden'!K13="x","x",$J$2-'Indicator Date hidden'!K13)</f>
        <v>0</v>
      </c>
      <c r="K12" s="204">
        <f>IF('Indicator Date hidden'!L13="x","x",$K$2-'Indicator Date hidden'!L13)</f>
        <v>0</v>
      </c>
      <c r="L12" s="204">
        <f>IF('Indicator Date hidden'!M13="x","x",$L$2-'Indicator Date hidden'!M13)</f>
        <v>0</v>
      </c>
      <c r="M12" s="204">
        <f>IF('Indicator Date hidden'!N13="x","x",$M$2-'Indicator Date hidden'!N13)</f>
        <v>0</v>
      </c>
      <c r="N12" s="204">
        <f>IF('Indicator Date hidden'!O13="x","x",$N$2-'Indicator Date hidden'!O13)</f>
        <v>0</v>
      </c>
      <c r="O12" s="204">
        <f>IF('Indicator Date hidden'!P13="x","x",$O$2-'Indicator Date hidden'!P13)</f>
        <v>0</v>
      </c>
      <c r="P12" s="204">
        <f>IF('Indicator Date hidden'!Q13="x","x",$P$2-'Indicator Date hidden'!Q13)</f>
        <v>0</v>
      </c>
      <c r="Q12" s="204">
        <f>IF('Indicator Date hidden'!R13="x","x",$Q$2-'Indicator Date hidden'!R13)</f>
        <v>8</v>
      </c>
      <c r="R12" s="204">
        <f>IF('Indicator Date hidden'!S13="x","x",$R$2-'Indicator Date hidden'!S13)</f>
        <v>0</v>
      </c>
      <c r="S12" s="204">
        <f>IF('Indicator Date hidden'!T13="x","x",$S$2-'Indicator Date hidden'!T13)</f>
        <v>0</v>
      </c>
      <c r="T12" s="204">
        <f>IF('Indicator Date hidden'!U13="x","x",$T$2-'Indicator Date hidden'!U13)</f>
        <v>0</v>
      </c>
      <c r="U12" s="204">
        <f>IF('Indicator Date hidden'!V13="x","x",$U$2-'Indicator Date hidden'!V13)</f>
        <v>0</v>
      </c>
      <c r="V12" s="204">
        <f>IF('Indicator Date hidden'!W13="x","x",$V$2-'Indicator Date hidden'!W13)</f>
        <v>0</v>
      </c>
      <c r="W12" s="204">
        <f>IF('Indicator Date hidden'!X13="x","x",$W$2-'Indicator Date hidden'!X13)</f>
        <v>1</v>
      </c>
      <c r="X12" s="204">
        <f>IF('Indicator Date hidden'!Y13="x","x",$X$2-'Indicator Date hidden'!Y13)</f>
        <v>1</v>
      </c>
      <c r="Y12" s="204">
        <f>IF('Indicator Date hidden'!Z13="x","x",$Y$2-'Indicator Date hidden'!Z13)</f>
        <v>0</v>
      </c>
      <c r="Z12" s="204">
        <f>IF('Indicator Date hidden'!AA13="x","x",$Z$2-'Indicator Date hidden'!AA13)</f>
        <v>0</v>
      </c>
      <c r="AA12" s="204">
        <f>IF('Indicator Date hidden'!AB13="x","x",$AA$2-'Indicator Date hidden'!AB13)</f>
        <v>0</v>
      </c>
      <c r="AB12" s="204">
        <f>IF('Indicator Date hidden'!AC13="x","x",$AB$2-'Indicator Date hidden'!AC13)</f>
        <v>0</v>
      </c>
      <c r="AC12" s="204">
        <f>IF('Indicator Date hidden'!AD13="x","x",$AC$2-'Indicator Date hidden'!AD13)</f>
        <v>0</v>
      </c>
      <c r="AD12" s="204">
        <f>IF('Indicator Date hidden'!AE13="x","x",$AD$2-'Indicator Date hidden'!AE13)</f>
        <v>0</v>
      </c>
      <c r="AE12" s="204">
        <f>IF('Indicator Date hidden'!AF13="x","x",$AE$2-'Indicator Date hidden'!AF13)</f>
        <v>0</v>
      </c>
      <c r="AF12" s="204">
        <f>IF('Indicator Date hidden'!AG13="x","x",$AF$2-'Indicator Date hidden'!AG13)</f>
        <v>5</v>
      </c>
      <c r="AG12" s="204">
        <f>IF('Indicator Date hidden'!AH13="x","x",$AG$2-'Indicator Date hidden'!AH13)</f>
        <v>0</v>
      </c>
      <c r="AH12" s="204">
        <f>IF('Indicator Date hidden'!AI13="x","x",$AH$2-'Indicator Date hidden'!AI13)</f>
        <v>0</v>
      </c>
      <c r="AI12" s="204">
        <f>IF('Indicator Date hidden'!AJ13="x","x",$AI$2-'Indicator Date hidden'!AJ13)</f>
        <v>0</v>
      </c>
      <c r="AJ12" s="204">
        <f>IF('Indicator Date hidden'!AK13="x","x",$AJ$2-'Indicator Date hidden'!AK13)</f>
        <v>1</v>
      </c>
      <c r="AK12" s="204">
        <f>IF('Indicator Date hidden'!AL13="x","x",$AK$2-'Indicator Date hidden'!AL13)</f>
        <v>1</v>
      </c>
      <c r="AL12" s="204">
        <f>IF('Indicator Date hidden'!AM13="x","x",$AL$2-'Indicator Date hidden'!AM13)</f>
        <v>0</v>
      </c>
      <c r="AM12" s="204">
        <f>IF('Indicator Date hidden'!AN13="x","x",$AM$2-'Indicator Date hidden'!AN13)</f>
        <v>0</v>
      </c>
      <c r="AN12" s="204">
        <f>IF('Indicator Date hidden'!AO13="x","x",$AN$2-'Indicator Date hidden'!AO13)</f>
        <v>0</v>
      </c>
      <c r="AO12" s="204" t="str">
        <f>IF('Indicator Date hidden'!AP13="x","x",$AO$2-'Indicator Date hidden'!AP13)</f>
        <v>x</v>
      </c>
      <c r="AP12" s="204" t="str">
        <f>IF('Indicator Date hidden'!AQ13="x","x",$AP$2-'Indicator Date hidden'!AQ13)</f>
        <v>x</v>
      </c>
      <c r="AQ12" s="204" t="str">
        <f>IF('Indicator Date hidden'!AR13="x","x",$AQ$2-'Indicator Date hidden'!AR13)</f>
        <v>x</v>
      </c>
      <c r="AR12" s="204">
        <f>IF('Indicator Date hidden'!AS13="x","x",$AR$2-'Indicator Date hidden'!AS13)</f>
        <v>0</v>
      </c>
      <c r="AS12" s="204">
        <f>IF('Indicator Date hidden'!AT13="x","x",$AS$2-'Indicator Date hidden'!AT13)</f>
        <v>0</v>
      </c>
      <c r="AT12" s="204">
        <f>IF('Indicator Date hidden'!AU13="x","x",$AT$2-'Indicator Date hidden'!AU13)</f>
        <v>0</v>
      </c>
      <c r="AU12" s="204">
        <f>IF('Indicator Date hidden'!AV13="x","x",$AU$2-'Indicator Date hidden'!AV13)</f>
        <v>0</v>
      </c>
      <c r="AV12" s="204">
        <f>IF('Indicator Date hidden'!AW13="x","x",$AV$2-'Indicator Date hidden'!AW13)</f>
        <v>0</v>
      </c>
      <c r="AW12" s="204">
        <f>IF('Indicator Date hidden'!AX13="x","x",$AW$2-'Indicator Date hidden'!AX13)</f>
        <v>0</v>
      </c>
      <c r="AX12" s="204">
        <f>IF('Indicator Date hidden'!AY13="x","x",$AX$2-'Indicator Date hidden'!AY13)</f>
        <v>0</v>
      </c>
      <c r="AY12" s="204">
        <f>IF('Indicator Date hidden'!AZ13="x","x",$AY$2-'Indicator Date hidden'!AZ13)</f>
        <v>0</v>
      </c>
      <c r="AZ12" s="204">
        <f>IF('Indicator Date hidden'!BA13="x","x",$AZ$2-'Indicator Date hidden'!BA13)</f>
        <v>0</v>
      </c>
      <c r="BA12">
        <f t="shared" si="0"/>
        <v>17</v>
      </c>
      <c r="BB12" s="21">
        <f t="shared" si="1"/>
        <v>0.35416666666666669</v>
      </c>
      <c r="BC12">
        <f t="shared" si="2"/>
        <v>6</v>
      </c>
      <c r="BD12" s="21">
        <f t="shared" si="3"/>
        <v>1.346129998262509</v>
      </c>
      <c r="BE12" s="273">
        <f t="shared" si="4"/>
        <v>0</v>
      </c>
    </row>
    <row r="13" spans="1:57" x14ac:dyDescent="0.35">
      <c r="A13" t="s">
        <v>6864</v>
      </c>
      <c r="B13" s="204">
        <f>IF('Indicator Date hidden'!C14="x","x",$B$2-'Indicator Date hidden'!C14)</f>
        <v>0</v>
      </c>
      <c r="C13" s="204">
        <f>IF('Indicator Date hidden'!D14="x","x",$C$2-'Indicator Date hidden'!D14)</f>
        <v>0</v>
      </c>
      <c r="D13" s="204">
        <f>IF('Indicator Date hidden'!E14="x","x",$D$2-'Indicator Date hidden'!E14)</f>
        <v>0</v>
      </c>
      <c r="E13" s="204">
        <f>IF('Indicator Date hidden'!F14="x","x",$E$2-'Indicator Date hidden'!F14)</f>
        <v>0</v>
      </c>
      <c r="F13" s="204">
        <f>IF('Indicator Date hidden'!G14="x","x",$F$2-'Indicator Date hidden'!G14)</f>
        <v>0</v>
      </c>
      <c r="G13" s="204">
        <f>IF('Indicator Date hidden'!H14="x","x",$G$2-'Indicator Date hidden'!H14)</f>
        <v>0</v>
      </c>
      <c r="H13" s="204">
        <f>IF('Indicator Date hidden'!I14="x","x",$H$2-'Indicator Date hidden'!I14)</f>
        <v>0</v>
      </c>
      <c r="I13" s="204">
        <f>IF('Indicator Date hidden'!J14="x","x",$I$2-'Indicator Date hidden'!J14)</f>
        <v>0</v>
      </c>
      <c r="J13" s="204">
        <f>IF('Indicator Date hidden'!K14="x","x",$J$2-'Indicator Date hidden'!K14)</f>
        <v>0</v>
      </c>
      <c r="K13" s="204">
        <f>IF('Indicator Date hidden'!L14="x","x",$K$2-'Indicator Date hidden'!L14)</f>
        <v>0</v>
      </c>
      <c r="L13" s="204">
        <f>IF('Indicator Date hidden'!M14="x","x",$L$2-'Indicator Date hidden'!M14)</f>
        <v>0</v>
      </c>
      <c r="M13" s="204">
        <f>IF('Indicator Date hidden'!N14="x","x",$M$2-'Indicator Date hidden'!N14)</f>
        <v>0</v>
      </c>
      <c r="N13" s="204">
        <f>IF('Indicator Date hidden'!O14="x","x",$N$2-'Indicator Date hidden'!O14)</f>
        <v>0</v>
      </c>
      <c r="O13" s="204">
        <f>IF('Indicator Date hidden'!P14="x","x",$O$2-'Indicator Date hidden'!P14)</f>
        <v>0</v>
      </c>
      <c r="P13" s="204">
        <f>IF('Indicator Date hidden'!Q14="x","x",$P$2-'Indicator Date hidden'!Q14)</f>
        <v>0</v>
      </c>
      <c r="Q13" s="204" t="str">
        <f>IF('Indicator Date hidden'!R14="x","x",$Q$2-'Indicator Date hidden'!R14)</f>
        <v>x</v>
      </c>
      <c r="R13" s="204">
        <f>IF('Indicator Date hidden'!S14="x","x",$R$2-'Indicator Date hidden'!S14)</f>
        <v>0</v>
      </c>
      <c r="S13" s="204">
        <f>IF('Indicator Date hidden'!T14="x","x",$S$2-'Indicator Date hidden'!T14)</f>
        <v>0</v>
      </c>
      <c r="T13" s="204">
        <f>IF('Indicator Date hidden'!U14="x","x",$T$2-'Indicator Date hidden'!U14)</f>
        <v>0</v>
      </c>
      <c r="U13" s="204" t="str">
        <f>IF('Indicator Date hidden'!V14="x","x",$U$2-'Indicator Date hidden'!V14)</f>
        <v>x</v>
      </c>
      <c r="V13" s="204">
        <f>IF('Indicator Date hidden'!W14="x","x",$V$2-'Indicator Date hidden'!W14)</f>
        <v>0</v>
      </c>
      <c r="W13" s="204" t="str">
        <f>IF('Indicator Date hidden'!X14="x","x",$W$2-'Indicator Date hidden'!X14)</f>
        <v>x</v>
      </c>
      <c r="X13" s="204">
        <f>IF('Indicator Date hidden'!Y14="x","x",$X$2-'Indicator Date hidden'!Y14)</f>
        <v>6</v>
      </c>
      <c r="Y13" s="204">
        <f>IF('Indicator Date hidden'!Z14="x","x",$Y$2-'Indicator Date hidden'!Z14)</f>
        <v>0</v>
      </c>
      <c r="Z13" s="204">
        <f>IF('Indicator Date hidden'!AA14="x","x",$Z$2-'Indicator Date hidden'!AA14)</f>
        <v>0</v>
      </c>
      <c r="AA13" s="204">
        <f>IF('Indicator Date hidden'!AB14="x","x",$AA$2-'Indicator Date hidden'!AB14)</f>
        <v>1</v>
      </c>
      <c r="AB13" s="204">
        <f>IF('Indicator Date hidden'!AC14="x","x",$AB$2-'Indicator Date hidden'!AC14)</f>
        <v>0</v>
      </c>
      <c r="AC13" s="204">
        <f>IF('Indicator Date hidden'!AD14="x","x",$AC$2-'Indicator Date hidden'!AD14)</f>
        <v>0</v>
      </c>
      <c r="AD13" s="204" t="str">
        <f>IF('Indicator Date hidden'!AE14="x","x",$AD$2-'Indicator Date hidden'!AE14)</f>
        <v>x</v>
      </c>
      <c r="AE13" s="204">
        <f>IF('Indicator Date hidden'!AF14="x","x",$AE$2-'Indicator Date hidden'!AF14)</f>
        <v>0</v>
      </c>
      <c r="AF13" s="204" t="str">
        <f>IF('Indicator Date hidden'!AG14="x","x",$AF$2-'Indicator Date hidden'!AG14)</f>
        <v>x</v>
      </c>
      <c r="AG13" s="204">
        <f>IF('Indicator Date hidden'!AH14="x","x",$AG$2-'Indicator Date hidden'!AH14)</f>
        <v>0</v>
      </c>
      <c r="AH13" s="204">
        <f>IF('Indicator Date hidden'!AI14="x","x",$AH$2-'Indicator Date hidden'!AI14)</f>
        <v>0</v>
      </c>
      <c r="AI13" s="204">
        <f>IF('Indicator Date hidden'!AJ14="x","x",$AI$2-'Indicator Date hidden'!AJ14)</f>
        <v>0</v>
      </c>
      <c r="AJ13" s="204" t="str">
        <f>IF('Indicator Date hidden'!AK14="x","x",$AJ$2-'Indicator Date hidden'!AK14)</f>
        <v>x</v>
      </c>
      <c r="AK13" s="204">
        <f>IF('Indicator Date hidden'!AL14="x","x",$AK$2-'Indicator Date hidden'!AL14)</f>
        <v>1</v>
      </c>
      <c r="AL13" s="204">
        <f>IF('Indicator Date hidden'!AM14="x","x",$AL$2-'Indicator Date hidden'!AM14)</f>
        <v>0</v>
      </c>
      <c r="AM13" s="204">
        <f>IF('Indicator Date hidden'!AN14="x","x",$AM$2-'Indicator Date hidden'!AN14)</f>
        <v>0</v>
      </c>
      <c r="AN13" s="204">
        <f>IF('Indicator Date hidden'!AO14="x","x",$AN$2-'Indicator Date hidden'!AO14)</f>
        <v>0</v>
      </c>
      <c r="AO13" s="204">
        <f>IF('Indicator Date hidden'!AP14="x","x",$AO$2-'Indicator Date hidden'!AP14)</f>
        <v>0</v>
      </c>
      <c r="AP13" s="204">
        <f>IF('Indicator Date hidden'!AQ14="x","x",$AP$2-'Indicator Date hidden'!AQ14)</f>
        <v>0</v>
      </c>
      <c r="AQ13" s="204" t="str">
        <f>IF('Indicator Date hidden'!AR14="x","x",$AQ$2-'Indicator Date hidden'!AR14)</f>
        <v>x</v>
      </c>
      <c r="AR13" s="204">
        <f>IF('Indicator Date hidden'!AS14="x","x",$AR$2-'Indicator Date hidden'!AS14)</f>
        <v>0</v>
      </c>
      <c r="AS13" s="204">
        <f>IF('Indicator Date hidden'!AT14="x","x",$AS$2-'Indicator Date hidden'!AT14)</f>
        <v>0</v>
      </c>
      <c r="AT13" s="204">
        <f>IF('Indicator Date hidden'!AU14="x","x",$AT$2-'Indicator Date hidden'!AU14)</f>
        <v>0</v>
      </c>
      <c r="AU13" s="204" t="str">
        <f>IF('Indicator Date hidden'!AV14="x","x",$AU$2-'Indicator Date hidden'!AV14)</f>
        <v>x</v>
      </c>
      <c r="AV13" s="204">
        <f>IF('Indicator Date hidden'!AW14="x","x",$AV$2-'Indicator Date hidden'!AW14)</f>
        <v>0</v>
      </c>
      <c r="AW13" s="204">
        <f>IF('Indicator Date hidden'!AX14="x","x",$AW$2-'Indicator Date hidden'!AX14)</f>
        <v>0</v>
      </c>
      <c r="AX13" s="204">
        <f>IF('Indicator Date hidden'!AY14="x","x",$AX$2-'Indicator Date hidden'!AY14)</f>
        <v>0</v>
      </c>
      <c r="AY13" s="204">
        <f>IF('Indicator Date hidden'!AZ14="x","x",$AY$2-'Indicator Date hidden'!AZ14)</f>
        <v>0</v>
      </c>
      <c r="AZ13" s="204">
        <f>IF('Indicator Date hidden'!BA14="x","x",$AZ$2-'Indicator Date hidden'!BA14)</f>
        <v>0</v>
      </c>
      <c r="BA13">
        <f t="shared" si="0"/>
        <v>8</v>
      </c>
      <c r="BB13" s="21">
        <f t="shared" si="1"/>
        <v>0.18604651162790697</v>
      </c>
      <c r="BC13">
        <f t="shared" si="2"/>
        <v>3</v>
      </c>
      <c r="BD13" s="21">
        <f t="shared" si="3"/>
        <v>0.92147036075157907</v>
      </c>
      <c r="BE13" s="273">
        <f t="shared" si="4"/>
        <v>0</v>
      </c>
    </row>
    <row r="14" spans="1:57" x14ac:dyDescent="0.35">
      <c r="A14" t="s">
        <v>6862</v>
      </c>
      <c r="B14" s="204">
        <f>IF('Indicator Date hidden'!C15="x","x",$B$2-'Indicator Date hidden'!C15)</f>
        <v>0</v>
      </c>
      <c r="C14" s="204">
        <f>IF('Indicator Date hidden'!D15="x","x",$C$2-'Indicator Date hidden'!D15)</f>
        <v>0</v>
      </c>
      <c r="D14" s="204">
        <f>IF('Indicator Date hidden'!E15="x","x",$D$2-'Indicator Date hidden'!E15)</f>
        <v>0</v>
      </c>
      <c r="E14" s="204">
        <f>IF('Indicator Date hidden'!F15="x","x",$E$2-'Indicator Date hidden'!F15)</f>
        <v>0</v>
      </c>
      <c r="F14" s="204">
        <f>IF('Indicator Date hidden'!G15="x","x",$F$2-'Indicator Date hidden'!G15)</f>
        <v>0</v>
      </c>
      <c r="G14" s="204">
        <f>IF('Indicator Date hidden'!H15="x","x",$G$2-'Indicator Date hidden'!H15)</f>
        <v>0</v>
      </c>
      <c r="H14" s="204">
        <f>IF('Indicator Date hidden'!I15="x","x",$H$2-'Indicator Date hidden'!I15)</f>
        <v>0</v>
      </c>
      <c r="I14" s="204">
        <f>IF('Indicator Date hidden'!J15="x","x",$I$2-'Indicator Date hidden'!J15)</f>
        <v>0</v>
      </c>
      <c r="J14" s="204">
        <f>IF('Indicator Date hidden'!K15="x","x",$J$2-'Indicator Date hidden'!K15)</f>
        <v>0</v>
      </c>
      <c r="K14" s="204">
        <f>IF('Indicator Date hidden'!L15="x","x",$K$2-'Indicator Date hidden'!L15)</f>
        <v>0</v>
      </c>
      <c r="L14" s="204">
        <f>IF('Indicator Date hidden'!M15="x","x",$L$2-'Indicator Date hidden'!M15)</f>
        <v>0</v>
      </c>
      <c r="M14" s="204">
        <f>IF('Indicator Date hidden'!N15="x","x",$M$2-'Indicator Date hidden'!N15)</f>
        <v>0</v>
      </c>
      <c r="N14" s="204">
        <f>IF('Indicator Date hidden'!O15="x","x",$N$2-'Indicator Date hidden'!O15)</f>
        <v>0</v>
      </c>
      <c r="O14" s="204">
        <f>IF('Indicator Date hidden'!P15="x","x",$O$2-'Indicator Date hidden'!P15)</f>
        <v>0</v>
      </c>
      <c r="P14" s="204">
        <f>IF('Indicator Date hidden'!Q15="x","x",$P$2-'Indicator Date hidden'!Q15)</f>
        <v>0</v>
      </c>
      <c r="Q14" s="204" t="str">
        <f>IF('Indicator Date hidden'!R15="x","x",$Q$2-'Indicator Date hidden'!R15)</f>
        <v>x</v>
      </c>
      <c r="R14" s="204">
        <f>IF('Indicator Date hidden'!S15="x","x",$R$2-'Indicator Date hidden'!S15)</f>
        <v>0</v>
      </c>
      <c r="S14" s="204">
        <f>IF('Indicator Date hidden'!T15="x","x",$S$2-'Indicator Date hidden'!T15)</f>
        <v>0</v>
      </c>
      <c r="T14" s="204">
        <f>IF('Indicator Date hidden'!U15="x","x",$T$2-'Indicator Date hidden'!U15)</f>
        <v>0</v>
      </c>
      <c r="U14" s="204" t="str">
        <f>IF('Indicator Date hidden'!V15="x","x",$U$2-'Indicator Date hidden'!V15)</f>
        <v>x</v>
      </c>
      <c r="V14" s="204">
        <f>IF('Indicator Date hidden'!W15="x","x",$V$2-'Indicator Date hidden'!W15)</f>
        <v>0</v>
      </c>
      <c r="W14" s="204" t="str">
        <f>IF('Indicator Date hidden'!X15="x","x",$W$2-'Indicator Date hidden'!X15)</f>
        <v>x</v>
      </c>
      <c r="X14" s="204">
        <f>IF('Indicator Date hidden'!Y15="x","x",$X$2-'Indicator Date hidden'!Y15)</f>
        <v>2</v>
      </c>
      <c r="Y14" s="204">
        <f>IF('Indicator Date hidden'!Z15="x","x",$Y$2-'Indicator Date hidden'!Z15)</f>
        <v>0</v>
      </c>
      <c r="Z14" s="204">
        <f>IF('Indicator Date hidden'!AA15="x","x",$Z$2-'Indicator Date hidden'!AA15)</f>
        <v>0</v>
      </c>
      <c r="AA14" s="204" t="str">
        <f>IF('Indicator Date hidden'!AB15="x","x",$AA$2-'Indicator Date hidden'!AB15)</f>
        <v>x</v>
      </c>
      <c r="AB14" s="204">
        <f>IF('Indicator Date hidden'!AC15="x","x",$AB$2-'Indicator Date hidden'!AC15)</f>
        <v>0</v>
      </c>
      <c r="AC14" s="204">
        <f>IF('Indicator Date hidden'!AD15="x","x",$AC$2-'Indicator Date hidden'!AD15)</f>
        <v>0</v>
      </c>
      <c r="AD14" s="204" t="str">
        <f>IF('Indicator Date hidden'!AE15="x","x",$AD$2-'Indicator Date hidden'!AE15)</f>
        <v>x</v>
      </c>
      <c r="AE14" s="204">
        <f>IF('Indicator Date hidden'!AF15="x","x",$AE$2-'Indicator Date hidden'!AF15)</f>
        <v>0</v>
      </c>
      <c r="AF14" s="204" t="str">
        <f>IF('Indicator Date hidden'!AG15="x","x",$AF$2-'Indicator Date hidden'!AG15)</f>
        <v>x</v>
      </c>
      <c r="AG14" s="204">
        <f>IF('Indicator Date hidden'!AH15="x","x",$AG$2-'Indicator Date hidden'!AH15)</f>
        <v>0</v>
      </c>
      <c r="AH14" s="204">
        <f>IF('Indicator Date hidden'!AI15="x","x",$AH$2-'Indicator Date hidden'!AI15)</f>
        <v>0</v>
      </c>
      <c r="AI14" s="204">
        <f>IF('Indicator Date hidden'!AJ15="x","x",$AI$2-'Indicator Date hidden'!AJ15)</f>
        <v>0</v>
      </c>
      <c r="AJ14" s="204" t="str">
        <f>IF('Indicator Date hidden'!AK15="x","x",$AJ$2-'Indicator Date hidden'!AK15)</f>
        <v>x</v>
      </c>
      <c r="AK14" s="204">
        <f>IF('Indicator Date hidden'!AL15="x","x",$AK$2-'Indicator Date hidden'!AL15)</f>
        <v>1</v>
      </c>
      <c r="AL14" s="204">
        <f>IF('Indicator Date hidden'!AM15="x","x",$AL$2-'Indicator Date hidden'!AM15)</f>
        <v>0</v>
      </c>
      <c r="AM14" s="204">
        <f>IF('Indicator Date hidden'!AN15="x","x",$AM$2-'Indicator Date hidden'!AN15)</f>
        <v>0</v>
      </c>
      <c r="AN14" s="204">
        <f>IF('Indicator Date hidden'!AO15="x","x",$AN$2-'Indicator Date hidden'!AO15)</f>
        <v>0</v>
      </c>
      <c r="AO14" s="204">
        <f>IF('Indicator Date hidden'!AP15="x","x",$AO$2-'Indicator Date hidden'!AP15)</f>
        <v>0</v>
      </c>
      <c r="AP14" s="204">
        <f>IF('Indicator Date hidden'!AQ15="x","x",$AP$2-'Indicator Date hidden'!AQ15)</f>
        <v>0</v>
      </c>
      <c r="AQ14" s="204">
        <f>IF('Indicator Date hidden'!AR15="x","x",$AQ$2-'Indicator Date hidden'!AR15)</f>
        <v>4</v>
      </c>
      <c r="AR14" s="204">
        <f>IF('Indicator Date hidden'!AS15="x","x",$AR$2-'Indicator Date hidden'!AS15)</f>
        <v>0</v>
      </c>
      <c r="AS14" s="204">
        <f>IF('Indicator Date hidden'!AT15="x","x",$AS$2-'Indicator Date hidden'!AT15)</f>
        <v>0</v>
      </c>
      <c r="AT14" s="204">
        <f>IF('Indicator Date hidden'!AU15="x","x",$AT$2-'Indicator Date hidden'!AU15)</f>
        <v>0</v>
      </c>
      <c r="AU14" s="204">
        <f>IF('Indicator Date hidden'!AV15="x","x",$AU$2-'Indicator Date hidden'!AV15)</f>
        <v>4</v>
      </c>
      <c r="AV14" s="204">
        <f>IF('Indicator Date hidden'!AW15="x","x",$AV$2-'Indicator Date hidden'!AW15)</f>
        <v>0</v>
      </c>
      <c r="AW14" s="204">
        <f>IF('Indicator Date hidden'!AX15="x","x",$AW$2-'Indicator Date hidden'!AX15)</f>
        <v>0</v>
      </c>
      <c r="AX14" s="204">
        <f>IF('Indicator Date hidden'!AY15="x","x",$AX$2-'Indicator Date hidden'!AY15)</f>
        <v>0</v>
      </c>
      <c r="AY14" s="204">
        <f>IF('Indicator Date hidden'!AZ15="x","x",$AY$2-'Indicator Date hidden'!AZ15)</f>
        <v>0</v>
      </c>
      <c r="AZ14" s="204">
        <f>IF('Indicator Date hidden'!BA15="x","x",$AZ$2-'Indicator Date hidden'!BA15)</f>
        <v>0</v>
      </c>
      <c r="BA14">
        <f t="shared" si="0"/>
        <v>11</v>
      </c>
      <c r="BB14" s="21">
        <f t="shared" si="1"/>
        <v>0.25</v>
      </c>
      <c r="BC14">
        <f t="shared" si="2"/>
        <v>4</v>
      </c>
      <c r="BD14" s="21">
        <f t="shared" si="3"/>
        <v>0.882274951990076</v>
      </c>
      <c r="BE14" s="273">
        <f t="shared" si="4"/>
        <v>0</v>
      </c>
    </row>
    <row r="15" spans="1:57" x14ac:dyDescent="0.35">
      <c r="A15" t="s">
        <v>6858</v>
      </c>
      <c r="B15" s="204">
        <f>IF('Indicator Date hidden'!C16="x","x",$B$2-'Indicator Date hidden'!C16)</f>
        <v>0</v>
      </c>
      <c r="C15" s="204">
        <f>IF('Indicator Date hidden'!D16="x","x",$C$2-'Indicator Date hidden'!D16)</f>
        <v>0</v>
      </c>
      <c r="D15" s="204">
        <f>IF('Indicator Date hidden'!E16="x","x",$D$2-'Indicator Date hidden'!E16)</f>
        <v>0</v>
      </c>
      <c r="E15" s="204">
        <f>IF('Indicator Date hidden'!F16="x","x",$E$2-'Indicator Date hidden'!F16)</f>
        <v>0</v>
      </c>
      <c r="F15" s="204">
        <f>IF('Indicator Date hidden'!G16="x","x",$F$2-'Indicator Date hidden'!G16)</f>
        <v>0</v>
      </c>
      <c r="G15" s="204">
        <f>IF('Indicator Date hidden'!H16="x","x",$G$2-'Indicator Date hidden'!H16)</f>
        <v>0</v>
      </c>
      <c r="H15" s="204">
        <f>IF('Indicator Date hidden'!I16="x","x",$H$2-'Indicator Date hidden'!I16)</f>
        <v>0</v>
      </c>
      <c r="I15" s="204">
        <f>IF('Indicator Date hidden'!J16="x","x",$I$2-'Indicator Date hidden'!J16)</f>
        <v>0</v>
      </c>
      <c r="J15" s="204">
        <f>IF('Indicator Date hidden'!K16="x","x",$J$2-'Indicator Date hidden'!K16)</f>
        <v>0</v>
      </c>
      <c r="K15" s="204">
        <f>IF('Indicator Date hidden'!L16="x","x",$K$2-'Indicator Date hidden'!L16)</f>
        <v>0</v>
      </c>
      <c r="L15" s="204">
        <f>IF('Indicator Date hidden'!M16="x","x",$L$2-'Indicator Date hidden'!M16)</f>
        <v>0</v>
      </c>
      <c r="M15" s="204">
        <f>IF('Indicator Date hidden'!N16="x","x",$M$2-'Indicator Date hidden'!N16)</f>
        <v>0</v>
      </c>
      <c r="N15" s="204">
        <f>IF('Indicator Date hidden'!O16="x","x",$N$2-'Indicator Date hidden'!O16)</f>
        <v>0</v>
      </c>
      <c r="O15" s="204">
        <f>IF('Indicator Date hidden'!P16="x","x",$O$2-'Indicator Date hidden'!P16)</f>
        <v>0</v>
      </c>
      <c r="P15" s="204">
        <f>IF('Indicator Date hidden'!Q16="x","x",$P$2-'Indicator Date hidden'!Q16)</f>
        <v>0</v>
      </c>
      <c r="Q15" s="204">
        <f>IF('Indicator Date hidden'!R16="x","x",$Q$2-'Indicator Date hidden'!R16)</f>
        <v>3</v>
      </c>
      <c r="R15" s="204">
        <f>IF('Indicator Date hidden'!S16="x","x",$R$2-'Indicator Date hidden'!S16)</f>
        <v>0</v>
      </c>
      <c r="S15" s="204">
        <f>IF('Indicator Date hidden'!T16="x","x",$S$2-'Indicator Date hidden'!T16)</f>
        <v>0</v>
      </c>
      <c r="T15" s="204">
        <f>IF('Indicator Date hidden'!U16="x","x",$T$2-'Indicator Date hidden'!U16)</f>
        <v>0</v>
      </c>
      <c r="U15" s="204">
        <f>IF('Indicator Date hidden'!V16="x","x",$U$2-'Indicator Date hidden'!V16)</f>
        <v>0</v>
      </c>
      <c r="V15" s="204">
        <f>IF('Indicator Date hidden'!W16="x","x",$V$2-'Indicator Date hidden'!W16)</f>
        <v>0</v>
      </c>
      <c r="W15" s="204">
        <f>IF('Indicator Date hidden'!X16="x","x",$W$2-'Indicator Date hidden'!X16)</f>
        <v>0</v>
      </c>
      <c r="X15" s="204">
        <f>IF('Indicator Date hidden'!Y16="x","x",$X$2-'Indicator Date hidden'!Y16)</f>
        <v>3</v>
      </c>
      <c r="Y15" s="204">
        <f>IF('Indicator Date hidden'!Z16="x","x",$Y$2-'Indicator Date hidden'!Z16)</f>
        <v>0</v>
      </c>
      <c r="Z15" s="204">
        <f>IF('Indicator Date hidden'!AA16="x","x",$Z$2-'Indicator Date hidden'!AA16)</f>
        <v>0</v>
      </c>
      <c r="AA15" s="204">
        <f>IF('Indicator Date hidden'!AB16="x","x",$AA$2-'Indicator Date hidden'!AB16)</f>
        <v>0</v>
      </c>
      <c r="AB15" s="204">
        <f>IF('Indicator Date hidden'!AC16="x","x",$AB$2-'Indicator Date hidden'!AC16)</f>
        <v>0</v>
      </c>
      <c r="AC15" s="204">
        <f>IF('Indicator Date hidden'!AD16="x","x",$AC$2-'Indicator Date hidden'!AD16)</f>
        <v>0</v>
      </c>
      <c r="AD15" s="204">
        <f>IF('Indicator Date hidden'!AE16="x","x",$AD$2-'Indicator Date hidden'!AE16)</f>
        <v>0</v>
      </c>
      <c r="AE15" s="204">
        <f>IF('Indicator Date hidden'!AF16="x","x",$AE$2-'Indicator Date hidden'!AF16)</f>
        <v>0</v>
      </c>
      <c r="AF15" s="204">
        <f>IF('Indicator Date hidden'!AG16="x","x",$AF$2-'Indicator Date hidden'!AG16)</f>
        <v>3</v>
      </c>
      <c r="AG15" s="204">
        <f>IF('Indicator Date hidden'!AH16="x","x",$AG$2-'Indicator Date hidden'!AH16)</f>
        <v>0</v>
      </c>
      <c r="AH15" s="204">
        <f>IF('Indicator Date hidden'!AI16="x","x",$AH$2-'Indicator Date hidden'!AI16)</f>
        <v>0</v>
      </c>
      <c r="AI15" s="204">
        <f>IF('Indicator Date hidden'!AJ16="x","x",$AI$2-'Indicator Date hidden'!AJ16)</f>
        <v>0</v>
      </c>
      <c r="AJ15" s="204">
        <f>IF('Indicator Date hidden'!AK16="x","x",$AJ$2-'Indicator Date hidden'!AK16)</f>
        <v>1</v>
      </c>
      <c r="AK15" s="204">
        <f>IF('Indicator Date hidden'!AL16="x","x",$AK$2-'Indicator Date hidden'!AL16)</f>
        <v>1</v>
      </c>
      <c r="AL15" s="204">
        <f>IF('Indicator Date hidden'!AM16="x","x",$AL$2-'Indicator Date hidden'!AM16)</f>
        <v>0</v>
      </c>
      <c r="AM15" s="204">
        <f>IF('Indicator Date hidden'!AN16="x","x",$AM$2-'Indicator Date hidden'!AN16)</f>
        <v>0</v>
      </c>
      <c r="AN15" s="204">
        <f>IF('Indicator Date hidden'!AO16="x","x",$AN$2-'Indicator Date hidden'!AO16)</f>
        <v>0</v>
      </c>
      <c r="AO15" s="204">
        <f>IF('Indicator Date hidden'!AP16="x","x",$AO$2-'Indicator Date hidden'!AP16)</f>
        <v>0</v>
      </c>
      <c r="AP15" s="204">
        <f>IF('Indicator Date hidden'!AQ16="x","x",$AP$2-'Indicator Date hidden'!AQ16)</f>
        <v>0</v>
      </c>
      <c r="AQ15" s="204">
        <f>IF('Indicator Date hidden'!AR16="x","x",$AQ$2-'Indicator Date hidden'!AR16)</f>
        <v>0</v>
      </c>
      <c r="AR15" s="204">
        <f>IF('Indicator Date hidden'!AS16="x","x",$AR$2-'Indicator Date hidden'!AS16)</f>
        <v>0</v>
      </c>
      <c r="AS15" s="204">
        <f>IF('Indicator Date hidden'!AT16="x","x",$AS$2-'Indicator Date hidden'!AT16)</f>
        <v>0</v>
      </c>
      <c r="AT15" s="204">
        <f>IF('Indicator Date hidden'!AU16="x","x",$AT$2-'Indicator Date hidden'!AU16)</f>
        <v>0</v>
      </c>
      <c r="AU15" s="204">
        <f>IF('Indicator Date hidden'!AV16="x","x",$AU$2-'Indicator Date hidden'!AV16)</f>
        <v>1</v>
      </c>
      <c r="AV15" s="204">
        <f>IF('Indicator Date hidden'!AW16="x","x",$AV$2-'Indicator Date hidden'!AW16)</f>
        <v>0</v>
      </c>
      <c r="AW15" s="204">
        <f>IF('Indicator Date hidden'!AX16="x","x",$AW$2-'Indicator Date hidden'!AX16)</f>
        <v>0</v>
      </c>
      <c r="AX15" s="204">
        <f>IF('Indicator Date hidden'!AY16="x","x",$AX$2-'Indicator Date hidden'!AY16)</f>
        <v>0</v>
      </c>
      <c r="AY15" s="204">
        <f>IF('Indicator Date hidden'!AZ16="x","x",$AY$2-'Indicator Date hidden'!AZ16)</f>
        <v>0</v>
      </c>
      <c r="AZ15" s="204">
        <f>IF('Indicator Date hidden'!BA16="x","x",$AZ$2-'Indicator Date hidden'!BA16)</f>
        <v>0</v>
      </c>
      <c r="BA15">
        <f t="shared" si="0"/>
        <v>12</v>
      </c>
      <c r="BB15" s="21">
        <f t="shared" si="1"/>
        <v>0.23529411764705882</v>
      </c>
      <c r="BC15">
        <f t="shared" si="2"/>
        <v>6</v>
      </c>
      <c r="BD15" s="21">
        <f t="shared" si="3"/>
        <v>0.72998080270534449</v>
      </c>
      <c r="BE15" s="273">
        <f t="shared" si="4"/>
        <v>0</v>
      </c>
    </row>
    <row r="16" spans="1:57" x14ac:dyDescent="0.35">
      <c r="A16" t="s">
        <v>6875</v>
      </c>
      <c r="B16" s="204">
        <f>IF('Indicator Date hidden'!C17="x","x",$B$2-'Indicator Date hidden'!C17)</f>
        <v>0</v>
      </c>
      <c r="C16" s="204">
        <f>IF('Indicator Date hidden'!D17="x","x",$C$2-'Indicator Date hidden'!D17)</f>
        <v>0</v>
      </c>
      <c r="D16" s="204">
        <f>IF('Indicator Date hidden'!E17="x","x",$D$2-'Indicator Date hidden'!E17)</f>
        <v>0</v>
      </c>
      <c r="E16" s="204">
        <f>IF('Indicator Date hidden'!F17="x","x",$E$2-'Indicator Date hidden'!F17)</f>
        <v>0</v>
      </c>
      <c r="F16" s="204">
        <f>IF('Indicator Date hidden'!G17="x","x",$F$2-'Indicator Date hidden'!G17)</f>
        <v>0</v>
      </c>
      <c r="G16" s="204">
        <f>IF('Indicator Date hidden'!H17="x","x",$G$2-'Indicator Date hidden'!H17)</f>
        <v>0</v>
      </c>
      <c r="H16" s="204">
        <f>IF('Indicator Date hidden'!I17="x","x",$H$2-'Indicator Date hidden'!I17)</f>
        <v>0</v>
      </c>
      <c r="I16" s="204">
        <f>IF('Indicator Date hidden'!J17="x","x",$I$2-'Indicator Date hidden'!J17)</f>
        <v>0</v>
      </c>
      <c r="J16" s="204">
        <f>IF('Indicator Date hidden'!K17="x","x",$J$2-'Indicator Date hidden'!K17)</f>
        <v>0</v>
      </c>
      <c r="K16" s="204">
        <f>IF('Indicator Date hidden'!L17="x","x",$K$2-'Indicator Date hidden'!L17)</f>
        <v>0</v>
      </c>
      <c r="L16" s="204">
        <f>IF('Indicator Date hidden'!M17="x","x",$L$2-'Indicator Date hidden'!M17)</f>
        <v>0</v>
      </c>
      <c r="M16" s="204">
        <f>IF('Indicator Date hidden'!N17="x","x",$M$2-'Indicator Date hidden'!N17)</f>
        <v>0</v>
      </c>
      <c r="N16" s="204">
        <f>IF('Indicator Date hidden'!O17="x","x",$N$2-'Indicator Date hidden'!O17)</f>
        <v>0</v>
      </c>
      <c r="O16" s="204">
        <f>IF('Indicator Date hidden'!P17="x","x",$O$2-'Indicator Date hidden'!P17)</f>
        <v>0</v>
      </c>
      <c r="P16" s="204">
        <f>IF('Indicator Date hidden'!Q17="x","x",$P$2-'Indicator Date hidden'!Q17)</f>
        <v>0</v>
      </c>
      <c r="Q16" s="204">
        <f>IF('Indicator Date hidden'!R17="x","x",$Q$2-'Indicator Date hidden'!R17)</f>
        <v>2</v>
      </c>
      <c r="R16" s="204">
        <f>IF('Indicator Date hidden'!S17="x","x",$R$2-'Indicator Date hidden'!S17)</f>
        <v>0</v>
      </c>
      <c r="S16" s="204">
        <f>IF('Indicator Date hidden'!T17="x","x",$S$2-'Indicator Date hidden'!T17)</f>
        <v>0</v>
      </c>
      <c r="T16" s="204">
        <f>IF('Indicator Date hidden'!U17="x","x",$T$2-'Indicator Date hidden'!U17)</f>
        <v>0</v>
      </c>
      <c r="U16" s="204" t="str">
        <f>IF('Indicator Date hidden'!V17="x","x",$U$2-'Indicator Date hidden'!V17)</f>
        <v>x</v>
      </c>
      <c r="V16" s="204">
        <f>IF('Indicator Date hidden'!W17="x","x",$V$2-'Indicator Date hidden'!W17)</f>
        <v>0</v>
      </c>
      <c r="W16" s="204">
        <f>IF('Indicator Date hidden'!X17="x","x",$W$2-'Indicator Date hidden'!X17)</f>
        <v>1</v>
      </c>
      <c r="X16" s="204">
        <f>IF('Indicator Date hidden'!Y17="x","x",$X$2-'Indicator Date hidden'!Y17)</f>
        <v>4</v>
      </c>
      <c r="Y16" s="204">
        <f>IF('Indicator Date hidden'!Z17="x","x",$Y$2-'Indicator Date hidden'!Z17)</f>
        <v>0</v>
      </c>
      <c r="Z16" s="204">
        <f>IF('Indicator Date hidden'!AA17="x","x",$Z$2-'Indicator Date hidden'!AA17)</f>
        <v>0</v>
      </c>
      <c r="AA16" s="204">
        <f>IF('Indicator Date hidden'!AB17="x","x",$AA$2-'Indicator Date hidden'!AB17)</f>
        <v>1</v>
      </c>
      <c r="AB16" s="204">
        <f>IF('Indicator Date hidden'!AC17="x","x",$AB$2-'Indicator Date hidden'!AC17)</f>
        <v>0</v>
      </c>
      <c r="AC16" s="204">
        <f>IF('Indicator Date hidden'!AD17="x","x",$AC$2-'Indicator Date hidden'!AD17)</f>
        <v>0</v>
      </c>
      <c r="AD16" s="204" t="str">
        <f>IF('Indicator Date hidden'!AE17="x","x",$AD$2-'Indicator Date hidden'!AE17)</f>
        <v>x</v>
      </c>
      <c r="AE16" s="204">
        <f>IF('Indicator Date hidden'!AF17="x","x",$AE$2-'Indicator Date hidden'!AF17)</f>
        <v>0</v>
      </c>
      <c r="AF16" s="204" t="str">
        <f>IF('Indicator Date hidden'!AG17="x","x",$AF$2-'Indicator Date hidden'!AG17)</f>
        <v>x</v>
      </c>
      <c r="AG16" s="204">
        <f>IF('Indicator Date hidden'!AH17="x","x",$AG$2-'Indicator Date hidden'!AH17)</f>
        <v>0</v>
      </c>
      <c r="AH16" s="204">
        <f>IF('Indicator Date hidden'!AI17="x","x",$AH$2-'Indicator Date hidden'!AI17)</f>
        <v>0</v>
      </c>
      <c r="AI16" s="204">
        <f>IF('Indicator Date hidden'!AJ17="x","x",$AI$2-'Indicator Date hidden'!AJ17)</f>
        <v>0</v>
      </c>
      <c r="AJ16" s="204" t="str">
        <f>IF('Indicator Date hidden'!AK17="x","x",$AJ$2-'Indicator Date hidden'!AK17)</f>
        <v>x</v>
      </c>
      <c r="AK16" s="204">
        <f>IF('Indicator Date hidden'!AL17="x","x",$AK$2-'Indicator Date hidden'!AL17)</f>
        <v>1</v>
      </c>
      <c r="AL16" s="204">
        <f>IF('Indicator Date hidden'!AM17="x","x",$AL$2-'Indicator Date hidden'!AM17)</f>
        <v>0</v>
      </c>
      <c r="AM16" s="204">
        <f>IF('Indicator Date hidden'!AN17="x","x",$AM$2-'Indicator Date hidden'!AN17)</f>
        <v>0</v>
      </c>
      <c r="AN16" s="204">
        <f>IF('Indicator Date hidden'!AO17="x","x",$AN$2-'Indicator Date hidden'!AO17)</f>
        <v>0</v>
      </c>
      <c r="AO16" s="204">
        <f>IF('Indicator Date hidden'!AP17="x","x",$AO$2-'Indicator Date hidden'!AP17)</f>
        <v>0</v>
      </c>
      <c r="AP16" s="204">
        <f>IF('Indicator Date hidden'!AQ17="x","x",$AP$2-'Indicator Date hidden'!AQ17)</f>
        <v>0</v>
      </c>
      <c r="AQ16" s="204">
        <f>IF('Indicator Date hidden'!AR17="x","x",$AQ$2-'Indicator Date hidden'!AR17)</f>
        <v>4</v>
      </c>
      <c r="AR16" s="204">
        <f>IF('Indicator Date hidden'!AS17="x","x",$AR$2-'Indicator Date hidden'!AS17)</f>
        <v>0</v>
      </c>
      <c r="AS16" s="204">
        <f>IF('Indicator Date hidden'!AT17="x","x",$AS$2-'Indicator Date hidden'!AT17)</f>
        <v>0</v>
      </c>
      <c r="AT16" s="204">
        <f>IF('Indicator Date hidden'!AU17="x","x",$AT$2-'Indicator Date hidden'!AU17)</f>
        <v>0</v>
      </c>
      <c r="AU16" s="204" t="str">
        <f>IF('Indicator Date hidden'!AV17="x","x",$AU$2-'Indicator Date hidden'!AV17)</f>
        <v>x</v>
      </c>
      <c r="AV16" s="204">
        <f>IF('Indicator Date hidden'!AW17="x","x",$AV$2-'Indicator Date hidden'!AW17)</f>
        <v>0</v>
      </c>
      <c r="AW16" s="204">
        <f>IF('Indicator Date hidden'!AX17="x","x",$AW$2-'Indicator Date hidden'!AX17)</f>
        <v>0</v>
      </c>
      <c r="AX16" s="204">
        <f>IF('Indicator Date hidden'!AY17="x","x",$AX$2-'Indicator Date hidden'!AY17)</f>
        <v>0</v>
      </c>
      <c r="AY16" s="204">
        <f>IF('Indicator Date hidden'!AZ17="x","x",$AY$2-'Indicator Date hidden'!AZ17)</f>
        <v>0</v>
      </c>
      <c r="AZ16" s="204">
        <f>IF('Indicator Date hidden'!BA17="x","x",$AZ$2-'Indicator Date hidden'!BA17)</f>
        <v>0</v>
      </c>
      <c r="BA16">
        <f t="shared" si="0"/>
        <v>13</v>
      </c>
      <c r="BB16" s="21">
        <f t="shared" si="1"/>
        <v>0.28260869565217389</v>
      </c>
      <c r="BC16">
        <f t="shared" si="2"/>
        <v>6</v>
      </c>
      <c r="BD16" s="21">
        <f t="shared" si="3"/>
        <v>0.87633236394549452</v>
      </c>
      <c r="BE16" s="273">
        <f t="shared" si="4"/>
        <v>0</v>
      </c>
    </row>
    <row r="17" spans="1:57" x14ac:dyDescent="0.35">
      <c r="A17" t="s">
        <v>6868</v>
      </c>
      <c r="B17" s="204">
        <f>IF('Indicator Date hidden'!C18="x","x",$B$2-'Indicator Date hidden'!C18)</f>
        <v>0</v>
      </c>
      <c r="C17" s="204">
        <f>IF('Indicator Date hidden'!D18="x","x",$C$2-'Indicator Date hidden'!D18)</f>
        <v>0</v>
      </c>
      <c r="D17" s="204">
        <f>IF('Indicator Date hidden'!E18="x","x",$D$2-'Indicator Date hidden'!E18)</f>
        <v>0</v>
      </c>
      <c r="E17" s="204">
        <f>IF('Indicator Date hidden'!F18="x","x",$E$2-'Indicator Date hidden'!F18)</f>
        <v>0</v>
      </c>
      <c r="F17" s="204">
        <f>IF('Indicator Date hidden'!G18="x","x",$F$2-'Indicator Date hidden'!G18)</f>
        <v>0</v>
      </c>
      <c r="G17" s="204">
        <f>IF('Indicator Date hidden'!H18="x","x",$G$2-'Indicator Date hidden'!H18)</f>
        <v>0</v>
      </c>
      <c r="H17" s="204">
        <f>IF('Indicator Date hidden'!I18="x","x",$H$2-'Indicator Date hidden'!I18)</f>
        <v>0</v>
      </c>
      <c r="I17" s="204">
        <f>IF('Indicator Date hidden'!J18="x","x",$I$2-'Indicator Date hidden'!J18)</f>
        <v>0</v>
      </c>
      <c r="J17" s="204">
        <f>IF('Indicator Date hidden'!K18="x","x",$J$2-'Indicator Date hidden'!K18)</f>
        <v>0</v>
      </c>
      <c r="K17" s="204">
        <f>IF('Indicator Date hidden'!L18="x","x",$K$2-'Indicator Date hidden'!L18)</f>
        <v>0</v>
      </c>
      <c r="L17" s="204">
        <f>IF('Indicator Date hidden'!M18="x","x",$L$2-'Indicator Date hidden'!M18)</f>
        <v>0</v>
      </c>
      <c r="M17" s="204">
        <f>IF('Indicator Date hidden'!N18="x","x",$M$2-'Indicator Date hidden'!N18)</f>
        <v>0</v>
      </c>
      <c r="N17" s="204">
        <f>IF('Indicator Date hidden'!O18="x","x",$N$2-'Indicator Date hidden'!O18)</f>
        <v>0</v>
      </c>
      <c r="O17" s="204">
        <f>IF('Indicator Date hidden'!P18="x","x",$O$2-'Indicator Date hidden'!P18)</f>
        <v>0</v>
      </c>
      <c r="P17" s="204">
        <f>IF('Indicator Date hidden'!Q18="x","x",$P$2-'Indicator Date hidden'!Q18)</f>
        <v>0</v>
      </c>
      <c r="Q17" s="204">
        <f>IF('Indicator Date hidden'!R18="x","x",$Q$2-'Indicator Date hidden'!R18)</f>
        <v>9</v>
      </c>
      <c r="R17" s="204">
        <f>IF('Indicator Date hidden'!S18="x","x",$R$2-'Indicator Date hidden'!S18)</f>
        <v>0</v>
      </c>
      <c r="S17" s="204">
        <f>IF('Indicator Date hidden'!T18="x","x",$S$2-'Indicator Date hidden'!T18)</f>
        <v>0</v>
      </c>
      <c r="T17" s="204">
        <f>IF('Indicator Date hidden'!U18="x","x",$T$2-'Indicator Date hidden'!U18)</f>
        <v>0</v>
      </c>
      <c r="U17" s="204">
        <f>IF('Indicator Date hidden'!V18="x","x",$U$2-'Indicator Date hidden'!V18)</f>
        <v>0</v>
      </c>
      <c r="V17" s="204">
        <f>IF('Indicator Date hidden'!W18="x","x",$V$2-'Indicator Date hidden'!W18)</f>
        <v>0</v>
      </c>
      <c r="W17" s="204">
        <f>IF('Indicator Date hidden'!X18="x","x",$W$2-'Indicator Date hidden'!X18)</f>
        <v>9</v>
      </c>
      <c r="X17" s="204">
        <f>IF('Indicator Date hidden'!Y18="x","x",$X$2-'Indicator Date hidden'!Y18)</f>
        <v>1</v>
      </c>
      <c r="Y17" s="204">
        <f>IF('Indicator Date hidden'!Z18="x","x",$Y$2-'Indicator Date hidden'!Z18)</f>
        <v>0</v>
      </c>
      <c r="Z17" s="204">
        <f>IF('Indicator Date hidden'!AA18="x","x",$Z$2-'Indicator Date hidden'!AA18)</f>
        <v>0</v>
      </c>
      <c r="AA17" s="204">
        <f>IF('Indicator Date hidden'!AB18="x","x",$AA$2-'Indicator Date hidden'!AB18)</f>
        <v>0</v>
      </c>
      <c r="AB17" s="204">
        <f>IF('Indicator Date hidden'!AC18="x","x",$AB$2-'Indicator Date hidden'!AC18)</f>
        <v>0</v>
      </c>
      <c r="AC17" s="204">
        <f>IF('Indicator Date hidden'!AD18="x","x",$AC$2-'Indicator Date hidden'!AD18)</f>
        <v>0</v>
      </c>
      <c r="AD17" s="204" t="str">
        <f>IF('Indicator Date hidden'!AE18="x","x",$AD$2-'Indicator Date hidden'!AE18)</f>
        <v>x</v>
      </c>
      <c r="AE17" s="204">
        <f>IF('Indicator Date hidden'!AF18="x","x",$AE$2-'Indicator Date hidden'!AF18)</f>
        <v>0</v>
      </c>
      <c r="AF17" s="204">
        <f>IF('Indicator Date hidden'!AG18="x","x",$AF$2-'Indicator Date hidden'!AG18)</f>
        <v>1</v>
      </c>
      <c r="AG17" s="204">
        <f>IF('Indicator Date hidden'!AH18="x","x",$AG$2-'Indicator Date hidden'!AH18)</f>
        <v>0</v>
      </c>
      <c r="AH17" s="204">
        <f>IF('Indicator Date hidden'!AI18="x","x",$AH$2-'Indicator Date hidden'!AI18)</f>
        <v>0</v>
      </c>
      <c r="AI17" s="204">
        <f>IF('Indicator Date hidden'!AJ18="x","x",$AI$2-'Indicator Date hidden'!AJ18)</f>
        <v>0</v>
      </c>
      <c r="AJ17" s="204" t="str">
        <f>IF('Indicator Date hidden'!AK18="x","x",$AJ$2-'Indicator Date hidden'!AK18)</f>
        <v>x</v>
      </c>
      <c r="AK17" s="204">
        <f>IF('Indicator Date hidden'!AL18="x","x",$AK$2-'Indicator Date hidden'!AL18)</f>
        <v>1</v>
      </c>
      <c r="AL17" s="204">
        <f>IF('Indicator Date hidden'!AM18="x","x",$AL$2-'Indicator Date hidden'!AM18)</f>
        <v>0</v>
      </c>
      <c r="AM17" s="204">
        <f>IF('Indicator Date hidden'!AN18="x","x",$AM$2-'Indicator Date hidden'!AN18)</f>
        <v>0</v>
      </c>
      <c r="AN17" s="204">
        <f>IF('Indicator Date hidden'!AO18="x","x",$AN$2-'Indicator Date hidden'!AO18)</f>
        <v>0</v>
      </c>
      <c r="AO17" s="204" t="str">
        <f>IF('Indicator Date hidden'!AP18="x","x",$AO$2-'Indicator Date hidden'!AP18)</f>
        <v>x</v>
      </c>
      <c r="AP17" s="204" t="str">
        <f>IF('Indicator Date hidden'!AQ18="x","x",$AP$2-'Indicator Date hidden'!AQ18)</f>
        <v>x</v>
      </c>
      <c r="AQ17" s="204">
        <f>IF('Indicator Date hidden'!AR18="x","x",$AQ$2-'Indicator Date hidden'!AR18)</f>
        <v>0</v>
      </c>
      <c r="AR17" s="204">
        <f>IF('Indicator Date hidden'!AS18="x","x",$AR$2-'Indicator Date hidden'!AS18)</f>
        <v>0</v>
      </c>
      <c r="AS17" s="204">
        <f>IF('Indicator Date hidden'!AT18="x","x",$AS$2-'Indicator Date hidden'!AT18)</f>
        <v>0</v>
      </c>
      <c r="AT17" s="204">
        <f>IF('Indicator Date hidden'!AU18="x","x",$AT$2-'Indicator Date hidden'!AU18)</f>
        <v>0</v>
      </c>
      <c r="AU17" s="204">
        <f>IF('Indicator Date hidden'!AV18="x","x",$AU$2-'Indicator Date hidden'!AV18)</f>
        <v>5</v>
      </c>
      <c r="AV17" s="204">
        <f>IF('Indicator Date hidden'!AW18="x","x",$AV$2-'Indicator Date hidden'!AW18)</f>
        <v>0</v>
      </c>
      <c r="AW17" s="204">
        <f>IF('Indicator Date hidden'!AX18="x","x",$AW$2-'Indicator Date hidden'!AX18)</f>
        <v>0</v>
      </c>
      <c r="AX17" s="204">
        <f>IF('Indicator Date hidden'!AY18="x","x",$AX$2-'Indicator Date hidden'!AY18)</f>
        <v>0</v>
      </c>
      <c r="AY17" s="204">
        <f>IF('Indicator Date hidden'!AZ18="x","x",$AY$2-'Indicator Date hidden'!AZ18)</f>
        <v>0</v>
      </c>
      <c r="AZ17" s="204">
        <f>IF('Indicator Date hidden'!BA18="x","x",$AZ$2-'Indicator Date hidden'!BA18)</f>
        <v>0</v>
      </c>
      <c r="BA17">
        <f t="shared" si="0"/>
        <v>26</v>
      </c>
      <c r="BB17" s="21">
        <f t="shared" si="1"/>
        <v>0.55319148936170215</v>
      </c>
      <c r="BC17">
        <f t="shared" si="2"/>
        <v>6</v>
      </c>
      <c r="BD17" s="21">
        <f t="shared" si="3"/>
        <v>1.9330112176568308</v>
      </c>
      <c r="BE17" s="273">
        <f t="shared" si="4"/>
        <v>0</v>
      </c>
    </row>
    <row r="18" spans="1:57" x14ac:dyDescent="0.35">
      <c r="A18" t="s">
        <v>6854</v>
      </c>
      <c r="B18" s="204">
        <f>IF('Indicator Date hidden'!C19="x","x",$B$2-'Indicator Date hidden'!C19)</f>
        <v>0</v>
      </c>
      <c r="C18" s="204">
        <f>IF('Indicator Date hidden'!D19="x","x",$C$2-'Indicator Date hidden'!D19)</f>
        <v>0</v>
      </c>
      <c r="D18" s="204">
        <f>IF('Indicator Date hidden'!E19="x","x",$D$2-'Indicator Date hidden'!E19)</f>
        <v>0</v>
      </c>
      <c r="E18" s="204">
        <f>IF('Indicator Date hidden'!F19="x","x",$E$2-'Indicator Date hidden'!F19)</f>
        <v>0</v>
      </c>
      <c r="F18" s="204">
        <f>IF('Indicator Date hidden'!G19="x","x",$F$2-'Indicator Date hidden'!G19)</f>
        <v>0</v>
      </c>
      <c r="G18" s="204">
        <f>IF('Indicator Date hidden'!H19="x","x",$G$2-'Indicator Date hidden'!H19)</f>
        <v>0</v>
      </c>
      <c r="H18" s="204">
        <f>IF('Indicator Date hidden'!I19="x","x",$H$2-'Indicator Date hidden'!I19)</f>
        <v>0</v>
      </c>
      <c r="I18" s="204">
        <f>IF('Indicator Date hidden'!J19="x","x",$I$2-'Indicator Date hidden'!J19)</f>
        <v>0</v>
      </c>
      <c r="J18" s="204">
        <f>IF('Indicator Date hidden'!K19="x","x",$J$2-'Indicator Date hidden'!K19)</f>
        <v>0</v>
      </c>
      <c r="K18" s="204">
        <f>IF('Indicator Date hidden'!L19="x","x",$K$2-'Indicator Date hidden'!L19)</f>
        <v>0</v>
      </c>
      <c r="L18" s="204">
        <f>IF('Indicator Date hidden'!M19="x","x",$L$2-'Indicator Date hidden'!M19)</f>
        <v>0</v>
      </c>
      <c r="M18" s="204">
        <f>IF('Indicator Date hidden'!N19="x","x",$M$2-'Indicator Date hidden'!N19)</f>
        <v>0</v>
      </c>
      <c r="N18" s="204">
        <f>IF('Indicator Date hidden'!O19="x","x",$N$2-'Indicator Date hidden'!O19)</f>
        <v>0</v>
      </c>
      <c r="O18" s="204">
        <f>IF('Indicator Date hidden'!P19="x","x",$O$2-'Indicator Date hidden'!P19)</f>
        <v>0</v>
      </c>
      <c r="P18" s="204">
        <f>IF('Indicator Date hidden'!Q19="x","x",$P$2-'Indicator Date hidden'!Q19)</f>
        <v>0</v>
      </c>
      <c r="Q18" s="204" t="str">
        <f>IF('Indicator Date hidden'!R19="x","x",$Q$2-'Indicator Date hidden'!R19)</f>
        <v>x</v>
      </c>
      <c r="R18" s="204">
        <f>IF('Indicator Date hidden'!S19="x","x",$R$2-'Indicator Date hidden'!S19)</f>
        <v>0</v>
      </c>
      <c r="S18" s="204">
        <f>IF('Indicator Date hidden'!T19="x","x",$S$2-'Indicator Date hidden'!T19)</f>
        <v>0</v>
      </c>
      <c r="T18" s="204">
        <f>IF('Indicator Date hidden'!U19="x","x",$T$2-'Indicator Date hidden'!U19)</f>
        <v>0</v>
      </c>
      <c r="U18" s="204" t="str">
        <f>IF('Indicator Date hidden'!V19="x","x",$U$2-'Indicator Date hidden'!V19)</f>
        <v>x</v>
      </c>
      <c r="V18" s="204">
        <f>IF('Indicator Date hidden'!W19="x","x",$V$2-'Indicator Date hidden'!W19)</f>
        <v>0</v>
      </c>
      <c r="W18" s="204" t="str">
        <f>IF('Indicator Date hidden'!X19="x","x",$W$2-'Indicator Date hidden'!X19)</f>
        <v>x</v>
      </c>
      <c r="X18" s="204">
        <f>IF('Indicator Date hidden'!Y19="x","x",$X$2-'Indicator Date hidden'!Y19)</f>
        <v>1</v>
      </c>
      <c r="Y18" s="204">
        <f>IF('Indicator Date hidden'!Z19="x","x",$Y$2-'Indicator Date hidden'!Z19)</f>
        <v>0</v>
      </c>
      <c r="Z18" s="204">
        <f>IF('Indicator Date hidden'!AA19="x","x",$Z$2-'Indicator Date hidden'!AA19)</f>
        <v>0</v>
      </c>
      <c r="AA18" s="204" t="str">
        <f>IF('Indicator Date hidden'!AB19="x","x",$AA$2-'Indicator Date hidden'!AB19)</f>
        <v>x</v>
      </c>
      <c r="AB18" s="204">
        <f>IF('Indicator Date hidden'!AC19="x","x",$AB$2-'Indicator Date hidden'!AC19)</f>
        <v>0</v>
      </c>
      <c r="AC18" s="204">
        <f>IF('Indicator Date hidden'!AD19="x","x",$AC$2-'Indicator Date hidden'!AD19)</f>
        <v>0</v>
      </c>
      <c r="AD18" s="204" t="str">
        <f>IF('Indicator Date hidden'!AE19="x","x",$AD$2-'Indicator Date hidden'!AE19)</f>
        <v>x</v>
      </c>
      <c r="AE18" s="204">
        <f>IF('Indicator Date hidden'!AF19="x","x",$AE$2-'Indicator Date hidden'!AF19)</f>
        <v>0</v>
      </c>
      <c r="AF18" s="204">
        <f>IF('Indicator Date hidden'!AG19="x","x",$AF$2-'Indicator Date hidden'!AG19)</f>
        <v>1</v>
      </c>
      <c r="AG18" s="204">
        <f>IF('Indicator Date hidden'!AH19="x","x",$AG$2-'Indicator Date hidden'!AH19)</f>
        <v>0</v>
      </c>
      <c r="AH18" s="204">
        <f>IF('Indicator Date hidden'!AI19="x","x",$AH$2-'Indicator Date hidden'!AI19)</f>
        <v>0</v>
      </c>
      <c r="AI18" s="204">
        <f>IF('Indicator Date hidden'!AJ19="x","x",$AI$2-'Indicator Date hidden'!AJ19)</f>
        <v>0</v>
      </c>
      <c r="AJ18" s="204" t="str">
        <f>IF('Indicator Date hidden'!AK19="x","x",$AJ$2-'Indicator Date hidden'!AK19)</f>
        <v>x</v>
      </c>
      <c r="AK18" s="204">
        <f>IF('Indicator Date hidden'!AL19="x","x",$AK$2-'Indicator Date hidden'!AL19)</f>
        <v>1</v>
      </c>
      <c r="AL18" s="204">
        <f>IF('Indicator Date hidden'!AM19="x","x",$AL$2-'Indicator Date hidden'!AM19)</f>
        <v>0</v>
      </c>
      <c r="AM18" s="204">
        <f>IF('Indicator Date hidden'!AN19="x","x",$AM$2-'Indicator Date hidden'!AN19)</f>
        <v>0</v>
      </c>
      <c r="AN18" s="204">
        <f>IF('Indicator Date hidden'!AO19="x","x",$AN$2-'Indicator Date hidden'!AO19)</f>
        <v>0</v>
      </c>
      <c r="AO18" s="204">
        <f>IF('Indicator Date hidden'!AP19="x","x",$AO$2-'Indicator Date hidden'!AP19)</f>
        <v>0</v>
      </c>
      <c r="AP18" s="204">
        <f>IF('Indicator Date hidden'!AQ19="x","x",$AP$2-'Indicator Date hidden'!AQ19)</f>
        <v>0</v>
      </c>
      <c r="AQ18" s="204" t="str">
        <f>IF('Indicator Date hidden'!AR19="x","x",$AQ$2-'Indicator Date hidden'!AR19)</f>
        <v>x</v>
      </c>
      <c r="AR18" s="204">
        <f>IF('Indicator Date hidden'!AS19="x","x",$AR$2-'Indicator Date hidden'!AS19)</f>
        <v>0</v>
      </c>
      <c r="AS18" s="204">
        <f>IF('Indicator Date hidden'!AT19="x","x",$AS$2-'Indicator Date hidden'!AT19)</f>
        <v>0</v>
      </c>
      <c r="AT18" s="204">
        <f>IF('Indicator Date hidden'!AU19="x","x",$AT$2-'Indicator Date hidden'!AU19)</f>
        <v>0</v>
      </c>
      <c r="AU18" s="204" t="str">
        <f>IF('Indicator Date hidden'!AV19="x","x",$AU$2-'Indicator Date hidden'!AV19)</f>
        <v>x</v>
      </c>
      <c r="AV18" s="204">
        <f>IF('Indicator Date hidden'!AW19="x","x",$AV$2-'Indicator Date hidden'!AW19)</f>
        <v>0</v>
      </c>
      <c r="AW18" s="204">
        <f>IF('Indicator Date hidden'!AX19="x","x",$AW$2-'Indicator Date hidden'!AX19)</f>
        <v>0</v>
      </c>
      <c r="AX18" s="204">
        <f>IF('Indicator Date hidden'!AY19="x","x",$AX$2-'Indicator Date hidden'!AY19)</f>
        <v>0</v>
      </c>
      <c r="AY18" s="204">
        <f>IF('Indicator Date hidden'!AZ19="x","x",$AY$2-'Indicator Date hidden'!AZ19)</f>
        <v>0</v>
      </c>
      <c r="AZ18" s="204">
        <f>IF('Indicator Date hidden'!BA19="x","x",$AZ$2-'Indicator Date hidden'!BA19)</f>
        <v>0</v>
      </c>
      <c r="BA18">
        <f t="shared" si="0"/>
        <v>3</v>
      </c>
      <c r="BB18" s="21">
        <f t="shared" si="1"/>
        <v>6.9767441860465115E-2</v>
      </c>
      <c r="BC18">
        <f t="shared" si="2"/>
        <v>3</v>
      </c>
      <c r="BD18" s="21">
        <f t="shared" si="3"/>
        <v>0.25475467790937961</v>
      </c>
      <c r="BE18" s="273">
        <f t="shared" si="4"/>
        <v>0</v>
      </c>
    </row>
    <row r="19" spans="1:57" x14ac:dyDescent="0.35">
      <c r="A19" t="s">
        <v>6870</v>
      </c>
      <c r="B19" s="204">
        <f>IF('Indicator Date hidden'!C20="x","x",$B$2-'Indicator Date hidden'!C20)</f>
        <v>0</v>
      </c>
      <c r="C19" s="204">
        <f>IF('Indicator Date hidden'!D20="x","x",$C$2-'Indicator Date hidden'!D20)</f>
        <v>0</v>
      </c>
      <c r="D19" s="204">
        <f>IF('Indicator Date hidden'!E20="x","x",$D$2-'Indicator Date hidden'!E20)</f>
        <v>0</v>
      </c>
      <c r="E19" s="204">
        <f>IF('Indicator Date hidden'!F20="x","x",$E$2-'Indicator Date hidden'!F20)</f>
        <v>0</v>
      </c>
      <c r="F19" s="204">
        <f>IF('Indicator Date hidden'!G20="x","x",$F$2-'Indicator Date hidden'!G20)</f>
        <v>0</v>
      </c>
      <c r="G19" s="204">
        <f>IF('Indicator Date hidden'!H20="x","x",$G$2-'Indicator Date hidden'!H20)</f>
        <v>0</v>
      </c>
      <c r="H19" s="204">
        <f>IF('Indicator Date hidden'!I20="x","x",$H$2-'Indicator Date hidden'!I20)</f>
        <v>0</v>
      </c>
      <c r="I19" s="204">
        <f>IF('Indicator Date hidden'!J20="x","x",$I$2-'Indicator Date hidden'!J20)</f>
        <v>0</v>
      </c>
      <c r="J19" s="204">
        <f>IF('Indicator Date hidden'!K20="x","x",$J$2-'Indicator Date hidden'!K20)</f>
        <v>0</v>
      </c>
      <c r="K19" s="204">
        <f>IF('Indicator Date hidden'!L20="x","x",$K$2-'Indicator Date hidden'!L20)</f>
        <v>0</v>
      </c>
      <c r="L19" s="204">
        <f>IF('Indicator Date hidden'!M20="x","x",$L$2-'Indicator Date hidden'!M20)</f>
        <v>0</v>
      </c>
      <c r="M19" s="204">
        <f>IF('Indicator Date hidden'!N20="x","x",$M$2-'Indicator Date hidden'!N20)</f>
        <v>0</v>
      </c>
      <c r="N19" s="204">
        <f>IF('Indicator Date hidden'!O20="x","x",$N$2-'Indicator Date hidden'!O20)</f>
        <v>0</v>
      </c>
      <c r="O19" s="204">
        <f>IF('Indicator Date hidden'!P20="x","x",$O$2-'Indicator Date hidden'!P20)</f>
        <v>0</v>
      </c>
      <c r="P19" s="204">
        <f>IF('Indicator Date hidden'!Q20="x","x",$P$2-'Indicator Date hidden'!Q20)</f>
        <v>0</v>
      </c>
      <c r="Q19" s="204">
        <f>IF('Indicator Date hidden'!R20="x","x",$Q$2-'Indicator Date hidden'!R20)</f>
        <v>3</v>
      </c>
      <c r="R19" s="204">
        <f>IF('Indicator Date hidden'!S20="x","x",$R$2-'Indicator Date hidden'!S20)</f>
        <v>0</v>
      </c>
      <c r="S19" s="204">
        <f>IF('Indicator Date hidden'!T20="x","x",$S$2-'Indicator Date hidden'!T20)</f>
        <v>0</v>
      </c>
      <c r="T19" s="204">
        <f>IF('Indicator Date hidden'!U20="x","x",$T$2-'Indicator Date hidden'!U20)</f>
        <v>0</v>
      </c>
      <c r="U19" s="204">
        <f>IF('Indicator Date hidden'!V20="x","x",$U$2-'Indicator Date hidden'!V20)</f>
        <v>0</v>
      </c>
      <c r="V19" s="204">
        <f>IF('Indicator Date hidden'!W20="x","x",$V$2-'Indicator Date hidden'!W20)</f>
        <v>0</v>
      </c>
      <c r="W19" s="204">
        <f>IF('Indicator Date hidden'!X20="x","x",$W$2-'Indicator Date hidden'!X20)</f>
        <v>3</v>
      </c>
      <c r="X19" s="204">
        <f>IF('Indicator Date hidden'!Y20="x","x",$X$2-'Indicator Date hidden'!Y20)</f>
        <v>4</v>
      </c>
      <c r="Y19" s="204">
        <f>IF('Indicator Date hidden'!Z20="x","x",$Y$2-'Indicator Date hidden'!Z20)</f>
        <v>0</v>
      </c>
      <c r="Z19" s="204">
        <f>IF('Indicator Date hidden'!AA20="x","x",$Z$2-'Indicator Date hidden'!AA20)</f>
        <v>0</v>
      </c>
      <c r="AA19" s="204">
        <f>IF('Indicator Date hidden'!AB20="x","x",$AA$2-'Indicator Date hidden'!AB20)</f>
        <v>0</v>
      </c>
      <c r="AB19" s="204">
        <f>IF('Indicator Date hidden'!AC20="x","x",$AB$2-'Indicator Date hidden'!AC20)</f>
        <v>0</v>
      </c>
      <c r="AC19" s="204">
        <f>IF('Indicator Date hidden'!AD20="x","x",$AC$2-'Indicator Date hidden'!AD20)</f>
        <v>0</v>
      </c>
      <c r="AD19" s="204">
        <f>IF('Indicator Date hidden'!AE20="x","x",$AD$2-'Indicator Date hidden'!AE20)</f>
        <v>0</v>
      </c>
      <c r="AE19" s="204">
        <f>IF('Indicator Date hidden'!AF20="x","x",$AE$2-'Indicator Date hidden'!AF20)</f>
        <v>0</v>
      </c>
      <c r="AF19" s="204" t="str">
        <f>IF('Indicator Date hidden'!AG20="x","x",$AF$2-'Indicator Date hidden'!AG20)</f>
        <v>x</v>
      </c>
      <c r="AG19" s="204">
        <f>IF('Indicator Date hidden'!AH20="x","x",$AG$2-'Indicator Date hidden'!AH20)</f>
        <v>0</v>
      </c>
      <c r="AH19" s="204">
        <f>IF('Indicator Date hidden'!AI20="x","x",$AH$2-'Indicator Date hidden'!AI20)</f>
        <v>0</v>
      </c>
      <c r="AI19" s="204">
        <f>IF('Indicator Date hidden'!AJ20="x","x",$AI$2-'Indicator Date hidden'!AJ20)</f>
        <v>0</v>
      </c>
      <c r="AJ19" s="204" t="str">
        <f>IF('Indicator Date hidden'!AK20="x","x",$AJ$2-'Indicator Date hidden'!AK20)</f>
        <v>x</v>
      </c>
      <c r="AK19" s="204">
        <f>IF('Indicator Date hidden'!AL20="x","x",$AK$2-'Indicator Date hidden'!AL20)</f>
        <v>1</v>
      </c>
      <c r="AL19" s="204">
        <f>IF('Indicator Date hidden'!AM20="x","x",$AL$2-'Indicator Date hidden'!AM20)</f>
        <v>0</v>
      </c>
      <c r="AM19" s="204">
        <f>IF('Indicator Date hidden'!AN20="x","x",$AM$2-'Indicator Date hidden'!AN20)</f>
        <v>0</v>
      </c>
      <c r="AN19" s="204">
        <f>IF('Indicator Date hidden'!AO20="x","x",$AN$2-'Indicator Date hidden'!AO20)</f>
        <v>0</v>
      </c>
      <c r="AO19" s="204" t="str">
        <f>IF('Indicator Date hidden'!AP20="x","x",$AO$2-'Indicator Date hidden'!AP20)</f>
        <v>x</v>
      </c>
      <c r="AP19" s="204">
        <f>IF('Indicator Date hidden'!AQ20="x","x",$AP$2-'Indicator Date hidden'!AQ20)</f>
        <v>2</v>
      </c>
      <c r="AQ19" s="204" t="str">
        <f>IF('Indicator Date hidden'!AR20="x","x",$AQ$2-'Indicator Date hidden'!AR20)</f>
        <v>x</v>
      </c>
      <c r="AR19" s="204">
        <f>IF('Indicator Date hidden'!AS20="x","x",$AR$2-'Indicator Date hidden'!AS20)</f>
        <v>0</v>
      </c>
      <c r="AS19" s="204" t="str">
        <f>IF('Indicator Date hidden'!AT20="x","x",$AS$2-'Indicator Date hidden'!AT20)</f>
        <v>x</v>
      </c>
      <c r="AT19" s="204">
        <f>IF('Indicator Date hidden'!AU20="x","x",$AT$2-'Indicator Date hidden'!AU20)</f>
        <v>0</v>
      </c>
      <c r="AU19" s="204" t="str">
        <f>IF('Indicator Date hidden'!AV20="x","x",$AU$2-'Indicator Date hidden'!AV20)</f>
        <v>x</v>
      </c>
      <c r="AV19" s="204">
        <f>IF('Indicator Date hidden'!AW20="x","x",$AV$2-'Indicator Date hidden'!AW20)</f>
        <v>0</v>
      </c>
      <c r="AW19" s="204">
        <f>IF('Indicator Date hidden'!AX20="x","x",$AW$2-'Indicator Date hidden'!AX20)</f>
        <v>0</v>
      </c>
      <c r="AX19" s="204">
        <f>IF('Indicator Date hidden'!AY20="x","x",$AX$2-'Indicator Date hidden'!AY20)</f>
        <v>0</v>
      </c>
      <c r="AY19" s="204">
        <f>IF('Indicator Date hidden'!AZ20="x","x",$AY$2-'Indicator Date hidden'!AZ20)</f>
        <v>0</v>
      </c>
      <c r="AZ19" s="204">
        <f>IF('Indicator Date hidden'!BA20="x","x",$AZ$2-'Indicator Date hidden'!BA20)</f>
        <v>0</v>
      </c>
      <c r="BA19">
        <f t="shared" si="0"/>
        <v>13</v>
      </c>
      <c r="BB19" s="21">
        <f t="shared" si="1"/>
        <v>0.28888888888888886</v>
      </c>
      <c r="BC19">
        <f t="shared" si="2"/>
        <v>5</v>
      </c>
      <c r="BD19" s="21">
        <f t="shared" si="3"/>
        <v>0.88499145563288339</v>
      </c>
      <c r="BE19" s="273">
        <f t="shared" si="4"/>
        <v>0</v>
      </c>
    </row>
    <row r="20" spans="1:57" x14ac:dyDescent="0.35">
      <c r="A20" t="s">
        <v>6856</v>
      </c>
      <c r="B20" s="204">
        <f>IF('Indicator Date hidden'!C21="x","x",$B$2-'Indicator Date hidden'!C21)</f>
        <v>0</v>
      </c>
      <c r="C20" s="204">
        <f>IF('Indicator Date hidden'!D21="x","x",$C$2-'Indicator Date hidden'!D21)</f>
        <v>0</v>
      </c>
      <c r="D20" s="204">
        <f>IF('Indicator Date hidden'!E21="x","x",$D$2-'Indicator Date hidden'!E21)</f>
        <v>0</v>
      </c>
      <c r="E20" s="204">
        <f>IF('Indicator Date hidden'!F21="x","x",$E$2-'Indicator Date hidden'!F21)</f>
        <v>0</v>
      </c>
      <c r="F20" s="204">
        <f>IF('Indicator Date hidden'!G21="x","x",$F$2-'Indicator Date hidden'!G21)</f>
        <v>0</v>
      </c>
      <c r="G20" s="204">
        <f>IF('Indicator Date hidden'!H21="x","x",$G$2-'Indicator Date hidden'!H21)</f>
        <v>0</v>
      </c>
      <c r="H20" s="204">
        <f>IF('Indicator Date hidden'!I21="x","x",$H$2-'Indicator Date hidden'!I21)</f>
        <v>0</v>
      </c>
      <c r="I20" s="204">
        <f>IF('Indicator Date hidden'!J21="x","x",$I$2-'Indicator Date hidden'!J21)</f>
        <v>0</v>
      </c>
      <c r="J20" s="204">
        <f>IF('Indicator Date hidden'!K21="x","x",$J$2-'Indicator Date hidden'!K21)</f>
        <v>0</v>
      </c>
      <c r="K20" s="204">
        <f>IF('Indicator Date hidden'!L21="x","x",$K$2-'Indicator Date hidden'!L21)</f>
        <v>0</v>
      </c>
      <c r="L20" s="204">
        <f>IF('Indicator Date hidden'!M21="x","x",$L$2-'Indicator Date hidden'!M21)</f>
        <v>0</v>
      </c>
      <c r="M20" s="204">
        <f>IF('Indicator Date hidden'!N21="x","x",$M$2-'Indicator Date hidden'!N21)</f>
        <v>0</v>
      </c>
      <c r="N20" s="204">
        <f>IF('Indicator Date hidden'!O21="x","x",$N$2-'Indicator Date hidden'!O21)</f>
        <v>0</v>
      </c>
      <c r="O20" s="204">
        <f>IF('Indicator Date hidden'!P21="x","x",$O$2-'Indicator Date hidden'!P21)</f>
        <v>0</v>
      </c>
      <c r="P20" s="204">
        <f>IF('Indicator Date hidden'!Q21="x","x",$P$2-'Indicator Date hidden'!Q21)</f>
        <v>0</v>
      </c>
      <c r="Q20" s="204">
        <f>IF('Indicator Date hidden'!R21="x","x",$Q$2-'Indicator Date hidden'!R21)</f>
        <v>2</v>
      </c>
      <c r="R20" s="204">
        <f>IF('Indicator Date hidden'!S21="x","x",$R$2-'Indicator Date hidden'!S21)</f>
        <v>0</v>
      </c>
      <c r="S20" s="204">
        <f>IF('Indicator Date hidden'!T21="x","x",$S$2-'Indicator Date hidden'!T21)</f>
        <v>0</v>
      </c>
      <c r="T20" s="204">
        <f>IF('Indicator Date hidden'!U21="x","x",$T$2-'Indicator Date hidden'!U21)</f>
        <v>0</v>
      </c>
      <c r="U20" s="204">
        <f>IF('Indicator Date hidden'!V21="x","x",$U$2-'Indicator Date hidden'!V21)</f>
        <v>0</v>
      </c>
      <c r="V20" s="204">
        <f>IF('Indicator Date hidden'!W21="x","x",$V$2-'Indicator Date hidden'!W21)</f>
        <v>0</v>
      </c>
      <c r="W20" s="204">
        <f>IF('Indicator Date hidden'!X21="x","x",$W$2-'Indicator Date hidden'!X21)</f>
        <v>0</v>
      </c>
      <c r="X20" s="204">
        <f>IF('Indicator Date hidden'!Y21="x","x",$X$2-'Indicator Date hidden'!Y21)</f>
        <v>4</v>
      </c>
      <c r="Y20" s="204">
        <f>IF('Indicator Date hidden'!Z21="x","x",$Y$2-'Indicator Date hidden'!Z21)</f>
        <v>0</v>
      </c>
      <c r="Z20" s="204">
        <f>IF('Indicator Date hidden'!AA21="x","x",$Z$2-'Indicator Date hidden'!AA21)</f>
        <v>0</v>
      </c>
      <c r="AA20" s="204">
        <f>IF('Indicator Date hidden'!AB21="x","x",$AA$2-'Indicator Date hidden'!AB21)</f>
        <v>0</v>
      </c>
      <c r="AB20" s="204">
        <f>IF('Indicator Date hidden'!AC21="x","x",$AB$2-'Indicator Date hidden'!AC21)</f>
        <v>0</v>
      </c>
      <c r="AC20" s="204">
        <f>IF('Indicator Date hidden'!AD21="x","x",$AC$2-'Indicator Date hidden'!AD21)</f>
        <v>0</v>
      </c>
      <c r="AD20" s="204">
        <f>IF('Indicator Date hidden'!AE21="x","x",$AD$2-'Indicator Date hidden'!AE21)</f>
        <v>0</v>
      </c>
      <c r="AE20" s="204">
        <f>IF('Indicator Date hidden'!AF21="x","x",$AE$2-'Indicator Date hidden'!AF21)</f>
        <v>0</v>
      </c>
      <c r="AF20" s="204">
        <f>IF('Indicator Date hidden'!AG21="x","x",$AF$2-'Indicator Date hidden'!AG21)</f>
        <v>2</v>
      </c>
      <c r="AG20" s="204">
        <f>IF('Indicator Date hidden'!AH21="x","x",$AG$2-'Indicator Date hidden'!AH21)</f>
        <v>0</v>
      </c>
      <c r="AH20" s="204">
        <f>IF('Indicator Date hidden'!AI21="x","x",$AH$2-'Indicator Date hidden'!AI21)</f>
        <v>0</v>
      </c>
      <c r="AI20" s="204">
        <f>IF('Indicator Date hidden'!AJ21="x","x",$AI$2-'Indicator Date hidden'!AJ21)</f>
        <v>0</v>
      </c>
      <c r="AJ20" s="204" t="str">
        <f>IF('Indicator Date hidden'!AK21="x","x",$AJ$2-'Indicator Date hidden'!AK21)</f>
        <v>x</v>
      </c>
      <c r="AK20" s="204">
        <f>IF('Indicator Date hidden'!AL21="x","x",$AK$2-'Indicator Date hidden'!AL21)</f>
        <v>1</v>
      </c>
      <c r="AL20" s="204">
        <f>IF('Indicator Date hidden'!AM21="x","x",$AL$2-'Indicator Date hidden'!AM21)</f>
        <v>0</v>
      </c>
      <c r="AM20" s="204">
        <f>IF('Indicator Date hidden'!AN21="x","x",$AM$2-'Indicator Date hidden'!AN21)</f>
        <v>0</v>
      </c>
      <c r="AN20" s="204">
        <f>IF('Indicator Date hidden'!AO21="x","x",$AN$2-'Indicator Date hidden'!AO21)</f>
        <v>0</v>
      </c>
      <c r="AO20" s="204">
        <f>IF('Indicator Date hidden'!AP21="x","x",$AO$2-'Indicator Date hidden'!AP21)</f>
        <v>0</v>
      </c>
      <c r="AP20" s="204">
        <f>IF('Indicator Date hidden'!AQ21="x","x",$AP$2-'Indicator Date hidden'!AQ21)</f>
        <v>0</v>
      </c>
      <c r="AQ20" s="204">
        <f>IF('Indicator Date hidden'!AR21="x","x",$AQ$2-'Indicator Date hidden'!AR21)</f>
        <v>0</v>
      </c>
      <c r="AR20" s="204">
        <f>IF('Indicator Date hidden'!AS21="x","x",$AR$2-'Indicator Date hidden'!AS21)</f>
        <v>0</v>
      </c>
      <c r="AS20" s="204">
        <f>IF('Indicator Date hidden'!AT21="x","x",$AS$2-'Indicator Date hidden'!AT21)</f>
        <v>0</v>
      </c>
      <c r="AT20" s="204">
        <f>IF('Indicator Date hidden'!AU21="x","x",$AT$2-'Indicator Date hidden'!AU21)</f>
        <v>0</v>
      </c>
      <c r="AU20" s="204">
        <f>IF('Indicator Date hidden'!AV21="x","x",$AU$2-'Indicator Date hidden'!AV21)</f>
        <v>8</v>
      </c>
      <c r="AV20" s="204">
        <f>IF('Indicator Date hidden'!AW21="x","x",$AV$2-'Indicator Date hidden'!AW21)</f>
        <v>0</v>
      </c>
      <c r="AW20" s="204">
        <f>IF('Indicator Date hidden'!AX21="x","x",$AW$2-'Indicator Date hidden'!AX21)</f>
        <v>0</v>
      </c>
      <c r="AX20" s="204">
        <f>IF('Indicator Date hidden'!AY21="x","x",$AX$2-'Indicator Date hidden'!AY21)</f>
        <v>0</v>
      </c>
      <c r="AY20" s="204">
        <f>IF('Indicator Date hidden'!AZ21="x","x",$AY$2-'Indicator Date hidden'!AZ21)</f>
        <v>0</v>
      </c>
      <c r="AZ20" s="204">
        <f>IF('Indicator Date hidden'!BA21="x","x",$AZ$2-'Indicator Date hidden'!BA21)</f>
        <v>0</v>
      </c>
      <c r="BA20">
        <f t="shared" si="0"/>
        <v>17</v>
      </c>
      <c r="BB20" s="21">
        <f t="shared" si="1"/>
        <v>0.34</v>
      </c>
      <c r="BC20">
        <f t="shared" si="2"/>
        <v>5</v>
      </c>
      <c r="BD20" s="21">
        <f t="shared" si="3"/>
        <v>1.290116273829611</v>
      </c>
      <c r="BE20" s="273">
        <f t="shared" si="4"/>
        <v>0</v>
      </c>
    </row>
    <row r="21" spans="1:57" x14ac:dyDescent="0.35">
      <c r="A21" t="s">
        <v>6879</v>
      </c>
      <c r="B21" s="204">
        <f>IF('Indicator Date hidden'!C22="x","x",$B$2-'Indicator Date hidden'!C22)</f>
        <v>0</v>
      </c>
      <c r="C21" s="204">
        <f>IF('Indicator Date hidden'!D22="x","x",$C$2-'Indicator Date hidden'!D22)</f>
        <v>0</v>
      </c>
      <c r="D21" s="204">
        <f>IF('Indicator Date hidden'!E22="x","x",$D$2-'Indicator Date hidden'!E22)</f>
        <v>0</v>
      </c>
      <c r="E21" s="204">
        <f>IF('Indicator Date hidden'!F22="x","x",$E$2-'Indicator Date hidden'!F22)</f>
        <v>0</v>
      </c>
      <c r="F21" s="204">
        <f>IF('Indicator Date hidden'!G22="x","x",$F$2-'Indicator Date hidden'!G22)</f>
        <v>0</v>
      </c>
      <c r="G21" s="204">
        <f>IF('Indicator Date hidden'!H22="x","x",$G$2-'Indicator Date hidden'!H22)</f>
        <v>0</v>
      </c>
      <c r="H21" s="204">
        <f>IF('Indicator Date hidden'!I22="x","x",$H$2-'Indicator Date hidden'!I22)</f>
        <v>0</v>
      </c>
      <c r="I21" s="204">
        <f>IF('Indicator Date hidden'!J22="x","x",$I$2-'Indicator Date hidden'!J22)</f>
        <v>0</v>
      </c>
      <c r="J21" s="204">
        <f>IF('Indicator Date hidden'!K22="x","x",$J$2-'Indicator Date hidden'!K22)</f>
        <v>0</v>
      </c>
      <c r="K21" s="204">
        <f>IF('Indicator Date hidden'!L22="x","x",$K$2-'Indicator Date hidden'!L22)</f>
        <v>0</v>
      </c>
      <c r="L21" s="204">
        <f>IF('Indicator Date hidden'!M22="x","x",$L$2-'Indicator Date hidden'!M22)</f>
        <v>0</v>
      </c>
      <c r="M21" s="204">
        <f>IF('Indicator Date hidden'!N22="x","x",$M$2-'Indicator Date hidden'!N22)</f>
        <v>0</v>
      </c>
      <c r="N21" s="204">
        <f>IF('Indicator Date hidden'!O22="x","x",$N$2-'Indicator Date hidden'!O22)</f>
        <v>0</v>
      </c>
      <c r="O21" s="204">
        <f>IF('Indicator Date hidden'!P22="x","x",$O$2-'Indicator Date hidden'!P22)</f>
        <v>0</v>
      </c>
      <c r="P21" s="204">
        <f>IF('Indicator Date hidden'!Q22="x","x",$P$2-'Indicator Date hidden'!Q22)</f>
        <v>0</v>
      </c>
      <c r="Q21" s="204">
        <f>IF('Indicator Date hidden'!R22="x","x",$Q$2-'Indicator Date hidden'!R22)</f>
        <v>4</v>
      </c>
      <c r="R21" s="204">
        <f>IF('Indicator Date hidden'!S22="x","x",$R$2-'Indicator Date hidden'!S22)</f>
        <v>0</v>
      </c>
      <c r="S21" s="204">
        <f>IF('Indicator Date hidden'!T22="x","x",$S$2-'Indicator Date hidden'!T22)</f>
        <v>0</v>
      </c>
      <c r="T21" s="204">
        <f>IF('Indicator Date hidden'!U22="x","x",$T$2-'Indicator Date hidden'!U22)</f>
        <v>0</v>
      </c>
      <c r="U21" s="204">
        <f>IF('Indicator Date hidden'!V22="x","x",$U$2-'Indicator Date hidden'!V22)</f>
        <v>0</v>
      </c>
      <c r="V21" s="204">
        <f>IF('Indicator Date hidden'!W22="x","x",$V$2-'Indicator Date hidden'!W22)</f>
        <v>0</v>
      </c>
      <c r="W21" s="204">
        <f>IF('Indicator Date hidden'!X22="x","x",$W$2-'Indicator Date hidden'!X22)</f>
        <v>4</v>
      </c>
      <c r="X21" s="204">
        <f>IF('Indicator Date hidden'!Y22="x","x",$X$2-'Indicator Date hidden'!Y22)</f>
        <v>2</v>
      </c>
      <c r="Y21" s="204">
        <f>IF('Indicator Date hidden'!Z22="x","x",$Y$2-'Indicator Date hidden'!Z22)</f>
        <v>0</v>
      </c>
      <c r="Z21" s="204">
        <f>IF('Indicator Date hidden'!AA22="x","x",$Z$2-'Indicator Date hidden'!AA22)</f>
        <v>0</v>
      </c>
      <c r="AA21" s="204">
        <f>IF('Indicator Date hidden'!AB22="x","x",$AA$2-'Indicator Date hidden'!AB22)</f>
        <v>1</v>
      </c>
      <c r="AB21" s="204">
        <f>IF('Indicator Date hidden'!AC22="x","x",$AB$2-'Indicator Date hidden'!AC22)</f>
        <v>0</v>
      </c>
      <c r="AC21" s="204">
        <f>IF('Indicator Date hidden'!AD22="x","x",$AC$2-'Indicator Date hidden'!AD22)</f>
        <v>0</v>
      </c>
      <c r="AD21" s="204">
        <f>IF('Indicator Date hidden'!AE22="x","x",$AD$2-'Indicator Date hidden'!AE22)</f>
        <v>0</v>
      </c>
      <c r="AE21" s="204">
        <f>IF('Indicator Date hidden'!AF22="x","x",$AE$2-'Indicator Date hidden'!AF22)</f>
        <v>0</v>
      </c>
      <c r="AF21" s="204">
        <f>IF('Indicator Date hidden'!AG22="x","x",$AF$2-'Indicator Date hidden'!AG22)</f>
        <v>1</v>
      </c>
      <c r="AG21" s="204">
        <f>IF('Indicator Date hidden'!AH22="x","x",$AG$2-'Indicator Date hidden'!AH22)</f>
        <v>0</v>
      </c>
      <c r="AH21" s="204">
        <f>IF('Indicator Date hidden'!AI22="x","x",$AH$2-'Indicator Date hidden'!AI22)</f>
        <v>0</v>
      </c>
      <c r="AI21" s="204">
        <f>IF('Indicator Date hidden'!AJ22="x","x",$AI$2-'Indicator Date hidden'!AJ22)</f>
        <v>0</v>
      </c>
      <c r="AJ21" s="204" t="str">
        <f>IF('Indicator Date hidden'!AK22="x","x",$AJ$2-'Indicator Date hidden'!AK22)</f>
        <v>x</v>
      </c>
      <c r="AK21" s="204" t="str">
        <f>IF('Indicator Date hidden'!AL22="x","x",$AK$2-'Indicator Date hidden'!AL22)</f>
        <v>x</v>
      </c>
      <c r="AL21" s="204">
        <f>IF('Indicator Date hidden'!AM22="x","x",$AL$2-'Indicator Date hidden'!AM22)</f>
        <v>0</v>
      </c>
      <c r="AM21" s="204">
        <f>IF('Indicator Date hidden'!AN22="x","x",$AM$2-'Indicator Date hidden'!AN22)</f>
        <v>0</v>
      </c>
      <c r="AN21" s="204">
        <f>IF('Indicator Date hidden'!AO22="x","x",$AN$2-'Indicator Date hidden'!AO22)</f>
        <v>0</v>
      </c>
      <c r="AO21" s="204">
        <f>IF('Indicator Date hidden'!AP22="x","x",$AO$2-'Indicator Date hidden'!AP22)</f>
        <v>0</v>
      </c>
      <c r="AP21" s="204">
        <f>IF('Indicator Date hidden'!AQ22="x","x",$AP$2-'Indicator Date hidden'!AQ22)</f>
        <v>0</v>
      </c>
      <c r="AQ21" s="204">
        <f>IF('Indicator Date hidden'!AR22="x","x",$AQ$2-'Indicator Date hidden'!AR22)</f>
        <v>0</v>
      </c>
      <c r="AR21" s="204">
        <f>IF('Indicator Date hidden'!AS22="x","x",$AR$2-'Indicator Date hidden'!AS22)</f>
        <v>0</v>
      </c>
      <c r="AS21" s="204">
        <f>IF('Indicator Date hidden'!AT22="x","x",$AS$2-'Indicator Date hidden'!AT22)</f>
        <v>0</v>
      </c>
      <c r="AT21" s="204">
        <f>IF('Indicator Date hidden'!AU22="x","x",$AT$2-'Indicator Date hidden'!AU22)</f>
        <v>0</v>
      </c>
      <c r="AU21" s="204" t="str">
        <f>IF('Indicator Date hidden'!AV22="x","x",$AU$2-'Indicator Date hidden'!AV22)</f>
        <v>x</v>
      </c>
      <c r="AV21" s="204">
        <f>IF('Indicator Date hidden'!AW22="x","x",$AV$2-'Indicator Date hidden'!AW22)</f>
        <v>0</v>
      </c>
      <c r="AW21" s="204">
        <f>IF('Indicator Date hidden'!AX22="x","x",$AW$2-'Indicator Date hidden'!AX22)</f>
        <v>0</v>
      </c>
      <c r="AX21" s="204">
        <f>IF('Indicator Date hidden'!AY22="x","x",$AX$2-'Indicator Date hidden'!AY22)</f>
        <v>0</v>
      </c>
      <c r="AY21" s="204">
        <f>IF('Indicator Date hidden'!AZ22="x","x",$AY$2-'Indicator Date hidden'!AZ22)</f>
        <v>0</v>
      </c>
      <c r="AZ21" s="204">
        <f>IF('Indicator Date hidden'!BA22="x","x",$AZ$2-'Indicator Date hidden'!BA22)</f>
        <v>0</v>
      </c>
      <c r="BA21">
        <f t="shared" si="0"/>
        <v>12</v>
      </c>
      <c r="BB21" s="21">
        <f t="shared" si="1"/>
        <v>0.25</v>
      </c>
      <c r="BC21">
        <f t="shared" si="2"/>
        <v>5</v>
      </c>
      <c r="BD21" s="21">
        <f t="shared" si="3"/>
        <v>0.8539125638299665</v>
      </c>
      <c r="BE21" s="273">
        <f t="shared" si="4"/>
        <v>0</v>
      </c>
    </row>
    <row r="22" spans="1:57" x14ac:dyDescent="0.35">
      <c r="A22" t="s">
        <v>6872</v>
      </c>
      <c r="B22" s="204">
        <f>IF('Indicator Date hidden'!C23="x","x",$B$2-'Indicator Date hidden'!C23)</f>
        <v>0</v>
      </c>
      <c r="C22" s="204">
        <f>IF('Indicator Date hidden'!D23="x","x",$C$2-'Indicator Date hidden'!D23)</f>
        <v>0</v>
      </c>
      <c r="D22" s="204">
        <f>IF('Indicator Date hidden'!E23="x","x",$D$2-'Indicator Date hidden'!E23)</f>
        <v>0</v>
      </c>
      <c r="E22" s="204">
        <f>IF('Indicator Date hidden'!F23="x","x",$E$2-'Indicator Date hidden'!F23)</f>
        <v>0</v>
      </c>
      <c r="F22" s="204">
        <f>IF('Indicator Date hidden'!G23="x","x",$F$2-'Indicator Date hidden'!G23)</f>
        <v>0</v>
      </c>
      <c r="G22" s="204">
        <f>IF('Indicator Date hidden'!H23="x","x",$G$2-'Indicator Date hidden'!H23)</f>
        <v>0</v>
      </c>
      <c r="H22" s="204">
        <f>IF('Indicator Date hidden'!I23="x","x",$H$2-'Indicator Date hidden'!I23)</f>
        <v>0</v>
      </c>
      <c r="I22" s="204">
        <f>IF('Indicator Date hidden'!J23="x","x",$I$2-'Indicator Date hidden'!J23)</f>
        <v>0</v>
      </c>
      <c r="J22" s="204">
        <f>IF('Indicator Date hidden'!K23="x","x",$J$2-'Indicator Date hidden'!K23)</f>
        <v>0</v>
      </c>
      <c r="K22" s="204">
        <f>IF('Indicator Date hidden'!L23="x","x",$K$2-'Indicator Date hidden'!L23)</f>
        <v>0</v>
      </c>
      <c r="L22" s="204">
        <f>IF('Indicator Date hidden'!M23="x","x",$L$2-'Indicator Date hidden'!M23)</f>
        <v>0</v>
      </c>
      <c r="M22" s="204">
        <f>IF('Indicator Date hidden'!N23="x","x",$M$2-'Indicator Date hidden'!N23)</f>
        <v>0</v>
      </c>
      <c r="N22" s="204">
        <f>IF('Indicator Date hidden'!O23="x","x",$N$2-'Indicator Date hidden'!O23)</f>
        <v>0</v>
      </c>
      <c r="O22" s="204">
        <f>IF('Indicator Date hidden'!P23="x","x",$O$2-'Indicator Date hidden'!P23)</f>
        <v>0</v>
      </c>
      <c r="P22" s="204">
        <f>IF('Indicator Date hidden'!Q23="x","x",$P$2-'Indicator Date hidden'!Q23)</f>
        <v>0</v>
      </c>
      <c r="Q22" s="204">
        <f>IF('Indicator Date hidden'!R23="x","x",$Q$2-'Indicator Date hidden'!R23)</f>
        <v>6</v>
      </c>
      <c r="R22" s="204">
        <f>IF('Indicator Date hidden'!S23="x","x",$R$2-'Indicator Date hidden'!S23)</f>
        <v>0</v>
      </c>
      <c r="S22" s="204">
        <f>IF('Indicator Date hidden'!T23="x","x",$S$2-'Indicator Date hidden'!T23)</f>
        <v>0</v>
      </c>
      <c r="T22" s="204">
        <f>IF('Indicator Date hidden'!U23="x","x",$T$2-'Indicator Date hidden'!U23)</f>
        <v>0</v>
      </c>
      <c r="U22" s="204">
        <f>IF('Indicator Date hidden'!V23="x","x",$U$2-'Indicator Date hidden'!V23)</f>
        <v>0</v>
      </c>
      <c r="V22" s="204">
        <f>IF('Indicator Date hidden'!W23="x","x",$V$2-'Indicator Date hidden'!W23)</f>
        <v>0</v>
      </c>
      <c r="W22" s="204">
        <f>IF('Indicator Date hidden'!X23="x","x",$W$2-'Indicator Date hidden'!X23)</f>
        <v>6</v>
      </c>
      <c r="X22" s="204">
        <f>IF('Indicator Date hidden'!Y23="x","x",$X$2-'Indicator Date hidden'!Y23)</f>
        <v>2</v>
      </c>
      <c r="Y22" s="204">
        <f>IF('Indicator Date hidden'!Z23="x","x",$Y$2-'Indicator Date hidden'!Z23)</f>
        <v>0</v>
      </c>
      <c r="Z22" s="204">
        <f>IF('Indicator Date hidden'!AA23="x","x",$Z$2-'Indicator Date hidden'!AA23)</f>
        <v>0</v>
      </c>
      <c r="AA22" s="204">
        <f>IF('Indicator Date hidden'!AB23="x","x",$AA$2-'Indicator Date hidden'!AB23)</f>
        <v>0</v>
      </c>
      <c r="AB22" s="204">
        <f>IF('Indicator Date hidden'!AC23="x","x",$AB$2-'Indicator Date hidden'!AC23)</f>
        <v>0</v>
      </c>
      <c r="AC22" s="204">
        <f>IF('Indicator Date hidden'!AD23="x","x",$AC$2-'Indicator Date hidden'!AD23)</f>
        <v>0</v>
      </c>
      <c r="AD22" s="204">
        <f>IF('Indicator Date hidden'!AE23="x","x",$AD$2-'Indicator Date hidden'!AE23)</f>
        <v>0</v>
      </c>
      <c r="AE22" s="204">
        <f>IF('Indicator Date hidden'!AF23="x","x",$AE$2-'Indicator Date hidden'!AF23)</f>
        <v>0</v>
      </c>
      <c r="AF22" s="204">
        <f>IF('Indicator Date hidden'!AG23="x","x",$AF$2-'Indicator Date hidden'!AG23)</f>
        <v>0</v>
      </c>
      <c r="AG22" s="204">
        <f>IF('Indicator Date hidden'!AH23="x","x",$AG$2-'Indicator Date hidden'!AH23)</f>
        <v>0</v>
      </c>
      <c r="AH22" s="204">
        <f>IF('Indicator Date hidden'!AI23="x","x",$AH$2-'Indicator Date hidden'!AI23)</f>
        <v>0</v>
      </c>
      <c r="AI22" s="204">
        <f>IF('Indicator Date hidden'!AJ23="x","x",$AI$2-'Indicator Date hidden'!AJ23)</f>
        <v>0</v>
      </c>
      <c r="AJ22" s="204" t="str">
        <f>IF('Indicator Date hidden'!AK23="x","x",$AJ$2-'Indicator Date hidden'!AK23)</f>
        <v>x</v>
      </c>
      <c r="AK22" s="204">
        <f>IF('Indicator Date hidden'!AL23="x","x",$AK$2-'Indicator Date hidden'!AL23)</f>
        <v>1</v>
      </c>
      <c r="AL22" s="204">
        <f>IF('Indicator Date hidden'!AM23="x","x",$AL$2-'Indicator Date hidden'!AM23)</f>
        <v>0</v>
      </c>
      <c r="AM22" s="204">
        <f>IF('Indicator Date hidden'!AN23="x","x",$AM$2-'Indicator Date hidden'!AN23)</f>
        <v>0</v>
      </c>
      <c r="AN22" s="204">
        <f>IF('Indicator Date hidden'!AO23="x","x",$AN$2-'Indicator Date hidden'!AO23)</f>
        <v>0</v>
      </c>
      <c r="AO22" s="204">
        <f>IF('Indicator Date hidden'!AP23="x","x",$AO$2-'Indicator Date hidden'!AP23)</f>
        <v>0</v>
      </c>
      <c r="AP22" s="204">
        <f>IF('Indicator Date hidden'!AQ23="x","x",$AP$2-'Indicator Date hidden'!AQ23)</f>
        <v>0</v>
      </c>
      <c r="AQ22" s="204">
        <f>IF('Indicator Date hidden'!AR23="x","x",$AQ$2-'Indicator Date hidden'!AR23)</f>
        <v>4</v>
      </c>
      <c r="AR22" s="204">
        <f>IF('Indicator Date hidden'!AS23="x","x",$AR$2-'Indicator Date hidden'!AS23)</f>
        <v>0</v>
      </c>
      <c r="AS22" s="204">
        <f>IF('Indicator Date hidden'!AT23="x","x",$AS$2-'Indicator Date hidden'!AT23)</f>
        <v>0</v>
      </c>
      <c r="AT22" s="204">
        <f>IF('Indicator Date hidden'!AU23="x","x",$AT$2-'Indicator Date hidden'!AU23)</f>
        <v>0</v>
      </c>
      <c r="AU22" s="204">
        <f>IF('Indicator Date hidden'!AV23="x","x",$AU$2-'Indicator Date hidden'!AV23)</f>
        <v>2</v>
      </c>
      <c r="AV22" s="204">
        <f>IF('Indicator Date hidden'!AW23="x","x",$AV$2-'Indicator Date hidden'!AW23)</f>
        <v>0</v>
      </c>
      <c r="AW22" s="204">
        <f>IF('Indicator Date hidden'!AX23="x","x",$AW$2-'Indicator Date hidden'!AX23)</f>
        <v>0</v>
      </c>
      <c r="AX22" s="204">
        <f>IF('Indicator Date hidden'!AY23="x","x",$AX$2-'Indicator Date hidden'!AY23)</f>
        <v>0</v>
      </c>
      <c r="AY22" s="204">
        <f>IF('Indicator Date hidden'!AZ23="x","x",$AY$2-'Indicator Date hidden'!AZ23)</f>
        <v>0</v>
      </c>
      <c r="AZ22" s="204">
        <f>IF('Indicator Date hidden'!BA23="x","x",$AZ$2-'Indicator Date hidden'!BA23)</f>
        <v>0</v>
      </c>
      <c r="BA22">
        <f t="shared" si="0"/>
        <v>21</v>
      </c>
      <c r="BB22" s="21">
        <f t="shared" si="1"/>
        <v>0.42</v>
      </c>
      <c r="BC22">
        <f t="shared" si="2"/>
        <v>6</v>
      </c>
      <c r="BD22" s="21">
        <f t="shared" si="3"/>
        <v>1.3280060240827223</v>
      </c>
      <c r="BE22" s="273">
        <f t="shared" si="4"/>
        <v>0</v>
      </c>
    </row>
    <row r="23" spans="1:57" x14ac:dyDescent="0.35">
      <c r="A23" t="s">
        <v>6866</v>
      </c>
      <c r="B23" s="204">
        <f>IF('Indicator Date hidden'!C24="x","x",$B$2-'Indicator Date hidden'!C24)</f>
        <v>0</v>
      </c>
      <c r="C23" s="204">
        <f>IF('Indicator Date hidden'!D24="x","x",$C$2-'Indicator Date hidden'!D24)</f>
        <v>0</v>
      </c>
      <c r="D23" s="204">
        <f>IF('Indicator Date hidden'!E24="x","x",$D$2-'Indicator Date hidden'!E24)</f>
        <v>0</v>
      </c>
      <c r="E23" s="204">
        <f>IF('Indicator Date hidden'!F24="x","x",$E$2-'Indicator Date hidden'!F24)</f>
        <v>0</v>
      </c>
      <c r="F23" s="204">
        <f>IF('Indicator Date hidden'!G24="x","x",$F$2-'Indicator Date hidden'!G24)</f>
        <v>0</v>
      </c>
      <c r="G23" s="204">
        <f>IF('Indicator Date hidden'!H24="x","x",$G$2-'Indicator Date hidden'!H24)</f>
        <v>0</v>
      </c>
      <c r="H23" s="204">
        <f>IF('Indicator Date hidden'!I24="x","x",$H$2-'Indicator Date hidden'!I24)</f>
        <v>0</v>
      </c>
      <c r="I23" s="204">
        <f>IF('Indicator Date hidden'!J24="x","x",$I$2-'Indicator Date hidden'!J24)</f>
        <v>0</v>
      </c>
      <c r="J23" s="204">
        <f>IF('Indicator Date hidden'!K24="x","x",$J$2-'Indicator Date hidden'!K24)</f>
        <v>0</v>
      </c>
      <c r="K23" s="204">
        <f>IF('Indicator Date hidden'!L24="x","x",$K$2-'Indicator Date hidden'!L24)</f>
        <v>0</v>
      </c>
      <c r="L23" s="204">
        <f>IF('Indicator Date hidden'!M24="x","x",$L$2-'Indicator Date hidden'!M24)</f>
        <v>0</v>
      </c>
      <c r="M23" s="204">
        <f>IF('Indicator Date hidden'!N24="x","x",$M$2-'Indicator Date hidden'!N24)</f>
        <v>0</v>
      </c>
      <c r="N23" s="204">
        <f>IF('Indicator Date hidden'!O24="x","x",$N$2-'Indicator Date hidden'!O24)</f>
        <v>0</v>
      </c>
      <c r="O23" s="204">
        <f>IF('Indicator Date hidden'!P24="x","x",$O$2-'Indicator Date hidden'!P24)</f>
        <v>0</v>
      </c>
      <c r="P23" s="204">
        <f>IF('Indicator Date hidden'!Q24="x","x",$P$2-'Indicator Date hidden'!Q24)</f>
        <v>0</v>
      </c>
      <c r="Q23" s="204">
        <f>IF('Indicator Date hidden'!R24="x","x",$Q$2-'Indicator Date hidden'!R24)</f>
        <v>2</v>
      </c>
      <c r="R23" s="204">
        <f>IF('Indicator Date hidden'!S24="x","x",$R$2-'Indicator Date hidden'!S24)</f>
        <v>0</v>
      </c>
      <c r="S23" s="204">
        <f>IF('Indicator Date hidden'!T24="x","x",$S$2-'Indicator Date hidden'!T24)</f>
        <v>0</v>
      </c>
      <c r="T23" s="204">
        <f>IF('Indicator Date hidden'!U24="x","x",$T$2-'Indicator Date hidden'!U24)</f>
        <v>0</v>
      </c>
      <c r="U23" s="204">
        <f>IF('Indicator Date hidden'!V24="x","x",$U$2-'Indicator Date hidden'!V24)</f>
        <v>0</v>
      </c>
      <c r="V23" s="204">
        <f>IF('Indicator Date hidden'!W24="x","x",$V$2-'Indicator Date hidden'!W24)</f>
        <v>0</v>
      </c>
      <c r="W23" s="204">
        <f>IF('Indicator Date hidden'!X24="x","x",$W$2-'Indicator Date hidden'!X24)</f>
        <v>2</v>
      </c>
      <c r="X23" s="204">
        <f>IF('Indicator Date hidden'!Y24="x","x",$X$2-'Indicator Date hidden'!Y24)</f>
        <v>1</v>
      </c>
      <c r="Y23" s="204">
        <f>IF('Indicator Date hidden'!Z24="x","x",$Y$2-'Indicator Date hidden'!Z24)</f>
        <v>0</v>
      </c>
      <c r="Z23" s="204">
        <f>IF('Indicator Date hidden'!AA24="x","x",$Z$2-'Indicator Date hidden'!AA24)</f>
        <v>0</v>
      </c>
      <c r="AA23" s="204" t="str">
        <f>IF('Indicator Date hidden'!AB24="x","x",$AA$2-'Indicator Date hidden'!AB24)</f>
        <v>x</v>
      </c>
      <c r="AB23" s="204">
        <f>IF('Indicator Date hidden'!AC24="x","x",$AB$2-'Indicator Date hidden'!AC24)</f>
        <v>0</v>
      </c>
      <c r="AC23" s="204">
        <f>IF('Indicator Date hidden'!AD24="x","x",$AC$2-'Indicator Date hidden'!AD24)</f>
        <v>0</v>
      </c>
      <c r="AD23" s="204" t="str">
        <f>IF('Indicator Date hidden'!AE24="x","x",$AD$2-'Indicator Date hidden'!AE24)</f>
        <v>x</v>
      </c>
      <c r="AE23" s="204">
        <f>IF('Indicator Date hidden'!AF24="x","x",$AE$2-'Indicator Date hidden'!AF24)</f>
        <v>0</v>
      </c>
      <c r="AF23" s="204">
        <f>IF('Indicator Date hidden'!AG24="x","x",$AF$2-'Indicator Date hidden'!AG24)</f>
        <v>6</v>
      </c>
      <c r="AG23" s="204">
        <f>IF('Indicator Date hidden'!AH24="x","x",$AG$2-'Indicator Date hidden'!AH24)</f>
        <v>0</v>
      </c>
      <c r="AH23" s="204">
        <f>IF('Indicator Date hidden'!AI24="x","x",$AH$2-'Indicator Date hidden'!AI24)</f>
        <v>0</v>
      </c>
      <c r="AI23" s="204">
        <f>IF('Indicator Date hidden'!AJ24="x","x",$AI$2-'Indicator Date hidden'!AJ24)</f>
        <v>0</v>
      </c>
      <c r="AJ23" s="204">
        <f>IF('Indicator Date hidden'!AK24="x","x",$AJ$2-'Indicator Date hidden'!AK24)</f>
        <v>1</v>
      </c>
      <c r="AK23" s="204">
        <f>IF('Indicator Date hidden'!AL24="x","x",$AK$2-'Indicator Date hidden'!AL24)</f>
        <v>1</v>
      </c>
      <c r="AL23" s="204">
        <f>IF('Indicator Date hidden'!AM24="x","x",$AL$2-'Indicator Date hidden'!AM24)</f>
        <v>0</v>
      </c>
      <c r="AM23" s="204">
        <f>IF('Indicator Date hidden'!AN24="x","x",$AM$2-'Indicator Date hidden'!AN24)</f>
        <v>0</v>
      </c>
      <c r="AN23" s="204">
        <f>IF('Indicator Date hidden'!AO24="x","x",$AN$2-'Indicator Date hidden'!AO24)</f>
        <v>0</v>
      </c>
      <c r="AO23" s="204" t="str">
        <f>IF('Indicator Date hidden'!AP24="x","x",$AO$2-'Indicator Date hidden'!AP24)</f>
        <v>x</v>
      </c>
      <c r="AP23" s="204">
        <f>IF('Indicator Date hidden'!AQ24="x","x",$AP$2-'Indicator Date hidden'!AQ24)</f>
        <v>2</v>
      </c>
      <c r="AQ23" s="204" t="str">
        <f>IF('Indicator Date hidden'!AR24="x","x",$AQ$2-'Indicator Date hidden'!AR24)</f>
        <v>x</v>
      </c>
      <c r="AR23" s="204">
        <f>IF('Indicator Date hidden'!AS24="x","x",$AR$2-'Indicator Date hidden'!AS24)</f>
        <v>0</v>
      </c>
      <c r="AS23" s="204">
        <f>IF('Indicator Date hidden'!AT24="x","x",$AS$2-'Indicator Date hidden'!AT24)</f>
        <v>0</v>
      </c>
      <c r="AT23" s="204">
        <f>IF('Indicator Date hidden'!AU24="x","x",$AT$2-'Indicator Date hidden'!AU24)</f>
        <v>0</v>
      </c>
      <c r="AU23" s="204">
        <f>IF('Indicator Date hidden'!AV24="x","x",$AU$2-'Indicator Date hidden'!AV24)</f>
        <v>1</v>
      </c>
      <c r="AV23" s="204">
        <f>IF('Indicator Date hidden'!AW24="x","x",$AV$2-'Indicator Date hidden'!AW24)</f>
        <v>0</v>
      </c>
      <c r="AW23" s="204">
        <f>IF('Indicator Date hidden'!AX24="x","x",$AW$2-'Indicator Date hidden'!AX24)</f>
        <v>0</v>
      </c>
      <c r="AX23" s="204">
        <f>IF('Indicator Date hidden'!AY24="x","x",$AX$2-'Indicator Date hidden'!AY24)</f>
        <v>0</v>
      </c>
      <c r="AY23" s="204">
        <f>IF('Indicator Date hidden'!AZ24="x","x",$AY$2-'Indicator Date hidden'!AZ24)</f>
        <v>0</v>
      </c>
      <c r="AZ23" s="204">
        <f>IF('Indicator Date hidden'!BA24="x","x",$AZ$2-'Indicator Date hidden'!BA24)</f>
        <v>0</v>
      </c>
      <c r="BA23">
        <f t="shared" si="0"/>
        <v>16</v>
      </c>
      <c r="BB23" s="21">
        <f t="shared" si="1"/>
        <v>0.34042553191489361</v>
      </c>
      <c r="BC23">
        <f t="shared" si="2"/>
        <v>8</v>
      </c>
      <c r="BD23" s="21">
        <f t="shared" si="3"/>
        <v>0.99523536710863825</v>
      </c>
      <c r="BE23" s="273">
        <f t="shared" si="4"/>
        <v>0</v>
      </c>
    </row>
    <row r="24" spans="1:57" x14ac:dyDescent="0.35">
      <c r="A24" t="s">
        <v>6881</v>
      </c>
      <c r="B24" s="204">
        <f>IF('Indicator Date hidden'!C25="x","x",$B$2-'Indicator Date hidden'!C25)</f>
        <v>0</v>
      </c>
      <c r="C24" s="204">
        <f>IF('Indicator Date hidden'!D25="x","x",$C$2-'Indicator Date hidden'!D25)</f>
        <v>0</v>
      </c>
      <c r="D24" s="204">
        <f>IF('Indicator Date hidden'!E25="x","x",$D$2-'Indicator Date hidden'!E25)</f>
        <v>0</v>
      </c>
      <c r="E24" s="204">
        <f>IF('Indicator Date hidden'!F25="x","x",$E$2-'Indicator Date hidden'!F25)</f>
        <v>0</v>
      </c>
      <c r="F24" s="204">
        <f>IF('Indicator Date hidden'!G25="x","x",$F$2-'Indicator Date hidden'!G25)</f>
        <v>0</v>
      </c>
      <c r="G24" s="204">
        <f>IF('Indicator Date hidden'!H25="x","x",$G$2-'Indicator Date hidden'!H25)</f>
        <v>0</v>
      </c>
      <c r="H24" s="204">
        <f>IF('Indicator Date hidden'!I25="x","x",$H$2-'Indicator Date hidden'!I25)</f>
        <v>0</v>
      </c>
      <c r="I24" s="204">
        <f>IF('Indicator Date hidden'!J25="x","x",$I$2-'Indicator Date hidden'!J25)</f>
        <v>0</v>
      </c>
      <c r="J24" s="204">
        <f>IF('Indicator Date hidden'!K25="x","x",$J$2-'Indicator Date hidden'!K25)</f>
        <v>0</v>
      </c>
      <c r="K24" s="204">
        <f>IF('Indicator Date hidden'!L25="x","x",$K$2-'Indicator Date hidden'!L25)</f>
        <v>0</v>
      </c>
      <c r="L24" s="204">
        <f>IF('Indicator Date hidden'!M25="x","x",$L$2-'Indicator Date hidden'!M25)</f>
        <v>0</v>
      </c>
      <c r="M24" s="204">
        <f>IF('Indicator Date hidden'!N25="x","x",$M$2-'Indicator Date hidden'!N25)</f>
        <v>0</v>
      </c>
      <c r="N24" s="204">
        <f>IF('Indicator Date hidden'!O25="x","x",$N$2-'Indicator Date hidden'!O25)</f>
        <v>0</v>
      </c>
      <c r="O24" s="204">
        <f>IF('Indicator Date hidden'!P25="x","x",$O$2-'Indicator Date hidden'!P25)</f>
        <v>0</v>
      </c>
      <c r="P24" s="204">
        <f>IF('Indicator Date hidden'!Q25="x","x",$P$2-'Indicator Date hidden'!Q25)</f>
        <v>0</v>
      </c>
      <c r="Q24" s="204" t="str">
        <f>IF('Indicator Date hidden'!R25="x","x",$Q$2-'Indicator Date hidden'!R25)</f>
        <v>x</v>
      </c>
      <c r="R24" s="204">
        <f>IF('Indicator Date hidden'!S25="x","x",$R$2-'Indicator Date hidden'!S25)</f>
        <v>0</v>
      </c>
      <c r="S24" s="204">
        <f>IF('Indicator Date hidden'!T25="x","x",$S$2-'Indicator Date hidden'!T25)</f>
        <v>0</v>
      </c>
      <c r="T24" s="204">
        <f>IF('Indicator Date hidden'!U25="x","x",$T$2-'Indicator Date hidden'!U25)</f>
        <v>0</v>
      </c>
      <c r="U24" s="204">
        <f>IF('Indicator Date hidden'!V25="x","x",$U$2-'Indicator Date hidden'!V25)</f>
        <v>0</v>
      </c>
      <c r="V24" s="204">
        <f>IF('Indicator Date hidden'!W25="x","x",$V$2-'Indicator Date hidden'!W25)</f>
        <v>0</v>
      </c>
      <c r="W24" s="204">
        <f>IF('Indicator Date hidden'!X25="x","x",$W$2-'Indicator Date hidden'!X25)</f>
        <v>7</v>
      </c>
      <c r="X24" s="204">
        <f>IF('Indicator Date hidden'!Y25="x","x",$X$2-'Indicator Date hidden'!Y25)</f>
        <v>4</v>
      </c>
      <c r="Y24" s="204">
        <f>IF('Indicator Date hidden'!Z25="x","x",$Y$2-'Indicator Date hidden'!Z25)</f>
        <v>0</v>
      </c>
      <c r="Z24" s="204">
        <f>IF('Indicator Date hidden'!AA25="x","x",$Z$2-'Indicator Date hidden'!AA25)</f>
        <v>0</v>
      </c>
      <c r="AA24" s="204">
        <f>IF('Indicator Date hidden'!AB25="x","x",$AA$2-'Indicator Date hidden'!AB25)</f>
        <v>0</v>
      </c>
      <c r="AB24" s="204">
        <f>IF('Indicator Date hidden'!AC25="x","x",$AB$2-'Indicator Date hidden'!AC25)</f>
        <v>0</v>
      </c>
      <c r="AC24" s="204">
        <f>IF('Indicator Date hidden'!AD25="x","x",$AC$2-'Indicator Date hidden'!AD25)</f>
        <v>0</v>
      </c>
      <c r="AD24" s="204">
        <f>IF('Indicator Date hidden'!AE25="x","x",$AD$2-'Indicator Date hidden'!AE25)</f>
        <v>0</v>
      </c>
      <c r="AE24" s="204">
        <f>IF('Indicator Date hidden'!AF25="x","x",$AE$2-'Indicator Date hidden'!AF25)</f>
        <v>0</v>
      </c>
      <c r="AF24" s="204">
        <f>IF('Indicator Date hidden'!AG25="x","x",$AF$2-'Indicator Date hidden'!AG25)</f>
        <v>4</v>
      </c>
      <c r="AG24" s="204">
        <f>IF('Indicator Date hidden'!AH25="x","x",$AG$2-'Indicator Date hidden'!AH25)</f>
        <v>0</v>
      </c>
      <c r="AH24" s="204">
        <f>IF('Indicator Date hidden'!AI25="x","x",$AH$2-'Indicator Date hidden'!AI25)</f>
        <v>0</v>
      </c>
      <c r="AI24" s="204">
        <f>IF('Indicator Date hidden'!AJ25="x","x",$AI$2-'Indicator Date hidden'!AJ25)</f>
        <v>0</v>
      </c>
      <c r="AJ24" s="204" t="str">
        <f>IF('Indicator Date hidden'!AK25="x","x",$AJ$2-'Indicator Date hidden'!AK25)</f>
        <v>x</v>
      </c>
      <c r="AK24" s="204">
        <f>IF('Indicator Date hidden'!AL25="x","x",$AK$2-'Indicator Date hidden'!AL25)</f>
        <v>1</v>
      </c>
      <c r="AL24" s="204">
        <f>IF('Indicator Date hidden'!AM25="x","x",$AL$2-'Indicator Date hidden'!AM25)</f>
        <v>0</v>
      </c>
      <c r="AM24" s="204">
        <f>IF('Indicator Date hidden'!AN25="x","x",$AM$2-'Indicator Date hidden'!AN25)</f>
        <v>0</v>
      </c>
      <c r="AN24" s="204">
        <f>IF('Indicator Date hidden'!AO25="x","x",$AN$2-'Indicator Date hidden'!AO25)</f>
        <v>0</v>
      </c>
      <c r="AO24" s="204">
        <f>IF('Indicator Date hidden'!AP25="x","x",$AO$2-'Indicator Date hidden'!AP25)</f>
        <v>0</v>
      </c>
      <c r="AP24" s="204">
        <f>IF('Indicator Date hidden'!AQ25="x","x",$AP$2-'Indicator Date hidden'!AQ25)</f>
        <v>0</v>
      </c>
      <c r="AQ24" s="204">
        <f>IF('Indicator Date hidden'!AR25="x","x",$AQ$2-'Indicator Date hidden'!AR25)</f>
        <v>0</v>
      </c>
      <c r="AR24" s="204">
        <f>IF('Indicator Date hidden'!AS25="x","x",$AR$2-'Indicator Date hidden'!AS25)</f>
        <v>0</v>
      </c>
      <c r="AS24" s="204">
        <f>IF('Indicator Date hidden'!AT25="x","x",$AS$2-'Indicator Date hidden'!AT25)</f>
        <v>0</v>
      </c>
      <c r="AT24" s="204">
        <f>IF('Indicator Date hidden'!AU25="x","x",$AT$2-'Indicator Date hidden'!AU25)</f>
        <v>0</v>
      </c>
      <c r="AU24" s="204">
        <f>IF('Indicator Date hidden'!AV25="x","x",$AU$2-'Indicator Date hidden'!AV25)</f>
        <v>1</v>
      </c>
      <c r="AV24" s="204">
        <f>IF('Indicator Date hidden'!AW25="x","x",$AV$2-'Indicator Date hidden'!AW25)</f>
        <v>0</v>
      </c>
      <c r="AW24" s="204">
        <f>IF('Indicator Date hidden'!AX25="x","x",$AW$2-'Indicator Date hidden'!AX25)</f>
        <v>0</v>
      </c>
      <c r="AX24" s="204">
        <f>IF('Indicator Date hidden'!AY25="x","x",$AX$2-'Indicator Date hidden'!AY25)</f>
        <v>0</v>
      </c>
      <c r="AY24" s="204">
        <f>IF('Indicator Date hidden'!AZ25="x","x",$AY$2-'Indicator Date hidden'!AZ25)</f>
        <v>0</v>
      </c>
      <c r="AZ24" s="204">
        <f>IF('Indicator Date hidden'!BA25="x","x",$AZ$2-'Indicator Date hidden'!BA25)</f>
        <v>0</v>
      </c>
      <c r="BA24">
        <f t="shared" si="0"/>
        <v>17</v>
      </c>
      <c r="BB24" s="21">
        <f t="shared" si="1"/>
        <v>0.34693877551020408</v>
      </c>
      <c r="BC24">
        <f t="shared" si="2"/>
        <v>5</v>
      </c>
      <c r="BD24" s="21">
        <f t="shared" si="3"/>
        <v>1.2543966825003519</v>
      </c>
      <c r="BE24" s="273">
        <f t="shared" si="4"/>
        <v>0</v>
      </c>
    </row>
    <row r="25" spans="1:57" x14ac:dyDescent="0.35">
      <c r="A25" t="s">
        <v>6873</v>
      </c>
      <c r="B25" s="204">
        <f>IF('Indicator Date hidden'!C26="x","x",$B$2-'Indicator Date hidden'!C26)</f>
        <v>0</v>
      </c>
      <c r="C25" s="204">
        <f>IF('Indicator Date hidden'!D26="x","x",$C$2-'Indicator Date hidden'!D26)</f>
        <v>0</v>
      </c>
      <c r="D25" s="204">
        <f>IF('Indicator Date hidden'!E26="x","x",$D$2-'Indicator Date hidden'!E26)</f>
        <v>0</v>
      </c>
      <c r="E25" s="204">
        <f>IF('Indicator Date hidden'!F26="x","x",$E$2-'Indicator Date hidden'!F26)</f>
        <v>0</v>
      </c>
      <c r="F25" s="204">
        <f>IF('Indicator Date hidden'!G26="x","x",$F$2-'Indicator Date hidden'!G26)</f>
        <v>0</v>
      </c>
      <c r="G25" s="204">
        <f>IF('Indicator Date hidden'!H26="x","x",$G$2-'Indicator Date hidden'!H26)</f>
        <v>0</v>
      </c>
      <c r="H25" s="204">
        <f>IF('Indicator Date hidden'!I26="x","x",$H$2-'Indicator Date hidden'!I26)</f>
        <v>0</v>
      </c>
      <c r="I25" s="204">
        <f>IF('Indicator Date hidden'!J26="x","x",$I$2-'Indicator Date hidden'!J26)</f>
        <v>0</v>
      </c>
      <c r="J25" s="204">
        <f>IF('Indicator Date hidden'!K26="x","x",$J$2-'Indicator Date hidden'!K26)</f>
        <v>0</v>
      </c>
      <c r="K25" s="204">
        <f>IF('Indicator Date hidden'!L26="x","x",$K$2-'Indicator Date hidden'!L26)</f>
        <v>0</v>
      </c>
      <c r="L25" s="204">
        <f>IF('Indicator Date hidden'!M26="x","x",$L$2-'Indicator Date hidden'!M26)</f>
        <v>0</v>
      </c>
      <c r="M25" s="204">
        <f>IF('Indicator Date hidden'!N26="x","x",$M$2-'Indicator Date hidden'!N26)</f>
        <v>0</v>
      </c>
      <c r="N25" s="204">
        <f>IF('Indicator Date hidden'!O26="x","x",$N$2-'Indicator Date hidden'!O26)</f>
        <v>0</v>
      </c>
      <c r="O25" s="204">
        <f>IF('Indicator Date hidden'!P26="x","x",$O$2-'Indicator Date hidden'!P26)</f>
        <v>0</v>
      </c>
      <c r="P25" s="204">
        <f>IF('Indicator Date hidden'!Q26="x","x",$P$2-'Indicator Date hidden'!Q26)</f>
        <v>0</v>
      </c>
      <c r="Q25" s="204">
        <f>IF('Indicator Date hidden'!R26="x","x",$Q$2-'Indicator Date hidden'!R26)</f>
        <v>1</v>
      </c>
      <c r="R25" s="204">
        <f>IF('Indicator Date hidden'!S26="x","x",$R$2-'Indicator Date hidden'!S26)</f>
        <v>0</v>
      </c>
      <c r="S25" s="204">
        <f>IF('Indicator Date hidden'!T26="x","x",$S$2-'Indicator Date hidden'!T26)</f>
        <v>0</v>
      </c>
      <c r="T25" s="204">
        <f>IF('Indicator Date hidden'!U26="x","x",$T$2-'Indicator Date hidden'!U26)</f>
        <v>0</v>
      </c>
      <c r="U25" s="204">
        <f>IF('Indicator Date hidden'!V26="x","x",$U$2-'Indicator Date hidden'!V26)</f>
        <v>0</v>
      </c>
      <c r="V25" s="204">
        <f>IF('Indicator Date hidden'!W26="x","x",$V$2-'Indicator Date hidden'!W26)</f>
        <v>0</v>
      </c>
      <c r="W25" s="204">
        <f>IF('Indicator Date hidden'!X26="x","x",$W$2-'Indicator Date hidden'!X26)</f>
        <v>7</v>
      </c>
      <c r="X25" s="204">
        <f>IF('Indicator Date hidden'!Y26="x","x",$X$2-'Indicator Date hidden'!Y26)</f>
        <v>1</v>
      </c>
      <c r="Y25" s="204">
        <f>IF('Indicator Date hidden'!Z26="x","x",$Y$2-'Indicator Date hidden'!Z26)</f>
        <v>0</v>
      </c>
      <c r="Z25" s="204">
        <f>IF('Indicator Date hidden'!AA26="x","x",$Z$2-'Indicator Date hidden'!AA26)</f>
        <v>0</v>
      </c>
      <c r="AA25" s="204">
        <f>IF('Indicator Date hidden'!AB26="x","x",$AA$2-'Indicator Date hidden'!AB26)</f>
        <v>1</v>
      </c>
      <c r="AB25" s="204">
        <f>IF('Indicator Date hidden'!AC26="x","x",$AB$2-'Indicator Date hidden'!AC26)</f>
        <v>0</v>
      </c>
      <c r="AC25" s="204">
        <f>IF('Indicator Date hidden'!AD26="x","x",$AC$2-'Indicator Date hidden'!AD26)</f>
        <v>0</v>
      </c>
      <c r="AD25" s="204">
        <f>IF('Indicator Date hidden'!AE26="x","x",$AD$2-'Indicator Date hidden'!AE26)</f>
        <v>0</v>
      </c>
      <c r="AE25" s="204">
        <f>IF('Indicator Date hidden'!AF26="x","x",$AE$2-'Indicator Date hidden'!AF26)</f>
        <v>0</v>
      </c>
      <c r="AF25" s="204">
        <f>IF('Indicator Date hidden'!AG26="x","x",$AF$2-'Indicator Date hidden'!AG26)</f>
        <v>0</v>
      </c>
      <c r="AG25" s="204">
        <f>IF('Indicator Date hidden'!AH26="x","x",$AG$2-'Indicator Date hidden'!AH26)</f>
        <v>0</v>
      </c>
      <c r="AH25" s="204">
        <f>IF('Indicator Date hidden'!AI26="x","x",$AH$2-'Indicator Date hidden'!AI26)</f>
        <v>0</v>
      </c>
      <c r="AI25" s="204">
        <f>IF('Indicator Date hidden'!AJ26="x","x",$AI$2-'Indicator Date hidden'!AJ26)</f>
        <v>0</v>
      </c>
      <c r="AJ25" s="204" t="str">
        <f>IF('Indicator Date hidden'!AK26="x","x",$AJ$2-'Indicator Date hidden'!AK26)</f>
        <v>x</v>
      </c>
      <c r="AK25" s="204">
        <f>IF('Indicator Date hidden'!AL26="x","x",$AK$2-'Indicator Date hidden'!AL26)</f>
        <v>1</v>
      </c>
      <c r="AL25" s="204">
        <f>IF('Indicator Date hidden'!AM26="x","x",$AL$2-'Indicator Date hidden'!AM26)</f>
        <v>0</v>
      </c>
      <c r="AM25" s="204">
        <f>IF('Indicator Date hidden'!AN26="x","x",$AM$2-'Indicator Date hidden'!AN26)</f>
        <v>0</v>
      </c>
      <c r="AN25" s="204">
        <f>IF('Indicator Date hidden'!AO26="x","x",$AN$2-'Indicator Date hidden'!AO26)</f>
        <v>0</v>
      </c>
      <c r="AO25" s="204">
        <f>IF('Indicator Date hidden'!AP26="x","x",$AO$2-'Indicator Date hidden'!AP26)</f>
        <v>0</v>
      </c>
      <c r="AP25" s="204">
        <f>IF('Indicator Date hidden'!AQ26="x","x",$AP$2-'Indicator Date hidden'!AQ26)</f>
        <v>0</v>
      </c>
      <c r="AQ25" s="204">
        <f>IF('Indicator Date hidden'!AR26="x","x",$AQ$2-'Indicator Date hidden'!AR26)</f>
        <v>4</v>
      </c>
      <c r="AR25" s="204">
        <f>IF('Indicator Date hidden'!AS26="x","x",$AR$2-'Indicator Date hidden'!AS26)</f>
        <v>0</v>
      </c>
      <c r="AS25" s="204">
        <f>IF('Indicator Date hidden'!AT26="x","x",$AS$2-'Indicator Date hidden'!AT26)</f>
        <v>0</v>
      </c>
      <c r="AT25" s="204">
        <f>IF('Indicator Date hidden'!AU26="x","x",$AT$2-'Indicator Date hidden'!AU26)</f>
        <v>0</v>
      </c>
      <c r="AU25" s="204">
        <f>IF('Indicator Date hidden'!AV26="x","x",$AU$2-'Indicator Date hidden'!AV26)</f>
        <v>1</v>
      </c>
      <c r="AV25" s="204">
        <f>IF('Indicator Date hidden'!AW26="x","x",$AV$2-'Indicator Date hidden'!AW26)</f>
        <v>0</v>
      </c>
      <c r="AW25" s="204">
        <f>IF('Indicator Date hidden'!AX26="x","x",$AW$2-'Indicator Date hidden'!AX26)</f>
        <v>0</v>
      </c>
      <c r="AX25" s="204">
        <f>IF('Indicator Date hidden'!AY26="x","x",$AX$2-'Indicator Date hidden'!AY26)</f>
        <v>0</v>
      </c>
      <c r="AY25" s="204">
        <f>IF('Indicator Date hidden'!AZ26="x","x",$AY$2-'Indicator Date hidden'!AZ26)</f>
        <v>0</v>
      </c>
      <c r="AZ25" s="204">
        <f>IF('Indicator Date hidden'!BA26="x","x",$AZ$2-'Indicator Date hidden'!BA26)</f>
        <v>0</v>
      </c>
      <c r="BA25">
        <f t="shared" si="0"/>
        <v>16</v>
      </c>
      <c r="BB25" s="21">
        <f t="shared" si="1"/>
        <v>0.32</v>
      </c>
      <c r="BC25">
        <f t="shared" si="2"/>
        <v>7</v>
      </c>
      <c r="BD25" s="21">
        <f t="shared" si="3"/>
        <v>1.1391224692718513</v>
      </c>
      <c r="BE25" s="273">
        <f t="shared" si="4"/>
        <v>0</v>
      </c>
    </row>
    <row r="26" spans="1:57" x14ac:dyDescent="0.35">
      <c r="A26" t="s">
        <v>6877</v>
      </c>
      <c r="B26" s="204">
        <f>IF('Indicator Date hidden'!C27="x","x",$B$2-'Indicator Date hidden'!C27)</f>
        <v>0</v>
      </c>
      <c r="C26" s="204">
        <f>IF('Indicator Date hidden'!D27="x","x",$C$2-'Indicator Date hidden'!D27)</f>
        <v>0</v>
      </c>
      <c r="D26" s="204">
        <f>IF('Indicator Date hidden'!E27="x","x",$D$2-'Indicator Date hidden'!E27)</f>
        <v>0</v>
      </c>
      <c r="E26" s="204">
        <f>IF('Indicator Date hidden'!F27="x","x",$E$2-'Indicator Date hidden'!F27)</f>
        <v>0</v>
      </c>
      <c r="F26" s="204">
        <f>IF('Indicator Date hidden'!G27="x","x",$F$2-'Indicator Date hidden'!G27)</f>
        <v>0</v>
      </c>
      <c r="G26" s="204">
        <f>IF('Indicator Date hidden'!H27="x","x",$G$2-'Indicator Date hidden'!H27)</f>
        <v>0</v>
      </c>
      <c r="H26" s="204">
        <f>IF('Indicator Date hidden'!I27="x","x",$H$2-'Indicator Date hidden'!I27)</f>
        <v>0</v>
      </c>
      <c r="I26" s="204">
        <f>IF('Indicator Date hidden'!J27="x","x",$I$2-'Indicator Date hidden'!J27)</f>
        <v>0</v>
      </c>
      <c r="J26" s="204">
        <f>IF('Indicator Date hidden'!K27="x","x",$J$2-'Indicator Date hidden'!K27)</f>
        <v>0</v>
      </c>
      <c r="K26" s="204">
        <f>IF('Indicator Date hidden'!L27="x","x",$K$2-'Indicator Date hidden'!L27)</f>
        <v>0</v>
      </c>
      <c r="L26" s="204">
        <f>IF('Indicator Date hidden'!M27="x","x",$L$2-'Indicator Date hidden'!M27)</f>
        <v>0</v>
      </c>
      <c r="M26" s="204">
        <f>IF('Indicator Date hidden'!N27="x","x",$M$2-'Indicator Date hidden'!N27)</f>
        <v>0</v>
      </c>
      <c r="N26" s="204">
        <f>IF('Indicator Date hidden'!O27="x","x",$N$2-'Indicator Date hidden'!O27)</f>
        <v>0</v>
      </c>
      <c r="O26" s="204">
        <f>IF('Indicator Date hidden'!P27="x","x",$O$2-'Indicator Date hidden'!P27)</f>
        <v>0</v>
      </c>
      <c r="P26" s="204">
        <f>IF('Indicator Date hidden'!Q27="x","x",$P$2-'Indicator Date hidden'!Q27)</f>
        <v>0</v>
      </c>
      <c r="Q26" s="204" t="str">
        <f>IF('Indicator Date hidden'!R27="x","x",$Q$2-'Indicator Date hidden'!R27)</f>
        <v>x</v>
      </c>
      <c r="R26" s="204">
        <f>IF('Indicator Date hidden'!S27="x","x",$R$2-'Indicator Date hidden'!S27)</f>
        <v>0</v>
      </c>
      <c r="S26" s="204">
        <f>IF('Indicator Date hidden'!T27="x","x",$S$2-'Indicator Date hidden'!T27)</f>
        <v>0</v>
      </c>
      <c r="T26" s="204">
        <f>IF('Indicator Date hidden'!U27="x","x",$T$2-'Indicator Date hidden'!U27)</f>
        <v>0</v>
      </c>
      <c r="U26" s="204" t="str">
        <f>IF('Indicator Date hidden'!V27="x","x",$U$2-'Indicator Date hidden'!V27)</f>
        <v>x</v>
      </c>
      <c r="V26" s="204">
        <f>IF('Indicator Date hidden'!W27="x","x",$V$2-'Indicator Date hidden'!W27)</f>
        <v>0</v>
      </c>
      <c r="W26" s="204">
        <f>IF('Indicator Date hidden'!X27="x","x",$W$2-'Indicator Date hidden'!X27)</f>
        <v>5</v>
      </c>
      <c r="X26" s="204">
        <f>IF('Indicator Date hidden'!Y27="x","x",$X$2-'Indicator Date hidden'!Y27)</f>
        <v>2</v>
      </c>
      <c r="Y26" s="204">
        <f>IF('Indicator Date hidden'!Z27="x","x",$Y$2-'Indicator Date hidden'!Z27)</f>
        <v>0</v>
      </c>
      <c r="Z26" s="204">
        <f>IF('Indicator Date hidden'!AA27="x","x",$Z$2-'Indicator Date hidden'!AA27)</f>
        <v>0</v>
      </c>
      <c r="AA26" s="204" t="str">
        <f>IF('Indicator Date hidden'!AB27="x","x",$AA$2-'Indicator Date hidden'!AB27)</f>
        <v>x</v>
      </c>
      <c r="AB26" s="204">
        <f>IF('Indicator Date hidden'!AC27="x","x",$AB$2-'Indicator Date hidden'!AC27)</f>
        <v>0</v>
      </c>
      <c r="AC26" s="204">
        <f>IF('Indicator Date hidden'!AD27="x","x",$AC$2-'Indicator Date hidden'!AD27)</f>
        <v>0</v>
      </c>
      <c r="AD26" s="204" t="str">
        <f>IF('Indicator Date hidden'!AE27="x","x",$AD$2-'Indicator Date hidden'!AE27)</f>
        <v>x</v>
      </c>
      <c r="AE26" s="204" t="str">
        <f>IF('Indicator Date hidden'!AF27="x","x",$AE$2-'Indicator Date hidden'!AF27)</f>
        <v>x</v>
      </c>
      <c r="AF26" s="204" t="str">
        <f>IF('Indicator Date hidden'!AG27="x","x",$AF$2-'Indicator Date hidden'!AG27)</f>
        <v>x</v>
      </c>
      <c r="AG26" s="204">
        <f>IF('Indicator Date hidden'!AH27="x","x",$AG$2-'Indicator Date hidden'!AH27)</f>
        <v>0</v>
      </c>
      <c r="AH26" s="204">
        <f>IF('Indicator Date hidden'!AI27="x","x",$AH$2-'Indicator Date hidden'!AI27)</f>
        <v>0</v>
      </c>
      <c r="AI26" s="204">
        <f>IF('Indicator Date hidden'!AJ27="x","x",$AI$2-'Indicator Date hidden'!AJ27)</f>
        <v>0</v>
      </c>
      <c r="AJ26" s="204" t="str">
        <f>IF('Indicator Date hidden'!AK27="x","x",$AJ$2-'Indicator Date hidden'!AK27)</f>
        <v>x</v>
      </c>
      <c r="AK26" s="204">
        <f>IF('Indicator Date hidden'!AL27="x","x",$AK$2-'Indicator Date hidden'!AL27)</f>
        <v>1</v>
      </c>
      <c r="AL26" s="204">
        <f>IF('Indicator Date hidden'!AM27="x","x",$AL$2-'Indicator Date hidden'!AM27)</f>
        <v>0</v>
      </c>
      <c r="AM26" s="204">
        <f>IF('Indicator Date hidden'!AN27="x","x",$AM$2-'Indicator Date hidden'!AN27)</f>
        <v>0</v>
      </c>
      <c r="AN26" s="204">
        <f>IF('Indicator Date hidden'!AO27="x","x",$AN$2-'Indicator Date hidden'!AO27)</f>
        <v>0</v>
      </c>
      <c r="AO26" s="204">
        <f>IF('Indicator Date hidden'!AP27="x","x",$AO$2-'Indicator Date hidden'!AP27)</f>
        <v>0</v>
      </c>
      <c r="AP26" s="204">
        <f>IF('Indicator Date hidden'!AQ27="x","x",$AP$2-'Indicator Date hidden'!AQ27)</f>
        <v>0</v>
      </c>
      <c r="AQ26" s="204">
        <f>IF('Indicator Date hidden'!AR27="x","x",$AQ$2-'Indicator Date hidden'!AR27)</f>
        <v>6</v>
      </c>
      <c r="AR26" s="204">
        <f>IF('Indicator Date hidden'!AS27="x","x",$AR$2-'Indicator Date hidden'!AS27)</f>
        <v>0</v>
      </c>
      <c r="AS26" s="204">
        <f>IF('Indicator Date hidden'!AT27="x","x",$AS$2-'Indicator Date hidden'!AT27)</f>
        <v>2</v>
      </c>
      <c r="AT26" s="204">
        <f>IF('Indicator Date hidden'!AU27="x","x",$AT$2-'Indicator Date hidden'!AU27)</f>
        <v>0</v>
      </c>
      <c r="AU26" s="204">
        <f>IF('Indicator Date hidden'!AV27="x","x",$AU$2-'Indicator Date hidden'!AV27)</f>
        <v>3</v>
      </c>
      <c r="AV26" s="204">
        <f>IF('Indicator Date hidden'!AW27="x","x",$AV$2-'Indicator Date hidden'!AW27)</f>
        <v>0</v>
      </c>
      <c r="AW26" s="204">
        <f>IF('Indicator Date hidden'!AX27="x","x",$AW$2-'Indicator Date hidden'!AX27)</f>
        <v>0</v>
      </c>
      <c r="AX26" s="204">
        <f>IF('Indicator Date hidden'!AY27="x","x",$AX$2-'Indicator Date hidden'!AY27)</f>
        <v>0</v>
      </c>
      <c r="AY26" s="204" t="str">
        <f>IF('Indicator Date hidden'!AZ27="x","x",$AY$2-'Indicator Date hidden'!AZ27)</f>
        <v>x</v>
      </c>
      <c r="AZ26" s="204" t="str">
        <f>IF('Indicator Date hidden'!BA27="x","x",$AZ$2-'Indicator Date hidden'!BA27)</f>
        <v>x</v>
      </c>
      <c r="BA26">
        <f t="shared" si="0"/>
        <v>19</v>
      </c>
      <c r="BB26" s="21">
        <f t="shared" si="1"/>
        <v>0.45238095238095238</v>
      </c>
      <c r="BC26">
        <f t="shared" si="2"/>
        <v>6</v>
      </c>
      <c r="BD26" s="21">
        <f t="shared" si="3"/>
        <v>1.2947215356497641</v>
      </c>
      <c r="BE26" s="273">
        <f t="shared" si="4"/>
        <v>0</v>
      </c>
    </row>
    <row r="27" spans="1:57" x14ac:dyDescent="0.35">
      <c r="A27" t="s">
        <v>6860</v>
      </c>
      <c r="B27" s="204">
        <f>IF('Indicator Date hidden'!C28="x","x",$B$2-'Indicator Date hidden'!C28)</f>
        <v>0</v>
      </c>
      <c r="C27" s="204">
        <f>IF('Indicator Date hidden'!D28="x","x",$C$2-'Indicator Date hidden'!D28)</f>
        <v>0</v>
      </c>
      <c r="D27" s="204">
        <f>IF('Indicator Date hidden'!E28="x","x",$D$2-'Indicator Date hidden'!E28)</f>
        <v>0</v>
      </c>
      <c r="E27" s="204">
        <f>IF('Indicator Date hidden'!F28="x","x",$E$2-'Indicator Date hidden'!F28)</f>
        <v>0</v>
      </c>
      <c r="F27" s="204">
        <f>IF('Indicator Date hidden'!G28="x","x",$F$2-'Indicator Date hidden'!G28)</f>
        <v>0</v>
      </c>
      <c r="G27" s="204">
        <f>IF('Indicator Date hidden'!H28="x","x",$G$2-'Indicator Date hidden'!H28)</f>
        <v>0</v>
      </c>
      <c r="H27" s="204">
        <f>IF('Indicator Date hidden'!I28="x","x",$H$2-'Indicator Date hidden'!I28)</f>
        <v>0</v>
      </c>
      <c r="I27" s="204">
        <f>IF('Indicator Date hidden'!J28="x","x",$I$2-'Indicator Date hidden'!J28)</f>
        <v>0</v>
      </c>
      <c r="J27" s="204">
        <f>IF('Indicator Date hidden'!K28="x","x",$J$2-'Indicator Date hidden'!K28)</f>
        <v>0</v>
      </c>
      <c r="K27" s="204">
        <f>IF('Indicator Date hidden'!L28="x","x",$K$2-'Indicator Date hidden'!L28)</f>
        <v>0</v>
      </c>
      <c r="L27" s="204">
        <f>IF('Indicator Date hidden'!M28="x","x",$L$2-'Indicator Date hidden'!M28)</f>
        <v>0</v>
      </c>
      <c r="M27" s="204">
        <f>IF('Indicator Date hidden'!N28="x","x",$M$2-'Indicator Date hidden'!N28)</f>
        <v>0</v>
      </c>
      <c r="N27" s="204">
        <f>IF('Indicator Date hidden'!O28="x","x",$N$2-'Indicator Date hidden'!O28)</f>
        <v>0</v>
      </c>
      <c r="O27" s="204">
        <f>IF('Indicator Date hidden'!P28="x","x",$O$2-'Indicator Date hidden'!P28)</f>
        <v>0</v>
      </c>
      <c r="P27" s="204">
        <f>IF('Indicator Date hidden'!Q28="x","x",$P$2-'Indicator Date hidden'!Q28)</f>
        <v>0</v>
      </c>
      <c r="Q27" s="204" t="str">
        <f>IF('Indicator Date hidden'!R28="x","x",$Q$2-'Indicator Date hidden'!R28)</f>
        <v>x</v>
      </c>
      <c r="R27" s="204">
        <f>IF('Indicator Date hidden'!S28="x","x",$R$2-'Indicator Date hidden'!S28)</f>
        <v>0</v>
      </c>
      <c r="S27" s="204">
        <f>IF('Indicator Date hidden'!T28="x","x",$S$2-'Indicator Date hidden'!T28)</f>
        <v>0</v>
      </c>
      <c r="T27" s="204">
        <f>IF('Indicator Date hidden'!U28="x","x",$T$2-'Indicator Date hidden'!U28)</f>
        <v>0</v>
      </c>
      <c r="U27" s="204" t="str">
        <f>IF('Indicator Date hidden'!V28="x","x",$U$2-'Indicator Date hidden'!V28)</f>
        <v>x</v>
      </c>
      <c r="V27" s="204">
        <f>IF('Indicator Date hidden'!W28="x","x",$V$2-'Indicator Date hidden'!W28)</f>
        <v>0</v>
      </c>
      <c r="W27" s="204">
        <f>IF('Indicator Date hidden'!X28="x","x",$W$2-'Indicator Date hidden'!X28)</f>
        <v>10</v>
      </c>
      <c r="X27" s="204">
        <f>IF('Indicator Date hidden'!Y28="x","x",$X$2-'Indicator Date hidden'!Y28)</f>
        <v>2</v>
      </c>
      <c r="Y27" s="204">
        <f>IF('Indicator Date hidden'!Z28="x","x",$Y$2-'Indicator Date hidden'!Z28)</f>
        <v>0</v>
      </c>
      <c r="Z27" s="204">
        <f>IF('Indicator Date hidden'!AA28="x","x",$Z$2-'Indicator Date hidden'!AA28)</f>
        <v>0</v>
      </c>
      <c r="AA27" s="204" t="str">
        <f>IF('Indicator Date hidden'!AB28="x","x",$AA$2-'Indicator Date hidden'!AB28)</f>
        <v>x</v>
      </c>
      <c r="AB27" s="204">
        <f>IF('Indicator Date hidden'!AC28="x","x",$AB$2-'Indicator Date hidden'!AC28)</f>
        <v>0</v>
      </c>
      <c r="AC27" s="204">
        <f>IF('Indicator Date hidden'!AD28="x","x",$AC$2-'Indicator Date hidden'!AD28)</f>
        <v>0</v>
      </c>
      <c r="AD27" s="204" t="str">
        <f>IF('Indicator Date hidden'!AE28="x","x",$AD$2-'Indicator Date hidden'!AE28)</f>
        <v>x</v>
      </c>
      <c r="AE27" s="204">
        <f>IF('Indicator Date hidden'!AF28="x","x",$AE$2-'Indicator Date hidden'!AF28)</f>
        <v>0</v>
      </c>
      <c r="AF27" s="204">
        <f>IF('Indicator Date hidden'!AG28="x","x",$AF$2-'Indicator Date hidden'!AG28)</f>
        <v>1</v>
      </c>
      <c r="AG27" s="204">
        <f>IF('Indicator Date hidden'!AH28="x","x",$AG$2-'Indicator Date hidden'!AH28)</f>
        <v>0</v>
      </c>
      <c r="AH27" s="204">
        <f>IF('Indicator Date hidden'!AI28="x","x",$AH$2-'Indicator Date hidden'!AI28)</f>
        <v>0</v>
      </c>
      <c r="AI27" s="204">
        <f>IF('Indicator Date hidden'!AJ28="x","x",$AI$2-'Indicator Date hidden'!AJ28)</f>
        <v>0</v>
      </c>
      <c r="AJ27" s="204" t="str">
        <f>IF('Indicator Date hidden'!AK28="x","x",$AJ$2-'Indicator Date hidden'!AK28)</f>
        <v>x</v>
      </c>
      <c r="AK27" s="204">
        <f>IF('Indicator Date hidden'!AL28="x","x",$AK$2-'Indicator Date hidden'!AL28)</f>
        <v>1</v>
      </c>
      <c r="AL27" s="204">
        <f>IF('Indicator Date hidden'!AM28="x","x",$AL$2-'Indicator Date hidden'!AM28)</f>
        <v>0</v>
      </c>
      <c r="AM27" s="204">
        <f>IF('Indicator Date hidden'!AN28="x","x",$AM$2-'Indicator Date hidden'!AN28)</f>
        <v>0</v>
      </c>
      <c r="AN27" s="204">
        <f>IF('Indicator Date hidden'!AO28="x","x",$AN$2-'Indicator Date hidden'!AO28)</f>
        <v>0</v>
      </c>
      <c r="AO27" s="204">
        <f>IF('Indicator Date hidden'!AP28="x","x",$AO$2-'Indicator Date hidden'!AP28)</f>
        <v>0</v>
      </c>
      <c r="AP27" s="204">
        <f>IF('Indicator Date hidden'!AQ28="x","x",$AP$2-'Indicator Date hidden'!AQ28)</f>
        <v>0</v>
      </c>
      <c r="AQ27" s="204">
        <f>IF('Indicator Date hidden'!AR28="x","x",$AQ$2-'Indicator Date hidden'!AR28)</f>
        <v>0</v>
      </c>
      <c r="AR27" s="204">
        <f>IF('Indicator Date hidden'!AS28="x","x",$AR$2-'Indicator Date hidden'!AS28)</f>
        <v>0</v>
      </c>
      <c r="AS27" s="204">
        <f>IF('Indicator Date hidden'!AT28="x","x",$AS$2-'Indicator Date hidden'!AT28)</f>
        <v>0</v>
      </c>
      <c r="AT27" s="204">
        <f>IF('Indicator Date hidden'!AU28="x","x",$AT$2-'Indicator Date hidden'!AU28)</f>
        <v>0</v>
      </c>
      <c r="AU27" s="204">
        <f>IF('Indicator Date hidden'!AV28="x","x",$AU$2-'Indicator Date hidden'!AV28)</f>
        <v>3</v>
      </c>
      <c r="AV27" s="204">
        <f>IF('Indicator Date hidden'!AW28="x","x",$AV$2-'Indicator Date hidden'!AW28)</f>
        <v>0</v>
      </c>
      <c r="AW27" s="204">
        <f>IF('Indicator Date hidden'!AX28="x","x",$AW$2-'Indicator Date hidden'!AX28)</f>
        <v>0</v>
      </c>
      <c r="AX27" s="204">
        <f>IF('Indicator Date hidden'!AY28="x","x",$AX$2-'Indicator Date hidden'!AY28)</f>
        <v>0</v>
      </c>
      <c r="AY27" s="204">
        <f>IF('Indicator Date hidden'!AZ28="x","x",$AY$2-'Indicator Date hidden'!AZ28)</f>
        <v>0</v>
      </c>
      <c r="AZ27" s="204">
        <f>IF('Indicator Date hidden'!BA28="x","x",$AZ$2-'Indicator Date hidden'!BA28)</f>
        <v>0</v>
      </c>
      <c r="BA27">
        <f t="shared" si="0"/>
        <v>17</v>
      </c>
      <c r="BB27" s="21">
        <f t="shared" si="1"/>
        <v>0.36956521739130432</v>
      </c>
      <c r="BC27">
        <f t="shared" si="2"/>
        <v>5</v>
      </c>
      <c r="BD27" s="21">
        <f t="shared" si="3"/>
        <v>1.5373423659336649</v>
      </c>
      <c r="BE27" s="273">
        <f t="shared" si="4"/>
        <v>0</v>
      </c>
    </row>
    <row r="28" spans="1:57" x14ac:dyDescent="0.35">
      <c r="A28" t="s">
        <v>6857</v>
      </c>
      <c r="B28" s="204">
        <f>IF('Indicator Date hidden'!C29="x","x",$B$2-'Indicator Date hidden'!C29)</f>
        <v>0</v>
      </c>
      <c r="C28" s="204">
        <f>IF('Indicator Date hidden'!D29="x","x",$C$2-'Indicator Date hidden'!D29)</f>
        <v>0</v>
      </c>
      <c r="D28" s="204">
        <f>IF('Indicator Date hidden'!E29="x","x",$D$2-'Indicator Date hidden'!E29)</f>
        <v>0</v>
      </c>
      <c r="E28" s="204">
        <f>IF('Indicator Date hidden'!F29="x","x",$E$2-'Indicator Date hidden'!F29)</f>
        <v>0</v>
      </c>
      <c r="F28" s="204">
        <f>IF('Indicator Date hidden'!G29="x","x",$F$2-'Indicator Date hidden'!G29)</f>
        <v>0</v>
      </c>
      <c r="G28" s="204">
        <f>IF('Indicator Date hidden'!H29="x","x",$G$2-'Indicator Date hidden'!H29)</f>
        <v>0</v>
      </c>
      <c r="H28" s="204">
        <f>IF('Indicator Date hidden'!I29="x","x",$H$2-'Indicator Date hidden'!I29)</f>
        <v>0</v>
      </c>
      <c r="I28" s="204">
        <f>IF('Indicator Date hidden'!J29="x","x",$I$2-'Indicator Date hidden'!J29)</f>
        <v>0</v>
      </c>
      <c r="J28" s="204">
        <f>IF('Indicator Date hidden'!K29="x","x",$J$2-'Indicator Date hidden'!K29)</f>
        <v>0</v>
      </c>
      <c r="K28" s="204">
        <f>IF('Indicator Date hidden'!L29="x","x",$K$2-'Indicator Date hidden'!L29)</f>
        <v>0</v>
      </c>
      <c r="L28" s="204">
        <f>IF('Indicator Date hidden'!M29="x","x",$L$2-'Indicator Date hidden'!M29)</f>
        <v>0</v>
      </c>
      <c r="M28" s="204">
        <f>IF('Indicator Date hidden'!N29="x","x",$M$2-'Indicator Date hidden'!N29)</f>
        <v>0</v>
      </c>
      <c r="N28" s="204">
        <f>IF('Indicator Date hidden'!O29="x","x",$N$2-'Indicator Date hidden'!O29)</f>
        <v>0</v>
      </c>
      <c r="O28" s="204">
        <f>IF('Indicator Date hidden'!P29="x","x",$O$2-'Indicator Date hidden'!P29)</f>
        <v>0</v>
      </c>
      <c r="P28" s="204">
        <f>IF('Indicator Date hidden'!Q29="x","x",$P$2-'Indicator Date hidden'!Q29)</f>
        <v>0</v>
      </c>
      <c r="Q28" s="204">
        <f>IF('Indicator Date hidden'!R29="x","x",$Q$2-'Indicator Date hidden'!R29)</f>
        <v>4</v>
      </c>
      <c r="R28" s="204">
        <f>IF('Indicator Date hidden'!S29="x","x",$R$2-'Indicator Date hidden'!S29)</f>
        <v>0</v>
      </c>
      <c r="S28" s="204">
        <f>IF('Indicator Date hidden'!T29="x","x",$S$2-'Indicator Date hidden'!T29)</f>
        <v>0</v>
      </c>
      <c r="T28" s="204">
        <f>IF('Indicator Date hidden'!U29="x","x",$T$2-'Indicator Date hidden'!U29)</f>
        <v>0</v>
      </c>
      <c r="U28" s="204">
        <f>IF('Indicator Date hidden'!V29="x","x",$U$2-'Indicator Date hidden'!V29)</f>
        <v>0</v>
      </c>
      <c r="V28" s="204">
        <f>IF('Indicator Date hidden'!W29="x","x",$V$2-'Indicator Date hidden'!W29)</f>
        <v>0</v>
      </c>
      <c r="W28" s="204">
        <f>IF('Indicator Date hidden'!X29="x","x",$W$2-'Indicator Date hidden'!X29)</f>
        <v>4</v>
      </c>
      <c r="X28" s="204">
        <f>IF('Indicator Date hidden'!Y29="x","x",$X$2-'Indicator Date hidden'!Y29)</f>
        <v>4</v>
      </c>
      <c r="Y28" s="204">
        <f>IF('Indicator Date hidden'!Z29="x","x",$Y$2-'Indicator Date hidden'!Z29)</f>
        <v>0</v>
      </c>
      <c r="Z28" s="204">
        <f>IF('Indicator Date hidden'!AA29="x","x",$Z$2-'Indicator Date hidden'!AA29)</f>
        <v>0</v>
      </c>
      <c r="AA28" s="204">
        <f>IF('Indicator Date hidden'!AB29="x","x",$AA$2-'Indicator Date hidden'!AB29)</f>
        <v>0</v>
      </c>
      <c r="AB28" s="204">
        <f>IF('Indicator Date hidden'!AC29="x","x",$AB$2-'Indicator Date hidden'!AC29)</f>
        <v>0</v>
      </c>
      <c r="AC28" s="204">
        <f>IF('Indicator Date hidden'!AD29="x","x",$AC$2-'Indicator Date hidden'!AD29)</f>
        <v>0</v>
      </c>
      <c r="AD28" s="204">
        <f>IF('Indicator Date hidden'!AE29="x","x",$AD$2-'Indicator Date hidden'!AE29)</f>
        <v>0</v>
      </c>
      <c r="AE28" s="204">
        <f>IF('Indicator Date hidden'!AF29="x","x",$AE$2-'Indicator Date hidden'!AF29)</f>
        <v>0</v>
      </c>
      <c r="AF28" s="204">
        <f>IF('Indicator Date hidden'!AG29="x","x",$AF$2-'Indicator Date hidden'!AG29)</f>
        <v>4</v>
      </c>
      <c r="AG28" s="204">
        <f>IF('Indicator Date hidden'!AH29="x","x",$AG$2-'Indicator Date hidden'!AH29)</f>
        <v>0</v>
      </c>
      <c r="AH28" s="204">
        <f>IF('Indicator Date hidden'!AI29="x","x",$AH$2-'Indicator Date hidden'!AI29)</f>
        <v>0</v>
      </c>
      <c r="AI28" s="204">
        <f>IF('Indicator Date hidden'!AJ29="x","x",$AI$2-'Indicator Date hidden'!AJ29)</f>
        <v>0</v>
      </c>
      <c r="AJ28" s="204" t="str">
        <f>IF('Indicator Date hidden'!AK29="x","x",$AJ$2-'Indicator Date hidden'!AK29)</f>
        <v>x</v>
      </c>
      <c r="AK28" s="204">
        <f>IF('Indicator Date hidden'!AL29="x","x",$AK$2-'Indicator Date hidden'!AL29)</f>
        <v>0</v>
      </c>
      <c r="AL28" s="204">
        <f>IF('Indicator Date hidden'!AM29="x","x",$AL$2-'Indicator Date hidden'!AM29)</f>
        <v>0</v>
      </c>
      <c r="AM28" s="204">
        <f>IF('Indicator Date hidden'!AN29="x","x",$AM$2-'Indicator Date hidden'!AN29)</f>
        <v>0</v>
      </c>
      <c r="AN28" s="204">
        <f>IF('Indicator Date hidden'!AO29="x","x",$AN$2-'Indicator Date hidden'!AO29)</f>
        <v>0</v>
      </c>
      <c r="AO28" s="204">
        <f>IF('Indicator Date hidden'!AP29="x","x",$AO$2-'Indicator Date hidden'!AP29)</f>
        <v>0</v>
      </c>
      <c r="AP28" s="204">
        <f>IF('Indicator Date hidden'!AQ29="x","x",$AP$2-'Indicator Date hidden'!AQ29)</f>
        <v>0</v>
      </c>
      <c r="AQ28" s="204">
        <f>IF('Indicator Date hidden'!AR29="x","x",$AQ$2-'Indicator Date hidden'!AR29)</f>
        <v>0</v>
      </c>
      <c r="AR28" s="204">
        <f>IF('Indicator Date hidden'!AS29="x","x",$AR$2-'Indicator Date hidden'!AS29)</f>
        <v>0</v>
      </c>
      <c r="AS28" s="204">
        <f>IF('Indicator Date hidden'!AT29="x","x",$AS$2-'Indicator Date hidden'!AT29)</f>
        <v>0</v>
      </c>
      <c r="AT28" s="204">
        <f>IF('Indicator Date hidden'!AU29="x","x",$AT$2-'Indicator Date hidden'!AU29)</f>
        <v>0</v>
      </c>
      <c r="AU28" s="204">
        <f>IF('Indicator Date hidden'!AV29="x","x",$AU$2-'Indicator Date hidden'!AV29)</f>
        <v>7</v>
      </c>
      <c r="AV28" s="204">
        <f>IF('Indicator Date hidden'!AW29="x","x",$AV$2-'Indicator Date hidden'!AW29)</f>
        <v>0</v>
      </c>
      <c r="AW28" s="204">
        <f>IF('Indicator Date hidden'!AX29="x","x",$AW$2-'Indicator Date hidden'!AX29)</f>
        <v>0</v>
      </c>
      <c r="AX28" s="204">
        <f>IF('Indicator Date hidden'!AY29="x","x",$AX$2-'Indicator Date hidden'!AY29)</f>
        <v>0</v>
      </c>
      <c r="AY28" s="204">
        <f>IF('Indicator Date hidden'!AZ29="x","x",$AY$2-'Indicator Date hidden'!AZ29)</f>
        <v>0</v>
      </c>
      <c r="AZ28" s="204">
        <f>IF('Indicator Date hidden'!BA29="x","x",$AZ$2-'Indicator Date hidden'!BA29)</f>
        <v>0</v>
      </c>
      <c r="BA28">
        <f t="shared" si="0"/>
        <v>23</v>
      </c>
      <c r="BB28" s="21">
        <f t="shared" si="1"/>
        <v>0.46</v>
      </c>
      <c r="BC28">
        <f t="shared" si="2"/>
        <v>5</v>
      </c>
      <c r="BD28" s="21">
        <f t="shared" si="3"/>
        <v>1.4312232530251876</v>
      </c>
      <c r="BE28" s="273">
        <f t="shared" si="4"/>
        <v>0</v>
      </c>
    </row>
    <row r="29" spans="1:57" x14ac:dyDescent="0.35">
      <c r="A29" t="s">
        <v>6852</v>
      </c>
      <c r="B29" s="204">
        <f>IF('Indicator Date hidden'!C30="x","x",$B$2-'Indicator Date hidden'!C30)</f>
        <v>0</v>
      </c>
      <c r="C29" s="204">
        <f>IF('Indicator Date hidden'!D30="x","x",$C$2-'Indicator Date hidden'!D30)</f>
        <v>0</v>
      </c>
      <c r="D29" s="204">
        <f>IF('Indicator Date hidden'!E30="x","x",$D$2-'Indicator Date hidden'!E30)</f>
        <v>0</v>
      </c>
      <c r="E29" s="204">
        <f>IF('Indicator Date hidden'!F30="x","x",$E$2-'Indicator Date hidden'!F30)</f>
        <v>0</v>
      </c>
      <c r="F29" s="204">
        <f>IF('Indicator Date hidden'!G30="x","x",$F$2-'Indicator Date hidden'!G30)</f>
        <v>0</v>
      </c>
      <c r="G29" s="204">
        <f>IF('Indicator Date hidden'!H30="x","x",$G$2-'Indicator Date hidden'!H30)</f>
        <v>0</v>
      </c>
      <c r="H29" s="204">
        <f>IF('Indicator Date hidden'!I30="x","x",$H$2-'Indicator Date hidden'!I30)</f>
        <v>0</v>
      </c>
      <c r="I29" s="204">
        <f>IF('Indicator Date hidden'!J30="x","x",$I$2-'Indicator Date hidden'!J30)</f>
        <v>0</v>
      </c>
      <c r="J29" s="204">
        <f>IF('Indicator Date hidden'!K30="x","x",$J$2-'Indicator Date hidden'!K30)</f>
        <v>0</v>
      </c>
      <c r="K29" s="204">
        <f>IF('Indicator Date hidden'!L30="x","x",$K$2-'Indicator Date hidden'!L30)</f>
        <v>0</v>
      </c>
      <c r="L29" s="204">
        <f>IF('Indicator Date hidden'!M30="x","x",$L$2-'Indicator Date hidden'!M30)</f>
        <v>0</v>
      </c>
      <c r="M29" s="204">
        <f>IF('Indicator Date hidden'!N30="x","x",$M$2-'Indicator Date hidden'!N30)</f>
        <v>0</v>
      </c>
      <c r="N29" s="204">
        <f>IF('Indicator Date hidden'!O30="x","x",$N$2-'Indicator Date hidden'!O30)</f>
        <v>0</v>
      </c>
      <c r="O29" s="204">
        <f>IF('Indicator Date hidden'!P30="x","x",$O$2-'Indicator Date hidden'!P30)</f>
        <v>0</v>
      </c>
      <c r="P29" s="204">
        <f>IF('Indicator Date hidden'!Q30="x","x",$P$2-'Indicator Date hidden'!Q30)</f>
        <v>0</v>
      </c>
      <c r="Q29" s="204">
        <f>IF('Indicator Date hidden'!R30="x","x",$Q$2-'Indicator Date hidden'!R30)</f>
        <v>4</v>
      </c>
      <c r="R29" s="204">
        <f>IF('Indicator Date hidden'!S30="x","x",$R$2-'Indicator Date hidden'!S30)</f>
        <v>0</v>
      </c>
      <c r="S29" s="204">
        <f>IF('Indicator Date hidden'!T30="x","x",$S$2-'Indicator Date hidden'!T30)</f>
        <v>0</v>
      </c>
      <c r="T29" s="204">
        <f>IF('Indicator Date hidden'!U30="x","x",$T$2-'Indicator Date hidden'!U30)</f>
        <v>0</v>
      </c>
      <c r="U29" s="204">
        <f>IF('Indicator Date hidden'!V30="x","x",$U$2-'Indicator Date hidden'!V30)</f>
        <v>0</v>
      </c>
      <c r="V29" s="204">
        <f>IF('Indicator Date hidden'!W30="x","x",$V$2-'Indicator Date hidden'!W30)</f>
        <v>0</v>
      </c>
      <c r="W29" s="204">
        <f>IF('Indicator Date hidden'!X30="x","x",$W$2-'Indicator Date hidden'!X30)</f>
        <v>4</v>
      </c>
      <c r="X29" s="204" t="str">
        <f>IF('Indicator Date hidden'!Y30="x","x",$X$2-'Indicator Date hidden'!Y30)</f>
        <v>x</v>
      </c>
      <c r="Y29" s="204">
        <f>IF('Indicator Date hidden'!Z30="x","x",$Y$2-'Indicator Date hidden'!Z30)</f>
        <v>0</v>
      </c>
      <c r="Z29" s="204">
        <f>IF('Indicator Date hidden'!AA30="x","x",$Z$2-'Indicator Date hidden'!AA30)</f>
        <v>0</v>
      </c>
      <c r="AA29" s="204">
        <f>IF('Indicator Date hidden'!AB30="x","x",$AA$2-'Indicator Date hidden'!AB30)</f>
        <v>0</v>
      </c>
      <c r="AB29" s="204">
        <f>IF('Indicator Date hidden'!AC30="x","x",$AB$2-'Indicator Date hidden'!AC30)</f>
        <v>0</v>
      </c>
      <c r="AC29" s="204">
        <f>IF('Indicator Date hidden'!AD30="x","x",$AC$2-'Indicator Date hidden'!AD30)</f>
        <v>0</v>
      </c>
      <c r="AD29" s="204">
        <f>IF('Indicator Date hidden'!AE30="x","x",$AD$2-'Indicator Date hidden'!AE30)</f>
        <v>0</v>
      </c>
      <c r="AE29" s="204">
        <f>IF('Indicator Date hidden'!AF30="x","x",$AE$2-'Indicator Date hidden'!AF30)</f>
        <v>0</v>
      </c>
      <c r="AF29" s="204">
        <f>IF('Indicator Date hidden'!AG30="x","x",$AF$2-'Indicator Date hidden'!AG30)</f>
        <v>7</v>
      </c>
      <c r="AG29" s="204">
        <f>IF('Indicator Date hidden'!AH30="x","x",$AG$2-'Indicator Date hidden'!AH30)</f>
        <v>0</v>
      </c>
      <c r="AH29" s="204">
        <f>IF('Indicator Date hidden'!AI30="x","x",$AH$2-'Indicator Date hidden'!AI30)</f>
        <v>0</v>
      </c>
      <c r="AI29" s="204">
        <f>IF('Indicator Date hidden'!AJ30="x","x",$AI$2-'Indicator Date hidden'!AJ30)</f>
        <v>0</v>
      </c>
      <c r="AJ29" s="204">
        <f>IF('Indicator Date hidden'!AK30="x","x",$AJ$2-'Indicator Date hidden'!AK30)</f>
        <v>1</v>
      </c>
      <c r="AK29" s="204">
        <f>IF('Indicator Date hidden'!AL30="x","x",$AK$2-'Indicator Date hidden'!AL30)</f>
        <v>0</v>
      </c>
      <c r="AL29" s="204">
        <f>IF('Indicator Date hidden'!AM30="x","x",$AL$2-'Indicator Date hidden'!AM30)</f>
        <v>0</v>
      </c>
      <c r="AM29" s="204">
        <f>IF('Indicator Date hidden'!AN30="x","x",$AM$2-'Indicator Date hidden'!AN30)</f>
        <v>0</v>
      </c>
      <c r="AN29" s="204">
        <f>IF('Indicator Date hidden'!AO30="x","x",$AN$2-'Indicator Date hidden'!AO30)</f>
        <v>0</v>
      </c>
      <c r="AO29" s="204">
        <f>IF('Indicator Date hidden'!AP30="x","x",$AO$2-'Indicator Date hidden'!AP30)</f>
        <v>0</v>
      </c>
      <c r="AP29" s="204">
        <f>IF('Indicator Date hidden'!AQ30="x","x",$AP$2-'Indicator Date hidden'!AQ30)</f>
        <v>0</v>
      </c>
      <c r="AQ29" s="204">
        <f>IF('Indicator Date hidden'!AR30="x","x",$AQ$2-'Indicator Date hidden'!AR30)</f>
        <v>0</v>
      </c>
      <c r="AR29" s="204">
        <f>IF('Indicator Date hidden'!AS30="x","x",$AR$2-'Indicator Date hidden'!AS30)</f>
        <v>0</v>
      </c>
      <c r="AS29" s="204">
        <f>IF('Indicator Date hidden'!AT30="x","x",$AS$2-'Indicator Date hidden'!AT30)</f>
        <v>0</v>
      </c>
      <c r="AT29" s="204">
        <f>IF('Indicator Date hidden'!AU30="x","x",$AT$2-'Indicator Date hidden'!AU30)</f>
        <v>0</v>
      </c>
      <c r="AU29" s="204">
        <f>IF('Indicator Date hidden'!AV30="x","x",$AU$2-'Indicator Date hidden'!AV30)</f>
        <v>6</v>
      </c>
      <c r="AV29" s="204">
        <f>IF('Indicator Date hidden'!AW30="x","x",$AV$2-'Indicator Date hidden'!AW30)</f>
        <v>0</v>
      </c>
      <c r="AW29" s="204">
        <f>IF('Indicator Date hidden'!AX30="x","x",$AW$2-'Indicator Date hidden'!AX30)</f>
        <v>0</v>
      </c>
      <c r="AX29" s="204">
        <f>IF('Indicator Date hidden'!AY30="x","x",$AX$2-'Indicator Date hidden'!AY30)</f>
        <v>0</v>
      </c>
      <c r="AY29" s="204">
        <f>IF('Indicator Date hidden'!AZ30="x","x",$AY$2-'Indicator Date hidden'!AZ30)</f>
        <v>0</v>
      </c>
      <c r="AZ29" s="204">
        <f>IF('Indicator Date hidden'!BA30="x","x",$AZ$2-'Indicator Date hidden'!BA30)</f>
        <v>0</v>
      </c>
      <c r="BA29">
        <f t="shared" si="0"/>
        <v>22</v>
      </c>
      <c r="BB29" s="21">
        <f t="shared" si="1"/>
        <v>0.44</v>
      </c>
      <c r="BC29">
        <f t="shared" si="2"/>
        <v>5</v>
      </c>
      <c r="BD29" s="21">
        <f t="shared" si="3"/>
        <v>1.4718695594379279</v>
      </c>
      <c r="BE29" s="273">
        <f t="shared" si="4"/>
        <v>0</v>
      </c>
    </row>
    <row r="30" spans="1:57" x14ac:dyDescent="0.35">
      <c r="A30" t="s">
        <v>6900</v>
      </c>
      <c r="B30" s="204">
        <f>IF('Indicator Date hidden'!C31="x","x",$B$2-'Indicator Date hidden'!C31)</f>
        <v>0</v>
      </c>
      <c r="C30" s="204">
        <f>IF('Indicator Date hidden'!D31="x","x",$C$2-'Indicator Date hidden'!D31)</f>
        <v>0</v>
      </c>
      <c r="D30" s="204">
        <f>IF('Indicator Date hidden'!E31="x","x",$D$2-'Indicator Date hidden'!E31)</f>
        <v>0</v>
      </c>
      <c r="E30" s="204">
        <f>IF('Indicator Date hidden'!F31="x","x",$E$2-'Indicator Date hidden'!F31)</f>
        <v>0</v>
      </c>
      <c r="F30" s="204">
        <f>IF('Indicator Date hidden'!G31="x","x",$F$2-'Indicator Date hidden'!G31)</f>
        <v>0</v>
      </c>
      <c r="G30" s="204">
        <f>IF('Indicator Date hidden'!H31="x","x",$G$2-'Indicator Date hidden'!H31)</f>
        <v>0</v>
      </c>
      <c r="H30" s="204">
        <f>IF('Indicator Date hidden'!I31="x","x",$H$2-'Indicator Date hidden'!I31)</f>
        <v>0</v>
      </c>
      <c r="I30" s="204">
        <f>IF('Indicator Date hidden'!J31="x","x",$I$2-'Indicator Date hidden'!J31)</f>
        <v>0</v>
      </c>
      <c r="J30" s="204">
        <f>IF('Indicator Date hidden'!K31="x","x",$J$2-'Indicator Date hidden'!K31)</f>
        <v>0</v>
      </c>
      <c r="K30" s="204">
        <f>IF('Indicator Date hidden'!L31="x","x",$K$2-'Indicator Date hidden'!L31)</f>
        <v>0</v>
      </c>
      <c r="L30" s="204">
        <f>IF('Indicator Date hidden'!M31="x","x",$L$2-'Indicator Date hidden'!M31)</f>
        <v>0</v>
      </c>
      <c r="M30" s="204">
        <f>IF('Indicator Date hidden'!N31="x","x",$M$2-'Indicator Date hidden'!N31)</f>
        <v>0</v>
      </c>
      <c r="N30" s="204">
        <f>IF('Indicator Date hidden'!O31="x","x",$N$2-'Indicator Date hidden'!O31)</f>
        <v>0</v>
      </c>
      <c r="O30" s="204">
        <f>IF('Indicator Date hidden'!P31="x","x",$O$2-'Indicator Date hidden'!P31)</f>
        <v>0</v>
      </c>
      <c r="P30" s="204">
        <f>IF('Indicator Date hidden'!Q31="x","x",$P$2-'Indicator Date hidden'!Q31)</f>
        <v>0</v>
      </c>
      <c r="Q30" s="204" t="str">
        <f>IF('Indicator Date hidden'!R31="x","x",$Q$2-'Indicator Date hidden'!R31)</f>
        <v>x</v>
      </c>
      <c r="R30" s="204">
        <f>IF('Indicator Date hidden'!S31="x","x",$R$2-'Indicator Date hidden'!S31)</f>
        <v>0</v>
      </c>
      <c r="S30" s="204">
        <f>IF('Indicator Date hidden'!T31="x","x",$S$2-'Indicator Date hidden'!T31)</f>
        <v>0</v>
      </c>
      <c r="T30" s="204">
        <f>IF('Indicator Date hidden'!U31="x","x",$T$2-'Indicator Date hidden'!U31)</f>
        <v>0</v>
      </c>
      <c r="U30" s="204">
        <f>IF('Indicator Date hidden'!V31="x","x",$U$2-'Indicator Date hidden'!V31)</f>
        <v>0</v>
      </c>
      <c r="V30" s="204">
        <f>IF('Indicator Date hidden'!W31="x","x",$V$2-'Indicator Date hidden'!W31)</f>
        <v>0</v>
      </c>
      <c r="W30" s="204" t="str">
        <f>IF('Indicator Date hidden'!X31="x","x",$W$2-'Indicator Date hidden'!X31)</f>
        <v>x</v>
      </c>
      <c r="X30" s="204">
        <f>IF('Indicator Date hidden'!Y31="x","x",$X$2-'Indicator Date hidden'!Y31)</f>
        <v>3</v>
      </c>
      <c r="Y30" s="204">
        <f>IF('Indicator Date hidden'!Z31="x","x",$Y$2-'Indicator Date hidden'!Z31)</f>
        <v>0</v>
      </c>
      <c r="Z30" s="204">
        <f>IF('Indicator Date hidden'!AA31="x","x",$Z$2-'Indicator Date hidden'!AA31)</f>
        <v>0</v>
      </c>
      <c r="AA30" s="204">
        <f>IF('Indicator Date hidden'!AB31="x","x",$AA$2-'Indicator Date hidden'!AB31)</f>
        <v>0</v>
      </c>
      <c r="AB30" s="204">
        <f>IF('Indicator Date hidden'!AC31="x","x",$AB$2-'Indicator Date hidden'!AC31)</f>
        <v>0</v>
      </c>
      <c r="AC30" s="204">
        <f>IF('Indicator Date hidden'!AD31="x","x",$AC$2-'Indicator Date hidden'!AD31)</f>
        <v>0</v>
      </c>
      <c r="AD30" s="204">
        <f>IF('Indicator Date hidden'!AE31="x","x",$AD$2-'Indicator Date hidden'!AE31)</f>
        <v>0</v>
      </c>
      <c r="AE30" s="204" t="str">
        <f>IF('Indicator Date hidden'!AF31="x","x",$AE$2-'Indicator Date hidden'!AF31)</f>
        <v>x</v>
      </c>
      <c r="AF30" s="204">
        <f>IF('Indicator Date hidden'!AG31="x","x",$AF$2-'Indicator Date hidden'!AG31)</f>
        <v>6</v>
      </c>
      <c r="AG30" s="204">
        <f>IF('Indicator Date hidden'!AH31="x","x",$AG$2-'Indicator Date hidden'!AH31)</f>
        <v>0</v>
      </c>
      <c r="AH30" s="204">
        <f>IF('Indicator Date hidden'!AI31="x","x",$AH$2-'Indicator Date hidden'!AI31)</f>
        <v>0</v>
      </c>
      <c r="AI30" s="204">
        <f>IF('Indicator Date hidden'!AJ31="x","x",$AI$2-'Indicator Date hidden'!AJ31)</f>
        <v>0</v>
      </c>
      <c r="AJ30" s="204" t="str">
        <f>IF('Indicator Date hidden'!AK31="x","x",$AJ$2-'Indicator Date hidden'!AK31)</f>
        <v>x</v>
      </c>
      <c r="AK30" s="204" t="str">
        <f>IF('Indicator Date hidden'!AL31="x","x",$AK$2-'Indicator Date hidden'!AL31)</f>
        <v>x</v>
      </c>
      <c r="AL30" s="204">
        <f>IF('Indicator Date hidden'!AM31="x","x",$AL$2-'Indicator Date hidden'!AM31)</f>
        <v>0</v>
      </c>
      <c r="AM30" s="204">
        <f>IF('Indicator Date hidden'!AN31="x","x",$AM$2-'Indicator Date hidden'!AN31)</f>
        <v>0</v>
      </c>
      <c r="AN30" s="204">
        <f>IF('Indicator Date hidden'!AO31="x","x",$AN$2-'Indicator Date hidden'!AO31)</f>
        <v>0</v>
      </c>
      <c r="AO30" s="204">
        <f>IF('Indicator Date hidden'!AP31="x","x",$AO$2-'Indicator Date hidden'!AP31)</f>
        <v>0</v>
      </c>
      <c r="AP30" s="204">
        <f>IF('Indicator Date hidden'!AQ31="x","x",$AP$2-'Indicator Date hidden'!AQ31)</f>
        <v>0</v>
      </c>
      <c r="AQ30" s="204">
        <f>IF('Indicator Date hidden'!AR31="x","x",$AQ$2-'Indicator Date hidden'!AR31)</f>
        <v>0</v>
      </c>
      <c r="AR30" s="204">
        <f>IF('Indicator Date hidden'!AS31="x","x",$AR$2-'Indicator Date hidden'!AS31)</f>
        <v>0</v>
      </c>
      <c r="AS30" s="204">
        <f>IF('Indicator Date hidden'!AT31="x","x",$AS$2-'Indicator Date hidden'!AT31)</f>
        <v>0</v>
      </c>
      <c r="AT30" s="204">
        <f>IF('Indicator Date hidden'!AU31="x","x",$AT$2-'Indicator Date hidden'!AU31)</f>
        <v>0</v>
      </c>
      <c r="AU30" s="204">
        <f>IF('Indicator Date hidden'!AV31="x","x",$AU$2-'Indicator Date hidden'!AV31)</f>
        <v>2</v>
      </c>
      <c r="AV30" s="204">
        <f>IF('Indicator Date hidden'!AW31="x","x",$AV$2-'Indicator Date hidden'!AW31)</f>
        <v>0</v>
      </c>
      <c r="AW30" s="204">
        <f>IF('Indicator Date hidden'!AX31="x","x",$AW$2-'Indicator Date hidden'!AX31)</f>
        <v>0</v>
      </c>
      <c r="AX30" s="204">
        <f>IF('Indicator Date hidden'!AY31="x","x",$AX$2-'Indicator Date hidden'!AY31)</f>
        <v>0</v>
      </c>
      <c r="AY30" s="204">
        <f>IF('Indicator Date hidden'!AZ31="x","x",$AY$2-'Indicator Date hidden'!AZ31)</f>
        <v>0</v>
      </c>
      <c r="AZ30" s="204">
        <f>IF('Indicator Date hidden'!BA31="x","x",$AZ$2-'Indicator Date hidden'!BA31)</f>
        <v>0</v>
      </c>
      <c r="BA30">
        <f t="shared" si="0"/>
        <v>11</v>
      </c>
      <c r="BB30" s="21">
        <f t="shared" si="1"/>
        <v>0.2391304347826087</v>
      </c>
      <c r="BC30">
        <f t="shared" si="2"/>
        <v>3</v>
      </c>
      <c r="BD30" s="21">
        <f t="shared" si="3"/>
        <v>1.004008977283086</v>
      </c>
      <c r="BE30" s="273">
        <f t="shared" si="4"/>
        <v>0</v>
      </c>
    </row>
    <row r="31" spans="1:57" x14ac:dyDescent="0.35">
      <c r="A31" t="s">
        <v>6983</v>
      </c>
      <c r="B31" s="204">
        <f>IF('Indicator Date hidden'!C32="x","x",$B$2-'Indicator Date hidden'!C32)</f>
        <v>0</v>
      </c>
      <c r="C31" s="204">
        <f>IF('Indicator Date hidden'!D32="x","x",$C$2-'Indicator Date hidden'!D32)</f>
        <v>0</v>
      </c>
      <c r="D31" s="204">
        <f>IF('Indicator Date hidden'!E32="x","x",$D$2-'Indicator Date hidden'!E32)</f>
        <v>0</v>
      </c>
      <c r="E31" s="204">
        <f>IF('Indicator Date hidden'!F32="x","x",$E$2-'Indicator Date hidden'!F32)</f>
        <v>0</v>
      </c>
      <c r="F31" s="204">
        <f>IF('Indicator Date hidden'!G32="x","x",$F$2-'Indicator Date hidden'!G32)</f>
        <v>0</v>
      </c>
      <c r="G31" s="204">
        <f>IF('Indicator Date hidden'!H32="x","x",$G$2-'Indicator Date hidden'!H32)</f>
        <v>0</v>
      </c>
      <c r="H31" s="204">
        <f>IF('Indicator Date hidden'!I32="x","x",$H$2-'Indicator Date hidden'!I32)</f>
        <v>0</v>
      </c>
      <c r="I31" s="204">
        <f>IF('Indicator Date hidden'!J32="x","x",$I$2-'Indicator Date hidden'!J32)</f>
        <v>0</v>
      </c>
      <c r="J31" s="204">
        <f>IF('Indicator Date hidden'!K32="x","x",$J$2-'Indicator Date hidden'!K32)</f>
        <v>0</v>
      </c>
      <c r="K31" s="204">
        <f>IF('Indicator Date hidden'!L32="x","x",$K$2-'Indicator Date hidden'!L32)</f>
        <v>0</v>
      </c>
      <c r="L31" s="204">
        <f>IF('Indicator Date hidden'!M32="x","x",$L$2-'Indicator Date hidden'!M32)</f>
        <v>0</v>
      </c>
      <c r="M31" s="204">
        <f>IF('Indicator Date hidden'!N32="x","x",$M$2-'Indicator Date hidden'!N32)</f>
        <v>0</v>
      </c>
      <c r="N31" s="204">
        <f>IF('Indicator Date hidden'!O32="x","x",$N$2-'Indicator Date hidden'!O32)</f>
        <v>0</v>
      </c>
      <c r="O31" s="204">
        <f>IF('Indicator Date hidden'!P32="x","x",$O$2-'Indicator Date hidden'!P32)</f>
        <v>0</v>
      </c>
      <c r="P31" s="204">
        <f>IF('Indicator Date hidden'!Q32="x","x",$P$2-'Indicator Date hidden'!Q32)</f>
        <v>0</v>
      </c>
      <c r="Q31" s="204">
        <f>IF('Indicator Date hidden'!R32="x","x",$Q$2-'Indicator Date hidden'!R32)</f>
        <v>4</v>
      </c>
      <c r="R31" s="204">
        <f>IF('Indicator Date hidden'!S32="x","x",$R$2-'Indicator Date hidden'!S32)</f>
        <v>0</v>
      </c>
      <c r="S31" s="204">
        <f>IF('Indicator Date hidden'!T32="x","x",$S$2-'Indicator Date hidden'!T32)</f>
        <v>0</v>
      </c>
      <c r="T31" s="204">
        <f>IF('Indicator Date hidden'!U32="x","x",$T$2-'Indicator Date hidden'!U32)</f>
        <v>0</v>
      </c>
      <c r="U31" s="204">
        <f>IF('Indicator Date hidden'!V32="x","x",$U$2-'Indicator Date hidden'!V32)</f>
        <v>0</v>
      </c>
      <c r="V31" s="204">
        <f>IF('Indicator Date hidden'!W32="x","x",$V$2-'Indicator Date hidden'!W32)</f>
        <v>0</v>
      </c>
      <c r="W31" s="204">
        <f>IF('Indicator Date hidden'!X32="x","x",$W$2-'Indicator Date hidden'!X32)</f>
        <v>0</v>
      </c>
      <c r="X31" s="204">
        <f>IF('Indicator Date hidden'!Y32="x","x",$X$2-'Indicator Date hidden'!Y32)</f>
        <v>2</v>
      </c>
      <c r="Y31" s="204">
        <f>IF('Indicator Date hidden'!Z32="x","x",$Y$2-'Indicator Date hidden'!Z32)</f>
        <v>0</v>
      </c>
      <c r="Z31" s="204">
        <f>IF('Indicator Date hidden'!AA32="x","x",$Z$2-'Indicator Date hidden'!AA32)</f>
        <v>0</v>
      </c>
      <c r="AA31" s="204">
        <f>IF('Indicator Date hidden'!AB32="x","x",$AA$2-'Indicator Date hidden'!AB32)</f>
        <v>0</v>
      </c>
      <c r="AB31" s="204">
        <f>IF('Indicator Date hidden'!AC32="x","x",$AB$2-'Indicator Date hidden'!AC32)</f>
        <v>0</v>
      </c>
      <c r="AC31" s="204">
        <f>IF('Indicator Date hidden'!AD32="x","x",$AC$2-'Indicator Date hidden'!AD32)</f>
        <v>0</v>
      </c>
      <c r="AD31" s="204">
        <f>IF('Indicator Date hidden'!AE32="x","x",$AD$2-'Indicator Date hidden'!AE32)</f>
        <v>0</v>
      </c>
      <c r="AE31" s="204">
        <f>IF('Indicator Date hidden'!AF32="x","x",$AE$2-'Indicator Date hidden'!AF32)</f>
        <v>0</v>
      </c>
      <c r="AF31" s="204">
        <f>IF('Indicator Date hidden'!AG32="x","x",$AF$2-'Indicator Date hidden'!AG32)</f>
        <v>1</v>
      </c>
      <c r="AG31" s="204">
        <f>IF('Indicator Date hidden'!AH32="x","x",$AG$2-'Indicator Date hidden'!AH32)</f>
        <v>0</v>
      </c>
      <c r="AH31" s="204">
        <f>IF('Indicator Date hidden'!AI32="x","x",$AH$2-'Indicator Date hidden'!AI32)</f>
        <v>0</v>
      </c>
      <c r="AI31" s="204">
        <f>IF('Indicator Date hidden'!AJ32="x","x",$AI$2-'Indicator Date hidden'!AJ32)</f>
        <v>0</v>
      </c>
      <c r="AJ31" s="204" t="str">
        <f>IF('Indicator Date hidden'!AK32="x","x",$AJ$2-'Indicator Date hidden'!AK32)</f>
        <v>x</v>
      </c>
      <c r="AK31" s="204">
        <f>IF('Indicator Date hidden'!AL32="x","x",$AK$2-'Indicator Date hidden'!AL32)</f>
        <v>1</v>
      </c>
      <c r="AL31" s="204">
        <f>IF('Indicator Date hidden'!AM32="x","x",$AL$2-'Indicator Date hidden'!AM32)</f>
        <v>0</v>
      </c>
      <c r="AM31" s="204">
        <f>IF('Indicator Date hidden'!AN32="x","x",$AM$2-'Indicator Date hidden'!AN32)</f>
        <v>0</v>
      </c>
      <c r="AN31" s="204">
        <f>IF('Indicator Date hidden'!AO32="x","x",$AN$2-'Indicator Date hidden'!AO32)</f>
        <v>0</v>
      </c>
      <c r="AO31" s="204">
        <f>IF('Indicator Date hidden'!AP32="x","x",$AO$2-'Indicator Date hidden'!AP32)</f>
        <v>0</v>
      </c>
      <c r="AP31" s="204">
        <f>IF('Indicator Date hidden'!AQ32="x","x",$AP$2-'Indicator Date hidden'!AQ32)</f>
        <v>0</v>
      </c>
      <c r="AQ31" s="204">
        <f>IF('Indicator Date hidden'!AR32="x","x",$AQ$2-'Indicator Date hidden'!AR32)</f>
        <v>8</v>
      </c>
      <c r="AR31" s="204">
        <f>IF('Indicator Date hidden'!AS32="x","x",$AR$2-'Indicator Date hidden'!AS32)</f>
        <v>0</v>
      </c>
      <c r="AS31" s="204">
        <f>IF('Indicator Date hidden'!AT32="x","x",$AS$2-'Indicator Date hidden'!AT32)</f>
        <v>0</v>
      </c>
      <c r="AT31" s="204">
        <f>IF('Indicator Date hidden'!AU32="x","x",$AT$2-'Indicator Date hidden'!AU32)</f>
        <v>0</v>
      </c>
      <c r="AU31" s="204">
        <f>IF('Indicator Date hidden'!AV32="x","x",$AU$2-'Indicator Date hidden'!AV32)</f>
        <v>5</v>
      </c>
      <c r="AV31" s="204">
        <f>IF('Indicator Date hidden'!AW32="x","x",$AV$2-'Indicator Date hidden'!AW32)</f>
        <v>0</v>
      </c>
      <c r="AW31" s="204">
        <f>IF('Indicator Date hidden'!AX32="x","x",$AW$2-'Indicator Date hidden'!AX32)</f>
        <v>0</v>
      </c>
      <c r="AX31" s="204">
        <f>IF('Indicator Date hidden'!AY32="x","x",$AX$2-'Indicator Date hidden'!AY32)</f>
        <v>0</v>
      </c>
      <c r="AY31" s="204">
        <f>IF('Indicator Date hidden'!AZ32="x","x",$AY$2-'Indicator Date hidden'!AZ32)</f>
        <v>0</v>
      </c>
      <c r="AZ31" s="204">
        <f>IF('Indicator Date hidden'!BA32="x","x",$AZ$2-'Indicator Date hidden'!BA32)</f>
        <v>0</v>
      </c>
      <c r="BA31">
        <f t="shared" si="0"/>
        <v>21</v>
      </c>
      <c r="BB31" s="21">
        <f t="shared" si="1"/>
        <v>0.42</v>
      </c>
      <c r="BC31">
        <f t="shared" si="2"/>
        <v>6</v>
      </c>
      <c r="BD31" s="21">
        <f t="shared" si="3"/>
        <v>1.4295453822806745</v>
      </c>
      <c r="BE31" s="273">
        <f t="shared" si="4"/>
        <v>0</v>
      </c>
    </row>
    <row r="32" spans="1:57" x14ac:dyDescent="0.35">
      <c r="A32" t="s">
        <v>6893</v>
      </c>
      <c r="B32" s="204">
        <f>IF('Indicator Date hidden'!C33="x","x",$B$2-'Indicator Date hidden'!C33)</f>
        <v>0</v>
      </c>
      <c r="C32" s="204">
        <f>IF('Indicator Date hidden'!D33="x","x",$C$2-'Indicator Date hidden'!D33)</f>
        <v>0</v>
      </c>
      <c r="D32" s="204">
        <f>IF('Indicator Date hidden'!E33="x","x",$D$2-'Indicator Date hidden'!E33)</f>
        <v>0</v>
      </c>
      <c r="E32" s="204">
        <f>IF('Indicator Date hidden'!F33="x","x",$E$2-'Indicator Date hidden'!F33)</f>
        <v>0</v>
      </c>
      <c r="F32" s="204">
        <f>IF('Indicator Date hidden'!G33="x","x",$F$2-'Indicator Date hidden'!G33)</f>
        <v>0</v>
      </c>
      <c r="G32" s="204">
        <f>IF('Indicator Date hidden'!H33="x","x",$G$2-'Indicator Date hidden'!H33)</f>
        <v>0</v>
      </c>
      <c r="H32" s="204">
        <f>IF('Indicator Date hidden'!I33="x","x",$H$2-'Indicator Date hidden'!I33)</f>
        <v>0</v>
      </c>
      <c r="I32" s="204">
        <f>IF('Indicator Date hidden'!J33="x","x",$I$2-'Indicator Date hidden'!J33)</f>
        <v>0</v>
      </c>
      <c r="J32" s="204">
        <f>IF('Indicator Date hidden'!K33="x","x",$J$2-'Indicator Date hidden'!K33)</f>
        <v>0</v>
      </c>
      <c r="K32" s="204">
        <f>IF('Indicator Date hidden'!L33="x","x",$K$2-'Indicator Date hidden'!L33)</f>
        <v>0</v>
      </c>
      <c r="L32" s="204">
        <f>IF('Indicator Date hidden'!M33="x","x",$L$2-'Indicator Date hidden'!M33)</f>
        <v>0</v>
      </c>
      <c r="M32" s="204">
        <f>IF('Indicator Date hidden'!N33="x","x",$M$2-'Indicator Date hidden'!N33)</f>
        <v>0</v>
      </c>
      <c r="N32" s="204">
        <f>IF('Indicator Date hidden'!O33="x","x",$N$2-'Indicator Date hidden'!O33)</f>
        <v>0</v>
      </c>
      <c r="O32" s="204">
        <f>IF('Indicator Date hidden'!P33="x","x",$O$2-'Indicator Date hidden'!P33)</f>
        <v>0</v>
      </c>
      <c r="P32" s="204">
        <f>IF('Indicator Date hidden'!Q33="x","x",$P$2-'Indicator Date hidden'!Q33)</f>
        <v>0</v>
      </c>
      <c r="Q32" s="204">
        <f>IF('Indicator Date hidden'!R33="x","x",$Q$2-'Indicator Date hidden'!R33)</f>
        <v>3</v>
      </c>
      <c r="R32" s="204">
        <f>IF('Indicator Date hidden'!S33="x","x",$R$2-'Indicator Date hidden'!S33)</f>
        <v>0</v>
      </c>
      <c r="S32" s="204">
        <f>IF('Indicator Date hidden'!T33="x","x",$S$2-'Indicator Date hidden'!T33)</f>
        <v>0</v>
      </c>
      <c r="T32" s="204">
        <f>IF('Indicator Date hidden'!U33="x","x",$T$2-'Indicator Date hidden'!U33)</f>
        <v>0</v>
      </c>
      <c r="U32" s="204">
        <f>IF('Indicator Date hidden'!V33="x","x",$U$2-'Indicator Date hidden'!V33)</f>
        <v>0</v>
      </c>
      <c r="V32" s="204">
        <f>IF('Indicator Date hidden'!W33="x","x",$V$2-'Indicator Date hidden'!W33)</f>
        <v>0</v>
      </c>
      <c r="W32" s="204">
        <f>IF('Indicator Date hidden'!X33="x","x",$W$2-'Indicator Date hidden'!X33)</f>
        <v>3</v>
      </c>
      <c r="X32" s="204">
        <f>IF('Indicator Date hidden'!Y33="x","x",$X$2-'Indicator Date hidden'!Y33)</f>
        <v>5</v>
      </c>
      <c r="Y32" s="204">
        <f>IF('Indicator Date hidden'!Z33="x","x",$Y$2-'Indicator Date hidden'!Z33)</f>
        <v>0</v>
      </c>
      <c r="Z32" s="204">
        <f>IF('Indicator Date hidden'!AA33="x","x",$Z$2-'Indicator Date hidden'!AA33)</f>
        <v>0</v>
      </c>
      <c r="AA32" s="204">
        <f>IF('Indicator Date hidden'!AB33="x","x",$AA$2-'Indicator Date hidden'!AB33)</f>
        <v>0</v>
      </c>
      <c r="AB32" s="204">
        <f>IF('Indicator Date hidden'!AC33="x","x",$AB$2-'Indicator Date hidden'!AC33)</f>
        <v>0</v>
      </c>
      <c r="AC32" s="204">
        <f>IF('Indicator Date hidden'!AD33="x","x",$AC$2-'Indicator Date hidden'!AD33)</f>
        <v>0</v>
      </c>
      <c r="AD32" s="204">
        <f>IF('Indicator Date hidden'!AE33="x","x",$AD$2-'Indicator Date hidden'!AE33)</f>
        <v>0</v>
      </c>
      <c r="AE32" s="204">
        <f>IF('Indicator Date hidden'!AF33="x","x",$AE$2-'Indicator Date hidden'!AF33)</f>
        <v>0</v>
      </c>
      <c r="AF32" s="204">
        <f>IF('Indicator Date hidden'!AG33="x","x",$AF$2-'Indicator Date hidden'!AG33)</f>
        <v>6</v>
      </c>
      <c r="AG32" s="204">
        <f>IF('Indicator Date hidden'!AH33="x","x",$AG$2-'Indicator Date hidden'!AH33)</f>
        <v>0</v>
      </c>
      <c r="AH32" s="204">
        <f>IF('Indicator Date hidden'!AI33="x","x",$AH$2-'Indicator Date hidden'!AI33)</f>
        <v>0</v>
      </c>
      <c r="AI32" s="204">
        <f>IF('Indicator Date hidden'!AJ33="x","x",$AI$2-'Indicator Date hidden'!AJ33)</f>
        <v>0</v>
      </c>
      <c r="AJ32" s="204">
        <f>IF('Indicator Date hidden'!AK33="x","x",$AJ$2-'Indicator Date hidden'!AK33)</f>
        <v>0</v>
      </c>
      <c r="AK32" s="204">
        <f>IF('Indicator Date hidden'!AL33="x","x",$AK$2-'Indicator Date hidden'!AL33)</f>
        <v>0</v>
      </c>
      <c r="AL32" s="204">
        <f>IF('Indicator Date hidden'!AM33="x","x",$AL$2-'Indicator Date hidden'!AM33)</f>
        <v>0</v>
      </c>
      <c r="AM32" s="204">
        <f>IF('Indicator Date hidden'!AN33="x","x",$AM$2-'Indicator Date hidden'!AN33)</f>
        <v>0</v>
      </c>
      <c r="AN32" s="204">
        <f>IF('Indicator Date hidden'!AO33="x","x",$AN$2-'Indicator Date hidden'!AO33)</f>
        <v>0</v>
      </c>
      <c r="AO32" s="204">
        <f>IF('Indicator Date hidden'!AP33="x","x",$AO$2-'Indicator Date hidden'!AP33)</f>
        <v>0</v>
      </c>
      <c r="AP32" s="204">
        <f>IF('Indicator Date hidden'!AQ33="x","x",$AP$2-'Indicator Date hidden'!AQ33)</f>
        <v>0</v>
      </c>
      <c r="AQ32" s="204">
        <f>IF('Indicator Date hidden'!AR33="x","x",$AQ$2-'Indicator Date hidden'!AR33)</f>
        <v>0</v>
      </c>
      <c r="AR32" s="204">
        <f>IF('Indicator Date hidden'!AS33="x","x",$AR$2-'Indicator Date hidden'!AS33)</f>
        <v>0</v>
      </c>
      <c r="AS32" s="204">
        <f>IF('Indicator Date hidden'!AT33="x","x",$AS$2-'Indicator Date hidden'!AT33)</f>
        <v>0</v>
      </c>
      <c r="AT32" s="204">
        <f>IF('Indicator Date hidden'!AU33="x","x",$AT$2-'Indicator Date hidden'!AU33)</f>
        <v>0</v>
      </c>
      <c r="AU32" s="204">
        <f>IF('Indicator Date hidden'!AV33="x","x",$AU$2-'Indicator Date hidden'!AV33)</f>
        <v>4</v>
      </c>
      <c r="AV32" s="204">
        <f>IF('Indicator Date hidden'!AW33="x","x",$AV$2-'Indicator Date hidden'!AW33)</f>
        <v>0</v>
      </c>
      <c r="AW32" s="204">
        <f>IF('Indicator Date hidden'!AX33="x","x",$AW$2-'Indicator Date hidden'!AX33)</f>
        <v>0</v>
      </c>
      <c r="AX32" s="204">
        <f>IF('Indicator Date hidden'!AY33="x","x",$AX$2-'Indicator Date hidden'!AY33)</f>
        <v>0</v>
      </c>
      <c r="AY32" s="204">
        <f>IF('Indicator Date hidden'!AZ33="x","x",$AY$2-'Indicator Date hidden'!AZ33)</f>
        <v>0</v>
      </c>
      <c r="AZ32" s="204">
        <f>IF('Indicator Date hidden'!BA33="x","x",$AZ$2-'Indicator Date hidden'!BA33)</f>
        <v>0</v>
      </c>
      <c r="BA32">
        <f t="shared" si="0"/>
        <v>21</v>
      </c>
      <c r="BB32" s="21">
        <f t="shared" si="1"/>
        <v>0.41176470588235292</v>
      </c>
      <c r="BC32">
        <f t="shared" si="2"/>
        <v>5</v>
      </c>
      <c r="BD32" s="21">
        <f t="shared" si="3"/>
        <v>1.3012282371009458</v>
      </c>
      <c r="BE32" s="273">
        <f t="shared" si="4"/>
        <v>0</v>
      </c>
    </row>
    <row r="33" spans="1:57" x14ac:dyDescent="0.35">
      <c r="A33" t="s">
        <v>6884</v>
      </c>
      <c r="B33" s="204">
        <f>IF('Indicator Date hidden'!C34="x","x",$B$2-'Indicator Date hidden'!C34)</f>
        <v>0</v>
      </c>
      <c r="C33" s="204">
        <f>IF('Indicator Date hidden'!D34="x","x",$C$2-'Indicator Date hidden'!D34)</f>
        <v>0</v>
      </c>
      <c r="D33" s="204">
        <f>IF('Indicator Date hidden'!E34="x","x",$D$2-'Indicator Date hidden'!E34)</f>
        <v>0</v>
      </c>
      <c r="E33" s="204">
        <f>IF('Indicator Date hidden'!F34="x","x",$E$2-'Indicator Date hidden'!F34)</f>
        <v>0</v>
      </c>
      <c r="F33" s="204">
        <f>IF('Indicator Date hidden'!G34="x","x",$F$2-'Indicator Date hidden'!G34)</f>
        <v>0</v>
      </c>
      <c r="G33" s="204">
        <f>IF('Indicator Date hidden'!H34="x","x",$G$2-'Indicator Date hidden'!H34)</f>
        <v>0</v>
      </c>
      <c r="H33" s="204">
        <f>IF('Indicator Date hidden'!I34="x","x",$H$2-'Indicator Date hidden'!I34)</f>
        <v>0</v>
      </c>
      <c r="I33" s="204">
        <f>IF('Indicator Date hidden'!J34="x","x",$I$2-'Indicator Date hidden'!J34)</f>
        <v>0</v>
      </c>
      <c r="J33" s="204">
        <f>IF('Indicator Date hidden'!K34="x","x",$J$2-'Indicator Date hidden'!K34)</f>
        <v>0</v>
      </c>
      <c r="K33" s="204">
        <f>IF('Indicator Date hidden'!L34="x","x",$K$2-'Indicator Date hidden'!L34)</f>
        <v>0</v>
      </c>
      <c r="L33" s="204">
        <f>IF('Indicator Date hidden'!M34="x","x",$L$2-'Indicator Date hidden'!M34)</f>
        <v>0</v>
      </c>
      <c r="M33" s="204">
        <f>IF('Indicator Date hidden'!N34="x","x",$M$2-'Indicator Date hidden'!N34)</f>
        <v>0</v>
      </c>
      <c r="N33" s="204">
        <f>IF('Indicator Date hidden'!O34="x","x",$N$2-'Indicator Date hidden'!O34)</f>
        <v>0</v>
      </c>
      <c r="O33" s="204">
        <f>IF('Indicator Date hidden'!P34="x","x",$O$2-'Indicator Date hidden'!P34)</f>
        <v>0</v>
      </c>
      <c r="P33" s="204">
        <f>IF('Indicator Date hidden'!Q34="x","x",$P$2-'Indicator Date hidden'!Q34)</f>
        <v>0</v>
      </c>
      <c r="Q33" s="204" t="str">
        <f>IF('Indicator Date hidden'!R34="x","x",$Q$2-'Indicator Date hidden'!R34)</f>
        <v>x</v>
      </c>
      <c r="R33" s="204">
        <f>IF('Indicator Date hidden'!S34="x","x",$R$2-'Indicator Date hidden'!S34)</f>
        <v>0</v>
      </c>
      <c r="S33" s="204">
        <f>IF('Indicator Date hidden'!T34="x","x",$S$2-'Indicator Date hidden'!T34)</f>
        <v>0</v>
      </c>
      <c r="T33" s="204">
        <f>IF('Indicator Date hidden'!U34="x","x",$T$2-'Indicator Date hidden'!U34)</f>
        <v>0</v>
      </c>
      <c r="U33" s="204" t="str">
        <f>IF('Indicator Date hidden'!V34="x","x",$U$2-'Indicator Date hidden'!V34)</f>
        <v>x</v>
      </c>
      <c r="V33" s="204">
        <f>IF('Indicator Date hidden'!W34="x","x",$V$2-'Indicator Date hidden'!W34)</f>
        <v>0</v>
      </c>
      <c r="W33" s="204" t="str">
        <f>IF('Indicator Date hidden'!X34="x","x",$W$2-'Indicator Date hidden'!X34)</f>
        <v>x</v>
      </c>
      <c r="X33" s="204">
        <f>IF('Indicator Date hidden'!Y34="x","x",$X$2-'Indicator Date hidden'!Y34)</f>
        <v>4</v>
      </c>
      <c r="Y33" s="204">
        <f>IF('Indicator Date hidden'!Z34="x","x",$Y$2-'Indicator Date hidden'!Z34)</f>
        <v>0</v>
      </c>
      <c r="Z33" s="204">
        <f>IF('Indicator Date hidden'!AA34="x","x",$Z$2-'Indicator Date hidden'!AA34)</f>
        <v>0</v>
      </c>
      <c r="AA33" s="204" t="str">
        <f>IF('Indicator Date hidden'!AB34="x","x",$AA$2-'Indicator Date hidden'!AB34)</f>
        <v>x</v>
      </c>
      <c r="AB33" s="204">
        <f>IF('Indicator Date hidden'!AC34="x","x",$AB$2-'Indicator Date hidden'!AC34)</f>
        <v>0</v>
      </c>
      <c r="AC33" s="204">
        <f>IF('Indicator Date hidden'!AD34="x","x",$AC$2-'Indicator Date hidden'!AD34)</f>
        <v>0</v>
      </c>
      <c r="AD33" s="204" t="str">
        <f>IF('Indicator Date hidden'!AE34="x","x",$AD$2-'Indicator Date hidden'!AE34)</f>
        <v>x</v>
      </c>
      <c r="AE33" s="204">
        <f>IF('Indicator Date hidden'!AF34="x","x",$AE$2-'Indicator Date hidden'!AF34)</f>
        <v>0</v>
      </c>
      <c r="AF33" s="204">
        <f>IF('Indicator Date hidden'!AG34="x","x",$AF$2-'Indicator Date hidden'!AG34)</f>
        <v>3</v>
      </c>
      <c r="AG33" s="204">
        <f>IF('Indicator Date hidden'!AH34="x","x",$AG$2-'Indicator Date hidden'!AH34)</f>
        <v>0</v>
      </c>
      <c r="AH33" s="204">
        <f>IF('Indicator Date hidden'!AI34="x","x",$AH$2-'Indicator Date hidden'!AI34)</f>
        <v>0</v>
      </c>
      <c r="AI33" s="204">
        <f>IF('Indicator Date hidden'!AJ34="x","x",$AI$2-'Indicator Date hidden'!AJ34)</f>
        <v>0</v>
      </c>
      <c r="AJ33" s="204" t="str">
        <f>IF('Indicator Date hidden'!AK34="x","x",$AJ$2-'Indicator Date hidden'!AK34)</f>
        <v>x</v>
      </c>
      <c r="AK33" s="204">
        <f>IF('Indicator Date hidden'!AL34="x","x",$AK$2-'Indicator Date hidden'!AL34)</f>
        <v>1</v>
      </c>
      <c r="AL33" s="204">
        <f>IF('Indicator Date hidden'!AM34="x","x",$AL$2-'Indicator Date hidden'!AM34)</f>
        <v>0</v>
      </c>
      <c r="AM33" s="204">
        <f>IF('Indicator Date hidden'!AN34="x","x",$AM$2-'Indicator Date hidden'!AN34)</f>
        <v>0</v>
      </c>
      <c r="AN33" s="204">
        <f>IF('Indicator Date hidden'!AO34="x","x",$AN$2-'Indicator Date hidden'!AO34)</f>
        <v>0</v>
      </c>
      <c r="AO33" s="204">
        <f>IF('Indicator Date hidden'!AP34="x","x",$AO$2-'Indicator Date hidden'!AP34)</f>
        <v>0</v>
      </c>
      <c r="AP33" s="204">
        <f>IF('Indicator Date hidden'!AQ34="x","x",$AP$2-'Indicator Date hidden'!AQ34)</f>
        <v>0</v>
      </c>
      <c r="AQ33" s="204">
        <f>IF('Indicator Date hidden'!AR34="x","x",$AQ$2-'Indicator Date hidden'!AR34)</f>
        <v>4</v>
      </c>
      <c r="AR33" s="204">
        <f>IF('Indicator Date hidden'!AS34="x","x",$AR$2-'Indicator Date hidden'!AS34)</f>
        <v>0</v>
      </c>
      <c r="AS33" s="204">
        <f>IF('Indicator Date hidden'!AT34="x","x",$AS$2-'Indicator Date hidden'!AT34)</f>
        <v>0</v>
      </c>
      <c r="AT33" s="204">
        <f>IF('Indicator Date hidden'!AU34="x","x",$AT$2-'Indicator Date hidden'!AU34)</f>
        <v>0</v>
      </c>
      <c r="AU33" s="204" t="str">
        <f>IF('Indicator Date hidden'!AV34="x","x",$AU$2-'Indicator Date hidden'!AV34)</f>
        <v>x</v>
      </c>
      <c r="AV33" s="204">
        <f>IF('Indicator Date hidden'!AW34="x","x",$AV$2-'Indicator Date hidden'!AW34)</f>
        <v>0</v>
      </c>
      <c r="AW33" s="204">
        <f>IF('Indicator Date hidden'!AX34="x","x",$AW$2-'Indicator Date hidden'!AX34)</f>
        <v>0</v>
      </c>
      <c r="AX33" s="204">
        <f>IF('Indicator Date hidden'!AY34="x","x",$AX$2-'Indicator Date hidden'!AY34)</f>
        <v>0</v>
      </c>
      <c r="AY33" s="204">
        <f>IF('Indicator Date hidden'!AZ34="x","x",$AY$2-'Indicator Date hidden'!AZ34)</f>
        <v>0</v>
      </c>
      <c r="AZ33" s="204">
        <f>IF('Indicator Date hidden'!BA34="x","x",$AZ$2-'Indicator Date hidden'!BA34)</f>
        <v>0</v>
      </c>
      <c r="BA33">
        <f t="shared" si="0"/>
        <v>12</v>
      </c>
      <c r="BB33" s="21">
        <f t="shared" si="1"/>
        <v>0.27272727272727271</v>
      </c>
      <c r="BC33">
        <f t="shared" si="2"/>
        <v>4</v>
      </c>
      <c r="BD33" s="21">
        <f t="shared" si="3"/>
        <v>0.9381712472977406</v>
      </c>
      <c r="BE33" s="273">
        <f t="shared" si="4"/>
        <v>0</v>
      </c>
    </row>
    <row r="34" spans="1:57" x14ac:dyDescent="0.35">
      <c r="A34" t="s">
        <v>6882</v>
      </c>
      <c r="B34" s="204">
        <f>IF('Indicator Date hidden'!C35="x","x",$B$2-'Indicator Date hidden'!C35)</f>
        <v>0</v>
      </c>
      <c r="C34" s="204">
        <f>IF('Indicator Date hidden'!D35="x","x",$C$2-'Indicator Date hidden'!D35)</f>
        <v>0</v>
      </c>
      <c r="D34" s="204">
        <f>IF('Indicator Date hidden'!E35="x","x",$D$2-'Indicator Date hidden'!E35)</f>
        <v>0</v>
      </c>
      <c r="E34" s="204">
        <f>IF('Indicator Date hidden'!F35="x","x",$E$2-'Indicator Date hidden'!F35)</f>
        <v>0</v>
      </c>
      <c r="F34" s="204">
        <f>IF('Indicator Date hidden'!G35="x","x",$F$2-'Indicator Date hidden'!G35)</f>
        <v>0</v>
      </c>
      <c r="G34" s="204">
        <f>IF('Indicator Date hidden'!H35="x","x",$G$2-'Indicator Date hidden'!H35)</f>
        <v>0</v>
      </c>
      <c r="H34" s="204">
        <f>IF('Indicator Date hidden'!I35="x","x",$H$2-'Indicator Date hidden'!I35)</f>
        <v>0</v>
      </c>
      <c r="I34" s="204">
        <f>IF('Indicator Date hidden'!J35="x","x",$I$2-'Indicator Date hidden'!J35)</f>
        <v>0</v>
      </c>
      <c r="J34" s="204">
        <f>IF('Indicator Date hidden'!K35="x","x",$J$2-'Indicator Date hidden'!K35)</f>
        <v>0</v>
      </c>
      <c r="K34" s="204">
        <f>IF('Indicator Date hidden'!L35="x","x",$K$2-'Indicator Date hidden'!L35)</f>
        <v>0</v>
      </c>
      <c r="L34" s="204">
        <f>IF('Indicator Date hidden'!M35="x","x",$L$2-'Indicator Date hidden'!M35)</f>
        <v>0</v>
      </c>
      <c r="M34" s="204">
        <f>IF('Indicator Date hidden'!N35="x","x",$M$2-'Indicator Date hidden'!N35)</f>
        <v>0</v>
      </c>
      <c r="N34" s="204">
        <f>IF('Indicator Date hidden'!O35="x","x",$N$2-'Indicator Date hidden'!O35)</f>
        <v>0</v>
      </c>
      <c r="O34" s="204">
        <f>IF('Indicator Date hidden'!P35="x","x",$O$2-'Indicator Date hidden'!P35)</f>
        <v>0</v>
      </c>
      <c r="P34" s="204">
        <f>IF('Indicator Date hidden'!Q35="x","x",$P$2-'Indicator Date hidden'!Q35)</f>
        <v>0</v>
      </c>
      <c r="Q34" s="204">
        <f>IF('Indicator Date hidden'!R35="x","x",$Q$2-'Indicator Date hidden'!R35)</f>
        <v>4</v>
      </c>
      <c r="R34" s="204">
        <f>IF('Indicator Date hidden'!S35="x","x",$R$2-'Indicator Date hidden'!S35)</f>
        <v>0</v>
      </c>
      <c r="S34" s="204">
        <f>IF('Indicator Date hidden'!T35="x","x",$S$2-'Indicator Date hidden'!T35)</f>
        <v>0</v>
      </c>
      <c r="T34" s="204">
        <f>IF('Indicator Date hidden'!U35="x","x",$T$2-'Indicator Date hidden'!U35)</f>
        <v>0</v>
      </c>
      <c r="U34" s="204">
        <f>IF('Indicator Date hidden'!V35="x","x",$U$2-'Indicator Date hidden'!V35)</f>
        <v>0</v>
      </c>
      <c r="V34" s="204">
        <f>IF('Indicator Date hidden'!W35="x","x",$V$2-'Indicator Date hidden'!W35)</f>
        <v>0</v>
      </c>
      <c r="W34" s="204">
        <f>IF('Indicator Date hidden'!X35="x","x",$W$2-'Indicator Date hidden'!X35)</f>
        <v>4</v>
      </c>
      <c r="X34" s="204">
        <f>IF('Indicator Date hidden'!Y35="x","x",$X$2-'Indicator Date hidden'!Y35)</f>
        <v>5</v>
      </c>
      <c r="Y34" s="204">
        <f>IF('Indicator Date hidden'!Z35="x","x",$Y$2-'Indicator Date hidden'!Z35)</f>
        <v>0</v>
      </c>
      <c r="Z34" s="204">
        <f>IF('Indicator Date hidden'!AA35="x","x",$Z$2-'Indicator Date hidden'!AA35)</f>
        <v>0</v>
      </c>
      <c r="AA34" s="204">
        <f>IF('Indicator Date hidden'!AB35="x","x",$AA$2-'Indicator Date hidden'!AB35)</f>
        <v>0</v>
      </c>
      <c r="AB34" s="204">
        <f>IF('Indicator Date hidden'!AC35="x","x",$AB$2-'Indicator Date hidden'!AC35)</f>
        <v>0</v>
      </c>
      <c r="AC34" s="204">
        <f>IF('Indicator Date hidden'!AD35="x","x",$AC$2-'Indicator Date hidden'!AD35)</f>
        <v>0</v>
      </c>
      <c r="AD34" s="204">
        <f>IF('Indicator Date hidden'!AE35="x","x",$AD$2-'Indicator Date hidden'!AE35)</f>
        <v>0</v>
      </c>
      <c r="AE34" s="204">
        <f>IF('Indicator Date hidden'!AF35="x","x",$AE$2-'Indicator Date hidden'!AF35)</f>
        <v>0</v>
      </c>
      <c r="AF34" s="204">
        <f>IF('Indicator Date hidden'!AG35="x","x",$AF$2-'Indicator Date hidden'!AG35)</f>
        <v>5</v>
      </c>
      <c r="AG34" s="204">
        <f>IF('Indicator Date hidden'!AH35="x","x",$AG$2-'Indicator Date hidden'!AH35)</f>
        <v>0</v>
      </c>
      <c r="AH34" s="204">
        <f>IF('Indicator Date hidden'!AI35="x","x",$AH$2-'Indicator Date hidden'!AI35)</f>
        <v>0</v>
      </c>
      <c r="AI34" s="204">
        <f>IF('Indicator Date hidden'!AJ35="x","x",$AI$2-'Indicator Date hidden'!AJ35)</f>
        <v>0</v>
      </c>
      <c r="AJ34" s="204">
        <f>IF('Indicator Date hidden'!AK35="x","x",$AJ$2-'Indicator Date hidden'!AK35)</f>
        <v>0</v>
      </c>
      <c r="AK34" s="204">
        <f>IF('Indicator Date hidden'!AL35="x","x",$AK$2-'Indicator Date hidden'!AL35)</f>
        <v>1</v>
      </c>
      <c r="AL34" s="204">
        <f>IF('Indicator Date hidden'!AM35="x","x",$AL$2-'Indicator Date hidden'!AM35)</f>
        <v>0</v>
      </c>
      <c r="AM34" s="204">
        <f>IF('Indicator Date hidden'!AN35="x","x",$AM$2-'Indicator Date hidden'!AN35)</f>
        <v>0</v>
      </c>
      <c r="AN34" s="204">
        <f>IF('Indicator Date hidden'!AO35="x","x",$AN$2-'Indicator Date hidden'!AO35)</f>
        <v>0</v>
      </c>
      <c r="AO34" s="204" t="str">
        <f>IF('Indicator Date hidden'!AP35="x","x",$AO$2-'Indicator Date hidden'!AP35)</f>
        <v>x</v>
      </c>
      <c r="AP34" s="204" t="str">
        <f>IF('Indicator Date hidden'!AQ35="x","x",$AP$2-'Indicator Date hidden'!AQ35)</f>
        <v>x</v>
      </c>
      <c r="AQ34" s="204" t="str">
        <f>IF('Indicator Date hidden'!AR35="x","x",$AQ$2-'Indicator Date hidden'!AR35)</f>
        <v>x</v>
      </c>
      <c r="AR34" s="204">
        <f>IF('Indicator Date hidden'!AS35="x","x",$AR$2-'Indicator Date hidden'!AS35)</f>
        <v>0</v>
      </c>
      <c r="AS34" s="204">
        <f>IF('Indicator Date hidden'!AT35="x","x",$AS$2-'Indicator Date hidden'!AT35)</f>
        <v>0</v>
      </c>
      <c r="AT34" s="204">
        <f>IF('Indicator Date hidden'!AU35="x","x",$AT$2-'Indicator Date hidden'!AU35)</f>
        <v>0</v>
      </c>
      <c r="AU34" s="204">
        <f>IF('Indicator Date hidden'!AV35="x","x",$AU$2-'Indicator Date hidden'!AV35)</f>
        <v>4</v>
      </c>
      <c r="AV34" s="204">
        <f>IF('Indicator Date hidden'!AW35="x","x",$AV$2-'Indicator Date hidden'!AW35)</f>
        <v>0</v>
      </c>
      <c r="AW34" s="204">
        <f>IF('Indicator Date hidden'!AX35="x","x",$AW$2-'Indicator Date hidden'!AX35)</f>
        <v>0</v>
      </c>
      <c r="AX34" s="204">
        <f>IF('Indicator Date hidden'!AY35="x","x",$AX$2-'Indicator Date hidden'!AY35)</f>
        <v>0</v>
      </c>
      <c r="AY34" s="204">
        <f>IF('Indicator Date hidden'!AZ35="x","x",$AY$2-'Indicator Date hidden'!AZ35)</f>
        <v>0</v>
      </c>
      <c r="AZ34" s="204">
        <f>IF('Indicator Date hidden'!BA35="x","x",$AZ$2-'Indicator Date hidden'!BA35)</f>
        <v>0</v>
      </c>
      <c r="BA34">
        <f t="shared" si="0"/>
        <v>23</v>
      </c>
      <c r="BB34" s="21">
        <f t="shared" si="1"/>
        <v>0.47916666666666669</v>
      </c>
      <c r="BC34">
        <f t="shared" si="2"/>
        <v>6</v>
      </c>
      <c r="BD34" s="21">
        <f t="shared" si="3"/>
        <v>1.3538461159066622</v>
      </c>
      <c r="BE34" s="273">
        <f t="shared" si="4"/>
        <v>0</v>
      </c>
    </row>
    <row r="35" spans="1:57" x14ac:dyDescent="0.35">
      <c r="A35" t="s">
        <v>7107</v>
      </c>
      <c r="B35" s="204">
        <f>IF('Indicator Date hidden'!C36="x","x",$B$2-'Indicator Date hidden'!C36)</f>
        <v>0</v>
      </c>
      <c r="C35" s="204">
        <f>IF('Indicator Date hidden'!D36="x","x",$C$2-'Indicator Date hidden'!D36)</f>
        <v>0</v>
      </c>
      <c r="D35" s="204">
        <f>IF('Indicator Date hidden'!E36="x","x",$D$2-'Indicator Date hidden'!E36)</f>
        <v>0</v>
      </c>
      <c r="E35" s="204">
        <f>IF('Indicator Date hidden'!F36="x","x",$E$2-'Indicator Date hidden'!F36)</f>
        <v>0</v>
      </c>
      <c r="F35" s="204">
        <f>IF('Indicator Date hidden'!G36="x","x",$F$2-'Indicator Date hidden'!G36)</f>
        <v>0</v>
      </c>
      <c r="G35" s="204">
        <f>IF('Indicator Date hidden'!H36="x","x",$G$2-'Indicator Date hidden'!H36)</f>
        <v>0</v>
      </c>
      <c r="H35" s="204">
        <f>IF('Indicator Date hidden'!I36="x","x",$H$2-'Indicator Date hidden'!I36)</f>
        <v>0</v>
      </c>
      <c r="I35" s="204">
        <f>IF('Indicator Date hidden'!J36="x","x",$I$2-'Indicator Date hidden'!J36)</f>
        <v>0</v>
      </c>
      <c r="J35" s="204">
        <f>IF('Indicator Date hidden'!K36="x","x",$J$2-'Indicator Date hidden'!K36)</f>
        <v>0</v>
      </c>
      <c r="K35" s="204">
        <f>IF('Indicator Date hidden'!L36="x","x",$K$2-'Indicator Date hidden'!L36)</f>
        <v>0</v>
      </c>
      <c r="L35" s="204">
        <f>IF('Indicator Date hidden'!M36="x","x",$L$2-'Indicator Date hidden'!M36)</f>
        <v>0</v>
      </c>
      <c r="M35" s="204">
        <f>IF('Indicator Date hidden'!N36="x","x",$M$2-'Indicator Date hidden'!N36)</f>
        <v>0</v>
      </c>
      <c r="N35" s="204">
        <f>IF('Indicator Date hidden'!O36="x","x",$N$2-'Indicator Date hidden'!O36)</f>
        <v>0</v>
      </c>
      <c r="O35" s="204">
        <f>IF('Indicator Date hidden'!P36="x","x",$O$2-'Indicator Date hidden'!P36)</f>
        <v>0</v>
      </c>
      <c r="P35" s="204">
        <f>IF('Indicator Date hidden'!Q36="x","x",$P$2-'Indicator Date hidden'!Q36)</f>
        <v>0</v>
      </c>
      <c r="Q35" s="204">
        <f>IF('Indicator Date hidden'!R36="x","x",$Q$2-'Indicator Date hidden'!R36)</f>
        <v>4</v>
      </c>
      <c r="R35" s="204">
        <f>IF('Indicator Date hidden'!S36="x","x",$R$2-'Indicator Date hidden'!S36)</f>
        <v>0</v>
      </c>
      <c r="S35" s="204">
        <f>IF('Indicator Date hidden'!T36="x","x",$S$2-'Indicator Date hidden'!T36)</f>
        <v>0</v>
      </c>
      <c r="T35" s="204">
        <f>IF('Indicator Date hidden'!U36="x","x",$T$2-'Indicator Date hidden'!U36)</f>
        <v>0</v>
      </c>
      <c r="U35" s="204">
        <f>IF('Indicator Date hidden'!V36="x","x",$U$2-'Indicator Date hidden'!V36)</f>
        <v>0</v>
      </c>
      <c r="V35" s="204">
        <f>IF('Indicator Date hidden'!W36="x","x",$V$2-'Indicator Date hidden'!W36)</f>
        <v>0</v>
      </c>
      <c r="W35" s="204">
        <f>IF('Indicator Date hidden'!X36="x","x",$W$2-'Indicator Date hidden'!X36)</f>
        <v>4</v>
      </c>
      <c r="X35" s="204" t="str">
        <f>IF('Indicator Date hidden'!Y36="x","x",$X$2-'Indicator Date hidden'!Y36)</f>
        <v>x</v>
      </c>
      <c r="Y35" s="204">
        <f>IF('Indicator Date hidden'!Z36="x","x",$Y$2-'Indicator Date hidden'!Z36)</f>
        <v>0</v>
      </c>
      <c r="Z35" s="204">
        <f>IF('Indicator Date hidden'!AA36="x","x",$Z$2-'Indicator Date hidden'!AA36)</f>
        <v>0</v>
      </c>
      <c r="AA35" s="204">
        <f>IF('Indicator Date hidden'!AB36="x","x",$AA$2-'Indicator Date hidden'!AB36)</f>
        <v>0</v>
      </c>
      <c r="AB35" s="204">
        <f>IF('Indicator Date hidden'!AC36="x","x",$AB$2-'Indicator Date hidden'!AC36)</f>
        <v>0</v>
      </c>
      <c r="AC35" s="204">
        <f>IF('Indicator Date hidden'!AD36="x","x",$AC$2-'Indicator Date hidden'!AD36)</f>
        <v>0</v>
      </c>
      <c r="AD35" s="204">
        <f>IF('Indicator Date hidden'!AE36="x","x",$AD$2-'Indicator Date hidden'!AE36)</f>
        <v>0</v>
      </c>
      <c r="AE35" s="204">
        <f>IF('Indicator Date hidden'!AF36="x","x",$AE$2-'Indicator Date hidden'!AF36)</f>
        <v>0</v>
      </c>
      <c r="AF35" s="204">
        <f>IF('Indicator Date hidden'!AG36="x","x",$AF$2-'Indicator Date hidden'!AG36)</f>
        <v>2</v>
      </c>
      <c r="AG35" s="204">
        <f>IF('Indicator Date hidden'!AH36="x","x",$AG$2-'Indicator Date hidden'!AH36)</f>
        <v>0</v>
      </c>
      <c r="AH35" s="204">
        <f>IF('Indicator Date hidden'!AI36="x","x",$AH$2-'Indicator Date hidden'!AI36)</f>
        <v>0</v>
      </c>
      <c r="AI35" s="204">
        <f>IF('Indicator Date hidden'!AJ36="x","x",$AI$2-'Indicator Date hidden'!AJ36)</f>
        <v>0</v>
      </c>
      <c r="AJ35" s="204">
        <f>IF('Indicator Date hidden'!AK36="x","x",$AJ$2-'Indicator Date hidden'!AK36)</f>
        <v>1</v>
      </c>
      <c r="AK35" s="204">
        <f>IF('Indicator Date hidden'!AL36="x","x",$AK$2-'Indicator Date hidden'!AL36)</f>
        <v>0</v>
      </c>
      <c r="AL35" s="204">
        <f>IF('Indicator Date hidden'!AM36="x","x",$AL$2-'Indicator Date hidden'!AM36)</f>
        <v>0</v>
      </c>
      <c r="AM35" s="204">
        <f>IF('Indicator Date hidden'!AN36="x","x",$AM$2-'Indicator Date hidden'!AN36)</f>
        <v>0</v>
      </c>
      <c r="AN35" s="204">
        <f>IF('Indicator Date hidden'!AO36="x","x",$AN$2-'Indicator Date hidden'!AO36)</f>
        <v>0</v>
      </c>
      <c r="AO35" s="204" t="str">
        <f>IF('Indicator Date hidden'!AP36="x","x",$AO$2-'Indicator Date hidden'!AP36)</f>
        <v>x</v>
      </c>
      <c r="AP35" s="204" t="str">
        <f>IF('Indicator Date hidden'!AQ36="x","x",$AP$2-'Indicator Date hidden'!AQ36)</f>
        <v>x</v>
      </c>
      <c r="AQ35" s="204" t="str">
        <f>IF('Indicator Date hidden'!AR36="x","x",$AQ$2-'Indicator Date hidden'!AR36)</f>
        <v>x</v>
      </c>
      <c r="AR35" s="204">
        <f>IF('Indicator Date hidden'!AS36="x","x",$AR$2-'Indicator Date hidden'!AS36)</f>
        <v>0</v>
      </c>
      <c r="AS35" s="204">
        <f>IF('Indicator Date hidden'!AT36="x","x",$AS$2-'Indicator Date hidden'!AT36)</f>
        <v>0</v>
      </c>
      <c r="AT35" s="204">
        <f>IF('Indicator Date hidden'!AU36="x","x",$AT$2-'Indicator Date hidden'!AU36)</f>
        <v>0</v>
      </c>
      <c r="AU35" s="204">
        <f>IF('Indicator Date hidden'!AV36="x","x",$AU$2-'Indicator Date hidden'!AV36)</f>
        <v>1</v>
      </c>
      <c r="AV35" s="204">
        <f>IF('Indicator Date hidden'!AW36="x","x",$AV$2-'Indicator Date hidden'!AW36)</f>
        <v>0</v>
      </c>
      <c r="AW35" s="204">
        <f>IF('Indicator Date hidden'!AX36="x","x",$AW$2-'Indicator Date hidden'!AX36)</f>
        <v>0</v>
      </c>
      <c r="AX35" s="204">
        <f>IF('Indicator Date hidden'!AY36="x","x",$AX$2-'Indicator Date hidden'!AY36)</f>
        <v>0</v>
      </c>
      <c r="AY35" s="204">
        <f>IF('Indicator Date hidden'!AZ36="x","x",$AY$2-'Indicator Date hidden'!AZ36)</f>
        <v>0</v>
      </c>
      <c r="AZ35" s="204">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73">
        <f t="shared" ref="BE35:BE66" si="9">MEDIAN(B35:AZ35)</f>
        <v>0</v>
      </c>
    </row>
    <row r="36" spans="1:57" x14ac:dyDescent="0.35">
      <c r="A36" t="s">
        <v>6888</v>
      </c>
      <c r="B36" s="204">
        <f>IF('Indicator Date hidden'!C37="x","x",$B$2-'Indicator Date hidden'!C37)</f>
        <v>0</v>
      </c>
      <c r="C36" s="204">
        <f>IF('Indicator Date hidden'!D37="x","x",$C$2-'Indicator Date hidden'!D37)</f>
        <v>0</v>
      </c>
      <c r="D36" s="204">
        <f>IF('Indicator Date hidden'!E37="x","x",$D$2-'Indicator Date hidden'!E37)</f>
        <v>0</v>
      </c>
      <c r="E36" s="204">
        <f>IF('Indicator Date hidden'!F37="x","x",$E$2-'Indicator Date hidden'!F37)</f>
        <v>0</v>
      </c>
      <c r="F36" s="204">
        <f>IF('Indicator Date hidden'!G37="x","x",$F$2-'Indicator Date hidden'!G37)</f>
        <v>0</v>
      </c>
      <c r="G36" s="204">
        <f>IF('Indicator Date hidden'!H37="x","x",$G$2-'Indicator Date hidden'!H37)</f>
        <v>0</v>
      </c>
      <c r="H36" s="204">
        <f>IF('Indicator Date hidden'!I37="x","x",$H$2-'Indicator Date hidden'!I37)</f>
        <v>0</v>
      </c>
      <c r="I36" s="204">
        <f>IF('Indicator Date hidden'!J37="x","x",$I$2-'Indicator Date hidden'!J37)</f>
        <v>0</v>
      </c>
      <c r="J36" s="204">
        <f>IF('Indicator Date hidden'!K37="x","x",$J$2-'Indicator Date hidden'!K37)</f>
        <v>0</v>
      </c>
      <c r="K36" s="204">
        <f>IF('Indicator Date hidden'!L37="x","x",$K$2-'Indicator Date hidden'!L37)</f>
        <v>0</v>
      </c>
      <c r="L36" s="204">
        <f>IF('Indicator Date hidden'!M37="x","x",$L$2-'Indicator Date hidden'!M37)</f>
        <v>0</v>
      </c>
      <c r="M36" s="204">
        <f>IF('Indicator Date hidden'!N37="x","x",$M$2-'Indicator Date hidden'!N37)</f>
        <v>0</v>
      </c>
      <c r="N36" s="204">
        <f>IF('Indicator Date hidden'!O37="x","x",$N$2-'Indicator Date hidden'!O37)</f>
        <v>0</v>
      </c>
      <c r="O36" s="204">
        <f>IF('Indicator Date hidden'!P37="x","x",$O$2-'Indicator Date hidden'!P37)</f>
        <v>0</v>
      </c>
      <c r="P36" s="204">
        <f>IF('Indicator Date hidden'!Q37="x","x",$P$2-'Indicator Date hidden'!Q37)</f>
        <v>0</v>
      </c>
      <c r="Q36" s="204" t="str">
        <f>IF('Indicator Date hidden'!R37="x","x",$Q$2-'Indicator Date hidden'!R37)</f>
        <v>x</v>
      </c>
      <c r="R36" s="204">
        <f>IF('Indicator Date hidden'!S37="x","x",$R$2-'Indicator Date hidden'!S37)</f>
        <v>0</v>
      </c>
      <c r="S36" s="204">
        <f>IF('Indicator Date hidden'!T37="x","x",$S$2-'Indicator Date hidden'!T37)</f>
        <v>0</v>
      </c>
      <c r="T36" s="204">
        <f>IF('Indicator Date hidden'!U37="x","x",$T$2-'Indicator Date hidden'!U37)</f>
        <v>0</v>
      </c>
      <c r="U36" s="204">
        <f>IF('Indicator Date hidden'!V37="x","x",$U$2-'Indicator Date hidden'!V37)</f>
        <v>0</v>
      </c>
      <c r="V36" s="204">
        <f>IF('Indicator Date hidden'!W37="x","x",$V$2-'Indicator Date hidden'!W37)</f>
        <v>0</v>
      </c>
      <c r="W36" s="204">
        <f>IF('Indicator Date hidden'!X37="x","x",$W$2-'Indicator Date hidden'!X37)</f>
        <v>0</v>
      </c>
      <c r="X36" s="204">
        <f>IF('Indicator Date hidden'!Y37="x","x",$X$2-'Indicator Date hidden'!Y37)</f>
        <v>4</v>
      </c>
      <c r="Y36" s="204">
        <f>IF('Indicator Date hidden'!Z37="x","x",$Y$2-'Indicator Date hidden'!Z37)</f>
        <v>0</v>
      </c>
      <c r="Z36" s="204">
        <f>IF('Indicator Date hidden'!AA37="x","x",$Z$2-'Indicator Date hidden'!AA37)</f>
        <v>0</v>
      </c>
      <c r="AA36" s="204">
        <f>IF('Indicator Date hidden'!AB37="x","x",$AA$2-'Indicator Date hidden'!AB37)</f>
        <v>0</v>
      </c>
      <c r="AB36" s="204">
        <f>IF('Indicator Date hidden'!AC37="x","x",$AB$2-'Indicator Date hidden'!AC37)</f>
        <v>0</v>
      </c>
      <c r="AC36" s="204">
        <f>IF('Indicator Date hidden'!AD37="x","x",$AC$2-'Indicator Date hidden'!AD37)</f>
        <v>0</v>
      </c>
      <c r="AD36" s="204" t="str">
        <f>IF('Indicator Date hidden'!AE37="x","x",$AD$2-'Indicator Date hidden'!AE37)</f>
        <v>x</v>
      </c>
      <c r="AE36" s="204">
        <f>IF('Indicator Date hidden'!AF37="x","x",$AE$2-'Indicator Date hidden'!AF37)</f>
        <v>0</v>
      </c>
      <c r="AF36" s="204">
        <f>IF('Indicator Date hidden'!AG37="x","x",$AF$2-'Indicator Date hidden'!AG37)</f>
        <v>0</v>
      </c>
      <c r="AG36" s="204">
        <f>IF('Indicator Date hidden'!AH37="x","x",$AG$2-'Indicator Date hidden'!AH37)</f>
        <v>0</v>
      </c>
      <c r="AH36" s="204">
        <f>IF('Indicator Date hidden'!AI37="x","x",$AH$2-'Indicator Date hidden'!AI37)</f>
        <v>0</v>
      </c>
      <c r="AI36" s="204">
        <f>IF('Indicator Date hidden'!AJ37="x","x",$AI$2-'Indicator Date hidden'!AJ37)</f>
        <v>0</v>
      </c>
      <c r="AJ36" s="204" t="str">
        <f>IF('Indicator Date hidden'!AK37="x","x",$AJ$2-'Indicator Date hidden'!AK37)</f>
        <v>x</v>
      </c>
      <c r="AK36" s="204">
        <f>IF('Indicator Date hidden'!AL37="x","x",$AK$2-'Indicator Date hidden'!AL37)</f>
        <v>1</v>
      </c>
      <c r="AL36" s="204">
        <f>IF('Indicator Date hidden'!AM37="x","x",$AL$2-'Indicator Date hidden'!AM37)</f>
        <v>0</v>
      </c>
      <c r="AM36" s="204">
        <f>IF('Indicator Date hidden'!AN37="x","x",$AM$2-'Indicator Date hidden'!AN37)</f>
        <v>0</v>
      </c>
      <c r="AN36" s="204">
        <f>IF('Indicator Date hidden'!AO37="x","x",$AN$2-'Indicator Date hidden'!AO37)</f>
        <v>0</v>
      </c>
      <c r="AO36" s="204">
        <f>IF('Indicator Date hidden'!AP37="x","x",$AO$2-'Indicator Date hidden'!AP37)</f>
        <v>0</v>
      </c>
      <c r="AP36" s="204">
        <f>IF('Indicator Date hidden'!AQ37="x","x",$AP$2-'Indicator Date hidden'!AQ37)</f>
        <v>0</v>
      </c>
      <c r="AQ36" s="204">
        <f>IF('Indicator Date hidden'!AR37="x","x",$AQ$2-'Indicator Date hidden'!AR37)</f>
        <v>4</v>
      </c>
      <c r="AR36" s="204">
        <f>IF('Indicator Date hidden'!AS37="x","x",$AR$2-'Indicator Date hidden'!AS37)</f>
        <v>0</v>
      </c>
      <c r="AS36" s="204">
        <f>IF('Indicator Date hidden'!AT37="x","x",$AS$2-'Indicator Date hidden'!AT37)</f>
        <v>0</v>
      </c>
      <c r="AT36" s="204">
        <f>IF('Indicator Date hidden'!AU37="x","x",$AT$2-'Indicator Date hidden'!AU37)</f>
        <v>0</v>
      </c>
      <c r="AU36" s="204">
        <f>IF('Indicator Date hidden'!AV37="x","x",$AU$2-'Indicator Date hidden'!AV37)</f>
        <v>3</v>
      </c>
      <c r="AV36" s="204">
        <f>IF('Indicator Date hidden'!AW37="x","x",$AV$2-'Indicator Date hidden'!AW37)</f>
        <v>0</v>
      </c>
      <c r="AW36" s="204">
        <f>IF('Indicator Date hidden'!AX37="x","x",$AW$2-'Indicator Date hidden'!AX37)</f>
        <v>0</v>
      </c>
      <c r="AX36" s="204">
        <f>IF('Indicator Date hidden'!AY37="x","x",$AX$2-'Indicator Date hidden'!AY37)</f>
        <v>0</v>
      </c>
      <c r="AY36" s="204">
        <f>IF('Indicator Date hidden'!AZ37="x","x",$AY$2-'Indicator Date hidden'!AZ37)</f>
        <v>0</v>
      </c>
      <c r="AZ36" s="204">
        <f>IF('Indicator Date hidden'!BA37="x","x",$AZ$2-'Indicator Date hidden'!BA37)</f>
        <v>0</v>
      </c>
      <c r="BA36">
        <f t="shared" si="5"/>
        <v>12</v>
      </c>
      <c r="BB36" s="21">
        <f t="shared" si="6"/>
        <v>0.25</v>
      </c>
      <c r="BC36">
        <f t="shared" si="7"/>
        <v>4</v>
      </c>
      <c r="BD36" s="21">
        <f t="shared" si="8"/>
        <v>0.90138781886599728</v>
      </c>
      <c r="BE36" s="273">
        <f t="shared" si="9"/>
        <v>0</v>
      </c>
    </row>
    <row r="37" spans="1:57" x14ac:dyDescent="0.35">
      <c r="A37" t="s">
        <v>6890</v>
      </c>
      <c r="B37" s="204">
        <f>IF('Indicator Date hidden'!C38="x","x",$B$2-'Indicator Date hidden'!C38)</f>
        <v>0</v>
      </c>
      <c r="C37" s="204">
        <f>IF('Indicator Date hidden'!D38="x","x",$C$2-'Indicator Date hidden'!D38)</f>
        <v>0</v>
      </c>
      <c r="D37" s="204">
        <f>IF('Indicator Date hidden'!E38="x","x",$D$2-'Indicator Date hidden'!E38)</f>
        <v>0</v>
      </c>
      <c r="E37" s="204">
        <f>IF('Indicator Date hidden'!F38="x","x",$E$2-'Indicator Date hidden'!F38)</f>
        <v>0</v>
      </c>
      <c r="F37" s="204">
        <f>IF('Indicator Date hidden'!G38="x","x",$F$2-'Indicator Date hidden'!G38)</f>
        <v>0</v>
      </c>
      <c r="G37" s="204">
        <f>IF('Indicator Date hidden'!H38="x","x",$G$2-'Indicator Date hidden'!H38)</f>
        <v>0</v>
      </c>
      <c r="H37" s="204">
        <f>IF('Indicator Date hidden'!I38="x","x",$H$2-'Indicator Date hidden'!I38)</f>
        <v>0</v>
      </c>
      <c r="I37" s="204">
        <f>IF('Indicator Date hidden'!J38="x","x",$I$2-'Indicator Date hidden'!J38)</f>
        <v>0</v>
      </c>
      <c r="J37" s="204">
        <f>IF('Indicator Date hidden'!K38="x","x",$J$2-'Indicator Date hidden'!K38)</f>
        <v>0</v>
      </c>
      <c r="K37" s="204">
        <f>IF('Indicator Date hidden'!L38="x","x",$K$2-'Indicator Date hidden'!L38)</f>
        <v>0</v>
      </c>
      <c r="L37" s="204">
        <f>IF('Indicator Date hidden'!M38="x","x",$L$2-'Indicator Date hidden'!M38)</f>
        <v>0</v>
      </c>
      <c r="M37" s="204">
        <f>IF('Indicator Date hidden'!N38="x","x",$M$2-'Indicator Date hidden'!N38)</f>
        <v>0</v>
      </c>
      <c r="N37" s="204">
        <f>IF('Indicator Date hidden'!O38="x","x",$N$2-'Indicator Date hidden'!O38)</f>
        <v>0</v>
      </c>
      <c r="O37" s="204">
        <f>IF('Indicator Date hidden'!P38="x","x",$O$2-'Indicator Date hidden'!P38)</f>
        <v>0</v>
      </c>
      <c r="P37" s="204">
        <f>IF('Indicator Date hidden'!Q38="x","x",$P$2-'Indicator Date hidden'!Q38)</f>
        <v>0</v>
      </c>
      <c r="Q37" s="204">
        <f>IF('Indicator Date hidden'!R38="x","x",$Q$2-'Indicator Date hidden'!R38)</f>
        <v>2</v>
      </c>
      <c r="R37" s="204">
        <f>IF('Indicator Date hidden'!S38="x","x",$R$2-'Indicator Date hidden'!S38)</f>
        <v>0</v>
      </c>
      <c r="S37" s="204">
        <f>IF('Indicator Date hidden'!T38="x","x",$S$2-'Indicator Date hidden'!T38)</f>
        <v>0</v>
      </c>
      <c r="T37" s="204">
        <f>IF('Indicator Date hidden'!U38="x","x",$T$2-'Indicator Date hidden'!U38)</f>
        <v>0</v>
      </c>
      <c r="U37" s="204">
        <f>IF('Indicator Date hidden'!V38="x","x",$U$2-'Indicator Date hidden'!V38)</f>
        <v>0</v>
      </c>
      <c r="V37" s="204">
        <f>IF('Indicator Date hidden'!W38="x","x",$V$2-'Indicator Date hidden'!W38)</f>
        <v>0</v>
      </c>
      <c r="W37" s="204">
        <f>IF('Indicator Date hidden'!X38="x","x",$W$2-'Indicator Date hidden'!X38)</f>
        <v>4</v>
      </c>
      <c r="X37" s="204">
        <f>IF('Indicator Date hidden'!Y38="x","x",$X$2-'Indicator Date hidden'!Y38)</f>
        <v>2</v>
      </c>
      <c r="Y37" s="204">
        <f>IF('Indicator Date hidden'!Z38="x","x",$Y$2-'Indicator Date hidden'!Z38)</f>
        <v>0</v>
      </c>
      <c r="Z37" s="204">
        <f>IF('Indicator Date hidden'!AA38="x","x",$Z$2-'Indicator Date hidden'!AA38)</f>
        <v>0</v>
      </c>
      <c r="AA37" s="204">
        <f>IF('Indicator Date hidden'!AB38="x","x",$AA$2-'Indicator Date hidden'!AB38)</f>
        <v>3</v>
      </c>
      <c r="AB37" s="204">
        <f>IF('Indicator Date hidden'!AC38="x","x",$AB$2-'Indicator Date hidden'!AC38)</f>
        <v>0</v>
      </c>
      <c r="AC37" s="204">
        <f>IF('Indicator Date hidden'!AD38="x","x",$AC$2-'Indicator Date hidden'!AD38)</f>
        <v>0</v>
      </c>
      <c r="AD37" s="204">
        <f>IF('Indicator Date hidden'!AE38="x","x",$AD$2-'Indicator Date hidden'!AE38)</f>
        <v>0</v>
      </c>
      <c r="AE37" s="204">
        <f>IF('Indicator Date hidden'!AF38="x","x",$AE$2-'Indicator Date hidden'!AF38)</f>
        <v>0</v>
      </c>
      <c r="AF37" s="204">
        <f>IF('Indicator Date hidden'!AG38="x","x",$AF$2-'Indicator Date hidden'!AG38)</f>
        <v>2</v>
      </c>
      <c r="AG37" s="204">
        <f>IF('Indicator Date hidden'!AH38="x","x",$AG$2-'Indicator Date hidden'!AH38)</f>
        <v>0</v>
      </c>
      <c r="AH37" s="204">
        <f>IF('Indicator Date hidden'!AI38="x","x",$AH$2-'Indicator Date hidden'!AI38)</f>
        <v>0</v>
      </c>
      <c r="AI37" s="204">
        <f>IF('Indicator Date hidden'!AJ38="x","x",$AI$2-'Indicator Date hidden'!AJ38)</f>
        <v>0</v>
      </c>
      <c r="AJ37" s="204" t="str">
        <f>IF('Indicator Date hidden'!AK38="x","x",$AJ$2-'Indicator Date hidden'!AK38)</f>
        <v>x</v>
      </c>
      <c r="AK37" s="204">
        <f>IF('Indicator Date hidden'!AL38="x","x",$AK$2-'Indicator Date hidden'!AL38)</f>
        <v>1</v>
      </c>
      <c r="AL37" s="204">
        <f>IF('Indicator Date hidden'!AM38="x","x",$AL$2-'Indicator Date hidden'!AM38)</f>
        <v>0</v>
      </c>
      <c r="AM37" s="204">
        <f>IF('Indicator Date hidden'!AN38="x","x",$AM$2-'Indicator Date hidden'!AN38)</f>
        <v>0</v>
      </c>
      <c r="AN37" s="204">
        <f>IF('Indicator Date hidden'!AO38="x","x",$AN$2-'Indicator Date hidden'!AO38)</f>
        <v>0</v>
      </c>
      <c r="AO37" s="204">
        <f>IF('Indicator Date hidden'!AP38="x","x",$AO$2-'Indicator Date hidden'!AP38)</f>
        <v>0</v>
      </c>
      <c r="AP37" s="204">
        <f>IF('Indicator Date hidden'!AQ38="x","x",$AP$2-'Indicator Date hidden'!AQ38)</f>
        <v>0</v>
      </c>
      <c r="AQ37" s="204">
        <f>IF('Indicator Date hidden'!AR38="x","x",$AQ$2-'Indicator Date hidden'!AR38)</f>
        <v>4</v>
      </c>
      <c r="AR37" s="204">
        <f>IF('Indicator Date hidden'!AS38="x","x",$AR$2-'Indicator Date hidden'!AS38)</f>
        <v>0</v>
      </c>
      <c r="AS37" s="204">
        <f>IF('Indicator Date hidden'!AT38="x","x",$AS$2-'Indicator Date hidden'!AT38)</f>
        <v>0</v>
      </c>
      <c r="AT37" s="204">
        <f>IF('Indicator Date hidden'!AU38="x","x",$AT$2-'Indicator Date hidden'!AU38)</f>
        <v>0</v>
      </c>
      <c r="AU37" s="204">
        <f>IF('Indicator Date hidden'!AV38="x","x",$AU$2-'Indicator Date hidden'!AV38)</f>
        <v>4</v>
      </c>
      <c r="AV37" s="204">
        <f>IF('Indicator Date hidden'!AW38="x","x",$AV$2-'Indicator Date hidden'!AW38)</f>
        <v>0</v>
      </c>
      <c r="AW37" s="204">
        <f>IF('Indicator Date hidden'!AX38="x","x",$AW$2-'Indicator Date hidden'!AX38)</f>
        <v>0</v>
      </c>
      <c r="AX37" s="204">
        <f>IF('Indicator Date hidden'!AY38="x","x",$AX$2-'Indicator Date hidden'!AY38)</f>
        <v>0</v>
      </c>
      <c r="AY37" s="204">
        <f>IF('Indicator Date hidden'!AZ38="x","x",$AY$2-'Indicator Date hidden'!AZ38)</f>
        <v>0</v>
      </c>
      <c r="AZ37" s="204">
        <f>IF('Indicator Date hidden'!BA38="x","x",$AZ$2-'Indicator Date hidden'!BA38)</f>
        <v>0</v>
      </c>
      <c r="BA37">
        <f t="shared" si="5"/>
        <v>22</v>
      </c>
      <c r="BB37" s="21">
        <f t="shared" si="6"/>
        <v>0.44</v>
      </c>
      <c r="BC37">
        <f t="shared" si="7"/>
        <v>8</v>
      </c>
      <c r="BD37" s="21">
        <f t="shared" si="8"/>
        <v>1.0983624174196784</v>
      </c>
      <c r="BE37" s="273">
        <f t="shared" si="9"/>
        <v>0</v>
      </c>
    </row>
    <row r="38" spans="1:57" x14ac:dyDescent="0.35">
      <c r="A38" t="s">
        <v>6896</v>
      </c>
      <c r="B38" s="204">
        <f>IF('Indicator Date hidden'!C39="x","x",$B$2-'Indicator Date hidden'!C39)</f>
        <v>0</v>
      </c>
      <c r="C38" s="204">
        <f>IF('Indicator Date hidden'!D39="x","x",$C$2-'Indicator Date hidden'!D39)</f>
        <v>0</v>
      </c>
      <c r="D38" s="204">
        <f>IF('Indicator Date hidden'!E39="x","x",$D$2-'Indicator Date hidden'!E39)</f>
        <v>0</v>
      </c>
      <c r="E38" s="204">
        <f>IF('Indicator Date hidden'!F39="x","x",$E$2-'Indicator Date hidden'!F39)</f>
        <v>0</v>
      </c>
      <c r="F38" s="204">
        <f>IF('Indicator Date hidden'!G39="x","x",$F$2-'Indicator Date hidden'!G39)</f>
        <v>0</v>
      </c>
      <c r="G38" s="204">
        <f>IF('Indicator Date hidden'!H39="x","x",$G$2-'Indicator Date hidden'!H39)</f>
        <v>0</v>
      </c>
      <c r="H38" s="204">
        <f>IF('Indicator Date hidden'!I39="x","x",$H$2-'Indicator Date hidden'!I39)</f>
        <v>0</v>
      </c>
      <c r="I38" s="204">
        <f>IF('Indicator Date hidden'!J39="x","x",$I$2-'Indicator Date hidden'!J39)</f>
        <v>0</v>
      </c>
      <c r="J38" s="204">
        <f>IF('Indicator Date hidden'!K39="x","x",$J$2-'Indicator Date hidden'!K39)</f>
        <v>0</v>
      </c>
      <c r="K38" s="204">
        <f>IF('Indicator Date hidden'!L39="x","x",$K$2-'Indicator Date hidden'!L39)</f>
        <v>0</v>
      </c>
      <c r="L38" s="204">
        <f>IF('Indicator Date hidden'!M39="x","x",$L$2-'Indicator Date hidden'!M39)</f>
        <v>0</v>
      </c>
      <c r="M38" s="204">
        <f>IF('Indicator Date hidden'!N39="x","x",$M$2-'Indicator Date hidden'!N39)</f>
        <v>0</v>
      </c>
      <c r="N38" s="204">
        <f>IF('Indicator Date hidden'!O39="x","x",$N$2-'Indicator Date hidden'!O39)</f>
        <v>0</v>
      </c>
      <c r="O38" s="204">
        <f>IF('Indicator Date hidden'!P39="x","x",$O$2-'Indicator Date hidden'!P39)</f>
        <v>0</v>
      </c>
      <c r="P38" s="204">
        <f>IF('Indicator Date hidden'!Q39="x","x",$P$2-'Indicator Date hidden'!Q39)</f>
        <v>0</v>
      </c>
      <c r="Q38" s="204">
        <f>IF('Indicator Date hidden'!R39="x","x",$Q$2-'Indicator Date hidden'!R39)</f>
        <v>4</v>
      </c>
      <c r="R38" s="204">
        <f>IF('Indicator Date hidden'!S39="x","x",$R$2-'Indicator Date hidden'!S39)</f>
        <v>0</v>
      </c>
      <c r="S38" s="204">
        <f>IF('Indicator Date hidden'!T39="x","x",$S$2-'Indicator Date hidden'!T39)</f>
        <v>0</v>
      </c>
      <c r="T38" s="204">
        <f>IF('Indicator Date hidden'!U39="x","x",$T$2-'Indicator Date hidden'!U39)</f>
        <v>0</v>
      </c>
      <c r="U38" s="204">
        <f>IF('Indicator Date hidden'!V39="x","x",$U$2-'Indicator Date hidden'!V39)</f>
        <v>0</v>
      </c>
      <c r="V38" s="204">
        <f>IF('Indicator Date hidden'!W39="x","x",$V$2-'Indicator Date hidden'!W39)</f>
        <v>0</v>
      </c>
      <c r="W38" s="204">
        <f>IF('Indicator Date hidden'!X39="x","x",$W$2-'Indicator Date hidden'!X39)</f>
        <v>4</v>
      </c>
      <c r="X38" s="204">
        <f>IF('Indicator Date hidden'!Y39="x","x",$X$2-'Indicator Date hidden'!Y39)</f>
        <v>4</v>
      </c>
      <c r="Y38" s="204">
        <f>IF('Indicator Date hidden'!Z39="x","x",$Y$2-'Indicator Date hidden'!Z39)</f>
        <v>0</v>
      </c>
      <c r="Z38" s="204">
        <f>IF('Indicator Date hidden'!AA39="x","x",$Z$2-'Indicator Date hidden'!AA39)</f>
        <v>0</v>
      </c>
      <c r="AA38" s="204">
        <f>IF('Indicator Date hidden'!AB39="x","x",$AA$2-'Indicator Date hidden'!AB39)</f>
        <v>0</v>
      </c>
      <c r="AB38" s="204">
        <f>IF('Indicator Date hidden'!AC39="x","x",$AB$2-'Indicator Date hidden'!AC39)</f>
        <v>0</v>
      </c>
      <c r="AC38" s="204">
        <f>IF('Indicator Date hidden'!AD39="x","x",$AC$2-'Indicator Date hidden'!AD39)</f>
        <v>0</v>
      </c>
      <c r="AD38" s="204">
        <f>IF('Indicator Date hidden'!AE39="x","x",$AD$2-'Indicator Date hidden'!AE39)</f>
        <v>0</v>
      </c>
      <c r="AE38" s="204">
        <f>IF('Indicator Date hidden'!AF39="x","x",$AE$2-'Indicator Date hidden'!AF39)</f>
        <v>0</v>
      </c>
      <c r="AF38" s="204">
        <f>IF('Indicator Date hidden'!AG39="x","x",$AF$2-'Indicator Date hidden'!AG39)</f>
        <v>0</v>
      </c>
      <c r="AG38" s="204">
        <f>IF('Indicator Date hidden'!AH39="x","x",$AG$2-'Indicator Date hidden'!AH39)</f>
        <v>0</v>
      </c>
      <c r="AH38" s="204">
        <f>IF('Indicator Date hidden'!AI39="x","x",$AH$2-'Indicator Date hidden'!AI39)</f>
        <v>0</v>
      </c>
      <c r="AI38" s="204">
        <f>IF('Indicator Date hidden'!AJ39="x","x",$AI$2-'Indicator Date hidden'!AJ39)</f>
        <v>0</v>
      </c>
      <c r="AJ38" s="204">
        <f>IF('Indicator Date hidden'!AK39="x","x",$AJ$2-'Indicator Date hidden'!AK39)</f>
        <v>1</v>
      </c>
      <c r="AK38" s="204">
        <f>IF('Indicator Date hidden'!AL39="x","x",$AK$2-'Indicator Date hidden'!AL39)</f>
        <v>1</v>
      </c>
      <c r="AL38" s="204">
        <f>IF('Indicator Date hidden'!AM39="x","x",$AL$2-'Indicator Date hidden'!AM39)</f>
        <v>0</v>
      </c>
      <c r="AM38" s="204">
        <f>IF('Indicator Date hidden'!AN39="x","x",$AM$2-'Indicator Date hidden'!AN39)</f>
        <v>0</v>
      </c>
      <c r="AN38" s="204">
        <f>IF('Indicator Date hidden'!AO39="x","x",$AN$2-'Indicator Date hidden'!AO39)</f>
        <v>0</v>
      </c>
      <c r="AO38" s="204">
        <f>IF('Indicator Date hidden'!AP39="x","x",$AO$2-'Indicator Date hidden'!AP39)</f>
        <v>0</v>
      </c>
      <c r="AP38" s="204">
        <f>IF('Indicator Date hidden'!AQ39="x","x",$AP$2-'Indicator Date hidden'!AQ39)</f>
        <v>0</v>
      </c>
      <c r="AQ38" s="204">
        <f>IF('Indicator Date hidden'!AR39="x","x",$AQ$2-'Indicator Date hidden'!AR39)</f>
        <v>0</v>
      </c>
      <c r="AR38" s="204">
        <f>IF('Indicator Date hidden'!AS39="x","x",$AR$2-'Indicator Date hidden'!AS39)</f>
        <v>0</v>
      </c>
      <c r="AS38" s="204">
        <f>IF('Indicator Date hidden'!AT39="x","x",$AS$2-'Indicator Date hidden'!AT39)</f>
        <v>0</v>
      </c>
      <c r="AT38" s="204">
        <f>IF('Indicator Date hidden'!AU39="x","x",$AT$2-'Indicator Date hidden'!AU39)</f>
        <v>0</v>
      </c>
      <c r="AU38" s="204">
        <f>IF('Indicator Date hidden'!AV39="x","x",$AU$2-'Indicator Date hidden'!AV39)</f>
        <v>3</v>
      </c>
      <c r="AV38" s="204">
        <f>IF('Indicator Date hidden'!AW39="x","x",$AV$2-'Indicator Date hidden'!AW39)</f>
        <v>0</v>
      </c>
      <c r="AW38" s="204">
        <f>IF('Indicator Date hidden'!AX39="x","x",$AW$2-'Indicator Date hidden'!AX39)</f>
        <v>0</v>
      </c>
      <c r="AX38" s="204">
        <f>IF('Indicator Date hidden'!AY39="x","x",$AX$2-'Indicator Date hidden'!AY39)</f>
        <v>0</v>
      </c>
      <c r="AY38" s="204">
        <f>IF('Indicator Date hidden'!AZ39="x","x",$AY$2-'Indicator Date hidden'!AZ39)</f>
        <v>0</v>
      </c>
      <c r="AZ38" s="204">
        <f>IF('Indicator Date hidden'!BA39="x","x",$AZ$2-'Indicator Date hidden'!BA39)</f>
        <v>0</v>
      </c>
      <c r="BA38">
        <f t="shared" si="5"/>
        <v>17</v>
      </c>
      <c r="BB38" s="21">
        <f t="shared" si="6"/>
        <v>0.33333333333333331</v>
      </c>
      <c r="BC38">
        <f t="shared" si="7"/>
        <v>6</v>
      </c>
      <c r="BD38" s="21">
        <f t="shared" si="8"/>
        <v>1.0226199851298272</v>
      </c>
      <c r="BE38" s="273">
        <f t="shared" si="9"/>
        <v>0</v>
      </c>
    </row>
    <row r="39" spans="1:57" x14ac:dyDescent="0.35">
      <c r="A39" t="s">
        <v>6898</v>
      </c>
      <c r="B39" s="204">
        <f>IF('Indicator Date hidden'!C40="x","x",$B$2-'Indicator Date hidden'!C40)</f>
        <v>0</v>
      </c>
      <c r="C39" s="204">
        <f>IF('Indicator Date hidden'!D40="x","x",$C$2-'Indicator Date hidden'!D40)</f>
        <v>0</v>
      </c>
      <c r="D39" s="204">
        <f>IF('Indicator Date hidden'!E40="x","x",$D$2-'Indicator Date hidden'!E40)</f>
        <v>0</v>
      </c>
      <c r="E39" s="204">
        <f>IF('Indicator Date hidden'!F40="x","x",$E$2-'Indicator Date hidden'!F40)</f>
        <v>0</v>
      </c>
      <c r="F39" s="204">
        <f>IF('Indicator Date hidden'!G40="x","x",$F$2-'Indicator Date hidden'!G40)</f>
        <v>0</v>
      </c>
      <c r="G39" s="204">
        <f>IF('Indicator Date hidden'!H40="x","x",$G$2-'Indicator Date hidden'!H40)</f>
        <v>0</v>
      </c>
      <c r="H39" s="204">
        <f>IF('Indicator Date hidden'!I40="x","x",$H$2-'Indicator Date hidden'!I40)</f>
        <v>0</v>
      </c>
      <c r="I39" s="204">
        <f>IF('Indicator Date hidden'!J40="x","x",$I$2-'Indicator Date hidden'!J40)</f>
        <v>0</v>
      </c>
      <c r="J39" s="204">
        <f>IF('Indicator Date hidden'!K40="x","x",$J$2-'Indicator Date hidden'!K40)</f>
        <v>0</v>
      </c>
      <c r="K39" s="204">
        <f>IF('Indicator Date hidden'!L40="x","x",$K$2-'Indicator Date hidden'!L40)</f>
        <v>0</v>
      </c>
      <c r="L39" s="204">
        <f>IF('Indicator Date hidden'!M40="x","x",$L$2-'Indicator Date hidden'!M40)</f>
        <v>0</v>
      </c>
      <c r="M39" s="204">
        <f>IF('Indicator Date hidden'!N40="x","x",$M$2-'Indicator Date hidden'!N40)</f>
        <v>0</v>
      </c>
      <c r="N39" s="204">
        <f>IF('Indicator Date hidden'!O40="x","x",$N$2-'Indicator Date hidden'!O40)</f>
        <v>0</v>
      </c>
      <c r="O39" s="204">
        <f>IF('Indicator Date hidden'!P40="x","x",$O$2-'Indicator Date hidden'!P40)</f>
        <v>0</v>
      </c>
      <c r="P39" s="204">
        <f>IF('Indicator Date hidden'!Q40="x","x",$P$2-'Indicator Date hidden'!Q40)</f>
        <v>0</v>
      </c>
      <c r="Q39" s="204">
        <f>IF('Indicator Date hidden'!R40="x","x",$Q$2-'Indicator Date hidden'!R40)</f>
        <v>2</v>
      </c>
      <c r="R39" s="204">
        <f>IF('Indicator Date hidden'!S40="x","x",$R$2-'Indicator Date hidden'!S40)</f>
        <v>0</v>
      </c>
      <c r="S39" s="204">
        <f>IF('Indicator Date hidden'!T40="x","x",$S$2-'Indicator Date hidden'!T40)</f>
        <v>0</v>
      </c>
      <c r="T39" s="204">
        <f>IF('Indicator Date hidden'!U40="x","x",$T$2-'Indicator Date hidden'!U40)</f>
        <v>0</v>
      </c>
      <c r="U39" s="204">
        <f>IF('Indicator Date hidden'!V40="x","x",$U$2-'Indicator Date hidden'!V40)</f>
        <v>0</v>
      </c>
      <c r="V39" s="204">
        <f>IF('Indicator Date hidden'!W40="x","x",$V$2-'Indicator Date hidden'!W40)</f>
        <v>0</v>
      </c>
      <c r="W39" s="204">
        <f>IF('Indicator Date hidden'!X40="x","x",$W$2-'Indicator Date hidden'!X40)</f>
        <v>2</v>
      </c>
      <c r="X39" s="204" t="str">
        <f>IF('Indicator Date hidden'!Y40="x","x",$X$2-'Indicator Date hidden'!Y40)</f>
        <v>x</v>
      </c>
      <c r="Y39" s="204">
        <f>IF('Indicator Date hidden'!Z40="x","x",$Y$2-'Indicator Date hidden'!Z40)</f>
        <v>0</v>
      </c>
      <c r="Z39" s="204">
        <f>IF('Indicator Date hidden'!AA40="x","x",$Z$2-'Indicator Date hidden'!AA40)</f>
        <v>0</v>
      </c>
      <c r="AA39" s="204" t="str">
        <f>IF('Indicator Date hidden'!AB40="x","x",$AA$2-'Indicator Date hidden'!AB40)</f>
        <v>x</v>
      </c>
      <c r="AB39" s="204">
        <f>IF('Indicator Date hidden'!AC40="x","x",$AB$2-'Indicator Date hidden'!AC40)</f>
        <v>0</v>
      </c>
      <c r="AC39" s="204">
        <f>IF('Indicator Date hidden'!AD40="x","x",$AC$2-'Indicator Date hidden'!AD40)</f>
        <v>0</v>
      </c>
      <c r="AD39" s="204">
        <f>IF('Indicator Date hidden'!AE40="x","x",$AD$2-'Indicator Date hidden'!AE40)</f>
        <v>0</v>
      </c>
      <c r="AE39" s="204" t="str">
        <f>IF('Indicator Date hidden'!AF40="x","x",$AE$2-'Indicator Date hidden'!AF40)</f>
        <v>x</v>
      </c>
      <c r="AF39" s="204">
        <f>IF('Indicator Date hidden'!AG40="x","x",$AF$2-'Indicator Date hidden'!AG40)</f>
        <v>9</v>
      </c>
      <c r="AG39" s="204">
        <f>IF('Indicator Date hidden'!AH40="x","x",$AG$2-'Indicator Date hidden'!AH40)</f>
        <v>0</v>
      </c>
      <c r="AH39" s="204">
        <f>IF('Indicator Date hidden'!AI40="x","x",$AH$2-'Indicator Date hidden'!AI40)</f>
        <v>0</v>
      </c>
      <c r="AI39" s="204">
        <f>IF('Indicator Date hidden'!AJ40="x","x",$AI$2-'Indicator Date hidden'!AJ40)</f>
        <v>0</v>
      </c>
      <c r="AJ39" s="204" t="str">
        <f>IF('Indicator Date hidden'!AK40="x","x",$AJ$2-'Indicator Date hidden'!AK40)</f>
        <v>x</v>
      </c>
      <c r="AK39" s="204">
        <f>IF('Indicator Date hidden'!AL40="x","x",$AK$2-'Indicator Date hidden'!AL40)</f>
        <v>1</v>
      </c>
      <c r="AL39" s="204">
        <f>IF('Indicator Date hidden'!AM40="x","x",$AL$2-'Indicator Date hidden'!AM40)</f>
        <v>0</v>
      </c>
      <c r="AM39" s="204">
        <f>IF('Indicator Date hidden'!AN40="x","x",$AM$2-'Indicator Date hidden'!AN40)</f>
        <v>0</v>
      </c>
      <c r="AN39" s="204">
        <f>IF('Indicator Date hidden'!AO40="x","x",$AN$2-'Indicator Date hidden'!AO40)</f>
        <v>0</v>
      </c>
      <c r="AO39" s="204" t="str">
        <f>IF('Indicator Date hidden'!AP40="x","x",$AO$2-'Indicator Date hidden'!AP40)</f>
        <v>x</v>
      </c>
      <c r="AP39" s="204" t="str">
        <f>IF('Indicator Date hidden'!AQ40="x","x",$AP$2-'Indicator Date hidden'!AQ40)</f>
        <v>x</v>
      </c>
      <c r="AQ39" s="204">
        <f>IF('Indicator Date hidden'!AR40="x","x",$AQ$2-'Indicator Date hidden'!AR40)</f>
        <v>6</v>
      </c>
      <c r="AR39" s="204">
        <f>IF('Indicator Date hidden'!AS40="x","x",$AR$2-'Indicator Date hidden'!AS40)</f>
        <v>0</v>
      </c>
      <c r="AS39" s="204">
        <f>IF('Indicator Date hidden'!AT40="x","x",$AS$2-'Indicator Date hidden'!AT40)</f>
        <v>0</v>
      </c>
      <c r="AT39" s="204">
        <f>IF('Indicator Date hidden'!AU40="x","x",$AT$2-'Indicator Date hidden'!AU40)</f>
        <v>0</v>
      </c>
      <c r="AU39" s="204">
        <f>IF('Indicator Date hidden'!AV40="x","x",$AU$2-'Indicator Date hidden'!AV40)</f>
        <v>1</v>
      </c>
      <c r="AV39" s="204">
        <f>IF('Indicator Date hidden'!AW40="x","x",$AV$2-'Indicator Date hidden'!AW40)</f>
        <v>0</v>
      </c>
      <c r="AW39" s="204">
        <f>IF('Indicator Date hidden'!AX40="x","x",$AW$2-'Indicator Date hidden'!AX40)</f>
        <v>0</v>
      </c>
      <c r="AX39" s="204">
        <f>IF('Indicator Date hidden'!AY40="x","x",$AX$2-'Indicator Date hidden'!AY40)</f>
        <v>0</v>
      </c>
      <c r="AY39" s="204">
        <f>IF('Indicator Date hidden'!AZ40="x","x",$AY$2-'Indicator Date hidden'!AZ40)</f>
        <v>0</v>
      </c>
      <c r="AZ39" s="204">
        <f>IF('Indicator Date hidden'!BA40="x","x",$AZ$2-'Indicator Date hidden'!BA40)</f>
        <v>0</v>
      </c>
      <c r="BA39">
        <f t="shared" si="5"/>
        <v>21</v>
      </c>
      <c r="BB39" s="21">
        <f t="shared" si="6"/>
        <v>0.46666666666666667</v>
      </c>
      <c r="BC39">
        <f t="shared" si="7"/>
        <v>6</v>
      </c>
      <c r="BD39" s="21">
        <f t="shared" si="8"/>
        <v>1.6138291249213605</v>
      </c>
      <c r="BE39" s="273">
        <f t="shared" si="9"/>
        <v>0</v>
      </c>
    </row>
    <row r="40" spans="1:57" x14ac:dyDescent="0.35">
      <c r="A40" t="s">
        <v>6895</v>
      </c>
      <c r="B40" s="204">
        <f>IF('Indicator Date hidden'!C41="x","x",$B$2-'Indicator Date hidden'!C41)</f>
        <v>0</v>
      </c>
      <c r="C40" s="204">
        <f>IF('Indicator Date hidden'!D41="x","x",$C$2-'Indicator Date hidden'!D41)</f>
        <v>0</v>
      </c>
      <c r="D40" s="204">
        <f>IF('Indicator Date hidden'!E41="x","x",$D$2-'Indicator Date hidden'!E41)</f>
        <v>0</v>
      </c>
      <c r="E40" s="204">
        <f>IF('Indicator Date hidden'!F41="x","x",$E$2-'Indicator Date hidden'!F41)</f>
        <v>0</v>
      </c>
      <c r="F40" s="204">
        <f>IF('Indicator Date hidden'!G41="x","x",$F$2-'Indicator Date hidden'!G41)</f>
        <v>0</v>
      </c>
      <c r="G40" s="204">
        <f>IF('Indicator Date hidden'!H41="x","x",$G$2-'Indicator Date hidden'!H41)</f>
        <v>0</v>
      </c>
      <c r="H40" s="204">
        <f>IF('Indicator Date hidden'!I41="x","x",$H$2-'Indicator Date hidden'!I41)</f>
        <v>0</v>
      </c>
      <c r="I40" s="204">
        <f>IF('Indicator Date hidden'!J41="x","x",$I$2-'Indicator Date hidden'!J41)</f>
        <v>0</v>
      </c>
      <c r="J40" s="204">
        <f>IF('Indicator Date hidden'!K41="x","x",$J$2-'Indicator Date hidden'!K41)</f>
        <v>0</v>
      </c>
      <c r="K40" s="204">
        <f>IF('Indicator Date hidden'!L41="x","x",$K$2-'Indicator Date hidden'!L41)</f>
        <v>0</v>
      </c>
      <c r="L40" s="204">
        <f>IF('Indicator Date hidden'!M41="x","x",$L$2-'Indicator Date hidden'!M41)</f>
        <v>0</v>
      </c>
      <c r="M40" s="204">
        <f>IF('Indicator Date hidden'!N41="x","x",$M$2-'Indicator Date hidden'!N41)</f>
        <v>0</v>
      </c>
      <c r="N40" s="204">
        <f>IF('Indicator Date hidden'!O41="x","x",$N$2-'Indicator Date hidden'!O41)</f>
        <v>0</v>
      </c>
      <c r="O40" s="204">
        <f>IF('Indicator Date hidden'!P41="x","x",$O$2-'Indicator Date hidden'!P41)</f>
        <v>0</v>
      </c>
      <c r="P40" s="204">
        <f>IF('Indicator Date hidden'!Q41="x","x",$P$2-'Indicator Date hidden'!Q41)</f>
        <v>0</v>
      </c>
      <c r="Q40" s="204">
        <f>IF('Indicator Date hidden'!R41="x","x",$Q$2-'Indicator Date hidden'!R41)</f>
        <v>2</v>
      </c>
      <c r="R40" s="204">
        <f>IF('Indicator Date hidden'!S41="x","x",$R$2-'Indicator Date hidden'!S41)</f>
        <v>0</v>
      </c>
      <c r="S40" s="204">
        <f>IF('Indicator Date hidden'!T41="x","x",$S$2-'Indicator Date hidden'!T41)</f>
        <v>0</v>
      </c>
      <c r="T40" s="204">
        <f>IF('Indicator Date hidden'!U41="x","x",$T$2-'Indicator Date hidden'!U41)</f>
        <v>0</v>
      </c>
      <c r="U40" s="204">
        <f>IF('Indicator Date hidden'!V41="x","x",$U$2-'Indicator Date hidden'!V41)</f>
        <v>0</v>
      </c>
      <c r="V40" s="204">
        <f>IF('Indicator Date hidden'!W41="x","x",$V$2-'Indicator Date hidden'!W41)</f>
        <v>0</v>
      </c>
      <c r="W40" s="204">
        <f>IF('Indicator Date hidden'!X41="x","x",$W$2-'Indicator Date hidden'!X41)</f>
        <v>3</v>
      </c>
      <c r="X40" s="204">
        <f>IF('Indicator Date hidden'!Y41="x","x",$X$2-'Indicator Date hidden'!Y41)</f>
        <v>4</v>
      </c>
      <c r="Y40" s="204">
        <f>IF('Indicator Date hidden'!Z41="x","x",$Y$2-'Indicator Date hidden'!Z41)</f>
        <v>0</v>
      </c>
      <c r="Z40" s="204">
        <f>IF('Indicator Date hidden'!AA41="x","x",$Z$2-'Indicator Date hidden'!AA41)</f>
        <v>0</v>
      </c>
      <c r="AA40" s="204">
        <f>IF('Indicator Date hidden'!AB41="x","x",$AA$2-'Indicator Date hidden'!AB41)</f>
        <v>0</v>
      </c>
      <c r="AB40" s="204">
        <f>IF('Indicator Date hidden'!AC41="x","x",$AB$2-'Indicator Date hidden'!AC41)</f>
        <v>0</v>
      </c>
      <c r="AC40" s="204">
        <f>IF('Indicator Date hidden'!AD41="x","x",$AC$2-'Indicator Date hidden'!AD41)</f>
        <v>0</v>
      </c>
      <c r="AD40" s="204">
        <f>IF('Indicator Date hidden'!AE41="x","x",$AD$2-'Indicator Date hidden'!AE41)</f>
        <v>0</v>
      </c>
      <c r="AE40" s="204">
        <f>IF('Indicator Date hidden'!AF41="x","x",$AE$2-'Indicator Date hidden'!AF41)</f>
        <v>0</v>
      </c>
      <c r="AF40" s="204">
        <f>IF('Indicator Date hidden'!AG41="x","x",$AF$2-'Indicator Date hidden'!AG41)</f>
        <v>2</v>
      </c>
      <c r="AG40" s="204">
        <f>IF('Indicator Date hidden'!AH41="x","x",$AG$2-'Indicator Date hidden'!AH41)</f>
        <v>0</v>
      </c>
      <c r="AH40" s="204">
        <f>IF('Indicator Date hidden'!AI41="x","x",$AH$2-'Indicator Date hidden'!AI41)</f>
        <v>0</v>
      </c>
      <c r="AI40" s="204">
        <f>IF('Indicator Date hidden'!AJ41="x","x",$AI$2-'Indicator Date hidden'!AJ41)</f>
        <v>0</v>
      </c>
      <c r="AJ40" s="204">
        <f>IF('Indicator Date hidden'!AK41="x","x",$AJ$2-'Indicator Date hidden'!AK41)</f>
        <v>1</v>
      </c>
      <c r="AK40" s="204">
        <f>IF('Indicator Date hidden'!AL41="x","x",$AK$2-'Indicator Date hidden'!AL41)</f>
        <v>0</v>
      </c>
      <c r="AL40" s="204">
        <f>IF('Indicator Date hidden'!AM41="x","x",$AL$2-'Indicator Date hidden'!AM41)</f>
        <v>0</v>
      </c>
      <c r="AM40" s="204">
        <f>IF('Indicator Date hidden'!AN41="x","x",$AM$2-'Indicator Date hidden'!AN41)</f>
        <v>0</v>
      </c>
      <c r="AN40" s="204">
        <f>IF('Indicator Date hidden'!AO41="x","x",$AN$2-'Indicator Date hidden'!AO41)</f>
        <v>0</v>
      </c>
      <c r="AO40" s="204">
        <f>IF('Indicator Date hidden'!AP41="x","x",$AO$2-'Indicator Date hidden'!AP41)</f>
        <v>0</v>
      </c>
      <c r="AP40" s="204">
        <f>IF('Indicator Date hidden'!AQ41="x","x",$AP$2-'Indicator Date hidden'!AQ41)</f>
        <v>0</v>
      </c>
      <c r="AQ40" s="204" t="str">
        <f>IF('Indicator Date hidden'!AR41="x","x",$AQ$2-'Indicator Date hidden'!AR41)</f>
        <v>x</v>
      </c>
      <c r="AR40" s="204">
        <f>IF('Indicator Date hidden'!AS41="x","x",$AR$2-'Indicator Date hidden'!AS41)</f>
        <v>0</v>
      </c>
      <c r="AS40" s="204">
        <f>IF('Indicator Date hidden'!AT41="x","x",$AS$2-'Indicator Date hidden'!AT41)</f>
        <v>0</v>
      </c>
      <c r="AT40" s="204">
        <f>IF('Indicator Date hidden'!AU41="x","x",$AT$2-'Indicator Date hidden'!AU41)</f>
        <v>0</v>
      </c>
      <c r="AU40" s="204">
        <f>IF('Indicator Date hidden'!AV41="x","x",$AU$2-'Indicator Date hidden'!AV41)</f>
        <v>3</v>
      </c>
      <c r="AV40" s="204">
        <f>IF('Indicator Date hidden'!AW41="x","x",$AV$2-'Indicator Date hidden'!AW41)</f>
        <v>0</v>
      </c>
      <c r="AW40" s="204">
        <f>IF('Indicator Date hidden'!AX41="x","x",$AW$2-'Indicator Date hidden'!AX41)</f>
        <v>0</v>
      </c>
      <c r="AX40" s="204">
        <f>IF('Indicator Date hidden'!AY41="x","x",$AX$2-'Indicator Date hidden'!AY41)</f>
        <v>0</v>
      </c>
      <c r="AY40" s="204">
        <f>IF('Indicator Date hidden'!AZ41="x","x",$AY$2-'Indicator Date hidden'!AZ41)</f>
        <v>0</v>
      </c>
      <c r="AZ40" s="204">
        <f>IF('Indicator Date hidden'!BA41="x","x",$AZ$2-'Indicator Date hidden'!BA41)</f>
        <v>0</v>
      </c>
      <c r="BA40">
        <f t="shared" si="5"/>
        <v>15</v>
      </c>
      <c r="BB40" s="21">
        <f t="shared" si="6"/>
        <v>0.3</v>
      </c>
      <c r="BC40">
        <f t="shared" si="7"/>
        <v>6</v>
      </c>
      <c r="BD40" s="21">
        <f t="shared" si="8"/>
        <v>0.87749643873921224</v>
      </c>
      <c r="BE40" s="273">
        <f t="shared" si="9"/>
        <v>0</v>
      </c>
    </row>
    <row r="41" spans="1:57" x14ac:dyDescent="0.35">
      <c r="A41" t="s">
        <v>6894</v>
      </c>
      <c r="B41" s="204">
        <f>IF('Indicator Date hidden'!C42="x","x",$B$2-'Indicator Date hidden'!C42)</f>
        <v>0</v>
      </c>
      <c r="C41" s="204">
        <f>IF('Indicator Date hidden'!D42="x","x",$C$2-'Indicator Date hidden'!D42)</f>
        <v>0</v>
      </c>
      <c r="D41" s="204">
        <f>IF('Indicator Date hidden'!E42="x","x",$D$2-'Indicator Date hidden'!E42)</f>
        <v>0</v>
      </c>
      <c r="E41" s="204">
        <f>IF('Indicator Date hidden'!F42="x","x",$E$2-'Indicator Date hidden'!F42)</f>
        <v>0</v>
      </c>
      <c r="F41" s="204">
        <f>IF('Indicator Date hidden'!G42="x","x",$F$2-'Indicator Date hidden'!G42)</f>
        <v>0</v>
      </c>
      <c r="G41" s="204">
        <f>IF('Indicator Date hidden'!H42="x","x",$G$2-'Indicator Date hidden'!H42)</f>
        <v>0</v>
      </c>
      <c r="H41" s="204">
        <f>IF('Indicator Date hidden'!I42="x","x",$H$2-'Indicator Date hidden'!I42)</f>
        <v>0</v>
      </c>
      <c r="I41" s="204">
        <f>IF('Indicator Date hidden'!J42="x","x",$I$2-'Indicator Date hidden'!J42)</f>
        <v>0</v>
      </c>
      <c r="J41" s="204">
        <f>IF('Indicator Date hidden'!K42="x","x",$J$2-'Indicator Date hidden'!K42)</f>
        <v>0</v>
      </c>
      <c r="K41" s="204">
        <f>IF('Indicator Date hidden'!L42="x","x",$K$2-'Indicator Date hidden'!L42)</f>
        <v>0</v>
      </c>
      <c r="L41" s="204">
        <f>IF('Indicator Date hidden'!M42="x","x",$L$2-'Indicator Date hidden'!M42)</f>
        <v>0</v>
      </c>
      <c r="M41" s="204">
        <f>IF('Indicator Date hidden'!N42="x","x",$M$2-'Indicator Date hidden'!N42)</f>
        <v>0</v>
      </c>
      <c r="N41" s="204">
        <f>IF('Indicator Date hidden'!O42="x","x",$N$2-'Indicator Date hidden'!O42)</f>
        <v>0</v>
      </c>
      <c r="O41" s="204">
        <f>IF('Indicator Date hidden'!P42="x","x",$O$2-'Indicator Date hidden'!P42)</f>
        <v>0</v>
      </c>
      <c r="P41" s="204">
        <f>IF('Indicator Date hidden'!Q42="x","x",$P$2-'Indicator Date hidden'!Q42)</f>
        <v>0</v>
      </c>
      <c r="Q41" s="204">
        <f>IF('Indicator Date hidden'!R42="x","x",$Q$2-'Indicator Date hidden'!R42)</f>
        <v>0</v>
      </c>
      <c r="R41" s="204">
        <f>IF('Indicator Date hidden'!S42="x","x",$R$2-'Indicator Date hidden'!S42)</f>
        <v>0</v>
      </c>
      <c r="S41" s="204">
        <f>IF('Indicator Date hidden'!T42="x","x",$S$2-'Indicator Date hidden'!T42)</f>
        <v>0</v>
      </c>
      <c r="T41" s="204">
        <f>IF('Indicator Date hidden'!U42="x","x",$T$2-'Indicator Date hidden'!U42)</f>
        <v>0</v>
      </c>
      <c r="U41" s="204">
        <f>IF('Indicator Date hidden'!V42="x","x",$U$2-'Indicator Date hidden'!V42)</f>
        <v>0</v>
      </c>
      <c r="V41" s="204">
        <f>IF('Indicator Date hidden'!W42="x","x",$V$2-'Indicator Date hidden'!W42)</f>
        <v>0</v>
      </c>
      <c r="W41" s="204">
        <f>IF('Indicator Date hidden'!X42="x","x",$W$2-'Indicator Date hidden'!X42)</f>
        <v>1</v>
      </c>
      <c r="X41" s="204" t="str">
        <f>IF('Indicator Date hidden'!Y42="x","x",$X$2-'Indicator Date hidden'!Y42)</f>
        <v>x</v>
      </c>
      <c r="Y41" s="204">
        <f>IF('Indicator Date hidden'!Z42="x","x",$Y$2-'Indicator Date hidden'!Z42)</f>
        <v>0</v>
      </c>
      <c r="Z41" s="204">
        <f>IF('Indicator Date hidden'!AA42="x","x",$Z$2-'Indicator Date hidden'!AA42)</f>
        <v>0</v>
      </c>
      <c r="AA41" s="204">
        <f>IF('Indicator Date hidden'!AB42="x","x",$AA$2-'Indicator Date hidden'!AB42)</f>
        <v>0</v>
      </c>
      <c r="AB41" s="204">
        <f>IF('Indicator Date hidden'!AC42="x","x",$AB$2-'Indicator Date hidden'!AC42)</f>
        <v>0</v>
      </c>
      <c r="AC41" s="204">
        <f>IF('Indicator Date hidden'!AD42="x","x",$AC$2-'Indicator Date hidden'!AD42)</f>
        <v>0</v>
      </c>
      <c r="AD41" s="204">
        <f>IF('Indicator Date hidden'!AE42="x","x",$AD$2-'Indicator Date hidden'!AE42)</f>
        <v>0</v>
      </c>
      <c r="AE41" s="204">
        <f>IF('Indicator Date hidden'!AF42="x","x",$AE$2-'Indicator Date hidden'!AF42)</f>
        <v>0</v>
      </c>
      <c r="AF41" s="204">
        <f>IF('Indicator Date hidden'!AG42="x","x",$AF$2-'Indicator Date hidden'!AG42)</f>
        <v>1</v>
      </c>
      <c r="AG41" s="204">
        <f>IF('Indicator Date hidden'!AH42="x","x",$AG$2-'Indicator Date hidden'!AH42)</f>
        <v>0</v>
      </c>
      <c r="AH41" s="204">
        <f>IF('Indicator Date hidden'!AI42="x","x",$AH$2-'Indicator Date hidden'!AI42)</f>
        <v>0</v>
      </c>
      <c r="AI41" s="204">
        <f>IF('Indicator Date hidden'!AJ42="x","x",$AI$2-'Indicator Date hidden'!AJ42)</f>
        <v>0</v>
      </c>
      <c r="AJ41" s="204">
        <f>IF('Indicator Date hidden'!AK42="x","x",$AJ$2-'Indicator Date hidden'!AK42)</f>
        <v>1</v>
      </c>
      <c r="AK41" s="204">
        <f>IF('Indicator Date hidden'!AL42="x","x",$AK$2-'Indicator Date hidden'!AL42)</f>
        <v>0</v>
      </c>
      <c r="AL41" s="204">
        <f>IF('Indicator Date hidden'!AM42="x","x",$AL$2-'Indicator Date hidden'!AM42)</f>
        <v>0</v>
      </c>
      <c r="AM41" s="204">
        <f>IF('Indicator Date hidden'!AN42="x","x",$AM$2-'Indicator Date hidden'!AN42)</f>
        <v>0</v>
      </c>
      <c r="AN41" s="204">
        <f>IF('Indicator Date hidden'!AO42="x","x",$AN$2-'Indicator Date hidden'!AO42)</f>
        <v>0</v>
      </c>
      <c r="AO41" s="204" t="str">
        <f>IF('Indicator Date hidden'!AP42="x","x",$AO$2-'Indicator Date hidden'!AP42)</f>
        <v>x</v>
      </c>
      <c r="AP41" s="204" t="str">
        <f>IF('Indicator Date hidden'!AQ42="x","x",$AP$2-'Indicator Date hidden'!AQ42)</f>
        <v>x</v>
      </c>
      <c r="AQ41" s="204">
        <f>IF('Indicator Date hidden'!AR42="x","x",$AQ$2-'Indicator Date hidden'!AR42)</f>
        <v>0</v>
      </c>
      <c r="AR41" s="204">
        <f>IF('Indicator Date hidden'!AS42="x","x",$AR$2-'Indicator Date hidden'!AS42)</f>
        <v>0</v>
      </c>
      <c r="AS41" s="204">
        <f>IF('Indicator Date hidden'!AT42="x","x",$AS$2-'Indicator Date hidden'!AT42)</f>
        <v>0</v>
      </c>
      <c r="AT41" s="204">
        <f>IF('Indicator Date hidden'!AU42="x","x",$AT$2-'Indicator Date hidden'!AU42)</f>
        <v>0</v>
      </c>
      <c r="AU41" s="204">
        <f>IF('Indicator Date hidden'!AV42="x","x",$AU$2-'Indicator Date hidden'!AV42)</f>
        <v>2</v>
      </c>
      <c r="AV41" s="204">
        <f>IF('Indicator Date hidden'!AW42="x","x",$AV$2-'Indicator Date hidden'!AW42)</f>
        <v>0</v>
      </c>
      <c r="AW41" s="204">
        <f>IF('Indicator Date hidden'!AX42="x","x",$AW$2-'Indicator Date hidden'!AX42)</f>
        <v>0</v>
      </c>
      <c r="AX41" s="204">
        <f>IF('Indicator Date hidden'!AY42="x","x",$AX$2-'Indicator Date hidden'!AY42)</f>
        <v>0</v>
      </c>
      <c r="AY41" s="204">
        <f>IF('Indicator Date hidden'!AZ42="x","x",$AY$2-'Indicator Date hidden'!AZ42)</f>
        <v>0</v>
      </c>
      <c r="AZ41" s="204">
        <f>IF('Indicator Date hidden'!BA42="x","x",$AZ$2-'Indicator Date hidden'!BA42)</f>
        <v>0</v>
      </c>
      <c r="BA41">
        <f t="shared" si="5"/>
        <v>5</v>
      </c>
      <c r="BB41" s="21">
        <f t="shared" si="6"/>
        <v>0.10416666666666667</v>
      </c>
      <c r="BC41">
        <f t="shared" si="7"/>
        <v>4</v>
      </c>
      <c r="BD41" s="21">
        <f t="shared" si="8"/>
        <v>0.3673998351780916</v>
      </c>
      <c r="BE41" s="273">
        <f t="shared" si="9"/>
        <v>0</v>
      </c>
    </row>
    <row r="42" spans="1:57" x14ac:dyDescent="0.35">
      <c r="A42" t="s">
        <v>6901</v>
      </c>
      <c r="B42" s="204">
        <f>IF('Indicator Date hidden'!C43="x","x",$B$2-'Indicator Date hidden'!C43)</f>
        <v>0</v>
      </c>
      <c r="C42" s="204">
        <f>IF('Indicator Date hidden'!D43="x","x",$C$2-'Indicator Date hidden'!D43)</f>
        <v>0</v>
      </c>
      <c r="D42" s="204">
        <f>IF('Indicator Date hidden'!E43="x","x",$D$2-'Indicator Date hidden'!E43)</f>
        <v>0</v>
      </c>
      <c r="E42" s="204">
        <f>IF('Indicator Date hidden'!F43="x","x",$E$2-'Indicator Date hidden'!F43)</f>
        <v>0</v>
      </c>
      <c r="F42" s="204">
        <f>IF('Indicator Date hidden'!G43="x","x",$F$2-'Indicator Date hidden'!G43)</f>
        <v>0</v>
      </c>
      <c r="G42" s="204">
        <f>IF('Indicator Date hidden'!H43="x","x",$G$2-'Indicator Date hidden'!H43)</f>
        <v>0</v>
      </c>
      <c r="H42" s="204">
        <f>IF('Indicator Date hidden'!I43="x","x",$H$2-'Indicator Date hidden'!I43)</f>
        <v>0</v>
      </c>
      <c r="I42" s="204">
        <f>IF('Indicator Date hidden'!J43="x","x",$I$2-'Indicator Date hidden'!J43)</f>
        <v>0</v>
      </c>
      <c r="J42" s="204">
        <f>IF('Indicator Date hidden'!K43="x","x",$J$2-'Indicator Date hidden'!K43)</f>
        <v>0</v>
      </c>
      <c r="K42" s="204">
        <f>IF('Indicator Date hidden'!L43="x","x",$K$2-'Indicator Date hidden'!L43)</f>
        <v>0</v>
      </c>
      <c r="L42" s="204">
        <f>IF('Indicator Date hidden'!M43="x","x",$L$2-'Indicator Date hidden'!M43)</f>
        <v>0</v>
      </c>
      <c r="M42" s="204">
        <f>IF('Indicator Date hidden'!N43="x","x",$M$2-'Indicator Date hidden'!N43)</f>
        <v>0</v>
      </c>
      <c r="N42" s="204">
        <f>IF('Indicator Date hidden'!O43="x","x",$N$2-'Indicator Date hidden'!O43)</f>
        <v>0</v>
      </c>
      <c r="O42" s="204">
        <f>IF('Indicator Date hidden'!P43="x","x",$O$2-'Indicator Date hidden'!P43)</f>
        <v>0</v>
      </c>
      <c r="P42" s="204">
        <f>IF('Indicator Date hidden'!Q43="x","x",$P$2-'Indicator Date hidden'!Q43)</f>
        <v>0</v>
      </c>
      <c r="Q42" s="204" t="str">
        <f>IF('Indicator Date hidden'!R43="x","x",$Q$2-'Indicator Date hidden'!R43)</f>
        <v>x</v>
      </c>
      <c r="R42" s="204">
        <f>IF('Indicator Date hidden'!S43="x","x",$R$2-'Indicator Date hidden'!S43)</f>
        <v>0</v>
      </c>
      <c r="S42" s="204">
        <f>IF('Indicator Date hidden'!T43="x","x",$S$2-'Indicator Date hidden'!T43)</f>
        <v>0</v>
      </c>
      <c r="T42" s="204">
        <f>IF('Indicator Date hidden'!U43="x","x",$T$2-'Indicator Date hidden'!U43)</f>
        <v>0</v>
      </c>
      <c r="U42" s="204">
        <f>IF('Indicator Date hidden'!V43="x","x",$U$2-'Indicator Date hidden'!V43)</f>
        <v>0</v>
      </c>
      <c r="V42" s="204">
        <f>IF('Indicator Date hidden'!W43="x","x",$V$2-'Indicator Date hidden'!W43)</f>
        <v>0</v>
      </c>
      <c r="W42" s="204">
        <f>IF('Indicator Date hidden'!X43="x","x",$W$2-'Indicator Date hidden'!X43)</f>
        <v>6</v>
      </c>
      <c r="X42" s="204">
        <f>IF('Indicator Date hidden'!Y43="x","x",$X$2-'Indicator Date hidden'!Y43)</f>
        <v>1</v>
      </c>
      <c r="Y42" s="204">
        <f>IF('Indicator Date hidden'!Z43="x","x",$Y$2-'Indicator Date hidden'!Z43)</f>
        <v>0</v>
      </c>
      <c r="Z42" s="204">
        <f>IF('Indicator Date hidden'!AA43="x","x",$Z$2-'Indicator Date hidden'!AA43)</f>
        <v>0</v>
      </c>
      <c r="AA42" s="204">
        <f>IF('Indicator Date hidden'!AB43="x","x",$AA$2-'Indicator Date hidden'!AB43)</f>
        <v>0</v>
      </c>
      <c r="AB42" s="204">
        <f>IF('Indicator Date hidden'!AC43="x","x",$AB$2-'Indicator Date hidden'!AC43)</f>
        <v>0</v>
      </c>
      <c r="AC42" s="204">
        <f>IF('Indicator Date hidden'!AD43="x","x",$AC$2-'Indicator Date hidden'!AD43)</f>
        <v>0</v>
      </c>
      <c r="AD42" s="204">
        <f>IF('Indicator Date hidden'!AE43="x","x",$AD$2-'Indicator Date hidden'!AE43)</f>
        <v>0</v>
      </c>
      <c r="AE42" s="204">
        <f>IF('Indicator Date hidden'!AF43="x","x",$AE$2-'Indicator Date hidden'!AF43)</f>
        <v>0</v>
      </c>
      <c r="AF42" s="204">
        <f>IF('Indicator Date hidden'!AG43="x","x",$AF$2-'Indicator Date hidden'!AG43)</f>
        <v>0</v>
      </c>
      <c r="AG42" s="204">
        <f>IF('Indicator Date hidden'!AH43="x","x",$AG$2-'Indicator Date hidden'!AH43)</f>
        <v>0</v>
      </c>
      <c r="AH42" s="204">
        <f>IF('Indicator Date hidden'!AI43="x","x",$AH$2-'Indicator Date hidden'!AI43)</f>
        <v>0</v>
      </c>
      <c r="AI42" s="204">
        <f>IF('Indicator Date hidden'!AJ43="x","x",$AI$2-'Indicator Date hidden'!AJ43)</f>
        <v>0</v>
      </c>
      <c r="AJ42" s="204" t="str">
        <f>IF('Indicator Date hidden'!AK43="x","x",$AJ$2-'Indicator Date hidden'!AK43)</f>
        <v>x</v>
      </c>
      <c r="AK42" s="204">
        <f>IF('Indicator Date hidden'!AL43="x","x",$AK$2-'Indicator Date hidden'!AL43)</f>
        <v>1</v>
      </c>
      <c r="AL42" s="204">
        <f>IF('Indicator Date hidden'!AM43="x","x",$AL$2-'Indicator Date hidden'!AM43)</f>
        <v>0</v>
      </c>
      <c r="AM42" s="204">
        <f>IF('Indicator Date hidden'!AN43="x","x",$AM$2-'Indicator Date hidden'!AN43)</f>
        <v>0</v>
      </c>
      <c r="AN42" s="204">
        <f>IF('Indicator Date hidden'!AO43="x","x",$AN$2-'Indicator Date hidden'!AO43)</f>
        <v>0</v>
      </c>
      <c r="AO42" s="204">
        <f>IF('Indicator Date hidden'!AP43="x","x",$AO$2-'Indicator Date hidden'!AP43)</f>
        <v>0</v>
      </c>
      <c r="AP42" s="204">
        <f>IF('Indicator Date hidden'!AQ43="x","x",$AP$2-'Indicator Date hidden'!AQ43)</f>
        <v>0</v>
      </c>
      <c r="AQ42" s="204">
        <f>IF('Indicator Date hidden'!AR43="x","x",$AQ$2-'Indicator Date hidden'!AR43)</f>
        <v>4</v>
      </c>
      <c r="AR42" s="204">
        <f>IF('Indicator Date hidden'!AS43="x","x",$AR$2-'Indicator Date hidden'!AS43)</f>
        <v>0</v>
      </c>
      <c r="AS42" s="204">
        <f>IF('Indicator Date hidden'!AT43="x","x",$AS$2-'Indicator Date hidden'!AT43)</f>
        <v>0</v>
      </c>
      <c r="AT42" s="204">
        <f>IF('Indicator Date hidden'!AU43="x","x",$AT$2-'Indicator Date hidden'!AU43)</f>
        <v>0</v>
      </c>
      <c r="AU42" s="204">
        <f>IF('Indicator Date hidden'!AV43="x","x",$AU$2-'Indicator Date hidden'!AV43)</f>
        <v>3</v>
      </c>
      <c r="AV42" s="204">
        <f>IF('Indicator Date hidden'!AW43="x","x",$AV$2-'Indicator Date hidden'!AW43)</f>
        <v>0</v>
      </c>
      <c r="AW42" s="204">
        <f>IF('Indicator Date hidden'!AX43="x","x",$AW$2-'Indicator Date hidden'!AX43)</f>
        <v>0</v>
      </c>
      <c r="AX42" s="204">
        <f>IF('Indicator Date hidden'!AY43="x","x",$AX$2-'Indicator Date hidden'!AY43)</f>
        <v>0</v>
      </c>
      <c r="AY42" s="204">
        <f>IF('Indicator Date hidden'!AZ43="x","x",$AY$2-'Indicator Date hidden'!AZ43)</f>
        <v>0</v>
      </c>
      <c r="AZ42" s="204">
        <f>IF('Indicator Date hidden'!BA43="x","x",$AZ$2-'Indicator Date hidden'!BA43)</f>
        <v>0</v>
      </c>
      <c r="BA42">
        <f t="shared" si="5"/>
        <v>15</v>
      </c>
      <c r="BB42" s="21">
        <f t="shared" si="6"/>
        <v>0.30612244897959184</v>
      </c>
      <c r="BC42">
        <f t="shared" si="7"/>
        <v>5</v>
      </c>
      <c r="BD42" s="21">
        <f t="shared" si="8"/>
        <v>1.0917890510281842</v>
      </c>
      <c r="BE42" s="273">
        <f t="shared" si="9"/>
        <v>0</v>
      </c>
    </row>
    <row r="43" spans="1:57" x14ac:dyDescent="0.35">
      <c r="A43" t="s">
        <v>6892</v>
      </c>
      <c r="B43" s="204">
        <f>IF('Indicator Date hidden'!C44="x","x",$B$2-'Indicator Date hidden'!C44)</f>
        <v>0</v>
      </c>
      <c r="C43" s="204">
        <f>IF('Indicator Date hidden'!D44="x","x",$C$2-'Indicator Date hidden'!D44)</f>
        <v>0</v>
      </c>
      <c r="D43" s="204">
        <f>IF('Indicator Date hidden'!E44="x","x",$D$2-'Indicator Date hidden'!E44)</f>
        <v>0</v>
      </c>
      <c r="E43" s="204">
        <f>IF('Indicator Date hidden'!F44="x","x",$E$2-'Indicator Date hidden'!F44)</f>
        <v>0</v>
      </c>
      <c r="F43" s="204">
        <f>IF('Indicator Date hidden'!G44="x","x",$F$2-'Indicator Date hidden'!G44)</f>
        <v>0</v>
      </c>
      <c r="G43" s="204">
        <f>IF('Indicator Date hidden'!H44="x","x",$G$2-'Indicator Date hidden'!H44)</f>
        <v>0</v>
      </c>
      <c r="H43" s="204">
        <f>IF('Indicator Date hidden'!I44="x","x",$H$2-'Indicator Date hidden'!I44)</f>
        <v>0</v>
      </c>
      <c r="I43" s="204">
        <f>IF('Indicator Date hidden'!J44="x","x",$I$2-'Indicator Date hidden'!J44)</f>
        <v>0</v>
      </c>
      <c r="J43" s="204">
        <f>IF('Indicator Date hidden'!K44="x","x",$J$2-'Indicator Date hidden'!K44)</f>
        <v>0</v>
      </c>
      <c r="K43" s="204">
        <f>IF('Indicator Date hidden'!L44="x","x",$K$2-'Indicator Date hidden'!L44)</f>
        <v>0</v>
      </c>
      <c r="L43" s="204">
        <f>IF('Indicator Date hidden'!M44="x","x",$L$2-'Indicator Date hidden'!M44)</f>
        <v>0</v>
      </c>
      <c r="M43" s="204">
        <f>IF('Indicator Date hidden'!N44="x","x",$M$2-'Indicator Date hidden'!N44)</f>
        <v>0</v>
      </c>
      <c r="N43" s="204">
        <f>IF('Indicator Date hidden'!O44="x","x",$N$2-'Indicator Date hidden'!O44)</f>
        <v>0</v>
      </c>
      <c r="O43" s="204">
        <f>IF('Indicator Date hidden'!P44="x","x",$O$2-'Indicator Date hidden'!P44)</f>
        <v>0</v>
      </c>
      <c r="P43" s="204">
        <f>IF('Indicator Date hidden'!Q44="x","x",$P$2-'Indicator Date hidden'!Q44)</f>
        <v>0</v>
      </c>
      <c r="Q43" s="204">
        <f>IF('Indicator Date hidden'!R44="x","x",$Q$2-'Indicator Date hidden'!R44)</f>
        <v>2</v>
      </c>
      <c r="R43" s="204">
        <f>IF('Indicator Date hidden'!S44="x","x",$R$2-'Indicator Date hidden'!S44)</f>
        <v>0</v>
      </c>
      <c r="S43" s="204">
        <f>IF('Indicator Date hidden'!T44="x","x",$S$2-'Indicator Date hidden'!T44)</f>
        <v>0</v>
      </c>
      <c r="T43" s="204">
        <f>IF('Indicator Date hidden'!U44="x","x",$T$2-'Indicator Date hidden'!U44)</f>
        <v>0</v>
      </c>
      <c r="U43" s="204">
        <f>IF('Indicator Date hidden'!V44="x","x",$U$2-'Indicator Date hidden'!V44)</f>
        <v>0</v>
      </c>
      <c r="V43" s="204">
        <f>IF('Indicator Date hidden'!W44="x","x",$V$2-'Indicator Date hidden'!W44)</f>
        <v>0</v>
      </c>
      <c r="W43" s="204">
        <f>IF('Indicator Date hidden'!X44="x","x",$W$2-'Indicator Date hidden'!X44)</f>
        <v>2</v>
      </c>
      <c r="X43" s="204">
        <f>IF('Indicator Date hidden'!Y44="x","x",$X$2-'Indicator Date hidden'!Y44)</f>
        <v>4</v>
      </c>
      <c r="Y43" s="204">
        <f>IF('Indicator Date hidden'!Z44="x","x",$Y$2-'Indicator Date hidden'!Z44)</f>
        <v>0</v>
      </c>
      <c r="Z43" s="204">
        <f>IF('Indicator Date hidden'!AA44="x","x",$Z$2-'Indicator Date hidden'!AA44)</f>
        <v>0</v>
      </c>
      <c r="AA43" s="204">
        <f>IF('Indicator Date hidden'!AB44="x","x",$AA$2-'Indicator Date hidden'!AB44)</f>
        <v>0</v>
      </c>
      <c r="AB43" s="204">
        <f>IF('Indicator Date hidden'!AC44="x","x",$AB$2-'Indicator Date hidden'!AC44)</f>
        <v>0</v>
      </c>
      <c r="AC43" s="204">
        <f>IF('Indicator Date hidden'!AD44="x","x",$AC$2-'Indicator Date hidden'!AD44)</f>
        <v>0</v>
      </c>
      <c r="AD43" s="204">
        <f>IF('Indicator Date hidden'!AE44="x","x",$AD$2-'Indicator Date hidden'!AE44)</f>
        <v>0</v>
      </c>
      <c r="AE43" s="204">
        <f>IF('Indicator Date hidden'!AF44="x","x",$AE$2-'Indicator Date hidden'!AF44)</f>
        <v>0</v>
      </c>
      <c r="AF43" s="204">
        <f>IF('Indicator Date hidden'!AG44="x","x",$AF$2-'Indicator Date hidden'!AG44)</f>
        <v>5</v>
      </c>
      <c r="AG43" s="204">
        <f>IF('Indicator Date hidden'!AH44="x","x",$AG$2-'Indicator Date hidden'!AH44)</f>
        <v>0</v>
      </c>
      <c r="AH43" s="204">
        <f>IF('Indicator Date hidden'!AI44="x","x",$AH$2-'Indicator Date hidden'!AI44)</f>
        <v>0</v>
      </c>
      <c r="AI43" s="204">
        <f>IF('Indicator Date hidden'!AJ44="x","x",$AI$2-'Indicator Date hidden'!AJ44)</f>
        <v>0</v>
      </c>
      <c r="AJ43" s="204">
        <f>IF('Indicator Date hidden'!AK44="x","x",$AJ$2-'Indicator Date hidden'!AK44)</f>
        <v>1</v>
      </c>
      <c r="AK43" s="204">
        <f>IF('Indicator Date hidden'!AL44="x","x",$AK$2-'Indicator Date hidden'!AL44)</f>
        <v>1</v>
      </c>
      <c r="AL43" s="204">
        <f>IF('Indicator Date hidden'!AM44="x","x",$AL$2-'Indicator Date hidden'!AM44)</f>
        <v>0</v>
      </c>
      <c r="AM43" s="204">
        <f>IF('Indicator Date hidden'!AN44="x","x",$AM$2-'Indicator Date hidden'!AN44)</f>
        <v>0</v>
      </c>
      <c r="AN43" s="204">
        <f>IF('Indicator Date hidden'!AO44="x","x",$AN$2-'Indicator Date hidden'!AO44)</f>
        <v>0</v>
      </c>
      <c r="AO43" s="204">
        <f>IF('Indicator Date hidden'!AP44="x","x",$AO$2-'Indicator Date hidden'!AP44)</f>
        <v>0</v>
      </c>
      <c r="AP43" s="204">
        <f>IF('Indicator Date hidden'!AQ44="x","x",$AP$2-'Indicator Date hidden'!AQ44)</f>
        <v>0</v>
      </c>
      <c r="AQ43" s="204">
        <f>IF('Indicator Date hidden'!AR44="x","x",$AQ$2-'Indicator Date hidden'!AR44)</f>
        <v>0</v>
      </c>
      <c r="AR43" s="204">
        <f>IF('Indicator Date hidden'!AS44="x","x",$AR$2-'Indicator Date hidden'!AS44)</f>
        <v>0</v>
      </c>
      <c r="AS43" s="204">
        <f>IF('Indicator Date hidden'!AT44="x","x",$AS$2-'Indicator Date hidden'!AT44)</f>
        <v>0</v>
      </c>
      <c r="AT43" s="204">
        <f>IF('Indicator Date hidden'!AU44="x","x",$AT$2-'Indicator Date hidden'!AU44)</f>
        <v>0</v>
      </c>
      <c r="AU43" s="204">
        <f>IF('Indicator Date hidden'!AV44="x","x",$AU$2-'Indicator Date hidden'!AV44)</f>
        <v>2</v>
      </c>
      <c r="AV43" s="204">
        <f>IF('Indicator Date hidden'!AW44="x","x",$AV$2-'Indicator Date hidden'!AW44)</f>
        <v>0</v>
      </c>
      <c r="AW43" s="204">
        <f>IF('Indicator Date hidden'!AX44="x","x",$AW$2-'Indicator Date hidden'!AX44)</f>
        <v>0</v>
      </c>
      <c r="AX43" s="204">
        <f>IF('Indicator Date hidden'!AY44="x","x",$AX$2-'Indicator Date hidden'!AY44)</f>
        <v>0</v>
      </c>
      <c r="AY43" s="204">
        <f>IF('Indicator Date hidden'!AZ44="x","x",$AY$2-'Indicator Date hidden'!AZ44)</f>
        <v>0</v>
      </c>
      <c r="AZ43" s="204">
        <f>IF('Indicator Date hidden'!BA44="x","x",$AZ$2-'Indicator Date hidden'!BA44)</f>
        <v>0</v>
      </c>
      <c r="BA43">
        <f t="shared" si="5"/>
        <v>17</v>
      </c>
      <c r="BB43" s="21">
        <f t="shared" si="6"/>
        <v>0.33333333333333331</v>
      </c>
      <c r="BC43">
        <f t="shared" si="7"/>
        <v>7</v>
      </c>
      <c r="BD43" s="21">
        <f t="shared" si="8"/>
        <v>0.98352440815564335</v>
      </c>
      <c r="BE43" s="273">
        <f t="shared" si="9"/>
        <v>0</v>
      </c>
    </row>
    <row r="44" spans="1:57" x14ac:dyDescent="0.35">
      <c r="A44" t="s">
        <v>6957</v>
      </c>
      <c r="B44" s="204">
        <f>IF('Indicator Date hidden'!C45="x","x",$B$2-'Indicator Date hidden'!C45)</f>
        <v>0</v>
      </c>
      <c r="C44" s="204">
        <f>IF('Indicator Date hidden'!D45="x","x",$C$2-'Indicator Date hidden'!D45)</f>
        <v>0</v>
      </c>
      <c r="D44" s="204">
        <f>IF('Indicator Date hidden'!E45="x","x",$D$2-'Indicator Date hidden'!E45)</f>
        <v>0</v>
      </c>
      <c r="E44" s="204">
        <f>IF('Indicator Date hidden'!F45="x","x",$E$2-'Indicator Date hidden'!F45)</f>
        <v>0</v>
      </c>
      <c r="F44" s="204">
        <f>IF('Indicator Date hidden'!G45="x","x",$F$2-'Indicator Date hidden'!G45)</f>
        <v>0</v>
      </c>
      <c r="G44" s="204">
        <f>IF('Indicator Date hidden'!H45="x","x",$G$2-'Indicator Date hidden'!H45)</f>
        <v>0</v>
      </c>
      <c r="H44" s="204">
        <f>IF('Indicator Date hidden'!I45="x","x",$H$2-'Indicator Date hidden'!I45)</f>
        <v>0</v>
      </c>
      <c r="I44" s="204">
        <f>IF('Indicator Date hidden'!J45="x","x",$I$2-'Indicator Date hidden'!J45)</f>
        <v>0</v>
      </c>
      <c r="J44" s="204">
        <f>IF('Indicator Date hidden'!K45="x","x",$J$2-'Indicator Date hidden'!K45)</f>
        <v>0</v>
      </c>
      <c r="K44" s="204">
        <f>IF('Indicator Date hidden'!L45="x","x",$K$2-'Indicator Date hidden'!L45)</f>
        <v>0</v>
      </c>
      <c r="L44" s="204">
        <f>IF('Indicator Date hidden'!M45="x","x",$L$2-'Indicator Date hidden'!M45)</f>
        <v>0</v>
      </c>
      <c r="M44" s="204">
        <f>IF('Indicator Date hidden'!N45="x","x",$M$2-'Indicator Date hidden'!N45)</f>
        <v>0</v>
      </c>
      <c r="N44" s="204">
        <f>IF('Indicator Date hidden'!O45="x","x",$N$2-'Indicator Date hidden'!O45)</f>
        <v>0</v>
      </c>
      <c r="O44" s="204">
        <f>IF('Indicator Date hidden'!P45="x","x",$O$2-'Indicator Date hidden'!P45)</f>
        <v>0</v>
      </c>
      <c r="P44" s="204">
        <f>IF('Indicator Date hidden'!Q45="x","x",$P$2-'Indicator Date hidden'!Q45)</f>
        <v>0</v>
      </c>
      <c r="Q44" s="204" t="str">
        <f>IF('Indicator Date hidden'!R45="x","x",$Q$2-'Indicator Date hidden'!R45)</f>
        <v>x</v>
      </c>
      <c r="R44" s="204">
        <f>IF('Indicator Date hidden'!S45="x","x",$R$2-'Indicator Date hidden'!S45)</f>
        <v>0</v>
      </c>
      <c r="S44" s="204">
        <f>IF('Indicator Date hidden'!T45="x","x",$S$2-'Indicator Date hidden'!T45)</f>
        <v>0</v>
      </c>
      <c r="T44" s="204">
        <f>IF('Indicator Date hidden'!U45="x","x",$T$2-'Indicator Date hidden'!U45)</f>
        <v>0</v>
      </c>
      <c r="U44" s="204" t="str">
        <f>IF('Indicator Date hidden'!V45="x","x",$U$2-'Indicator Date hidden'!V45)</f>
        <v>x</v>
      </c>
      <c r="V44" s="204">
        <f>IF('Indicator Date hidden'!W45="x","x",$V$2-'Indicator Date hidden'!W45)</f>
        <v>0</v>
      </c>
      <c r="W44" s="204" t="str">
        <f>IF('Indicator Date hidden'!X45="x","x",$W$2-'Indicator Date hidden'!X45)</f>
        <v>x</v>
      </c>
      <c r="X44" s="204">
        <f>IF('Indicator Date hidden'!Y45="x","x",$X$2-'Indicator Date hidden'!Y45)</f>
        <v>2</v>
      </c>
      <c r="Y44" s="204">
        <f>IF('Indicator Date hidden'!Z45="x","x",$Y$2-'Indicator Date hidden'!Z45)</f>
        <v>0</v>
      </c>
      <c r="Z44" s="204">
        <f>IF('Indicator Date hidden'!AA45="x","x",$Z$2-'Indicator Date hidden'!AA45)</f>
        <v>0</v>
      </c>
      <c r="AA44" s="204" t="str">
        <f>IF('Indicator Date hidden'!AB45="x","x",$AA$2-'Indicator Date hidden'!AB45)</f>
        <v>x</v>
      </c>
      <c r="AB44" s="204">
        <f>IF('Indicator Date hidden'!AC45="x","x",$AB$2-'Indicator Date hidden'!AC45)</f>
        <v>0</v>
      </c>
      <c r="AC44" s="204">
        <f>IF('Indicator Date hidden'!AD45="x","x",$AC$2-'Indicator Date hidden'!AD45)</f>
        <v>0</v>
      </c>
      <c r="AD44" s="204" t="str">
        <f>IF('Indicator Date hidden'!AE45="x","x",$AD$2-'Indicator Date hidden'!AE45)</f>
        <v>x</v>
      </c>
      <c r="AE44" s="204">
        <f>IF('Indicator Date hidden'!AF45="x","x",$AE$2-'Indicator Date hidden'!AF45)</f>
        <v>0</v>
      </c>
      <c r="AF44" s="204">
        <f>IF('Indicator Date hidden'!AG45="x","x",$AF$2-'Indicator Date hidden'!AG45)</f>
        <v>2</v>
      </c>
      <c r="AG44" s="204">
        <f>IF('Indicator Date hidden'!AH45="x","x",$AG$2-'Indicator Date hidden'!AH45)</f>
        <v>0</v>
      </c>
      <c r="AH44" s="204">
        <f>IF('Indicator Date hidden'!AI45="x","x",$AH$2-'Indicator Date hidden'!AI45)</f>
        <v>0</v>
      </c>
      <c r="AI44" s="204">
        <f>IF('Indicator Date hidden'!AJ45="x","x",$AI$2-'Indicator Date hidden'!AJ45)</f>
        <v>0</v>
      </c>
      <c r="AJ44" s="204" t="str">
        <f>IF('Indicator Date hidden'!AK45="x","x",$AJ$2-'Indicator Date hidden'!AK45)</f>
        <v>x</v>
      </c>
      <c r="AK44" s="204">
        <f>IF('Indicator Date hidden'!AL45="x","x",$AK$2-'Indicator Date hidden'!AL45)</f>
        <v>1</v>
      </c>
      <c r="AL44" s="204">
        <f>IF('Indicator Date hidden'!AM45="x","x",$AL$2-'Indicator Date hidden'!AM45)</f>
        <v>0</v>
      </c>
      <c r="AM44" s="204">
        <f>IF('Indicator Date hidden'!AN45="x","x",$AM$2-'Indicator Date hidden'!AN45)</f>
        <v>0</v>
      </c>
      <c r="AN44" s="204">
        <f>IF('Indicator Date hidden'!AO45="x","x",$AN$2-'Indicator Date hidden'!AO45)</f>
        <v>0</v>
      </c>
      <c r="AO44" s="204">
        <f>IF('Indicator Date hidden'!AP45="x","x",$AO$2-'Indicator Date hidden'!AP45)</f>
        <v>0</v>
      </c>
      <c r="AP44" s="204">
        <f>IF('Indicator Date hidden'!AQ45="x","x",$AP$2-'Indicator Date hidden'!AQ45)</f>
        <v>0</v>
      </c>
      <c r="AQ44" s="204">
        <f>IF('Indicator Date hidden'!AR45="x","x",$AQ$2-'Indicator Date hidden'!AR45)</f>
        <v>0</v>
      </c>
      <c r="AR44" s="204">
        <f>IF('Indicator Date hidden'!AS45="x","x",$AR$2-'Indicator Date hidden'!AS45)</f>
        <v>0</v>
      </c>
      <c r="AS44" s="204">
        <f>IF('Indicator Date hidden'!AT45="x","x",$AS$2-'Indicator Date hidden'!AT45)</f>
        <v>0</v>
      </c>
      <c r="AT44" s="204">
        <f>IF('Indicator Date hidden'!AU45="x","x",$AT$2-'Indicator Date hidden'!AU45)</f>
        <v>0</v>
      </c>
      <c r="AU44" s="204">
        <f>IF('Indicator Date hidden'!AV45="x","x",$AU$2-'Indicator Date hidden'!AV45)</f>
        <v>3</v>
      </c>
      <c r="AV44" s="204">
        <f>IF('Indicator Date hidden'!AW45="x","x",$AV$2-'Indicator Date hidden'!AW45)</f>
        <v>0</v>
      </c>
      <c r="AW44" s="204">
        <f>IF('Indicator Date hidden'!AX45="x","x",$AW$2-'Indicator Date hidden'!AX45)</f>
        <v>0</v>
      </c>
      <c r="AX44" s="204">
        <f>IF('Indicator Date hidden'!AY45="x","x",$AX$2-'Indicator Date hidden'!AY45)</f>
        <v>0</v>
      </c>
      <c r="AY44" s="204">
        <f>IF('Indicator Date hidden'!AZ45="x","x",$AY$2-'Indicator Date hidden'!AZ45)</f>
        <v>0</v>
      </c>
      <c r="AZ44" s="204">
        <f>IF('Indicator Date hidden'!BA45="x","x",$AZ$2-'Indicator Date hidden'!BA45)</f>
        <v>0</v>
      </c>
      <c r="BA44">
        <f t="shared" si="5"/>
        <v>8</v>
      </c>
      <c r="BB44" s="21">
        <f t="shared" si="6"/>
        <v>0.17777777777777778</v>
      </c>
      <c r="BC44">
        <f t="shared" si="7"/>
        <v>4</v>
      </c>
      <c r="BD44" s="21">
        <f t="shared" si="8"/>
        <v>0.60695556816656282</v>
      </c>
      <c r="BE44" s="273">
        <f t="shared" si="9"/>
        <v>0</v>
      </c>
    </row>
    <row r="45" spans="1:57" x14ac:dyDescent="0.35">
      <c r="A45" t="s">
        <v>6903</v>
      </c>
      <c r="B45" s="204">
        <f>IF('Indicator Date hidden'!C46="x","x",$B$2-'Indicator Date hidden'!C46)</f>
        <v>0</v>
      </c>
      <c r="C45" s="204">
        <f>IF('Indicator Date hidden'!D46="x","x",$C$2-'Indicator Date hidden'!D46)</f>
        <v>0</v>
      </c>
      <c r="D45" s="204">
        <f>IF('Indicator Date hidden'!E46="x","x",$D$2-'Indicator Date hidden'!E46)</f>
        <v>0</v>
      </c>
      <c r="E45" s="204">
        <f>IF('Indicator Date hidden'!F46="x","x",$E$2-'Indicator Date hidden'!F46)</f>
        <v>0</v>
      </c>
      <c r="F45" s="204">
        <f>IF('Indicator Date hidden'!G46="x","x",$F$2-'Indicator Date hidden'!G46)</f>
        <v>0</v>
      </c>
      <c r="G45" s="204">
        <f>IF('Indicator Date hidden'!H46="x","x",$G$2-'Indicator Date hidden'!H46)</f>
        <v>0</v>
      </c>
      <c r="H45" s="204">
        <f>IF('Indicator Date hidden'!I46="x","x",$H$2-'Indicator Date hidden'!I46)</f>
        <v>0</v>
      </c>
      <c r="I45" s="204">
        <f>IF('Indicator Date hidden'!J46="x","x",$I$2-'Indicator Date hidden'!J46)</f>
        <v>0</v>
      </c>
      <c r="J45" s="204">
        <f>IF('Indicator Date hidden'!K46="x","x",$J$2-'Indicator Date hidden'!K46)</f>
        <v>0</v>
      </c>
      <c r="K45" s="204">
        <f>IF('Indicator Date hidden'!L46="x","x",$K$2-'Indicator Date hidden'!L46)</f>
        <v>0</v>
      </c>
      <c r="L45" s="204">
        <f>IF('Indicator Date hidden'!M46="x","x",$L$2-'Indicator Date hidden'!M46)</f>
        <v>0</v>
      </c>
      <c r="M45" s="204">
        <f>IF('Indicator Date hidden'!N46="x","x",$M$2-'Indicator Date hidden'!N46)</f>
        <v>0</v>
      </c>
      <c r="N45" s="204">
        <f>IF('Indicator Date hidden'!O46="x","x",$N$2-'Indicator Date hidden'!O46)</f>
        <v>0</v>
      </c>
      <c r="O45" s="204">
        <f>IF('Indicator Date hidden'!P46="x","x",$O$2-'Indicator Date hidden'!P46)</f>
        <v>0</v>
      </c>
      <c r="P45" s="204">
        <f>IF('Indicator Date hidden'!Q46="x","x",$P$2-'Indicator Date hidden'!Q46)</f>
        <v>0</v>
      </c>
      <c r="Q45" s="204" t="str">
        <f>IF('Indicator Date hidden'!R46="x","x",$Q$2-'Indicator Date hidden'!R46)</f>
        <v>x</v>
      </c>
      <c r="R45" s="204">
        <f>IF('Indicator Date hidden'!S46="x","x",$R$2-'Indicator Date hidden'!S46)</f>
        <v>0</v>
      </c>
      <c r="S45" s="204">
        <f>IF('Indicator Date hidden'!T46="x","x",$S$2-'Indicator Date hidden'!T46)</f>
        <v>0</v>
      </c>
      <c r="T45" s="204">
        <f>IF('Indicator Date hidden'!U46="x","x",$T$2-'Indicator Date hidden'!U46)</f>
        <v>0</v>
      </c>
      <c r="U45" s="204" t="str">
        <f>IF('Indicator Date hidden'!V46="x","x",$U$2-'Indicator Date hidden'!V46)</f>
        <v>x</v>
      </c>
      <c r="V45" s="204">
        <f>IF('Indicator Date hidden'!W46="x","x",$V$2-'Indicator Date hidden'!W46)</f>
        <v>0</v>
      </c>
      <c r="W45" s="204" t="str">
        <f>IF('Indicator Date hidden'!X46="x","x",$W$2-'Indicator Date hidden'!X46)</f>
        <v>x</v>
      </c>
      <c r="X45" s="204">
        <f>IF('Indicator Date hidden'!Y46="x","x",$X$2-'Indicator Date hidden'!Y46)</f>
        <v>4</v>
      </c>
      <c r="Y45" s="204">
        <f>IF('Indicator Date hidden'!Z46="x","x",$Y$2-'Indicator Date hidden'!Z46)</f>
        <v>0</v>
      </c>
      <c r="Z45" s="204">
        <f>IF('Indicator Date hidden'!AA46="x","x",$Z$2-'Indicator Date hidden'!AA46)</f>
        <v>0</v>
      </c>
      <c r="AA45" s="204">
        <f>IF('Indicator Date hidden'!AB46="x","x",$AA$2-'Indicator Date hidden'!AB46)</f>
        <v>0</v>
      </c>
      <c r="AB45" s="204">
        <f>IF('Indicator Date hidden'!AC46="x","x",$AB$2-'Indicator Date hidden'!AC46)</f>
        <v>0</v>
      </c>
      <c r="AC45" s="204">
        <f>IF('Indicator Date hidden'!AD46="x","x",$AC$2-'Indicator Date hidden'!AD46)</f>
        <v>0</v>
      </c>
      <c r="AD45" s="204" t="str">
        <f>IF('Indicator Date hidden'!AE46="x","x",$AD$2-'Indicator Date hidden'!AE46)</f>
        <v>x</v>
      </c>
      <c r="AE45" s="204">
        <f>IF('Indicator Date hidden'!AF46="x","x",$AE$2-'Indicator Date hidden'!AF46)</f>
        <v>0</v>
      </c>
      <c r="AF45" s="204" t="str">
        <f>IF('Indicator Date hidden'!AG46="x","x",$AF$2-'Indicator Date hidden'!AG46)</f>
        <v>x</v>
      </c>
      <c r="AG45" s="204">
        <f>IF('Indicator Date hidden'!AH46="x","x",$AG$2-'Indicator Date hidden'!AH46)</f>
        <v>0</v>
      </c>
      <c r="AH45" s="204">
        <f>IF('Indicator Date hidden'!AI46="x","x",$AH$2-'Indicator Date hidden'!AI46)</f>
        <v>0</v>
      </c>
      <c r="AI45" s="204">
        <f>IF('Indicator Date hidden'!AJ46="x","x",$AI$2-'Indicator Date hidden'!AJ46)</f>
        <v>0</v>
      </c>
      <c r="AJ45" s="204" t="str">
        <f>IF('Indicator Date hidden'!AK46="x","x",$AJ$2-'Indicator Date hidden'!AK46)</f>
        <v>x</v>
      </c>
      <c r="AK45" s="204">
        <f>IF('Indicator Date hidden'!AL46="x","x",$AK$2-'Indicator Date hidden'!AL46)</f>
        <v>1</v>
      </c>
      <c r="AL45" s="204">
        <f>IF('Indicator Date hidden'!AM46="x","x",$AL$2-'Indicator Date hidden'!AM46)</f>
        <v>0</v>
      </c>
      <c r="AM45" s="204">
        <f>IF('Indicator Date hidden'!AN46="x","x",$AM$2-'Indicator Date hidden'!AN46)</f>
        <v>0</v>
      </c>
      <c r="AN45" s="204">
        <f>IF('Indicator Date hidden'!AO46="x","x",$AN$2-'Indicator Date hidden'!AO46)</f>
        <v>0</v>
      </c>
      <c r="AO45" s="204" t="str">
        <f>IF('Indicator Date hidden'!AP46="x","x",$AO$2-'Indicator Date hidden'!AP46)</f>
        <v>x</v>
      </c>
      <c r="AP45" s="204" t="str">
        <f>IF('Indicator Date hidden'!AQ46="x","x",$AP$2-'Indicator Date hidden'!AQ46)</f>
        <v>x</v>
      </c>
      <c r="AQ45" s="204">
        <f>IF('Indicator Date hidden'!AR46="x","x",$AQ$2-'Indicator Date hidden'!AR46)</f>
        <v>4</v>
      </c>
      <c r="AR45" s="204">
        <f>IF('Indicator Date hidden'!AS46="x","x",$AR$2-'Indicator Date hidden'!AS46)</f>
        <v>0</v>
      </c>
      <c r="AS45" s="204">
        <f>IF('Indicator Date hidden'!AT46="x","x",$AS$2-'Indicator Date hidden'!AT46)</f>
        <v>0</v>
      </c>
      <c r="AT45" s="204">
        <f>IF('Indicator Date hidden'!AU46="x","x",$AT$2-'Indicator Date hidden'!AU46)</f>
        <v>0</v>
      </c>
      <c r="AU45" s="204">
        <f>IF('Indicator Date hidden'!AV46="x","x",$AU$2-'Indicator Date hidden'!AV46)</f>
        <v>2</v>
      </c>
      <c r="AV45" s="204">
        <f>IF('Indicator Date hidden'!AW46="x","x",$AV$2-'Indicator Date hidden'!AW46)</f>
        <v>0</v>
      </c>
      <c r="AW45" s="204">
        <f>IF('Indicator Date hidden'!AX46="x","x",$AW$2-'Indicator Date hidden'!AX46)</f>
        <v>0</v>
      </c>
      <c r="AX45" s="204">
        <f>IF('Indicator Date hidden'!AY46="x","x",$AX$2-'Indicator Date hidden'!AY46)</f>
        <v>0</v>
      </c>
      <c r="AY45" s="204">
        <f>IF('Indicator Date hidden'!AZ46="x","x",$AY$2-'Indicator Date hidden'!AZ46)</f>
        <v>0</v>
      </c>
      <c r="AZ45" s="204">
        <f>IF('Indicator Date hidden'!BA46="x","x",$AZ$2-'Indicator Date hidden'!BA46)</f>
        <v>0</v>
      </c>
      <c r="BA45">
        <f t="shared" si="5"/>
        <v>11</v>
      </c>
      <c r="BB45" s="21">
        <f t="shared" si="6"/>
        <v>0.2558139534883721</v>
      </c>
      <c r="BC45">
        <f t="shared" si="7"/>
        <v>4</v>
      </c>
      <c r="BD45" s="21">
        <f t="shared" si="8"/>
        <v>0.89164137268282861</v>
      </c>
      <c r="BE45" s="273">
        <f t="shared" si="9"/>
        <v>0</v>
      </c>
    </row>
    <row r="46" spans="1:57" x14ac:dyDescent="0.35">
      <c r="A46" t="s">
        <v>6905</v>
      </c>
      <c r="B46" s="204">
        <f>IF('Indicator Date hidden'!C47="x","x",$B$2-'Indicator Date hidden'!C47)</f>
        <v>0</v>
      </c>
      <c r="C46" s="204">
        <f>IF('Indicator Date hidden'!D47="x","x",$C$2-'Indicator Date hidden'!D47)</f>
        <v>0</v>
      </c>
      <c r="D46" s="204">
        <f>IF('Indicator Date hidden'!E47="x","x",$D$2-'Indicator Date hidden'!E47)</f>
        <v>0</v>
      </c>
      <c r="E46" s="204">
        <f>IF('Indicator Date hidden'!F47="x","x",$E$2-'Indicator Date hidden'!F47)</f>
        <v>0</v>
      </c>
      <c r="F46" s="204">
        <f>IF('Indicator Date hidden'!G47="x","x",$F$2-'Indicator Date hidden'!G47)</f>
        <v>0</v>
      </c>
      <c r="G46" s="204">
        <f>IF('Indicator Date hidden'!H47="x","x",$G$2-'Indicator Date hidden'!H47)</f>
        <v>0</v>
      </c>
      <c r="H46" s="204">
        <f>IF('Indicator Date hidden'!I47="x","x",$H$2-'Indicator Date hidden'!I47)</f>
        <v>0</v>
      </c>
      <c r="I46" s="204">
        <f>IF('Indicator Date hidden'!J47="x","x",$I$2-'Indicator Date hidden'!J47)</f>
        <v>0</v>
      </c>
      <c r="J46" s="204">
        <f>IF('Indicator Date hidden'!K47="x","x",$J$2-'Indicator Date hidden'!K47)</f>
        <v>0</v>
      </c>
      <c r="K46" s="204">
        <f>IF('Indicator Date hidden'!L47="x","x",$K$2-'Indicator Date hidden'!L47)</f>
        <v>0</v>
      </c>
      <c r="L46" s="204">
        <f>IF('Indicator Date hidden'!M47="x","x",$L$2-'Indicator Date hidden'!M47)</f>
        <v>0</v>
      </c>
      <c r="M46" s="204">
        <f>IF('Indicator Date hidden'!N47="x","x",$M$2-'Indicator Date hidden'!N47)</f>
        <v>0</v>
      </c>
      <c r="N46" s="204">
        <f>IF('Indicator Date hidden'!O47="x","x",$N$2-'Indicator Date hidden'!O47)</f>
        <v>0</v>
      </c>
      <c r="O46" s="204">
        <f>IF('Indicator Date hidden'!P47="x","x",$O$2-'Indicator Date hidden'!P47)</f>
        <v>0</v>
      </c>
      <c r="P46" s="204">
        <f>IF('Indicator Date hidden'!Q47="x","x",$P$2-'Indicator Date hidden'!Q47)</f>
        <v>0</v>
      </c>
      <c r="Q46" s="204" t="str">
        <f>IF('Indicator Date hidden'!R47="x","x",$Q$2-'Indicator Date hidden'!R47)</f>
        <v>x</v>
      </c>
      <c r="R46" s="204">
        <f>IF('Indicator Date hidden'!S47="x","x",$R$2-'Indicator Date hidden'!S47)</f>
        <v>0</v>
      </c>
      <c r="S46" s="204">
        <f>IF('Indicator Date hidden'!T47="x","x",$S$2-'Indicator Date hidden'!T47)</f>
        <v>0</v>
      </c>
      <c r="T46" s="204">
        <f>IF('Indicator Date hidden'!U47="x","x",$T$2-'Indicator Date hidden'!U47)</f>
        <v>0</v>
      </c>
      <c r="U46" s="204" t="str">
        <f>IF('Indicator Date hidden'!V47="x","x",$U$2-'Indicator Date hidden'!V47)</f>
        <v>x</v>
      </c>
      <c r="V46" s="204">
        <f>IF('Indicator Date hidden'!W47="x","x",$V$2-'Indicator Date hidden'!W47)</f>
        <v>0</v>
      </c>
      <c r="W46" s="204" t="str">
        <f>IF('Indicator Date hidden'!X47="x","x",$W$2-'Indicator Date hidden'!X47)</f>
        <v>x</v>
      </c>
      <c r="X46" s="204">
        <f>IF('Indicator Date hidden'!Y47="x","x",$X$2-'Indicator Date hidden'!Y47)</f>
        <v>2</v>
      </c>
      <c r="Y46" s="204">
        <f>IF('Indicator Date hidden'!Z47="x","x",$Y$2-'Indicator Date hidden'!Z47)</f>
        <v>0</v>
      </c>
      <c r="Z46" s="204">
        <f>IF('Indicator Date hidden'!AA47="x","x",$Z$2-'Indicator Date hidden'!AA47)</f>
        <v>0</v>
      </c>
      <c r="AA46" s="204">
        <f>IF('Indicator Date hidden'!AB47="x","x",$AA$2-'Indicator Date hidden'!AB47)</f>
        <v>1</v>
      </c>
      <c r="AB46" s="204">
        <f>IF('Indicator Date hidden'!AC47="x","x",$AB$2-'Indicator Date hidden'!AC47)</f>
        <v>0</v>
      </c>
      <c r="AC46" s="204">
        <f>IF('Indicator Date hidden'!AD47="x","x",$AC$2-'Indicator Date hidden'!AD47)</f>
        <v>0</v>
      </c>
      <c r="AD46" s="204" t="str">
        <f>IF('Indicator Date hidden'!AE47="x","x",$AD$2-'Indicator Date hidden'!AE47)</f>
        <v>x</v>
      </c>
      <c r="AE46" s="204">
        <f>IF('Indicator Date hidden'!AF47="x","x",$AE$2-'Indicator Date hidden'!AF47)</f>
        <v>0</v>
      </c>
      <c r="AF46" s="204">
        <f>IF('Indicator Date hidden'!AG47="x","x",$AF$2-'Indicator Date hidden'!AG47)</f>
        <v>1</v>
      </c>
      <c r="AG46" s="204">
        <f>IF('Indicator Date hidden'!AH47="x","x",$AG$2-'Indicator Date hidden'!AH47)</f>
        <v>0</v>
      </c>
      <c r="AH46" s="204">
        <f>IF('Indicator Date hidden'!AI47="x","x",$AH$2-'Indicator Date hidden'!AI47)</f>
        <v>0</v>
      </c>
      <c r="AI46" s="204">
        <f>IF('Indicator Date hidden'!AJ47="x","x",$AI$2-'Indicator Date hidden'!AJ47)</f>
        <v>0</v>
      </c>
      <c r="AJ46" s="204">
        <f>IF('Indicator Date hidden'!AK47="x","x",$AJ$2-'Indicator Date hidden'!AK47)</f>
        <v>1</v>
      </c>
      <c r="AK46" s="204">
        <f>IF('Indicator Date hidden'!AL47="x","x",$AK$2-'Indicator Date hidden'!AL47)</f>
        <v>1</v>
      </c>
      <c r="AL46" s="204">
        <f>IF('Indicator Date hidden'!AM47="x","x",$AL$2-'Indicator Date hidden'!AM47)</f>
        <v>0</v>
      </c>
      <c r="AM46" s="204">
        <f>IF('Indicator Date hidden'!AN47="x","x",$AM$2-'Indicator Date hidden'!AN47)</f>
        <v>0</v>
      </c>
      <c r="AN46" s="204">
        <f>IF('Indicator Date hidden'!AO47="x","x",$AN$2-'Indicator Date hidden'!AO47)</f>
        <v>0</v>
      </c>
      <c r="AO46" s="204">
        <f>IF('Indicator Date hidden'!AP47="x","x",$AO$2-'Indicator Date hidden'!AP47)</f>
        <v>0</v>
      </c>
      <c r="AP46" s="204">
        <f>IF('Indicator Date hidden'!AQ47="x","x",$AP$2-'Indicator Date hidden'!AQ47)</f>
        <v>0</v>
      </c>
      <c r="AQ46" s="204" t="str">
        <f>IF('Indicator Date hidden'!AR47="x","x",$AQ$2-'Indicator Date hidden'!AR47)</f>
        <v>x</v>
      </c>
      <c r="AR46" s="204">
        <f>IF('Indicator Date hidden'!AS47="x","x",$AR$2-'Indicator Date hidden'!AS47)</f>
        <v>0</v>
      </c>
      <c r="AS46" s="204">
        <f>IF('Indicator Date hidden'!AT47="x","x",$AS$2-'Indicator Date hidden'!AT47)</f>
        <v>0</v>
      </c>
      <c r="AT46" s="204">
        <f>IF('Indicator Date hidden'!AU47="x","x",$AT$2-'Indicator Date hidden'!AU47)</f>
        <v>0</v>
      </c>
      <c r="AU46" s="204">
        <f>IF('Indicator Date hidden'!AV47="x","x",$AU$2-'Indicator Date hidden'!AV47)</f>
        <v>3</v>
      </c>
      <c r="AV46" s="204">
        <f>IF('Indicator Date hidden'!AW47="x","x",$AV$2-'Indicator Date hidden'!AW47)</f>
        <v>0</v>
      </c>
      <c r="AW46" s="204">
        <f>IF('Indicator Date hidden'!AX47="x","x",$AW$2-'Indicator Date hidden'!AX47)</f>
        <v>0</v>
      </c>
      <c r="AX46" s="204">
        <f>IF('Indicator Date hidden'!AY47="x","x",$AX$2-'Indicator Date hidden'!AY47)</f>
        <v>0</v>
      </c>
      <c r="AY46" s="204">
        <f>IF('Indicator Date hidden'!AZ47="x","x",$AY$2-'Indicator Date hidden'!AZ47)</f>
        <v>0</v>
      </c>
      <c r="AZ46" s="204">
        <f>IF('Indicator Date hidden'!BA47="x","x",$AZ$2-'Indicator Date hidden'!BA47)</f>
        <v>0</v>
      </c>
      <c r="BA46">
        <f t="shared" si="5"/>
        <v>9</v>
      </c>
      <c r="BB46" s="21">
        <f t="shared" si="6"/>
        <v>0.19565217391304349</v>
      </c>
      <c r="BC46">
        <f t="shared" si="7"/>
        <v>6</v>
      </c>
      <c r="BD46" s="21">
        <f t="shared" si="8"/>
        <v>0.57557401282059684</v>
      </c>
      <c r="BE46" s="273">
        <f t="shared" si="9"/>
        <v>0</v>
      </c>
    </row>
    <row r="47" spans="1:57" x14ac:dyDescent="0.35">
      <c r="A47" t="s">
        <v>6907</v>
      </c>
      <c r="B47" s="204">
        <f>IF('Indicator Date hidden'!C48="x","x",$B$2-'Indicator Date hidden'!C48)</f>
        <v>0</v>
      </c>
      <c r="C47" s="204">
        <f>IF('Indicator Date hidden'!D48="x","x",$C$2-'Indicator Date hidden'!D48)</f>
        <v>0</v>
      </c>
      <c r="D47" s="204">
        <f>IF('Indicator Date hidden'!E48="x","x",$D$2-'Indicator Date hidden'!E48)</f>
        <v>0</v>
      </c>
      <c r="E47" s="204">
        <f>IF('Indicator Date hidden'!F48="x","x",$E$2-'Indicator Date hidden'!F48)</f>
        <v>0</v>
      </c>
      <c r="F47" s="204">
        <f>IF('Indicator Date hidden'!G48="x","x",$F$2-'Indicator Date hidden'!G48)</f>
        <v>0</v>
      </c>
      <c r="G47" s="204">
        <f>IF('Indicator Date hidden'!H48="x","x",$G$2-'Indicator Date hidden'!H48)</f>
        <v>0</v>
      </c>
      <c r="H47" s="204">
        <f>IF('Indicator Date hidden'!I48="x","x",$H$2-'Indicator Date hidden'!I48)</f>
        <v>0</v>
      </c>
      <c r="I47" s="204">
        <f>IF('Indicator Date hidden'!J48="x","x",$I$2-'Indicator Date hidden'!J48)</f>
        <v>0</v>
      </c>
      <c r="J47" s="204">
        <f>IF('Indicator Date hidden'!K48="x","x",$J$2-'Indicator Date hidden'!K48)</f>
        <v>0</v>
      </c>
      <c r="K47" s="204">
        <f>IF('Indicator Date hidden'!L48="x","x",$K$2-'Indicator Date hidden'!L48)</f>
        <v>0</v>
      </c>
      <c r="L47" s="204">
        <f>IF('Indicator Date hidden'!M48="x","x",$L$2-'Indicator Date hidden'!M48)</f>
        <v>0</v>
      </c>
      <c r="M47" s="204">
        <f>IF('Indicator Date hidden'!N48="x","x",$M$2-'Indicator Date hidden'!N48)</f>
        <v>0</v>
      </c>
      <c r="N47" s="204">
        <f>IF('Indicator Date hidden'!O48="x","x",$N$2-'Indicator Date hidden'!O48)</f>
        <v>0</v>
      </c>
      <c r="O47" s="204">
        <f>IF('Indicator Date hidden'!P48="x","x",$O$2-'Indicator Date hidden'!P48)</f>
        <v>0</v>
      </c>
      <c r="P47" s="204">
        <f>IF('Indicator Date hidden'!Q48="x","x",$P$2-'Indicator Date hidden'!Q48)</f>
        <v>0</v>
      </c>
      <c r="Q47" s="204" t="str">
        <f>IF('Indicator Date hidden'!R48="x","x",$Q$2-'Indicator Date hidden'!R48)</f>
        <v>x</v>
      </c>
      <c r="R47" s="204">
        <f>IF('Indicator Date hidden'!S48="x","x",$R$2-'Indicator Date hidden'!S48)</f>
        <v>0</v>
      </c>
      <c r="S47" s="204">
        <f>IF('Indicator Date hidden'!T48="x","x",$S$2-'Indicator Date hidden'!T48)</f>
        <v>0</v>
      </c>
      <c r="T47" s="204">
        <f>IF('Indicator Date hidden'!U48="x","x",$T$2-'Indicator Date hidden'!U48)</f>
        <v>0</v>
      </c>
      <c r="U47" s="204" t="str">
        <f>IF('Indicator Date hidden'!V48="x","x",$U$2-'Indicator Date hidden'!V48)</f>
        <v>x</v>
      </c>
      <c r="V47" s="204">
        <f>IF('Indicator Date hidden'!W48="x","x",$V$2-'Indicator Date hidden'!W48)</f>
        <v>0</v>
      </c>
      <c r="W47" s="204" t="str">
        <f>IF('Indicator Date hidden'!X48="x","x",$W$2-'Indicator Date hidden'!X48)</f>
        <v>x</v>
      </c>
      <c r="X47" s="204">
        <f>IF('Indicator Date hidden'!Y48="x","x",$X$2-'Indicator Date hidden'!Y48)</f>
        <v>3</v>
      </c>
      <c r="Y47" s="204">
        <f>IF('Indicator Date hidden'!Z48="x","x",$Y$2-'Indicator Date hidden'!Z48)</f>
        <v>0</v>
      </c>
      <c r="Z47" s="204">
        <f>IF('Indicator Date hidden'!AA48="x","x",$Z$2-'Indicator Date hidden'!AA48)</f>
        <v>0</v>
      </c>
      <c r="AA47" s="204">
        <f>IF('Indicator Date hidden'!AB48="x","x",$AA$2-'Indicator Date hidden'!AB48)</f>
        <v>1</v>
      </c>
      <c r="AB47" s="204">
        <f>IF('Indicator Date hidden'!AC48="x","x",$AB$2-'Indicator Date hidden'!AC48)</f>
        <v>0</v>
      </c>
      <c r="AC47" s="204">
        <f>IF('Indicator Date hidden'!AD48="x","x",$AC$2-'Indicator Date hidden'!AD48)</f>
        <v>0</v>
      </c>
      <c r="AD47" s="204" t="str">
        <f>IF('Indicator Date hidden'!AE48="x","x",$AD$2-'Indicator Date hidden'!AE48)</f>
        <v>x</v>
      </c>
      <c r="AE47" s="204">
        <f>IF('Indicator Date hidden'!AF48="x","x",$AE$2-'Indicator Date hidden'!AF48)</f>
        <v>0</v>
      </c>
      <c r="AF47" s="204">
        <f>IF('Indicator Date hidden'!AG48="x","x",$AF$2-'Indicator Date hidden'!AG48)</f>
        <v>1</v>
      </c>
      <c r="AG47" s="204">
        <f>IF('Indicator Date hidden'!AH48="x","x",$AG$2-'Indicator Date hidden'!AH48)</f>
        <v>0</v>
      </c>
      <c r="AH47" s="204">
        <f>IF('Indicator Date hidden'!AI48="x","x",$AH$2-'Indicator Date hidden'!AI48)</f>
        <v>0</v>
      </c>
      <c r="AI47" s="204">
        <f>IF('Indicator Date hidden'!AJ48="x","x",$AI$2-'Indicator Date hidden'!AJ48)</f>
        <v>0</v>
      </c>
      <c r="AJ47" s="204" t="str">
        <f>IF('Indicator Date hidden'!AK48="x","x",$AJ$2-'Indicator Date hidden'!AK48)</f>
        <v>x</v>
      </c>
      <c r="AK47" s="204">
        <f>IF('Indicator Date hidden'!AL48="x","x",$AK$2-'Indicator Date hidden'!AL48)</f>
        <v>1</v>
      </c>
      <c r="AL47" s="204">
        <f>IF('Indicator Date hidden'!AM48="x","x",$AL$2-'Indicator Date hidden'!AM48)</f>
        <v>0</v>
      </c>
      <c r="AM47" s="204">
        <f>IF('Indicator Date hidden'!AN48="x","x",$AM$2-'Indicator Date hidden'!AN48)</f>
        <v>0</v>
      </c>
      <c r="AN47" s="204">
        <f>IF('Indicator Date hidden'!AO48="x","x",$AN$2-'Indicator Date hidden'!AO48)</f>
        <v>0</v>
      </c>
      <c r="AO47" s="204">
        <f>IF('Indicator Date hidden'!AP48="x","x",$AO$2-'Indicator Date hidden'!AP48)</f>
        <v>0</v>
      </c>
      <c r="AP47" s="204">
        <f>IF('Indicator Date hidden'!AQ48="x","x",$AP$2-'Indicator Date hidden'!AQ48)</f>
        <v>0</v>
      </c>
      <c r="AQ47" s="204">
        <f>IF('Indicator Date hidden'!AR48="x","x",$AQ$2-'Indicator Date hidden'!AR48)</f>
        <v>0</v>
      </c>
      <c r="AR47" s="204">
        <f>IF('Indicator Date hidden'!AS48="x","x",$AR$2-'Indicator Date hidden'!AS48)</f>
        <v>0</v>
      </c>
      <c r="AS47" s="204">
        <f>IF('Indicator Date hidden'!AT48="x","x",$AS$2-'Indicator Date hidden'!AT48)</f>
        <v>0</v>
      </c>
      <c r="AT47" s="204">
        <f>IF('Indicator Date hidden'!AU48="x","x",$AT$2-'Indicator Date hidden'!AU48)</f>
        <v>0</v>
      </c>
      <c r="AU47" s="204" t="str">
        <f>IF('Indicator Date hidden'!AV48="x","x",$AU$2-'Indicator Date hidden'!AV48)</f>
        <v>x</v>
      </c>
      <c r="AV47" s="204">
        <f>IF('Indicator Date hidden'!AW48="x","x",$AV$2-'Indicator Date hidden'!AW48)</f>
        <v>0</v>
      </c>
      <c r="AW47" s="204">
        <f>IF('Indicator Date hidden'!AX48="x","x",$AW$2-'Indicator Date hidden'!AX48)</f>
        <v>0</v>
      </c>
      <c r="AX47" s="204">
        <f>IF('Indicator Date hidden'!AY48="x","x",$AX$2-'Indicator Date hidden'!AY48)</f>
        <v>0</v>
      </c>
      <c r="AY47" s="204">
        <f>IF('Indicator Date hidden'!AZ48="x","x",$AY$2-'Indicator Date hidden'!AZ48)</f>
        <v>0</v>
      </c>
      <c r="AZ47" s="204">
        <f>IF('Indicator Date hidden'!BA48="x","x",$AZ$2-'Indicator Date hidden'!BA48)</f>
        <v>0</v>
      </c>
      <c r="BA47">
        <f t="shared" si="5"/>
        <v>6</v>
      </c>
      <c r="BB47" s="21">
        <f t="shared" si="6"/>
        <v>0.13333333333333333</v>
      </c>
      <c r="BC47">
        <f t="shared" si="7"/>
        <v>4</v>
      </c>
      <c r="BD47" s="21">
        <f t="shared" si="8"/>
        <v>0.49888765156985887</v>
      </c>
      <c r="BE47" s="273">
        <f t="shared" si="9"/>
        <v>0</v>
      </c>
    </row>
    <row r="48" spans="1:57" x14ac:dyDescent="0.35">
      <c r="A48" t="s">
        <v>6914</v>
      </c>
      <c r="B48" s="204">
        <f>IF('Indicator Date hidden'!C49="x","x",$B$2-'Indicator Date hidden'!C49)</f>
        <v>0</v>
      </c>
      <c r="C48" s="204">
        <f>IF('Indicator Date hidden'!D49="x","x",$C$2-'Indicator Date hidden'!D49)</f>
        <v>0</v>
      </c>
      <c r="D48" s="204">
        <f>IF('Indicator Date hidden'!E49="x","x",$D$2-'Indicator Date hidden'!E49)</f>
        <v>0</v>
      </c>
      <c r="E48" s="204">
        <f>IF('Indicator Date hidden'!F49="x","x",$E$2-'Indicator Date hidden'!F49)</f>
        <v>0</v>
      </c>
      <c r="F48" s="204">
        <f>IF('Indicator Date hidden'!G49="x","x",$F$2-'Indicator Date hidden'!G49)</f>
        <v>0</v>
      </c>
      <c r="G48" s="204">
        <f>IF('Indicator Date hidden'!H49="x","x",$G$2-'Indicator Date hidden'!H49)</f>
        <v>0</v>
      </c>
      <c r="H48" s="204">
        <f>IF('Indicator Date hidden'!I49="x","x",$H$2-'Indicator Date hidden'!I49)</f>
        <v>0</v>
      </c>
      <c r="I48" s="204">
        <f>IF('Indicator Date hidden'!J49="x","x",$I$2-'Indicator Date hidden'!J49)</f>
        <v>0</v>
      </c>
      <c r="J48" s="204">
        <f>IF('Indicator Date hidden'!K49="x","x",$J$2-'Indicator Date hidden'!K49)</f>
        <v>0</v>
      </c>
      <c r="K48" s="204">
        <f>IF('Indicator Date hidden'!L49="x","x",$K$2-'Indicator Date hidden'!L49)</f>
        <v>0</v>
      </c>
      <c r="L48" s="204">
        <f>IF('Indicator Date hidden'!M49="x","x",$L$2-'Indicator Date hidden'!M49)</f>
        <v>0</v>
      </c>
      <c r="M48" s="204">
        <f>IF('Indicator Date hidden'!N49="x","x",$M$2-'Indicator Date hidden'!N49)</f>
        <v>0</v>
      </c>
      <c r="N48" s="204">
        <f>IF('Indicator Date hidden'!O49="x","x",$N$2-'Indicator Date hidden'!O49)</f>
        <v>0</v>
      </c>
      <c r="O48" s="204">
        <f>IF('Indicator Date hidden'!P49="x","x",$O$2-'Indicator Date hidden'!P49)</f>
        <v>0</v>
      </c>
      <c r="P48" s="204">
        <f>IF('Indicator Date hidden'!Q49="x","x",$P$2-'Indicator Date hidden'!Q49)</f>
        <v>0</v>
      </c>
      <c r="Q48" s="204" t="str">
        <f>IF('Indicator Date hidden'!R49="x","x",$Q$2-'Indicator Date hidden'!R49)</f>
        <v>x</v>
      </c>
      <c r="R48" s="204">
        <f>IF('Indicator Date hidden'!S49="x","x",$R$2-'Indicator Date hidden'!S49)</f>
        <v>0</v>
      </c>
      <c r="S48" s="204">
        <f>IF('Indicator Date hidden'!T49="x","x",$S$2-'Indicator Date hidden'!T49)</f>
        <v>0</v>
      </c>
      <c r="T48" s="204">
        <f>IF('Indicator Date hidden'!U49="x","x",$T$2-'Indicator Date hidden'!U49)</f>
        <v>0</v>
      </c>
      <c r="U48" s="204" t="str">
        <f>IF('Indicator Date hidden'!V49="x","x",$U$2-'Indicator Date hidden'!V49)</f>
        <v>x</v>
      </c>
      <c r="V48" s="204">
        <f>IF('Indicator Date hidden'!W49="x","x",$V$2-'Indicator Date hidden'!W49)</f>
        <v>0</v>
      </c>
      <c r="W48" s="204" t="str">
        <f>IF('Indicator Date hidden'!X49="x","x",$W$2-'Indicator Date hidden'!X49)</f>
        <v>x</v>
      </c>
      <c r="X48" s="204">
        <f>IF('Indicator Date hidden'!Y49="x","x",$X$2-'Indicator Date hidden'!Y49)</f>
        <v>4</v>
      </c>
      <c r="Y48" s="204">
        <f>IF('Indicator Date hidden'!Z49="x","x",$Y$2-'Indicator Date hidden'!Z49)</f>
        <v>0</v>
      </c>
      <c r="Z48" s="204">
        <f>IF('Indicator Date hidden'!AA49="x","x",$Z$2-'Indicator Date hidden'!AA49)</f>
        <v>0</v>
      </c>
      <c r="AA48" s="204">
        <f>IF('Indicator Date hidden'!AB49="x","x",$AA$2-'Indicator Date hidden'!AB49)</f>
        <v>0</v>
      </c>
      <c r="AB48" s="204">
        <f>IF('Indicator Date hidden'!AC49="x","x",$AB$2-'Indicator Date hidden'!AC49)</f>
        <v>0</v>
      </c>
      <c r="AC48" s="204">
        <f>IF('Indicator Date hidden'!AD49="x","x",$AC$2-'Indicator Date hidden'!AD49)</f>
        <v>0</v>
      </c>
      <c r="AD48" s="204" t="str">
        <f>IF('Indicator Date hidden'!AE49="x","x",$AD$2-'Indicator Date hidden'!AE49)</f>
        <v>x</v>
      </c>
      <c r="AE48" s="204">
        <f>IF('Indicator Date hidden'!AF49="x","x",$AE$2-'Indicator Date hidden'!AF49)</f>
        <v>0</v>
      </c>
      <c r="AF48" s="204">
        <f>IF('Indicator Date hidden'!AG49="x","x",$AF$2-'Indicator Date hidden'!AG49)</f>
        <v>1</v>
      </c>
      <c r="AG48" s="204">
        <f>IF('Indicator Date hidden'!AH49="x","x",$AG$2-'Indicator Date hidden'!AH49)</f>
        <v>0</v>
      </c>
      <c r="AH48" s="204">
        <f>IF('Indicator Date hidden'!AI49="x","x",$AH$2-'Indicator Date hidden'!AI49)</f>
        <v>0</v>
      </c>
      <c r="AI48" s="204">
        <f>IF('Indicator Date hidden'!AJ49="x","x",$AI$2-'Indicator Date hidden'!AJ49)</f>
        <v>0</v>
      </c>
      <c r="AJ48" s="204" t="str">
        <f>IF('Indicator Date hidden'!AK49="x","x",$AJ$2-'Indicator Date hidden'!AK49)</f>
        <v>x</v>
      </c>
      <c r="AK48" s="204">
        <f>IF('Indicator Date hidden'!AL49="x","x",$AK$2-'Indicator Date hidden'!AL49)</f>
        <v>1</v>
      </c>
      <c r="AL48" s="204">
        <f>IF('Indicator Date hidden'!AM49="x","x",$AL$2-'Indicator Date hidden'!AM49)</f>
        <v>0</v>
      </c>
      <c r="AM48" s="204">
        <f>IF('Indicator Date hidden'!AN49="x","x",$AM$2-'Indicator Date hidden'!AN49)</f>
        <v>0</v>
      </c>
      <c r="AN48" s="204">
        <f>IF('Indicator Date hidden'!AO49="x","x",$AN$2-'Indicator Date hidden'!AO49)</f>
        <v>0</v>
      </c>
      <c r="AO48" s="204">
        <f>IF('Indicator Date hidden'!AP49="x","x",$AO$2-'Indicator Date hidden'!AP49)</f>
        <v>0</v>
      </c>
      <c r="AP48" s="204">
        <f>IF('Indicator Date hidden'!AQ49="x","x",$AP$2-'Indicator Date hidden'!AQ49)</f>
        <v>0</v>
      </c>
      <c r="AQ48" s="204">
        <f>IF('Indicator Date hidden'!AR49="x","x",$AQ$2-'Indicator Date hidden'!AR49)</f>
        <v>0</v>
      </c>
      <c r="AR48" s="204">
        <f>IF('Indicator Date hidden'!AS49="x","x",$AR$2-'Indicator Date hidden'!AS49)</f>
        <v>0</v>
      </c>
      <c r="AS48" s="204">
        <f>IF('Indicator Date hidden'!AT49="x","x",$AS$2-'Indicator Date hidden'!AT49)</f>
        <v>0</v>
      </c>
      <c r="AT48" s="204">
        <f>IF('Indicator Date hidden'!AU49="x","x",$AT$2-'Indicator Date hidden'!AU49)</f>
        <v>0</v>
      </c>
      <c r="AU48" s="204" t="str">
        <f>IF('Indicator Date hidden'!AV49="x","x",$AU$2-'Indicator Date hidden'!AV49)</f>
        <v>x</v>
      </c>
      <c r="AV48" s="204">
        <f>IF('Indicator Date hidden'!AW49="x","x",$AV$2-'Indicator Date hidden'!AW49)</f>
        <v>0</v>
      </c>
      <c r="AW48" s="204">
        <f>IF('Indicator Date hidden'!AX49="x","x",$AW$2-'Indicator Date hidden'!AX49)</f>
        <v>0</v>
      </c>
      <c r="AX48" s="204">
        <f>IF('Indicator Date hidden'!AY49="x","x",$AX$2-'Indicator Date hidden'!AY49)</f>
        <v>0</v>
      </c>
      <c r="AY48" s="204">
        <f>IF('Indicator Date hidden'!AZ49="x","x",$AY$2-'Indicator Date hidden'!AZ49)</f>
        <v>0</v>
      </c>
      <c r="AZ48" s="204">
        <f>IF('Indicator Date hidden'!BA49="x","x",$AZ$2-'Indicator Date hidden'!BA49)</f>
        <v>0</v>
      </c>
      <c r="BA48">
        <f t="shared" si="5"/>
        <v>6</v>
      </c>
      <c r="BB48" s="21">
        <f t="shared" si="6"/>
        <v>0.13333333333333333</v>
      </c>
      <c r="BC48">
        <f t="shared" si="7"/>
        <v>3</v>
      </c>
      <c r="BD48" s="21">
        <f t="shared" si="8"/>
        <v>0.6182412330330469</v>
      </c>
      <c r="BE48" s="273">
        <f t="shared" si="9"/>
        <v>0</v>
      </c>
    </row>
    <row r="49" spans="1:57" x14ac:dyDescent="0.35">
      <c r="A49" t="s">
        <v>6910</v>
      </c>
      <c r="B49" s="204">
        <f>IF('Indicator Date hidden'!C50="x","x",$B$2-'Indicator Date hidden'!C50)</f>
        <v>0</v>
      </c>
      <c r="C49" s="204">
        <f>IF('Indicator Date hidden'!D50="x","x",$C$2-'Indicator Date hidden'!D50)</f>
        <v>0</v>
      </c>
      <c r="D49" s="204">
        <f>IF('Indicator Date hidden'!E50="x","x",$D$2-'Indicator Date hidden'!E50)</f>
        <v>0</v>
      </c>
      <c r="E49" s="204">
        <f>IF('Indicator Date hidden'!F50="x","x",$E$2-'Indicator Date hidden'!F50)</f>
        <v>0</v>
      </c>
      <c r="F49" s="204">
        <f>IF('Indicator Date hidden'!G50="x","x",$F$2-'Indicator Date hidden'!G50)</f>
        <v>0</v>
      </c>
      <c r="G49" s="204">
        <f>IF('Indicator Date hidden'!H50="x","x",$G$2-'Indicator Date hidden'!H50)</f>
        <v>0</v>
      </c>
      <c r="H49" s="204">
        <f>IF('Indicator Date hidden'!I50="x","x",$H$2-'Indicator Date hidden'!I50)</f>
        <v>0</v>
      </c>
      <c r="I49" s="204">
        <f>IF('Indicator Date hidden'!J50="x","x",$I$2-'Indicator Date hidden'!J50)</f>
        <v>0</v>
      </c>
      <c r="J49" s="204">
        <f>IF('Indicator Date hidden'!K50="x","x",$J$2-'Indicator Date hidden'!K50)</f>
        <v>0</v>
      </c>
      <c r="K49" s="204">
        <f>IF('Indicator Date hidden'!L50="x","x",$K$2-'Indicator Date hidden'!L50)</f>
        <v>0</v>
      </c>
      <c r="L49" s="204">
        <f>IF('Indicator Date hidden'!M50="x","x",$L$2-'Indicator Date hidden'!M50)</f>
        <v>0</v>
      </c>
      <c r="M49" s="204">
        <f>IF('Indicator Date hidden'!N50="x","x",$M$2-'Indicator Date hidden'!N50)</f>
        <v>0</v>
      </c>
      <c r="N49" s="204">
        <f>IF('Indicator Date hidden'!O50="x","x",$N$2-'Indicator Date hidden'!O50)</f>
        <v>0</v>
      </c>
      <c r="O49" s="204">
        <f>IF('Indicator Date hidden'!P50="x","x",$O$2-'Indicator Date hidden'!P50)</f>
        <v>0</v>
      </c>
      <c r="P49" s="204">
        <f>IF('Indicator Date hidden'!Q50="x","x",$P$2-'Indicator Date hidden'!Q50)</f>
        <v>0</v>
      </c>
      <c r="Q49" s="204">
        <f>IF('Indicator Date hidden'!R50="x","x",$Q$2-'Indicator Date hidden'!R50)</f>
        <v>8</v>
      </c>
      <c r="R49" s="204">
        <f>IF('Indicator Date hidden'!S50="x","x",$R$2-'Indicator Date hidden'!S50)</f>
        <v>0</v>
      </c>
      <c r="S49" s="204">
        <f>IF('Indicator Date hidden'!T50="x","x",$S$2-'Indicator Date hidden'!T50)</f>
        <v>0</v>
      </c>
      <c r="T49" s="204">
        <f>IF('Indicator Date hidden'!U50="x","x",$T$2-'Indicator Date hidden'!U50)</f>
        <v>0</v>
      </c>
      <c r="U49" s="204" t="str">
        <f>IF('Indicator Date hidden'!V50="x","x",$U$2-'Indicator Date hidden'!V50)</f>
        <v>x</v>
      </c>
      <c r="V49" s="204">
        <f>IF('Indicator Date hidden'!W50="x","x",$V$2-'Indicator Date hidden'!W50)</f>
        <v>0</v>
      </c>
      <c r="W49" s="204">
        <f>IF('Indicator Date hidden'!X50="x","x",$W$2-'Indicator Date hidden'!X50)</f>
        <v>2</v>
      </c>
      <c r="X49" s="204">
        <f>IF('Indicator Date hidden'!Y50="x","x",$X$2-'Indicator Date hidden'!Y50)</f>
        <v>4</v>
      </c>
      <c r="Y49" s="204">
        <f>IF('Indicator Date hidden'!Z50="x","x",$Y$2-'Indicator Date hidden'!Z50)</f>
        <v>0</v>
      </c>
      <c r="Z49" s="204">
        <f>IF('Indicator Date hidden'!AA50="x","x",$Z$2-'Indicator Date hidden'!AA50)</f>
        <v>0</v>
      </c>
      <c r="AA49" s="204">
        <f>IF('Indicator Date hidden'!AB50="x","x",$AA$2-'Indicator Date hidden'!AB50)</f>
        <v>0</v>
      </c>
      <c r="AB49" s="204">
        <f>IF('Indicator Date hidden'!AC50="x","x",$AB$2-'Indicator Date hidden'!AC50)</f>
        <v>0</v>
      </c>
      <c r="AC49" s="204">
        <f>IF('Indicator Date hidden'!AD50="x","x",$AC$2-'Indicator Date hidden'!AD50)</f>
        <v>0</v>
      </c>
      <c r="AD49" s="204">
        <f>IF('Indicator Date hidden'!AE50="x","x",$AD$2-'Indicator Date hidden'!AE50)</f>
        <v>0</v>
      </c>
      <c r="AE49" s="204" t="str">
        <f>IF('Indicator Date hidden'!AF50="x","x",$AE$2-'Indicator Date hidden'!AF50)</f>
        <v>x</v>
      </c>
      <c r="AF49" s="204">
        <f>IF('Indicator Date hidden'!AG50="x","x",$AF$2-'Indicator Date hidden'!AG50)</f>
        <v>1</v>
      </c>
      <c r="AG49" s="204">
        <f>IF('Indicator Date hidden'!AH50="x","x",$AG$2-'Indicator Date hidden'!AH50)</f>
        <v>0</v>
      </c>
      <c r="AH49" s="204">
        <f>IF('Indicator Date hidden'!AI50="x","x",$AH$2-'Indicator Date hidden'!AI50)</f>
        <v>0</v>
      </c>
      <c r="AI49" s="204">
        <f>IF('Indicator Date hidden'!AJ50="x","x",$AI$2-'Indicator Date hidden'!AJ50)</f>
        <v>0</v>
      </c>
      <c r="AJ49" s="204" t="str">
        <f>IF('Indicator Date hidden'!AK50="x","x",$AJ$2-'Indicator Date hidden'!AK50)</f>
        <v>x</v>
      </c>
      <c r="AK49" s="204">
        <f>IF('Indicator Date hidden'!AL50="x","x",$AK$2-'Indicator Date hidden'!AL50)</f>
        <v>0</v>
      </c>
      <c r="AL49" s="204">
        <f>IF('Indicator Date hidden'!AM50="x","x",$AL$2-'Indicator Date hidden'!AM50)</f>
        <v>0</v>
      </c>
      <c r="AM49" s="204">
        <f>IF('Indicator Date hidden'!AN50="x","x",$AM$2-'Indicator Date hidden'!AN50)</f>
        <v>0</v>
      </c>
      <c r="AN49" s="204">
        <f>IF('Indicator Date hidden'!AO50="x","x",$AN$2-'Indicator Date hidden'!AO50)</f>
        <v>0</v>
      </c>
      <c r="AO49" s="204" t="str">
        <f>IF('Indicator Date hidden'!AP50="x","x",$AO$2-'Indicator Date hidden'!AP50)</f>
        <v>x</v>
      </c>
      <c r="AP49" s="204" t="str">
        <f>IF('Indicator Date hidden'!AQ50="x","x",$AP$2-'Indicator Date hidden'!AQ50)</f>
        <v>x</v>
      </c>
      <c r="AQ49" s="204">
        <f>IF('Indicator Date hidden'!AR50="x","x",$AQ$2-'Indicator Date hidden'!AR50)</f>
        <v>4</v>
      </c>
      <c r="AR49" s="204">
        <f>IF('Indicator Date hidden'!AS50="x","x",$AR$2-'Indicator Date hidden'!AS50)</f>
        <v>0</v>
      </c>
      <c r="AS49" s="204">
        <f>IF('Indicator Date hidden'!AT50="x","x",$AS$2-'Indicator Date hidden'!AT50)</f>
        <v>0</v>
      </c>
      <c r="AT49" s="204">
        <f>IF('Indicator Date hidden'!AU50="x","x",$AT$2-'Indicator Date hidden'!AU50)</f>
        <v>0</v>
      </c>
      <c r="AU49" s="204" t="str">
        <f>IF('Indicator Date hidden'!AV50="x","x",$AU$2-'Indicator Date hidden'!AV50)</f>
        <v>x</v>
      </c>
      <c r="AV49" s="204">
        <f>IF('Indicator Date hidden'!AW50="x","x",$AV$2-'Indicator Date hidden'!AW50)</f>
        <v>0</v>
      </c>
      <c r="AW49" s="204">
        <f>IF('Indicator Date hidden'!AX50="x","x",$AW$2-'Indicator Date hidden'!AX50)</f>
        <v>0</v>
      </c>
      <c r="AX49" s="204">
        <f>IF('Indicator Date hidden'!AY50="x","x",$AX$2-'Indicator Date hidden'!AY50)</f>
        <v>0</v>
      </c>
      <c r="AY49" s="204">
        <f>IF('Indicator Date hidden'!AZ50="x","x",$AY$2-'Indicator Date hidden'!AZ50)</f>
        <v>0</v>
      </c>
      <c r="AZ49" s="204">
        <f>IF('Indicator Date hidden'!BA50="x","x",$AZ$2-'Indicator Date hidden'!BA50)</f>
        <v>0</v>
      </c>
      <c r="BA49">
        <f t="shared" si="5"/>
        <v>19</v>
      </c>
      <c r="BB49" s="21">
        <f t="shared" si="6"/>
        <v>0.42222222222222222</v>
      </c>
      <c r="BC49">
        <f t="shared" si="7"/>
        <v>5</v>
      </c>
      <c r="BD49" s="21">
        <f t="shared" si="8"/>
        <v>1.4374188114485538</v>
      </c>
      <c r="BE49" s="273">
        <f t="shared" si="9"/>
        <v>0</v>
      </c>
    </row>
    <row r="50" spans="1:57" x14ac:dyDescent="0.35">
      <c r="A50" t="s">
        <v>6912</v>
      </c>
      <c r="B50" s="204">
        <f>IF('Indicator Date hidden'!C51="x","x",$B$2-'Indicator Date hidden'!C51)</f>
        <v>0</v>
      </c>
      <c r="C50" s="204">
        <f>IF('Indicator Date hidden'!D51="x","x",$C$2-'Indicator Date hidden'!D51)</f>
        <v>0</v>
      </c>
      <c r="D50" s="204">
        <f>IF('Indicator Date hidden'!E51="x","x",$D$2-'Indicator Date hidden'!E51)</f>
        <v>0</v>
      </c>
      <c r="E50" s="204">
        <f>IF('Indicator Date hidden'!F51="x","x",$E$2-'Indicator Date hidden'!F51)</f>
        <v>0</v>
      </c>
      <c r="F50" s="204">
        <f>IF('Indicator Date hidden'!G51="x","x",$F$2-'Indicator Date hidden'!G51)</f>
        <v>0</v>
      </c>
      <c r="G50" s="204">
        <f>IF('Indicator Date hidden'!H51="x","x",$G$2-'Indicator Date hidden'!H51)</f>
        <v>0</v>
      </c>
      <c r="H50" s="204">
        <f>IF('Indicator Date hidden'!I51="x","x",$H$2-'Indicator Date hidden'!I51)</f>
        <v>0</v>
      </c>
      <c r="I50" s="204">
        <f>IF('Indicator Date hidden'!J51="x","x",$I$2-'Indicator Date hidden'!J51)</f>
        <v>0</v>
      </c>
      <c r="J50" s="204">
        <f>IF('Indicator Date hidden'!K51="x","x",$J$2-'Indicator Date hidden'!K51)</f>
        <v>0</v>
      </c>
      <c r="K50" s="204">
        <f>IF('Indicator Date hidden'!L51="x","x",$K$2-'Indicator Date hidden'!L51)</f>
        <v>0</v>
      </c>
      <c r="L50" s="204">
        <f>IF('Indicator Date hidden'!M51="x","x",$L$2-'Indicator Date hidden'!M51)</f>
        <v>0</v>
      </c>
      <c r="M50" s="204">
        <f>IF('Indicator Date hidden'!N51="x","x",$M$2-'Indicator Date hidden'!N51)</f>
        <v>0</v>
      </c>
      <c r="N50" s="204">
        <f>IF('Indicator Date hidden'!O51="x","x",$N$2-'Indicator Date hidden'!O51)</f>
        <v>0</v>
      </c>
      <c r="O50" s="204">
        <f>IF('Indicator Date hidden'!P51="x","x",$O$2-'Indicator Date hidden'!P51)</f>
        <v>0</v>
      </c>
      <c r="P50" s="204">
        <f>IF('Indicator Date hidden'!Q51="x","x",$P$2-'Indicator Date hidden'!Q51)</f>
        <v>0</v>
      </c>
      <c r="Q50" s="204" t="str">
        <f>IF('Indicator Date hidden'!R51="x","x",$Q$2-'Indicator Date hidden'!R51)</f>
        <v>x</v>
      </c>
      <c r="R50" s="204">
        <f>IF('Indicator Date hidden'!S51="x","x",$R$2-'Indicator Date hidden'!S51)</f>
        <v>0</v>
      </c>
      <c r="S50" s="204">
        <f>IF('Indicator Date hidden'!T51="x","x",$S$2-'Indicator Date hidden'!T51)</f>
        <v>0</v>
      </c>
      <c r="T50" s="204">
        <f>IF('Indicator Date hidden'!U51="x","x",$T$2-'Indicator Date hidden'!U51)</f>
        <v>0</v>
      </c>
      <c r="U50" s="204">
        <f>IF('Indicator Date hidden'!V51="x","x",$U$2-'Indicator Date hidden'!V51)</f>
        <v>0</v>
      </c>
      <c r="V50" s="204">
        <f>IF('Indicator Date hidden'!W51="x","x",$V$2-'Indicator Date hidden'!W51)</f>
        <v>0</v>
      </c>
      <c r="W50" s="204" t="str">
        <f>IF('Indicator Date hidden'!X51="x","x",$W$2-'Indicator Date hidden'!X51)</f>
        <v>x</v>
      </c>
      <c r="X50" s="204">
        <f>IF('Indicator Date hidden'!Y51="x","x",$X$2-'Indicator Date hidden'!Y51)</f>
        <v>3</v>
      </c>
      <c r="Y50" s="204">
        <f>IF('Indicator Date hidden'!Z51="x","x",$Y$2-'Indicator Date hidden'!Z51)</f>
        <v>0</v>
      </c>
      <c r="Z50" s="204">
        <f>IF('Indicator Date hidden'!AA51="x","x",$Z$2-'Indicator Date hidden'!AA51)</f>
        <v>0</v>
      </c>
      <c r="AA50" s="204" t="str">
        <f>IF('Indicator Date hidden'!AB51="x","x",$AA$2-'Indicator Date hidden'!AB51)</f>
        <v>x</v>
      </c>
      <c r="AB50" s="204">
        <f>IF('Indicator Date hidden'!AC51="x","x",$AB$2-'Indicator Date hidden'!AC51)</f>
        <v>0</v>
      </c>
      <c r="AC50" s="204">
        <f>IF('Indicator Date hidden'!AD51="x","x",$AC$2-'Indicator Date hidden'!AD51)</f>
        <v>0</v>
      </c>
      <c r="AD50" s="204" t="str">
        <f>IF('Indicator Date hidden'!AE51="x","x",$AD$2-'Indicator Date hidden'!AE51)</f>
        <v>x</v>
      </c>
      <c r="AE50" s="204" t="str">
        <f>IF('Indicator Date hidden'!AF51="x","x",$AE$2-'Indicator Date hidden'!AF51)</f>
        <v>x</v>
      </c>
      <c r="AF50" s="204" t="str">
        <f>IF('Indicator Date hidden'!AG51="x","x",$AF$2-'Indicator Date hidden'!AG51)</f>
        <v>x</v>
      </c>
      <c r="AG50" s="204">
        <f>IF('Indicator Date hidden'!AH51="x","x",$AG$2-'Indicator Date hidden'!AH51)</f>
        <v>0</v>
      </c>
      <c r="AH50" s="204">
        <f>IF('Indicator Date hidden'!AI51="x","x",$AH$2-'Indicator Date hidden'!AI51)</f>
        <v>0</v>
      </c>
      <c r="AI50" s="204">
        <f>IF('Indicator Date hidden'!AJ51="x","x",$AI$2-'Indicator Date hidden'!AJ51)</f>
        <v>0</v>
      </c>
      <c r="AJ50" s="204" t="str">
        <f>IF('Indicator Date hidden'!AK51="x","x",$AJ$2-'Indicator Date hidden'!AK51)</f>
        <v>x</v>
      </c>
      <c r="AK50" s="204">
        <f>IF('Indicator Date hidden'!AL51="x","x",$AK$2-'Indicator Date hidden'!AL51)</f>
        <v>1</v>
      </c>
      <c r="AL50" s="204">
        <f>IF('Indicator Date hidden'!AM51="x","x",$AL$2-'Indicator Date hidden'!AM51)</f>
        <v>0</v>
      </c>
      <c r="AM50" s="204">
        <f>IF('Indicator Date hidden'!AN51="x","x",$AM$2-'Indicator Date hidden'!AN51)</f>
        <v>0</v>
      </c>
      <c r="AN50" s="204">
        <f>IF('Indicator Date hidden'!AO51="x","x",$AN$2-'Indicator Date hidden'!AO51)</f>
        <v>0</v>
      </c>
      <c r="AO50" s="204" t="str">
        <f>IF('Indicator Date hidden'!AP51="x","x",$AO$2-'Indicator Date hidden'!AP51)</f>
        <v>x</v>
      </c>
      <c r="AP50" s="204" t="str">
        <f>IF('Indicator Date hidden'!AQ51="x","x",$AP$2-'Indicator Date hidden'!AQ51)</f>
        <v>x</v>
      </c>
      <c r="AQ50" s="204" t="str">
        <f>IF('Indicator Date hidden'!AR51="x","x",$AQ$2-'Indicator Date hidden'!AR51)</f>
        <v>x</v>
      </c>
      <c r="AR50" s="204">
        <f>IF('Indicator Date hidden'!AS51="x","x",$AR$2-'Indicator Date hidden'!AS51)</f>
        <v>0</v>
      </c>
      <c r="AS50" s="204">
        <f>IF('Indicator Date hidden'!AT51="x","x",$AS$2-'Indicator Date hidden'!AT51)</f>
        <v>0</v>
      </c>
      <c r="AT50" s="204">
        <f>IF('Indicator Date hidden'!AU51="x","x",$AT$2-'Indicator Date hidden'!AU51)</f>
        <v>0</v>
      </c>
      <c r="AU50" s="204" t="str">
        <f>IF('Indicator Date hidden'!AV51="x","x",$AU$2-'Indicator Date hidden'!AV51)</f>
        <v>x</v>
      </c>
      <c r="AV50" s="204">
        <f>IF('Indicator Date hidden'!AW51="x","x",$AV$2-'Indicator Date hidden'!AW51)</f>
        <v>0</v>
      </c>
      <c r="AW50" s="204">
        <f>IF('Indicator Date hidden'!AX51="x","x",$AW$2-'Indicator Date hidden'!AX51)</f>
        <v>0</v>
      </c>
      <c r="AX50" s="204">
        <f>IF('Indicator Date hidden'!AY51="x","x",$AX$2-'Indicator Date hidden'!AY51)</f>
        <v>0</v>
      </c>
      <c r="AY50" s="204">
        <f>IF('Indicator Date hidden'!AZ51="x","x",$AY$2-'Indicator Date hidden'!AZ51)</f>
        <v>8</v>
      </c>
      <c r="AZ50" s="204">
        <f>IF('Indicator Date hidden'!BA51="x","x",$AZ$2-'Indicator Date hidden'!BA51)</f>
        <v>8</v>
      </c>
      <c r="BA50">
        <f t="shared" si="5"/>
        <v>20</v>
      </c>
      <c r="BB50" s="21">
        <f t="shared" si="6"/>
        <v>0.5</v>
      </c>
      <c r="BC50">
        <f t="shared" si="7"/>
        <v>4</v>
      </c>
      <c r="BD50" s="21">
        <f t="shared" si="8"/>
        <v>1.7888543819998317</v>
      </c>
      <c r="BE50" s="273">
        <f t="shared" si="9"/>
        <v>0</v>
      </c>
    </row>
    <row r="51" spans="1:57" x14ac:dyDescent="0.35">
      <c r="A51" t="s">
        <v>6916</v>
      </c>
      <c r="B51" s="204">
        <f>IF('Indicator Date hidden'!C52="x","x",$B$2-'Indicator Date hidden'!C52)</f>
        <v>0</v>
      </c>
      <c r="C51" s="204">
        <f>IF('Indicator Date hidden'!D52="x","x",$C$2-'Indicator Date hidden'!D52)</f>
        <v>0</v>
      </c>
      <c r="D51" s="204">
        <f>IF('Indicator Date hidden'!E52="x","x",$D$2-'Indicator Date hidden'!E52)</f>
        <v>0</v>
      </c>
      <c r="E51" s="204">
        <f>IF('Indicator Date hidden'!F52="x","x",$E$2-'Indicator Date hidden'!F52)</f>
        <v>0</v>
      </c>
      <c r="F51" s="204">
        <f>IF('Indicator Date hidden'!G52="x","x",$F$2-'Indicator Date hidden'!G52)</f>
        <v>0</v>
      </c>
      <c r="G51" s="204">
        <f>IF('Indicator Date hidden'!H52="x","x",$G$2-'Indicator Date hidden'!H52)</f>
        <v>0</v>
      </c>
      <c r="H51" s="204">
        <f>IF('Indicator Date hidden'!I52="x","x",$H$2-'Indicator Date hidden'!I52)</f>
        <v>0</v>
      </c>
      <c r="I51" s="204">
        <f>IF('Indicator Date hidden'!J52="x","x",$I$2-'Indicator Date hidden'!J52)</f>
        <v>0</v>
      </c>
      <c r="J51" s="204">
        <f>IF('Indicator Date hidden'!K52="x","x",$J$2-'Indicator Date hidden'!K52)</f>
        <v>0</v>
      </c>
      <c r="K51" s="204">
        <f>IF('Indicator Date hidden'!L52="x","x",$K$2-'Indicator Date hidden'!L52)</f>
        <v>0</v>
      </c>
      <c r="L51" s="204">
        <f>IF('Indicator Date hidden'!M52="x","x",$L$2-'Indicator Date hidden'!M52)</f>
        <v>0</v>
      </c>
      <c r="M51" s="204">
        <f>IF('Indicator Date hidden'!N52="x","x",$M$2-'Indicator Date hidden'!N52)</f>
        <v>0</v>
      </c>
      <c r="N51" s="204">
        <f>IF('Indicator Date hidden'!O52="x","x",$N$2-'Indicator Date hidden'!O52)</f>
        <v>0</v>
      </c>
      <c r="O51" s="204">
        <f>IF('Indicator Date hidden'!P52="x","x",$O$2-'Indicator Date hidden'!P52)</f>
        <v>0</v>
      </c>
      <c r="P51" s="204">
        <f>IF('Indicator Date hidden'!Q52="x","x",$P$2-'Indicator Date hidden'!Q52)</f>
        <v>0</v>
      </c>
      <c r="Q51" s="204">
        <f>IF('Indicator Date hidden'!R52="x","x",$Q$2-'Indicator Date hidden'!R52)</f>
        <v>1</v>
      </c>
      <c r="R51" s="204">
        <f>IF('Indicator Date hidden'!S52="x","x",$R$2-'Indicator Date hidden'!S52)</f>
        <v>0</v>
      </c>
      <c r="S51" s="204">
        <f>IF('Indicator Date hidden'!T52="x","x",$S$2-'Indicator Date hidden'!T52)</f>
        <v>0</v>
      </c>
      <c r="T51" s="204">
        <f>IF('Indicator Date hidden'!U52="x","x",$T$2-'Indicator Date hidden'!U52)</f>
        <v>0</v>
      </c>
      <c r="U51" s="204">
        <f>IF('Indicator Date hidden'!V52="x","x",$U$2-'Indicator Date hidden'!V52)</f>
        <v>0</v>
      </c>
      <c r="V51" s="204">
        <f>IF('Indicator Date hidden'!W52="x","x",$V$2-'Indicator Date hidden'!W52)</f>
        <v>0</v>
      </c>
      <c r="W51" s="204">
        <f>IF('Indicator Date hidden'!X52="x","x",$W$2-'Indicator Date hidden'!X52)</f>
        <v>1</v>
      </c>
      <c r="X51" s="204">
        <f>IF('Indicator Date hidden'!Y52="x","x",$X$2-'Indicator Date hidden'!Y52)</f>
        <v>2</v>
      </c>
      <c r="Y51" s="204">
        <f>IF('Indicator Date hidden'!Z52="x","x",$Y$2-'Indicator Date hidden'!Z52)</f>
        <v>0</v>
      </c>
      <c r="Z51" s="204">
        <f>IF('Indicator Date hidden'!AA52="x","x",$Z$2-'Indicator Date hidden'!AA52)</f>
        <v>0</v>
      </c>
      <c r="AA51" s="204">
        <f>IF('Indicator Date hidden'!AB52="x","x",$AA$2-'Indicator Date hidden'!AB52)</f>
        <v>0</v>
      </c>
      <c r="AB51" s="204">
        <f>IF('Indicator Date hidden'!AC52="x","x",$AB$2-'Indicator Date hidden'!AC52)</f>
        <v>0</v>
      </c>
      <c r="AC51" s="204">
        <f>IF('Indicator Date hidden'!AD52="x","x",$AC$2-'Indicator Date hidden'!AD52)</f>
        <v>0</v>
      </c>
      <c r="AD51" s="204">
        <f>IF('Indicator Date hidden'!AE52="x","x",$AD$2-'Indicator Date hidden'!AE52)</f>
        <v>0</v>
      </c>
      <c r="AE51" s="204">
        <f>IF('Indicator Date hidden'!AF52="x","x",$AE$2-'Indicator Date hidden'!AF52)</f>
        <v>0</v>
      </c>
      <c r="AF51" s="204">
        <f>IF('Indicator Date hidden'!AG52="x","x",$AF$2-'Indicator Date hidden'!AG52)</f>
        <v>0</v>
      </c>
      <c r="AG51" s="204">
        <f>IF('Indicator Date hidden'!AH52="x","x",$AG$2-'Indicator Date hidden'!AH52)</f>
        <v>0</v>
      </c>
      <c r="AH51" s="204">
        <f>IF('Indicator Date hidden'!AI52="x","x",$AH$2-'Indicator Date hidden'!AI52)</f>
        <v>0</v>
      </c>
      <c r="AI51" s="204">
        <f>IF('Indicator Date hidden'!AJ52="x","x",$AI$2-'Indicator Date hidden'!AJ52)</f>
        <v>0</v>
      </c>
      <c r="AJ51" s="204" t="str">
        <f>IF('Indicator Date hidden'!AK52="x","x",$AJ$2-'Indicator Date hidden'!AK52)</f>
        <v>x</v>
      </c>
      <c r="AK51" s="204">
        <f>IF('Indicator Date hidden'!AL52="x","x",$AK$2-'Indicator Date hidden'!AL52)</f>
        <v>1</v>
      </c>
      <c r="AL51" s="204">
        <f>IF('Indicator Date hidden'!AM52="x","x",$AL$2-'Indicator Date hidden'!AM52)</f>
        <v>0</v>
      </c>
      <c r="AM51" s="204">
        <f>IF('Indicator Date hidden'!AN52="x","x",$AM$2-'Indicator Date hidden'!AN52)</f>
        <v>0</v>
      </c>
      <c r="AN51" s="204">
        <f>IF('Indicator Date hidden'!AO52="x","x",$AN$2-'Indicator Date hidden'!AO52)</f>
        <v>0</v>
      </c>
      <c r="AO51" s="204">
        <f>IF('Indicator Date hidden'!AP52="x","x",$AO$2-'Indicator Date hidden'!AP52)</f>
        <v>0</v>
      </c>
      <c r="AP51" s="204">
        <f>IF('Indicator Date hidden'!AQ52="x","x",$AP$2-'Indicator Date hidden'!AQ52)</f>
        <v>0</v>
      </c>
      <c r="AQ51" s="204">
        <f>IF('Indicator Date hidden'!AR52="x","x",$AQ$2-'Indicator Date hidden'!AR52)</f>
        <v>0</v>
      </c>
      <c r="AR51" s="204">
        <f>IF('Indicator Date hidden'!AS52="x","x",$AR$2-'Indicator Date hidden'!AS52)</f>
        <v>0</v>
      </c>
      <c r="AS51" s="204">
        <f>IF('Indicator Date hidden'!AT52="x","x",$AS$2-'Indicator Date hidden'!AT52)</f>
        <v>0</v>
      </c>
      <c r="AT51" s="204">
        <f>IF('Indicator Date hidden'!AU52="x","x",$AT$2-'Indicator Date hidden'!AU52)</f>
        <v>0</v>
      </c>
      <c r="AU51" s="204">
        <f>IF('Indicator Date hidden'!AV52="x","x",$AU$2-'Indicator Date hidden'!AV52)</f>
        <v>1</v>
      </c>
      <c r="AV51" s="204">
        <f>IF('Indicator Date hidden'!AW52="x","x",$AV$2-'Indicator Date hidden'!AW52)</f>
        <v>0</v>
      </c>
      <c r="AW51" s="204">
        <f>IF('Indicator Date hidden'!AX52="x","x",$AW$2-'Indicator Date hidden'!AX52)</f>
        <v>0</v>
      </c>
      <c r="AX51" s="204">
        <f>IF('Indicator Date hidden'!AY52="x","x",$AX$2-'Indicator Date hidden'!AY52)</f>
        <v>0</v>
      </c>
      <c r="AY51" s="204">
        <f>IF('Indicator Date hidden'!AZ52="x","x",$AY$2-'Indicator Date hidden'!AZ52)</f>
        <v>0</v>
      </c>
      <c r="AZ51" s="204">
        <f>IF('Indicator Date hidden'!BA52="x","x",$AZ$2-'Indicator Date hidden'!BA52)</f>
        <v>0</v>
      </c>
      <c r="BA51">
        <f t="shared" si="5"/>
        <v>6</v>
      </c>
      <c r="BB51" s="21">
        <f t="shared" si="6"/>
        <v>0.12</v>
      </c>
      <c r="BC51">
        <f t="shared" si="7"/>
        <v>5</v>
      </c>
      <c r="BD51" s="21">
        <f t="shared" si="8"/>
        <v>0.38157568056677826</v>
      </c>
      <c r="BE51" s="273">
        <f t="shared" si="9"/>
        <v>0</v>
      </c>
    </row>
    <row r="52" spans="1:57" x14ac:dyDescent="0.35">
      <c r="A52" t="s">
        <v>6918</v>
      </c>
      <c r="B52" s="204">
        <f>IF('Indicator Date hidden'!C53="x","x",$B$2-'Indicator Date hidden'!C53)</f>
        <v>0</v>
      </c>
      <c r="C52" s="204">
        <f>IF('Indicator Date hidden'!D53="x","x",$C$2-'Indicator Date hidden'!D53)</f>
        <v>0</v>
      </c>
      <c r="D52" s="204">
        <f>IF('Indicator Date hidden'!E53="x","x",$D$2-'Indicator Date hidden'!E53)</f>
        <v>0</v>
      </c>
      <c r="E52" s="204">
        <f>IF('Indicator Date hidden'!F53="x","x",$E$2-'Indicator Date hidden'!F53)</f>
        <v>0</v>
      </c>
      <c r="F52" s="204">
        <f>IF('Indicator Date hidden'!G53="x","x",$F$2-'Indicator Date hidden'!G53)</f>
        <v>0</v>
      </c>
      <c r="G52" s="204">
        <f>IF('Indicator Date hidden'!H53="x","x",$G$2-'Indicator Date hidden'!H53)</f>
        <v>0</v>
      </c>
      <c r="H52" s="204">
        <f>IF('Indicator Date hidden'!I53="x","x",$H$2-'Indicator Date hidden'!I53)</f>
        <v>0</v>
      </c>
      <c r="I52" s="204">
        <f>IF('Indicator Date hidden'!J53="x","x",$I$2-'Indicator Date hidden'!J53)</f>
        <v>0</v>
      </c>
      <c r="J52" s="204">
        <f>IF('Indicator Date hidden'!K53="x","x",$J$2-'Indicator Date hidden'!K53)</f>
        <v>0</v>
      </c>
      <c r="K52" s="204">
        <f>IF('Indicator Date hidden'!L53="x","x",$K$2-'Indicator Date hidden'!L53)</f>
        <v>0</v>
      </c>
      <c r="L52" s="204">
        <f>IF('Indicator Date hidden'!M53="x","x",$L$2-'Indicator Date hidden'!M53)</f>
        <v>0</v>
      </c>
      <c r="M52" s="204">
        <f>IF('Indicator Date hidden'!N53="x","x",$M$2-'Indicator Date hidden'!N53)</f>
        <v>0</v>
      </c>
      <c r="N52" s="204">
        <f>IF('Indicator Date hidden'!O53="x","x",$N$2-'Indicator Date hidden'!O53)</f>
        <v>0</v>
      </c>
      <c r="O52" s="204">
        <f>IF('Indicator Date hidden'!P53="x","x",$O$2-'Indicator Date hidden'!P53)</f>
        <v>0</v>
      </c>
      <c r="P52" s="204">
        <f>IF('Indicator Date hidden'!Q53="x","x",$P$2-'Indicator Date hidden'!Q53)</f>
        <v>0</v>
      </c>
      <c r="Q52" s="204">
        <f>IF('Indicator Date hidden'!R53="x","x",$Q$2-'Indicator Date hidden'!R53)</f>
        <v>0</v>
      </c>
      <c r="R52" s="204">
        <f>IF('Indicator Date hidden'!S53="x","x",$R$2-'Indicator Date hidden'!S53)</f>
        <v>0</v>
      </c>
      <c r="S52" s="204">
        <f>IF('Indicator Date hidden'!T53="x","x",$S$2-'Indicator Date hidden'!T53)</f>
        <v>0</v>
      </c>
      <c r="T52" s="204">
        <f>IF('Indicator Date hidden'!U53="x","x",$T$2-'Indicator Date hidden'!U53)</f>
        <v>0</v>
      </c>
      <c r="U52" s="204">
        <f>IF('Indicator Date hidden'!V53="x","x",$U$2-'Indicator Date hidden'!V53)</f>
        <v>0</v>
      </c>
      <c r="V52" s="204">
        <f>IF('Indicator Date hidden'!W53="x","x",$V$2-'Indicator Date hidden'!W53)</f>
        <v>0</v>
      </c>
      <c r="W52" s="204">
        <f>IF('Indicator Date hidden'!X53="x","x",$W$2-'Indicator Date hidden'!X53)</f>
        <v>2</v>
      </c>
      <c r="X52" s="204">
        <f>IF('Indicator Date hidden'!Y53="x","x",$X$2-'Indicator Date hidden'!Y53)</f>
        <v>3</v>
      </c>
      <c r="Y52" s="204">
        <f>IF('Indicator Date hidden'!Z53="x","x",$Y$2-'Indicator Date hidden'!Z53)</f>
        <v>0</v>
      </c>
      <c r="Z52" s="204">
        <f>IF('Indicator Date hidden'!AA53="x","x",$Z$2-'Indicator Date hidden'!AA53)</f>
        <v>0</v>
      </c>
      <c r="AA52" s="204">
        <f>IF('Indicator Date hidden'!AB53="x","x",$AA$2-'Indicator Date hidden'!AB53)</f>
        <v>0</v>
      </c>
      <c r="AB52" s="204">
        <f>IF('Indicator Date hidden'!AC53="x","x",$AB$2-'Indicator Date hidden'!AC53)</f>
        <v>0</v>
      </c>
      <c r="AC52" s="204">
        <f>IF('Indicator Date hidden'!AD53="x","x",$AC$2-'Indicator Date hidden'!AD53)</f>
        <v>0</v>
      </c>
      <c r="AD52" s="204">
        <f>IF('Indicator Date hidden'!AE53="x","x",$AD$2-'Indicator Date hidden'!AE53)</f>
        <v>0</v>
      </c>
      <c r="AE52" s="204">
        <f>IF('Indicator Date hidden'!AF53="x","x",$AE$2-'Indicator Date hidden'!AF53)</f>
        <v>0</v>
      </c>
      <c r="AF52" s="204">
        <f>IF('Indicator Date hidden'!AG53="x","x",$AF$2-'Indicator Date hidden'!AG53)</f>
        <v>0</v>
      </c>
      <c r="AG52" s="204">
        <f>IF('Indicator Date hidden'!AH53="x","x",$AG$2-'Indicator Date hidden'!AH53)</f>
        <v>0</v>
      </c>
      <c r="AH52" s="204">
        <f>IF('Indicator Date hidden'!AI53="x","x",$AH$2-'Indicator Date hidden'!AI53)</f>
        <v>0</v>
      </c>
      <c r="AI52" s="204">
        <f>IF('Indicator Date hidden'!AJ53="x","x",$AI$2-'Indicator Date hidden'!AJ53)</f>
        <v>0</v>
      </c>
      <c r="AJ52" s="204" t="str">
        <f>IF('Indicator Date hidden'!AK53="x","x",$AJ$2-'Indicator Date hidden'!AK53)</f>
        <v>x</v>
      </c>
      <c r="AK52" s="204">
        <f>IF('Indicator Date hidden'!AL53="x","x",$AK$2-'Indicator Date hidden'!AL53)</f>
        <v>1</v>
      </c>
      <c r="AL52" s="204">
        <f>IF('Indicator Date hidden'!AM53="x","x",$AL$2-'Indicator Date hidden'!AM53)</f>
        <v>0</v>
      </c>
      <c r="AM52" s="204">
        <f>IF('Indicator Date hidden'!AN53="x","x",$AM$2-'Indicator Date hidden'!AN53)</f>
        <v>0</v>
      </c>
      <c r="AN52" s="204">
        <f>IF('Indicator Date hidden'!AO53="x","x",$AN$2-'Indicator Date hidden'!AO53)</f>
        <v>0</v>
      </c>
      <c r="AO52" s="204">
        <f>IF('Indicator Date hidden'!AP53="x","x",$AO$2-'Indicator Date hidden'!AP53)</f>
        <v>0</v>
      </c>
      <c r="AP52" s="204">
        <f>IF('Indicator Date hidden'!AQ53="x","x",$AP$2-'Indicator Date hidden'!AQ53)</f>
        <v>0</v>
      </c>
      <c r="AQ52" s="204">
        <f>IF('Indicator Date hidden'!AR53="x","x",$AQ$2-'Indicator Date hidden'!AR53)</f>
        <v>0</v>
      </c>
      <c r="AR52" s="204">
        <f>IF('Indicator Date hidden'!AS53="x","x",$AR$2-'Indicator Date hidden'!AS53)</f>
        <v>0</v>
      </c>
      <c r="AS52" s="204">
        <f>IF('Indicator Date hidden'!AT53="x","x",$AS$2-'Indicator Date hidden'!AT53)</f>
        <v>0</v>
      </c>
      <c r="AT52" s="204">
        <f>IF('Indicator Date hidden'!AU53="x","x",$AT$2-'Indicator Date hidden'!AU53)</f>
        <v>0</v>
      </c>
      <c r="AU52" s="204">
        <f>IF('Indicator Date hidden'!AV53="x","x",$AU$2-'Indicator Date hidden'!AV53)</f>
        <v>1</v>
      </c>
      <c r="AV52" s="204">
        <f>IF('Indicator Date hidden'!AW53="x","x",$AV$2-'Indicator Date hidden'!AW53)</f>
        <v>0</v>
      </c>
      <c r="AW52" s="204">
        <f>IF('Indicator Date hidden'!AX53="x","x",$AW$2-'Indicator Date hidden'!AX53)</f>
        <v>0</v>
      </c>
      <c r="AX52" s="204">
        <f>IF('Indicator Date hidden'!AY53="x","x",$AX$2-'Indicator Date hidden'!AY53)</f>
        <v>0</v>
      </c>
      <c r="AY52" s="204">
        <f>IF('Indicator Date hidden'!AZ53="x","x",$AY$2-'Indicator Date hidden'!AZ53)</f>
        <v>0</v>
      </c>
      <c r="AZ52" s="204">
        <f>IF('Indicator Date hidden'!BA53="x","x",$AZ$2-'Indicator Date hidden'!BA53)</f>
        <v>0</v>
      </c>
      <c r="BA52">
        <f t="shared" si="5"/>
        <v>7</v>
      </c>
      <c r="BB52" s="21">
        <f t="shared" si="6"/>
        <v>0.14000000000000001</v>
      </c>
      <c r="BC52">
        <f t="shared" si="7"/>
        <v>4</v>
      </c>
      <c r="BD52" s="21">
        <f t="shared" si="8"/>
        <v>0.52952809179494909</v>
      </c>
      <c r="BE52" s="273">
        <f t="shared" si="9"/>
        <v>0</v>
      </c>
    </row>
    <row r="53" spans="1:57" x14ac:dyDescent="0.35">
      <c r="A53" t="s">
        <v>6919</v>
      </c>
      <c r="B53" s="204">
        <f>IF('Indicator Date hidden'!C54="x","x",$B$2-'Indicator Date hidden'!C54)</f>
        <v>0</v>
      </c>
      <c r="C53" s="204">
        <f>IF('Indicator Date hidden'!D54="x","x",$C$2-'Indicator Date hidden'!D54)</f>
        <v>0</v>
      </c>
      <c r="D53" s="204">
        <f>IF('Indicator Date hidden'!E54="x","x",$D$2-'Indicator Date hidden'!E54)</f>
        <v>0</v>
      </c>
      <c r="E53" s="204">
        <f>IF('Indicator Date hidden'!F54="x","x",$E$2-'Indicator Date hidden'!F54)</f>
        <v>0</v>
      </c>
      <c r="F53" s="204">
        <f>IF('Indicator Date hidden'!G54="x","x",$F$2-'Indicator Date hidden'!G54)</f>
        <v>0</v>
      </c>
      <c r="G53" s="204">
        <f>IF('Indicator Date hidden'!H54="x","x",$G$2-'Indicator Date hidden'!H54)</f>
        <v>0</v>
      </c>
      <c r="H53" s="204">
        <f>IF('Indicator Date hidden'!I54="x","x",$H$2-'Indicator Date hidden'!I54)</f>
        <v>0</v>
      </c>
      <c r="I53" s="204">
        <f>IF('Indicator Date hidden'!J54="x","x",$I$2-'Indicator Date hidden'!J54)</f>
        <v>0</v>
      </c>
      <c r="J53" s="204">
        <f>IF('Indicator Date hidden'!K54="x","x",$J$2-'Indicator Date hidden'!K54)</f>
        <v>0</v>
      </c>
      <c r="K53" s="204">
        <f>IF('Indicator Date hidden'!L54="x","x",$K$2-'Indicator Date hidden'!L54)</f>
        <v>0</v>
      </c>
      <c r="L53" s="204">
        <f>IF('Indicator Date hidden'!M54="x","x",$L$2-'Indicator Date hidden'!M54)</f>
        <v>0</v>
      </c>
      <c r="M53" s="204">
        <f>IF('Indicator Date hidden'!N54="x","x",$M$2-'Indicator Date hidden'!N54)</f>
        <v>0</v>
      </c>
      <c r="N53" s="204">
        <f>IF('Indicator Date hidden'!O54="x","x",$N$2-'Indicator Date hidden'!O54)</f>
        <v>0</v>
      </c>
      <c r="O53" s="204">
        <f>IF('Indicator Date hidden'!P54="x","x",$O$2-'Indicator Date hidden'!P54)</f>
        <v>0</v>
      </c>
      <c r="P53" s="204">
        <f>IF('Indicator Date hidden'!Q54="x","x",$P$2-'Indicator Date hidden'!Q54)</f>
        <v>0</v>
      </c>
      <c r="Q53" s="204">
        <f>IF('Indicator Date hidden'!R54="x","x",$Q$2-'Indicator Date hidden'!R54)</f>
        <v>0</v>
      </c>
      <c r="R53" s="204">
        <f>IF('Indicator Date hidden'!S54="x","x",$R$2-'Indicator Date hidden'!S54)</f>
        <v>0</v>
      </c>
      <c r="S53" s="204">
        <f>IF('Indicator Date hidden'!T54="x","x",$S$2-'Indicator Date hidden'!T54)</f>
        <v>0</v>
      </c>
      <c r="T53" s="204">
        <f>IF('Indicator Date hidden'!U54="x","x",$T$2-'Indicator Date hidden'!U54)</f>
        <v>0</v>
      </c>
      <c r="U53" s="204">
        <f>IF('Indicator Date hidden'!V54="x","x",$U$2-'Indicator Date hidden'!V54)</f>
        <v>0</v>
      </c>
      <c r="V53" s="204">
        <f>IF('Indicator Date hidden'!W54="x","x",$V$2-'Indicator Date hidden'!W54)</f>
        <v>0</v>
      </c>
      <c r="W53" s="204">
        <f>IF('Indicator Date hidden'!X54="x","x",$W$2-'Indicator Date hidden'!X54)</f>
        <v>0</v>
      </c>
      <c r="X53" s="204">
        <f>IF('Indicator Date hidden'!Y54="x","x",$X$2-'Indicator Date hidden'!Y54)</f>
        <v>4</v>
      </c>
      <c r="Y53" s="204">
        <f>IF('Indicator Date hidden'!Z54="x","x",$Y$2-'Indicator Date hidden'!Z54)</f>
        <v>0</v>
      </c>
      <c r="Z53" s="204">
        <f>IF('Indicator Date hidden'!AA54="x","x",$Z$2-'Indicator Date hidden'!AA54)</f>
        <v>0</v>
      </c>
      <c r="AA53" s="204">
        <f>IF('Indicator Date hidden'!AB54="x","x",$AA$2-'Indicator Date hidden'!AB54)</f>
        <v>0</v>
      </c>
      <c r="AB53" s="204">
        <f>IF('Indicator Date hidden'!AC54="x","x",$AB$2-'Indicator Date hidden'!AC54)</f>
        <v>0</v>
      </c>
      <c r="AC53" s="204">
        <f>IF('Indicator Date hidden'!AD54="x","x",$AC$2-'Indicator Date hidden'!AD54)</f>
        <v>0</v>
      </c>
      <c r="AD53" s="204" t="str">
        <f>IF('Indicator Date hidden'!AE54="x","x",$AD$2-'Indicator Date hidden'!AE54)</f>
        <v>x</v>
      </c>
      <c r="AE53" s="204">
        <f>IF('Indicator Date hidden'!AF54="x","x",$AE$2-'Indicator Date hidden'!AF54)</f>
        <v>0</v>
      </c>
      <c r="AF53" s="204">
        <f>IF('Indicator Date hidden'!AG54="x","x",$AF$2-'Indicator Date hidden'!AG54)</f>
        <v>5</v>
      </c>
      <c r="AG53" s="204">
        <f>IF('Indicator Date hidden'!AH54="x","x",$AG$2-'Indicator Date hidden'!AH54)</f>
        <v>0</v>
      </c>
      <c r="AH53" s="204">
        <f>IF('Indicator Date hidden'!AI54="x","x",$AH$2-'Indicator Date hidden'!AI54)</f>
        <v>0</v>
      </c>
      <c r="AI53" s="204">
        <f>IF('Indicator Date hidden'!AJ54="x","x",$AI$2-'Indicator Date hidden'!AJ54)</f>
        <v>0</v>
      </c>
      <c r="AJ53" s="204">
        <f>IF('Indicator Date hidden'!AK54="x","x",$AJ$2-'Indicator Date hidden'!AK54)</f>
        <v>1</v>
      </c>
      <c r="AK53" s="204">
        <f>IF('Indicator Date hidden'!AL54="x","x",$AK$2-'Indicator Date hidden'!AL54)</f>
        <v>0</v>
      </c>
      <c r="AL53" s="204">
        <f>IF('Indicator Date hidden'!AM54="x","x",$AL$2-'Indicator Date hidden'!AM54)</f>
        <v>0</v>
      </c>
      <c r="AM53" s="204">
        <f>IF('Indicator Date hidden'!AN54="x","x",$AM$2-'Indicator Date hidden'!AN54)</f>
        <v>0</v>
      </c>
      <c r="AN53" s="204">
        <f>IF('Indicator Date hidden'!AO54="x","x",$AN$2-'Indicator Date hidden'!AO54)</f>
        <v>0</v>
      </c>
      <c r="AO53" s="204">
        <f>IF('Indicator Date hidden'!AP54="x","x",$AO$2-'Indicator Date hidden'!AP54)</f>
        <v>0</v>
      </c>
      <c r="AP53" s="204">
        <f>IF('Indicator Date hidden'!AQ54="x","x",$AP$2-'Indicator Date hidden'!AQ54)</f>
        <v>0</v>
      </c>
      <c r="AQ53" s="204">
        <f>IF('Indicator Date hidden'!AR54="x","x",$AQ$2-'Indicator Date hidden'!AR54)</f>
        <v>0</v>
      </c>
      <c r="AR53" s="204">
        <f>IF('Indicator Date hidden'!AS54="x","x",$AR$2-'Indicator Date hidden'!AS54)</f>
        <v>0</v>
      </c>
      <c r="AS53" s="204">
        <f>IF('Indicator Date hidden'!AT54="x","x",$AS$2-'Indicator Date hidden'!AT54)</f>
        <v>0</v>
      </c>
      <c r="AT53" s="204">
        <f>IF('Indicator Date hidden'!AU54="x","x",$AT$2-'Indicator Date hidden'!AU54)</f>
        <v>0</v>
      </c>
      <c r="AU53" s="204">
        <f>IF('Indicator Date hidden'!AV54="x","x",$AU$2-'Indicator Date hidden'!AV54)</f>
        <v>1</v>
      </c>
      <c r="AV53" s="204">
        <f>IF('Indicator Date hidden'!AW54="x","x",$AV$2-'Indicator Date hidden'!AW54)</f>
        <v>0</v>
      </c>
      <c r="AW53" s="204">
        <f>IF('Indicator Date hidden'!AX54="x","x",$AW$2-'Indicator Date hidden'!AX54)</f>
        <v>0</v>
      </c>
      <c r="AX53" s="204">
        <f>IF('Indicator Date hidden'!AY54="x","x",$AX$2-'Indicator Date hidden'!AY54)</f>
        <v>0</v>
      </c>
      <c r="AY53" s="204">
        <f>IF('Indicator Date hidden'!AZ54="x","x",$AY$2-'Indicator Date hidden'!AZ54)</f>
        <v>0</v>
      </c>
      <c r="AZ53" s="204">
        <f>IF('Indicator Date hidden'!BA54="x","x",$AZ$2-'Indicator Date hidden'!BA54)</f>
        <v>0</v>
      </c>
      <c r="BA53">
        <f t="shared" si="5"/>
        <v>11</v>
      </c>
      <c r="BB53" s="21">
        <f t="shared" si="6"/>
        <v>0.22</v>
      </c>
      <c r="BC53">
        <f t="shared" si="7"/>
        <v>4</v>
      </c>
      <c r="BD53" s="21">
        <f t="shared" si="8"/>
        <v>0.90088845036441667</v>
      </c>
      <c r="BE53" s="273">
        <f t="shared" si="9"/>
        <v>0</v>
      </c>
    </row>
    <row r="54" spans="1:57" x14ac:dyDescent="0.35">
      <c r="A54" t="s">
        <v>7088</v>
      </c>
      <c r="B54" s="204">
        <f>IF('Indicator Date hidden'!C55="x","x",$B$2-'Indicator Date hidden'!C55)</f>
        <v>0</v>
      </c>
      <c r="C54" s="204">
        <f>IF('Indicator Date hidden'!D55="x","x",$C$2-'Indicator Date hidden'!D55)</f>
        <v>0</v>
      </c>
      <c r="D54" s="204">
        <f>IF('Indicator Date hidden'!E55="x","x",$D$2-'Indicator Date hidden'!E55)</f>
        <v>0</v>
      </c>
      <c r="E54" s="204">
        <f>IF('Indicator Date hidden'!F55="x","x",$E$2-'Indicator Date hidden'!F55)</f>
        <v>0</v>
      </c>
      <c r="F54" s="204">
        <f>IF('Indicator Date hidden'!G55="x","x",$F$2-'Indicator Date hidden'!G55)</f>
        <v>0</v>
      </c>
      <c r="G54" s="204">
        <f>IF('Indicator Date hidden'!H55="x","x",$G$2-'Indicator Date hidden'!H55)</f>
        <v>0</v>
      </c>
      <c r="H54" s="204">
        <f>IF('Indicator Date hidden'!I55="x","x",$H$2-'Indicator Date hidden'!I55)</f>
        <v>0</v>
      </c>
      <c r="I54" s="204">
        <f>IF('Indicator Date hidden'!J55="x","x",$I$2-'Indicator Date hidden'!J55)</f>
        <v>0</v>
      </c>
      <c r="J54" s="204">
        <f>IF('Indicator Date hidden'!K55="x","x",$J$2-'Indicator Date hidden'!K55)</f>
        <v>0</v>
      </c>
      <c r="K54" s="204">
        <f>IF('Indicator Date hidden'!L55="x","x",$K$2-'Indicator Date hidden'!L55)</f>
        <v>0</v>
      </c>
      <c r="L54" s="204">
        <f>IF('Indicator Date hidden'!M55="x","x",$L$2-'Indicator Date hidden'!M55)</f>
        <v>0</v>
      </c>
      <c r="M54" s="204">
        <f>IF('Indicator Date hidden'!N55="x","x",$M$2-'Indicator Date hidden'!N55)</f>
        <v>0</v>
      </c>
      <c r="N54" s="204">
        <f>IF('Indicator Date hidden'!O55="x","x",$N$2-'Indicator Date hidden'!O55)</f>
        <v>0</v>
      </c>
      <c r="O54" s="204">
        <f>IF('Indicator Date hidden'!P55="x","x",$O$2-'Indicator Date hidden'!P55)</f>
        <v>0</v>
      </c>
      <c r="P54" s="204">
        <f>IF('Indicator Date hidden'!Q55="x","x",$P$2-'Indicator Date hidden'!Q55)</f>
        <v>0</v>
      </c>
      <c r="Q54" s="204" t="str">
        <f>IF('Indicator Date hidden'!R55="x","x",$Q$2-'Indicator Date hidden'!R55)</f>
        <v>x</v>
      </c>
      <c r="R54" s="204">
        <f>IF('Indicator Date hidden'!S55="x","x",$R$2-'Indicator Date hidden'!S55)</f>
        <v>0</v>
      </c>
      <c r="S54" s="204">
        <f>IF('Indicator Date hidden'!T55="x","x",$S$2-'Indicator Date hidden'!T55)</f>
        <v>0</v>
      </c>
      <c r="T54" s="204">
        <f>IF('Indicator Date hidden'!U55="x","x",$T$2-'Indicator Date hidden'!U55)</f>
        <v>0</v>
      </c>
      <c r="U54" s="204">
        <f>IF('Indicator Date hidden'!V55="x","x",$U$2-'Indicator Date hidden'!V55)</f>
        <v>0</v>
      </c>
      <c r="V54" s="204">
        <f>IF('Indicator Date hidden'!W55="x","x",$V$2-'Indicator Date hidden'!W55)</f>
        <v>0</v>
      </c>
      <c r="W54" s="204">
        <f>IF('Indicator Date hidden'!X55="x","x",$W$2-'Indicator Date hidden'!X55)</f>
        <v>6</v>
      </c>
      <c r="X54" s="204">
        <f>IF('Indicator Date hidden'!Y55="x","x",$X$2-'Indicator Date hidden'!Y55)</f>
        <v>4</v>
      </c>
      <c r="Y54" s="204">
        <f>IF('Indicator Date hidden'!Z55="x","x",$Y$2-'Indicator Date hidden'!Z55)</f>
        <v>0</v>
      </c>
      <c r="Z54" s="204">
        <f>IF('Indicator Date hidden'!AA55="x","x",$Z$2-'Indicator Date hidden'!AA55)</f>
        <v>0</v>
      </c>
      <c r="AA54" s="204">
        <f>IF('Indicator Date hidden'!AB55="x","x",$AA$2-'Indicator Date hidden'!AB55)</f>
        <v>0</v>
      </c>
      <c r="AB54" s="204">
        <f>IF('Indicator Date hidden'!AC55="x","x",$AB$2-'Indicator Date hidden'!AC55)</f>
        <v>0</v>
      </c>
      <c r="AC54" s="204">
        <f>IF('Indicator Date hidden'!AD55="x","x",$AC$2-'Indicator Date hidden'!AD55)</f>
        <v>0</v>
      </c>
      <c r="AD54" s="204">
        <f>IF('Indicator Date hidden'!AE55="x","x",$AD$2-'Indicator Date hidden'!AE55)</f>
        <v>0</v>
      </c>
      <c r="AE54" s="204">
        <f>IF('Indicator Date hidden'!AF55="x","x",$AE$2-'Indicator Date hidden'!AF55)</f>
        <v>0</v>
      </c>
      <c r="AF54" s="204">
        <f>IF('Indicator Date hidden'!AG55="x","x",$AF$2-'Indicator Date hidden'!AG55)</f>
        <v>0</v>
      </c>
      <c r="AG54" s="204">
        <f>IF('Indicator Date hidden'!AH55="x","x",$AG$2-'Indicator Date hidden'!AH55)</f>
        <v>0</v>
      </c>
      <c r="AH54" s="204">
        <f>IF('Indicator Date hidden'!AI55="x","x",$AH$2-'Indicator Date hidden'!AI55)</f>
        <v>0</v>
      </c>
      <c r="AI54" s="204">
        <f>IF('Indicator Date hidden'!AJ55="x","x",$AI$2-'Indicator Date hidden'!AJ55)</f>
        <v>0</v>
      </c>
      <c r="AJ54" s="204">
        <f>IF('Indicator Date hidden'!AK55="x","x",$AJ$2-'Indicator Date hidden'!AK55)</f>
        <v>1</v>
      </c>
      <c r="AK54" s="204">
        <f>IF('Indicator Date hidden'!AL55="x","x",$AK$2-'Indicator Date hidden'!AL55)</f>
        <v>1</v>
      </c>
      <c r="AL54" s="204">
        <f>IF('Indicator Date hidden'!AM55="x","x",$AL$2-'Indicator Date hidden'!AM55)</f>
        <v>0</v>
      </c>
      <c r="AM54" s="204">
        <f>IF('Indicator Date hidden'!AN55="x","x",$AM$2-'Indicator Date hidden'!AN55)</f>
        <v>0</v>
      </c>
      <c r="AN54" s="204">
        <f>IF('Indicator Date hidden'!AO55="x","x",$AN$2-'Indicator Date hidden'!AO55)</f>
        <v>0</v>
      </c>
      <c r="AO54" s="204">
        <f>IF('Indicator Date hidden'!AP55="x","x",$AO$2-'Indicator Date hidden'!AP55)</f>
        <v>0</v>
      </c>
      <c r="AP54" s="204">
        <f>IF('Indicator Date hidden'!AQ55="x","x",$AP$2-'Indicator Date hidden'!AQ55)</f>
        <v>0</v>
      </c>
      <c r="AQ54" s="204">
        <f>IF('Indicator Date hidden'!AR55="x","x",$AQ$2-'Indicator Date hidden'!AR55)</f>
        <v>6</v>
      </c>
      <c r="AR54" s="204">
        <f>IF('Indicator Date hidden'!AS55="x","x",$AR$2-'Indicator Date hidden'!AS55)</f>
        <v>0</v>
      </c>
      <c r="AS54" s="204">
        <f>IF('Indicator Date hidden'!AT55="x","x",$AS$2-'Indicator Date hidden'!AT55)</f>
        <v>0</v>
      </c>
      <c r="AT54" s="204">
        <f>IF('Indicator Date hidden'!AU55="x","x",$AT$2-'Indicator Date hidden'!AU55)</f>
        <v>0</v>
      </c>
      <c r="AU54" s="204">
        <f>IF('Indicator Date hidden'!AV55="x","x",$AU$2-'Indicator Date hidden'!AV55)</f>
        <v>1</v>
      </c>
      <c r="AV54" s="204">
        <f>IF('Indicator Date hidden'!AW55="x","x",$AV$2-'Indicator Date hidden'!AW55)</f>
        <v>0</v>
      </c>
      <c r="AW54" s="204">
        <f>IF('Indicator Date hidden'!AX55="x","x",$AW$2-'Indicator Date hidden'!AX55)</f>
        <v>0</v>
      </c>
      <c r="AX54" s="204">
        <f>IF('Indicator Date hidden'!AY55="x","x",$AX$2-'Indicator Date hidden'!AY55)</f>
        <v>0</v>
      </c>
      <c r="AY54" s="204">
        <f>IF('Indicator Date hidden'!AZ55="x","x",$AY$2-'Indicator Date hidden'!AZ55)</f>
        <v>0</v>
      </c>
      <c r="AZ54" s="204">
        <f>IF('Indicator Date hidden'!BA55="x","x",$AZ$2-'Indicator Date hidden'!BA55)</f>
        <v>0</v>
      </c>
      <c r="BA54">
        <f t="shared" si="5"/>
        <v>19</v>
      </c>
      <c r="BB54" s="21">
        <f t="shared" si="6"/>
        <v>0.38</v>
      </c>
      <c r="BC54">
        <f t="shared" si="7"/>
        <v>6</v>
      </c>
      <c r="BD54" s="21">
        <f t="shared" si="8"/>
        <v>1.2944496900227525</v>
      </c>
      <c r="BE54" s="273">
        <f t="shared" si="9"/>
        <v>0</v>
      </c>
    </row>
    <row r="55" spans="1:57" x14ac:dyDescent="0.35">
      <c r="A55" t="s">
        <v>6948</v>
      </c>
      <c r="B55" s="204">
        <f>IF('Indicator Date hidden'!C56="x","x",$B$2-'Indicator Date hidden'!C56)</f>
        <v>0</v>
      </c>
      <c r="C55" s="204">
        <f>IF('Indicator Date hidden'!D56="x","x",$C$2-'Indicator Date hidden'!D56)</f>
        <v>0</v>
      </c>
      <c r="D55" s="204">
        <f>IF('Indicator Date hidden'!E56="x","x",$D$2-'Indicator Date hidden'!E56)</f>
        <v>0</v>
      </c>
      <c r="E55" s="204">
        <f>IF('Indicator Date hidden'!F56="x","x",$E$2-'Indicator Date hidden'!F56)</f>
        <v>0</v>
      </c>
      <c r="F55" s="204">
        <f>IF('Indicator Date hidden'!G56="x","x",$F$2-'Indicator Date hidden'!G56)</f>
        <v>0</v>
      </c>
      <c r="G55" s="204">
        <f>IF('Indicator Date hidden'!H56="x","x",$G$2-'Indicator Date hidden'!H56)</f>
        <v>0</v>
      </c>
      <c r="H55" s="204">
        <f>IF('Indicator Date hidden'!I56="x","x",$H$2-'Indicator Date hidden'!I56)</f>
        <v>0</v>
      </c>
      <c r="I55" s="204">
        <f>IF('Indicator Date hidden'!J56="x","x",$I$2-'Indicator Date hidden'!J56)</f>
        <v>0</v>
      </c>
      <c r="J55" s="204">
        <f>IF('Indicator Date hidden'!K56="x","x",$J$2-'Indicator Date hidden'!K56)</f>
        <v>0</v>
      </c>
      <c r="K55" s="204">
        <f>IF('Indicator Date hidden'!L56="x","x",$K$2-'Indicator Date hidden'!L56)</f>
        <v>0</v>
      </c>
      <c r="L55" s="204">
        <f>IF('Indicator Date hidden'!M56="x","x",$L$2-'Indicator Date hidden'!M56)</f>
        <v>0</v>
      </c>
      <c r="M55" s="204">
        <f>IF('Indicator Date hidden'!N56="x","x",$M$2-'Indicator Date hidden'!N56)</f>
        <v>0</v>
      </c>
      <c r="N55" s="204">
        <f>IF('Indicator Date hidden'!O56="x","x",$N$2-'Indicator Date hidden'!O56)</f>
        <v>0</v>
      </c>
      <c r="O55" s="204">
        <f>IF('Indicator Date hidden'!P56="x","x",$O$2-'Indicator Date hidden'!P56)</f>
        <v>0</v>
      </c>
      <c r="P55" s="204">
        <f>IF('Indicator Date hidden'!Q56="x","x",$P$2-'Indicator Date hidden'!Q56)</f>
        <v>0</v>
      </c>
      <c r="Q55" s="204" t="str">
        <f>IF('Indicator Date hidden'!R56="x","x",$Q$2-'Indicator Date hidden'!R56)</f>
        <v>x</v>
      </c>
      <c r="R55" s="204">
        <f>IF('Indicator Date hidden'!S56="x","x",$R$2-'Indicator Date hidden'!S56)</f>
        <v>0</v>
      </c>
      <c r="S55" s="204">
        <f>IF('Indicator Date hidden'!T56="x","x",$S$2-'Indicator Date hidden'!T56)</f>
        <v>0</v>
      </c>
      <c r="T55" s="204">
        <f>IF('Indicator Date hidden'!U56="x","x",$T$2-'Indicator Date hidden'!U56)</f>
        <v>0</v>
      </c>
      <c r="U55" s="204">
        <f>IF('Indicator Date hidden'!V56="x","x",$U$2-'Indicator Date hidden'!V56)</f>
        <v>0</v>
      </c>
      <c r="V55" s="204">
        <f>IF('Indicator Date hidden'!W56="x","x",$V$2-'Indicator Date hidden'!W56)</f>
        <v>0</v>
      </c>
      <c r="W55" s="204">
        <f>IF('Indicator Date hidden'!X56="x","x",$W$2-'Indicator Date hidden'!X56)</f>
        <v>4</v>
      </c>
      <c r="X55" s="204" t="str">
        <f>IF('Indicator Date hidden'!Y56="x","x",$X$2-'Indicator Date hidden'!Y56)</f>
        <v>x</v>
      </c>
      <c r="Y55" s="204">
        <f>IF('Indicator Date hidden'!Z56="x","x",$Y$2-'Indicator Date hidden'!Z56)</f>
        <v>0</v>
      </c>
      <c r="Z55" s="204">
        <f>IF('Indicator Date hidden'!AA56="x","x",$Z$2-'Indicator Date hidden'!AA56)</f>
        <v>0</v>
      </c>
      <c r="AA55" s="204">
        <f>IF('Indicator Date hidden'!AB56="x","x",$AA$2-'Indicator Date hidden'!AB56)</f>
        <v>0</v>
      </c>
      <c r="AB55" s="204">
        <f>IF('Indicator Date hidden'!AC56="x","x",$AB$2-'Indicator Date hidden'!AC56)</f>
        <v>0</v>
      </c>
      <c r="AC55" s="204">
        <f>IF('Indicator Date hidden'!AD56="x","x",$AC$2-'Indicator Date hidden'!AD56)</f>
        <v>0</v>
      </c>
      <c r="AD55" s="204">
        <f>IF('Indicator Date hidden'!AE56="x","x",$AD$2-'Indicator Date hidden'!AE56)</f>
        <v>0</v>
      </c>
      <c r="AE55" s="204" t="str">
        <f>IF('Indicator Date hidden'!AF56="x","x",$AE$2-'Indicator Date hidden'!AF56)</f>
        <v>x</v>
      </c>
      <c r="AF55" s="204" t="str">
        <f>IF('Indicator Date hidden'!AG56="x","x",$AF$2-'Indicator Date hidden'!AG56)</f>
        <v>x</v>
      </c>
      <c r="AG55" s="204">
        <f>IF('Indicator Date hidden'!AH56="x","x",$AG$2-'Indicator Date hidden'!AH56)</f>
        <v>0</v>
      </c>
      <c r="AH55" s="204">
        <f>IF('Indicator Date hidden'!AI56="x","x",$AH$2-'Indicator Date hidden'!AI56)</f>
        <v>0</v>
      </c>
      <c r="AI55" s="204">
        <f>IF('Indicator Date hidden'!AJ56="x","x",$AI$2-'Indicator Date hidden'!AJ56)</f>
        <v>0</v>
      </c>
      <c r="AJ55" s="204" t="str">
        <f>IF('Indicator Date hidden'!AK56="x","x",$AJ$2-'Indicator Date hidden'!AK56)</f>
        <v>x</v>
      </c>
      <c r="AK55" s="204">
        <f>IF('Indicator Date hidden'!AL56="x","x",$AK$2-'Indicator Date hidden'!AL56)</f>
        <v>1</v>
      </c>
      <c r="AL55" s="204">
        <f>IF('Indicator Date hidden'!AM56="x","x",$AL$2-'Indicator Date hidden'!AM56)</f>
        <v>0</v>
      </c>
      <c r="AM55" s="204">
        <f>IF('Indicator Date hidden'!AN56="x","x",$AM$2-'Indicator Date hidden'!AN56)</f>
        <v>0</v>
      </c>
      <c r="AN55" s="204">
        <f>IF('Indicator Date hidden'!AO56="x","x",$AN$2-'Indicator Date hidden'!AO56)</f>
        <v>0</v>
      </c>
      <c r="AO55" s="204" t="str">
        <f>IF('Indicator Date hidden'!AP56="x","x",$AO$2-'Indicator Date hidden'!AP56)</f>
        <v>x</v>
      </c>
      <c r="AP55" s="204" t="str">
        <f>IF('Indicator Date hidden'!AQ56="x","x",$AP$2-'Indicator Date hidden'!AQ56)</f>
        <v>x</v>
      </c>
      <c r="AQ55" s="204" t="str">
        <f>IF('Indicator Date hidden'!AR56="x","x",$AQ$2-'Indicator Date hidden'!AR56)</f>
        <v>x</v>
      </c>
      <c r="AR55" s="204">
        <f>IF('Indicator Date hidden'!AS56="x","x",$AR$2-'Indicator Date hidden'!AS56)</f>
        <v>0</v>
      </c>
      <c r="AS55" s="204">
        <f>IF('Indicator Date hidden'!AT56="x","x",$AS$2-'Indicator Date hidden'!AT56)</f>
        <v>2</v>
      </c>
      <c r="AT55" s="204">
        <f>IF('Indicator Date hidden'!AU56="x","x",$AT$2-'Indicator Date hidden'!AU56)</f>
        <v>0</v>
      </c>
      <c r="AU55" s="204">
        <f>IF('Indicator Date hidden'!AV56="x","x",$AU$2-'Indicator Date hidden'!AV56)</f>
        <v>1</v>
      </c>
      <c r="AV55" s="204">
        <f>IF('Indicator Date hidden'!AW56="x","x",$AV$2-'Indicator Date hidden'!AW56)</f>
        <v>0</v>
      </c>
      <c r="AW55" s="204">
        <f>IF('Indicator Date hidden'!AX56="x","x",$AW$2-'Indicator Date hidden'!AX56)</f>
        <v>0</v>
      </c>
      <c r="AX55" s="204">
        <f>IF('Indicator Date hidden'!AY56="x","x",$AX$2-'Indicator Date hidden'!AY56)</f>
        <v>0</v>
      </c>
      <c r="AY55" s="204">
        <f>IF('Indicator Date hidden'!AZ56="x","x",$AY$2-'Indicator Date hidden'!AZ56)</f>
        <v>0</v>
      </c>
      <c r="AZ55" s="204">
        <f>IF('Indicator Date hidden'!BA56="x","x",$AZ$2-'Indicator Date hidden'!BA56)</f>
        <v>0</v>
      </c>
      <c r="BA55">
        <f t="shared" si="5"/>
        <v>8</v>
      </c>
      <c r="BB55" s="21">
        <f t="shared" si="6"/>
        <v>0.18604651162790697</v>
      </c>
      <c r="BC55">
        <f t="shared" si="7"/>
        <v>4</v>
      </c>
      <c r="BD55" s="21">
        <f t="shared" si="8"/>
        <v>0.69066243743802314</v>
      </c>
      <c r="BE55" s="273">
        <f t="shared" si="9"/>
        <v>0</v>
      </c>
    </row>
    <row r="56" spans="1:57" x14ac:dyDescent="0.35">
      <c r="A56" t="s">
        <v>6920</v>
      </c>
      <c r="B56" s="204">
        <f>IF('Indicator Date hidden'!C57="x","x",$B$2-'Indicator Date hidden'!C57)</f>
        <v>0</v>
      </c>
      <c r="C56" s="204">
        <f>IF('Indicator Date hidden'!D57="x","x",$C$2-'Indicator Date hidden'!D57)</f>
        <v>0</v>
      </c>
      <c r="D56" s="204">
        <f>IF('Indicator Date hidden'!E57="x","x",$D$2-'Indicator Date hidden'!E57)</f>
        <v>0</v>
      </c>
      <c r="E56" s="204">
        <f>IF('Indicator Date hidden'!F57="x","x",$E$2-'Indicator Date hidden'!F57)</f>
        <v>0</v>
      </c>
      <c r="F56" s="204">
        <f>IF('Indicator Date hidden'!G57="x","x",$F$2-'Indicator Date hidden'!G57)</f>
        <v>0</v>
      </c>
      <c r="G56" s="204">
        <f>IF('Indicator Date hidden'!H57="x","x",$G$2-'Indicator Date hidden'!H57)</f>
        <v>0</v>
      </c>
      <c r="H56" s="204">
        <f>IF('Indicator Date hidden'!I57="x","x",$H$2-'Indicator Date hidden'!I57)</f>
        <v>0</v>
      </c>
      <c r="I56" s="204">
        <f>IF('Indicator Date hidden'!J57="x","x",$I$2-'Indicator Date hidden'!J57)</f>
        <v>0</v>
      </c>
      <c r="J56" s="204">
        <f>IF('Indicator Date hidden'!K57="x","x",$J$2-'Indicator Date hidden'!K57)</f>
        <v>0</v>
      </c>
      <c r="K56" s="204">
        <f>IF('Indicator Date hidden'!L57="x","x",$K$2-'Indicator Date hidden'!L57)</f>
        <v>0</v>
      </c>
      <c r="L56" s="204">
        <f>IF('Indicator Date hidden'!M57="x","x",$L$2-'Indicator Date hidden'!M57)</f>
        <v>0</v>
      </c>
      <c r="M56" s="204">
        <f>IF('Indicator Date hidden'!N57="x","x",$M$2-'Indicator Date hidden'!N57)</f>
        <v>0</v>
      </c>
      <c r="N56" s="204">
        <f>IF('Indicator Date hidden'!O57="x","x",$N$2-'Indicator Date hidden'!O57)</f>
        <v>0</v>
      </c>
      <c r="O56" s="204">
        <f>IF('Indicator Date hidden'!P57="x","x",$O$2-'Indicator Date hidden'!P57)</f>
        <v>0</v>
      </c>
      <c r="P56" s="204">
        <f>IF('Indicator Date hidden'!Q57="x","x",$P$2-'Indicator Date hidden'!Q57)</f>
        <v>0</v>
      </c>
      <c r="Q56" s="204" t="str">
        <f>IF('Indicator Date hidden'!R57="x","x",$Q$2-'Indicator Date hidden'!R57)</f>
        <v>x</v>
      </c>
      <c r="R56" s="204">
        <f>IF('Indicator Date hidden'!S57="x","x",$R$2-'Indicator Date hidden'!S57)</f>
        <v>0</v>
      </c>
      <c r="S56" s="204">
        <f>IF('Indicator Date hidden'!T57="x","x",$S$2-'Indicator Date hidden'!T57)</f>
        <v>0</v>
      </c>
      <c r="T56" s="204">
        <f>IF('Indicator Date hidden'!U57="x","x",$T$2-'Indicator Date hidden'!U57)</f>
        <v>0</v>
      </c>
      <c r="U56" s="204" t="str">
        <f>IF('Indicator Date hidden'!V57="x","x",$U$2-'Indicator Date hidden'!V57)</f>
        <v>x</v>
      </c>
      <c r="V56" s="204">
        <f>IF('Indicator Date hidden'!W57="x","x",$V$2-'Indicator Date hidden'!W57)</f>
        <v>0</v>
      </c>
      <c r="W56" s="204">
        <f>IF('Indicator Date hidden'!X57="x","x",$W$2-'Indicator Date hidden'!X57)</f>
        <v>4</v>
      </c>
      <c r="X56" s="204" t="str">
        <f>IF('Indicator Date hidden'!Y57="x","x",$X$2-'Indicator Date hidden'!Y57)</f>
        <v>x</v>
      </c>
      <c r="Y56" s="204">
        <f>IF('Indicator Date hidden'!Z57="x","x",$Y$2-'Indicator Date hidden'!Z57)</f>
        <v>0</v>
      </c>
      <c r="Z56" s="204">
        <f>IF('Indicator Date hidden'!AA57="x","x",$Z$2-'Indicator Date hidden'!AA57)</f>
        <v>0</v>
      </c>
      <c r="AA56" s="204">
        <f>IF('Indicator Date hidden'!AB57="x","x",$AA$2-'Indicator Date hidden'!AB57)</f>
        <v>0</v>
      </c>
      <c r="AB56" s="204">
        <f>IF('Indicator Date hidden'!AC57="x","x",$AB$2-'Indicator Date hidden'!AC57)</f>
        <v>0</v>
      </c>
      <c r="AC56" s="204">
        <f>IF('Indicator Date hidden'!AD57="x","x",$AC$2-'Indicator Date hidden'!AD57)</f>
        <v>0</v>
      </c>
      <c r="AD56" s="204">
        <f>IF('Indicator Date hidden'!AE57="x","x",$AD$2-'Indicator Date hidden'!AE57)</f>
        <v>0</v>
      </c>
      <c r="AE56" s="204" t="str">
        <f>IF('Indicator Date hidden'!AF57="x","x",$AE$2-'Indicator Date hidden'!AF57)</f>
        <v>x</v>
      </c>
      <c r="AF56" s="204" t="str">
        <f>IF('Indicator Date hidden'!AG57="x","x",$AF$2-'Indicator Date hidden'!AG57)</f>
        <v>x</v>
      </c>
      <c r="AG56" s="204">
        <f>IF('Indicator Date hidden'!AH57="x","x",$AG$2-'Indicator Date hidden'!AH57)</f>
        <v>0</v>
      </c>
      <c r="AH56" s="204">
        <f>IF('Indicator Date hidden'!AI57="x","x",$AH$2-'Indicator Date hidden'!AI57)</f>
        <v>0</v>
      </c>
      <c r="AI56" s="204">
        <f>IF('Indicator Date hidden'!AJ57="x","x",$AI$2-'Indicator Date hidden'!AJ57)</f>
        <v>0</v>
      </c>
      <c r="AJ56" s="204" t="str">
        <f>IF('Indicator Date hidden'!AK57="x","x",$AJ$2-'Indicator Date hidden'!AK57)</f>
        <v>x</v>
      </c>
      <c r="AK56" s="204">
        <f>IF('Indicator Date hidden'!AL57="x","x",$AK$2-'Indicator Date hidden'!AL57)</f>
        <v>1</v>
      </c>
      <c r="AL56" s="204">
        <f>IF('Indicator Date hidden'!AM57="x","x",$AL$2-'Indicator Date hidden'!AM57)</f>
        <v>0</v>
      </c>
      <c r="AM56" s="204">
        <f>IF('Indicator Date hidden'!AN57="x","x",$AM$2-'Indicator Date hidden'!AN57)</f>
        <v>0</v>
      </c>
      <c r="AN56" s="204">
        <f>IF('Indicator Date hidden'!AO57="x","x",$AN$2-'Indicator Date hidden'!AO57)</f>
        <v>0</v>
      </c>
      <c r="AO56" s="204" t="str">
        <f>IF('Indicator Date hidden'!AP57="x","x",$AO$2-'Indicator Date hidden'!AP57)</f>
        <v>x</v>
      </c>
      <c r="AP56" s="204" t="str">
        <f>IF('Indicator Date hidden'!AQ57="x","x",$AP$2-'Indicator Date hidden'!AQ57)</f>
        <v>x</v>
      </c>
      <c r="AQ56" s="204" t="str">
        <f>IF('Indicator Date hidden'!AR57="x","x",$AQ$2-'Indicator Date hidden'!AR57)</f>
        <v>x</v>
      </c>
      <c r="AR56" s="204">
        <f>IF('Indicator Date hidden'!AS57="x","x",$AR$2-'Indicator Date hidden'!AS57)</f>
        <v>0</v>
      </c>
      <c r="AS56" s="204">
        <f>IF('Indicator Date hidden'!AT57="x","x",$AS$2-'Indicator Date hidden'!AT57)</f>
        <v>0</v>
      </c>
      <c r="AT56" s="204">
        <f>IF('Indicator Date hidden'!AU57="x","x",$AT$2-'Indicator Date hidden'!AU57)</f>
        <v>0</v>
      </c>
      <c r="AU56" s="204">
        <f>IF('Indicator Date hidden'!AV57="x","x",$AU$2-'Indicator Date hidden'!AV57)</f>
        <v>1</v>
      </c>
      <c r="AV56" s="204">
        <f>IF('Indicator Date hidden'!AW57="x","x",$AV$2-'Indicator Date hidden'!AW57)</f>
        <v>0</v>
      </c>
      <c r="AW56" s="204">
        <f>IF('Indicator Date hidden'!AX57="x","x",$AW$2-'Indicator Date hidden'!AX57)</f>
        <v>0</v>
      </c>
      <c r="AX56" s="204">
        <f>IF('Indicator Date hidden'!AY57="x","x",$AX$2-'Indicator Date hidden'!AY57)</f>
        <v>0</v>
      </c>
      <c r="AY56" s="204">
        <f>IF('Indicator Date hidden'!AZ57="x","x",$AY$2-'Indicator Date hidden'!AZ57)</f>
        <v>0</v>
      </c>
      <c r="AZ56" s="204">
        <f>IF('Indicator Date hidden'!BA57="x","x",$AZ$2-'Indicator Date hidden'!BA57)</f>
        <v>0</v>
      </c>
      <c r="BA56">
        <f t="shared" si="5"/>
        <v>6</v>
      </c>
      <c r="BB56" s="21">
        <f t="shared" si="6"/>
        <v>0.14285714285714285</v>
      </c>
      <c r="BC56">
        <f t="shared" si="7"/>
        <v>3</v>
      </c>
      <c r="BD56" s="21">
        <f t="shared" si="8"/>
        <v>0.63887656499993994</v>
      </c>
      <c r="BE56" s="273">
        <f t="shared" si="9"/>
        <v>0</v>
      </c>
    </row>
    <row r="57" spans="1:57" x14ac:dyDescent="0.35">
      <c r="A57" t="s">
        <v>6923</v>
      </c>
      <c r="B57" s="204">
        <f>IF('Indicator Date hidden'!C58="x","x",$B$2-'Indicator Date hidden'!C58)</f>
        <v>0</v>
      </c>
      <c r="C57" s="204">
        <f>IF('Indicator Date hidden'!D58="x","x",$C$2-'Indicator Date hidden'!D58)</f>
        <v>0</v>
      </c>
      <c r="D57" s="204">
        <f>IF('Indicator Date hidden'!E58="x","x",$D$2-'Indicator Date hidden'!E58)</f>
        <v>0</v>
      </c>
      <c r="E57" s="204">
        <f>IF('Indicator Date hidden'!F58="x","x",$E$2-'Indicator Date hidden'!F58)</f>
        <v>0</v>
      </c>
      <c r="F57" s="204">
        <f>IF('Indicator Date hidden'!G58="x","x",$F$2-'Indicator Date hidden'!G58)</f>
        <v>0</v>
      </c>
      <c r="G57" s="204">
        <f>IF('Indicator Date hidden'!H58="x","x",$G$2-'Indicator Date hidden'!H58)</f>
        <v>0</v>
      </c>
      <c r="H57" s="204">
        <f>IF('Indicator Date hidden'!I58="x","x",$H$2-'Indicator Date hidden'!I58)</f>
        <v>0</v>
      </c>
      <c r="I57" s="204">
        <f>IF('Indicator Date hidden'!J58="x","x",$I$2-'Indicator Date hidden'!J58)</f>
        <v>0</v>
      </c>
      <c r="J57" s="204">
        <f>IF('Indicator Date hidden'!K58="x","x",$J$2-'Indicator Date hidden'!K58)</f>
        <v>0</v>
      </c>
      <c r="K57" s="204">
        <f>IF('Indicator Date hidden'!L58="x","x",$K$2-'Indicator Date hidden'!L58)</f>
        <v>0</v>
      </c>
      <c r="L57" s="204">
        <f>IF('Indicator Date hidden'!M58="x","x",$L$2-'Indicator Date hidden'!M58)</f>
        <v>0</v>
      </c>
      <c r="M57" s="204">
        <f>IF('Indicator Date hidden'!N58="x","x",$M$2-'Indicator Date hidden'!N58)</f>
        <v>0</v>
      </c>
      <c r="N57" s="204">
        <f>IF('Indicator Date hidden'!O58="x","x",$N$2-'Indicator Date hidden'!O58)</f>
        <v>0</v>
      </c>
      <c r="O57" s="204">
        <f>IF('Indicator Date hidden'!P58="x","x",$O$2-'Indicator Date hidden'!P58)</f>
        <v>0</v>
      </c>
      <c r="P57" s="204">
        <f>IF('Indicator Date hidden'!Q58="x","x",$P$2-'Indicator Date hidden'!Q58)</f>
        <v>0</v>
      </c>
      <c r="Q57" s="204" t="str">
        <f>IF('Indicator Date hidden'!R58="x","x",$Q$2-'Indicator Date hidden'!R58)</f>
        <v>x</v>
      </c>
      <c r="R57" s="204">
        <f>IF('Indicator Date hidden'!S58="x","x",$R$2-'Indicator Date hidden'!S58)</f>
        <v>0</v>
      </c>
      <c r="S57" s="204">
        <f>IF('Indicator Date hidden'!T58="x","x",$S$2-'Indicator Date hidden'!T58)</f>
        <v>0</v>
      </c>
      <c r="T57" s="204">
        <f>IF('Indicator Date hidden'!U58="x","x",$T$2-'Indicator Date hidden'!U58)</f>
        <v>0</v>
      </c>
      <c r="U57" s="204" t="str">
        <f>IF('Indicator Date hidden'!V58="x","x",$U$2-'Indicator Date hidden'!V58)</f>
        <v>x</v>
      </c>
      <c r="V57" s="204">
        <f>IF('Indicator Date hidden'!W58="x","x",$V$2-'Indicator Date hidden'!W58)</f>
        <v>0</v>
      </c>
      <c r="W57" s="204" t="str">
        <f>IF('Indicator Date hidden'!X58="x","x",$W$2-'Indicator Date hidden'!X58)</f>
        <v>x</v>
      </c>
      <c r="X57" s="204">
        <f>IF('Indicator Date hidden'!Y58="x","x",$X$2-'Indicator Date hidden'!Y58)</f>
        <v>2</v>
      </c>
      <c r="Y57" s="204">
        <f>IF('Indicator Date hidden'!Z58="x","x",$Y$2-'Indicator Date hidden'!Z58)</f>
        <v>0</v>
      </c>
      <c r="Z57" s="204">
        <f>IF('Indicator Date hidden'!AA58="x","x",$Z$2-'Indicator Date hidden'!AA58)</f>
        <v>0</v>
      </c>
      <c r="AA57" s="204">
        <f>IF('Indicator Date hidden'!AB58="x","x",$AA$2-'Indicator Date hidden'!AB58)</f>
        <v>1</v>
      </c>
      <c r="AB57" s="204">
        <f>IF('Indicator Date hidden'!AC58="x","x",$AB$2-'Indicator Date hidden'!AC58)</f>
        <v>0</v>
      </c>
      <c r="AC57" s="204">
        <f>IF('Indicator Date hidden'!AD58="x","x",$AC$2-'Indicator Date hidden'!AD58)</f>
        <v>0</v>
      </c>
      <c r="AD57" s="204" t="str">
        <f>IF('Indicator Date hidden'!AE58="x","x",$AD$2-'Indicator Date hidden'!AE58)</f>
        <v>x</v>
      </c>
      <c r="AE57" s="204">
        <f>IF('Indicator Date hidden'!AF58="x","x",$AE$2-'Indicator Date hidden'!AF58)</f>
        <v>0</v>
      </c>
      <c r="AF57" s="204">
        <f>IF('Indicator Date hidden'!AG58="x","x",$AF$2-'Indicator Date hidden'!AG58)</f>
        <v>1</v>
      </c>
      <c r="AG57" s="204">
        <f>IF('Indicator Date hidden'!AH58="x","x",$AG$2-'Indicator Date hidden'!AH58)</f>
        <v>0</v>
      </c>
      <c r="AH57" s="204">
        <f>IF('Indicator Date hidden'!AI58="x","x",$AH$2-'Indicator Date hidden'!AI58)</f>
        <v>0</v>
      </c>
      <c r="AI57" s="204">
        <f>IF('Indicator Date hidden'!AJ58="x","x",$AI$2-'Indicator Date hidden'!AJ58)</f>
        <v>0</v>
      </c>
      <c r="AJ57" s="204" t="str">
        <f>IF('Indicator Date hidden'!AK58="x","x",$AJ$2-'Indicator Date hidden'!AK58)</f>
        <v>x</v>
      </c>
      <c r="AK57" s="204">
        <f>IF('Indicator Date hidden'!AL58="x","x",$AK$2-'Indicator Date hidden'!AL58)</f>
        <v>1</v>
      </c>
      <c r="AL57" s="204">
        <f>IF('Indicator Date hidden'!AM58="x","x",$AL$2-'Indicator Date hidden'!AM58)</f>
        <v>0</v>
      </c>
      <c r="AM57" s="204">
        <f>IF('Indicator Date hidden'!AN58="x","x",$AM$2-'Indicator Date hidden'!AN58)</f>
        <v>0</v>
      </c>
      <c r="AN57" s="204">
        <f>IF('Indicator Date hidden'!AO58="x","x",$AN$2-'Indicator Date hidden'!AO58)</f>
        <v>0</v>
      </c>
      <c r="AO57" s="204">
        <f>IF('Indicator Date hidden'!AP58="x","x",$AO$2-'Indicator Date hidden'!AP58)</f>
        <v>0</v>
      </c>
      <c r="AP57" s="204">
        <f>IF('Indicator Date hidden'!AQ58="x","x",$AP$2-'Indicator Date hidden'!AQ58)</f>
        <v>0</v>
      </c>
      <c r="AQ57" s="204" t="str">
        <f>IF('Indicator Date hidden'!AR58="x","x",$AQ$2-'Indicator Date hidden'!AR58)</f>
        <v>x</v>
      </c>
      <c r="AR57" s="204">
        <f>IF('Indicator Date hidden'!AS58="x","x",$AR$2-'Indicator Date hidden'!AS58)</f>
        <v>0</v>
      </c>
      <c r="AS57" s="204">
        <f>IF('Indicator Date hidden'!AT58="x","x",$AS$2-'Indicator Date hidden'!AT58)</f>
        <v>0</v>
      </c>
      <c r="AT57" s="204">
        <f>IF('Indicator Date hidden'!AU58="x","x",$AT$2-'Indicator Date hidden'!AU58)</f>
        <v>0</v>
      </c>
      <c r="AU57" s="204">
        <f>IF('Indicator Date hidden'!AV58="x","x",$AU$2-'Indicator Date hidden'!AV58)</f>
        <v>3</v>
      </c>
      <c r="AV57" s="204">
        <f>IF('Indicator Date hidden'!AW58="x","x",$AV$2-'Indicator Date hidden'!AW58)</f>
        <v>0</v>
      </c>
      <c r="AW57" s="204">
        <f>IF('Indicator Date hidden'!AX58="x","x",$AW$2-'Indicator Date hidden'!AX58)</f>
        <v>0</v>
      </c>
      <c r="AX57" s="204">
        <f>IF('Indicator Date hidden'!AY58="x","x",$AX$2-'Indicator Date hidden'!AY58)</f>
        <v>0</v>
      </c>
      <c r="AY57" s="204">
        <f>IF('Indicator Date hidden'!AZ58="x","x",$AY$2-'Indicator Date hidden'!AZ58)</f>
        <v>0</v>
      </c>
      <c r="AZ57" s="204">
        <f>IF('Indicator Date hidden'!BA58="x","x",$AZ$2-'Indicator Date hidden'!BA58)</f>
        <v>0</v>
      </c>
      <c r="BA57">
        <f t="shared" si="5"/>
        <v>8</v>
      </c>
      <c r="BB57" s="21">
        <f t="shared" si="6"/>
        <v>0.17777777777777778</v>
      </c>
      <c r="BC57">
        <f t="shared" si="7"/>
        <v>5</v>
      </c>
      <c r="BD57" s="21">
        <f t="shared" si="8"/>
        <v>0.56916659888291987</v>
      </c>
      <c r="BE57" s="273">
        <f t="shared" si="9"/>
        <v>0</v>
      </c>
    </row>
    <row r="58" spans="1:57" x14ac:dyDescent="0.35">
      <c r="A58" t="s">
        <v>6924</v>
      </c>
      <c r="B58" s="204">
        <f>IF('Indicator Date hidden'!C59="x","x",$B$2-'Indicator Date hidden'!C59)</f>
        <v>0</v>
      </c>
      <c r="C58" s="204">
        <f>IF('Indicator Date hidden'!D59="x","x",$C$2-'Indicator Date hidden'!D59)</f>
        <v>0</v>
      </c>
      <c r="D58" s="204">
        <f>IF('Indicator Date hidden'!E59="x","x",$D$2-'Indicator Date hidden'!E59)</f>
        <v>0</v>
      </c>
      <c r="E58" s="204">
        <f>IF('Indicator Date hidden'!F59="x","x",$E$2-'Indicator Date hidden'!F59)</f>
        <v>0</v>
      </c>
      <c r="F58" s="204">
        <f>IF('Indicator Date hidden'!G59="x","x",$F$2-'Indicator Date hidden'!G59)</f>
        <v>0</v>
      </c>
      <c r="G58" s="204">
        <f>IF('Indicator Date hidden'!H59="x","x",$G$2-'Indicator Date hidden'!H59)</f>
        <v>0</v>
      </c>
      <c r="H58" s="204">
        <f>IF('Indicator Date hidden'!I59="x","x",$H$2-'Indicator Date hidden'!I59)</f>
        <v>0</v>
      </c>
      <c r="I58" s="204">
        <f>IF('Indicator Date hidden'!J59="x","x",$I$2-'Indicator Date hidden'!J59)</f>
        <v>0</v>
      </c>
      <c r="J58" s="204">
        <f>IF('Indicator Date hidden'!K59="x","x",$J$2-'Indicator Date hidden'!K59)</f>
        <v>0</v>
      </c>
      <c r="K58" s="204">
        <f>IF('Indicator Date hidden'!L59="x","x",$K$2-'Indicator Date hidden'!L59)</f>
        <v>0</v>
      </c>
      <c r="L58" s="204">
        <f>IF('Indicator Date hidden'!M59="x","x",$L$2-'Indicator Date hidden'!M59)</f>
        <v>0</v>
      </c>
      <c r="M58" s="204">
        <f>IF('Indicator Date hidden'!N59="x","x",$M$2-'Indicator Date hidden'!N59)</f>
        <v>0</v>
      </c>
      <c r="N58" s="204">
        <f>IF('Indicator Date hidden'!O59="x","x",$N$2-'Indicator Date hidden'!O59)</f>
        <v>0</v>
      </c>
      <c r="O58" s="204">
        <f>IF('Indicator Date hidden'!P59="x","x",$O$2-'Indicator Date hidden'!P59)</f>
        <v>0</v>
      </c>
      <c r="P58" s="204">
        <f>IF('Indicator Date hidden'!Q59="x","x",$P$2-'Indicator Date hidden'!Q59)</f>
        <v>0</v>
      </c>
      <c r="Q58" s="204">
        <f>IF('Indicator Date hidden'!R59="x","x",$Q$2-'Indicator Date hidden'!R59)</f>
        <v>3</v>
      </c>
      <c r="R58" s="204">
        <f>IF('Indicator Date hidden'!S59="x","x",$R$2-'Indicator Date hidden'!S59)</f>
        <v>0</v>
      </c>
      <c r="S58" s="204">
        <f>IF('Indicator Date hidden'!T59="x","x",$S$2-'Indicator Date hidden'!T59)</f>
        <v>0</v>
      </c>
      <c r="T58" s="204">
        <f>IF('Indicator Date hidden'!U59="x","x",$T$2-'Indicator Date hidden'!U59)</f>
        <v>0</v>
      </c>
      <c r="U58" s="204">
        <f>IF('Indicator Date hidden'!V59="x","x",$U$2-'Indicator Date hidden'!V59)</f>
        <v>0</v>
      </c>
      <c r="V58" s="204">
        <f>IF('Indicator Date hidden'!W59="x","x",$V$2-'Indicator Date hidden'!W59)</f>
        <v>0</v>
      </c>
      <c r="W58" s="204">
        <f>IF('Indicator Date hidden'!X59="x","x",$W$2-'Indicator Date hidden'!X59)</f>
        <v>0</v>
      </c>
      <c r="X58" s="204">
        <f>IF('Indicator Date hidden'!Y59="x","x",$X$2-'Indicator Date hidden'!Y59)</f>
        <v>4</v>
      </c>
      <c r="Y58" s="204">
        <f>IF('Indicator Date hidden'!Z59="x","x",$Y$2-'Indicator Date hidden'!Z59)</f>
        <v>0</v>
      </c>
      <c r="Z58" s="204">
        <f>IF('Indicator Date hidden'!AA59="x","x",$Z$2-'Indicator Date hidden'!AA59)</f>
        <v>0</v>
      </c>
      <c r="AA58" s="204">
        <f>IF('Indicator Date hidden'!AB59="x","x",$AA$2-'Indicator Date hidden'!AB59)</f>
        <v>0</v>
      </c>
      <c r="AB58" s="204">
        <f>IF('Indicator Date hidden'!AC59="x","x",$AB$2-'Indicator Date hidden'!AC59)</f>
        <v>0</v>
      </c>
      <c r="AC58" s="204">
        <f>IF('Indicator Date hidden'!AD59="x","x",$AC$2-'Indicator Date hidden'!AD59)</f>
        <v>0</v>
      </c>
      <c r="AD58" s="204">
        <f>IF('Indicator Date hidden'!AE59="x","x",$AD$2-'Indicator Date hidden'!AE59)</f>
        <v>0</v>
      </c>
      <c r="AE58" s="204">
        <f>IF('Indicator Date hidden'!AF59="x","x",$AE$2-'Indicator Date hidden'!AF59)</f>
        <v>0</v>
      </c>
      <c r="AF58" s="204">
        <f>IF('Indicator Date hidden'!AG59="x","x",$AF$2-'Indicator Date hidden'!AG59)</f>
        <v>3</v>
      </c>
      <c r="AG58" s="204">
        <f>IF('Indicator Date hidden'!AH59="x","x",$AG$2-'Indicator Date hidden'!AH59)</f>
        <v>0</v>
      </c>
      <c r="AH58" s="204">
        <f>IF('Indicator Date hidden'!AI59="x","x",$AH$2-'Indicator Date hidden'!AI59)</f>
        <v>0</v>
      </c>
      <c r="AI58" s="204">
        <f>IF('Indicator Date hidden'!AJ59="x","x",$AI$2-'Indicator Date hidden'!AJ59)</f>
        <v>0</v>
      </c>
      <c r="AJ58" s="204">
        <f>IF('Indicator Date hidden'!AK59="x","x",$AJ$2-'Indicator Date hidden'!AK59)</f>
        <v>1</v>
      </c>
      <c r="AK58" s="204">
        <f>IF('Indicator Date hidden'!AL59="x","x",$AK$2-'Indicator Date hidden'!AL59)</f>
        <v>0</v>
      </c>
      <c r="AL58" s="204">
        <f>IF('Indicator Date hidden'!AM59="x","x",$AL$2-'Indicator Date hidden'!AM59)</f>
        <v>0</v>
      </c>
      <c r="AM58" s="204">
        <f>IF('Indicator Date hidden'!AN59="x","x",$AM$2-'Indicator Date hidden'!AN59)</f>
        <v>0</v>
      </c>
      <c r="AN58" s="204">
        <f>IF('Indicator Date hidden'!AO59="x","x",$AN$2-'Indicator Date hidden'!AO59)</f>
        <v>0</v>
      </c>
      <c r="AO58" s="204">
        <f>IF('Indicator Date hidden'!AP59="x","x",$AO$2-'Indicator Date hidden'!AP59)</f>
        <v>0</v>
      </c>
      <c r="AP58" s="204">
        <f>IF('Indicator Date hidden'!AQ59="x","x",$AP$2-'Indicator Date hidden'!AQ59)</f>
        <v>0</v>
      </c>
      <c r="AQ58" s="204">
        <f>IF('Indicator Date hidden'!AR59="x","x",$AQ$2-'Indicator Date hidden'!AR59)</f>
        <v>0</v>
      </c>
      <c r="AR58" s="204">
        <f>IF('Indicator Date hidden'!AS59="x","x",$AR$2-'Indicator Date hidden'!AS59)</f>
        <v>0</v>
      </c>
      <c r="AS58" s="204">
        <f>IF('Indicator Date hidden'!AT59="x","x",$AS$2-'Indicator Date hidden'!AT59)</f>
        <v>0</v>
      </c>
      <c r="AT58" s="204">
        <f>IF('Indicator Date hidden'!AU59="x","x",$AT$2-'Indicator Date hidden'!AU59)</f>
        <v>0</v>
      </c>
      <c r="AU58" s="204">
        <f>IF('Indicator Date hidden'!AV59="x","x",$AU$2-'Indicator Date hidden'!AV59)</f>
        <v>7</v>
      </c>
      <c r="AV58" s="204">
        <f>IF('Indicator Date hidden'!AW59="x","x",$AV$2-'Indicator Date hidden'!AW59)</f>
        <v>0</v>
      </c>
      <c r="AW58" s="204">
        <f>IF('Indicator Date hidden'!AX59="x","x",$AW$2-'Indicator Date hidden'!AX59)</f>
        <v>0</v>
      </c>
      <c r="AX58" s="204">
        <f>IF('Indicator Date hidden'!AY59="x","x",$AX$2-'Indicator Date hidden'!AY59)</f>
        <v>0</v>
      </c>
      <c r="AY58" s="204">
        <f>IF('Indicator Date hidden'!AZ59="x","x",$AY$2-'Indicator Date hidden'!AZ59)</f>
        <v>0</v>
      </c>
      <c r="AZ58" s="204">
        <f>IF('Indicator Date hidden'!BA59="x","x",$AZ$2-'Indicator Date hidden'!BA59)</f>
        <v>0</v>
      </c>
      <c r="BA58">
        <f t="shared" si="5"/>
        <v>18</v>
      </c>
      <c r="BB58" s="21">
        <f t="shared" si="6"/>
        <v>0.35294117647058826</v>
      </c>
      <c r="BC58">
        <f t="shared" si="7"/>
        <v>5</v>
      </c>
      <c r="BD58" s="21">
        <f t="shared" si="8"/>
        <v>1.2338927625531195</v>
      </c>
      <c r="BE58" s="273">
        <f t="shared" si="9"/>
        <v>0</v>
      </c>
    </row>
    <row r="59" spans="1:57" x14ac:dyDescent="0.35">
      <c r="A59" t="s">
        <v>6928</v>
      </c>
      <c r="B59" s="204">
        <f>IF('Indicator Date hidden'!C60="x","x",$B$2-'Indicator Date hidden'!C60)</f>
        <v>0</v>
      </c>
      <c r="C59" s="204">
        <f>IF('Indicator Date hidden'!D60="x","x",$C$2-'Indicator Date hidden'!D60)</f>
        <v>0</v>
      </c>
      <c r="D59" s="204">
        <f>IF('Indicator Date hidden'!E60="x","x",$D$2-'Indicator Date hidden'!E60)</f>
        <v>0</v>
      </c>
      <c r="E59" s="204">
        <f>IF('Indicator Date hidden'!F60="x","x",$E$2-'Indicator Date hidden'!F60)</f>
        <v>0</v>
      </c>
      <c r="F59" s="204">
        <f>IF('Indicator Date hidden'!G60="x","x",$F$2-'Indicator Date hidden'!G60)</f>
        <v>0</v>
      </c>
      <c r="G59" s="204">
        <f>IF('Indicator Date hidden'!H60="x","x",$G$2-'Indicator Date hidden'!H60)</f>
        <v>0</v>
      </c>
      <c r="H59" s="204">
        <f>IF('Indicator Date hidden'!I60="x","x",$H$2-'Indicator Date hidden'!I60)</f>
        <v>0</v>
      </c>
      <c r="I59" s="204">
        <f>IF('Indicator Date hidden'!J60="x","x",$I$2-'Indicator Date hidden'!J60)</f>
        <v>0</v>
      </c>
      <c r="J59" s="204">
        <f>IF('Indicator Date hidden'!K60="x","x",$J$2-'Indicator Date hidden'!K60)</f>
        <v>0</v>
      </c>
      <c r="K59" s="204">
        <f>IF('Indicator Date hidden'!L60="x","x",$K$2-'Indicator Date hidden'!L60)</f>
        <v>0</v>
      </c>
      <c r="L59" s="204">
        <f>IF('Indicator Date hidden'!M60="x","x",$L$2-'Indicator Date hidden'!M60)</f>
        <v>0</v>
      </c>
      <c r="M59" s="204">
        <f>IF('Indicator Date hidden'!N60="x","x",$M$2-'Indicator Date hidden'!N60)</f>
        <v>0</v>
      </c>
      <c r="N59" s="204">
        <f>IF('Indicator Date hidden'!O60="x","x",$N$2-'Indicator Date hidden'!O60)</f>
        <v>0</v>
      </c>
      <c r="O59" s="204">
        <f>IF('Indicator Date hidden'!P60="x","x",$O$2-'Indicator Date hidden'!P60)</f>
        <v>0</v>
      </c>
      <c r="P59" s="204">
        <f>IF('Indicator Date hidden'!Q60="x","x",$P$2-'Indicator Date hidden'!Q60)</f>
        <v>0</v>
      </c>
      <c r="Q59" s="204" t="str">
        <f>IF('Indicator Date hidden'!R60="x","x",$Q$2-'Indicator Date hidden'!R60)</f>
        <v>x</v>
      </c>
      <c r="R59" s="204">
        <f>IF('Indicator Date hidden'!S60="x","x",$R$2-'Indicator Date hidden'!S60)</f>
        <v>0</v>
      </c>
      <c r="S59" s="204">
        <f>IF('Indicator Date hidden'!T60="x","x",$S$2-'Indicator Date hidden'!T60)</f>
        <v>0</v>
      </c>
      <c r="T59" s="204">
        <f>IF('Indicator Date hidden'!U60="x","x",$T$2-'Indicator Date hidden'!U60)</f>
        <v>0</v>
      </c>
      <c r="U59" s="204">
        <f>IF('Indicator Date hidden'!V60="x","x",$U$2-'Indicator Date hidden'!V60)</f>
        <v>0</v>
      </c>
      <c r="V59" s="204">
        <f>IF('Indicator Date hidden'!W60="x","x",$V$2-'Indicator Date hidden'!W60)</f>
        <v>0</v>
      </c>
      <c r="W59" s="204">
        <f>IF('Indicator Date hidden'!X60="x","x",$W$2-'Indicator Date hidden'!X60)</f>
        <v>10</v>
      </c>
      <c r="X59" s="204">
        <f>IF('Indicator Date hidden'!Y60="x","x",$X$2-'Indicator Date hidden'!Y60)</f>
        <v>4</v>
      </c>
      <c r="Y59" s="204">
        <f>IF('Indicator Date hidden'!Z60="x","x",$Y$2-'Indicator Date hidden'!Z60)</f>
        <v>0</v>
      </c>
      <c r="Z59" s="204">
        <f>IF('Indicator Date hidden'!AA60="x","x",$Z$2-'Indicator Date hidden'!AA60)</f>
        <v>0</v>
      </c>
      <c r="AA59" s="204">
        <f>IF('Indicator Date hidden'!AB60="x","x",$AA$2-'Indicator Date hidden'!AB60)</f>
        <v>0</v>
      </c>
      <c r="AB59" s="204">
        <f>IF('Indicator Date hidden'!AC60="x","x",$AB$2-'Indicator Date hidden'!AC60)</f>
        <v>0</v>
      </c>
      <c r="AC59" s="204">
        <f>IF('Indicator Date hidden'!AD60="x","x",$AC$2-'Indicator Date hidden'!AD60)</f>
        <v>0</v>
      </c>
      <c r="AD59" s="204" t="str">
        <f>IF('Indicator Date hidden'!AE60="x","x",$AD$2-'Indicator Date hidden'!AE60)</f>
        <v>x</v>
      </c>
      <c r="AE59" s="204">
        <f>IF('Indicator Date hidden'!AF60="x","x",$AE$2-'Indicator Date hidden'!AF60)</f>
        <v>0</v>
      </c>
      <c r="AF59" s="204">
        <f>IF('Indicator Date hidden'!AG60="x","x",$AF$2-'Indicator Date hidden'!AG60)</f>
        <v>5</v>
      </c>
      <c r="AG59" s="204">
        <f>IF('Indicator Date hidden'!AH60="x","x",$AG$2-'Indicator Date hidden'!AH60)</f>
        <v>0</v>
      </c>
      <c r="AH59" s="204">
        <f>IF('Indicator Date hidden'!AI60="x","x",$AH$2-'Indicator Date hidden'!AI60)</f>
        <v>0</v>
      </c>
      <c r="AI59" s="204">
        <f>IF('Indicator Date hidden'!AJ60="x","x",$AI$2-'Indicator Date hidden'!AJ60)</f>
        <v>0</v>
      </c>
      <c r="AJ59" s="204" t="str">
        <f>IF('Indicator Date hidden'!AK60="x","x",$AJ$2-'Indicator Date hidden'!AK60)</f>
        <v>x</v>
      </c>
      <c r="AK59" s="204">
        <f>IF('Indicator Date hidden'!AL60="x","x",$AK$2-'Indicator Date hidden'!AL60)</f>
        <v>1</v>
      </c>
      <c r="AL59" s="204">
        <f>IF('Indicator Date hidden'!AM60="x","x",$AL$2-'Indicator Date hidden'!AM60)</f>
        <v>0</v>
      </c>
      <c r="AM59" s="204">
        <f>IF('Indicator Date hidden'!AN60="x","x",$AM$2-'Indicator Date hidden'!AN60)</f>
        <v>0</v>
      </c>
      <c r="AN59" s="204">
        <f>IF('Indicator Date hidden'!AO60="x","x",$AN$2-'Indicator Date hidden'!AO60)</f>
        <v>0</v>
      </c>
      <c r="AO59" s="204">
        <f>IF('Indicator Date hidden'!AP60="x","x",$AO$2-'Indicator Date hidden'!AP60)</f>
        <v>0</v>
      </c>
      <c r="AP59" s="204">
        <f>IF('Indicator Date hidden'!AQ60="x","x",$AP$2-'Indicator Date hidden'!AQ60)</f>
        <v>0</v>
      </c>
      <c r="AQ59" s="204">
        <f>IF('Indicator Date hidden'!AR60="x","x",$AQ$2-'Indicator Date hidden'!AR60)</f>
        <v>0</v>
      </c>
      <c r="AR59" s="204">
        <f>IF('Indicator Date hidden'!AS60="x","x",$AR$2-'Indicator Date hidden'!AS60)</f>
        <v>0</v>
      </c>
      <c r="AS59" s="204" t="str">
        <f>IF('Indicator Date hidden'!AT60="x","x",$AS$2-'Indicator Date hidden'!AT60)</f>
        <v>x</v>
      </c>
      <c r="AT59" s="204">
        <f>IF('Indicator Date hidden'!AU60="x","x",$AT$2-'Indicator Date hidden'!AU60)</f>
        <v>0</v>
      </c>
      <c r="AU59" s="204" t="str">
        <f>IF('Indicator Date hidden'!AV60="x","x",$AU$2-'Indicator Date hidden'!AV60)</f>
        <v>x</v>
      </c>
      <c r="AV59" s="204">
        <f>IF('Indicator Date hidden'!AW60="x","x",$AV$2-'Indicator Date hidden'!AW60)</f>
        <v>0</v>
      </c>
      <c r="AW59" s="204">
        <f>IF('Indicator Date hidden'!AX60="x","x",$AW$2-'Indicator Date hidden'!AX60)</f>
        <v>0</v>
      </c>
      <c r="AX59" s="204">
        <f>IF('Indicator Date hidden'!AY60="x","x",$AX$2-'Indicator Date hidden'!AY60)</f>
        <v>0</v>
      </c>
      <c r="AY59" s="204">
        <f>IF('Indicator Date hidden'!AZ60="x","x",$AY$2-'Indicator Date hidden'!AZ60)</f>
        <v>0</v>
      </c>
      <c r="AZ59" s="204">
        <f>IF('Indicator Date hidden'!BA60="x","x",$AZ$2-'Indicator Date hidden'!BA60)</f>
        <v>0</v>
      </c>
      <c r="BA59">
        <f t="shared" si="5"/>
        <v>20</v>
      </c>
      <c r="BB59" s="21">
        <f t="shared" si="6"/>
        <v>0.43478260869565216</v>
      </c>
      <c r="BC59">
        <f t="shared" si="7"/>
        <v>4</v>
      </c>
      <c r="BD59" s="21">
        <f t="shared" si="8"/>
        <v>1.702327995691469</v>
      </c>
      <c r="BE59" s="273">
        <f t="shared" si="9"/>
        <v>0</v>
      </c>
    </row>
    <row r="60" spans="1:57" x14ac:dyDescent="0.35">
      <c r="A60" t="s">
        <v>6926</v>
      </c>
      <c r="B60" s="204">
        <f>IF('Indicator Date hidden'!C61="x","x",$B$2-'Indicator Date hidden'!C61)</f>
        <v>0</v>
      </c>
      <c r="C60" s="204">
        <f>IF('Indicator Date hidden'!D61="x","x",$C$2-'Indicator Date hidden'!D61)</f>
        <v>0</v>
      </c>
      <c r="D60" s="204">
        <f>IF('Indicator Date hidden'!E61="x","x",$D$2-'Indicator Date hidden'!E61)</f>
        <v>0</v>
      </c>
      <c r="E60" s="204">
        <f>IF('Indicator Date hidden'!F61="x","x",$E$2-'Indicator Date hidden'!F61)</f>
        <v>0</v>
      </c>
      <c r="F60" s="204">
        <f>IF('Indicator Date hidden'!G61="x","x",$F$2-'Indicator Date hidden'!G61)</f>
        <v>0</v>
      </c>
      <c r="G60" s="204">
        <f>IF('Indicator Date hidden'!H61="x","x",$G$2-'Indicator Date hidden'!H61)</f>
        <v>0</v>
      </c>
      <c r="H60" s="204">
        <f>IF('Indicator Date hidden'!I61="x","x",$H$2-'Indicator Date hidden'!I61)</f>
        <v>0</v>
      </c>
      <c r="I60" s="204">
        <f>IF('Indicator Date hidden'!J61="x","x",$I$2-'Indicator Date hidden'!J61)</f>
        <v>0</v>
      </c>
      <c r="J60" s="204">
        <f>IF('Indicator Date hidden'!K61="x","x",$J$2-'Indicator Date hidden'!K61)</f>
        <v>0</v>
      </c>
      <c r="K60" s="204">
        <f>IF('Indicator Date hidden'!L61="x","x",$K$2-'Indicator Date hidden'!L61)</f>
        <v>0</v>
      </c>
      <c r="L60" s="204">
        <f>IF('Indicator Date hidden'!M61="x","x",$L$2-'Indicator Date hidden'!M61)</f>
        <v>0</v>
      </c>
      <c r="M60" s="204">
        <f>IF('Indicator Date hidden'!N61="x","x",$M$2-'Indicator Date hidden'!N61)</f>
        <v>0</v>
      </c>
      <c r="N60" s="204">
        <f>IF('Indicator Date hidden'!O61="x","x",$N$2-'Indicator Date hidden'!O61)</f>
        <v>0</v>
      </c>
      <c r="O60" s="204">
        <f>IF('Indicator Date hidden'!P61="x","x",$O$2-'Indicator Date hidden'!P61)</f>
        <v>0</v>
      </c>
      <c r="P60" s="204">
        <f>IF('Indicator Date hidden'!Q61="x","x",$P$2-'Indicator Date hidden'!Q61)</f>
        <v>0</v>
      </c>
      <c r="Q60" s="204" t="str">
        <f>IF('Indicator Date hidden'!R61="x","x",$Q$2-'Indicator Date hidden'!R61)</f>
        <v>x</v>
      </c>
      <c r="R60" s="204">
        <f>IF('Indicator Date hidden'!S61="x","x",$R$2-'Indicator Date hidden'!S61)</f>
        <v>0</v>
      </c>
      <c r="S60" s="204">
        <f>IF('Indicator Date hidden'!T61="x","x",$S$2-'Indicator Date hidden'!T61)</f>
        <v>0</v>
      </c>
      <c r="T60" s="204">
        <f>IF('Indicator Date hidden'!U61="x","x",$T$2-'Indicator Date hidden'!U61)</f>
        <v>0</v>
      </c>
      <c r="U60" s="204" t="str">
        <f>IF('Indicator Date hidden'!V61="x","x",$U$2-'Indicator Date hidden'!V61)</f>
        <v>x</v>
      </c>
      <c r="V60" s="204">
        <f>IF('Indicator Date hidden'!W61="x","x",$V$2-'Indicator Date hidden'!W61)</f>
        <v>0</v>
      </c>
      <c r="W60" s="204" t="str">
        <f>IF('Indicator Date hidden'!X61="x","x",$W$2-'Indicator Date hidden'!X61)</f>
        <v>x</v>
      </c>
      <c r="X60" s="204">
        <f>IF('Indicator Date hidden'!Y61="x","x",$X$2-'Indicator Date hidden'!Y61)</f>
        <v>4</v>
      </c>
      <c r="Y60" s="204">
        <f>IF('Indicator Date hidden'!Z61="x","x",$Y$2-'Indicator Date hidden'!Z61)</f>
        <v>0</v>
      </c>
      <c r="Z60" s="204">
        <f>IF('Indicator Date hidden'!AA61="x","x",$Z$2-'Indicator Date hidden'!AA61)</f>
        <v>0</v>
      </c>
      <c r="AA60" s="204" t="str">
        <f>IF('Indicator Date hidden'!AB61="x","x",$AA$2-'Indicator Date hidden'!AB61)</f>
        <v>x</v>
      </c>
      <c r="AB60" s="204">
        <f>IF('Indicator Date hidden'!AC61="x","x",$AB$2-'Indicator Date hidden'!AC61)</f>
        <v>0</v>
      </c>
      <c r="AC60" s="204">
        <f>IF('Indicator Date hidden'!AD61="x","x",$AC$2-'Indicator Date hidden'!AD61)</f>
        <v>0</v>
      </c>
      <c r="AD60" s="204" t="str">
        <f>IF('Indicator Date hidden'!AE61="x","x",$AD$2-'Indicator Date hidden'!AE61)</f>
        <v>x</v>
      </c>
      <c r="AE60" s="204">
        <f>IF('Indicator Date hidden'!AF61="x","x",$AE$2-'Indicator Date hidden'!AF61)</f>
        <v>0</v>
      </c>
      <c r="AF60" s="204">
        <f>IF('Indicator Date hidden'!AG61="x","x",$AF$2-'Indicator Date hidden'!AG61)</f>
        <v>1</v>
      </c>
      <c r="AG60" s="204">
        <f>IF('Indicator Date hidden'!AH61="x","x",$AG$2-'Indicator Date hidden'!AH61)</f>
        <v>0</v>
      </c>
      <c r="AH60" s="204">
        <f>IF('Indicator Date hidden'!AI61="x","x",$AH$2-'Indicator Date hidden'!AI61)</f>
        <v>0</v>
      </c>
      <c r="AI60" s="204">
        <f>IF('Indicator Date hidden'!AJ61="x","x",$AI$2-'Indicator Date hidden'!AJ61)</f>
        <v>0</v>
      </c>
      <c r="AJ60" s="204" t="str">
        <f>IF('Indicator Date hidden'!AK61="x","x",$AJ$2-'Indicator Date hidden'!AK61)</f>
        <v>x</v>
      </c>
      <c r="AK60" s="204">
        <f>IF('Indicator Date hidden'!AL61="x","x",$AK$2-'Indicator Date hidden'!AL61)</f>
        <v>1</v>
      </c>
      <c r="AL60" s="204">
        <f>IF('Indicator Date hidden'!AM61="x","x",$AL$2-'Indicator Date hidden'!AM61)</f>
        <v>0</v>
      </c>
      <c r="AM60" s="204">
        <f>IF('Indicator Date hidden'!AN61="x","x",$AM$2-'Indicator Date hidden'!AN61)</f>
        <v>0</v>
      </c>
      <c r="AN60" s="204">
        <f>IF('Indicator Date hidden'!AO61="x","x",$AN$2-'Indicator Date hidden'!AO61)</f>
        <v>0</v>
      </c>
      <c r="AO60" s="204">
        <f>IF('Indicator Date hidden'!AP61="x","x",$AO$2-'Indicator Date hidden'!AP61)</f>
        <v>0</v>
      </c>
      <c r="AP60" s="204">
        <f>IF('Indicator Date hidden'!AQ61="x","x",$AP$2-'Indicator Date hidden'!AQ61)</f>
        <v>0</v>
      </c>
      <c r="AQ60" s="204">
        <f>IF('Indicator Date hidden'!AR61="x","x",$AQ$2-'Indicator Date hidden'!AR61)</f>
        <v>0</v>
      </c>
      <c r="AR60" s="204">
        <f>IF('Indicator Date hidden'!AS61="x","x",$AR$2-'Indicator Date hidden'!AS61)</f>
        <v>0</v>
      </c>
      <c r="AS60" s="204">
        <f>IF('Indicator Date hidden'!AT61="x","x",$AS$2-'Indicator Date hidden'!AT61)</f>
        <v>0</v>
      </c>
      <c r="AT60" s="204">
        <f>IF('Indicator Date hidden'!AU61="x","x",$AT$2-'Indicator Date hidden'!AU61)</f>
        <v>0</v>
      </c>
      <c r="AU60" s="204" t="str">
        <f>IF('Indicator Date hidden'!AV61="x","x",$AU$2-'Indicator Date hidden'!AV61)</f>
        <v>x</v>
      </c>
      <c r="AV60" s="204">
        <f>IF('Indicator Date hidden'!AW61="x","x",$AV$2-'Indicator Date hidden'!AW61)</f>
        <v>0</v>
      </c>
      <c r="AW60" s="204">
        <f>IF('Indicator Date hidden'!AX61="x","x",$AW$2-'Indicator Date hidden'!AX61)</f>
        <v>0</v>
      </c>
      <c r="AX60" s="204">
        <f>IF('Indicator Date hidden'!AY61="x","x",$AX$2-'Indicator Date hidden'!AY61)</f>
        <v>0</v>
      </c>
      <c r="AY60" s="204">
        <f>IF('Indicator Date hidden'!AZ61="x","x",$AY$2-'Indicator Date hidden'!AZ61)</f>
        <v>0</v>
      </c>
      <c r="AZ60" s="204">
        <f>IF('Indicator Date hidden'!BA61="x","x",$AZ$2-'Indicator Date hidden'!BA61)</f>
        <v>0</v>
      </c>
      <c r="BA60">
        <f t="shared" si="5"/>
        <v>6</v>
      </c>
      <c r="BB60" s="21">
        <f t="shared" si="6"/>
        <v>0.13636363636363635</v>
      </c>
      <c r="BC60">
        <f t="shared" si="7"/>
        <v>3</v>
      </c>
      <c r="BD60" s="21">
        <f t="shared" si="8"/>
        <v>0.62489668567579637</v>
      </c>
      <c r="BE60" s="273">
        <f t="shared" si="9"/>
        <v>0</v>
      </c>
    </row>
    <row r="61" spans="1:57" x14ac:dyDescent="0.35">
      <c r="A61" t="s">
        <v>6930</v>
      </c>
      <c r="B61" s="204">
        <f>IF('Indicator Date hidden'!C62="x","x",$B$2-'Indicator Date hidden'!C62)</f>
        <v>0</v>
      </c>
      <c r="C61" s="204">
        <f>IF('Indicator Date hidden'!D62="x","x",$C$2-'Indicator Date hidden'!D62)</f>
        <v>0</v>
      </c>
      <c r="D61" s="204">
        <f>IF('Indicator Date hidden'!E62="x","x",$D$2-'Indicator Date hidden'!E62)</f>
        <v>0</v>
      </c>
      <c r="E61" s="204">
        <f>IF('Indicator Date hidden'!F62="x","x",$E$2-'Indicator Date hidden'!F62)</f>
        <v>0</v>
      </c>
      <c r="F61" s="204">
        <f>IF('Indicator Date hidden'!G62="x","x",$F$2-'Indicator Date hidden'!G62)</f>
        <v>0</v>
      </c>
      <c r="G61" s="204">
        <f>IF('Indicator Date hidden'!H62="x","x",$G$2-'Indicator Date hidden'!H62)</f>
        <v>0</v>
      </c>
      <c r="H61" s="204">
        <f>IF('Indicator Date hidden'!I62="x","x",$H$2-'Indicator Date hidden'!I62)</f>
        <v>0</v>
      </c>
      <c r="I61" s="204">
        <f>IF('Indicator Date hidden'!J62="x","x",$I$2-'Indicator Date hidden'!J62)</f>
        <v>0</v>
      </c>
      <c r="J61" s="204">
        <f>IF('Indicator Date hidden'!K62="x","x",$J$2-'Indicator Date hidden'!K62)</f>
        <v>0</v>
      </c>
      <c r="K61" s="204">
        <f>IF('Indicator Date hidden'!L62="x","x",$K$2-'Indicator Date hidden'!L62)</f>
        <v>0</v>
      </c>
      <c r="L61" s="204">
        <f>IF('Indicator Date hidden'!M62="x","x",$L$2-'Indicator Date hidden'!M62)</f>
        <v>0</v>
      </c>
      <c r="M61" s="204">
        <f>IF('Indicator Date hidden'!N62="x","x",$M$2-'Indicator Date hidden'!N62)</f>
        <v>0</v>
      </c>
      <c r="N61" s="204">
        <f>IF('Indicator Date hidden'!O62="x","x",$N$2-'Indicator Date hidden'!O62)</f>
        <v>0</v>
      </c>
      <c r="O61" s="204">
        <f>IF('Indicator Date hidden'!P62="x","x",$O$2-'Indicator Date hidden'!P62)</f>
        <v>0</v>
      </c>
      <c r="P61" s="204">
        <f>IF('Indicator Date hidden'!Q62="x","x",$P$2-'Indicator Date hidden'!Q62)</f>
        <v>0</v>
      </c>
      <c r="Q61" s="204" t="str">
        <f>IF('Indicator Date hidden'!R62="x","x",$Q$2-'Indicator Date hidden'!R62)</f>
        <v>x</v>
      </c>
      <c r="R61" s="204">
        <f>IF('Indicator Date hidden'!S62="x","x",$R$2-'Indicator Date hidden'!S62)</f>
        <v>0</v>
      </c>
      <c r="S61" s="204">
        <f>IF('Indicator Date hidden'!T62="x","x",$S$2-'Indicator Date hidden'!T62)</f>
        <v>0</v>
      </c>
      <c r="T61" s="204">
        <f>IF('Indicator Date hidden'!U62="x","x",$T$2-'Indicator Date hidden'!U62)</f>
        <v>0</v>
      </c>
      <c r="U61" s="204" t="str">
        <f>IF('Indicator Date hidden'!V62="x","x",$U$2-'Indicator Date hidden'!V62)</f>
        <v>x</v>
      </c>
      <c r="V61" s="204">
        <f>IF('Indicator Date hidden'!W62="x","x",$V$2-'Indicator Date hidden'!W62)</f>
        <v>0</v>
      </c>
      <c r="W61" s="204" t="str">
        <f>IF('Indicator Date hidden'!X62="x","x",$W$2-'Indicator Date hidden'!X62)</f>
        <v>x</v>
      </c>
      <c r="X61" s="204">
        <f>IF('Indicator Date hidden'!Y62="x","x",$X$2-'Indicator Date hidden'!Y62)</f>
        <v>1</v>
      </c>
      <c r="Y61" s="204">
        <f>IF('Indicator Date hidden'!Z62="x","x",$Y$2-'Indicator Date hidden'!Z62)</f>
        <v>0</v>
      </c>
      <c r="Z61" s="204">
        <f>IF('Indicator Date hidden'!AA62="x","x",$Z$2-'Indicator Date hidden'!AA62)</f>
        <v>0</v>
      </c>
      <c r="AA61" s="204" t="str">
        <f>IF('Indicator Date hidden'!AB62="x","x",$AA$2-'Indicator Date hidden'!AB62)</f>
        <v>x</v>
      </c>
      <c r="AB61" s="204">
        <f>IF('Indicator Date hidden'!AC62="x","x",$AB$2-'Indicator Date hidden'!AC62)</f>
        <v>0</v>
      </c>
      <c r="AC61" s="204">
        <f>IF('Indicator Date hidden'!AD62="x","x",$AC$2-'Indicator Date hidden'!AD62)</f>
        <v>0</v>
      </c>
      <c r="AD61" s="204" t="str">
        <f>IF('Indicator Date hidden'!AE62="x","x",$AD$2-'Indicator Date hidden'!AE62)</f>
        <v>x</v>
      </c>
      <c r="AE61" s="204">
        <f>IF('Indicator Date hidden'!AF62="x","x",$AE$2-'Indicator Date hidden'!AF62)</f>
        <v>0</v>
      </c>
      <c r="AF61" s="204">
        <f>IF('Indicator Date hidden'!AG62="x","x",$AF$2-'Indicator Date hidden'!AG62)</f>
        <v>1</v>
      </c>
      <c r="AG61" s="204">
        <f>IF('Indicator Date hidden'!AH62="x","x",$AG$2-'Indicator Date hidden'!AH62)</f>
        <v>0</v>
      </c>
      <c r="AH61" s="204">
        <f>IF('Indicator Date hidden'!AI62="x","x",$AH$2-'Indicator Date hidden'!AI62)</f>
        <v>0</v>
      </c>
      <c r="AI61" s="204">
        <f>IF('Indicator Date hidden'!AJ62="x","x",$AI$2-'Indicator Date hidden'!AJ62)</f>
        <v>0</v>
      </c>
      <c r="AJ61" s="204" t="str">
        <f>IF('Indicator Date hidden'!AK62="x","x",$AJ$2-'Indicator Date hidden'!AK62)</f>
        <v>x</v>
      </c>
      <c r="AK61" s="204">
        <f>IF('Indicator Date hidden'!AL62="x","x",$AK$2-'Indicator Date hidden'!AL62)</f>
        <v>1</v>
      </c>
      <c r="AL61" s="204">
        <f>IF('Indicator Date hidden'!AM62="x","x",$AL$2-'Indicator Date hidden'!AM62)</f>
        <v>0</v>
      </c>
      <c r="AM61" s="204">
        <f>IF('Indicator Date hidden'!AN62="x","x",$AM$2-'Indicator Date hidden'!AN62)</f>
        <v>0</v>
      </c>
      <c r="AN61" s="204">
        <f>IF('Indicator Date hidden'!AO62="x","x",$AN$2-'Indicator Date hidden'!AO62)</f>
        <v>0</v>
      </c>
      <c r="AO61" s="204">
        <f>IF('Indicator Date hidden'!AP62="x","x",$AO$2-'Indicator Date hidden'!AP62)</f>
        <v>0</v>
      </c>
      <c r="AP61" s="204">
        <f>IF('Indicator Date hidden'!AQ62="x","x",$AP$2-'Indicator Date hidden'!AQ62)</f>
        <v>0</v>
      </c>
      <c r="AQ61" s="204">
        <f>IF('Indicator Date hidden'!AR62="x","x",$AQ$2-'Indicator Date hidden'!AR62)</f>
        <v>0</v>
      </c>
      <c r="AR61" s="204">
        <f>IF('Indicator Date hidden'!AS62="x","x",$AR$2-'Indicator Date hidden'!AS62)</f>
        <v>0</v>
      </c>
      <c r="AS61" s="204">
        <f>IF('Indicator Date hidden'!AT62="x","x",$AS$2-'Indicator Date hidden'!AT62)</f>
        <v>0</v>
      </c>
      <c r="AT61" s="204">
        <f>IF('Indicator Date hidden'!AU62="x","x",$AT$2-'Indicator Date hidden'!AU62)</f>
        <v>0</v>
      </c>
      <c r="AU61" s="204" t="str">
        <f>IF('Indicator Date hidden'!AV62="x","x",$AU$2-'Indicator Date hidden'!AV62)</f>
        <v>x</v>
      </c>
      <c r="AV61" s="204">
        <f>IF('Indicator Date hidden'!AW62="x","x",$AV$2-'Indicator Date hidden'!AW62)</f>
        <v>0</v>
      </c>
      <c r="AW61" s="204">
        <f>IF('Indicator Date hidden'!AX62="x","x",$AW$2-'Indicator Date hidden'!AX62)</f>
        <v>0</v>
      </c>
      <c r="AX61" s="204">
        <f>IF('Indicator Date hidden'!AY62="x","x",$AX$2-'Indicator Date hidden'!AY62)</f>
        <v>0</v>
      </c>
      <c r="AY61" s="204">
        <f>IF('Indicator Date hidden'!AZ62="x","x",$AY$2-'Indicator Date hidden'!AZ62)</f>
        <v>0</v>
      </c>
      <c r="AZ61" s="204">
        <f>IF('Indicator Date hidden'!BA62="x","x",$AZ$2-'Indicator Date hidden'!BA62)</f>
        <v>0</v>
      </c>
      <c r="BA61">
        <f t="shared" si="5"/>
        <v>3</v>
      </c>
      <c r="BB61" s="21">
        <f t="shared" si="6"/>
        <v>6.8181818181818177E-2</v>
      </c>
      <c r="BC61">
        <f t="shared" si="7"/>
        <v>3</v>
      </c>
      <c r="BD61" s="21">
        <f t="shared" si="8"/>
        <v>0.25205764787294127</v>
      </c>
      <c r="BE61" s="273">
        <f t="shared" si="9"/>
        <v>0</v>
      </c>
    </row>
    <row r="62" spans="1:57" x14ac:dyDescent="0.35">
      <c r="A62" t="s">
        <v>6934</v>
      </c>
      <c r="B62" s="204">
        <f>IF('Indicator Date hidden'!C63="x","x",$B$2-'Indicator Date hidden'!C63)</f>
        <v>0</v>
      </c>
      <c r="C62" s="204">
        <f>IF('Indicator Date hidden'!D63="x","x",$C$2-'Indicator Date hidden'!D63)</f>
        <v>0</v>
      </c>
      <c r="D62" s="204">
        <f>IF('Indicator Date hidden'!E63="x","x",$D$2-'Indicator Date hidden'!E63)</f>
        <v>0</v>
      </c>
      <c r="E62" s="204">
        <f>IF('Indicator Date hidden'!F63="x","x",$E$2-'Indicator Date hidden'!F63)</f>
        <v>0</v>
      </c>
      <c r="F62" s="204">
        <f>IF('Indicator Date hidden'!G63="x","x",$F$2-'Indicator Date hidden'!G63)</f>
        <v>0</v>
      </c>
      <c r="G62" s="204">
        <f>IF('Indicator Date hidden'!H63="x","x",$G$2-'Indicator Date hidden'!H63)</f>
        <v>0</v>
      </c>
      <c r="H62" s="204">
        <f>IF('Indicator Date hidden'!I63="x","x",$H$2-'Indicator Date hidden'!I63)</f>
        <v>0</v>
      </c>
      <c r="I62" s="204">
        <f>IF('Indicator Date hidden'!J63="x","x",$I$2-'Indicator Date hidden'!J63)</f>
        <v>0</v>
      </c>
      <c r="J62" s="204">
        <f>IF('Indicator Date hidden'!K63="x","x",$J$2-'Indicator Date hidden'!K63)</f>
        <v>0</v>
      </c>
      <c r="K62" s="204">
        <f>IF('Indicator Date hidden'!L63="x","x",$K$2-'Indicator Date hidden'!L63)</f>
        <v>0</v>
      </c>
      <c r="L62" s="204">
        <f>IF('Indicator Date hidden'!M63="x","x",$L$2-'Indicator Date hidden'!M63)</f>
        <v>0</v>
      </c>
      <c r="M62" s="204">
        <f>IF('Indicator Date hidden'!N63="x","x",$M$2-'Indicator Date hidden'!N63)</f>
        <v>0</v>
      </c>
      <c r="N62" s="204">
        <f>IF('Indicator Date hidden'!O63="x","x",$N$2-'Indicator Date hidden'!O63)</f>
        <v>0</v>
      </c>
      <c r="O62" s="204">
        <f>IF('Indicator Date hidden'!P63="x","x",$O$2-'Indicator Date hidden'!P63)</f>
        <v>0</v>
      </c>
      <c r="P62" s="204">
        <f>IF('Indicator Date hidden'!Q63="x","x",$P$2-'Indicator Date hidden'!Q63)</f>
        <v>0</v>
      </c>
      <c r="Q62" s="204">
        <f>IF('Indicator Date hidden'!R63="x","x",$Q$2-'Indicator Date hidden'!R63)</f>
        <v>2</v>
      </c>
      <c r="R62" s="204">
        <f>IF('Indicator Date hidden'!S63="x","x",$R$2-'Indicator Date hidden'!S63)</f>
        <v>0</v>
      </c>
      <c r="S62" s="204">
        <f>IF('Indicator Date hidden'!T63="x","x",$S$2-'Indicator Date hidden'!T63)</f>
        <v>0</v>
      </c>
      <c r="T62" s="204">
        <f>IF('Indicator Date hidden'!U63="x","x",$T$2-'Indicator Date hidden'!U63)</f>
        <v>0</v>
      </c>
      <c r="U62" s="204">
        <f>IF('Indicator Date hidden'!V63="x","x",$U$2-'Indicator Date hidden'!V63)</f>
        <v>0</v>
      </c>
      <c r="V62" s="204">
        <f>IF('Indicator Date hidden'!W63="x","x",$V$2-'Indicator Date hidden'!W63)</f>
        <v>0</v>
      </c>
      <c r="W62" s="204">
        <f>IF('Indicator Date hidden'!X63="x","x",$W$2-'Indicator Date hidden'!X63)</f>
        <v>2</v>
      </c>
      <c r="X62" s="204" t="str">
        <f>IF('Indicator Date hidden'!Y63="x","x",$X$2-'Indicator Date hidden'!Y63)</f>
        <v>x</v>
      </c>
      <c r="Y62" s="204">
        <f>IF('Indicator Date hidden'!Z63="x","x",$Y$2-'Indicator Date hidden'!Z63)</f>
        <v>0</v>
      </c>
      <c r="Z62" s="204">
        <f>IF('Indicator Date hidden'!AA63="x","x",$Z$2-'Indicator Date hidden'!AA63)</f>
        <v>0</v>
      </c>
      <c r="AA62" s="204">
        <f>IF('Indicator Date hidden'!AB63="x","x",$AA$2-'Indicator Date hidden'!AB63)</f>
        <v>0</v>
      </c>
      <c r="AB62" s="204">
        <f>IF('Indicator Date hidden'!AC63="x","x",$AB$2-'Indicator Date hidden'!AC63)</f>
        <v>0</v>
      </c>
      <c r="AC62" s="204">
        <f>IF('Indicator Date hidden'!AD63="x","x",$AC$2-'Indicator Date hidden'!AD63)</f>
        <v>0</v>
      </c>
      <c r="AD62" s="204">
        <f>IF('Indicator Date hidden'!AE63="x","x",$AD$2-'Indicator Date hidden'!AE63)</f>
        <v>0</v>
      </c>
      <c r="AE62" s="204">
        <f>IF('Indicator Date hidden'!AF63="x","x",$AE$2-'Indicator Date hidden'!AF63)</f>
        <v>0</v>
      </c>
      <c r="AF62" s="204">
        <f>IF('Indicator Date hidden'!AG63="x","x",$AF$2-'Indicator Date hidden'!AG63)</f>
        <v>8</v>
      </c>
      <c r="AG62" s="204">
        <f>IF('Indicator Date hidden'!AH63="x","x",$AG$2-'Indicator Date hidden'!AH63)</f>
        <v>0</v>
      </c>
      <c r="AH62" s="204">
        <f>IF('Indicator Date hidden'!AI63="x","x",$AH$2-'Indicator Date hidden'!AI63)</f>
        <v>0</v>
      </c>
      <c r="AI62" s="204">
        <f>IF('Indicator Date hidden'!AJ63="x","x",$AI$2-'Indicator Date hidden'!AJ63)</f>
        <v>0</v>
      </c>
      <c r="AJ62" s="204" t="str">
        <f>IF('Indicator Date hidden'!AK63="x","x",$AJ$2-'Indicator Date hidden'!AK63)</f>
        <v>x</v>
      </c>
      <c r="AK62" s="204">
        <f>IF('Indicator Date hidden'!AL63="x","x",$AK$2-'Indicator Date hidden'!AL63)</f>
        <v>1</v>
      </c>
      <c r="AL62" s="204">
        <f>IF('Indicator Date hidden'!AM63="x","x",$AL$2-'Indicator Date hidden'!AM63)</f>
        <v>0</v>
      </c>
      <c r="AM62" s="204">
        <f>IF('Indicator Date hidden'!AN63="x","x",$AM$2-'Indicator Date hidden'!AN63)</f>
        <v>0</v>
      </c>
      <c r="AN62" s="204">
        <f>IF('Indicator Date hidden'!AO63="x","x",$AN$2-'Indicator Date hidden'!AO63)</f>
        <v>0</v>
      </c>
      <c r="AO62" s="204">
        <f>IF('Indicator Date hidden'!AP63="x","x",$AO$2-'Indicator Date hidden'!AP63)</f>
        <v>0</v>
      </c>
      <c r="AP62" s="204">
        <f>IF('Indicator Date hidden'!AQ63="x","x",$AP$2-'Indicator Date hidden'!AQ63)</f>
        <v>0</v>
      </c>
      <c r="AQ62" s="204">
        <f>IF('Indicator Date hidden'!AR63="x","x",$AQ$2-'Indicator Date hidden'!AR63)</f>
        <v>0</v>
      </c>
      <c r="AR62" s="204">
        <f>IF('Indicator Date hidden'!AS63="x","x",$AR$2-'Indicator Date hidden'!AS63)</f>
        <v>0</v>
      </c>
      <c r="AS62" s="204">
        <f>IF('Indicator Date hidden'!AT63="x","x",$AS$2-'Indicator Date hidden'!AT63)</f>
        <v>0</v>
      </c>
      <c r="AT62" s="204">
        <f>IF('Indicator Date hidden'!AU63="x","x",$AT$2-'Indicator Date hidden'!AU63)</f>
        <v>0</v>
      </c>
      <c r="AU62" s="204">
        <f>IF('Indicator Date hidden'!AV63="x","x",$AU$2-'Indicator Date hidden'!AV63)</f>
        <v>2</v>
      </c>
      <c r="AV62" s="204">
        <f>IF('Indicator Date hidden'!AW63="x","x",$AV$2-'Indicator Date hidden'!AW63)</f>
        <v>0</v>
      </c>
      <c r="AW62" s="204">
        <f>IF('Indicator Date hidden'!AX63="x","x",$AW$2-'Indicator Date hidden'!AX63)</f>
        <v>0</v>
      </c>
      <c r="AX62" s="204">
        <f>IF('Indicator Date hidden'!AY63="x","x",$AX$2-'Indicator Date hidden'!AY63)</f>
        <v>0</v>
      </c>
      <c r="AY62" s="204">
        <f>IF('Indicator Date hidden'!AZ63="x","x",$AY$2-'Indicator Date hidden'!AZ63)</f>
        <v>0</v>
      </c>
      <c r="AZ62" s="204">
        <f>IF('Indicator Date hidden'!BA63="x","x",$AZ$2-'Indicator Date hidden'!BA63)</f>
        <v>0</v>
      </c>
      <c r="BA62">
        <f t="shared" si="5"/>
        <v>15</v>
      </c>
      <c r="BB62" s="21">
        <f t="shared" si="6"/>
        <v>0.30612244897959184</v>
      </c>
      <c r="BC62">
        <f t="shared" si="7"/>
        <v>5</v>
      </c>
      <c r="BD62" s="21">
        <f t="shared" si="8"/>
        <v>1.2156140907620758</v>
      </c>
      <c r="BE62" s="273">
        <f t="shared" si="9"/>
        <v>0</v>
      </c>
    </row>
    <row r="63" spans="1:57" x14ac:dyDescent="0.35">
      <c r="A63" t="s">
        <v>6944</v>
      </c>
      <c r="B63" s="204">
        <f>IF('Indicator Date hidden'!C64="x","x",$B$2-'Indicator Date hidden'!C64)</f>
        <v>0</v>
      </c>
      <c r="C63" s="204">
        <f>IF('Indicator Date hidden'!D64="x","x",$C$2-'Indicator Date hidden'!D64)</f>
        <v>0</v>
      </c>
      <c r="D63" s="204">
        <f>IF('Indicator Date hidden'!E64="x","x",$D$2-'Indicator Date hidden'!E64)</f>
        <v>0</v>
      </c>
      <c r="E63" s="204">
        <f>IF('Indicator Date hidden'!F64="x","x",$E$2-'Indicator Date hidden'!F64)</f>
        <v>0</v>
      </c>
      <c r="F63" s="204">
        <f>IF('Indicator Date hidden'!G64="x","x",$F$2-'Indicator Date hidden'!G64)</f>
        <v>0</v>
      </c>
      <c r="G63" s="204">
        <f>IF('Indicator Date hidden'!H64="x","x",$G$2-'Indicator Date hidden'!H64)</f>
        <v>0</v>
      </c>
      <c r="H63" s="204">
        <f>IF('Indicator Date hidden'!I64="x","x",$H$2-'Indicator Date hidden'!I64)</f>
        <v>0</v>
      </c>
      <c r="I63" s="204">
        <f>IF('Indicator Date hidden'!J64="x","x",$I$2-'Indicator Date hidden'!J64)</f>
        <v>0</v>
      </c>
      <c r="J63" s="204">
        <f>IF('Indicator Date hidden'!K64="x","x",$J$2-'Indicator Date hidden'!K64)</f>
        <v>0</v>
      </c>
      <c r="K63" s="204">
        <f>IF('Indicator Date hidden'!L64="x","x",$K$2-'Indicator Date hidden'!L64)</f>
        <v>0</v>
      </c>
      <c r="L63" s="204">
        <f>IF('Indicator Date hidden'!M64="x","x",$L$2-'Indicator Date hidden'!M64)</f>
        <v>0</v>
      </c>
      <c r="M63" s="204">
        <f>IF('Indicator Date hidden'!N64="x","x",$M$2-'Indicator Date hidden'!N64)</f>
        <v>0</v>
      </c>
      <c r="N63" s="204">
        <f>IF('Indicator Date hidden'!O64="x","x",$N$2-'Indicator Date hidden'!O64)</f>
        <v>0</v>
      </c>
      <c r="O63" s="204">
        <f>IF('Indicator Date hidden'!P64="x","x",$O$2-'Indicator Date hidden'!P64)</f>
        <v>0</v>
      </c>
      <c r="P63" s="204">
        <f>IF('Indicator Date hidden'!Q64="x","x",$P$2-'Indicator Date hidden'!Q64)</f>
        <v>0</v>
      </c>
      <c r="Q63" s="204">
        <f>IF('Indicator Date hidden'!R64="x","x",$Q$2-'Indicator Date hidden'!R64)</f>
        <v>1</v>
      </c>
      <c r="R63" s="204">
        <f>IF('Indicator Date hidden'!S64="x","x",$R$2-'Indicator Date hidden'!S64)</f>
        <v>0</v>
      </c>
      <c r="S63" s="204">
        <f>IF('Indicator Date hidden'!T64="x","x",$S$2-'Indicator Date hidden'!T64)</f>
        <v>0</v>
      </c>
      <c r="T63" s="204">
        <f>IF('Indicator Date hidden'!U64="x","x",$T$2-'Indicator Date hidden'!U64)</f>
        <v>0</v>
      </c>
      <c r="U63" s="204">
        <f>IF('Indicator Date hidden'!V64="x","x",$U$2-'Indicator Date hidden'!V64)</f>
        <v>0</v>
      </c>
      <c r="V63" s="204">
        <f>IF('Indicator Date hidden'!W64="x","x",$V$2-'Indicator Date hidden'!W64)</f>
        <v>0</v>
      </c>
      <c r="W63" s="204">
        <f>IF('Indicator Date hidden'!X64="x","x",$W$2-'Indicator Date hidden'!X64)</f>
        <v>1</v>
      </c>
      <c r="X63" s="204">
        <f>IF('Indicator Date hidden'!Y64="x","x",$X$2-'Indicator Date hidden'!Y64)</f>
        <v>4</v>
      </c>
      <c r="Y63" s="204">
        <f>IF('Indicator Date hidden'!Z64="x","x",$Y$2-'Indicator Date hidden'!Z64)</f>
        <v>0</v>
      </c>
      <c r="Z63" s="204">
        <f>IF('Indicator Date hidden'!AA64="x","x",$Z$2-'Indicator Date hidden'!AA64)</f>
        <v>0</v>
      </c>
      <c r="AA63" s="204">
        <f>IF('Indicator Date hidden'!AB64="x","x",$AA$2-'Indicator Date hidden'!AB64)</f>
        <v>0</v>
      </c>
      <c r="AB63" s="204">
        <f>IF('Indicator Date hidden'!AC64="x","x",$AB$2-'Indicator Date hidden'!AC64)</f>
        <v>0</v>
      </c>
      <c r="AC63" s="204">
        <f>IF('Indicator Date hidden'!AD64="x","x",$AC$2-'Indicator Date hidden'!AD64)</f>
        <v>0</v>
      </c>
      <c r="AD63" s="204">
        <f>IF('Indicator Date hidden'!AE64="x","x",$AD$2-'Indicator Date hidden'!AE64)</f>
        <v>0</v>
      </c>
      <c r="AE63" s="204">
        <f>IF('Indicator Date hidden'!AF64="x","x",$AE$2-'Indicator Date hidden'!AF64)</f>
        <v>0</v>
      </c>
      <c r="AF63" s="204">
        <f>IF('Indicator Date hidden'!AG64="x","x",$AF$2-'Indicator Date hidden'!AG64)</f>
        <v>10</v>
      </c>
      <c r="AG63" s="204">
        <f>IF('Indicator Date hidden'!AH64="x","x",$AG$2-'Indicator Date hidden'!AH64)</f>
        <v>0</v>
      </c>
      <c r="AH63" s="204">
        <f>IF('Indicator Date hidden'!AI64="x","x",$AH$2-'Indicator Date hidden'!AI64)</f>
        <v>0</v>
      </c>
      <c r="AI63" s="204">
        <f>IF('Indicator Date hidden'!AJ64="x","x",$AI$2-'Indicator Date hidden'!AJ64)</f>
        <v>0</v>
      </c>
      <c r="AJ63" s="204" t="str">
        <f>IF('Indicator Date hidden'!AK64="x","x",$AJ$2-'Indicator Date hidden'!AK64)</f>
        <v>x</v>
      </c>
      <c r="AK63" s="204">
        <f>IF('Indicator Date hidden'!AL64="x","x",$AK$2-'Indicator Date hidden'!AL64)</f>
        <v>1</v>
      </c>
      <c r="AL63" s="204">
        <f>IF('Indicator Date hidden'!AM64="x","x",$AL$2-'Indicator Date hidden'!AM64)</f>
        <v>0</v>
      </c>
      <c r="AM63" s="204">
        <f>IF('Indicator Date hidden'!AN64="x","x",$AM$2-'Indicator Date hidden'!AN64)</f>
        <v>0</v>
      </c>
      <c r="AN63" s="204">
        <f>IF('Indicator Date hidden'!AO64="x","x",$AN$2-'Indicator Date hidden'!AO64)</f>
        <v>0</v>
      </c>
      <c r="AO63" s="204">
        <f>IF('Indicator Date hidden'!AP64="x","x",$AO$2-'Indicator Date hidden'!AP64)</f>
        <v>0</v>
      </c>
      <c r="AP63" s="204">
        <f>IF('Indicator Date hidden'!AQ64="x","x",$AP$2-'Indicator Date hidden'!AQ64)</f>
        <v>0</v>
      </c>
      <c r="AQ63" s="204">
        <f>IF('Indicator Date hidden'!AR64="x","x",$AQ$2-'Indicator Date hidden'!AR64)</f>
        <v>0</v>
      </c>
      <c r="AR63" s="204">
        <f>IF('Indicator Date hidden'!AS64="x","x",$AR$2-'Indicator Date hidden'!AS64)</f>
        <v>0</v>
      </c>
      <c r="AS63" s="204">
        <f>IF('Indicator Date hidden'!AT64="x","x",$AS$2-'Indicator Date hidden'!AT64)</f>
        <v>0</v>
      </c>
      <c r="AT63" s="204">
        <f>IF('Indicator Date hidden'!AU64="x","x",$AT$2-'Indicator Date hidden'!AU64)</f>
        <v>0</v>
      </c>
      <c r="AU63" s="204">
        <f>IF('Indicator Date hidden'!AV64="x","x",$AU$2-'Indicator Date hidden'!AV64)</f>
        <v>1</v>
      </c>
      <c r="AV63" s="204">
        <f>IF('Indicator Date hidden'!AW64="x","x",$AV$2-'Indicator Date hidden'!AW64)</f>
        <v>0</v>
      </c>
      <c r="AW63" s="204">
        <f>IF('Indicator Date hidden'!AX64="x","x",$AW$2-'Indicator Date hidden'!AX64)</f>
        <v>0</v>
      </c>
      <c r="AX63" s="204">
        <f>IF('Indicator Date hidden'!AY64="x","x",$AX$2-'Indicator Date hidden'!AY64)</f>
        <v>0</v>
      </c>
      <c r="AY63" s="204">
        <f>IF('Indicator Date hidden'!AZ64="x","x",$AY$2-'Indicator Date hidden'!AZ64)</f>
        <v>0</v>
      </c>
      <c r="AZ63" s="204">
        <f>IF('Indicator Date hidden'!BA64="x","x",$AZ$2-'Indicator Date hidden'!BA64)</f>
        <v>0</v>
      </c>
      <c r="BA63">
        <f t="shared" si="5"/>
        <v>18</v>
      </c>
      <c r="BB63" s="21">
        <f t="shared" si="6"/>
        <v>0.36</v>
      </c>
      <c r="BC63">
        <f t="shared" si="7"/>
        <v>6</v>
      </c>
      <c r="BD63" s="21">
        <f t="shared" si="8"/>
        <v>1.5067846561469891</v>
      </c>
      <c r="BE63" s="273">
        <f t="shared" si="9"/>
        <v>0</v>
      </c>
    </row>
    <row r="64" spans="1:57" x14ac:dyDescent="0.35">
      <c r="A64" t="s">
        <v>6938</v>
      </c>
      <c r="B64" s="204">
        <f>IF('Indicator Date hidden'!C65="x","x",$B$2-'Indicator Date hidden'!C65)</f>
        <v>0</v>
      </c>
      <c r="C64" s="204">
        <f>IF('Indicator Date hidden'!D65="x","x",$C$2-'Indicator Date hidden'!D65)</f>
        <v>0</v>
      </c>
      <c r="D64" s="204">
        <f>IF('Indicator Date hidden'!E65="x","x",$D$2-'Indicator Date hidden'!E65)</f>
        <v>0</v>
      </c>
      <c r="E64" s="204">
        <f>IF('Indicator Date hidden'!F65="x","x",$E$2-'Indicator Date hidden'!F65)</f>
        <v>0</v>
      </c>
      <c r="F64" s="204">
        <f>IF('Indicator Date hidden'!G65="x","x",$F$2-'Indicator Date hidden'!G65)</f>
        <v>0</v>
      </c>
      <c r="G64" s="204">
        <f>IF('Indicator Date hidden'!H65="x","x",$G$2-'Indicator Date hidden'!H65)</f>
        <v>0</v>
      </c>
      <c r="H64" s="204">
        <f>IF('Indicator Date hidden'!I65="x","x",$H$2-'Indicator Date hidden'!I65)</f>
        <v>0</v>
      </c>
      <c r="I64" s="204">
        <f>IF('Indicator Date hidden'!J65="x","x",$I$2-'Indicator Date hidden'!J65)</f>
        <v>0</v>
      </c>
      <c r="J64" s="204">
        <f>IF('Indicator Date hidden'!K65="x","x",$J$2-'Indicator Date hidden'!K65)</f>
        <v>0</v>
      </c>
      <c r="K64" s="204">
        <f>IF('Indicator Date hidden'!L65="x","x",$K$2-'Indicator Date hidden'!L65)</f>
        <v>0</v>
      </c>
      <c r="L64" s="204">
        <f>IF('Indicator Date hidden'!M65="x","x",$L$2-'Indicator Date hidden'!M65)</f>
        <v>0</v>
      </c>
      <c r="M64" s="204">
        <f>IF('Indicator Date hidden'!N65="x","x",$M$2-'Indicator Date hidden'!N65)</f>
        <v>0</v>
      </c>
      <c r="N64" s="204">
        <f>IF('Indicator Date hidden'!O65="x","x",$N$2-'Indicator Date hidden'!O65)</f>
        <v>0</v>
      </c>
      <c r="O64" s="204">
        <f>IF('Indicator Date hidden'!P65="x","x",$O$2-'Indicator Date hidden'!P65)</f>
        <v>0</v>
      </c>
      <c r="P64" s="204">
        <f>IF('Indicator Date hidden'!Q65="x","x",$P$2-'Indicator Date hidden'!Q65)</f>
        <v>0</v>
      </c>
      <c r="Q64" s="204">
        <f>IF('Indicator Date hidden'!R65="x","x",$Q$2-'Indicator Date hidden'!R65)</f>
        <v>9</v>
      </c>
      <c r="R64" s="204">
        <f>IF('Indicator Date hidden'!S65="x","x",$R$2-'Indicator Date hidden'!S65)</f>
        <v>0</v>
      </c>
      <c r="S64" s="204">
        <f>IF('Indicator Date hidden'!T65="x","x",$S$2-'Indicator Date hidden'!T65)</f>
        <v>0</v>
      </c>
      <c r="T64" s="204">
        <f>IF('Indicator Date hidden'!U65="x","x",$T$2-'Indicator Date hidden'!U65)</f>
        <v>0</v>
      </c>
      <c r="U64" s="204">
        <f>IF('Indicator Date hidden'!V65="x","x",$U$2-'Indicator Date hidden'!V65)</f>
        <v>0</v>
      </c>
      <c r="V64" s="204">
        <f>IF('Indicator Date hidden'!W65="x","x",$V$2-'Indicator Date hidden'!W65)</f>
        <v>0</v>
      </c>
      <c r="W64" s="204">
        <f>IF('Indicator Date hidden'!X65="x","x",$W$2-'Indicator Date hidden'!X65)</f>
        <v>5</v>
      </c>
      <c r="X64" s="204">
        <f>IF('Indicator Date hidden'!Y65="x","x",$X$2-'Indicator Date hidden'!Y65)</f>
        <v>1</v>
      </c>
      <c r="Y64" s="204">
        <f>IF('Indicator Date hidden'!Z65="x","x",$Y$2-'Indicator Date hidden'!Z65)</f>
        <v>0</v>
      </c>
      <c r="Z64" s="204">
        <f>IF('Indicator Date hidden'!AA65="x","x",$Z$2-'Indicator Date hidden'!AA65)</f>
        <v>0</v>
      </c>
      <c r="AA64" s="204">
        <f>IF('Indicator Date hidden'!AB65="x","x",$AA$2-'Indicator Date hidden'!AB65)</f>
        <v>0</v>
      </c>
      <c r="AB64" s="204">
        <f>IF('Indicator Date hidden'!AC65="x","x",$AB$2-'Indicator Date hidden'!AC65)</f>
        <v>0</v>
      </c>
      <c r="AC64" s="204">
        <f>IF('Indicator Date hidden'!AD65="x","x",$AC$2-'Indicator Date hidden'!AD65)</f>
        <v>0</v>
      </c>
      <c r="AD64" s="204">
        <f>IF('Indicator Date hidden'!AE65="x","x",$AD$2-'Indicator Date hidden'!AE65)</f>
        <v>0</v>
      </c>
      <c r="AE64" s="204">
        <f>IF('Indicator Date hidden'!AF65="x","x",$AE$2-'Indicator Date hidden'!AF65)</f>
        <v>0</v>
      </c>
      <c r="AF64" s="204">
        <f>IF('Indicator Date hidden'!AG65="x","x",$AF$2-'Indicator Date hidden'!AG65)</f>
        <v>0</v>
      </c>
      <c r="AG64" s="204">
        <f>IF('Indicator Date hidden'!AH65="x","x",$AG$2-'Indicator Date hidden'!AH65)</f>
        <v>0</v>
      </c>
      <c r="AH64" s="204">
        <f>IF('Indicator Date hidden'!AI65="x","x",$AH$2-'Indicator Date hidden'!AI65)</f>
        <v>0</v>
      </c>
      <c r="AI64" s="204">
        <f>IF('Indicator Date hidden'!AJ65="x","x",$AI$2-'Indicator Date hidden'!AJ65)</f>
        <v>0</v>
      </c>
      <c r="AJ64" s="204">
        <f>IF('Indicator Date hidden'!AK65="x","x",$AJ$2-'Indicator Date hidden'!AK65)</f>
        <v>1</v>
      </c>
      <c r="AK64" s="204">
        <f>IF('Indicator Date hidden'!AL65="x","x",$AK$2-'Indicator Date hidden'!AL65)</f>
        <v>1</v>
      </c>
      <c r="AL64" s="204">
        <f>IF('Indicator Date hidden'!AM65="x","x",$AL$2-'Indicator Date hidden'!AM65)</f>
        <v>0</v>
      </c>
      <c r="AM64" s="204">
        <f>IF('Indicator Date hidden'!AN65="x","x",$AM$2-'Indicator Date hidden'!AN65)</f>
        <v>0</v>
      </c>
      <c r="AN64" s="204">
        <f>IF('Indicator Date hidden'!AO65="x","x",$AN$2-'Indicator Date hidden'!AO65)</f>
        <v>0</v>
      </c>
      <c r="AO64" s="204" t="str">
        <f>IF('Indicator Date hidden'!AP65="x","x",$AO$2-'Indicator Date hidden'!AP65)</f>
        <v>x</v>
      </c>
      <c r="AP64" s="204" t="str">
        <f>IF('Indicator Date hidden'!AQ65="x","x",$AP$2-'Indicator Date hidden'!AQ65)</f>
        <v>x</v>
      </c>
      <c r="AQ64" s="204">
        <f>IF('Indicator Date hidden'!AR65="x","x",$AQ$2-'Indicator Date hidden'!AR65)</f>
        <v>0</v>
      </c>
      <c r="AR64" s="204">
        <f>IF('Indicator Date hidden'!AS65="x","x",$AR$2-'Indicator Date hidden'!AS65)</f>
        <v>0</v>
      </c>
      <c r="AS64" s="204">
        <f>IF('Indicator Date hidden'!AT65="x","x",$AS$2-'Indicator Date hidden'!AT65)</f>
        <v>0</v>
      </c>
      <c r="AT64" s="204">
        <f>IF('Indicator Date hidden'!AU65="x","x",$AT$2-'Indicator Date hidden'!AU65)</f>
        <v>0</v>
      </c>
      <c r="AU64" s="204">
        <f>IF('Indicator Date hidden'!AV65="x","x",$AU$2-'Indicator Date hidden'!AV65)</f>
        <v>1</v>
      </c>
      <c r="AV64" s="204">
        <f>IF('Indicator Date hidden'!AW65="x","x",$AV$2-'Indicator Date hidden'!AW65)</f>
        <v>0</v>
      </c>
      <c r="AW64" s="204">
        <f>IF('Indicator Date hidden'!AX65="x","x",$AW$2-'Indicator Date hidden'!AX65)</f>
        <v>0</v>
      </c>
      <c r="AX64" s="204">
        <f>IF('Indicator Date hidden'!AY65="x","x",$AX$2-'Indicator Date hidden'!AY65)</f>
        <v>0</v>
      </c>
      <c r="AY64" s="204">
        <f>IF('Indicator Date hidden'!AZ65="x","x",$AY$2-'Indicator Date hidden'!AZ65)</f>
        <v>0</v>
      </c>
      <c r="AZ64" s="204">
        <f>IF('Indicator Date hidden'!BA65="x","x",$AZ$2-'Indicator Date hidden'!BA65)</f>
        <v>0</v>
      </c>
      <c r="BA64">
        <f t="shared" si="5"/>
        <v>18</v>
      </c>
      <c r="BB64" s="21">
        <f t="shared" si="6"/>
        <v>0.36734693877551022</v>
      </c>
      <c r="BC64">
        <f t="shared" si="7"/>
        <v>6</v>
      </c>
      <c r="BD64" s="21">
        <f t="shared" si="8"/>
        <v>1.4525681346346322</v>
      </c>
      <c r="BE64" s="273">
        <f t="shared" si="9"/>
        <v>0</v>
      </c>
    </row>
    <row r="65" spans="1:57" x14ac:dyDescent="0.35">
      <c r="A65" t="s">
        <v>6909</v>
      </c>
      <c r="B65" s="204">
        <f>IF('Indicator Date hidden'!C66="x","x",$B$2-'Indicator Date hidden'!C66)</f>
        <v>0</v>
      </c>
      <c r="C65" s="204">
        <f>IF('Indicator Date hidden'!D66="x","x",$C$2-'Indicator Date hidden'!D66)</f>
        <v>0</v>
      </c>
      <c r="D65" s="204">
        <f>IF('Indicator Date hidden'!E66="x","x",$D$2-'Indicator Date hidden'!E66)</f>
        <v>0</v>
      </c>
      <c r="E65" s="204">
        <f>IF('Indicator Date hidden'!F66="x","x",$E$2-'Indicator Date hidden'!F66)</f>
        <v>0</v>
      </c>
      <c r="F65" s="204">
        <f>IF('Indicator Date hidden'!G66="x","x",$F$2-'Indicator Date hidden'!G66)</f>
        <v>0</v>
      </c>
      <c r="G65" s="204">
        <f>IF('Indicator Date hidden'!H66="x","x",$G$2-'Indicator Date hidden'!H66)</f>
        <v>0</v>
      </c>
      <c r="H65" s="204">
        <f>IF('Indicator Date hidden'!I66="x","x",$H$2-'Indicator Date hidden'!I66)</f>
        <v>0</v>
      </c>
      <c r="I65" s="204">
        <f>IF('Indicator Date hidden'!J66="x","x",$I$2-'Indicator Date hidden'!J66)</f>
        <v>0</v>
      </c>
      <c r="J65" s="204">
        <f>IF('Indicator Date hidden'!K66="x","x",$J$2-'Indicator Date hidden'!K66)</f>
        <v>0</v>
      </c>
      <c r="K65" s="204">
        <f>IF('Indicator Date hidden'!L66="x","x",$K$2-'Indicator Date hidden'!L66)</f>
        <v>0</v>
      </c>
      <c r="L65" s="204">
        <f>IF('Indicator Date hidden'!M66="x","x",$L$2-'Indicator Date hidden'!M66)</f>
        <v>0</v>
      </c>
      <c r="M65" s="204">
        <f>IF('Indicator Date hidden'!N66="x","x",$M$2-'Indicator Date hidden'!N66)</f>
        <v>0</v>
      </c>
      <c r="N65" s="204">
        <f>IF('Indicator Date hidden'!O66="x","x",$N$2-'Indicator Date hidden'!O66)</f>
        <v>0</v>
      </c>
      <c r="O65" s="204">
        <f>IF('Indicator Date hidden'!P66="x","x",$O$2-'Indicator Date hidden'!P66)</f>
        <v>0</v>
      </c>
      <c r="P65" s="204">
        <f>IF('Indicator Date hidden'!Q66="x","x",$P$2-'Indicator Date hidden'!Q66)</f>
        <v>0</v>
      </c>
      <c r="Q65" s="204" t="str">
        <f>IF('Indicator Date hidden'!R66="x","x",$Q$2-'Indicator Date hidden'!R66)</f>
        <v>x</v>
      </c>
      <c r="R65" s="204">
        <f>IF('Indicator Date hidden'!S66="x","x",$R$2-'Indicator Date hidden'!S66)</f>
        <v>0</v>
      </c>
      <c r="S65" s="204">
        <f>IF('Indicator Date hidden'!T66="x","x",$S$2-'Indicator Date hidden'!T66)</f>
        <v>0</v>
      </c>
      <c r="T65" s="204">
        <f>IF('Indicator Date hidden'!U66="x","x",$T$2-'Indicator Date hidden'!U66)</f>
        <v>0</v>
      </c>
      <c r="U65" s="204" t="str">
        <f>IF('Indicator Date hidden'!V66="x","x",$U$2-'Indicator Date hidden'!V66)</f>
        <v>x</v>
      </c>
      <c r="V65" s="204">
        <f>IF('Indicator Date hidden'!W66="x","x",$V$2-'Indicator Date hidden'!W66)</f>
        <v>0</v>
      </c>
      <c r="W65" s="204">
        <f>IF('Indicator Date hidden'!X66="x","x",$W$2-'Indicator Date hidden'!X66)</f>
        <v>9</v>
      </c>
      <c r="X65" s="204">
        <f>IF('Indicator Date hidden'!Y66="x","x",$X$2-'Indicator Date hidden'!Y66)</f>
        <v>2</v>
      </c>
      <c r="Y65" s="204">
        <f>IF('Indicator Date hidden'!Z66="x","x",$Y$2-'Indicator Date hidden'!Z66)</f>
        <v>0</v>
      </c>
      <c r="Z65" s="204">
        <f>IF('Indicator Date hidden'!AA66="x","x",$Z$2-'Indicator Date hidden'!AA66)</f>
        <v>0</v>
      </c>
      <c r="AA65" s="204" t="str">
        <f>IF('Indicator Date hidden'!AB66="x","x",$AA$2-'Indicator Date hidden'!AB66)</f>
        <v>x</v>
      </c>
      <c r="AB65" s="204">
        <f>IF('Indicator Date hidden'!AC66="x","x",$AB$2-'Indicator Date hidden'!AC66)</f>
        <v>0</v>
      </c>
      <c r="AC65" s="204">
        <f>IF('Indicator Date hidden'!AD66="x","x",$AC$2-'Indicator Date hidden'!AD66)</f>
        <v>0</v>
      </c>
      <c r="AD65" s="204" t="str">
        <f>IF('Indicator Date hidden'!AE66="x","x",$AD$2-'Indicator Date hidden'!AE66)</f>
        <v>x</v>
      </c>
      <c r="AE65" s="204">
        <f>IF('Indicator Date hidden'!AF66="x","x",$AE$2-'Indicator Date hidden'!AF66)</f>
        <v>0</v>
      </c>
      <c r="AF65" s="204">
        <f>IF('Indicator Date hidden'!AG66="x","x",$AF$2-'Indicator Date hidden'!AG66)</f>
        <v>2</v>
      </c>
      <c r="AG65" s="204">
        <f>IF('Indicator Date hidden'!AH66="x","x",$AG$2-'Indicator Date hidden'!AH66)</f>
        <v>0</v>
      </c>
      <c r="AH65" s="204">
        <f>IF('Indicator Date hidden'!AI66="x","x",$AH$2-'Indicator Date hidden'!AI66)</f>
        <v>0</v>
      </c>
      <c r="AI65" s="204">
        <f>IF('Indicator Date hidden'!AJ66="x","x",$AI$2-'Indicator Date hidden'!AJ66)</f>
        <v>0</v>
      </c>
      <c r="AJ65" s="204" t="str">
        <f>IF('Indicator Date hidden'!AK66="x","x",$AJ$2-'Indicator Date hidden'!AK66)</f>
        <v>x</v>
      </c>
      <c r="AK65" s="204">
        <f>IF('Indicator Date hidden'!AL66="x","x",$AK$2-'Indicator Date hidden'!AL66)</f>
        <v>1</v>
      </c>
      <c r="AL65" s="204">
        <f>IF('Indicator Date hidden'!AM66="x","x",$AL$2-'Indicator Date hidden'!AM66)</f>
        <v>0</v>
      </c>
      <c r="AM65" s="204">
        <f>IF('Indicator Date hidden'!AN66="x","x",$AM$2-'Indicator Date hidden'!AN66)</f>
        <v>0</v>
      </c>
      <c r="AN65" s="204">
        <f>IF('Indicator Date hidden'!AO66="x","x",$AN$2-'Indicator Date hidden'!AO66)</f>
        <v>0</v>
      </c>
      <c r="AO65" s="204">
        <f>IF('Indicator Date hidden'!AP66="x","x",$AO$2-'Indicator Date hidden'!AP66)</f>
        <v>0</v>
      </c>
      <c r="AP65" s="204">
        <f>IF('Indicator Date hidden'!AQ66="x","x",$AP$2-'Indicator Date hidden'!AQ66)</f>
        <v>0</v>
      </c>
      <c r="AQ65" s="204">
        <f>IF('Indicator Date hidden'!AR66="x","x",$AQ$2-'Indicator Date hidden'!AR66)</f>
        <v>0</v>
      </c>
      <c r="AR65" s="204">
        <f>IF('Indicator Date hidden'!AS66="x","x",$AR$2-'Indicator Date hidden'!AS66)</f>
        <v>0</v>
      </c>
      <c r="AS65" s="204">
        <f>IF('Indicator Date hidden'!AT66="x","x",$AS$2-'Indicator Date hidden'!AT66)</f>
        <v>0</v>
      </c>
      <c r="AT65" s="204">
        <f>IF('Indicator Date hidden'!AU66="x","x",$AT$2-'Indicator Date hidden'!AU66)</f>
        <v>0</v>
      </c>
      <c r="AU65" s="204" t="str">
        <f>IF('Indicator Date hidden'!AV66="x","x",$AU$2-'Indicator Date hidden'!AV66)</f>
        <v>x</v>
      </c>
      <c r="AV65" s="204">
        <f>IF('Indicator Date hidden'!AW66="x","x",$AV$2-'Indicator Date hidden'!AW66)</f>
        <v>0</v>
      </c>
      <c r="AW65" s="204">
        <f>IF('Indicator Date hidden'!AX66="x","x",$AW$2-'Indicator Date hidden'!AX66)</f>
        <v>0</v>
      </c>
      <c r="AX65" s="204">
        <f>IF('Indicator Date hidden'!AY66="x","x",$AX$2-'Indicator Date hidden'!AY66)</f>
        <v>0</v>
      </c>
      <c r="AY65" s="204">
        <f>IF('Indicator Date hidden'!AZ66="x","x",$AY$2-'Indicator Date hidden'!AZ66)</f>
        <v>0</v>
      </c>
      <c r="AZ65" s="204">
        <f>IF('Indicator Date hidden'!BA66="x","x",$AZ$2-'Indicator Date hidden'!BA66)</f>
        <v>0</v>
      </c>
      <c r="BA65">
        <f t="shared" si="5"/>
        <v>14</v>
      </c>
      <c r="BB65" s="21">
        <f t="shared" si="6"/>
        <v>0.31111111111111112</v>
      </c>
      <c r="BC65">
        <f t="shared" si="7"/>
        <v>4</v>
      </c>
      <c r="BD65" s="21">
        <f t="shared" si="8"/>
        <v>1.3795687284594451</v>
      </c>
      <c r="BE65" s="273">
        <f t="shared" si="9"/>
        <v>0</v>
      </c>
    </row>
    <row r="66" spans="1:57" x14ac:dyDescent="0.35">
      <c r="A66" t="s">
        <v>6940</v>
      </c>
      <c r="B66" s="204">
        <f>IF('Indicator Date hidden'!C67="x","x",$B$2-'Indicator Date hidden'!C67)</f>
        <v>0</v>
      </c>
      <c r="C66" s="204">
        <f>IF('Indicator Date hidden'!D67="x","x",$C$2-'Indicator Date hidden'!D67)</f>
        <v>0</v>
      </c>
      <c r="D66" s="204">
        <f>IF('Indicator Date hidden'!E67="x","x",$D$2-'Indicator Date hidden'!E67)</f>
        <v>0</v>
      </c>
      <c r="E66" s="204">
        <f>IF('Indicator Date hidden'!F67="x","x",$E$2-'Indicator Date hidden'!F67)</f>
        <v>0</v>
      </c>
      <c r="F66" s="204">
        <f>IF('Indicator Date hidden'!G67="x","x",$F$2-'Indicator Date hidden'!G67)</f>
        <v>0</v>
      </c>
      <c r="G66" s="204">
        <f>IF('Indicator Date hidden'!H67="x","x",$G$2-'Indicator Date hidden'!H67)</f>
        <v>0</v>
      </c>
      <c r="H66" s="204">
        <f>IF('Indicator Date hidden'!I67="x","x",$H$2-'Indicator Date hidden'!I67)</f>
        <v>0</v>
      </c>
      <c r="I66" s="204">
        <f>IF('Indicator Date hidden'!J67="x","x",$I$2-'Indicator Date hidden'!J67)</f>
        <v>0</v>
      </c>
      <c r="J66" s="204">
        <f>IF('Indicator Date hidden'!K67="x","x",$J$2-'Indicator Date hidden'!K67)</f>
        <v>0</v>
      </c>
      <c r="K66" s="204">
        <f>IF('Indicator Date hidden'!L67="x","x",$K$2-'Indicator Date hidden'!L67)</f>
        <v>0</v>
      </c>
      <c r="L66" s="204">
        <f>IF('Indicator Date hidden'!M67="x","x",$L$2-'Indicator Date hidden'!M67)</f>
        <v>0</v>
      </c>
      <c r="M66" s="204">
        <f>IF('Indicator Date hidden'!N67="x","x",$M$2-'Indicator Date hidden'!N67)</f>
        <v>0</v>
      </c>
      <c r="N66" s="204">
        <f>IF('Indicator Date hidden'!O67="x","x",$N$2-'Indicator Date hidden'!O67)</f>
        <v>0</v>
      </c>
      <c r="O66" s="204">
        <f>IF('Indicator Date hidden'!P67="x","x",$O$2-'Indicator Date hidden'!P67)</f>
        <v>0</v>
      </c>
      <c r="P66" s="204">
        <f>IF('Indicator Date hidden'!Q67="x","x",$P$2-'Indicator Date hidden'!Q67)</f>
        <v>0</v>
      </c>
      <c r="Q66" s="204">
        <f>IF('Indicator Date hidden'!R67="x","x",$Q$2-'Indicator Date hidden'!R67)</f>
        <v>3</v>
      </c>
      <c r="R66" s="204">
        <f>IF('Indicator Date hidden'!S67="x","x",$R$2-'Indicator Date hidden'!S67)</f>
        <v>0</v>
      </c>
      <c r="S66" s="204">
        <f>IF('Indicator Date hidden'!T67="x","x",$S$2-'Indicator Date hidden'!T67)</f>
        <v>0</v>
      </c>
      <c r="T66" s="204">
        <f>IF('Indicator Date hidden'!U67="x","x",$T$2-'Indicator Date hidden'!U67)</f>
        <v>0</v>
      </c>
      <c r="U66" s="204">
        <f>IF('Indicator Date hidden'!V67="x","x",$U$2-'Indicator Date hidden'!V67)</f>
        <v>0</v>
      </c>
      <c r="V66" s="204">
        <f>IF('Indicator Date hidden'!W67="x","x",$V$2-'Indicator Date hidden'!W67)</f>
        <v>0</v>
      </c>
      <c r="W66" s="204">
        <f>IF('Indicator Date hidden'!X67="x","x",$W$2-'Indicator Date hidden'!X67)</f>
        <v>0</v>
      </c>
      <c r="X66" s="204">
        <f>IF('Indicator Date hidden'!Y67="x","x",$X$2-'Indicator Date hidden'!Y67)</f>
        <v>4</v>
      </c>
      <c r="Y66" s="204">
        <f>IF('Indicator Date hidden'!Z67="x","x",$Y$2-'Indicator Date hidden'!Z67)</f>
        <v>0</v>
      </c>
      <c r="Z66" s="204">
        <f>IF('Indicator Date hidden'!AA67="x","x",$Z$2-'Indicator Date hidden'!AA67)</f>
        <v>0</v>
      </c>
      <c r="AA66" s="204">
        <f>IF('Indicator Date hidden'!AB67="x","x",$AA$2-'Indicator Date hidden'!AB67)</f>
        <v>0</v>
      </c>
      <c r="AB66" s="204">
        <f>IF('Indicator Date hidden'!AC67="x","x",$AB$2-'Indicator Date hidden'!AC67)</f>
        <v>0</v>
      </c>
      <c r="AC66" s="204">
        <f>IF('Indicator Date hidden'!AD67="x","x",$AC$2-'Indicator Date hidden'!AD67)</f>
        <v>0</v>
      </c>
      <c r="AD66" s="204">
        <f>IF('Indicator Date hidden'!AE67="x","x",$AD$2-'Indicator Date hidden'!AE67)</f>
        <v>0</v>
      </c>
      <c r="AE66" s="204">
        <f>IF('Indicator Date hidden'!AF67="x","x",$AE$2-'Indicator Date hidden'!AF67)</f>
        <v>0</v>
      </c>
      <c r="AF66" s="204">
        <f>IF('Indicator Date hidden'!AG67="x","x",$AF$2-'Indicator Date hidden'!AG67)</f>
        <v>8</v>
      </c>
      <c r="AG66" s="204">
        <f>IF('Indicator Date hidden'!AH67="x","x",$AG$2-'Indicator Date hidden'!AH67)</f>
        <v>0</v>
      </c>
      <c r="AH66" s="204">
        <f>IF('Indicator Date hidden'!AI67="x","x",$AH$2-'Indicator Date hidden'!AI67)</f>
        <v>0</v>
      </c>
      <c r="AI66" s="204">
        <f>IF('Indicator Date hidden'!AJ67="x","x",$AI$2-'Indicator Date hidden'!AJ67)</f>
        <v>0</v>
      </c>
      <c r="AJ66" s="204" t="str">
        <f>IF('Indicator Date hidden'!AK67="x","x",$AJ$2-'Indicator Date hidden'!AK67)</f>
        <v>x</v>
      </c>
      <c r="AK66" s="204">
        <f>IF('Indicator Date hidden'!AL67="x","x",$AK$2-'Indicator Date hidden'!AL67)</f>
        <v>1</v>
      </c>
      <c r="AL66" s="204">
        <f>IF('Indicator Date hidden'!AM67="x","x",$AL$2-'Indicator Date hidden'!AM67)</f>
        <v>0</v>
      </c>
      <c r="AM66" s="204">
        <f>IF('Indicator Date hidden'!AN67="x","x",$AM$2-'Indicator Date hidden'!AN67)</f>
        <v>0</v>
      </c>
      <c r="AN66" s="204">
        <f>IF('Indicator Date hidden'!AO67="x","x",$AN$2-'Indicator Date hidden'!AO67)</f>
        <v>0</v>
      </c>
      <c r="AO66" s="204">
        <f>IF('Indicator Date hidden'!AP67="x","x",$AO$2-'Indicator Date hidden'!AP67)</f>
        <v>0</v>
      </c>
      <c r="AP66" s="204">
        <f>IF('Indicator Date hidden'!AQ67="x","x",$AP$2-'Indicator Date hidden'!AQ67)</f>
        <v>0</v>
      </c>
      <c r="AQ66" s="204">
        <f>IF('Indicator Date hidden'!AR67="x","x",$AQ$2-'Indicator Date hidden'!AR67)</f>
        <v>0</v>
      </c>
      <c r="AR66" s="204">
        <f>IF('Indicator Date hidden'!AS67="x","x",$AR$2-'Indicator Date hidden'!AS67)</f>
        <v>0</v>
      </c>
      <c r="AS66" s="204">
        <f>IF('Indicator Date hidden'!AT67="x","x",$AS$2-'Indicator Date hidden'!AT67)</f>
        <v>0</v>
      </c>
      <c r="AT66" s="204">
        <f>IF('Indicator Date hidden'!AU67="x","x",$AT$2-'Indicator Date hidden'!AU67)</f>
        <v>0</v>
      </c>
      <c r="AU66" s="204">
        <f>IF('Indicator Date hidden'!AV67="x","x",$AU$2-'Indicator Date hidden'!AV67)</f>
        <v>4</v>
      </c>
      <c r="AV66" s="204">
        <f>IF('Indicator Date hidden'!AW67="x","x",$AV$2-'Indicator Date hidden'!AW67)</f>
        <v>0</v>
      </c>
      <c r="AW66" s="204">
        <f>IF('Indicator Date hidden'!AX67="x","x",$AW$2-'Indicator Date hidden'!AX67)</f>
        <v>0</v>
      </c>
      <c r="AX66" s="204">
        <f>IF('Indicator Date hidden'!AY67="x","x",$AX$2-'Indicator Date hidden'!AY67)</f>
        <v>0</v>
      </c>
      <c r="AY66" s="204">
        <f>IF('Indicator Date hidden'!AZ67="x","x",$AY$2-'Indicator Date hidden'!AZ67)</f>
        <v>0</v>
      </c>
      <c r="AZ66" s="204">
        <f>IF('Indicator Date hidden'!BA67="x","x",$AZ$2-'Indicator Date hidden'!BA67)</f>
        <v>0</v>
      </c>
      <c r="BA66">
        <f t="shared" si="5"/>
        <v>20</v>
      </c>
      <c r="BB66" s="21">
        <f t="shared" si="6"/>
        <v>0.4</v>
      </c>
      <c r="BC66">
        <f t="shared" si="7"/>
        <v>5</v>
      </c>
      <c r="BD66" s="21">
        <f t="shared" si="8"/>
        <v>1.4</v>
      </c>
      <c r="BE66" s="273">
        <f t="shared" si="9"/>
        <v>0</v>
      </c>
    </row>
    <row r="67" spans="1:57" x14ac:dyDescent="0.35">
      <c r="A67" t="s">
        <v>6949</v>
      </c>
      <c r="B67" s="204">
        <f>IF('Indicator Date hidden'!C68="x","x",$B$2-'Indicator Date hidden'!C68)</f>
        <v>0</v>
      </c>
      <c r="C67" s="204">
        <f>IF('Indicator Date hidden'!D68="x","x",$C$2-'Indicator Date hidden'!D68)</f>
        <v>0</v>
      </c>
      <c r="D67" s="204">
        <f>IF('Indicator Date hidden'!E68="x","x",$D$2-'Indicator Date hidden'!E68)</f>
        <v>0</v>
      </c>
      <c r="E67" s="204">
        <f>IF('Indicator Date hidden'!F68="x","x",$E$2-'Indicator Date hidden'!F68)</f>
        <v>0</v>
      </c>
      <c r="F67" s="204">
        <f>IF('Indicator Date hidden'!G68="x","x",$F$2-'Indicator Date hidden'!G68)</f>
        <v>0</v>
      </c>
      <c r="G67" s="204">
        <f>IF('Indicator Date hidden'!H68="x","x",$G$2-'Indicator Date hidden'!H68)</f>
        <v>0</v>
      </c>
      <c r="H67" s="204">
        <f>IF('Indicator Date hidden'!I68="x","x",$H$2-'Indicator Date hidden'!I68)</f>
        <v>0</v>
      </c>
      <c r="I67" s="204">
        <f>IF('Indicator Date hidden'!J68="x","x",$I$2-'Indicator Date hidden'!J68)</f>
        <v>0</v>
      </c>
      <c r="J67" s="204">
        <f>IF('Indicator Date hidden'!K68="x","x",$J$2-'Indicator Date hidden'!K68)</f>
        <v>0</v>
      </c>
      <c r="K67" s="204">
        <f>IF('Indicator Date hidden'!L68="x","x",$K$2-'Indicator Date hidden'!L68)</f>
        <v>0</v>
      </c>
      <c r="L67" s="204">
        <f>IF('Indicator Date hidden'!M68="x","x",$L$2-'Indicator Date hidden'!M68)</f>
        <v>0</v>
      </c>
      <c r="M67" s="204">
        <f>IF('Indicator Date hidden'!N68="x","x",$M$2-'Indicator Date hidden'!N68)</f>
        <v>0</v>
      </c>
      <c r="N67" s="204">
        <f>IF('Indicator Date hidden'!O68="x","x",$N$2-'Indicator Date hidden'!O68)</f>
        <v>0</v>
      </c>
      <c r="O67" s="204">
        <f>IF('Indicator Date hidden'!P68="x","x",$O$2-'Indicator Date hidden'!P68)</f>
        <v>0</v>
      </c>
      <c r="P67" s="204">
        <f>IF('Indicator Date hidden'!Q68="x","x",$P$2-'Indicator Date hidden'!Q68)</f>
        <v>0</v>
      </c>
      <c r="Q67" s="204" t="str">
        <f>IF('Indicator Date hidden'!R68="x","x",$Q$2-'Indicator Date hidden'!R68)</f>
        <v>x</v>
      </c>
      <c r="R67" s="204">
        <f>IF('Indicator Date hidden'!S68="x","x",$R$2-'Indicator Date hidden'!S68)</f>
        <v>0</v>
      </c>
      <c r="S67" s="204">
        <f>IF('Indicator Date hidden'!T68="x","x",$S$2-'Indicator Date hidden'!T68)</f>
        <v>0</v>
      </c>
      <c r="T67" s="204">
        <f>IF('Indicator Date hidden'!U68="x","x",$T$2-'Indicator Date hidden'!U68)</f>
        <v>0</v>
      </c>
      <c r="U67" s="204" t="str">
        <f>IF('Indicator Date hidden'!V68="x","x",$U$2-'Indicator Date hidden'!V68)</f>
        <v>x</v>
      </c>
      <c r="V67" s="204">
        <f>IF('Indicator Date hidden'!W68="x","x",$V$2-'Indicator Date hidden'!W68)</f>
        <v>0</v>
      </c>
      <c r="W67" s="204" t="str">
        <f>IF('Indicator Date hidden'!X68="x","x",$W$2-'Indicator Date hidden'!X68)</f>
        <v>x</v>
      </c>
      <c r="X67" s="204">
        <f>IF('Indicator Date hidden'!Y68="x","x",$X$2-'Indicator Date hidden'!Y68)</f>
        <v>4</v>
      </c>
      <c r="Y67" s="204">
        <f>IF('Indicator Date hidden'!Z68="x","x",$Y$2-'Indicator Date hidden'!Z68)</f>
        <v>0</v>
      </c>
      <c r="Z67" s="204">
        <f>IF('Indicator Date hidden'!AA68="x","x",$Z$2-'Indicator Date hidden'!AA68)</f>
        <v>0</v>
      </c>
      <c r="AA67" s="204" t="str">
        <f>IF('Indicator Date hidden'!AB68="x","x",$AA$2-'Indicator Date hidden'!AB68)</f>
        <v>x</v>
      </c>
      <c r="AB67" s="204">
        <f>IF('Indicator Date hidden'!AC68="x","x",$AB$2-'Indicator Date hidden'!AC68)</f>
        <v>0</v>
      </c>
      <c r="AC67" s="204">
        <f>IF('Indicator Date hidden'!AD68="x","x",$AC$2-'Indicator Date hidden'!AD68)</f>
        <v>0</v>
      </c>
      <c r="AD67" s="204" t="str">
        <f>IF('Indicator Date hidden'!AE68="x","x",$AD$2-'Indicator Date hidden'!AE68)</f>
        <v>x</v>
      </c>
      <c r="AE67" s="204">
        <f>IF('Indicator Date hidden'!AF68="x","x",$AE$2-'Indicator Date hidden'!AF68)</f>
        <v>0</v>
      </c>
      <c r="AF67" s="204">
        <f>IF('Indicator Date hidden'!AG68="x","x",$AF$2-'Indicator Date hidden'!AG68)</f>
        <v>1</v>
      </c>
      <c r="AG67" s="204">
        <f>IF('Indicator Date hidden'!AH68="x","x",$AG$2-'Indicator Date hidden'!AH68)</f>
        <v>0</v>
      </c>
      <c r="AH67" s="204">
        <f>IF('Indicator Date hidden'!AI68="x","x",$AH$2-'Indicator Date hidden'!AI68)</f>
        <v>0</v>
      </c>
      <c r="AI67" s="204">
        <f>IF('Indicator Date hidden'!AJ68="x","x",$AI$2-'Indicator Date hidden'!AJ68)</f>
        <v>0</v>
      </c>
      <c r="AJ67" s="204" t="str">
        <f>IF('Indicator Date hidden'!AK68="x","x",$AJ$2-'Indicator Date hidden'!AK68)</f>
        <v>x</v>
      </c>
      <c r="AK67" s="204">
        <f>IF('Indicator Date hidden'!AL68="x","x",$AK$2-'Indicator Date hidden'!AL68)</f>
        <v>1</v>
      </c>
      <c r="AL67" s="204">
        <f>IF('Indicator Date hidden'!AM68="x","x",$AL$2-'Indicator Date hidden'!AM68)</f>
        <v>0</v>
      </c>
      <c r="AM67" s="204">
        <f>IF('Indicator Date hidden'!AN68="x","x",$AM$2-'Indicator Date hidden'!AN68)</f>
        <v>0</v>
      </c>
      <c r="AN67" s="204">
        <f>IF('Indicator Date hidden'!AO68="x","x",$AN$2-'Indicator Date hidden'!AO68)</f>
        <v>0</v>
      </c>
      <c r="AO67" s="204">
        <f>IF('Indicator Date hidden'!AP68="x","x",$AO$2-'Indicator Date hidden'!AP68)</f>
        <v>0</v>
      </c>
      <c r="AP67" s="204">
        <f>IF('Indicator Date hidden'!AQ68="x","x",$AP$2-'Indicator Date hidden'!AQ68)</f>
        <v>0</v>
      </c>
      <c r="AQ67" s="204">
        <f>IF('Indicator Date hidden'!AR68="x","x",$AQ$2-'Indicator Date hidden'!AR68)</f>
        <v>0</v>
      </c>
      <c r="AR67" s="204">
        <f>IF('Indicator Date hidden'!AS68="x","x",$AR$2-'Indicator Date hidden'!AS68)</f>
        <v>0</v>
      </c>
      <c r="AS67" s="204">
        <f>IF('Indicator Date hidden'!AT68="x","x",$AS$2-'Indicator Date hidden'!AT68)</f>
        <v>0</v>
      </c>
      <c r="AT67" s="204">
        <f>IF('Indicator Date hidden'!AU68="x","x",$AT$2-'Indicator Date hidden'!AU68)</f>
        <v>0</v>
      </c>
      <c r="AU67" s="204">
        <f>IF('Indicator Date hidden'!AV68="x","x",$AU$2-'Indicator Date hidden'!AV68)</f>
        <v>1</v>
      </c>
      <c r="AV67" s="204">
        <f>IF('Indicator Date hidden'!AW68="x","x",$AV$2-'Indicator Date hidden'!AW68)</f>
        <v>0</v>
      </c>
      <c r="AW67" s="204">
        <f>IF('Indicator Date hidden'!AX68="x","x",$AW$2-'Indicator Date hidden'!AX68)</f>
        <v>0</v>
      </c>
      <c r="AX67" s="204">
        <f>IF('Indicator Date hidden'!AY68="x","x",$AX$2-'Indicator Date hidden'!AY68)</f>
        <v>0</v>
      </c>
      <c r="AY67" s="204">
        <f>IF('Indicator Date hidden'!AZ68="x","x",$AY$2-'Indicator Date hidden'!AZ68)</f>
        <v>0</v>
      </c>
      <c r="AZ67" s="204">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73">
        <f t="shared" ref="BE67:BE98" si="14">MEDIAN(B67:AZ67)</f>
        <v>0</v>
      </c>
    </row>
    <row r="68" spans="1:57" x14ac:dyDescent="0.35">
      <c r="A68" t="s">
        <v>6951</v>
      </c>
      <c r="B68" s="204">
        <f>IF('Indicator Date hidden'!C69="x","x",$B$2-'Indicator Date hidden'!C69)</f>
        <v>0</v>
      </c>
      <c r="C68" s="204">
        <f>IF('Indicator Date hidden'!D69="x","x",$C$2-'Indicator Date hidden'!D69)</f>
        <v>0</v>
      </c>
      <c r="D68" s="204">
        <f>IF('Indicator Date hidden'!E69="x","x",$D$2-'Indicator Date hidden'!E69)</f>
        <v>0</v>
      </c>
      <c r="E68" s="204">
        <f>IF('Indicator Date hidden'!F69="x","x",$E$2-'Indicator Date hidden'!F69)</f>
        <v>0</v>
      </c>
      <c r="F68" s="204">
        <f>IF('Indicator Date hidden'!G69="x","x",$F$2-'Indicator Date hidden'!G69)</f>
        <v>0</v>
      </c>
      <c r="G68" s="204">
        <f>IF('Indicator Date hidden'!H69="x","x",$G$2-'Indicator Date hidden'!H69)</f>
        <v>0</v>
      </c>
      <c r="H68" s="204">
        <f>IF('Indicator Date hidden'!I69="x","x",$H$2-'Indicator Date hidden'!I69)</f>
        <v>0</v>
      </c>
      <c r="I68" s="204">
        <f>IF('Indicator Date hidden'!J69="x","x",$I$2-'Indicator Date hidden'!J69)</f>
        <v>0</v>
      </c>
      <c r="J68" s="204">
        <f>IF('Indicator Date hidden'!K69="x","x",$J$2-'Indicator Date hidden'!K69)</f>
        <v>0</v>
      </c>
      <c r="K68" s="204">
        <f>IF('Indicator Date hidden'!L69="x","x",$K$2-'Indicator Date hidden'!L69)</f>
        <v>0</v>
      </c>
      <c r="L68" s="204">
        <f>IF('Indicator Date hidden'!M69="x","x",$L$2-'Indicator Date hidden'!M69)</f>
        <v>0</v>
      </c>
      <c r="M68" s="204">
        <f>IF('Indicator Date hidden'!N69="x","x",$M$2-'Indicator Date hidden'!N69)</f>
        <v>0</v>
      </c>
      <c r="N68" s="204">
        <f>IF('Indicator Date hidden'!O69="x","x",$N$2-'Indicator Date hidden'!O69)</f>
        <v>0</v>
      </c>
      <c r="O68" s="204">
        <f>IF('Indicator Date hidden'!P69="x","x",$O$2-'Indicator Date hidden'!P69)</f>
        <v>0</v>
      </c>
      <c r="P68" s="204">
        <f>IF('Indicator Date hidden'!Q69="x","x",$P$2-'Indicator Date hidden'!Q69)</f>
        <v>0</v>
      </c>
      <c r="Q68" s="204" t="str">
        <f>IF('Indicator Date hidden'!R69="x","x",$Q$2-'Indicator Date hidden'!R69)</f>
        <v>x</v>
      </c>
      <c r="R68" s="204">
        <f>IF('Indicator Date hidden'!S69="x","x",$R$2-'Indicator Date hidden'!S69)</f>
        <v>0</v>
      </c>
      <c r="S68" s="204">
        <f>IF('Indicator Date hidden'!T69="x","x",$S$2-'Indicator Date hidden'!T69)</f>
        <v>0</v>
      </c>
      <c r="T68" s="204">
        <f>IF('Indicator Date hidden'!U69="x","x",$T$2-'Indicator Date hidden'!U69)</f>
        <v>0</v>
      </c>
      <c r="U68" s="204">
        <f>IF('Indicator Date hidden'!V69="x","x",$U$2-'Indicator Date hidden'!V69)</f>
        <v>0</v>
      </c>
      <c r="V68" s="204">
        <f>IF('Indicator Date hidden'!W69="x","x",$V$2-'Indicator Date hidden'!W69)</f>
        <v>0</v>
      </c>
      <c r="W68" s="204" t="str">
        <f>IF('Indicator Date hidden'!X69="x","x",$W$2-'Indicator Date hidden'!X69)</f>
        <v>x</v>
      </c>
      <c r="X68" s="204" t="str">
        <f>IF('Indicator Date hidden'!Y69="x","x",$X$2-'Indicator Date hidden'!Y69)</f>
        <v>x</v>
      </c>
      <c r="Y68" s="204">
        <f>IF('Indicator Date hidden'!Z69="x","x",$Y$2-'Indicator Date hidden'!Z69)</f>
        <v>0</v>
      </c>
      <c r="Z68" s="204">
        <f>IF('Indicator Date hidden'!AA69="x","x",$Z$2-'Indicator Date hidden'!AA69)</f>
        <v>0</v>
      </c>
      <c r="AA68" s="204" t="str">
        <f>IF('Indicator Date hidden'!AB69="x","x",$AA$2-'Indicator Date hidden'!AB69)</f>
        <v>x</v>
      </c>
      <c r="AB68" s="204">
        <f>IF('Indicator Date hidden'!AC69="x","x",$AB$2-'Indicator Date hidden'!AC69)</f>
        <v>0</v>
      </c>
      <c r="AC68" s="204">
        <f>IF('Indicator Date hidden'!AD69="x","x",$AC$2-'Indicator Date hidden'!AD69)</f>
        <v>0</v>
      </c>
      <c r="AD68" s="204" t="str">
        <f>IF('Indicator Date hidden'!AE69="x","x",$AD$2-'Indicator Date hidden'!AE69)</f>
        <v>x</v>
      </c>
      <c r="AE68" s="204" t="str">
        <f>IF('Indicator Date hidden'!AF69="x","x",$AE$2-'Indicator Date hidden'!AF69)</f>
        <v>x</v>
      </c>
      <c r="AF68" s="204" t="str">
        <f>IF('Indicator Date hidden'!AG69="x","x",$AF$2-'Indicator Date hidden'!AG69)</f>
        <v>x</v>
      </c>
      <c r="AG68" s="204">
        <f>IF('Indicator Date hidden'!AH69="x","x",$AG$2-'Indicator Date hidden'!AH69)</f>
        <v>0</v>
      </c>
      <c r="AH68" s="204">
        <f>IF('Indicator Date hidden'!AI69="x","x",$AH$2-'Indicator Date hidden'!AI69)</f>
        <v>0</v>
      </c>
      <c r="AI68" s="204">
        <f>IF('Indicator Date hidden'!AJ69="x","x",$AI$2-'Indicator Date hidden'!AJ69)</f>
        <v>0</v>
      </c>
      <c r="AJ68" s="204" t="str">
        <f>IF('Indicator Date hidden'!AK69="x","x",$AJ$2-'Indicator Date hidden'!AK69)</f>
        <v>x</v>
      </c>
      <c r="AK68" s="204">
        <f>IF('Indicator Date hidden'!AL69="x","x",$AK$2-'Indicator Date hidden'!AL69)</f>
        <v>1</v>
      </c>
      <c r="AL68" s="204">
        <f>IF('Indicator Date hidden'!AM69="x","x",$AL$2-'Indicator Date hidden'!AM69)</f>
        <v>0</v>
      </c>
      <c r="AM68" s="204">
        <f>IF('Indicator Date hidden'!AN69="x","x",$AM$2-'Indicator Date hidden'!AN69)</f>
        <v>0</v>
      </c>
      <c r="AN68" s="204">
        <f>IF('Indicator Date hidden'!AO69="x","x",$AN$2-'Indicator Date hidden'!AO69)</f>
        <v>0</v>
      </c>
      <c r="AO68" s="204">
        <f>IF('Indicator Date hidden'!AP69="x","x",$AO$2-'Indicator Date hidden'!AP69)</f>
        <v>0</v>
      </c>
      <c r="AP68" s="204" t="str">
        <f>IF('Indicator Date hidden'!AQ69="x","x",$AP$2-'Indicator Date hidden'!AQ69)</f>
        <v>x</v>
      </c>
      <c r="AQ68" s="204">
        <f>IF('Indicator Date hidden'!AR69="x","x",$AQ$2-'Indicator Date hidden'!AR69)</f>
        <v>4</v>
      </c>
      <c r="AR68" s="204">
        <f>IF('Indicator Date hidden'!AS69="x","x",$AR$2-'Indicator Date hidden'!AS69)</f>
        <v>0</v>
      </c>
      <c r="AS68" s="204" t="str">
        <f>IF('Indicator Date hidden'!AT69="x","x",$AS$2-'Indicator Date hidden'!AT69)</f>
        <v>x</v>
      </c>
      <c r="AT68" s="204">
        <f>IF('Indicator Date hidden'!AU69="x","x",$AT$2-'Indicator Date hidden'!AU69)</f>
        <v>0</v>
      </c>
      <c r="AU68" s="204" t="str">
        <f>IF('Indicator Date hidden'!AV69="x","x",$AU$2-'Indicator Date hidden'!AV69)</f>
        <v>x</v>
      </c>
      <c r="AV68" s="204">
        <f>IF('Indicator Date hidden'!AW69="x","x",$AV$2-'Indicator Date hidden'!AW69)</f>
        <v>0</v>
      </c>
      <c r="AW68" s="204">
        <f>IF('Indicator Date hidden'!AX69="x","x",$AW$2-'Indicator Date hidden'!AX69)</f>
        <v>0</v>
      </c>
      <c r="AX68" s="204">
        <f>IF('Indicator Date hidden'!AY69="x","x",$AX$2-'Indicator Date hidden'!AY69)</f>
        <v>0</v>
      </c>
      <c r="AY68" s="204">
        <f>IF('Indicator Date hidden'!AZ69="x","x",$AY$2-'Indicator Date hidden'!AZ69)</f>
        <v>0</v>
      </c>
      <c r="AZ68" s="204">
        <f>IF('Indicator Date hidden'!BA69="x","x",$AZ$2-'Indicator Date hidden'!BA69)</f>
        <v>0</v>
      </c>
      <c r="BA68">
        <f t="shared" si="10"/>
        <v>5</v>
      </c>
      <c r="BB68" s="21">
        <f t="shared" si="11"/>
        <v>0.125</v>
      </c>
      <c r="BC68">
        <f t="shared" si="12"/>
        <v>2</v>
      </c>
      <c r="BD68" s="21">
        <f t="shared" si="13"/>
        <v>0.63982419460348638</v>
      </c>
      <c r="BE68" s="273">
        <f t="shared" si="14"/>
        <v>0</v>
      </c>
    </row>
    <row r="69" spans="1:57" x14ac:dyDescent="0.35">
      <c r="A69" t="s">
        <v>6952</v>
      </c>
      <c r="B69" s="204">
        <f>IF('Indicator Date hidden'!C70="x","x",$B$2-'Indicator Date hidden'!C70)</f>
        <v>0</v>
      </c>
      <c r="C69" s="204">
        <f>IF('Indicator Date hidden'!D70="x","x",$C$2-'Indicator Date hidden'!D70)</f>
        <v>0</v>
      </c>
      <c r="D69" s="204">
        <f>IF('Indicator Date hidden'!E70="x","x",$D$2-'Indicator Date hidden'!E70)</f>
        <v>0</v>
      </c>
      <c r="E69" s="204">
        <f>IF('Indicator Date hidden'!F70="x","x",$E$2-'Indicator Date hidden'!F70)</f>
        <v>0</v>
      </c>
      <c r="F69" s="204">
        <f>IF('Indicator Date hidden'!G70="x","x",$F$2-'Indicator Date hidden'!G70)</f>
        <v>0</v>
      </c>
      <c r="G69" s="204">
        <f>IF('Indicator Date hidden'!H70="x","x",$G$2-'Indicator Date hidden'!H70)</f>
        <v>0</v>
      </c>
      <c r="H69" s="204">
        <f>IF('Indicator Date hidden'!I70="x","x",$H$2-'Indicator Date hidden'!I70)</f>
        <v>0</v>
      </c>
      <c r="I69" s="204">
        <f>IF('Indicator Date hidden'!J70="x","x",$I$2-'Indicator Date hidden'!J70)</f>
        <v>0</v>
      </c>
      <c r="J69" s="204">
        <f>IF('Indicator Date hidden'!K70="x","x",$J$2-'Indicator Date hidden'!K70)</f>
        <v>0</v>
      </c>
      <c r="K69" s="204">
        <f>IF('Indicator Date hidden'!L70="x","x",$K$2-'Indicator Date hidden'!L70)</f>
        <v>0</v>
      </c>
      <c r="L69" s="204">
        <f>IF('Indicator Date hidden'!M70="x","x",$L$2-'Indicator Date hidden'!M70)</f>
        <v>0</v>
      </c>
      <c r="M69" s="204">
        <f>IF('Indicator Date hidden'!N70="x","x",$M$2-'Indicator Date hidden'!N70)</f>
        <v>0</v>
      </c>
      <c r="N69" s="204">
        <f>IF('Indicator Date hidden'!O70="x","x",$N$2-'Indicator Date hidden'!O70)</f>
        <v>0</v>
      </c>
      <c r="O69" s="204">
        <f>IF('Indicator Date hidden'!P70="x","x",$O$2-'Indicator Date hidden'!P70)</f>
        <v>0</v>
      </c>
      <c r="P69" s="204">
        <f>IF('Indicator Date hidden'!Q70="x","x",$P$2-'Indicator Date hidden'!Q70)</f>
        <v>0</v>
      </c>
      <c r="Q69" s="204" t="str">
        <f>IF('Indicator Date hidden'!R70="x","x",$Q$2-'Indicator Date hidden'!R70)</f>
        <v>x</v>
      </c>
      <c r="R69" s="204">
        <f>IF('Indicator Date hidden'!S70="x","x",$R$2-'Indicator Date hidden'!S70)</f>
        <v>0</v>
      </c>
      <c r="S69" s="204">
        <f>IF('Indicator Date hidden'!T70="x","x",$S$2-'Indicator Date hidden'!T70)</f>
        <v>0</v>
      </c>
      <c r="T69" s="204">
        <f>IF('Indicator Date hidden'!U70="x","x",$T$2-'Indicator Date hidden'!U70)</f>
        <v>0</v>
      </c>
      <c r="U69" s="204">
        <f>IF('Indicator Date hidden'!V70="x","x",$U$2-'Indicator Date hidden'!V70)</f>
        <v>0</v>
      </c>
      <c r="V69" s="204">
        <f>IF('Indicator Date hidden'!W70="x","x",$V$2-'Indicator Date hidden'!W70)</f>
        <v>0</v>
      </c>
      <c r="W69" s="204">
        <f>IF('Indicator Date hidden'!X70="x","x",$W$2-'Indicator Date hidden'!X70)</f>
        <v>5</v>
      </c>
      <c r="X69" s="204">
        <f>IF('Indicator Date hidden'!Y70="x","x",$X$2-'Indicator Date hidden'!Y70)</f>
        <v>5</v>
      </c>
      <c r="Y69" s="204">
        <f>IF('Indicator Date hidden'!Z70="x","x",$Y$2-'Indicator Date hidden'!Z70)</f>
        <v>0</v>
      </c>
      <c r="Z69" s="204">
        <f>IF('Indicator Date hidden'!AA70="x","x",$Z$2-'Indicator Date hidden'!AA70)</f>
        <v>0</v>
      </c>
      <c r="AA69" s="204">
        <f>IF('Indicator Date hidden'!AB70="x","x",$AA$2-'Indicator Date hidden'!AB70)</f>
        <v>0</v>
      </c>
      <c r="AB69" s="204">
        <f>IF('Indicator Date hidden'!AC70="x","x",$AB$2-'Indicator Date hidden'!AC70)</f>
        <v>0</v>
      </c>
      <c r="AC69" s="204">
        <f>IF('Indicator Date hidden'!AD70="x","x",$AC$2-'Indicator Date hidden'!AD70)</f>
        <v>0</v>
      </c>
      <c r="AD69" s="204">
        <f>IF('Indicator Date hidden'!AE70="x","x",$AD$2-'Indicator Date hidden'!AE70)</f>
        <v>0</v>
      </c>
      <c r="AE69" s="204">
        <f>IF('Indicator Date hidden'!AF70="x","x",$AE$2-'Indicator Date hidden'!AF70)</f>
        <v>0</v>
      </c>
      <c r="AF69" s="204">
        <f>IF('Indicator Date hidden'!AG70="x","x",$AF$2-'Indicator Date hidden'!AG70)</f>
        <v>2</v>
      </c>
      <c r="AG69" s="204">
        <f>IF('Indicator Date hidden'!AH70="x","x",$AG$2-'Indicator Date hidden'!AH70)</f>
        <v>0</v>
      </c>
      <c r="AH69" s="204">
        <f>IF('Indicator Date hidden'!AI70="x","x",$AH$2-'Indicator Date hidden'!AI70)</f>
        <v>0</v>
      </c>
      <c r="AI69" s="204">
        <f>IF('Indicator Date hidden'!AJ70="x","x",$AI$2-'Indicator Date hidden'!AJ70)</f>
        <v>0</v>
      </c>
      <c r="AJ69" s="204">
        <f>IF('Indicator Date hidden'!AK70="x","x",$AJ$2-'Indicator Date hidden'!AK70)</f>
        <v>1</v>
      </c>
      <c r="AK69" s="204">
        <f>IF('Indicator Date hidden'!AL70="x","x",$AK$2-'Indicator Date hidden'!AL70)</f>
        <v>1</v>
      </c>
      <c r="AL69" s="204">
        <f>IF('Indicator Date hidden'!AM70="x","x",$AL$2-'Indicator Date hidden'!AM70)</f>
        <v>0</v>
      </c>
      <c r="AM69" s="204">
        <f>IF('Indicator Date hidden'!AN70="x","x",$AM$2-'Indicator Date hidden'!AN70)</f>
        <v>0</v>
      </c>
      <c r="AN69" s="204">
        <f>IF('Indicator Date hidden'!AO70="x","x",$AN$2-'Indicator Date hidden'!AO70)</f>
        <v>0</v>
      </c>
      <c r="AO69" s="204">
        <f>IF('Indicator Date hidden'!AP70="x","x",$AO$2-'Indicator Date hidden'!AP70)</f>
        <v>0</v>
      </c>
      <c r="AP69" s="204">
        <f>IF('Indicator Date hidden'!AQ70="x","x",$AP$2-'Indicator Date hidden'!AQ70)</f>
        <v>0</v>
      </c>
      <c r="AQ69" s="204">
        <f>IF('Indicator Date hidden'!AR70="x","x",$AQ$2-'Indicator Date hidden'!AR70)</f>
        <v>0</v>
      </c>
      <c r="AR69" s="204">
        <f>IF('Indicator Date hidden'!AS70="x","x",$AR$2-'Indicator Date hidden'!AS70)</f>
        <v>0</v>
      </c>
      <c r="AS69" s="204">
        <f>IF('Indicator Date hidden'!AT70="x","x",$AS$2-'Indicator Date hidden'!AT70)</f>
        <v>0</v>
      </c>
      <c r="AT69" s="204">
        <f>IF('Indicator Date hidden'!AU70="x","x",$AT$2-'Indicator Date hidden'!AU70)</f>
        <v>0</v>
      </c>
      <c r="AU69" s="204">
        <f>IF('Indicator Date hidden'!AV70="x","x",$AU$2-'Indicator Date hidden'!AV70)</f>
        <v>1</v>
      </c>
      <c r="AV69" s="204">
        <f>IF('Indicator Date hidden'!AW70="x","x",$AV$2-'Indicator Date hidden'!AW70)</f>
        <v>0</v>
      </c>
      <c r="AW69" s="204">
        <f>IF('Indicator Date hidden'!AX70="x","x",$AW$2-'Indicator Date hidden'!AX70)</f>
        <v>0</v>
      </c>
      <c r="AX69" s="204">
        <f>IF('Indicator Date hidden'!AY70="x","x",$AX$2-'Indicator Date hidden'!AY70)</f>
        <v>0</v>
      </c>
      <c r="AY69" s="204">
        <f>IF('Indicator Date hidden'!AZ70="x","x",$AY$2-'Indicator Date hidden'!AZ70)</f>
        <v>0</v>
      </c>
      <c r="AZ69" s="204">
        <f>IF('Indicator Date hidden'!BA70="x","x",$AZ$2-'Indicator Date hidden'!BA70)</f>
        <v>0</v>
      </c>
      <c r="BA69">
        <f t="shared" si="10"/>
        <v>15</v>
      </c>
      <c r="BB69" s="21">
        <f t="shared" si="11"/>
        <v>0.3</v>
      </c>
      <c r="BC69">
        <f t="shared" si="12"/>
        <v>6</v>
      </c>
      <c r="BD69" s="21">
        <f t="shared" si="13"/>
        <v>1.0246950765959599</v>
      </c>
      <c r="BE69" s="273">
        <f t="shared" si="14"/>
        <v>0</v>
      </c>
    </row>
    <row r="70" spans="1:57" x14ac:dyDescent="0.35">
      <c r="A70" t="s">
        <v>6942</v>
      </c>
      <c r="B70" s="204">
        <f>IF('Indicator Date hidden'!C71="x","x",$B$2-'Indicator Date hidden'!C71)</f>
        <v>0</v>
      </c>
      <c r="C70" s="204">
        <f>IF('Indicator Date hidden'!D71="x","x",$C$2-'Indicator Date hidden'!D71)</f>
        <v>0</v>
      </c>
      <c r="D70" s="204">
        <f>IF('Indicator Date hidden'!E71="x","x",$D$2-'Indicator Date hidden'!E71)</f>
        <v>0</v>
      </c>
      <c r="E70" s="204">
        <f>IF('Indicator Date hidden'!F71="x","x",$E$2-'Indicator Date hidden'!F71)</f>
        <v>0</v>
      </c>
      <c r="F70" s="204">
        <f>IF('Indicator Date hidden'!G71="x","x",$F$2-'Indicator Date hidden'!G71)</f>
        <v>0</v>
      </c>
      <c r="G70" s="204">
        <f>IF('Indicator Date hidden'!H71="x","x",$G$2-'Indicator Date hidden'!H71)</f>
        <v>0</v>
      </c>
      <c r="H70" s="204">
        <f>IF('Indicator Date hidden'!I71="x","x",$H$2-'Indicator Date hidden'!I71)</f>
        <v>0</v>
      </c>
      <c r="I70" s="204">
        <f>IF('Indicator Date hidden'!J71="x","x",$I$2-'Indicator Date hidden'!J71)</f>
        <v>0</v>
      </c>
      <c r="J70" s="204">
        <f>IF('Indicator Date hidden'!K71="x","x",$J$2-'Indicator Date hidden'!K71)</f>
        <v>0</v>
      </c>
      <c r="K70" s="204">
        <f>IF('Indicator Date hidden'!L71="x","x",$K$2-'Indicator Date hidden'!L71)</f>
        <v>0</v>
      </c>
      <c r="L70" s="204">
        <f>IF('Indicator Date hidden'!M71="x","x",$L$2-'Indicator Date hidden'!M71)</f>
        <v>0</v>
      </c>
      <c r="M70" s="204">
        <f>IF('Indicator Date hidden'!N71="x","x",$M$2-'Indicator Date hidden'!N71)</f>
        <v>0</v>
      </c>
      <c r="N70" s="204">
        <f>IF('Indicator Date hidden'!O71="x","x",$N$2-'Indicator Date hidden'!O71)</f>
        <v>0</v>
      </c>
      <c r="O70" s="204">
        <f>IF('Indicator Date hidden'!P71="x","x",$O$2-'Indicator Date hidden'!P71)</f>
        <v>0</v>
      </c>
      <c r="P70" s="204">
        <f>IF('Indicator Date hidden'!Q71="x","x",$P$2-'Indicator Date hidden'!Q71)</f>
        <v>0</v>
      </c>
      <c r="Q70" s="204">
        <f>IF('Indicator Date hidden'!R71="x","x",$Q$2-'Indicator Date hidden'!R71)</f>
        <v>2</v>
      </c>
      <c r="R70" s="204">
        <f>IF('Indicator Date hidden'!S71="x","x",$R$2-'Indicator Date hidden'!S71)</f>
        <v>0</v>
      </c>
      <c r="S70" s="204">
        <f>IF('Indicator Date hidden'!T71="x","x",$S$2-'Indicator Date hidden'!T71)</f>
        <v>0</v>
      </c>
      <c r="T70" s="204">
        <f>IF('Indicator Date hidden'!U71="x","x",$T$2-'Indicator Date hidden'!U71)</f>
        <v>0</v>
      </c>
      <c r="U70" s="204">
        <f>IF('Indicator Date hidden'!V71="x","x",$U$2-'Indicator Date hidden'!V71)</f>
        <v>0</v>
      </c>
      <c r="V70" s="204">
        <f>IF('Indicator Date hidden'!W71="x","x",$V$2-'Indicator Date hidden'!W71)</f>
        <v>0</v>
      </c>
      <c r="W70" s="204">
        <f>IF('Indicator Date hidden'!X71="x","x",$W$2-'Indicator Date hidden'!X71)</f>
        <v>2</v>
      </c>
      <c r="X70" s="204">
        <f>IF('Indicator Date hidden'!Y71="x","x",$X$2-'Indicator Date hidden'!Y71)</f>
        <v>4</v>
      </c>
      <c r="Y70" s="204">
        <f>IF('Indicator Date hidden'!Z71="x","x",$Y$2-'Indicator Date hidden'!Z71)</f>
        <v>0</v>
      </c>
      <c r="Z70" s="204">
        <f>IF('Indicator Date hidden'!AA71="x","x",$Z$2-'Indicator Date hidden'!AA71)</f>
        <v>0</v>
      </c>
      <c r="AA70" s="204">
        <f>IF('Indicator Date hidden'!AB71="x","x",$AA$2-'Indicator Date hidden'!AB71)</f>
        <v>0</v>
      </c>
      <c r="AB70" s="204">
        <f>IF('Indicator Date hidden'!AC71="x","x",$AB$2-'Indicator Date hidden'!AC71)</f>
        <v>0</v>
      </c>
      <c r="AC70" s="204">
        <f>IF('Indicator Date hidden'!AD71="x","x",$AC$2-'Indicator Date hidden'!AD71)</f>
        <v>0</v>
      </c>
      <c r="AD70" s="204">
        <f>IF('Indicator Date hidden'!AE71="x","x",$AD$2-'Indicator Date hidden'!AE71)</f>
        <v>0</v>
      </c>
      <c r="AE70" s="204" t="str">
        <f>IF('Indicator Date hidden'!AF71="x","x",$AE$2-'Indicator Date hidden'!AF71)</f>
        <v>x</v>
      </c>
      <c r="AF70" s="204">
        <f>IF('Indicator Date hidden'!AG71="x","x",$AF$2-'Indicator Date hidden'!AG71)</f>
        <v>1</v>
      </c>
      <c r="AG70" s="204">
        <f>IF('Indicator Date hidden'!AH71="x","x",$AG$2-'Indicator Date hidden'!AH71)</f>
        <v>0</v>
      </c>
      <c r="AH70" s="204">
        <f>IF('Indicator Date hidden'!AI71="x","x",$AH$2-'Indicator Date hidden'!AI71)</f>
        <v>0</v>
      </c>
      <c r="AI70" s="204">
        <f>IF('Indicator Date hidden'!AJ71="x","x",$AI$2-'Indicator Date hidden'!AJ71)</f>
        <v>0</v>
      </c>
      <c r="AJ70" s="204" t="str">
        <f>IF('Indicator Date hidden'!AK71="x","x",$AJ$2-'Indicator Date hidden'!AK71)</f>
        <v>x</v>
      </c>
      <c r="AK70" s="204">
        <f>IF('Indicator Date hidden'!AL71="x","x",$AK$2-'Indicator Date hidden'!AL71)</f>
        <v>1</v>
      </c>
      <c r="AL70" s="204">
        <f>IF('Indicator Date hidden'!AM71="x","x",$AL$2-'Indicator Date hidden'!AM71)</f>
        <v>0</v>
      </c>
      <c r="AM70" s="204">
        <f>IF('Indicator Date hidden'!AN71="x","x",$AM$2-'Indicator Date hidden'!AN71)</f>
        <v>0</v>
      </c>
      <c r="AN70" s="204">
        <f>IF('Indicator Date hidden'!AO71="x","x",$AN$2-'Indicator Date hidden'!AO71)</f>
        <v>0</v>
      </c>
      <c r="AO70" s="204">
        <f>IF('Indicator Date hidden'!AP71="x","x",$AO$2-'Indicator Date hidden'!AP71)</f>
        <v>1</v>
      </c>
      <c r="AP70" s="204">
        <f>IF('Indicator Date hidden'!AQ71="x","x",$AP$2-'Indicator Date hidden'!AQ71)</f>
        <v>1</v>
      </c>
      <c r="AQ70" s="204">
        <f>IF('Indicator Date hidden'!AR71="x","x",$AQ$2-'Indicator Date hidden'!AR71)</f>
        <v>0</v>
      </c>
      <c r="AR70" s="204">
        <f>IF('Indicator Date hidden'!AS71="x","x",$AR$2-'Indicator Date hidden'!AS71)</f>
        <v>0</v>
      </c>
      <c r="AS70" s="204">
        <f>IF('Indicator Date hidden'!AT71="x","x",$AS$2-'Indicator Date hidden'!AT71)</f>
        <v>0</v>
      </c>
      <c r="AT70" s="204">
        <f>IF('Indicator Date hidden'!AU71="x","x",$AT$2-'Indicator Date hidden'!AU71)</f>
        <v>0</v>
      </c>
      <c r="AU70" s="204">
        <f>IF('Indicator Date hidden'!AV71="x","x",$AU$2-'Indicator Date hidden'!AV71)</f>
        <v>4</v>
      </c>
      <c r="AV70" s="204">
        <f>IF('Indicator Date hidden'!AW71="x","x",$AV$2-'Indicator Date hidden'!AW71)</f>
        <v>0</v>
      </c>
      <c r="AW70" s="204">
        <f>IF('Indicator Date hidden'!AX71="x","x",$AW$2-'Indicator Date hidden'!AX71)</f>
        <v>0</v>
      </c>
      <c r="AX70" s="204">
        <f>IF('Indicator Date hidden'!AY71="x","x",$AX$2-'Indicator Date hidden'!AY71)</f>
        <v>0</v>
      </c>
      <c r="AY70" s="204">
        <f>IF('Indicator Date hidden'!AZ71="x","x",$AY$2-'Indicator Date hidden'!AZ71)</f>
        <v>0</v>
      </c>
      <c r="AZ70" s="204">
        <f>IF('Indicator Date hidden'!BA71="x","x",$AZ$2-'Indicator Date hidden'!BA71)</f>
        <v>0</v>
      </c>
      <c r="BA70">
        <f t="shared" si="10"/>
        <v>16</v>
      </c>
      <c r="BB70" s="21">
        <f t="shared" si="11"/>
        <v>0.32653061224489793</v>
      </c>
      <c r="BC70">
        <f t="shared" si="12"/>
        <v>8</v>
      </c>
      <c r="BD70" s="21">
        <f t="shared" si="13"/>
        <v>0.88957121296748443</v>
      </c>
      <c r="BE70" s="273">
        <f t="shared" si="14"/>
        <v>0</v>
      </c>
    </row>
    <row r="71" spans="1:57" x14ac:dyDescent="0.35">
      <c r="A71" t="s">
        <v>6946</v>
      </c>
      <c r="B71" s="204">
        <f>IF('Indicator Date hidden'!C72="x","x",$B$2-'Indicator Date hidden'!C72)</f>
        <v>0</v>
      </c>
      <c r="C71" s="204">
        <f>IF('Indicator Date hidden'!D72="x","x",$C$2-'Indicator Date hidden'!D72)</f>
        <v>0</v>
      </c>
      <c r="D71" s="204">
        <f>IF('Indicator Date hidden'!E72="x","x",$D$2-'Indicator Date hidden'!E72)</f>
        <v>0</v>
      </c>
      <c r="E71" s="204">
        <f>IF('Indicator Date hidden'!F72="x","x",$E$2-'Indicator Date hidden'!F72)</f>
        <v>0</v>
      </c>
      <c r="F71" s="204">
        <f>IF('Indicator Date hidden'!G72="x","x",$F$2-'Indicator Date hidden'!G72)</f>
        <v>0</v>
      </c>
      <c r="G71" s="204">
        <f>IF('Indicator Date hidden'!H72="x","x",$G$2-'Indicator Date hidden'!H72)</f>
        <v>0</v>
      </c>
      <c r="H71" s="204">
        <f>IF('Indicator Date hidden'!I72="x","x",$H$2-'Indicator Date hidden'!I72)</f>
        <v>0</v>
      </c>
      <c r="I71" s="204">
        <f>IF('Indicator Date hidden'!J72="x","x",$I$2-'Indicator Date hidden'!J72)</f>
        <v>0</v>
      </c>
      <c r="J71" s="204">
        <f>IF('Indicator Date hidden'!K72="x","x",$J$2-'Indicator Date hidden'!K72)</f>
        <v>0</v>
      </c>
      <c r="K71" s="204">
        <f>IF('Indicator Date hidden'!L72="x","x",$K$2-'Indicator Date hidden'!L72)</f>
        <v>0</v>
      </c>
      <c r="L71" s="204">
        <f>IF('Indicator Date hidden'!M72="x","x",$L$2-'Indicator Date hidden'!M72)</f>
        <v>0</v>
      </c>
      <c r="M71" s="204">
        <f>IF('Indicator Date hidden'!N72="x","x",$M$2-'Indicator Date hidden'!N72)</f>
        <v>0</v>
      </c>
      <c r="N71" s="204">
        <f>IF('Indicator Date hidden'!O72="x","x",$N$2-'Indicator Date hidden'!O72)</f>
        <v>0</v>
      </c>
      <c r="O71" s="204">
        <f>IF('Indicator Date hidden'!P72="x","x",$O$2-'Indicator Date hidden'!P72)</f>
        <v>0</v>
      </c>
      <c r="P71" s="204">
        <f>IF('Indicator Date hidden'!Q72="x","x",$P$2-'Indicator Date hidden'!Q72)</f>
        <v>0</v>
      </c>
      <c r="Q71" s="204">
        <f>IF('Indicator Date hidden'!R72="x","x",$Q$2-'Indicator Date hidden'!R72)</f>
        <v>8</v>
      </c>
      <c r="R71" s="204">
        <f>IF('Indicator Date hidden'!S72="x","x",$R$2-'Indicator Date hidden'!S72)</f>
        <v>0</v>
      </c>
      <c r="S71" s="204">
        <f>IF('Indicator Date hidden'!T72="x","x",$S$2-'Indicator Date hidden'!T72)</f>
        <v>0</v>
      </c>
      <c r="T71" s="204">
        <f>IF('Indicator Date hidden'!U72="x","x",$T$2-'Indicator Date hidden'!U72)</f>
        <v>0</v>
      </c>
      <c r="U71" s="204">
        <f>IF('Indicator Date hidden'!V72="x","x",$U$2-'Indicator Date hidden'!V72)</f>
        <v>0</v>
      </c>
      <c r="V71" s="204">
        <f>IF('Indicator Date hidden'!W72="x","x",$V$2-'Indicator Date hidden'!W72)</f>
        <v>0</v>
      </c>
      <c r="W71" s="204">
        <f>IF('Indicator Date hidden'!X72="x","x",$W$2-'Indicator Date hidden'!X72)</f>
        <v>0</v>
      </c>
      <c r="X71" s="204">
        <f>IF('Indicator Date hidden'!Y72="x","x",$X$2-'Indicator Date hidden'!Y72)</f>
        <v>4</v>
      </c>
      <c r="Y71" s="204">
        <f>IF('Indicator Date hidden'!Z72="x","x",$Y$2-'Indicator Date hidden'!Z72)</f>
        <v>0</v>
      </c>
      <c r="Z71" s="204">
        <f>IF('Indicator Date hidden'!AA72="x","x",$Z$2-'Indicator Date hidden'!AA72)</f>
        <v>0</v>
      </c>
      <c r="AA71" s="204">
        <f>IF('Indicator Date hidden'!AB72="x","x",$AA$2-'Indicator Date hidden'!AB72)</f>
        <v>0</v>
      </c>
      <c r="AB71" s="204">
        <f>IF('Indicator Date hidden'!AC72="x","x",$AB$2-'Indicator Date hidden'!AC72)</f>
        <v>0</v>
      </c>
      <c r="AC71" s="204">
        <f>IF('Indicator Date hidden'!AD72="x","x",$AC$2-'Indicator Date hidden'!AD72)</f>
        <v>0</v>
      </c>
      <c r="AD71" s="204">
        <f>IF('Indicator Date hidden'!AE72="x","x",$AD$2-'Indicator Date hidden'!AE72)</f>
        <v>0</v>
      </c>
      <c r="AE71" s="204" t="str">
        <f>IF('Indicator Date hidden'!AF72="x","x",$AE$2-'Indicator Date hidden'!AF72)</f>
        <v>x</v>
      </c>
      <c r="AF71" s="204">
        <f>IF('Indicator Date hidden'!AG72="x","x",$AF$2-'Indicator Date hidden'!AG72)</f>
        <v>3</v>
      </c>
      <c r="AG71" s="204">
        <f>IF('Indicator Date hidden'!AH72="x","x",$AG$2-'Indicator Date hidden'!AH72)</f>
        <v>0</v>
      </c>
      <c r="AH71" s="204">
        <f>IF('Indicator Date hidden'!AI72="x","x",$AH$2-'Indicator Date hidden'!AI72)</f>
        <v>0</v>
      </c>
      <c r="AI71" s="204">
        <f>IF('Indicator Date hidden'!AJ72="x","x",$AI$2-'Indicator Date hidden'!AJ72)</f>
        <v>0</v>
      </c>
      <c r="AJ71" s="204" t="str">
        <f>IF('Indicator Date hidden'!AK72="x","x",$AJ$2-'Indicator Date hidden'!AK72)</f>
        <v>x</v>
      </c>
      <c r="AK71" s="204">
        <f>IF('Indicator Date hidden'!AL72="x","x",$AK$2-'Indicator Date hidden'!AL72)</f>
        <v>1</v>
      </c>
      <c r="AL71" s="204">
        <f>IF('Indicator Date hidden'!AM72="x","x",$AL$2-'Indicator Date hidden'!AM72)</f>
        <v>0</v>
      </c>
      <c r="AM71" s="204">
        <f>IF('Indicator Date hidden'!AN72="x","x",$AM$2-'Indicator Date hidden'!AN72)</f>
        <v>0</v>
      </c>
      <c r="AN71" s="204">
        <f>IF('Indicator Date hidden'!AO72="x","x",$AN$2-'Indicator Date hidden'!AO72)</f>
        <v>0</v>
      </c>
      <c r="AO71" s="204" t="str">
        <f>IF('Indicator Date hidden'!AP72="x","x",$AO$2-'Indicator Date hidden'!AP72)</f>
        <v>x</v>
      </c>
      <c r="AP71" s="204" t="str">
        <f>IF('Indicator Date hidden'!AQ72="x","x",$AP$2-'Indicator Date hidden'!AQ72)</f>
        <v>x</v>
      </c>
      <c r="AQ71" s="204">
        <f>IF('Indicator Date hidden'!AR72="x","x",$AQ$2-'Indicator Date hidden'!AR72)</f>
        <v>0</v>
      </c>
      <c r="AR71" s="204">
        <f>IF('Indicator Date hidden'!AS72="x","x",$AR$2-'Indicator Date hidden'!AS72)</f>
        <v>0</v>
      </c>
      <c r="AS71" s="204">
        <f>IF('Indicator Date hidden'!AT72="x","x",$AS$2-'Indicator Date hidden'!AT72)</f>
        <v>0</v>
      </c>
      <c r="AT71" s="204">
        <f>IF('Indicator Date hidden'!AU72="x","x",$AT$2-'Indicator Date hidden'!AU72)</f>
        <v>0</v>
      </c>
      <c r="AU71" s="204">
        <f>IF('Indicator Date hidden'!AV72="x","x",$AU$2-'Indicator Date hidden'!AV72)</f>
        <v>1</v>
      </c>
      <c r="AV71" s="204">
        <f>IF('Indicator Date hidden'!AW72="x","x",$AV$2-'Indicator Date hidden'!AW72)</f>
        <v>0</v>
      </c>
      <c r="AW71" s="204">
        <f>IF('Indicator Date hidden'!AX72="x","x",$AW$2-'Indicator Date hidden'!AX72)</f>
        <v>0</v>
      </c>
      <c r="AX71" s="204">
        <f>IF('Indicator Date hidden'!AY72="x","x",$AX$2-'Indicator Date hidden'!AY72)</f>
        <v>0</v>
      </c>
      <c r="AY71" s="204">
        <f>IF('Indicator Date hidden'!AZ72="x","x",$AY$2-'Indicator Date hidden'!AZ72)</f>
        <v>0</v>
      </c>
      <c r="AZ71" s="204">
        <f>IF('Indicator Date hidden'!BA72="x","x",$AZ$2-'Indicator Date hidden'!BA72)</f>
        <v>0</v>
      </c>
      <c r="BA71">
        <f t="shared" si="10"/>
        <v>17</v>
      </c>
      <c r="BB71" s="21">
        <f t="shared" si="11"/>
        <v>0.36170212765957449</v>
      </c>
      <c r="BC71">
        <f t="shared" si="12"/>
        <v>5</v>
      </c>
      <c r="BD71" s="21">
        <f t="shared" si="13"/>
        <v>1.3436300769231442</v>
      </c>
      <c r="BE71" s="273">
        <f t="shared" si="14"/>
        <v>0</v>
      </c>
    </row>
    <row r="72" spans="1:57" x14ac:dyDescent="0.35">
      <c r="A72" t="s">
        <v>6954</v>
      </c>
      <c r="B72" s="204">
        <f>IF('Indicator Date hidden'!C73="x","x",$B$2-'Indicator Date hidden'!C73)</f>
        <v>0</v>
      </c>
      <c r="C72" s="204">
        <f>IF('Indicator Date hidden'!D73="x","x",$C$2-'Indicator Date hidden'!D73)</f>
        <v>0</v>
      </c>
      <c r="D72" s="204">
        <f>IF('Indicator Date hidden'!E73="x","x",$D$2-'Indicator Date hidden'!E73)</f>
        <v>0</v>
      </c>
      <c r="E72" s="204">
        <f>IF('Indicator Date hidden'!F73="x","x",$E$2-'Indicator Date hidden'!F73)</f>
        <v>0</v>
      </c>
      <c r="F72" s="204">
        <f>IF('Indicator Date hidden'!G73="x","x",$F$2-'Indicator Date hidden'!G73)</f>
        <v>0</v>
      </c>
      <c r="G72" s="204">
        <f>IF('Indicator Date hidden'!H73="x","x",$G$2-'Indicator Date hidden'!H73)</f>
        <v>0</v>
      </c>
      <c r="H72" s="204">
        <f>IF('Indicator Date hidden'!I73="x","x",$H$2-'Indicator Date hidden'!I73)</f>
        <v>0</v>
      </c>
      <c r="I72" s="204">
        <f>IF('Indicator Date hidden'!J73="x","x",$I$2-'Indicator Date hidden'!J73)</f>
        <v>0</v>
      </c>
      <c r="J72" s="204">
        <f>IF('Indicator Date hidden'!K73="x","x",$J$2-'Indicator Date hidden'!K73)</f>
        <v>0</v>
      </c>
      <c r="K72" s="204">
        <f>IF('Indicator Date hidden'!L73="x","x",$K$2-'Indicator Date hidden'!L73)</f>
        <v>0</v>
      </c>
      <c r="L72" s="204">
        <f>IF('Indicator Date hidden'!M73="x","x",$L$2-'Indicator Date hidden'!M73)</f>
        <v>0</v>
      </c>
      <c r="M72" s="204">
        <f>IF('Indicator Date hidden'!N73="x","x",$M$2-'Indicator Date hidden'!N73)</f>
        <v>0</v>
      </c>
      <c r="N72" s="204">
        <f>IF('Indicator Date hidden'!O73="x","x",$N$2-'Indicator Date hidden'!O73)</f>
        <v>0</v>
      </c>
      <c r="O72" s="204">
        <f>IF('Indicator Date hidden'!P73="x","x",$O$2-'Indicator Date hidden'!P73)</f>
        <v>0</v>
      </c>
      <c r="P72" s="204">
        <f>IF('Indicator Date hidden'!Q73="x","x",$P$2-'Indicator Date hidden'!Q73)</f>
        <v>0</v>
      </c>
      <c r="Q72" s="204">
        <f>IF('Indicator Date hidden'!R73="x","x",$Q$2-'Indicator Date hidden'!R73)</f>
        <v>5</v>
      </c>
      <c r="R72" s="204">
        <f>IF('Indicator Date hidden'!S73="x","x",$R$2-'Indicator Date hidden'!S73)</f>
        <v>0</v>
      </c>
      <c r="S72" s="204">
        <f>IF('Indicator Date hidden'!T73="x","x",$S$2-'Indicator Date hidden'!T73)</f>
        <v>0</v>
      </c>
      <c r="T72" s="204">
        <f>IF('Indicator Date hidden'!U73="x","x",$T$2-'Indicator Date hidden'!U73)</f>
        <v>0</v>
      </c>
      <c r="U72" s="204">
        <f>IF('Indicator Date hidden'!V73="x","x",$U$2-'Indicator Date hidden'!V73)</f>
        <v>0</v>
      </c>
      <c r="V72" s="204">
        <f>IF('Indicator Date hidden'!W73="x","x",$V$2-'Indicator Date hidden'!W73)</f>
        <v>0</v>
      </c>
      <c r="W72" s="204">
        <f>IF('Indicator Date hidden'!X73="x","x",$W$2-'Indicator Date hidden'!X73)</f>
        <v>0</v>
      </c>
      <c r="X72" s="204">
        <f>IF('Indicator Date hidden'!Y73="x","x",$X$2-'Indicator Date hidden'!Y73)</f>
        <v>4</v>
      </c>
      <c r="Y72" s="204">
        <f>IF('Indicator Date hidden'!Z73="x","x",$Y$2-'Indicator Date hidden'!Z73)</f>
        <v>0</v>
      </c>
      <c r="Z72" s="204">
        <f>IF('Indicator Date hidden'!AA73="x","x",$Z$2-'Indicator Date hidden'!AA73)</f>
        <v>0</v>
      </c>
      <c r="AA72" s="204">
        <f>IF('Indicator Date hidden'!AB73="x","x",$AA$2-'Indicator Date hidden'!AB73)</f>
        <v>0</v>
      </c>
      <c r="AB72" s="204">
        <f>IF('Indicator Date hidden'!AC73="x","x",$AB$2-'Indicator Date hidden'!AC73)</f>
        <v>0</v>
      </c>
      <c r="AC72" s="204">
        <f>IF('Indicator Date hidden'!AD73="x","x",$AC$2-'Indicator Date hidden'!AD73)</f>
        <v>0</v>
      </c>
      <c r="AD72" s="204">
        <f>IF('Indicator Date hidden'!AE73="x","x",$AD$2-'Indicator Date hidden'!AE73)</f>
        <v>0</v>
      </c>
      <c r="AE72" s="204">
        <f>IF('Indicator Date hidden'!AF73="x","x",$AE$2-'Indicator Date hidden'!AF73)</f>
        <v>0</v>
      </c>
      <c r="AF72" s="204" t="str">
        <f>IF('Indicator Date hidden'!AG73="x","x",$AF$2-'Indicator Date hidden'!AG73)</f>
        <v>x</v>
      </c>
      <c r="AG72" s="204">
        <f>IF('Indicator Date hidden'!AH73="x","x",$AG$2-'Indicator Date hidden'!AH73)</f>
        <v>0</v>
      </c>
      <c r="AH72" s="204">
        <f>IF('Indicator Date hidden'!AI73="x","x",$AH$2-'Indicator Date hidden'!AI73)</f>
        <v>0</v>
      </c>
      <c r="AI72" s="204">
        <f>IF('Indicator Date hidden'!AJ73="x","x",$AI$2-'Indicator Date hidden'!AJ73)</f>
        <v>0</v>
      </c>
      <c r="AJ72" s="204" t="str">
        <f>IF('Indicator Date hidden'!AK73="x","x",$AJ$2-'Indicator Date hidden'!AK73)</f>
        <v>x</v>
      </c>
      <c r="AK72" s="204">
        <f>IF('Indicator Date hidden'!AL73="x","x",$AK$2-'Indicator Date hidden'!AL73)</f>
        <v>1</v>
      </c>
      <c r="AL72" s="204">
        <f>IF('Indicator Date hidden'!AM73="x","x",$AL$2-'Indicator Date hidden'!AM73)</f>
        <v>0</v>
      </c>
      <c r="AM72" s="204">
        <f>IF('Indicator Date hidden'!AN73="x","x",$AM$2-'Indicator Date hidden'!AN73)</f>
        <v>0</v>
      </c>
      <c r="AN72" s="204">
        <f>IF('Indicator Date hidden'!AO73="x","x",$AN$2-'Indicator Date hidden'!AO73)</f>
        <v>0</v>
      </c>
      <c r="AO72" s="204" t="str">
        <f>IF('Indicator Date hidden'!AP73="x","x",$AO$2-'Indicator Date hidden'!AP73)</f>
        <v>x</v>
      </c>
      <c r="AP72" s="204" t="str">
        <f>IF('Indicator Date hidden'!AQ73="x","x",$AP$2-'Indicator Date hidden'!AQ73)</f>
        <v>x</v>
      </c>
      <c r="AQ72" s="204" t="str">
        <f>IF('Indicator Date hidden'!AR73="x","x",$AQ$2-'Indicator Date hidden'!AR73)</f>
        <v>x</v>
      </c>
      <c r="AR72" s="204">
        <f>IF('Indicator Date hidden'!AS73="x","x",$AR$2-'Indicator Date hidden'!AS73)</f>
        <v>0</v>
      </c>
      <c r="AS72" s="204">
        <f>IF('Indicator Date hidden'!AT73="x","x",$AS$2-'Indicator Date hidden'!AT73)</f>
        <v>0</v>
      </c>
      <c r="AT72" s="204">
        <f>IF('Indicator Date hidden'!AU73="x","x",$AT$2-'Indicator Date hidden'!AU73)</f>
        <v>0</v>
      </c>
      <c r="AU72" s="204">
        <f>IF('Indicator Date hidden'!AV73="x","x",$AU$2-'Indicator Date hidden'!AV73)</f>
        <v>5</v>
      </c>
      <c r="AV72" s="204">
        <f>IF('Indicator Date hidden'!AW73="x","x",$AV$2-'Indicator Date hidden'!AW73)</f>
        <v>0</v>
      </c>
      <c r="AW72" s="204">
        <f>IF('Indicator Date hidden'!AX73="x","x",$AW$2-'Indicator Date hidden'!AX73)</f>
        <v>0</v>
      </c>
      <c r="AX72" s="204">
        <f>IF('Indicator Date hidden'!AY73="x","x",$AX$2-'Indicator Date hidden'!AY73)</f>
        <v>0</v>
      </c>
      <c r="AY72" s="204">
        <f>IF('Indicator Date hidden'!AZ73="x","x",$AY$2-'Indicator Date hidden'!AZ73)</f>
        <v>0</v>
      </c>
      <c r="AZ72" s="204">
        <f>IF('Indicator Date hidden'!BA73="x","x",$AZ$2-'Indicator Date hidden'!BA73)</f>
        <v>0</v>
      </c>
      <c r="BA72">
        <f t="shared" si="10"/>
        <v>15</v>
      </c>
      <c r="BB72" s="21">
        <f t="shared" si="11"/>
        <v>0.32608695652173914</v>
      </c>
      <c r="BC72">
        <f t="shared" si="12"/>
        <v>4</v>
      </c>
      <c r="BD72" s="21">
        <f t="shared" si="13"/>
        <v>1.1619763491211101</v>
      </c>
      <c r="BE72" s="273">
        <f t="shared" si="14"/>
        <v>0</v>
      </c>
    </row>
    <row r="73" spans="1:57" x14ac:dyDescent="0.35">
      <c r="A73" t="s">
        <v>6958</v>
      </c>
      <c r="B73" s="204">
        <f>IF('Indicator Date hidden'!C74="x","x",$B$2-'Indicator Date hidden'!C74)</f>
        <v>0</v>
      </c>
      <c r="C73" s="204">
        <f>IF('Indicator Date hidden'!D74="x","x",$C$2-'Indicator Date hidden'!D74)</f>
        <v>0</v>
      </c>
      <c r="D73" s="204">
        <f>IF('Indicator Date hidden'!E74="x","x",$D$2-'Indicator Date hidden'!E74)</f>
        <v>0</v>
      </c>
      <c r="E73" s="204">
        <f>IF('Indicator Date hidden'!F74="x","x",$E$2-'Indicator Date hidden'!F74)</f>
        <v>0</v>
      </c>
      <c r="F73" s="204">
        <f>IF('Indicator Date hidden'!G74="x","x",$F$2-'Indicator Date hidden'!G74)</f>
        <v>0</v>
      </c>
      <c r="G73" s="204">
        <f>IF('Indicator Date hidden'!H74="x","x",$G$2-'Indicator Date hidden'!H74)</f>
        <v>0</v>
      </c>
      <c r="H73" s="204">
        <f>IF('Indicator Date hidden'!I74="x","x",$H$2-'Indicator Date hidden'!I74)</f>
        <v>0</v>
      </c>
      <c r="I73" s="204">
        <f>IF('Indicator Date hidden'!J74="x","x",$I$2-'Indicator Date hidden'!J74)</f>
        <v>0</v>
      </c>
      <c r="J73" s="204">
        <f>IF('Indicator Date hidden'!K74="x","x",$J$2-'Indicator Date hidden'!K74)</f>
        <v>0</v>
      </c>
      <c r="K73" s="204">
        <f>IF('Indicator Date hidden'!L74="x","x",$K$2-'Indicator Date hidden'!L74)</f>
        <v>0</v>
      </c>
      <c r="L73" s="204">
        <f>IF('Indicator Date hidden'!M74="x","x",$L$2-'Indicator Date hidden'!M74)</f>
        <v>0</v>
      </c>
      <c r="M73" s="204">
        <f>IF('Indicator Date hidden'!N74="x","x",$M$2-'Indicator Date hidden'!N74)</f>
        <v>0</v>
      </c>
      <c r="N73" s="204">
        <f>IF('Indicator Date hidden'!O74="x","x",$N$2-'Indicator Date hidden'!O74)</f>
        <v>0</v>
      </c>
      <c r="O73" s="204">
        <f>IF('Indicator Date hidden'!P74="x","x",$O$2-'Indicator Date hidden'!P74)</f>
        <v>0</v>
      </c>
      <c r="P73" s="204">
        <f>IF('Indicator Date hidden'!Q74="x","x",$P$2-'Indicator Date hidden'!Q74)</f>
        <v>0</v>
      </c>
      <c r="Q73" s="204">
        <f>IF('Indicator Date hidden'!R74="x","x",$Q$2-'Indicator Date hidden'!R74)</f>
        <v>2</v>
      </c>
      <c r="R73" s="204">
        <f>IF('Indicator Date hidden'!S74="x","x",$R$2-'Indicator Date hidden'!S74)</f>
        <v>0</v>
      </c>
      <c r="S73" s="204">
        <f>IF('Indicator Date hidden'!T74="x","x",$S$2-'Indicator Date hidden'!T74)</f>
        <v>0</v>
      </c>
      <c r="T73" s="204">
        <f>IF('Indicator Date hidden'!U74="x","x",$T$2-'Indicator Date hidden'!U74)</f>
        <v>0</v>
      </c>
      <c r="U73" s="204">
        <f>IF('Indicator Date hidden'!V74="x","x",$U$2-'Indicator Date hidden'!V74)</f>
        <v>0</v>
      </c>
      <c r="V73" s="204">
        <f>IF('Indicator Date hidden'!W74="x","x",$V$2-'Indicator Date hidden'!W74)</f>
        <v>0</v>
      </c>
      <c r="W73" s="204">
        <f>IF('Indicator Date hidden'!X74="x","x",$W$2-'Indicator Date hidden'!X74)</f>
        <v>2</v>
      </c>
      <c r="X73" s="204">
        <f>IF('Indicator Date hidden'!Y74="x","x",$X$2-'Indicator Date hidden'!Y74)</f>
        <v>0</v>
      </c>
      <c r="Y73" s="204">
        <f>IF('Indicator Date hidden'!Z74="x","x",$Y$2-'Indicator Date hidden'!Z74)</f>
        <v>0</v>
      </c>
      <c r="Z73" s="204">
        <f>IF('Indicator Date hidden'!AA74="x","x",$Z$2-'Indicator Date hidden'!AA74)</f>
        <v>0</v>
      </c>
      <c r="AA73" s="204">
        <f>IF('Indicator Date hidden'!AB74="x","x",$AA$2-'Indicator Date hidden'!AB74)</f>
        <v>0</v>
      </c>
      <c r="AB73" s="204">
        <f>IF('Indicator Date hidden'!AC74="x","x",$AB$2-'Indicator Date hidden'!AC74)</f>
        <v>0</v>
      </c>
      <c r="AC73" s="204">
        <f>IF('Indicator Date hidden'!AD74="x","x",$AC$2-'Indicator Date hidden'!AD74)</f>
        <v>0</v>
      </c>
      <c r="AD73" s="204">
        <f>IF('Indicator Date hidden'!AE74="x","x",$AD$2-'Indicator Date hidden'!AE74)</f>
        <v>0</v>
      </c>
      <c r="AE73" s="204">
        <f>IF('Indicator Date hidden'!AF74="x","x",$AE$2-'Indicator Date hidden'!AF74)</f>
        <v>0</v>
      </c>
      <c r="AF73" s="204">
        <f>IF('Indicator Date hidden'!AG74="x","x",$AF$2-'Indicator Date hidden'!AG74)</f>
        <v>1</v>
      </c>
      <c r="AG73" s="204">
        <f>IF('Indicator Date hidden'!AH74="x","x",$AG$2-'Indicator Date hidden'!AH74)</f>
        <v>0</v>
      </c>
      <c r="AH73" s="204">
        <f>IF('Indicator Date hidden'!AI74="x","x",$AH$2-'Indicator Date hidden'!AI74)</f>
        <v>0</v>
      </c>
      <c r="AI73" s="204">
        <f>IF('Indicator Date hidden'!AJ74="x","x",$AI$2-'Indicator Date hidden'!AJ74)</f>
        <v>0</v>
      </c>
      <c r="AJ73" s="204">
        <f>IF('Indicator Date hidden'!AK74="x","x",$AJ$2-'Indicator Date hidden'!AK74)</f>
        <v>0</v>
      </c>
      <c r="AK73" s="204">
        <f>IF('Indicator Date hidden'!AL74="x","x",$AK$2-'Indicator Date hidden'!AL74)</f>
        <v>1</v>
      </c>
      <c r="AL73" s="204">
        <f>IF('Indicator Date hidden'!AM74="x","x",$AL$2-'Indicator Date hidden'!AM74)</f>
        <v>0</v>
      </c>
      <c r="AM73" s="204">
        <f>IF('Indicator Date hidden'!AN74="x","x",$AM$2-'Indicator Date hidden'!AN74)</f>
        <v>0</v>
      </c>
      <c r="AN73" s="204">
        <f>IF('Indicator Date hidden'!AO74="x","x",$AN$2-'Indicator Date hidden'!AO74)</f>
        <v>0</v>
      </c>
      <c r="AO73" s="204">
        <f>IF('Indicator Date hidden'!AP74="x","x",$AO$2-'Indicator Date hidden'!AP74)</f>
        <v>0</v>
      </c>
      <c r="AP73" s="204">
        <f>IF('Indicator Date hidden'!AQ74="x","x",$AP$2-'Indicator Date hidden'!AQ74)</f>
        <v>0</v>
      </c>
      <c r="AQ73" s="204">
        <f>IF('Indicator Date hidden'!AR74="x","x",$AQ$2-'Indicator Date hidden'!AR74)</f>
        <v>4</v>
      </c>
      <c r="AR73" s="204">
        <f>IF('Indicator Date hidden'!AS74="x","x",$AR$2-'Indicator Date hidden'!AS74)</f>
        <v>0</v>
      </c>
      <c r="AS73" s="204">
        <f>IF('Indicator Date hidden'!AT74="x","x",$AS$2-'Indicator Date hidden'!AT74)</f>
        <v>0</v>
      </c>
      <c r="AT73" s="204">
        <f>IF('Indicator Date hidden'!AU74="x","x",$AT$2-'Indicator Date hidden'!AU74)</f>
        <v>0</v>
      </c>
      <c r="AU73" s="204">
        <f>IF('Indicator Date hidden'!AV74="x","x",$AU$2-'Indicator Date hidden'!AV74)</f>
        <v>8</v>
      </c>
      <c r="AV73" s="204">
        <f>IF('Indicator Date hidden'!AW74="x","x",$AV$2-'Indicator Date hidden'!AW74)</f>
        <v>0</v>
      </c>
      <c r="AW73" s="204">
        <f>IF('Indicator Date hidden'!AX74="x","x",$AW$2-'Indicator Date hidden'!AX74)</f>
        <v>0</v>
      </c>
      <c r="AX73" s="204">
        <f>IF('Indicator Date hidden'!AY74="x","x",$AX$2-'Indicator Date hidden'!AY74)</f>
        <v>0</v>
      </c>
      <c r="AY73" s="204">
        <f>IF('Indicator Date hidden'!AZ74="x","x",$AY$2-'Indicator Date hidden'!AZ74)</f>
        <v>0</v>
      </c>
      <c r="AZ73" s="204">
        <f>IF('Indicator Date hidden'!BA74="x","x",$AZ$2-'Indicator Date hidden'!BA74)</f>
        <v>0</v>
      </c>
      <c r="BA73">
        <f t="shared" si="10"/>
        <v>18</v>
      </c>
      <c r="BB73" s="21">
        <f t="shared" si="11"/>
        <v>0.35294117647058826</v>
      </c>
      <c r="BC73">
        <f t="shared" si="12"/>
        <v>6</v>
      </c>
      <c r="BD73" s="21">
        <f t="shared" si="13"/>
        <v>1.2806788857104259</v>
      </c>
      <c r="BE73" s="273">
        <f t="shared" si="14"/>
        <v>0</v>
      </c>
    </row>
    <row r="74" spans="1:57" x14ac:dyDescent="0.35">
      <c r="A74" t="s">
        <v>6955</v>
      </c>
      <c r="B74" s="204">
        <f>IF('Indicator Date hidden'!C75="x","x",$B$2-'Indicator Date hidden'!C75)</f>
        <v>0</v>
      </c>
      <c r="C74" s="204">
        <f>IF('Indicator Date hidden'!D75="x","x",$C$2-'Indicator Date hidden'!D75)</f>
        <v>0</v>
      </c>
      <c r="D74" s="204">
        <f>IF('Indicator Date hidden'!E75="x","x",$D$2-'Indicator Date hidden'!E75)</f>
        <v>0</v>
      </c>
      <c r="E74" s="204">
        <f>IF('Indicator Date hidden'!F75="x","x",$E$2-'Indicator Date hidden'!F75)</f>
        <v>0</v>
      </c>
      <c r="F74" s="204">
        <f>IF('Indicator Date hidden'!G75="x","x",$F$2-'Indicator Date hidden'!G75)</f>
        <v>0</v>
      </c>
      <c r="G74" s="204">
        <f>IF('Indicator Date hidden'!H75="x","x",$G$2-'Indicator Date hidden'!H75)</f>
        <v>0</v>
      </c>
      <c r="H74" s="204">
        <f>IF('Indicator Date hidden'!I75="x","x",$H$2-'Indicator Date hidden'!I75)</f>
        <v>0</v>
      </c>
      <c r="I74" s="204">
        <f>IF('Indicator Date hidden'!J75="x","x",$I$2-'Indicator Date hidden'!J75)</f>
        <v>0</v>
      </c>
      <c r="J74" s="204">
        <f>IF('Indicator Date hidden'!K75="x","x",$J$2-'Indicator Date hidden'!K75)</f>
        <v>0</v>
      </c>
      <c r="K74" s="204">
        <f>IF('Indicator Date hidden'!L75="x","x",$K$2-'Indicator Date hidden'!L75)</f>
        <v>0</v>
      </c>
      <c r="L74" s="204">
        <f>IF('Indicator Date hidden'!M75="x","x",$L$2-'Indicator Date hidden'!M75)</f>
        <v>0</v>
      </c>
      <c r="M74" s="204">
        <f>IF('Indicator Date hidden'!N75="x","x",$M$2-'Indicator Date hidden'!N75)</f>
        <v>0</v>
      </c>
      <c r="N74" s="204">
        <f>IF('Indicator Date hidden'!O75="x","x",$N$2-'Indicator Date hidden'!O75)</f>
        <v>0</v>
      </c>
      <c r="O74" s="204">
        <f>IF('Indicator Date hidden'!P75="x","x",$O$2-'Indicator Date hidden'!P75)</f>
        <v>0</v>
      </c>
      <c r="P74" s="204">
        <f>IF('Indicator Date hidden'!Q75="x","x",$P$2-'Indicator Date hidden'!Q75)</f>
        <v>0</v>
      </c>
      <c r="Q74" s="204">
        <f>IF('Indicator Date hidden'!R75="x","x",$Q$2-'Indicator Date hidden'!R75)</f>
        <v>2</v>
      </c>
      <c r="R74" s="204">
        <f>IF('Indicator Date hidden'!S75="x","x",$R$2-'Indicator Date hidden'!S75)</f>
        <v>0</v>
      </c>
      <c r="S74" s="204">
        <f>IF('Indicator Date hidden'!T75="x","x",$S$2-'Indicator Date hidden'!T75)</f>
        <v>0</v>
      </c>
      <c r="T74" s="204">
        <f>IF('Indicator Date hidden'!U75="x","x",$T$2-'Indicator Date hidden'!U75)</f>
        <v>0</v>
      </c>
      <c r="U74" s="204">
        <f>IF('Indicator Date hidden'!V75="x","x",$U$2-'Indicator Date hidden'!V75)</f>
        <v>0</v>
      </c>
      <c r="V74" s="204">
        <f>IF('Indicator Date hidden'!W75="x","x",$V$2-'Indicator Date hidden'!W75)</f>
        <v>0</v>
      </c>
      <c r="W74" s="204">
        <f>IF('Indicator Date hidden'!X75="x","x",$W$2-'Indicator Date hidden'!X75)</f>
        <v>2</v>
      </c>
      <c r="X74" s="204" t="str">
        <f>IF('Indicator Date hidden'!Y75="x","x",$X$2-'Indicator Date hidden'!Y75)</f>
        <v>x</v>
      </c>
      <c r="Y74" s="204">
        <f>IF('Indicator Date hidden'!Z75="x","x",$Y$2-'Indicator Date hidden'!Z75)</f>
        <v>0</v>
      </c>
      <c r="Z74" s="204">
        <f>IF('Indicator Date hidden'!AA75="x","x",$Z$2-'Indicator Date hidden'!AA75)</f>
        <v>0</v>
      </c>
      <c r="AA74" s="204">
        <f>IF('Indicator Date hidden'!AB75="x","x",$AA$2-'Indicator Date hidden'!AB75)</f>
        <v>0</v>
      </c>
      <c r="AB74" s="204">
        <f>IF('Indicator Date hidden'!AC75="x","x",$AB$2-'Indicator Date hidden'!AC75)</f>
        <v>0</v>
      </c>
      <c r="AC74" s="204">
        <f>IF('Indicator Date hidden'!AD75="x","x",$AC$2-'Indicator Date hidden'!AD75)</f>
        <v>0</v>
      </c>
      <c r="AD74" s="204">
        <f>IF('Indicator Date hidden'!AE75="x","x",$AD$2-'Indicator Date hidden'!AE75)</f>
        <v>0</v>
      </c>
      <c r="AE74" s="204">
        <f>IF('Indicator Date hidden'!AF75="x","x",$AE$2-'Indicator Date hidden'!AF75)</f>
        <v>0</v>
      </c>
      <c r="AF74" s="204">
        <f>IF('Indicator Date hidden'!AG75="x","x",$AF$2-'Indicator Date hidden'!AG75)</f>
        <v>0</v>
      </c>
      <c r="AG74" s="204">
        <f>IF('Indicator Date hidden'!AH75="x","x",$AG$2-'Indicator Date hidden'!AH75)</f>
        <v>0</v>
      </c>
      <c r="AH74" s="204">
        <f>IF('Indicator Date hidden'!AI75="x","x",$AH$2-'Indicator Date hidden'!AI75)</f>
        <v>0</v>
      </c>
      <c r="AI74" s="204">
        <f>IF('Indicator Date hidden'!AJ75="x","x",$AI$2-'Indicator Date hidden'!AJ75)</f>
        <v>0</v>
      </c>
      <c r="AJ74" s="204">
        <f>IF('Indicator Date hidden'!AK75="x","x",$AJ$2-'Indicator Date hidden'!AK75)</f>
        <v>1</v>
      </c>
      <c r="AK74" s="204">
        <f>IF('Indicator Date hidden'!AL75="x","x",$AK$2-'Indicator Date hidden'!AL75)</f>
        <v>1</v>
      </c>
      <c r="AL74" s="204">
        <f>IF('Indicator Date hidden'!AM75="x","x",$AL$2-'Indicator Date hidden'!AM75)</f>
        <v>0</v>
      </c>
      <c r="AM74" s="204">
        <f>IF('Indicator Date hidden'!AN75="x","x",$AM$2-'Indicator Date hidden'!AN75)</f>
        <v>0</v>
      </c>
      <c r="AN74" s="204">
        <f>IF('Indicator Date hidden'!AO75="x","x",$AN$2-'Indicator Date hidden'!AO75)</f>
        <v>0</v>
      </c>
      <c r="AO74" s="204">
        <f>IF('Indicator Date hidden'!AP75="x","x",$AO$2-'Indicator Date hidden'!AP75)</f>
        <v>0</v>
      </c>
      <c r="AP74" s="204">
        <f>IF('Indicator Date hidden'!AQ75="x","x",$AP$2-'Indicator Date hidden'!AQ75)</f>
        <v>0</v>
      </c>
      <c r="AQ74" s="204">
        <f>IF('Indicator Date hidden'!AR75="x","x",$AQ$2-'Indicator Date hidden'!AR75)</f>
        <v>4</v>
      </c>
      <c r="AR74" s="204">
        <f>IF('Indicator Date hidden'!AS75="x","x",$AR$2-'Indicator Date hidden'!AS75)</f>
        <v>0</v>
      </c>
      <c r="AS74" s="204">
        <f>IF('Indicator Date hidden'!AT75="x","x",$AS$2-'Indicator Date hidden'!AT75)</f>
        <v>0</v>
      </c>
      <c r="AT74" s="204">
        <f>IF('Indicator Date hidden'!AU75="x","x",$AT$2-'Indicator Date hidden'!AU75)</f>
        <v>0</v>
      </c>
      <c r="AU74" s="204">
        <f>IF('Indicator Date hidden'!AV75="x","x",$AU$2-'Indicator Date hidden'!AV75)</f>
        <v>0</v>
      </c>
      <c r="AV74" s="204">
        <f>IF('Indicator Date hidden'!AW75="x","x",$AV$2-'Indicator Date hidden'!AW75)</f>
        <v>0</v>
      </c>
      <c r="AW74" s="204">
        <f>IF('Indicator Date hidden'!AX75="x","x",$AW$2-'Indicator Date hidden'!AX75)</f>
        <v>0</v>
      </c>
      <c r="AX74" s="204">
        <f>IF('Indicator Date hidden'!AY75="x","x",$AX$2-'Indicator Date hidden'!AY75)</f>
        <v>0</v>
      </c>
      <c r="AY74" s="204">
        <f>IF('Indicator Date hidden'!AZ75="x","x",$AY$2-'Indicator Date hidden'!AZ75)</f>
        <v>0</v>
      </c>
      <c r="AZ74" s="204">
        <f>IF('Indicator Date hidden'!BA75="x","x",$AZ$2-'Indicator Date hidden'!BA75)</f>
        <v>0</v>
      </c>
      <c r="BA74">
        <f t="shared" si="10"/>
        <v>10</v>
      </c>
      <c r="BB74" s="21">
        <f t="shared" si="11"/>
        <v>0.2</v>
      </c>
      <c r="BC74">
        <f t="shared" si="12"/>
        <v>5</v>
      </c>
      <c r="BD74" s="21">
        <f t="shared" si="13"/>
        <v>0.69282032302755092</v>
      </c>
      <c r="BE74" s="273">
        <f t="shared" si="14"/>
        <v>0</v>
      </c>
    </row>
    <row r="75" spans="1:57" x14ac:dyDescent="0.35">
      <c r="A75" t="s">
        <v>6960</v>
      </c>
      <c r="B75" s="204">
        <f>IF('Indicator Date hidden'!C76="x","x",$B$2-'Indicator Date hidden'!C76)</f>
        <v>0</v>
      </c>
      <c r="C75" s="204">
        <f>IF('Indicator Date hidden'!D76="x","x",$C$2-'Indicator Date hidden'!D76)</f>
        <v>0</v>
      </c>
      <c r="D75" s="204">
        <f>IF('Indicator Date hidden'!E76="x","x",$D$2-'Indicator Date hidden'!E76)</f>
        <v>0</v>
      </c>
      <c r="E75" s="204">
        <f>IF('Indicator Date hidden'!F76="x","x",$E$2-'Indicator Date hidden'!F76)</f>
        <v>0</v>
      </c>
      <c r="F75" s="204">
        <f>IF('Indicator Date hidden'!G76="x","x",$F$2-'Indicator Date hidden'!G76)</f>
        <v>0</v>
      </c>
      <c r="G75" s="204">
        <f>IF('Indicator Date hidden'!H76="x","x",$G$2-'Indicator Date hidden'!H76)</f>
        <v>0</v>
      </c>
      <c r="H75" s="204">
        <f>IF('Indicator Date hidden'!I76="x","x",$H$2-'Indicator Date hidden'!I76)</f>
        <v>0</v>
      </c>
      <c r="I75" s="204">
        <f>IF('Indicator Date hidden'!J76="x","x",$I$2-'Indicator Date hidden'!J76)</f>
        <v>0</v>
      </c>
      <c r="J75" s="204">
        <f>IF('Indicator Date hidden'!K76="x","x",$J$2-'Indicator Date hidden'!K76)</f>
        <v>0</v>
      </c>
      <c r="K75" s="204">
        <f>IF('Indicator Date hidden'!L76="x","x",$K$2-'Indicator Date hidden'!L76)</f>
        <v>0</v>
      </c>
      <c r="L75" s="204">
        <f>IF('Indicator Date hidden'!M76="x","x",$L$2-'Indicator Date hidden'!M76)</f>
        <v>0</v>
      </c>
      <c r="M75" s="204">
        <f>IF('Indicator Date hidden'!N76="x","x",$M$2-'Indicator Date hidden'!N76)</f>
        <v>0</v>
      </c>
      <c r="N75" s="204">
        <f>IF('Indicator Date hidden'!O76="x","x",$N$2-'Indicator Date hidden'!O76)</f>
        <v>0</v>
      </c>
      <c r="O75" s="204">
        <f>IF('Indicator Date hidden'!P76="x","x",$O$2-'Indicator Date hidden'!P76)</f>
        <v>0</v>
      </c>
      <c r="P75" s="204">
        <f>IF('Indicator Date hidden'!Q76="x","x",$P$2-'Indicator Date hidden'!Q76)</f>
        <v>0</v>
      </c>
      <c r="Q75" s="204" t="str">
        <f>IF('Indicator Date hidden'!R76="x","x",$Q$2-'Indicator Date hidden'!R76)</f>
        <v>x</v>
      </c>
      <c r="R75" s="204">
        <f>IF('Indicator Date hidden'!S76="x","x",$R$2-'Indicator Date hidden'!S76)</f>
        <v>0</v>
      </c>
      <c r="S75" s="204">
        <f>IF('Indicator Date hidden'!T76="x","x",$S$2-'Indicator Date hidden'!T76)</f>
        <v>0</v>
      </c>
      <c r="T75" s="204">
        <f>IF('Indicator Date hidden'!U76="x","x",$T$2-'Indicator Date hidden'!U76)</f>
        <v>0</v>
      </c>
      <c r="U75" s="204" t="str">
        <f>IF('Indicator Date hidden'!V76="x","x",$U$2-'Indicator Date hidden'!V76)</f>
        <v>x</v>
      </c>
      <c r="V75" s="204">
        <f>IF('Indicator Date hidden'!W76="x","x",$V$2-'Indicator Date hidden'!W76)</f>
        <v>0</v>
      </c>
      <c r="W75" s="204" t="str">
        <f>IF('Indicator Date hidden'!X76="x","x",$W$2-'Indicator Date hidden'!X76)</f>
        <v>x</v>
      </c>
      <c r="X75" s="204">
        <f>IF('Indicator Date hidden'!Y76="x","x",$X$2-'Indicator Date hidden'!Y76)</f>
        <v>2</v>
      </c>
      <c r="Y75" s="204">
        <f>IF('Indicator Date hidden'!Z76="x","x",$Y$2-'Indicator Date hidden'!Z76)</f>
        <v>0</v>
      </c>
      <c r="Z75" s="204">
        <f>IF('Indicator Date hidden'!AA76="x","x",$Z$2-'Indicator Date hidden'!AA76)</f>
        <v>0</v>
      </c>
      <c r="AA75" s="204" t="str">
        <f>IF('Indicator Date hidden'!AB76="x","x",$AA$2-'Indicator Date hidden'!AB76)</f>
        <v>x</v>
      </c>
      <c r="AB75" s="204">
        <f>IF('Indicator Date hidden'!AC76="x","x",$AB$2-'Indicator Date hidden'!AC76)</f>
        <v>0</v>
      </c>
      <c r="AC75" s="204">
        <f>IF('Indicator Date hidden'!AD76="x","x",$AC$2-'Indicator Date hidden'!AD76)</f>
        <v>0</v>
      </c>
      <c r="AD75" s="204" t="str">
        <f>IF('Indicator Date hidden'!AE76="x","x",$AD$2-'Indicator Date hidden'!AE76)</f>
        <v>x</v>
      </c>
      <c r="AE75" s="204">
        <f>IF('Indicator Date hidden'!AF76="x","x",$AE$2-'Indicator Date hidden'!AF76)</f>
        <v>0</v>
      </c>
      <c r="AF75" s="204">
        <f>IF('Indicator Date hidden'!AG76="x","x",$AF$2-'Indicator Date hidden'!AG76)</f>
        <v>1</v>
      </c>
      <c r="AG75" s="204">
        <f>IF('Indicator Date hidden'!AH76="x","x",$AG$2-'Indicator Date hidden'!AH76)</f>
        <v>0</v>
      </c>
      <c r="AH75" s="204">
        <f>IF('Indicator Date hidden'!AI76="x","x",$AH$2-'Indicator Date hidden'!AI76)</f>
        <v>0</v>
      </c>
      <c r="AI75" s="204">
        <f>IF('Indicator Date hidden'!AJ76="x","x",$AI$2-'Indicator Date hidden'!AJ76)</f>
        <v>0</v>
      </c>
      <c r="AJ75" s="204" t="str">
        <f>IF('Indicator Date hidden'!AK76="x","x",$AJ$2-'Indicator Date hidden'!AK76)</f>
        <v>x</v>
      </c>
      <c r="AK75" s="204">
        <f>IF('Indicator Date hidden'!AL76="x","x",$AK$2-'Indicator Date hidden'!AL76)</f>
        <v>1</v>
      </c>
      <c r="AL75" s="204">
        <f>IF('Indicator Date hidden'!AM76="x","x",$AL$2-'Indicator Date hidden'!AM76)</f>
        <v>0</v>
      </c>
      <c r="AM75" s="204">
        <f>IF('Indicator Date hidden'!AN76="x","x",$AM$2-'Indicator Date hidden'!AN76)</f>
        <v>0</v>
      </c>
      <c r="AN75" s="204">
        <f>IF('Indicator Date hidden'!AO76="x","x",$AN$2-'Indicator Date hidden'!AO76)</f>
        <v>0</v>
      </c>
      <c r="AO75" s="204">
        <f>IF('Indicator Date hidden'!AP76="x","x",$AO$2-'Indicator Date hidden'!AP76)</f>
        <v>0</v>
      </c>
      <c r="AP75" s="204">
        <f>IF('Indicator Date hidden'!AQ76="x","x",$AP$2-'Indicator Date hidden'!AQ76)</f>
        <v>0</v>
      </c>
      <c r="AQ75" s="204">
        <f>IF('Indicator Date hidden'!AR76="x","x",$AQ$2-'Indicator Date hidden'!AR76)</f>
        <v>0</v>
      </c>
      <c r="AR75" s="204">
        <f>IF('Indicator Date hidden'!AS76="x","x",$AR$2-'Indicator Date hidden'!AS76)</f>
        <v>0</v>
      </c>
      <c r="AS75" s="204">
        <f>IF('Indicator Date hidden'!AT76="x","x",$AS$2-'Indicator Date hidden'!AT76)</f>
        <v>0</v>
      </c>
      <c r="AT75" s="204">
        <f>IF('Indicator Date hidden'!AU76="x","x",$AT$2-'Indicator Date hidden'!AU76)</f>
        <v>0</v>
      </c>
      <c r="AU75" s="204">
        <f>IF('Indicator Date hidden'!AV76="x","x",$AU$2-'Indicator Date hidden'!AV76)</f>
        <v>1</v>
      </c>
      <c r="AV75" s="204">
        <f>IF('Indicator Date hidden'!AW76="x","x",$AV$2-'Indicator Date hidden'!AW76)</f>
        <v>0</v>
      </c>
      <c r="AW75" s="204">
        <f>IF('Indicator Date hidden'!AX76="x","x",$AW$2-'Indicator Date hidden'!AX76)</f>
        <v>0</v>
      </c>
      <c r="AX75" s="204">
        <f>IF('Indicator Date hidden'!AY76="x","x",$AX$2-'Indicator Date hidden'!AY76)</f>
        <v>0</v>
      </c>
      <c r="AY75" s="204">
        <f>IF('Indicator Date hidden'!AZ76="x","x",$AY$2-'Indicator Date hidden'!AZ76)</f>
        <v>0</v>
      </c>
      <c r="AZ75" s="204">
        <f>IF('Indicator Date hidden'!BA76="x","x",$AZ$2-'Indicator Date hidden'!BA76)</f>
        <v>0</v>
      </c>
      <c r="BA75">
        <f t="shared" si="10"/>
        <v>5</v>
      </c>
      <c r="BB75" s="21">
        <f t="shared" si="11"/>
        <v>0.1111111111111111</v>
      </c>
      <c r="BC75">
        <f t="shared" si="12"/>
        <v>4</v>
      </c>
      <c r="BD75" s="21">
        <f t="shared" si="13"/>
        <v>0.37843080813169783</v>
      </c>
      <c r="BE75" s="273">
        <f t="shared" si="14"/>
        <v>0</v>
      </c>
    </row>
    <row r="76" spans="1:57" x14ac:dyDescent="0.35">
      <c r="A76" t="s">
        <v>6968</v>
      </c>
      <c r="B76" s="204">
        <f>IF('Indicator Date hidden'!C77="x","x",$B$2-'Indicator Date hidden'!C77)</f>
        <v>0</v>
      </c>
      <c r="C76" s="204">
        <f>IF('Indicator Date hidden'!D77="x","x",$C$2-'Indicator Date hidden'!D77)</f>
        <v>0</v>
      </c>
      <c r="D76" s="204">
        <f>IF('Indicator Date hidden'!E77="x","x",$D$2-'Indicator Date hidden'!E77)</f>
        <v>0</v>
      </c>
      <c r="E76" s="204">
        <f>IF('Indicator Date hidden'!F77="x","x",$E$2-'Indicator Date hidden'!F77)</f>
        <v>0</v>
      </c>
      <c r="F76" s="204">
        <f>IF('Indicator Date hidden'!G77="x","x",$F$2-'Indicator Date hidden'!G77)</f>
        <v>0</v>
      </c>
      <c r="G76" s="204">
        <f>IF('Indicator Date hidden'!H77="x","x",$G$2-'Indicator Date hidden'!H77)</f>
        <v>0</v>
      </c>
      <c r="H76" s="204">
        <f>IF('Indicator Date hidden'!I77="x","x",$H$2-'Indicator Date hidden'!I77)</f>
        <v>0</v>
      </c>
      <c r="I76" s="204">
        <f>IF('Indicator Date hidden'!J77="x","x",$I$2-'Indicator Date hidden'!J77)</f>
        <v>0</v>
      </c>
      <c r="J76" s="204">
        <f>IF('Indicator Date hidden'!K77="x","x",$J$2-'Indicator Date hidden'!K77)</f>
        <v>0</v>
      </c>
      <c r="K76" s="204">
        <f>IF('Indicator Date hidden'!L77="x","x",$K$2-'Indicator Date hidden'!L77)</f>
        <v>0</v>
      </c>
      <c r="L76" s="204">
        <f>IF('Indicator Date hidden'!M77="x","x",$L$2-'Indicator Date hidden'!M77)</f>
        <v>0</v>
      </c>
      <c r="M76" s="204">
        <f>IF('Indicator Date hidden'!N77="x","x",$M$2-'Indicator Date hidden'!N77)</f>
        <v>0</v>
      </c>
      <c r="N76" s="204">
        <f>IF('Indicator Date hidden'!O77="x","x",$N$2-'Indicator Date hidden'!O77)</f>
        <v>0</v>
      </c>
      <c r="O76" s="204">
        <f>IF('Indicator Date hidden'!P77="x","x",$O$2-'Indicator Date hidden'!P77)</f>
        <v>0</v>
      </c>
      <c r="P76" s="204">
        <f>IF('Indicator Date hidden'!Q77="x","x",$P$2-'Indicator Date hidden'!Q77)</f>
        <v>0</v>
      </c>
      <c r="Q76" s="204" t="str">
        <f>IF('Indicator Date hidden'!R77="x","x",$Q$2-'Indicator Date hidden'!R77)</f>
        <v>x</v>
      </c>
      <c r="R76" s="204">
        <f>IF('Indicator Date hidden'!S77="x","x",$R$2-'Indicator Date hidden'!S77)</f>
        <v>0</v>
      </c>
      <c r="S76" s="204">
        <f>IF('Indicator Date hidden'!T77="x","x",$S$2-'Indicator Date hidden'!T77)</f>
        <v>0</v>
      </c>
      <c r="T76" s="204">
        <f>IF('Indicator Date hidden'!U77="x","x",$T$2-'Indicator Date hidden'!U77)</f>
        <v>0</v>
      </c>
      <c r="U76" s="204" t="str">
        <f>IF('Indicator Date hidden'!V77="x","x",$U$2-'Indicator Date hidden'!V77)</f>
        <v>x</v>
      </c>
      <c r="V76" s="204">
        <f>IF('Indicator Date hidden'!W77="x","x",$V$2-'Indicator Date hidden'!W77)</f>
        <v>0</v>
      </c>
      <c r="W76" s="204" t="str">
        <f>IF('Indicator Date hidden'!X77="x","x",$W$2-'Indicator Date hidden'!X77)</f>
        <v>x</v>
      </c>
      <c r="X76" s="204">
        <f>IF('Indicator Date hidden'!Y77="x","x",$X$2-'Indicator Date hidden'!Y77)</f>
        <v>2</v>
      </c>
      <c r="Y76" s="204">
        <f>IF('Indicator Date hidden'!Z77="x","x",$Y$2-'Indicator Date hidden'!Z77)</f>
        <v>0</v>
      </c>
      <c r="Z76" s="204">
        <f>IF('Indicator Date hidden'!AA77="x","x",$Z$2-'Indicator Date hidden'!AA77)</f>
        <v>0</v>
      </c>
      <c r="AA76" s="204" t="str">
        <f>IF('Indicator Date hidden'!AB77="x","x",$AA$2-'Indicator Date hidden'!AB77)</f>
        <v>x</v>
      </c>
      <c r="AB76" s="204">
        <f>IF('Indicator Date hidden'!AC77="x","x",$AB$2-'Indicator Date hidden'!AC77)</f>
        <v>0</v>
      </c>
      <c r="AC76" s="204">
        <f>IF('Indicator Date hidden'!AD77="x","x",$AC$2-'Indicator Date hidden'!AD77)</f>
        <v>0</v>
      </c>
      <c r="AD76" s="204" t="str">
        <f>IF('Indicator Date hidden'!AE77="x","x",$AD$2-'Indicator Date hidden'!AE77)</f>
        <v>x</v>
      </c>
      <c r="AE76" s="204">
        <f>IF('Indicator Date hidden'!AF77="x","x",$AE$2-'Indicator Date hidden'!AF77)</f>
        <v>0</v>
      </c>
      <c r="AF76" s="204">
        <f>IF('Indicator Date hidden'!AG77="x","x",$AF$2-'Indicator Date hidden'!AG77)</f>
        <v>1</v>
      </c>
      <c r="AG76" s="204">
        <f>IF('Indicator Date hidden'!AH77="x","x",$AG$2-'Indicator Date hidden'!AH77)</f>
        <v>0</v>
      </c>
      <c r="AH76" s="204">
        <f>IF('Indicator Date hidden'!AI77="x","x",$AH$2-'Indicator Date hidden'!AI77)</f>
        <v>0</v>
      </c>
      <c r="AI76" s="204">
        <f>IF('Indicator Date hidden'!AJ77="x","x",$AI$2-'Indicator Date hidden'!AJ77)</f>
        <v>0</v>
      </c>
      <c r="AJ76" s="204" t="str">
        <f>IF('Indicator Date hidden'!AK77="x","x",$AJ$2-'Indicator Date hidden'!AK77)</f>
        <v>x</v>
      </c>
      <c r="AK76" s="204">
        <f>IF('Indicator Date hidden'!AL77="x","x",$AK$2-'Indicator Date hidden'!AL77)</f>
        <v>1</v>
      </c>
      <c r="AL76" s="204">
        <f>IF('Indicator Date hidden'!AM77="x","x",$AL$2-'Indicator Date hidden'!AM77)</f>
        <v>0</v>
      </c>
      <c r="AM76" s="204">
        <f>IF('Indicator Date hidden'!AN77="x","x",$AM$2-'Indicator Date hidden'!AN77)</f>
        <v>0</v>
      </c>
      <c r="AN76" s="204">
        <f>IF('Indicator Date hidden'!AO77="x","x",$AN$2-'Indicator Date hidden'!AO77)</f>
        <v>0</v>
      </c>
      <c r="AO76" s="204">
        <f>IF('Indicator Date hidden'!AP77="x","x",$AO$2-'Indicator Date hidden'!AP77)</f>
        <v>0</v>
      </c>
      <c r="AP76" s="204">
        <f>IF('Indicator Date hidden'!AQ77="x","x",$AP$2-'Indicator Date hidden'!AQ77)</f>
        <v>0</v>
      </c>
      <c r="AQ76" s="204" t="str">
        <f>IF('Indicator Date hidden'!AR77="x","x",$AQ$2-'Indicator Date hidden'!AR77)</f>
        <v>x</v>
      </c>
      <c r="AR76" s="204">
        <f>IF('Indicator Date hidden'!AS77="x","x",$AR$2-'Indicator Date hidden'!AS77)</f>
        <v>0</v>
      </c>
      <c r="AS76" s="204">
        <f>IF('Indicator Date hidden'!AT77="x","x",$AS$2-'Indicator Date hidden'!AT77)</f>
        <v>0</v>
      </c>
      <c r="AT76" s="204">
        <f>IF('Indicator Date hidden'!AU77="x","x",$AT$2-'Indicator Date hidden'!AU77)</f>
        <v>0</v>
      </c>
      <c r="AU76" s="204" t="str">
        <f>IF('Indicator Date hidden'!AV77="x","x",$AU$2-'Indicator Date hidden'!AV77)</f>
        <v>x</v>
      </c>
      <c r="AV76" s="204">
        <f>IF('Indicator Date hidden'!AW77="x","x",$AV$2-'Indicator Date hidden'!AW77)</f>
        <v>0</v>
      </c>
      <c r="AW76" s="204">
        <f>IF('Indicator Date hidden'!AX77="x","x",$AW$2-'Indicator Date hidden'!AX77)</f>
        <v>0</v>
      </c>
      <c r="AX76" s="204">
        <f>IF('Indicator Date hidden'!AY77="x","x",$AX$2-'Indicator Date hidden'!AY77)</f>
        <v>0</v>
      </c>
      <c r="AY76" s="204">
        <f>IF('Indicator Date hidden'!AZ77="x","x",$AY$2-'Indicator Date hidden'!AZ77)</f>
        <v>0</v>
      </c>
      <c r="AZ76" s="204">
        <f>IF('Indicator Date hidden'!BA77="x","x",$AZ$2-'Indicator Date hidden'!BA77)</f>
        <v>0</v>
      </c>
      <c r="BA76">
        <f t="shared" si="10"/>
        <v>4</v>
      </c>
      <c r="BB76" s="21">
        <f t="shared" si="11"/>
        <v>9.3023255813953487E-2</v>
      </c>
      <c r="BC76">
        <f t="shared" si="12"/>
        <v>3</v>
      </c>
      <c r="BD76" s="21">
        <f t="shared" si="13"/>
        <v>0.36177556246753595</v>
      </c>
      <c r="BE76" s="273">
        <f t="shared" si="14"/>
        <v>0</v>
      </c>
    </row>
    <row r="77" spans="1:57" x14ac:dyDescent="0.35">
      <c r="A77" t="s">
        <v>6962</v>
      </c>
      <c r="B77" s="204">
        <f>IF('Indicator Date hidden'!C78="x","x",$B$2-'Indicator Date hidden'!C78)</f>
        <v>0</v>
      </c>
      <c r="C77" s="204">
        <f>IF('Indicator Date hidden'!D78="x","x",$C$2-'Indicator Date hidden'!D78)</f>
        <v>0</v>
      </c>
      <c r="D77" s="204">
        <f>IF('Indicator Date hidden'!E78="x","x",$D$2-'Indicator Date hidden'!E78)</f>
        <v>0</v>
      </c>
      <c r="E77" s="204">
        <f>IF('Indicator Date hidden'!F78="x","x",$E$2-'Indicator Date hidden'!F78)</f>
        <v>0</v>
      </c>
      <c r="F77" s="204">
        <f>IF('Indicator Date hidden'!G78="x","x",$F$2-'Indicator Date hidden'!G78)</f>
        <v>0</v>
      </c>
      <c r="G77" s="204">
        <f>IF('Indicator Date hidden'!H78="x","x",$G$2-'Indicator Date hidden'!H78)</f>
        <v>0</v>
      </c>
      <c r="H77" s="204">
        <f>IF('Indicator Date hidden'!I78="x","x",$H$2-'Indicator Date hidden'!I78)</f>
        <v>0</v>
      </c>
      <c r="I77" s="204">
        <f>IF('Indicator Date hidden'!J78="x","x",$I$2-'Indicator Date hidden'!J78)</f>
        <v>0</v>
      </c>
      <c r="J77" s="204">
        <f>IF('Indicator Date hidden'!K78="x","x",$J$2-'Indicator Date hidden'!K78)</f>
        <v>0</v>
      </c>
      <c r="K77" s="204">
        <f>IF('Indicator Date hidden'!L78="x","x",$K$2-'Indicator Date hidden'!L78)</f>
        <v>0</v>
      </c>
      <c r="L77" s="204">
        <f>IF('Indicator Date hidden'!M78="x","x",$L$2-'Indicator Date hidden'!M78)</f>
        <v>0</v>
      </c>
      <c r="M77" s="204">
        <f>IF('Indicator Date hidden'!N78="x","x",$M$2-'Indicator Date hidden'!N78)</f>
        <v>0</v>
      </c>
      <c r="N77" s="204">
        <f>IF('Indicator Date hidden'!O78="x","x",$N$2-'Indicator Date hidden'!O78)</f>
        <v>0</v>
      </c>
      <c r="O77" s="204">
        <f>IF('Indicator Date hidden'!P78="x","x",$O$2-'Indicator Date hidden'!P78)</f>
        <v>0</v>
      </c>
      <c r="P77" s="204">
        <f>IF('Indicator Date hidden'!Q78="x","x",$P$2-'Indicator Date hidden'!Q78)</f>
        <v>0</v>
      </c>
      <c r="Q77" s="204">
        <f>IF('Indicator Date hidden'!R78="x","x",$Q$2-'Indicator Date hidden'!R78)</f>
        <v>8</v>
      </c>
      <c r="R77" s="204">
        <f>IF('Indicator Date hidden'!S78="x","x",$R$2-'Indicator Date hidden'!S78)</f>
        <v>0</v>
      </c>
      <c r="S77" s="204">
        <f>IF('Indicator Date hidden'!T78="x","x",$S$2-'Indicator Date hidden'!T78)</f>
        <v>0</v>
      </c>
      <c r="T77" s="204">
        <f>IF('Indicator Date hidden'!U78="x","x",$T$2-'Indicator Date hidden'!U78)</f>
        <v>0</v>
      </c>
      <c r="U77" s="204">
        <f>IF('Indicator Date hidden'!V78="x","x",$U$2-'Indicator Date hidden'!V78)</f>
        <v>0</v>
      </c>
      <c r="V77" s="204">
        <f>IF('Indicator Date hidden'!W78="x","x",$V$2-'Indicator Date hidden'!W78)</f>
        <v>0</v>
      </c>
      <c r="W77" s="204">
        <f>IF('Indicator Date hidden'!X78="x","x",$W$2-'Indicator Date hidden'!X78)</f>
        <v>8</v>
      </c>
      <c r="X77" s="204">
        <f>IF('Indicator Date hidden'!Y78="x","x",$X$2-'Indicator Date hidden'!Y78)</f>
        <v>2</v>
      </c>
      <c r="Y77" s="204">
        <f>IF('Indicator Date hidden'!Z78="x","x",$Y$2-'Indicator Date hidden'!Z78)</f>
        <v>0</v>
      </c>
      <c r="Z77" s="204">
        <f>IF('Indicator Date hidden'!AA78="x","x",$Z$2-'Indicator Date hidden'!AA78)</f>
        <v>0</v>
      </c>
      <c r="AA77" s="204">
        <f>IF('Indicator Date hidden'!AB78="x","x",$AA$2-'Indicator Date hidden'!AB78)</f>
        <v>1</v>
      </c>
      <c r="AB77" s="204">
        <f>IF('Indicator Date hidden'!AC78="x","x",$AB$2-'Indicator Date hidden'!AC78)</f>
        <v>0</v>
      </c>
      <c r="AC77" s="204">
        <f>IF('Indicator Date hidden'!AD78="x","x",$AC$2-'Indicator Date hidden'!AD78)</f>
        <v>0</v>
      </c>
      <c r="AD77" s="204">
        <f>IF('Indicator Date hidden'!AE78="x","x",$AD$2-'Indicator Date hidden'!AE78)</f>
        <v>0</v>
      </c>
      <c r="AE77" s="204">
        <f>IF('Indicator Date hidden'!AF78="x","x",$AE$2-'Indicator Date hidden'!AF78)</f>
        <v>0</v>
      </c>
      <c r="AF77" s="204">
        <f>IF('Indicator Date hidden'!AG78="x","x",$AF$2-'Indicator Date hidden'!AG78)</f>
        <v>2</v>
      </c>
      <c r="AG77" s="204">
        <f>IF('Indicator Date hidden'!AH78="x","x",$AG$2-'Indicator Date hidden'!AH78)</f>
        <v>0</v>
      </c>
      <c r="AH77" s="204">
        <f>IF('Indicator Date hidden'!AI78="x","x",$AH$2-'Indicator Date hidden'!AI78)</f>
        <v>0</v>
      </c>
      <c r="AI77" s="204">
        <f>IF('Indicator Date hidden'!AJ78="x","x",$AI$2-'Indicator Date hidden'!AJ78)</f>
        <v>0</v>
      </c>
      <c r="AJ77" s="204">
        <f>IF('Indicator Date hidden'!AK78="x","x",$AJ$2-'Indicator Date hidden'!AK78)</f>
        <v>1</v>
      </c>
      <c r="AK77" s="204">
        <f>IF('Indicator Date hidden'!AL78="x","x",$AK$2-'Indicator Date hidden'!AL78)</f>
        <v>1</v>
      </c>
      <c r="AL77" s="204">
        <f>IF('Indicator Date hidden'!AM78="x","x",$AL$2-'Indicator Date hidden'!AM78)</f>
        <v>0</v>
      </c>
      <c r="AM77" s="204">
        <f>IF('Indicator Date hidden'!AN78="x","x",$AM$2-'Indicator Date hidden'!AN78)</f>
        <v>0</v>
      </c>
      <c r="AN77" s="204">
        <f>IF('Indicator Date hidden'!AO78="x","x",$AN$2-'Indicator Date hidden'!AO78)</f>
        <v>0</v>
      </c>
      <c r="AO77" s="204">
        <f>IF('Indicator Date hidden'!AP78="x","x",$AO$2-'Indicator Date hidden'!AP78)</f>
        <v>0</v>
      </c>
      <c r="AP77" s="204">
        <f>IF('Indicator Date hidden'!AQ78="x","x",$AP$2-'Indicator Date hidden'!AQ78)</f>
        <v>0</v>
      </c>
      <c r="AQ77" s="204">
        <f>IF('Indicator Date hidden'!AR78="x","x",$AQ$2-'Indicator Date hidden'!AR78)</f>
        <v>0</v>
      </c>
      <c r="AR77" s="204">
        <f>IF('Indicator Date hidden'!AS78="x","x",$AR$2-'Indicator Date hidden'!AS78)</f>
        <v>0</v>
      </c>
      <c r="AS77" s="204">
        <f>IF('Indicator Date hidden'!AT78="x","x",$AS$2-'Indicator Date hidden'!AT78)</f>
        <v>0</v>
      </c>
      <c r="AT77" s="204">
        <f>IF('Indicator Date hidden'!AU78="x","x",$AT$2-'Indicator Date hidden'!AU78)</f>
        <v>0</v>
      </c>
      <c r="AU77" s="204">
        <f>IF('Indicator Date hidden'!AV78="x","x",$AU$2-'Indicator Date hidden'!AV78)</f>
        <v>3</v>
      </c>
      <c r="AV77" s="204">
        <f>IF('Indicator Date hidden'!AW78="x","x",$AV$2-'Indicator Date hidden'!AW78)</f>
        <v>0</v>
      </c>
      <c r="AW77" s="204">
        <f>IF('Indicator Date hidden'!AX78="x","x",$AW$2-'Indicator Date hidden'!AX78)</f>
        <v>0</v>
      </c>
      <c r="AX77" s="204">
        <f>IF('Indicator Date hidden'!AY78="x","x",$AX$2-'Indicator Date hidden'!AY78)</f>
        <v>0</v>
      </c>
      <c r="AY77" s="204">
        <f>IF('Indicator Date hidden'!AZ78="x","x",$AY$2-'Indicator Date hidden'!AZ78)</f>
        <v>0</v>
      </c>
      <c r="AZ77" s="204">
        <f>IF('Indicator Date hidden'!BA78="x","x",$AZ$2-'Indicator Date hidden'!BA78)</f>
        <v>0</v>
      </c>
      <c r="BA77">
        <f t="shared" si="10"/>
        <v>26</v>
      </c>
      <c r="BB77" s="21">
        <f t="shared" si="11"/>
        <v>0.50980392156862742</v>
      </c>
      <c r="BC77">
        <f t="shared" si="12"/>
        <v>8</v>
      </c>
      <c r="BD77" s="21">
        <f t="shared" si="13"/>
        <v>1.6254417079264867</v>
      </c>
      <c r="BE77" s="273">
        <f t="shared" si="14"/>
        <v>0</v>
      </c>
    </row>
    <row r="78" spans="1:57" x14ac:dyDescent="0.35">
      <c r="A78" t="s">
        <v>6961</v>
      </c>
      <c r="B78" s="204">
        <f>IF('Indicator Date hidden'!C79="x","x",$B$2-'Indicator Date hidden'!C79)</f>
        <v>0</v>
      </c>
      <c r="C78" s="204">
        <f>IF('Indicator Date hidden'!D79="x","x",$C$2-'Indicator Date hidden'!D79)</f>
        <v>0</v>
      </c>
      <c r="D78" s="204">
        <f>IF('Indicator Date hidden'!E79="x","x",$D$2-'Indicator Date hidden'!E79)</f>
        <v>0</v>
      </c>
      <c r="E78" s="204">
        <f>IF('Indicator Date hidden'!F79="x","x",$E$2-'Indicator Date hidden'!F79)</f>
        <v>0</v>
      </c>
      <c r="F78" s="204">
        <f>IF('Indicator Date hidden'!G79="x","x",$F$2-'Indicator Date hidden'!G79)</f>
        <v>0</v>
      </c>
      <c r="G78" s="204">
        <f>IF('Indicator Date hidden'!H79="x","x",$G$2-'Indicator Date hidden'!H79)</f>
        <v>0</v>
      </c>
      <c r="H78" s="204">
        <f>IF('Indicator Date hidden'!I79="x","x",$H$2-'Indicator Date hidden'!I79)</f>
        <v>0</v>
      </c>
      <c r="I78" s="204">
        <f>IF('Indicator Date hidden'!J79="x","x",$I$2-'Indicator Date hidden'!J79)</f>
        <v>0</v>
      </c>
      <c r="J78" s="204">
        <f>IF('Indicator Date hidden'!K79="x","x",$J$2-'Indicator Date hidden'!K79)</f>
        <v>0</v>
      </c>
      <c r="K78" s="204">
        <f>IF('Indicator Date hidden'!L79="x","x",$K$2-'Indicator Date hidden'!L79)</f>
        <v>0</v>
      </c>
      <c r="L78" s="204">
        <f>IF('Indicator Date hidden'!M79="x","x",$L$2-'Indicator Date hidden'!M79)</f>
        <v>0</v>
      </c>
      <c r="M78" s="204">
        <f>IF('Indicator Date hidden'!N79="x","x",$M$2-'Indicator Date hidden'!N79)</f>
        <v>0</v>
      </c>
      <c r="N78" s="204">
        <f>IF('Indicator Date hidden'!O79="x","x",$N$2-'Indicator Date hidden'!O79)</f>
        <v>0</v>
      </c>
      <c r="O78" s="204">
        <f>IF('Indicator Date hidden'!P79="x","x",$O$2-'Indicator Date hidden'!P79)</f>
        <v>0</v>
      </c>
      <c r="P78" s="204">
        <f>IF('Indicator Date hidden'!Q79="x","x",$P$2-'Indicator Date hidden'!Q79)</f>
        <v>0</v>
      </c>
      <c r="Q78" s="204">
        <f>IF('Indicator Date hidden'!R79="x","x",$Q$2-'Indicator Date hidden'!R79)</f>
        <v>2</v>
      </c>
      <c r="R78" s="204">
        <f>IF('Indicator Date hidden'!S79="x","x",$R$2-'Indicator Date hidden'!S79)</f>
        <v>0</v>
      </c>
      <c r="S78" s="204">
        <f>IF('Indicator Date hidden'!T79="x","x",$S$2-'Indicator Date hidden'!T79)</f>
        <v>0</v>
      </c>
      <c r="T78" s="204">
        <f>IF('Indicator Date hidden'!U79="x","x",$T$2-'Indicator Date hidden'!U79)</f>
        <v>0</v>
      </c>
      <c r="U78" s="204">
        <f>IF('Indicator Date hidden'!V79="x","x",$U$2-'Indicator Date hidden'!V79)</f>
        <v>0</v>
      </c>
      <c r="V78" s="204">
        <f>IF('Indicator Date hidden'!W79="x","x",$V$2-'Indicator Date hidden'!W79)</f>
        <v>0</v>
      </c>
      <c r="W78" s="204">
        <f>IF('Indicator Date hidden'!X79="x","x",$W$2-'Indicator Date hidden'!X79)</f>
        <v>1</v>
      </c>
      <c r="X78" s="204">
        <f>IF('Indicator Date hidden'!Y79="x","x",$X$2-'Indicator Date hidden'!Y79)</f>
        <v>2</v>
      </c>
      <c r="Y78" s="204">
        <f>IF('Indicator Date hidden'!Z79="x","x",$Y$2-'Indicator Date hidden'!Z79)</f>
        <v>0</v>
      </c>
      <c r="Z78" s="204">
        <f>IF('Indicator Date hidden'!AA79="x","x",$Z$2-'Indicator Date hidden'!AA79)</f>
        <v>0</v>
      </c>
      <c r="AA78" s="204">
        <f>IF('Indicator Date hidden'!AB79="x","x",$AA$2-'Indicator Date hidden'!AB79)</f>
        <v>0</v>
      </c>
      <c r="AB78" s="204">
        <f>IF('Indicator Date hidden'!AC79="x","x",$AB$2-'Indicator Date hidden'!AC79)</f>
        <v>0</v>
      </c>
      <c r="AC78" s="204">
        <f>IF('Indicator Date hidden'!AD79="x","x",$AC$2-'Indicator Date hidden'!AD79)</f>
        <v>0</v>
      </c>
      <c r="AD78" s="204">
        <f>IF('Indicator Date hidden'!AE79="x","x",$AD$2-'Indicator Date hidden'!AE79)</f>
        <v>0</v>
      </c>
      <c r="AE78" s="204">
        <f>IF('Indicator Date hidden'!AF79="x","x",$AE$2-'Indicator Date hidden'!AF79)</f>
        <v>0</v>
      </c>
      <c r="AF78" s="204">
        <f>IF('Indicator Date hidden'!AG79="x","x",$AF$2-'Indicator Date hidden'!AG79)</f>
        <v>2</v>
      </c>
      <c r="AG78" s="204">
        <f>IF('Indicator Date hidden'!AH79="x","x",$AG$2-'Indicator Date hidden'!AH79)</f>
        <v>0</v>
      </c>
      <c r="AH78" s="204">
        <f>IF('Indicator Date hidden'!AI79="x","x",$AH$2-'Indicator Date hidden'!AI79)</f>
        <v>0</v>
      </c>
      <c r="AI78" s="204">
        <f>IF('Indicator Date hidden'!AJ79="x","x",$AI$2-'Indicator Date hidden'!AJ79)</f>
        <v>0</v>
      </c>
      <c r="AJ78" s="204">
        <f>IF('Indicator Date hidden'!AK79="x","x",$AJ$2-'Indicator Date hidden'!AK79)</f>
        <v>1</v>
      </c>
      <c r="AK78" s="204">
        <f>IF('Indicator Date hidden'!AL79="x","x",$AK$2-'Indicator Date hidden'!AL79)</f>
        <v>1</v>
      </c>
      <c r="AL78" s="204">
        <f>IF('Indicator Date hidden'!AM79="x","x",$AL$2-'Indicator Date hidden'!AM79)</f>
        <v>0</v>
      </c>
      <c r="AM78" s="204">
        <f>IF('Indicator Date hidden'!AN79="x","x",$AM$2-'Indicator Date hidden'!AN79)</f>
        <v>0</v>
      </c>
      <c r="AN78" s="204">
        <f>IF('Indicator Date hidden'!AO79="x","x",$AN$2-'Indicator Date hidden'!AO79)</f>
        <v>0</v>
      </c>
      <c r="AO78" s="204">
        <f>IF('Indicator Date hidden'!AP79="x","x",$AO$2-'Indicator Date hidden'!AP79)</f>
        <v>0</v>
      </c>
      <c r="AP78" s="204">
        <f>IF('Indicator Date hidden'!AQ79="x","x",$AP$2-'Indicator Date hidden'!AQ79)</f>
        <v>0</v>
      </c>
      <c r="AQ78" s="204">
        <f>IF('Indicator Date hidden'!AR79="x","x",$AQ$2-'Indicator Date hidden'!AR79)</f>
        <v>0</v>
      </c>
      <c r="AR78" s="204">
        <f>IF('Indicator Date hidden'!AS79="x","x",$AR$2-'Indicator Date hidden'!AS79)</f>
        <v>0</v>
      </c>
      <c r="AS78" s="204">
        <f>IF('Indicator Date hidden'!AT79="x","x",$AS$2-'Indicator Date hidden'!AT79)</f>
        <v>0</v>
      </c>
      <c r="AT78" s="204">
        <f>IF('Indicator Date hidden'!AU79="x","x",$AT$2-'Indicator Date hidden'!AU79)</f>
        <v>0</v>
      </c>
      <c r="AU78" s="204">
        <f>IF('Indicator Date hidden'!AV79="x","x",$AU$2-'Indicator Date hidden'!AV79)</f>
        <v>3</v>
      </c>
      <c r="AV78" s="204">
        <f>IF('Indicator Date hidden'!AW79="x","x",$AV$2-'Indicator Date hidden'!AW79)</f>
        <v>0</v>
      </c>
      <c r="AW78" s="204">
        <f>IF('Indicator Date hidden'!AX79="x","x",$AW$2-'Indicator Date hidden'!AX79)</f>
        <v>0</v>
      </c>
      <c r="AX78" s="204">
        <f>IF('Indicator Date hidden'!AY79="x","x",$AX$2-'Indicator Date hidden'!AY79)</f>
        <v>0</v>
      </c>
      <c r="AY78" s="204">
        <f>IF('Indicator Date hidden'!AZ79="x","x",$AY$2-'Indicator Date hidden'!AZ79)</f>
        <v>0</v>
      </c>
      <c r="AZ78" s="204">
        <f>IF('Indicator Date hidden'!BA79="x","x",$AZ$2-'Indicator Date hidden'!BA79)</f>
        <v>0</v>
      </c>
      <c r="BA78">
        <f t="shared" si="10"/>
        <v>12</v>
      </c>
      <c r="BB78" s="21">
        <f t="shared" si="11"/>
        <v>0.23529411764705882</v>
      </c>
      <c r="BC78">
        <f t="shared" si="12"/>
        <v>7</v>
      </c>
      <c r="BD78" s="21">
        <f t="shared" si="13"/>
        <v>0.64437947941784246</v>
      </c>
      <c r="BE78" s="273">
        <f t="shared" si="14"/>
        <v>0</v>
      </c>
    </row>
    <row r="79" spans="1:57" x14ac:dyDescent="0.35">
      <c r="A79" t="s">
        <v>6965</v>
      </c>
      <c r="B79" s="204">
        <f>IF('Indicator Date hidden'!C80="x","x",$B$2-'Indicator Date hidden'!C80)</f>
        <v>0</v>
      </c>
      <c r="C79" s="204">
        <f>IF('Indicator Date hidden'!D80="x","x",$C$2-'Indicator Date hidden'!D80)</f>
        <v>0</v>
      </c>
      <c r="D79" s="204">
        <f>IF('Indicator Date hidden'!E80="x","x",$D$2-'Indicator Date hidden'!E80)</f>
        <v>0</v>
      </c>
      <c r="E79" s="204">
        <f>IF('Indicator Date hidden'!F80="x","x",$E$2-'Indicator Date hidden'!F80)</f>
        <v>0</v>
      </c>
      <c r="F79" s="204">
        <f>IF('Indicator Date hidden'!G80="x","x",$F$2-'Indicator Date hidden'!G80)</f>
        <v>0</v>
      </c>
      <c r="G79" s="204">
        <f>IF('Indicator Date hidden'!H80="x","x",$G$2-'Indicator Date hidden'!H80)</f>
        <v>0</v>
      </c>
      <c r="H79" s="204">
        <f>IF('Indicator Date hidden'!I80="x","x",$H$2-'Indicator Date hidden'!I80)</f>
        <v>0</v>
      </c>
      <c r="I79" s="204">
        <f>IF('Indicator Date hidden'!J80="x","x",$I$2-'Indicator Date hidden'!J80)</f>
        <v>0</v>
      </c>
      <c r="J79" s="204">
        <f>IF('Indicator Date hidden'!K80="x","x",$J$2-'Indicator Date hidden'!K80)</f>
        <v>0</v>
      </c>
      <c r="K79" s="204">
        <f>IF('Indicator Date hidden'!L80="x","x",$K$2-'Indicator Date hidden'!L80)</f>
        <v>0</v>
      </c>
      <c r="L79" s="204">
        <f>IF('Indicator Date hidden'!M80="x","x",$L$2-'Indicator Date hidden'!M80)</f>
        <v>0</v>
      </c>
      <c r="M79" s="204">
        <f>IF('Indicator Date hidden'!N80="x","x",$M$2-'Indicator Date hidden'!N80)</f>
        <v>0</v>
      </c>
      <c r="N79" s="204">
        <f>IF('Indicator Date hidden'!O80="x","x",$N$2-'Indicator Date hidden'!O80)</f>
        <v>0</v>
      </c>
      <c r="O79" s="204">
        <f>IF('Indicator Date hidden'!P80="x","x",$O$2-'Indicator Date hidden'!P80)</f>
        <v>0</v>
      </c>
      <c r="P79" s="204">
        <f>IF('Indicator Date hidden'!Q80="x","x",$P$2-'Indicator Date hidden'!Q80)</f>
        <v>0</v>
      </c>
      <c r="Q79" s="204" t="str">
        <f>IF('Indicator Date hidden'!R80="x","x",$Q$2-'Indicator Date hidden'!R80)</f>
        <v>x</v>
      </c>
      <c r="R79" s="204">
        <f>IF('Indicator Date hidden'!S80="x","x",$R$2-'Indicator Date hidden'!S80)</f>
        <v>0</v>
      </c>
      <c r="S79" s="204">
        <f>IF('Indicator Date hidden'!T80="x","x",$S$2-'Indicator Date hidden'!T80)</f>
        <v>0</v>
      </c>
      <c r="T79" s="204">
        <f>IF('Indicator Date hidden'!U80="x","x",$T$2-'Indicator Date hidden'!U80)</f>
        <v>0</v>
      </c>
      <c r="U79" s="204">
        <f>IF('Indicator Date hidden'!V80="x","x",$U$2-'Indicator Date hidden'!V80)</f>
        <v>0</v>
      </c>
      <c r="V79" s="204">
        <f>IF('Indicator Date hidden'!W80="x","x",$V$2-'Indicator Date hidden'!W80)</f>
        <v>0</v>
      </c>
      <c r="W79" s="204">
        <f>IF('Indicator Date hidden'!X80="x","x",$W$2-'Indicator Date hidden'!X80)</f>
        <v>10</v>
      </c>
      <c r="X79" s="204">
        <f>IF('Indicator Date hidden'!Y80="x","x",$X$2-'Indicator Date hidden'!Y80)</f>
        <v>4</v>
      </c>
      <c r="Y79" s="204">
        <f>IF('Indicator Date hidden'!Z80="x","x",$Y$2-'Indicator Date hidden'!Z80)</f>
        <v>0</v>
      </c>
      <c r="Z79" s="204">
        <f>IF('Indicator Date hidden'!AA80="x","x",$Z$2-'Indicator Date hidden'!AA80)</f>
        <v>0</v>
      </c>
      <c r="AA79" s="204">
        <f>IF('Indicator Date hidden'!AB80="x","x",$AA$2-'Indicator Date hidden'!AB80)</f>
        <v>0</v>
      </c>
      <c r="AB79" s="204">
        <f>IF('Indicator Date hidden'!AC80="x","x",$AB$2-'Indicator Date hidden'!AC80)</f>
        <v>0</v>
      </c>
      <c r="AC79" s="204">
        <f>IF('Indicator Date hidden'!AD80="x","x",$AC$2-'Indicator Date hidden'!AD80)</f>
        <v>0</v>
      </c>
      <c r="AD79" s="204">
        <f>IF('Indicator Date hidden'!AE80="x","x",$AD$2-'Indicator Date hidden'!AE80)</f>
        <v>0</v>
      </c>
      <c r="AE79" s="204">
        <f>IF('Indicator Date hidden'!AF80="x","x",$AE$2-'Indicator Date hidden'!AF80)</f>
        <v>0</v>
      </c>
      <c r="AF79" s="204">
        <f>IF('Indicator Date hidden'!AG80="x","x",$AF$2-'Indicator Date hidden'!AG80)</f>
        <v>0</v>
      </c>
      <c r="AG79" s="204">
        <f>IF('Indicator Date hidden'!AH80="x","x",$AG$2-'Indicator Date hidden'!AH80)</f>
        <v>0</v>
      </c>
      <c r="AH79" s="204">
        <f>IF('Indicator Date hidden'!AI80="x","x",$AH$2-'Indicator Date hidden'!AI80)</f>
        <v>0</v>
      </c>
      <c r="AI79" s="204">
        <f>IF('Indicator Date hidden'!AJ80="x","x",$AI$2-'Indicator Date hidden'!AJ80)</f>
        <v>0</v>
      </c>
      <c r="AJ79" s="204" t="str">
        <f>IF('Indicator Date hidden'!AK80="x","x",$AJ$2-'Indicator Date hidden'!AK80)</f>
        <v>x</v>
      </c>
      <c r="AK79" s="204">
        <f>IF('Indicator Date hidden'!AL80="x","x",$AK$2-'Indicator Date hidden'!AL80)</f>
        <v>1</v>
      </c>
      <c r="AL79" s="204">
        <f>IF('Indicator Date hidden'!AM80="x","x",$AL$2-'Indicator Date hidden'!AM80)</f>
        <v>0</v>
      </c>
      <c r="AM79" s="204">
        <f>IF('Indicator Date hidden'!AN80="x","x",$AM$2-'Indicator Date hidden'!AN80)</f>
        <v>0</v>
      </c>
      <c r="AN79" s="204">
        <f>IF('Indicator Date hidden'!AO80="x","x",$AN$2-'Indicator Date hidden'!AO80)</f>
        <v>0</v>
      </c>
      <c r="AO79" s="204">
        <f>IF('Indicator Date hidden'!AP80="x","x",$AO$2-'Indicator Date hidden'!AP80)</f>
        <v>0</v>
      </c>
      <c r="AP79" s="204">
        <f>IF('Indicator Date hidden'!AQ80="x","x",$AP$2-'Indicator Date hidden'!AQ80)</f>
        <v>0</v>
      </c>
      <c r="AQ79" s="204">
        <f>IF('Indicator Date hidden'!AR80="x","x",$AQ$2-'Indicator Date hidden'!AR80)</f>
        <v>4</v>
      </c>
      <c r="AR79" s="204">
        <f>IF('Indicator Date hidden'!AS80="x","x",$AR$2-'Indicator Date hidden'!AS80)</f>
        <v>0</v>
      </c>
      <c r="AS79" s="204">
        <f>IF('Indicator Date hidden'!AT80="x","x",$AS$2-'Indicator Date hidden'!AT80)</f>
        <v>0</v>
      </c>
      <c r="AT79" s="204">
        <f>IF('Indicator Date hidden'!AU80="x","x",$AT$2-'Indicator Date hidden'!AU80)</f>
        <v>0</v>
      </c>
      <c r="AU79" s="204">
        <f>IF('Indicator Date hidden'!AV80="x","x",$AU$2-'Indicator Date hidden'!AV80)</f>
        <v>2</v>
      </c>
      <c r="AV79" s="204">
        <f>IF('Indicator Date hidden'!AW80="x","x",$AV$2-'Indicator Date hidden'!AW80)</f>
        <v>0</v>
      </c>
      <c r="AW79" s="204">
        <f>IF('Indicator Date hidden'!AX80="x","x",$AW$2-'Indicator Date hidden'!AX80)</f>
        <v>0</v>
      </c>
      <c r="AX79" s="204">
        <f>IF('Indicator Date hidden'!AY80="x","x",$AX$2-'Indicator Date hidden'!AY80)</f>
        <v>0</v>
      </c>
      <c r="AY79" s="204">
        <f>IF('Indicator Date hidden'!AZ80="x","x",$AY$2-'Indicator Date hidden'!AZ80)</f>
        <v>0</v>
      </c>
      <c r="AZ79" s="204">
        <f>IF('Indicator Date hidden'!BA80="x","x",$AZ$2-'Indicator Date hidden'!BA80)</f>
        <v>0</v>
      </c>
      <c r="BA79">
        <f t="shared" si="10"/>
        <v>21</v>
      </c>
      <c r="BB79" s="21">
        <f t="shared" si="11"/>
        <v>0.42857142857142855</v>
      </c>
      <c r="BC79">
        <f t="shared" si="12"/>
        <v>5</v>
      </c>
      <c r="BD79" s="21">
        <f t="shared" si="13"/>
        <v>1.6162440712835371</v>
      </c>
      <c r="BE79" s="273">
        <f t="shared" si="14"/>
        <v>0</v>
      </c>
    </row>
    <row r="80" spans="1:57" x14ac:dyDescent="0.35">
      <c r="A80" t="s">
        <v>6966</v>
      </c>
      <c r="B80" s="204">
        <f>IF('Indicator Date hidden'!C81="x","x",$B$2-'Indicator Date hidden'!C81)</f>
        <v>0</v>
      </c>
      <c r="C80" s="204">
        <f>IF('Indicator Date hidden'!D81="x","x",$C$2-'Indicator Date hidden'!D81)</f>
        <v>0</v>
      </c>
      <c r="D80" s="204">
        <f>IF('Indicator Date hidden'!E81="x","x",$D$2-'Indicator Date hidden'!E81)</f>
        <v>0</v>
      </c>
      <c r="E80" s="204">
        <f>IF('Indicator Date hidden'!F81="x","x",$E$2-'Indicator Date hidden'!F81)</f>
        <v>0</v>
      </c>
      <c r="F80" s="204">
        <f>IF('Indicator Date hidden'!G81="x","x",$F$2-'Indicator Date hidden'!G81)</f>
        <v>0</v>
      </c>
      <c r="G80" s="204">
        <f>IF('Indicator Date hidden'!H81="x","x",$G$2-'Indicator Date hidden'!H81)</f>
        <v>0</v>
      </c>
      <c r="H80" s="204">
        <f>IF('Indicator Date hidden'!I81="x","x",$H$2-'Indicator Date hidden'!I81)</f>
        <v>0</v>
      </c>
      <c r="I80" s="204">
        <f>IF('Indicator Date hidden'!J81="x","x",$I$2-'Indicator Date hidden'!J81)</f>
        <v>0</v>
      </c>
      <c r="J80" s="204">
        <f>IF('Indicator Date hidden'!K81="x","x",$J$2-'Indicator Date hidden'!K81)</f>
        <v>0</v>
      </c>
      <c r="K80" s="204">
        <f>IF('Indicator Date hidden'!L81="x","x",$K$2-'Indicator Date hidden'!L81)</f>
        <v>0</v>
      </c>
      <c r="L80" s="204">
        <f>IF('Indicator Date hidden'!M81="x","x",$L$2-'Indicator Date hidden'!M81)</f>
        <v>0</v>
      </c>
      <c r="M80" s="204">
        <f>IF('Indicator Date hidden'!N81="x","x",$M$2-'Indicator Date hidden'!N81)</f>
        <v>0</v>
      </c>
      <c r="N80" s="204">
        <f>IF('Indicator Date hidden'!O81="x","x",$N$2-'Indicator Date hidden'!O81)</f>
        <v>0</v>
      </c>
      <c r="O80" s="204">
        <f>IF('Indicator Date hidden'!P81="x","x",$O$2-'Indicator Date hidden'!P81)</f>
        <v>0</v>
      </c>
      <c r="P80" s="204">
        <f>IF('Indicator Date hidden'!Q81="x","x",$P$2-'Indicator Date hidden'!Q81)</f>
        <v>0</v>
      </c>
      <c r="Q80" s="204">
        <f>IF('Indicator Date hidden'!R81="x","x",$Q$2-'Indicator Date hidden'!R81)</f>
        <v>3</v>
      </c>
      <c r="R80" s="204">
        <f>IF('Indicator Date hidden'!S81="x","x",$R$2-'Indicator Date hidden'!S81)</f>
        <v>0</v>
      </c>
      <c r="S80" s="204">
        <f>IF('Indicator Date hidden'!T81="x","x",$S$2-'Indicator Date hidden'!T81)</f>
        <v>0</v>
      </c>
      <c r="T80" s="204">
        <f>IF('Indicator Date hidden'!U81="x","x",$T$2-'Indicator Date hidden'!U81)</f>
        <v>0</v>
      </c>
      <c r="U80" s="204">
        <f>IF('Indicator Date hidden'!V81="x","x",$U$2-'Indicator Date hidden'!V81)</f>
        <v>0</v>
      </c>
      <c r="V80" s="204">
        <f>IF('Indicator Date hidden'!W81="x","x",$V$2-'Indicator Date hidden'!W81)</f>
        <v>0</v>
      </c>
      <c r="W80" s="204">
        <f>IF('Indicator Date hidden'!X81="x","x",$W$2-'Indicator Date hidden'!X81)</f>
        <v>3</v>
      </c>
      <c r="X80" s="204">
        <f>IF('Indicator Date hidden'!Y81="x","x",$X$2-'Indicator Date hidden'!Y81)</f>
        <v>4</v>
      </c>
      <c r="Y80" s="204">
        <f>IF('Indicator Date hidden'!Z81="x","x",$Y$2-'Indicator Date hidden'!Z81)</f>
        <v>0</v>
      </c>
      <c r="Z80" s="204">
        <f>IF('Indicator Date hidden'!AA81="x","x",$Z$2-'Indicator Date hidden'!AA81)</f>
        <v>0</v>
      </c>
      <c r="AA80" s="204" t="str">
        <f>IF('Indicator Date hidden'!AB81="x","x",$AA$2-'Indicator Date hidden'!AB81)</f>
        <v>x</v>
      </c>
      <c r="AB80" s="204">
        <f>IF('Indicator Date hidden'!AC81="x","x",$AB$2-'Indicator Date hidden'!AC81)</f>
        <v>0</v>
      </c>
      <c r="AC80" s="204">
        <f>IF('Indicator Date hidden'!AD81="x","x",$AC$2-'Indicator Date hidden'!AD81)</f>
        <v>0</v>
      </c>
      <c r="AD80" s="204" t="str">
        <f>IF('Indicator Date hidden'!AE81="x","x",$AD$2-'Indicator Date hidden'!AE81)</f>
        <v>x</v>
      </c>
      <c r="AE80" s="204">
        <f>IF('Indicator Date hidden'!AF81="x","x",$AE$2-'Indicator Date hidden'!AF81)</f>
        <v>0</v>
      </c>
      <c r="AF80" s="204">
        <f>IF('Indicator Date hidden'!AG81="x","x",$AF$2-'Indicator Date hidden'!AG81)</f>
        <v>1</v>
      </c>
      <c r="AG80" s="204">
        <f>IF('Indicator Date hidden'!AH81="x","x",$AG$2-'Indicator Date hidden'!AH81)</f>
        <v>0</v>
      </c>
      <c r="AH80" s="204">
        <f>IF('Indicator Date hidden'!AI81="x","x",$AH$2-'Indicator Date hidden'!AI81)</f>
        <v>0</v>
      </c>
      <c r="AI80" s="204">
        <f>IF('Indicator Date hidden'!AJ81="x","x",$AI$2-'Indicator Date hidden'!AJ81)</f>
        <v>0</v>
      </c>
      <c r="AJ80" s="204">
        <f>IF('Indicator Date hidden'!AK81="x","x",$AJ$2-'Indicator Date hidden'!AK81)</f>
        <v>0</v>
      </c>
      <c r="AK80" s="204">
        <f>IF('Indicator Date hidden'!AL81="x","x",$AK$2-'Indicator Date hidden'!AL81)</f>
        <v>0</v>
      </c>
      <c r="AL80" s="204">
        <f>IF('Indicator Date hidden'!AM81="x","x",$AL$2-'Indicator Date hidden'!AM81)</f>
        <v>0</v>
      </c>
      <c r="AM80" s="204">
        <f>IF('Indicator Date hidden'!AN81="x","x",$AM$2-'Indicator Date hidden'!AN81)</f>
        <v>0</v>
      </c>
      <c r="AN80" s="204">
        <f>IF('Indicator Date hidden'!AO81="x","x",$AN$2-'Indicator Date hidden'!AO81)</f>
        <v>0</v>
      </c>
      <c r="AO80" s="204">
        <f>IF('Indicator Date hidden'!AP81="x","x",$AO$2-'Indicator Date hidden'!AP81)</f>
        <v>0</v>
      </c>
      <c r="AP80" s="204">
        <f>IF('Indicator Date hidden'!AQ81="x","x",$AP$2-'Indicator Date hidden'!AQ81)</f>
        <v>0</v>
      </c>
      <c r="AQ80" s="204">
        <f>IF('Indicator Date hidden'!AR81="x","x",$AQ$2-'Indicator Date hidden'!AR81)</f>
        <v>0</v>
      </c>
      <c r="AR80" s="204">
        <f>IF('Indicator Date hidden'!AS81="x","x",$AR$2-'Indicator Date hidden'!AS81)</f>
        <v>0</v>
      </c>
      <c r="AS80" s="204">
        <f>IF('Indicator Date hidden'!AT81="x","x",$AS$2-'Indicator Date hidden'!AT81)</f>
        <v>0</v>
      </c>
      <c r="AT80" s="204">
        <f>IF('Indicator Date hidden'!AU81="x","x",$AT$2-'Indicator Date hidden'!AU81)</f>
        <v>0</v>
      </c>
      <c r="AU80" s="204">
        <f>IF('Indicator Date hidden'!AV81="x","x",$AU$2-'Indicator Date hidden'!AV81)</f>
        <v>1</v>
      </c>
      <c r="AV80" s="204">
        <f>IF('Indicator Date hidden'!AW81="x","x",$AV$2-'Indicator Date hidden'!AW81)</f>
        <v>0</v>
      </c>
      <c r="AW80" s="204">
        <f>IF('Indicator Date hidden'!AX81="x","x",$AW$2-'Indicator Date hidden'!AX81)</f>
        <v>0</v>
      </c>
      <c r="AX80" s="204">
        <f>IF('Indicator Date hidden'!AY81="x","x",$AX$2-'Indicator Date hidden'!AY81)</f>
        <v>0</v>
      </c>
      <c r="AY80" s="204">
        <f>IF('Indicator Date hidden'!AZ81="x","x",$AY$2-'Indicator Date hidden'!AZ81)</f>
        <v>0</v>
      </c>
      <c r="AZ80" s="204">
        <f>IF('Indicator Date hidden'!BA81="x","x",$AZ$2-'Indicator Date hidden'!BA81)</f>
        <v>0</v>
      </c>
      <c r="BA80">
        <f t="shared" si="10"/>
        <v>12</v>
      </c>
      <c r="BB80" s="21">
        <f t="shared" si="11"/>
        <v>0.24489795918367346</v>
      </c>
      <c r="BC80">
        <f t="shared" si="12"/>
        <v>5</v>
      </c>
      <c r="BD80" s="21">
        <f t="shared" si="13"/>
        <v>0.82141272642849417</v>
      </c>
      <c r="BE80" s="273">
        <f t="shared" si="14"/>
        <v>0</v>
      </c>
    </row>
    <row r="81" spans="1:57" x14ac:dyDescent="0.35">
      <c r="A81" t="s">
        <v>6964</v>
      </c>
      <c r="B81" s="204">
        <f>IF('Indicator Date hidden'!C82="x","x",$B$2-'Indicator Date hidden'!C82)</f>
        <v>0</v>
      </c>
      <c r="C81" s="204">
        <f>IF('Indicator Date hidden'!D82="x","x",$C$2-'Indicator Date hidden'!D82)</f>
        <v>0</v>
      </c>
      <c r="D81" s="204">
        <f>IF('Indicator Date hidden'!E82="x","x",$D$2-'Indicator Date hidden'!E82)</f>
        <v>0</v>
      </c>
      <c r="E81" s="204">
        <f>IF('Indicator Date hidden'!F82="x","x",$E$2-'Indicator Date hidden'!F82)</f>
        <v>0</v>
      </c>
      <c r="F81" s="204">
        <f>IF('Indicator Date hidden'!G82="x","x",$F$2-'Indicator Date hidden'!G82)</f>
        <v>0</v>
      </c>
      <c r="G81" s="204">
        <f>IF('Indicator Date hidden'!H82="x","x",$G$2-'Indicator Date hidden'!H82)</f>
        <v>0</v>
      </c>
      <c r="H81" s="204">
        <f>IF('Indicator Date hidden'!I82="x","x",$H$2-'Indicator Date hidden'!I82)</f>
        <v>0</v>
      </c>
      <c r="I81" s="204">
        <f>IF('Indicator Date hidden'!J82="x","x",$I$2-'Indicator Date hidden'!J82)</f>
        <v>0</v>
      </c>
      <c r="J81" s="204">
        <f>IF('Indicator Date hidden'!K82="x","x",$J$2-'Indicator Date hidden'!K82)</f>
        <v>0</v>
      </c>
      <c r="K81" s="204">
        <f>IF('Indicator Date hidden'!L82="x","x",$K$2-'Indicator Date hidden'!L82)</f>
        <v>0</v>
      </c>
      <c r="L81" s="204">
        <f>IF('Indicator Date hidden'!M82="x","x",$L$2-'Indicator Date hidden'!M82)</f>
        <v>0</v>
      </c>
      <c r="M81" s="204">
        <f>IF('Indicator Date hidden'!N82="x","x",$M$2-'Indicator Date hidden'!N82)</f>
        <v>0</v>
      </c>
      <c r="N81" s="204">
        <f>IF('Indicator Date hidden'!O82="x","x",$N$2-'Indicator Date hidden'!O82)</f>
        <v>0</v>
      </c>
      <c r="O81" s="204">
        <f>IF('Indicator Date hidden'!P82="x","x",$O$2-'Indicator Date hidden'!P82)</f>
        <v>0</v>
      </c>
      <c r="P81" s="204">
        <f>IF('Indicator Date hidden'!Q82="x","x",$P$2-'Indicator Date hidden'!Q82)</f>
        <v>0</v>
      </c>
      <c r="Q81" s="204" t="str">
        <f>IF('Indicator Date hidden'!R82="x","x",$Q$2-'Indicator Date hidden'!R82)</f>
        <v>x</v>
      </c>
      <c r="R81" s="204">
        <f>IF('Indicator Date hidden'!S82="x","x",$R$2-'Indicator Date hidden'!S82)</f>
        <v>0</v>
      </c>
      <c r="S81" s="204">
        <f>IF('Indicator Date hidden'!T82="x","x",$S$2-'Indicator Date hidden'!T82)</f>
        <v>0</v>
      </c>
      <c r="T81" s="204">
        <f>IF('Indicator Date hidden'!U82="x","x",$T$2-'Indicator Date hidden'!U82)</f>
        <v>0</v>
      </c>
      <c r="U81" s="204" t="str">
        <f>IF('Indicator Date hidden'!V82="x","x",$U$2-'Indicator Date hidden'!V82)</f>
        <v>x</v>
      </c>
      <c r="V81" s="204">
        <f>IF('Indicator Date hidden'!W82="x","x",$V$2-'Indicator Date hidden'!W82)</f>
        <v>0</v>
      </c>
      <c r="W81" s="204" t="str">
        <f>IF('Indicator Date hidden'!X82="x","x",$W$2-'Indicator Date hidden'!X82)</f>
        <v>x</v>
      </c>
      <c r="X81" s="204">
        <f>IF('Indicator Date hidden'!Y82="x","x",$X$2-'Indicator Date hidden'!Y82)</f>
        <v>1</v>
      </c>
      <c r="Y81" s="204">
        <f>IF('Indicator Date hidden'!Z82="x","x",$Y$2-'Indicator Date hidden'!Z82)</f>
        <v>0</v>
      </c>
      <c r="Z81" s="204">
        <f>IF('Indicator Date hidden'!AA82="x","x",$Z$2-'Indicator Date hidden'!AA82)</f>
        <v>0</v>
      </c>
      <c r="AA81" s="204">
        <f>IF('Indicator Date hidden'!AB82="x","x",$AA$2-'Indicator Date hidden'!AB82)</f>
        <v>0</v>
      </c>
      <c r="AB81" s="204">
        <f>IF('Indicator Date hidden'!AC82="x","x",$AB$2-'Indicator Date hidden'!AC82)</f>
        <v>0</v>
      </c>
      <c r="AC81" s="204">
        <f>IF('Indicator Date hidden'!AD82="x","x",$AC$2-'Indicator Date hidden'!AD82)</f>
        <v>0</v>
      </c>
      <c r="AD81" s="204" t="str">
        <f>IF('Indicator Date hidden'!AE82="x","x",$AD$2-'Indicator Date hidden'!AE82)</f>
        <v>x</v>
      </c>
      <c r="AE81" s="204">
        <f>IF('Indicator Date hidden'!AF82="x","x",$AE$2-'Indicator Date hidden'!AF82)</f>
        <v>0</v>
      </c>
      <c r="AF81" s="204">
        <f>IF('Indicator Date hidden'!AG82="x","x",$AF$2-'Indicator Date hidden'!AG82)</f>
        <v>1</v>
      </c>
      <c r="AG81" s="204">
        <f>IF('Indicator Date hidden'!AH82="x","x",$AG$2-'Indicator Date hidden'!AH82)</f>
        <v>0</v>
      </c>
      <c r="AH81" s="204">
        <f>IF('Indicator Date hidden'!AI82="x","x",$AH$2-'Indicator Date hidden'!AI82)</f>
        <v>0</v>
      </c>
      <c r="AI81" s="204">
        <f>IF('Indicator Date hidden'!AJ82="x","x",$AI$2-'Indicator Date hidden'!AJ82)</f>
        <v>0</v>
      </c>
      <c r="AJ81" s="204" t="str">
        <f>IF('Indicator Date hidden'!AK82="x","x",$AJ$2-'Indicator Date hidden'!AK82)</f>
        <v>x</v>
      </c>
      <c r="AK81" s="204">
        <f>IF('Indicator Date hidden'!AL82="x","x",$AK$2-'Indicator Date hidden'!AL82)</f>
        <v>1</v>
      </c>
      <c r="AL81" s="204">
        <f>IF('Indicator Date hidden'!AM82="x","x",$AL$2-'Indicator Date hidden'!AM82)</f>
        <v>0</v>
      </c>
      <c r="AM81" s="204">
        <f>IF('Indicator Date hidden'!AN82="x","x",$AM$2-'Indicator Date hidden'!AN82)</f>
        <v>0</v>
      </c>
      <c r="AN81" s="204">
        <f>IF('Indicator Date hidden'!AO82="x","x",$AN$2-'Indicator Date hidden'!AO82)</f>
        <v>0</v>
      </c>
      <c r="AO81" s="204">
        <f>IF('Indicator Date hidden'!AP82="x","x",$AO$2-'Indicator Date hidden'!AP82)</f>
        <v>0</v>
      </c>
      <c r="AP81" s="204">
        <f>IF('Indicator Date hidden'!AQ82="x","x",$AP$2-'Indicator Date hidden'!AQ82)</f>
        <v>0</v>
      </c>
      <c r="AQ81" s="204" t="str">
        <f>IF('Indicator Date hidden'!AR82="x","x",$AQ$2-'Indicator Date hidden'!AR82)</f>
        <v>x</v>
      </c>
      <c r="AR81" s="204">
        <f>IF('Indicator Date hidden'!AS82="x","x",$AR$2-'Indicator Date hidden'!AS82)</f>
        <v>0</v>
      </c>
      <c r="AS81" s="204">
        <f>IF('Indicator Date hidden'!AT82="x","x",$AS$2-'Indicator Date hidden'!AT82)</f>
        <v>0</v>
      </c>
      <c r="AT81" s="204">
        <f>IF('Indicator Date hidden'!AU82="x","x",$AT$2-'Indicator Date hidden'!AU82)</f>
        <v>0</v>
      </c>
      <c r="AU81" s="204" t="str">
        <f>IF('Indicator Date hidden'!AV82="x","x",$AU$2-'Indicator Date hidden'!AV82)</f>
        <v>x</v>
      </c>
      <c r="AV81" s="204">
        <f>IF('Indicator Date hidden'!AW82="x","x",$AV$2-'Indicator Date hidden'!AW82)</f>
        <v>0</v>
      </c>
      <c r="AW81" s="204">
        <f>IF('Indicator Date hidden'!AX82="x","x",$AW$2-'Indicator Date hidden'!AX82)</f>
        <v>0</v>
      </c>
      <c r="AX81" s="204">
        <f>IF('Indicator Date hidden'!AY82="x","x",$AX$2-'Indicator Date hidden'!AY82)</f>
        <v>0</v>
      </c>
      <c r="AY81" s="204">
        <f>IF('Indicator Date hidden'!AZ82="x","x",$AY$2-'Indicator Date hidden'!AZ82)</f>
        <v>0</v>
      </c>
      <c r="AZ81" s="204">
        <f>IF('Indicator Date hidden'!BA82="x","x",$AZ$2-'Indicator Date hidden'!BA82)</f>
        <v>0</v>
      </c>
      <c r="BA81">
        <f t="shared" si="10"/>
        <v>3</v>
      </c>
      <c r="BB81" s="21">
        <f t="shared" si="11"/>
        <v>6.8181818181818177E-2</v>
      </c>
      <c r="BC81">
        <f t="shared" si="12"/>
        <v>3</v>
      </c>
      <c r="BD81" s="21">
        <f t="shared" si="13"/>
        <v>0.25205764787294127</v>
      </c>
      <c r="BE81" s="273">
        <f t="shared" si="14"/>
        <v>0</v>
      </c>
    </row>
    <row r="82" spans="1:57" x14ac:dyDescent="0.35">
      <c r="A82" t="s">
        <v>6970</v>
      </c>
      <c r="B82" s="204">
        <f>IF('Indicator Date hidden'!C83="x","x",$B$2-'Indicator Date hidden'!C83)</f>
        <v>0</v>
      </c>
      <c r="C82" s="204">
        <f>IF('Indicator Date hidden'!D83="x","x",$C$2-'Indicator Date hidden'!D83)</f>
        <v>0</v>
      </c>
      <c r="D82" s="204">
        <f>IF('Indicator Date hidden'!E83="x","x",$D$2-'Indicator Date hidden'!E83)</f>
        <v>0</v>
      </c>
      <c r="E82" s="204">
        <f>IF('Indicator Date hidden'!F83="x","x",$E$2-'Indicator Date hidden'!F83)</f>
        <v>0</v>
      </c>
      <c r="F82" s="204">
        <f>IF('Indicator Date hidden'!G83="x","x",$F$2-'Indicator Date hidden'!G83)</f>
        <v>0</v>
      </c>
      <c r="G82" s="204">
        <f>IF('Indicator Date hidden'!H83="x","x",$G$2-'Indicator Date hidden'!H83)</f>
        <v>0</v>
      </c>
      <c r="H82" s="204">
        <f>IF('Indicator Date hidden'!I83="x","x",$H$2-'Indicator Date hidden'!I83)</f>
        <v>0</v>
      </c>
      <c r="I82" s="204">
        <f>IF('Indicator Date hidden'!J83="x","x",$I$2-'Indicator Date hidden'!J83)</f>
        <v>0</v>
      </c>
      <c r="J82" s="204">
        <f>IF('Indicator Date hidden'!K83="x","x",$J$2-'Indicator Date hidden'!K83)</f>
        <v>0</v>
      </c>
      <c r="K82" s="204">
        <f>IF('Indicator Date hidden'!L83="x","x",$K$2-'Indicator Date hidden'!L83)</f>
        <v>0</v>
      </c>
      <c r="L82" s="204">
        <f>IF('Indicator Date hidden'!M83="x","x",$L$2-'Indicator Date hidden'!M83)</f>
        <v>0</v>
      </c>
      <c r="M82" s="204">
        <f>IF('Indicator Date hidden'!N83="x","x",$M$2-'Indicator Date hidden'!N83)</f>
        <v>0</v>
      </c>
      <c r="N82" s="204">
        <f>IF('Indicator Date hidden'!O83="x","x",$N$2-'Indicator Date hidden'!O83)</f>
        <v>0</v>
      </c>
      <c r="O82" s="204">
        <f>IF('Indicator Date hidden'!P83="x","x",$O$2-'Indicator Date hidden'!P83)</f>
        <v>0</v>
      </c>
      <c r="P82" s="204">
        <f>IF('Indicator Date hidden'!Q83="x","x",$P$2-'Indicator Date hidden'!Q83)</f>
        <v>0</v>
      </c>
      <c r="Q82" s="204" t="str">
        <f>IF('Indicator Date hidden'!R83="x","x",$Q$2-'Indicator Date hidden'!R83)</f>
        <v>x</v>
      </c>
      <c r="R82" s="204">
        <f>IF('Indicator Date hidden'!S83="x","x",$R$2-'Indicator Date hidden'!S83)</f>
        <v>0</v>
      </c>
      <c r="S82" s="204">
        <f>IF('Indicator Date hidden'!T83="x","x",$S$2-'Indicator Date hidden'!T83)</f>
        <v>0</v>
      </c>
      <c r="T82" s="204">
        <f>IF('Indicator Date hidden'!U83="x","x",$T$2-'Indicator Date hidden'!U83)</f>
        <v>0</v>
      </c>
      <c r="U82" s="204" t="str">
        <f>IF('Indicator Date hidden'!V83="x","x",$U$2-'Indicator Date hidden'!V83)</f>
        <v>x</v>
      </c>
      <c r="V82" s="204">
        <f>IF('Indicator Date hidden'!W83="x","x",$V$2-'Indicator Date hidden'!W83)</f>
        <v>0</v>
      </c>
      <c r="W82" s="204" t="str">
        <f>IF('Indicator Date hidden'!X83="x","x",$W$2-'Indicator Date hidden'!X83)</f>
        <v>x</v>
      </c>
      <c r="X82" s="204">
        <f>IF('Indicator Date hidden'!Y83="x","x",$X$2-'Indicator Date hidden'!Y83)</f>
        <v>2</v>
      </c>
      <c r="Y82" s="204">
        <f>IF('Indicator Date hidden'!Z83="x","x",$Y$2-'Indicator Date hidden'!Z83)</f>
        <v>0</v>
      </c>
      <c r="Z82" s="204">
        <f>IF('Indicator Date hidden'!AA83="x","x",$Z$2-'Indicator Date hidden'!AA83)</f>
        <v>0</v>
      </c>
      <c r="AA82" s="204" t="str">
        <f>IF('Indicator Date hidden'!AB83="x","x",$AA$2-'Indicator Date hidden'!AB83)</f>
        <v>x</v>
      </c>
      <c r="AB82" s="204">
        <f>IF('Indicator Date hidden'!AC83="x","x",$AB$2-'Indicator Date hidden'!AC83)</f>
        <v>0</v>
      </c>
      <c r="AC82" s="204">
        <f>IF('Indicator Date hidden'!AD83="x","x",$AC$2-'Indicator Date hidden'!AD83)</f>
        <v>0</v>
      </c>
      <c r="AD82" s="204" t="str">
        <f>IF('Indicator Date hidden'!AE83="x","x",$AD$2-'Indicator Date hidden'!AE83)</f>
        <v>x</v>
      </c>
      <c r="AE82" s="204">
        <f>IF('Indicator Date hidden'!AF83="x","x",$AE$2-'Indicator Date hidden'!AF83)</f>
        <v>0</v>
      </c>
      <c r="AF82" s="204">
        <f>IF('Indicator Date hidden'!AG83="x","x",$AF$2-'Indicator Date hidden'!AG83)</f>
        <v>3</v>
      </c>
      <c r="AG82" s="204">
        <f>IF('Indicator Date hidden'!AH83="x","x",$AG$2-'Indicator Date hidden'!AH83)</f>
        <v>0</v>
      </c>
      <c r="AH82" s="204">
        <f>IF('Indicator Date hidden'!AI83="x","x",$AH$2-'Indicator Date hidden'!AI83)</f>
        <v>0</v>
      </c>
      <c r="AI82" s="204">
        <f>IF('Indicator Date hidden'!AJ83="x","x",$AI$2-'Indicator Date hidden'!AJ83)</f>
        <v>0</v>
      </c>
      <c r="AJ82" s="204" t="str">
        <f>IF('Indicator Date hidden'!AK83="x","x",$AJ$2-'Indicator Date hidden'!AK83)</f>
        <v>x</v>
      </c>
      <c r="AK82" s="204">
        <f>IF('Indicator Date hidden'!AL83="x","x",$AK$2-'Indicator Date hidden'!AL83)</f>
        <v>1</v>
      </c>
      <c r="AL82" s="204">
        <f>IF('Indicator Date hidden'!AM83="x","x",$AL$2-'Indicator Date hidden'!AM83)</f>
        <v>0</v>
      </c>
      <c r="AM82" s="204">
        <f>IF('Indicator Date hidden'!AN83="x","x",$AM$2-'Indicator Date hidden'!AN83)</f>
        <v>0</v>
      </c>
      <c r="AN82" s="204">
        <f>IF('Indicator Date hidden'!AO83="x","x",$AN$2-'Indicator Date hidden'!AO83)</f>
        <v>0</v>
      </c>
      <c r="AO82" s="204">
        <f>IF('Indicator Date hidden'!AP83="x","x",$AO$2-'Indicator Date hidden'!AP83)</f>
        <v>0</v>
      </c>
      <c r="AP82" s="204">
        <f>IF('Indicator Date hidden'!AQ83="x","x",$AP$2-'Indicator Date hidden'!AQ83)</f>
        <v>0</v>
      </c>
      <c r="AQ82" s="204" t="str">
        <f>IF('Indicator Date hidden'!AR83="x","x",$AQ$2-'Indicator Date hidden'!AR83)</f>
        <v>x</v>
      </c>
      <c r="AR82" s="204">
        <f>IF('Indicator Date hidden'!AS83="x","x",$AR$2-'Indicator Date hidden'!AS83)</f>
        <v>0</v>
      </c>
      <c r="AS82" s="204">
        <f>IF('Indicator Date hidden'!AT83="x","x",$AS$2-'Indicator Date hidden'!AT83)</f>
        <v>0</v>
      </c>
      <c r="AT82" s="204">
        <f>IF('Indicator Date hidden'!AU83="x","x",$AT$2-'Indicator Date hidden'!AU83)</f>
        <v>0</v>
      </c>
      <c r="AU82" s="204" t="str">
        <f>IF('Indicator Date hidden'!AV83="x","x",$AU$2-'Indicator Date hidden'!AV83)</f>
        <v>x</v>
      </c>
      <c r="AV82" s="204">
        <f>IF('Indicator Date hidden'!AW83="x","x",$AV$2-'Indicator Date hidden'!AW83)</f>
        <v>0</v>
      </c>
      <c r="AW82" s="204">
        <f>IF('Indicator Date hidden'!AX83="x","x",$AW$2-'Indicator Date hidden'!AX83)</f>
        <v>0</v>
      </c>
      <c r="AX82" s="204">
        <f>IF('Indicator Date hidden'!AY83="x","x",$AX$2-'Indicator Date hidden'!AY83)</f>
        <v>0</v>
      </c>
      <c r="AY82" s="204">
        <f>IF('Indicator Date hidden'!AZ83="x","x",$AY$2-'Indicator Date hidden'!AZ83)</f>
        <v>0</v>
      </c>
      <c r="AZ82" s="204">
        <f>IF('Indicator Date hidden'!BA83="x","x",$AZ$2-'Indicator Date hidden'!BA83)</f>
        <v>0</v>
      </c>
      <c r="BA82">
        <f t="shared" si="10"/>
        <v>6</v>
      </c>
      <c r="BB82" s="21">
        <f t="shared" si="11"/>
        <v>0.13953488372093023</v>
      </c>
      <c r="BC82">
        <f t="shared" si="12"/>
        <v>3</v>
      </c>
      <c r="BD82" s="21">
        <f t="shared" si="13"/>
        <v>0.55327336062187538</v>
      </c>
      <c r="BE82" s="273">
        <f t="shared" si="14"/>
        <v>0</v>
      </c>
    </row>
    <row r="83" spans="1:57" x14ac:dyDescent="0.35">
      <c r="A83" t="s">
        <v>6971</v>
      </c>
      <c r="B83" s="204">
        <f>IF('Indicator Date hidden'!C84="x","x",$B$2-'Indicator Date hidden'!C84)</f>
        <v>0</v>
      </c>
      <c r="C83" s="204">
        <f>IF('Indicator Date hidden'!D84="x","x",$C$2-'Indicator Date hidden'!D84)</f>
        <v>0</v>
      </c>
      <c r="D83" s="204">
        <f>IF('Indicator Date hidden'!E84="x","x",$D$2-'Indicator Date hidden'!E84)</f>
        <v>0</v>
      </c>
      <c r="E83" s="204">
        <f>IF('Indicator Date hidden'!F84="x","x",$E$2-'Indicator Date hidden'!F84)</f>
        <v>0</v>
      </c>
      <c r="F83" s="204">
        <f>IF('Indicator Date hidden'!G84="x","x",$F$2-'Indicator Date hidden'!G84)</f>
        <v>0</v>
      </c>
      <c r="G83" s="204">
        <f>IF('Indicator Date hidden'!H84="x","x",$G$2-'Indicator Date hidden'!H84)</f>
        <v>0</v>
      </c>
      <c r="H83" s="204">
        <f>IF('Indicator Date hidden'!I84="x","x",$H$2-'Indicator Date hidden'!I84)</f>
        <v>0</v>
      </c>
      <c r="I83" s="204">
        <f>IF('Indicator Date hidden'!J84="x","x",$I$2-'Indicator Date hidden'!J84)</f>
        <v>0</v>
      </c>
      <c r="J83" s="204">
        <f>IF('Indicator Date hidden'!K84="x","x",$J$2-'Indicator Date hidden'!K84)</f>
        <v>0</v>
      </c>
      <c r="K83" s="204">
        <f>IF('Indicator Date hidden'!L84="x","x",$K$2-'Indicator Date hidden'!L84)</f>
        <v>0</v>
      </c>
      <c r="L83" s="204">
        <f>IF('Indicator Date hidden'!M84="x","x",$L$2-'Indicator Date hidden'!M84)</f>
        <v>0</v>
      </c>
      <c r="M83" s="204">
        <f>IF('Indicator Date hidden'!N84="x","x",$M$2-'Indicator Date hidden'!N84)</f>
        <v>0</v>
      </c>
      <c r="N83" s="204">
        <f>IF('Indicator Date hidden'!O84="x","x",$N$2-'Indicator Date hidden'!O84)</f>
        <v>0</v>
      </c>
      <c r="O83" s="204">
        <f>IF('Indicator Date hidden'!P84="x","x",$O$2-'Indicator Date hidden'!P84)</f>
        <v>0</v>
      </c>
      <c r="P83" s="204">
        <f>IF('Indicator Date hidden'!Q84="x","x",$P$2-'Indicator Date hidden'!Q84)</f>
        <v>0</v>
      </c>
      <c r="Q83" s="204" t="str">
        <f>IF('Indicator Date hidden'!R84="x","x",$Q$2-'Indicator Date hidden'!R84)</f>
        <v>x</v>
      </c>
      <c r="R83" s="204">
        <f>IF('Indicator Date hidden'!S84="x","x",$R$2-'Indicator Date hidden'!S84)</f>
        <v>0</v>
      </c>
      <c r="S83" s="204">
        <f>IF('Indicator Date hidden'!T84="x","x",$S$2-'Indicator Date hidden'!T84)</f>
        <v>0</v>
      </c>
      <c r="T83" s="204">
        <f>IF('Indicator Date hidden'!U84="x","x",$T$2-'Indicator Date hidden'!U84)</f>
        <v>0</v>
      </c>
      <c r="U83" s="204" t="str">
        <f>IF('Indicator Date hidden'!V84="x","x",$U$2-'Indicator Date hidden'!V84)</f>
        <v>x</v>
      </c>
      <c r="V83" s="204">
        <f>IF('Indicator Date hidden'!W84="x","x",$V$2-'Indicator Date hidden'!W84)</f>
        <v>0</v>
      </c>
      <c r="W83" s="204" t="str">
        <f>IF('Indicator Date hidden'!X84="x","x",$W$2-'Indicator Date hidden'!X84)</f>
        <v>x</v>
      </c>
      <c r="X83" s="204">
        <f>IF('Indicator Date hidden'!Y84="x","x",$X$2-'Indicator Date hidden'!Y84)</f>
        <v>2</v>
      </c>
      <c r="Y83" s="204">
        <f>IF('Indicator Date hidden'!Z84="x","x",$Y$2-'Indicator Date hidden'!Z84)</f>
        <v>0</v>
      </c>
      <c r="Z83" s="204">
        <f>IF('Indicator Date hidden'!AA84="x","x",$Z$2-'Indicator Date hidden'!AA84)</f>
        <v>0</v>
      </c>
      <c r="AA83" s="204">
        <f>IF('Indicator Date hidden'!AB84="x","x",$AA$2-'Indicator Date hidden'!AB84)</f>
        <v>1</v>
      </c>
      <c r="AB83" s="204">
        <f>IF('Indicator Date hidden'!AC84="x","x",$AB$2-'Indicator Date hidden'!AC84)</f>
        <v>0</v>
      </c>
      <c r="AC83" s="204">
        <f>IF('Indicator Date hidden'!AD84="x","x",$AC$2-'Indicator Date hidden'!AD84)</f>
        <v>0</v>
      </c>
      <c r="AD83" s="204" t="str">
        <f>IF('Indicator Date hidden'!AE84="x","x",$AD$2-'Indicator Date hidden'!AE84)</f>
        <v>x</v>
      </c>
      <c r="AE83" s="204">
        <f>IF('Indicator Date hidden'!AF84="x","x",$AE$2-'Indicator Date hidden'!AF84)</f>
        <v>0</v>
      </c>
      <c r="AF83" s="204">
        <f>IF('Indicator Date hidden'!AG84="x","x",$AF$2-'Indicator Date hidden'!AG84)</f>
        <v>1</v>
      </c>
      <c r="AG83" s="204">
        <f>IF('Indicator Date hidden'!AH84="x","x",$AG$2-'Indicator Date hidden'!AH84)</f>
        <v>0</v>
      </c>
      <c r="AH83" s="204">
        <f>IF('Indicator Date hidden'!AI84="x","x",$AH$2-'Indicator Date hidden'!AI84)</f>
        <v>0</v>
      </c>
      <c r="AI83" s="204">
        <f>IF('Indicator Date hidden'!AJ84="x","x",$AI$2-'Indicator Date hidden'!AJ84)</f>
        <v>0</v>
      </c>
      <c r="AJ83" s="204" t="str">
        <f>IF('Indicator Date hidden'!AK84="x","x",$AJ$2-'Indicator Date hidden'!AK84)</f>
        <v>x</v>
      </c>
      <c r="AK83" s="204">
        <f>IF('Indicator Date hidden'!AL84="x","x",$AK$2-'Indicator Date hidden'!AL84)</f>
        <v>1</v>
      </c>
      <c r="AL83" s="204">
        <f>IF('Indicator Date hidden'!AM84="x","x",$AL$2-'Indicator Date hidden'!AM84)</f>
        <v>0</v>
      </c>
      <c r="AM83" s="204">
        <f>IF('Indicator Date hidden'!AN84="x","x",$AM$2-'Indicator Date hidden'!AN84)</f>
        <v>0</v>
      </c>
      <c r="AN83" s="204">
        <f>IF('Indicator Date hidden'!AO84="x","x",$AN$2-'Indicator Date hidden'!AO84)</f>
        <v>0</v>
      </c>
      <c r="AO83" s="204">
        <f>IF('Indicator Date hidden'!AP84="x","x",$AO$2-'Indicator Date hidden'!AP84)</f>
        <v>0</v>
      </c>
      <c r="AP83" s="204">
        <f>IF('Indicator Date hidden'!AQ84="x","x",$AP$2-'Indicator Date hidden'!AQ84)</f>
        <v>0</v>
      </c>
      <c r="AQ83" s="204">
        <f>IF('Indicator Date hidden'!AR84="x","x",$AQ$2-'Indicator Date hidden'!AR84)</f>
        <v>0</v>
      </c>
      <c r="AR83" s="204">
        <f>IF('Indicator Date hidden'!AS84="x","x",$AR$2-'Indicator Date hidden'!AS84)</f>
        <v>0</v>
      </c>
      <c r="AS83" s="204">
        <f>IF('Indicator Date hidden'!AT84="x","x",$AS$2-'Indicator Date hidden'!AT84)</f>
        <v>0</v>
      </c>
      <c r="AT83" s="204">
        <f>IF('Indicator Date hidden'!AU84="x","x",$AT$2-'Indicator Date hidden'!AU84)</f>
        <v>0</v>
      </c>
      <c r="AU83" s="204">
        <f>IF('Indicator Date hidden'!AV84="x","x",$AU$2-'Indicator Date hidden'!AV84)</f>
        <v>1</v>
      </c>
      <c r="AV83" s="204">
        <f>IF('Indicator Date hidden'!AW84="x","x",$AV$2-'Indicator Date hidden'!AW84)</f>
        <v>0</v>
      </c>
      <c r="AW83" s="204">
        <f>IF('Indicator Date hidden'!AX84="x","x",$AW$2-'Indicator Date hidden'!AX84)</f>
        <v>0</v>
      </c>
      <c r="AX83" s="204">
        <f>IF('Indicator Date hidden'!AY84="x","x",$AX$2-'Indicator Date hidden'!AY84)</f>
        <v>0</v>
      </c>
      <c r="AY83" s="204">
        <f>IF('Indicator Date hidden'!AZ84="x","x",$AY$2-'Indicator Date hidden'!AZ84)</f>
        <v>0</v>
      </c>
      <c r="AZ83" s="204">
        <f>IF('Indicator Date hidden'!BA84="x","x",$AZ$2-'Indicator Date hidden'!BA84)</f>
        <v>0</v>
      </c>
      <c r="BA83">
        <f t="shared" si="10"/>
        <v>6</v>
      </c>
      <c r="BB83" s="21">
        <f t="shared" si="11"/>
        <v>0.13043478260869565</v>
      </c>
      <c r="BC83">
        <f t="shared" si="12"/>
        <v>5</v>
      </c>
      <c r="BD83" s="21">
        <f t="shared" si="13"/>
        <v>0.39610580778888255</v>
      </c>
      <c r="BE83" s="273">
        <f t="shared" si="14"/>
        <v>0</v>
      </c>
    </row>
    <row r="84" spans="1:57" x14ac:dyDescent="0.35">
      <c r="A84" t="s">
        <v>6973</v>
      </c>
      <c r="B84" s="204">
        <f>IF('Indicator Date hidden'!C85="x","x",$B$2-'Indicator Date hidden'!C85)</f>
        <v>0</v>
      </c>
      <c r="C84" s="204">
        <f>IF('Indicator Date hidden'!D85="x","x",$C$2-'Indicator Date hidden'!D85)</f>
        <v>0</v>
      </c>
      <c r="D84" s="204">
        <f>IF('Indicator Date hidden'!E85="x","x",$D$2-'Indicator Date hidden'!E85)</f>
        <v>0</v>
      </c>
      <c r="E84" s="204">
        <f>IF('Indicator Date hidden'!F85="x","x",$E$2-'Indicator Date hidden'!F85)</f>
        <v>0</v>
      </c>
      <c r="F84" s="204">
        <f>IF('Indicator Date hidden'!G85="x","x",$F$2-'Indicator Date hidden'!G85)</f>
        <v>0</v>
      </c>
      <c r="G84" s="204">
        <f>IF('Indicator Date hidden'!H85="x","x",$G$2-'Indicator Date hidden'!H85)</f>
        <v>0</v>
      </c>
      <c r="H84" s="204">
        <f>IF('Indicator Date hidden'!I85="x","x",$H$2-'Indicator Date hidden'!I85)</f>
        <v>0</v>
      </c>
      <c r="I84" s="204">
        <f>IF('Indicator Date hidden'!J85="x","x",$I$2-'Indicator Date hidden'!J85)</f>
        <v>0</v>
      </c>
      <c r="J84" s="204">
        <f>IF('Indicator Date hidden'!K85="x","x",$J$2-'Indicator Date hidden'!K85)</f>
        <v>0</v>
      </c>
      <c r="K84" s="204">
        <f>IF('Indicator Date hidden'!L85="x","x",$K$2-'Indicator Date hidden'!L85)</f>
        <v>0</v>
      </c>
      <c r="L84" s="204">
        <f>IF('Indicator Date hidden'!M85="x","x",$L$2-'Indicator Date hidden'!M85)</f>
        <v>0</v>
      </c>
      <c r="M84" s="204">
        <f>IF('Indicator Date hidden'!N85="x","x",$M$2-'Indicator Date hidden'!N85)</f>
        <v>0</v>
      </c>
      <c r="N84" s="204">
        <f>IF('Indicator Date hidden'!O85="x","x",$N$2-'Indicator Date hidden'!O85)</f>
        <v>0</v>
      </c>
      <c r="O84" s="204">
        <f>IF('Indicator Date hidden'!P85="x","x",$O$2-'Indicator Date hidden'!P85)</f>
        <v>0</v>
      </c>
      <c r="P84" s="204">
        <f>IF('Indicator Date hidden'!Q85="x","x",$P$2-'Indicator Date hidden'!Q85)</f>
        <v>0</v>
      </c>
      <c r="Q84" s="204">
        <f>IF('Indicator Date hidden'!R85="x","x",$Q$2-'Indicator Date hidden'!R85)</f>
        <v>4</v>
      </c>
      <c r="R84" s="204">
        <f>IF('Indicator Date hidden'!S85="x","x",$R$2-'Indicator Date hidden'!S85)</f>
        <v>0</v>
      </c>
      <c r="S84" s="204">
        <f>IF('Indicator Date hidden'!T85="x","x",$S$2-'Indicator Date hidden'!T85)</f>
        <v>0</v>
      </c>
      <c r="T84" s="204">
        <f>IF('Indicator Date hidden'!U85="x","x",$T$2-'Indicator Date hidden'!U85)</f>
        <v>0</v>
      </c>
      <c r="U84" s="204">
        <f>IF('Indicator Date hidden'!V85="x","x",$U$2-'Indicator Date hidden'!V85)</f>
        <v>0</v>
      </c>
      <c r="V84" s="204">
        <f>IF('Indicator Date hidden'!W85="x","x",$V$2-'Indicator Date hidden'!W85)</f>
        <v>0</v>
      </c>
      <c r="W84" s="204">
        <f>IF('Indicator Date hidden'!X85="x","x",$W$2-'Indicator Date hidden'!X85)</f>
        <v>2</v>
      </c>
      <c r="X84" s="204">
        <f>IF('Indicator Date hidden'!Y85="x","x",$X$2-'Indicator Date hidden'!Y85)</f>
        <v>6</v>
      </c>
      <c r="Y84" s="204">
        <f>IF('Indicator Date hidden'!Z85="x","x",$Y$2-'Indicator Date hidden'!Z85)</f>
        <v>0</v>
      </c>
      <c r="Z84" s="204">
        <f>IF('Indicator Date hidden'!AA85="x","x",$Z$2-'Indicator Date hidden'!AA85)</f>
        <v>0</v>
      </c>
      <c r="AA84" s="204">
        <f>IF('Indicator Date hidden'!AB85="x","x",$AA$2-'Indicator Date hidden'!AB85)</f>
        <v>0</v>
      </c>
      <c r="AB84" s="204">
        <f>IF('Indicator Date hidden'!AC85="x","x",$AB$2-'Indicator Date hidden'!AC85)</f>
        <v>0</v>
      </c>
      <c r="AC84" s="204">
        <f>IF('Indicator Date hidden'!AD85="x","x",$AC$2-'Indicator Date hidden'!AD85)</f>
        <v>0</v>
      </c>
      <c r="AD84" s="204" t="str">
        <f>IF('Indicator Date hidden'!AE85="x","x",$AD$2-'Indicator Date hidden'!AE85)</f>
        <v>x</v>
      </c>
      <c r="AE84" s="204">
        <f>IF('Indicator Date hidden'!AF85="x","x",$AE$2-'Indicator Date hidden'!AF85)</f>
        <v>0</v>
      </c>
      <c r="AF84" s="204">
        <f>IF('Indicator Date hidden'!AG85="x","x",$AF$2-'Indicator Date hidden'!AG85)</f>
        <v>9</v>
      </c>
      <c r="AG84" s="204">
        <f>IF('Indicator Date hidden'!AH85="x","x",$AG$2-'Indicator Date hidden'!AH85)</f>
        <v>0</v>
      </c>
      <c r="AH84" s="204">
        <f>IF('Indicator Date hidden'!AI85="x","x",$AH$2-'Indicator Date hidden'!AI85)</f>
        <v>0</v>
      </c>
      <c r="AI84" s="204">
        <f>IF('Indicator Date hidden'!AJ85="x","x",$AI$2-'Indicator Date hidden'!AJ85)</f>
        <v>0</v>
      </c>
      <c r="AJ84" s="204" t="str">
        <f>IF('Indicator Date hidden'!AK85="x","x",$AJ$2-'Indicator Date hidden'!AK85)</f>
        <v>x</v>
      </c>
      <c r="AK84" s="204">
        <f>IF('Indicator Date hidden'!AL85="x","x",$AK$2-'Indicator Date hidden'!AL85)</f>
        <v>1</v>
      </c>
      <c r="AL84" s="204">
        <f>IF('Indicator Date hidden'!AM85="x","x",$AL$2-'Indicator Date hidden'!AM85)</f>
        <v>0</v>
      </c>
      <c r="AM84" s="204">
        <f>IF('Indicator Date hidden'!AN85="x","x",$AM$2-'Indicator Date hidden'!AN85)</f>
        <v>0</v>
      </c>
      <c r="AN84" s="204">
        <f>IF('Indicator Date hidden'!AO85="x","x",$AN$2-'Indicator Date hidden'!AO85)</f>
        <v>0</v>
      </c>
      <c r="AO84" s="204">
        <f>IF('Indicator Date hidden'!AP85="x","x",$AO$2-'Indicator Date hidden'!AP85)</f>
        <v>0</v>
      </c>
      <c r="AP84" s="204">
        <f>IF('Indicator Date hidden'!AQ85="x","x",$AP$2-'Indicator Date hidden'!AQ85)</f>
        <v>0</v>
      </c>
      <c r="AQ84" s="204">
        <f>IF('Indicator Date hidden'!AR85="x","x",$AQ$2-'Indicator Date hidden'!AR85)</f>
        <v>4</v>
      </c>
      <c r="AR84" s="204">
        <f>IF('Indicator Date hidden'!AS85="x","x",$AR$2-'Indicator Date hidden'!AS85)</f>
        <v>0</v>
      </c>
      <c r="AS84" s="204">
        <f>IF('Indicator Date hidden'!AT85="x","x",$AS$2-'Indicator Date hidden'!AT85)</f>
        <v>0</v>
      </c>
      <c r="AT84" s="204">
        <f>IF('Indicator Date hidden'!AU85="x","x",$AT$2-'Indicator Date hidden'!AU85)</f>
        <v>0</v>
      </c>
      <c r="AU84" s="204">
        <f>IF('Indicator Date hidden'!AV85="x","x",$AU$2-'Indicator Date hidden'!AV85)</f>
        <v>1</v>
      </c>
      <c r="AV84" s="204">
        <f>IF('Indicator Date hidden'!AW85="x","x",$AV$2-'Indicator Date hidden'!AW85)</f>
        <v>0</v>
      </c>
      <c r="AW84" s="204">
        <f>IF('Indicator Date hidden'!AX85="x","x",$AW$2-'Indicator Date hidden'!AX85)</f>
        <v>0</v>
      </c>
      <c r="AX84" s="204">
        <f>IF('Indicator Date hidden'!AY85="x","x",$AX$2-'Indicator Date hidden'!AY85)</f>
        <v>0</v>
      </c>
      <c r="AY84" s="204">
        <f>IF('Indicator Date hidden'!AZ85="x","x",$AY$2-'Indicator Date hidden'!AZ85)</f>
        <v>0</v>
      </c>
      <c r="AZ84" s="204">
        <f>IF('Indicator Date hidden'!BA85="x","x",$AZ$2-'Indicator Date hidden'!BA85)</f>
        <v>0</v>
      </c>
      <c r="BA84">
        <f t="shared" si="10"/>
        <v>27</v>
      </c>
      <c r="BB84" s="21">
        <f t="shared" si="11"/>
        <v>0.55102040816326525</v>
      </c>
      <c r="BC84">
        <f t="shared" si="12"/>
        <v>7</v>
      </c>
      <c r="BD84" s="21">
        <f t="shared" si="13"/>
        <v>1.6910475498666611</v>
      </c>
      <c r="BE84" s="273">
        <f t="shared" si="14"/>
        <v>0</v>
      </c>
    </row>
    <row r="85" spans="1:57" x14ac:dyDescent="0.35">
      <c r="A85" t="s">
        <v>6976</v>
      </c>
      <c r="B85" s="204">
        <f>IF('Indicator Date hidden'!C86="x","x",$B$2-'Indicator Date hidden'!C86)</f>
        <v>0</v>
      </c>
      <c r="C85" s="204">
        <f>IF('Indicator Date hidden'!D86="x","x",$C$2-'Indicator Date hidden'!D86)</f>
        <v>0</v>
      </c>
      <c r="D85" s="204">
        <f>IF('Indicator Date hidden'!E86="x","x",$D$2-'Indicator Date hidden'!E86)</f>
        <v>0</v>
      </c>
      <c r="E85" s="204">
        <f>IF('Indicator Date hidden'!F86="x","x",$E$2-'Indicator Date hidden'!F86)</f>
        <v>0</v>
      </c>
      <c r="F85" s="204">
        <f>IF('Indicator Date hidden'!G86="x","x",$F$2-'Indicator Date hidden'!G86)</f>
        <v>0</v>
      </c>
      <c r="G85" s="204">
        <f>IF('Indicator Date hidden'!H86="x","x",$G$2-'Indicator Date hidden'!H86)</f>
        <v>0</v>
      </c>
      <c r="H85" s="204">
        <f>IF('Indicator Date hidden'!I86="x","x",$H$2-'Indicator Date hidden'!I86)</f>
        <v>0</v>
      </c>
      <c r="I85" s="204">
        <f>IF('Indicator Date hidden'!J86="x","x",$I$2-'Indicator Date hidden'!J86)</f>
        <v>0</v>
      </c>
      <c r="J85" s="204">
        <f>IF('Indicator Date hidden'!K86="x","x",$J$2-'Indicator Date hidden'!K86)</f>
        <v>0</v>
      </c>
      <c r="K85" s="204">
        <f>IF('Indicator Date hidden'!L86="x","x",$K$2-'Indicator Date hidden'!L86)</f>
        <v>0</v>
      </c>
      <c r="L85" s="204">
        <f>IF('Indicator Date hidden'!M86="x","x",$L$2-'Indicator Date hidden'!M86)</f>
        <v>0</v>
      </c>
      <c r="M85" s="204">
        <f>IF('Indicator Date hidden'!N86="x","x",$M$2-'Indicator Date hidden'!N86)</f>
        <v>0</v>
      </c>
      <c r="N85" s="204">
        <f>IF('Indicator Date hidden'!O86="x","x",$N$2-'Indicator Date hidden'!O86)</f>
        <v>0</v>
      </c>
      <c r="O85" s="204">
        <f>IF('Indicator Date hidden'!P86="x","x",$O$2-'Indicator Date hidden'!P86)</f>
        <v>0</v>
      </c>
      <c r="P85" s="204">
        <f>IF('Indicator Date hidden'!Q86="x","x",$P$2-'Indicator Date hidden'!Q86)</f>
        <v>0</v>
      </c>
      <c r="Q85" s="204" t="str">
        <f>IF('Indicator Date hidden'!R86="x","x",$Q$2-'Indicator Date hidden'!R86)</f>
        <v>x</v>
      </c>
      <c r="R85" s="204">
        <f>IF('Indicator Date hidden'!S86="x","x",$R$2-'Indicator Date hidden'!S86)</f>
        <v>0</v>
      </c>
      <c r="S85" s="204">
        <f>IF('Indicator Date hidden'!T86="x","x",$S$2-'Indicator Date hidden'!T86)</f>
        <v>0</v>
      </c>
      <c r="T85" s="204">
        <f>IF('Indicator Date hidden'!U86="x","x",$T$2-'Indicator Date hidden'!U86)</f>
        <v>0</v>
      </c>
      <c r="U85" s="204" t="str">
        <f>IF('Indicator Date hidden'!V86="x","x",$U$2-'Indicator Date hidden'!V86)</f>
        <v>x</v>
      </c>
      <c r="V85" s="204">
        <f>IF('Indicator Date hidden'!W86="x","x",$V$2-'Indicator Date hidden'!W86)</f>
        <v>0</v>
      </c>
      <c r="W85" s="204">
        <f>IF('Indicator Date hidden'!X86="x","x",$W$2-'Indicator Date hidden'!X86)</f>
        <v>4</v>
      </c>
      <c r="X85" s="204">
        <f>IF('Indicator Date hidden'!Y86="x","x",$X$2-'Indicator Date hidden'!Y86)</f>
        <v>4</v>
      </c>
      <c r="Y85" s="204">
        <f>IF('Indicator Date hidden'!Z86="x","x",$Y$2-'Indicator Date hidden'!Z86)</f>
        <v>0</v>
      </c>
      <c r="Z85" s="204">
        <f>IF('Indicator Date hidden'!AA86="x","x",$Z$2-'Indicator Date hidden'!AA86)</f>
        <v>0</v>
      </c>
      <c r="AA85" s="204">
        <f>IF('Indicator Date hidden'!AB86="x","x",$AA$2-'Indicator Date hidden'!AB86)</f>
        <v>3</v>
      </c>
      <c r="AB85" s="204">
        <f>IF('Indicator Date hidden'!AC86="x","x",$AB$2-'Indicator Date hidden'!AC86)</f>
        <v>0</v>
      </c>
      <c r="AC85" s="204">
        <f>IF('Indicator Date hidden'!AD86="x","x",$AC$2-'Indicator Date hidden'!AD86)</f>
        <v>0</v>
      </c>
      <c r="AD85" s="204" t="str">
        <f>IF('Indicator Date hidden'!AE86="x","x",$AD$2-'Indicator Date hidden'!AE86)</f>
        <v>x</v>
      </c>
      <c r="AE85" s="204">
        <f>IF('Indicator Date hidden'!AF86="x","x",$AE$2-'Indicator Date hidden'!AF86)</f>
        <v>0</v>
      </c>
      <c r="AF85" s="204">
        <f>IF('Indicator Date hidden'!AG86="x","x",$AF$2-'Indicator Date hidden'!AG86)</f>
        <v>5</v>
      </c>
      <c r="AG85" s="204">
        <f>IF('Indicator Date hidden'!AH86="x","x",$AG$2-'Indicator Date hidden'!AH86)</f>
        <v>0</v>
      </c>
      <c r="AH85" s="204">
        <f>IF('Indicator Date hidden'!AI86="x","x",$AH$2-'Indicator Date hidden'!AI86)</f>
        <v>0</v>
      </c>
      <c r="AI85" s="204">
        <f>IF('Indicator Date hidden'!AJ86="x","x",$AI$2-'Indicator Date hidden'!AJ86)</f>
        <v>0</v>
      </c>
      <c r="AJ85" s="204" t="str">
        <f>IF('Indicator Date hidden'!AK86="x","x",$AJ$2-'Indicator Date hidden'!AK86)</f>
        <v>x</v>
      </c>
      <c r="AK85" s="204">
        <f>IF('Indicator Date hidden'!AL86="x","x",$AK$2-'Indicator Date hidden'!AL86)</f>
        <v>1</v>
      </c>
      <c r="AL85" s="204">
        <f>IF('Indicator Date hidden'!AM86="x","x",$AL$2-'Indicator Date hidden'!AM86)</f>
        <v>0</v>
      </c>
      <c r="AM85" s="204">
        <f>IF('Indicator Date hidden'!AN86="x","x",$AM$2-'Indicator Date hidden'!AN86)</f>
        <v>0</v>
      </c>
      <c r="AN85" s="204">
        <f>IF('Indicator Date hidden'!AO86="x","x",$AN$2-'Indicator Date hidden'!AO86)</f>
        <v>0</v>
      </c>
      <c r="AO85" s="204">
        <f>IF('Indicator Date hidden'!AP86="x","x",$AO$2-'Indicator Date hidden'!AP86)</f>
        <v>0</v>
      </c>
      <c r="AP85" s="204">
        <f>IF('Indicator Date hidden'!AQ86="x","x",$AP$2-'Indicator Date hidden'!AQ86)</f>
        <v>0</v>
      </c>
      <c r="AQ85" s="204">
        <f>IF('Indicator Date hidden'!AR86="x","x",$AQ$2-'Indicator Date hidden'!AR86)</f>
        <v>4</v>
      </c>
      <c r="AR85" s="204">
        <f>IF('Indicator Date hidden'!AS86="x","x",$AR$2-'Indicator Date hidden'!AS86)</f>
        <v>0</v>
      </c>
      <c r="AS85" s="204">
        <f>IF('Indicator Date hidden'!AT86="x","x",$AS$2-'Indicator Date hidden'!AT86)</f>
        <v>0</v>
      </c>
      <c r="AT85" s="204">
        <f>IF('Indicator Date hidden'!AU86="x","x",$AT$2-'Indicator Date hidden'!AU86)</f>
        <v>0</v>
      </c>
      <c r="AU85" s="204" t="str">
        <f>IF('Indicator Date hidden'!AV86="x","x",$AU$2-'Indicator Date hidden'!AV86)</f>
        <v>x</v>
      </c>
      <c r="AV85" s="204">
        <f>IF('Indicator Date hidden'!AW86="x","x",$AV$2-'Indicator Date hidden'!AW86)</f>
        <v>0</v>
      </c>
      <c r="AW85" s="204">
        <f>IF('Indicator Date hidden'!AX86="x","x",$AW$2-'Indicator Date hidden'!AX86)</f>
        <v>0</v>
      </c>
      <c r="AX85" s="204">
        <f>IF('Indicator Date hidden'!AY86="x","x",$AX$2-'Indicator Date hidden'!AY86)</f>
        <v>0</v>
      </c>
      <c r="AY85" s="204">
        <f>IF('Indicator Date hidden'!AZ86="x","x",$AY$2-'Indicator Date hidden'!AZ86)</f>
        <v>0</v>
      </c>
      <c r="AZ85" s="204">
        <f>IF('Indicator Date hidden'!BA86="x","x",$AZ$2-'Indicator Date hidden'!BA86)</f>
        <v>0</v>
      </c>
      <c r="BA85">
        <f t="shared" si="10"/>
        <v>21</v>
      </c>
      <c r="BB85" s="21">
        <f t="shared" si="11"/>
        <v>0.45652173913043476</v>
      </c>
      <c r="BC85">
        <f t="shared" si="12"/>
        <v>6</v>
      </c>
      <c r="BD85" s="21">
        <f t="shared" si="13"/>
        <v>1.2633034978928379</v>
      </c>
      <c r="BE85" s="273">
        <f t="shared" si="14"/>
        <v>0</v>
      </c>
    </row>
    <row r="86" spans="1:57" x14ac:dyDescent="0.35">
      <c r="A86" t="s">
        <v>6974</v>
      </c>
      <c r="B86" s="204">
        <f>IF('Indicator Date hidden'!C87="x","x",$B$2-'Indicator Date hidden'!C87)</f>
        <v>0</v>
      </c>
      <c r="C86" s="204">
        <f>IF('Indicator Date hidden'!D87="x","x",$C$2-'Indicator Date hidden'!D87)</f>
        <v>0</v>
      </c>
      <c r="D86" s="204">
        <f>IF('Indicator Date hidden'!E87="x","x",$D$2-'Indicator Date hidden'!E87)</f>
        <v>0</v>
      </c>
      <c r="E86" s="204">
        <f>IF('Indicator Date hidden'!F87="x","x",$E$2-'Indicator Date hidden'!F87)</f>
        <v>0</v>
      </c>
      <c r="F86" s="204">
        <f>IF('Indicator Date hidden'!G87="x","x",$F$2-'Indicator Date hidden'!G87)</f>
        <v>0</v>
      </c>
      <c r="G86" s="204">
        <f>IF('Indicator Date hidden'!H87="x","x",$G$2-'Indicator Date hidden'!H87)</f>
        <v>0</v>
      </c>
      <c r="H86" s="204">
        <f>IF('Indicator Date hidden'!I87="x","x",$H$2-'Indicator Date hidden'!I87)</f>
        <v>0</v>
      </c>
      <c r="I86" s="204">
        <f>IF('Indicator Date hidden'!J87="x","x",$I$2-'Indicator Date hidden'!J87)</f>
        <v>0</v>
      </c>
      <c r="J86" s="204">
        <f>IF('Indicator Date hidden'!K87="x","x",$J$2-'Indicator Date hidden'!K87)</f>
        <v>0</v>
      </c>
      <c r="K86" s="204">
        <f>IF('Indicator Date hidden'!L87="x","x",$K$2-'Indicator Date hidden'!L87)</f>
        <v>0</v>
      </c>
      <c r="L86" s="204">
        <f>IF('Indicator Date hidden'!M87="x","x",$L$2-'Indicator Date hidden'!M87)</f>
        <v>0</v>
      </c>
      <c r="M86" s="204">
        <f>IF('Indicator Date hidden'!N87="x","x",$M$2-'Indicator Date hidden'!N87)</f>
        <v>0</v>
      </c>
      <c r="N86" s="204">
        <f>IF('Indicator Date hidden'!O87="x","x",$N$2-'Indicator Date hidden'!O87)</f>
        <v>0</v>
      </c>
      <c r="O86" s="204">
        <f>IF('Indicator Date hidden'!P87="x","x",$O$2-'Indicator Date hidden'!P87)</f>
        <v>0</v>
      </c>
      <c r="P86" s="204">
        <f>IF('Indicator Date hidden'!Q87="x","x",$P$2-'Indicator Date hidden'!Q87)</f>
        <v>0</v>
      </c>
      <c r="Q86" s="204">
        <f>IF('Indicator Date hidden'!R87="x","x",$Q$2-'Indicator Date hidden'!R87)</f>
        <v>2</v>
      </c>
      <c r="R86" s="204">
        <f>IF('Indicator Date hidden'!S87="x","x",$R$2-'Indicator Date hidden'!S87)</f>
        <v>0</v>
      </c>
      <c r="S86" s="204">
        <f>IF('Indicator Date hidden'!T87="x","x",$S$2-'Indicator Date hidden'!T87)</f>
        <v>0</v>
      </c>
      <c r="T86" s="204">
        <f>IF('Indicator Date hidden'!U87="x","x",$T$2-'Indicator Date hidden'!U87)</f>
        <v>0</v>
      </c>
      <c r="U86" s="204">
        <f>IF('Indicator Date hidden'!V87="x","x",$U$2-'Indicator Date hidden'!V87)</f>
        <v>0</v>
      </c>
      <c r="V86" s="204">
        <f>IF('Indicator Date hidden'!W87="x","x",$V$2-'Indicator Date hidden'!W87)</f>
        <v>0</v>
      </c>
      <c r="W86" s="204">
        <f>IF('Indicator Date hidden'!X87="x","x",$W$2-'Indicator Date hidden'!X87)</f>
        <v>2</v>
      </c>
      <c r="X86" s="204">
        <f>IF('Indicator Date hidden'!Y87="x","x",$X$2-'Indicator Date hidden'!Y87)</f>
        <v>4</v>
      </c>
      <c r="Y86" s="204">
        <f>IF('Indicator Date hidden'!Z87="x","x",$Y$2-'Indicator Date hidden'!Z87)</f>
        <v>0</v>
      </c>
      <c r="Z86" s="204">
        <f>IF('Indicator Date hidden'!AA87="x","x",$Z$2-'Indicator Date hidden'!AA87)</f>
        <v>0</v>
      </c>
      <c r="AA86" s="204" t="str">
        <f>IF('Indicator Date hidden'!AB87="x","x",$AA$2-'Indicator Date hidden'!AB87)</f>
        <v>x</v>
      </c>
      <c r="AB86" s="204">
        <f>IF('Indicator Date hidden'!AC87="x","x",$AB$2-'Indicator Date hidden'!AC87)</f>
        <v>0</v>
      </c>
      <c r="AC86" s="204">
        <f>IF('Indicator Date hidden'!AD87="x","x",$AC$2-'Indicator Date hidden'!AD87)</f>
        <v>0</v>
      </c>
      <c r="AD86" s="204" t="str">
        <f>IF('Indicator Date hidden'!AE87="x","x",$AD$2-'Indicator Date hidden'!AE87)</f>
        <v>x</v>
      </c>
      <c r="AE86" s="204">
        <f>IF('Indicator Date hidden'!AF87="x","x",$AE$2-'Indicator Date hidden'!AF87)</f>
        <v>0</v>
      </c>
      <c r="AF86" s="204">
        <f>IF('Indicator Date hidden'!AG87="x","x",$AF$2-'Indicator Date hidden'!AG87)</f>
        <v>3</v>
      </c>
      <c r="AG86" s="204">
        <f>IF('Indicator Date hidden'!AH87="x","x",$AG$2-'Indicator Date hidden'!AH87)</f>
        <v>0</v>
      </c>
      <c r="AH86" s="204">
        <f>IF('Indicator Date hidden'!AI87="x","x",$AH$2-'Indicator Date hidden'!AI87)</f>
        <v>0</v>
      </c>
      <c r="AI86" s="204">
        <f>IF('Indicator Date hidden'!AJ87="x","x",$AI$2-'Indicator Date hidden'!AJ87)</f>
        <v>0</v>
      </c>
      <c r="AJ86" s="204" t="str">
        <f>IF('Indicator Date hidden'!AK87="x","x",$AJ$2-'Indicator Date hidden'!AK87)</f>
        <v>x</v>
      </c>
      <c r="AK86" s="204">
        <f>IF('Indicator Date hidden'!AL87="x","x",$AK$2-'Indicator Date hidden'!AL87)</f>
        <v>0</v>
      </c>
      <c r="AL86" s="204">
        <f>IF('Indicator Date hidden'!AM87="x","x",$AL$2-'Indicator Date hidden'!AM87)</f>
        <v>0</v>
      </c>
      <c r="AM86" s="204">
        <f>IF('Indicator Date hidden'!AN87="x","x",$AM$2-'Indicator Date hidden'!AN87)</f>
        <v>0</v>
      </c>
      <c r="AN86" s="204">
        <f>IF('Indicator Date hidden'!AO87="x","x",$AN$2-'Indicator Date hidden'!AO87)</f>
        <v>0</v>
      </c>
      <c r="AO86" s="204">
        <f>IF('Indicator Date hidden'!AP87="x","x",$AO$2-'Indicator Date hidden'!AP87)</f>
        <v>0</v>
      </c>
      <c r="AP86" s="204">
        <f>IF('Indicator Date hidden'!AQ87="x","x",$AP$2-'Indicator Date hidden'!AQ87)</f>
        <v>0</v>
      </c>
      <c r="AQ86" s="204">
        <f>IF('Indicator Date hidden'!AR87="x","x",$AQ$2-'Indicator Date hidden'!AR87)</f>
        <v>4</v>
      </c>
      <c r="AR86" s="204">
        <f>IF('Indicator Date hidden'!AS87="x","x",$AR$2-'Indicator Date hidden'!AS87)</f>
        <v>0</v>
      </c>
      <c r="AS86" s="204">
        <f>IF('Indicator Date hidden'!AT87="x","x",$AS$2-'Indicator Date hidden'!AT87)</f>
        <v>0</v>
      </c>
      <c r="AT86" s="204">
        <f>IF('Indicator Date hidden'!AU87="x","x",$AT$2-'Indicator Date hidden'!AU87)</f>
        <v>0</v>
      </c>
      <c r="AU86" s="204">
        <f>IF('Indicator Date hidden'!AV87="x","x",$AU$2-'Indicator Date hidden'!AV87)</f>
        <v>2</v>
      </c>
      <c r="AV86" s="204">
        <f>IF('Indicator Date hidden'!AW87="x","x",$AV$2-'Indicator Date hidden'!AW87)</f>
        <v>0</v>
      </c>
      <c r="AW86" s="204">
        <f>IF('Indicator Date hidden'!AX87="x","x",$AW$2-'Indicator Date hidden'!AX87)</f>
        <v>0</v>
      </c>
      <c r="AX86" s="204">
        <f>IF('Indicator Date hidden'!AY87="x","x",$AX$2-'Indicator Date hidden'!AY87)</f>
        <v>0</v>
      </c>
      <c r="AY86" s="204">
        <f>IF('Indicator Date hidden'!AZ87="x","x",$AY$2-'Indicator Date hidden'!AZ87)</f>
        <v>0</v>
      </c>
      <c r="AZ86" s="204">
        <f>IF('Indicator Date hidden'!BA87="x","x",$AZ$2-'Indicator Date hidden'!BA87)</f>
        <v>0</v>
      </c>
      <c r="BA86">
        <f t="shared" si="10"/>
        <v>17</v>
      </c>
      <c r="BB86" s="21">
        <f t="shared" si="11"/>
        <v>0.35416666666666669</v>
      </c>
      <c r="BC86">
        <f t="shared" si="12"/>
        <v>6</v>
      </c>
      <c r="BD86" s="21">
        <f t="shared" si="13"/>
        <v>0.98930917254864714</v>
      </c>
      <c r="BE86" s="273">
        <f t="shared" si="14"/>
        <v>0</v>
      </c>
    </row>
    <row r="87" spans="1:57" x14ac:dyDescent="0.35">
      <c r="A87" t="s">
        <v>6978</v>
      </c>
      <c r="B87" s="204">
        <f>IF('Indicator Date hidden'!C88="x","x",$B$2-'Indicator Date hidden'!C88)</f>
        <v>0</v>
      </c>
      <c r="C87" s="204">
        <f>IF('Indicator Date hidden'!D88="x","x",$C$2-'Indicator Date hidden'!D88)</f>
        <v>0</v>
      </c>
      <c r="D87" s="204">
        <f>IF('Indicator Date hidden'!E88="x","x",$D$2-'Indicator Date hidden'!E88)</f>
        <v>0</v>
      </c>
      <c r="E87" s="204">
        <f>IF('Indicator Date hidden'!F88="x","x",$E$2-'Indicator Date hidden'!F88)</f>
        <v>0</v>
      </c>
      <c r="F87" s="204">
        <f>IF('Indicator Date hidden'!G88="x","x",$F$2-'Indicator Date hidden'!G88)</f>
        <v>0</v>
      </c>
      <c r="G87" s="204">
        <f>IF('Indicator Date hidden'!H88="x","x",$G$2-'Indicator Date hidden'!H88)</f>
        <v>0</v>
      </c>
      <c r="H87" s="204">
        <f>IF('Indicator Date hidden'!I88="x","x",$H$2-'Indicator Date hidden'!I88)</f>
        <v>0</v>
      </c>
      <c r="I87" s="204">
        <f>IF('Indicator Date hidden'!J88="x","x",$I$2-'Indicator Date hidden'!J88)</f>
        <v>0</v>
      </c>
      <c r="J87" s="204">
        <f>IF('Indicator Date hidden'!K88="x","x",$J$2-'Indicator Date hidden'!K88)</f>
        <v>0</v>
      </c>
      <c r="K87" s="204">
        <f>IF('Indicator Date hidden'!L88="x","x",$K$2-'Indicator Date hidden'!L88)</f>
        <v>0</v>
      </c>
      <c r="L87" s="204">
        <f>IF('Indicator Date hidden'!M88="x","x",$L$2-'Indicator Date hidden'!M88)</f>
        <v>0</v>
      </c>
      <c r="M87" s="204">
        <f>IF('Indicator Date hidden'!N88="x","x",$M$2-'Indicator Date hidden'!N88)</f>
        <v>0</v>
      </c>
      <c r="N87" s="204">
        <f>IF('Indicator Date hidden'!O88="x","x",$N$2-'Indicator Date hidden'!O88)</f>
        <v>0</v>
      </c>
      <c r="O87" s="204">
        <f>IF('Indicator Date hidden'!P88="x","x",$O$2-'Indicator Date hidden'!P88)</f>
        <v>0</v>
      </c>
      <c r="P87" s="204">
        <f>IF('Indicator Date hidden'!Q88="x","x",$P$2-'Indicator Date hidden'!Q88)</f>
        <v>0</v>
      </c>
      <c r="Q87" s="204">
        <f>IF('Indicator Date hidden'!R88="x","x",$Q$2-'Indicator Date hidden'!R88)</f>
        <v>3</v>
      </c>
      <c r="R87" s="204">
        <f>IF('Indicator Date hidden'!S88="x","x",$R$2-'Indicator Date hidden'!S88)</f>
        <v>0</v>
      </c>
      <c r="S87" s="204">
        <f>IF('Indicator Date hidden'!T88="x","x",$S$2-'Indicator Date hidden'!T88)</f>
        <v>0</v>
      </c>
      <c r="T87" s="204">
        <f>IF('Indicator Date hidden'!U88="x","x",$T$2-'Indicator Date hidden'!U88)</f>
        <v>0</v>
      </c>
      <c r="U87" s="204">
        <f>IF('Indicator Date hidden'!V88="x","x",$U$2-'Indicator Date hidden'!V88)</f>
        <v>0</v>
      </c>
      <c r="V87" s="204">
        <f>IF('Indicator Date hidden'!W88="x","x",$V$2-'Indicator Date hidden'!W88)</f>
        <v>0</v>
      </c>
      <c r="W87" s="204">
        <f>IF('Indicator Date hidden'!X88="x","x",$W$2-'Indicator Date hidden'!X88)</f>
        <v>4</v>
      </c>
      <c r="X87" s="204">
        <f>IF('Indicator Date hidden'!Y88="x","x",$X$2-'Indicator Date hidden'!Y88)</f>
        <v>1</v>
      </c>
      <c r="Y87" s="204">
        <f>IF('Indicator Date hidden'!Z88="x","x",$Y$2-'Indicator Date hidden'!Z88)</f>
        <v>0</v>
      </c>
      <c r="Z87" s="204">
        <f>IF('Indicator Date hidden'!AA88="x","x",$Z$2-'Indicator Date hidden'!AA88)</f>
        <v>0</v>
      </c>
      <c r="AA87" s="204">
        <f>IF('Indicator Date hidden'!AB88="x","x",$AA$2-'Indicator Date hidden'!AB88)</f>
        <v>0</v>
      </c>
      <c r="AB87" s="204">
        <f>IF('Indicator Date hidden'!AC88="x","x",$AB$2-'Indicator Date hidden'!AC88)</f>
        <v>0</v>
      </c>
      <c r="AC87" s="204">
        <f>IF('Indicator Date hidden'!AD88="x","x",$AC$2-'Indicator Date hidden'!AD88)</f>
        <v>0</v>
      </c>
      <c r="AD87" s="204" t="str">
        <f>IF('Indicator Date hidden'!AE88="x","x",$AD$2-'Indicator Date hidden'!AE88)</f>
        <v>x</v>
      </c>
      <c r="AE87" s="204">
        <f>IF('Indicator Date hidden'!AF88="x","x",$AE$2-'Indicator Date hidden'!AF88)</f>
        <v>0</v>
      </c>
      <c r="AF87" s="204">
        <f>IF('Indicator Date hidden'!AG88="x","x",$AF$2-'Indicator Date hidden'!AG88)</f>
        <v>0</v>
      </c>
      <c r="AG87" s="204">
        <f>IF('Indicator Date hidden'!AH88="x","x",$AG$2-'Indicator Date hidden'!AH88)</f>
        <v>0</v>
      </c>
      <c r="AH87" s="204">
        <f>IF('Indicator Date hidden'!AI88="x","x",$AH$2-'Indicator Date hidden'!AI88)</f>
        <v>0</v>
      </c>
      <c r="AI87" s="204">
        <f>IF('Indicator Date hidden'!AJ88="x","x",$AI$2-'Indicator Date hidden'!AJ88)</f>
        <v>0</v>
      </c>
      <c r="AJ87" s="204" t="str">
        <f>IF('Indicator Date hidden'!AK88="x","x",$AJ$2-'Indicator Date hidden'!AK88)</f>
        <v>x</v>
      </c>
      <c r="AK87" s="204">
        <f>IF('Indicator Date hidden'!AL88="x","x",$AK$2-'Indicator Date hidden'!AL88)</f>
        <v>1</v>
      </c>
      <c r="AL87" s="204">
        <f>IF('Indicator Date hidden'!AM88="x","x",$AL$2-'Indicator Date hidden'!AM88)</f>
        <v>0</v>
      </c>
      <c r="AM87" s="204">
        <f>IF('Indicator Date hidden'!AN88="x","x",$AM$2-'Indicator Date hidden'!AN88)</f>
        <v>0</v>
      </c>
      <c r="AN87" s="204">
        <f>IF('Indicator Date hidden'!AO88="x","x",$AN$2-'Indicator Date hidden'!AO88)</f>
        <v>0</v>
      </c>
      <c r="AO87" s="204" t="str">
        <f>IF('Indicator Date hidden'!AP88="x","x",$AO$2-'Indicator Date hidden'!AP88)</f>
        <v>x</v>
      </c>
      <c r="AP87" s="204" t="str">
        <f>IF('Indicator Date hidden'!AQ88="x","x",$AP$2-'Indicator Date hidden'!AQ88)</f>
        <v>x</v>
      </c>
      <c r="AQ87" s="204">
        <f>IF('Indicator Date hidden'!AR88="x","x",$AQ$2-'Indicator Date hidden'!AR88)</f>
        <v>4</v>
      </c>
      <c r="AR87" s="204">
        <f>IF('Indicator Date hidden'!AS88="x","x",$AR$2-'Indicator Date hidden'!AS88)</f>
        <v>0</v>
      </c>
      <c r="AS87" s="204">
        <f>IF('Indicator Date hidden'!AT88="x","x",$AS$2-'Indicator Date hidden'!AT88)</f>
        <v>0</v>
      </c>
      <c r="AT87" s="204">
        <f>IF('Indicator Date hidden'!AU88="x","x",$AT$2-'Indicator Date hidden'!AU88)</f>
        <v>0</v>
      </c>
      <c r="AU87" s="204">
        <f>IF('Indicator Date hidden'!AV88="x","x",$AU$2-'Indicator Date hidden'!AV88)</f>
        <v>5</v>
      </c>
      <c r="AV87" s="204">
        <f>IF('Indicator Date hidden'!AW88="x","x",$AV$2-'Indicator Date hidden'!AW88)</f>
        <v>0</v>
      </c>
      <c r="AW87" s="204">
        <f>IF('Indicator Date hidden'!AX88="x","x",$AW$2-'Indicator Date hidden'!AX88)</f>
        <v>0</v>
      </c>
      <c r="AX87" s="204">
        <f>IF('Indicator Date hidden'!AY88="x","x",$AX$2-'Indicator Date hidden'!AY88)</f>
        <v>0</v>
      </c>
      <c r="AY87" s="204">
        <f>IF('Indicator Date hidden'!AZ88="x","x",$AY$2-'Indicator Date hidden'!AZ88)</f>
        <v>0</v>
      </c>
      <c r="AZ87" s="204">
        <f>IF('Indicator Date hidden'!BA88="x","x",$AZ$2-'Indicator Date hidden'!BA88)</f>
        <v>0</v>
      </c>
      <c r="BA87">
        <f t="shared" si="10"/>
        <v>18</v>
      </c>
      <c r="BB87" s="21">
        <f t="shared" si="11"/>
        <v>0.38297872340425532</v>
      </c>
      <c r="BC87">
        <f t="shared" si="12"/>
        <v>6</v>
      </c>
      <c r="BD87" s="21">
        <f t="shared" si="13"/>
        <v>1.1402349793169586</v>
      </c>
      <c r="BE87" s="273">
        <f t="shared" si="14"/>
        <v>0</v>
      </c>
    </row>
    <row r="88" spans="1:57" x14ac:dyDescent="0.35">
      <c r="A88" t="s">
        <v>6979</v>
      </c>
      <c r="B88" s="204">
        <f>IF('Indicator Date hidden'!C89="x","x",$B$2-'Indicator Date hidden'!C89)</f>
        <v>0</v>
      </c>
      <c r="C88" s="204">
        <f>IF('Indicator Date hidden'!D89="x","x",$C$2-'Indicator Date hidden'!D89)</f>
        <v>0</v>
      </c>
      <c r="D88" s="204">
        <f>IF('Indicator Date hidden'!E89="x","x",$D$2-'Indicator Date hidden'!E89)</f>
        <v>0</v>
      </c>
      <c r="E88" s="204">
        <f>IF('Indicator Date hidden'!F89="x","x",$E$2-'Indicator Date hidden'!F89)</f>
        <v>0</v>
      </c>
      <c r="F88" s="204">
        <f>IF('Indicator Date hidden'!G89="x","x",$F$2-'Indicator Date hidden'!G89)</f>
        <v>0</v>
      </c>
      <c r="G88" s="204">
        <f>IF('Indicator Date hidden'!H89="x","x",$G$2-'Indicator Date hidden'!H89)</f>
        <v>0</v>
      </c>
      <c r="H88" s="204">
        <f>IF('Indicator Date hidden'!I89="x","x",$H$2-'Indicator Date hidden'!I89)</f>
        <v>0</v>
      </c>
      <c r="I88" s="204">
        <f>IF('Indicator Date hidden'!J89="x","x",$I$2-'Indicator Date hidden'!J89)</f>
        <v>0</v>
      </c>
      <c r="J88" s="204">
        <f>IF('Indicator Date hidden'!K89="x","x",$J$2-'Indicator Date hidden'!K89)</f>
        <v>0</v>
      </c>
      <c r="K88" s="204">
        <f>IF('Indicator Date hidden'!L89="x","x",$K$2-'Indicator Date hidden'!L89)</f>
        <v>0</v>
      </c>
      <c r="L88" s="204">
        <f>IF('Indicator Date hidden'!M89="x","x",$L$2-'Indicator Date hidden'!M89)</f>
        <v>0</v>
      </c>
      <c r="M88" s="204">
        <f>IF('Indicator Date hidden'!N89="x","x",$M$2-'Indicator Date hidden'!N89)</f>
        <v>0</v>
      </c>
      <c r="N88" s="204">
        <f>IF('Indicator Date hidden'!O89="x","x",$N$2-'Indicator Date hidden'!O89)</f>
        <v>0</v>
      </c>
      <c r="O88" s="204">
        <f>IF('Indicator Date hidden'!P89="x","x",$O$2-'Indicator Date hidden'!P89)</f>
        <v>0</v>
      </c>
      <c r="P88" s="204">
        <f>IF('Indicator Date hidden'!Q89="x","x",$P$2-'Indicator Date hidden'!Q89)</f>
        <v>0</v>
      </c>
      <c r="Q88" s="204">
        <f>IF('Indicator Date hidden'!R89="x","x",$Q$2-'Indicator Date hidden'!R89)</f>
        <v>5</v>
      </c>
      <c r="R88" s="204">
        <f>IF('Indicator Date hidden'!S89="x","x",$R$2-'Indicator Date hidden'!S89)</f>
        <v>0</v>
      </c>
      <c r="S88" s="204">
        <f>IF('Indicator Date hidden'!T89="x","x",$S$2-'Indicator Date hidden'!T89)</f>
        <v>0</v>
      </c>
      <c r="T88" s="204">
        <f>IF('Indicator Date hidden'!U89="x","x",$T$2-'Indicator Date hidden'!U89)</f>
        <v>0</v>
      </c>
      <c r="U88" s="204">
        <f>IF('Indicator Date hidden'!V89="x","x",$U$2-'Indicator Date hidden'!V89)</f>
        <v>0</v>
      </c>
      <c r="V88" s="204">
        <f>IF('Indicator Date hidden'!W89="x","x",$V$2-'Indicator Date hidden'!W89)</f>
        <v>0</v>
      </c>
      <c r="W88" s="204">
        <f>IF('Indicator Date hidden'!X89="x","x",$W$2-'Indicator Date hidden'!X89)</f>
        <v>0</v>
      </c>
      <c r="X88" s="204">
        <f>IF('Indicator Date hidden'!Y89="x","x",$X$2-'Indicator Date hidden'!Y89)</f>
        <v>1</v>
      </c>
      <c r="Y88" s="204">
        <f>IF('Indicator Date hidden'!Z89="x","x",$Y$2-'Indicator Date hidden'!Z89)</f>
        <v>0</v>
      </c>
      <c r="Z88" s="204">
        <f>IF('Indicator Date hidden'!AA89="x","x",$Z$2-'Indicator Date hidden'!AA89)</f>
        <v>0</v>
      </c>
      <c r="AA88" s="204">
        <f>IF('Indicator Date hidden'!AB89="x","x",$AA$2-'Indicator Date hidden'!AB89)</f>
        <v>0</v>
      </c>
      <c r="AB88" s="204">
        <f>IF('Indicator Date hidden'!AC89="x","x",$AB$2-'Indicator Date hidden'!AC89)</f>
        <v>0</v>
      </c>
      <c r="AC88" s="204">
        <f>IF('Indicator Date hidden'!AD89="x","x",$AC$2-'Indicator Date hidden'!AD89)</f>
        <v>0</v>
      </c>
      <c r="AD88" s="204">
        <f>IF('Indicator Date hidden'!AE89="x","x",$AD$2-'Indicator Date hidden'!AE89)</f>
        <v>0</v>
      </c>
      <c r="AE88" s="204">
        <f>IF('Indicator Date hidden'!AF89="x","x",$AE$2-'Indicator Date hidden'!AF89)</f>
        <v>0</v>
      </c>
      <c r="AF88" s="204">
        <f>IF('Indicator Date hidden'!AG89="x","x",$AF$2-'Indicator Date hidden'!AG89)</f>
        <v>8</v>
      </c>
      <c r="AG88" s="204">
        <f>IF('Indicator Date hidden'!AH89="x","x",$AG$2-'Indicator Date hidden'!AH89)</f>
        <v>0</v>
      </c>
      <c r="AH88" s="204">
        <f>IF('Indicator Date hidden'!AI89="x","x",$AH$2-'Indicator Date hidden'!AI89)</f>
        <v>0</v>
      </c>
      <c r="AI88" s="204">
        <f>IF('Indicator Date hidden'!AJ89="x","x",$AI$2-'Indicator Date hidden'!AJ89)</f>
        <v>0</v>
      </c>
      <c r="AJ88" s="204">
        <f>IF('Indicator Date hidden'!AK89="x","x",$AJ$2-'Indicator Date hidden'!AK89)</f>
        <v>1</v>
      </c>
      <c r="AK88" s="204">
        <f>IF('Indicator Date hidden'!AL89="x","x",$AK$2-'Indicator Date hidden'!AL89)</f>
        <v>0</v>
      </c>
      <c r="AL88" s="204">
        <f>IF('Indicator Date hidden'!AM89="x","x",$AL$2-'Indicator Date hidden'!AM89)</f>
        <v>0</v>
      </c>
      <c r="AM88" s="204">
        <f>IF('Indicator Date hidden'!AN89="x","x",$AM$2-'Indicator Date hidden'!AN89)</f>
        <v>0</v>
      </c>
      <c r="AN88" s="204">
        <f>IF('Indicator Date hidden'!AO89="x","x",$AN$2-'Indicator Date hidden'!AO89)</f>
        <v>0</v>
      </c>
      <c r="AO88" s="204">
        <f>IF('Indicator Date hidden'!AP89="x","x",$AO$2-'Indicator Date hidden'!AP89)</f>
        <v>1</v>
      </c>
      <c r="AP88" s="204">
        <f>IF('Indicator Date hidden'!AQ89="x","x",$AP$2-'Indicator Date hidden'!AQ89)</f>
        <v>0</v>
      </c>
      <c r="AQ88" s="204">
        <f>IF('Indicator Date hidden'!AR89="x","x",$AQ$2-'Indicator Date hidden'!AR89)</f>
        <v>0</v>
      </c>
      <c r="AR88" s="204">
        <f>IF('Indicator Date hidden'!AS89="x","x",$AR$2-'Indicator Date hidden'!AS89)</f>
        <v>0</v>
      </c>
      <c r="AS88" s="204">
        <f>IF('Indicator Date hidden'!AT89="x","x",$AS$2-'Indicator Date hidden'!AT89)</f>
        <v>0</v>
      </c>
      <c r="AT88" s="204">
        <f>IF('Indicator Date hidden'!AU89="x","x",$AT$2-'Indicator Date hidden'!AU89)</f>
        <v>0</v>
      </c>
      <c r="AU88" s="204">
        <f>IF('Indicator Date hidden'!AV89="x","x",$AU$2-'Indicator Date hidden'!AV89)</f>
        <v>7</v>
      </c>
      <c r="AV88" s="204">
        <f>IF('Indicator Date hidden'!AW89="x","x",$AV$2-'Indicator Date hidden'!AW89)</f>
        <v>0</v>
      </c>
      <c r="AW88" s="204">
        <f>IF('Indicator Date hidden'!AX89="x","x",$AW$2-'Indicator Date hidden'!AX89)</f>
        <v>0</v>
      </c>
      <c r="AX88" s="204">
        <f>IF('Indicator Date hidden'!AY89="x","x",$AX$2-'Indicator Date hidden'!AY89)</f>
        <v>0</v>
      </c>
      <c r="AY88" s="204">
        <f>IF('Indicator Date hidden'!AZ89="x","x",$AY$2-'Indicator Date hidden'!AZ89)</f>
        <v>0</v>
      </c>
      <c r="AZ88" s="204">
        <f>IF('Indicator Date hidden'!BA89="x","x",$AZ$2-'Indicator Date hidden'!BA89)</f>
        <v>0</v>
      </c>
      <c r="BA88">
        <f t="shared" si="10"/>
        <v>23</v>
      </c>
      <c r="BB88" s="21">
        <f t="shared" si="11"/>
        <v>0.45098039215686275</v>
      </c>
      <c r="BC88">
        <f t="shared" si="12"/>
        <v>6</v>
      </c>
      <c r="BD88" s="21">
        <f t="shared" si="13"/>
        <v>1.6004132492087735</v>
      </c>
      <c r="BE88" s="273">
        <f t="shared" si="14"/>
        <v>0</v>
      </c>
    </row>
    <row r="89" spans="1:57" x14ac:dyDescent="0.35">
      <c r="A89" t="s">
        <v>6985</v>
      </c>
      <c r="B89" s="204">
        <f>IF('Indicator Date hidden'!C90="x","x",$B$2-'Indicator Date hidden'!C90)</f>
        <v>0</v>
      </c>
      <c r="C89" s="204">
        <f>IF('Indicator Date hidden'!D90="x","x",$C$2-'Indicator Date hidden'!D90)</f>
        <v>0</v>
      </c>
      <c r="D89" s="204">
        <f>IF('Indicator Date hidden'!E90="x","x",$D$2-'Indicator Date hidden'!E90)</f>
        <v>0</v>
      </c>
      <c r="E89" s="204">
        <f>IF('Indicator Date hidden'!F90="x","x",$E$2-'Indicator Date hidden'!F90)</f>
        <v>0</v>
      </c>
      <c r="F89" s="204">
        <f>IF('Indicator Date hidden'!G90="x","x",$F$2-'Indicator Date hidden'!G90)</f>
        <v>0</v>
      </c>
      <c r="G89" s="204">
        <f>IF('Indicator Date hidden'!H90="x","x",$G$2-'Indicator Date hidden'!H90)</f>
        <v>0</v>
      </c>
      <c r="H89" s="204">
        <f>IF('Indicator Date hidden'!I90="x","x",$H$2-'Indicator Date hidden'!I90)</f>
        <v>0</v>
      </c>
      <c r="I89" s="204">
        <f>IF('Indicator Date hidden'!J90="x","x",$I$2-'Indicator Date hidden'!J90)</f>
        <v>0</v>
      </c>
      <c r="J89" s="204">
        <f>IF('Indicator Date hidden'!K90="x","x",$J$2-'Indicator Date hidden'!K90)</f>
        <v>0</v>
      </c>
      <c r="K89" s="204">
        <f>IF('Indicator Date hidden'!L90="x","x",$K$2-'Indicator Date hidden'!L90)</f>
        <v>0</v>
      </c>
      <c r="L89" s="204">
        <f>IF('Indicator Date hidden'!M90="x","x",$L$2-'Indicator Date hidden'!M90)</f>
        <v>0</v>
      </c>
      <c r="M89" s="204">
        <f>IF('Indicator Date hidden'!N90="x","x",$M$2-'Indicator Date hidden'!N90)</f>
        <v>0</v>
      </c>
      <c r="N89" s="204">
        <f>IF('Indicator Date hidden'!O90="x","x",$N$2-'Indicator Date hidden'!O90)</f>
        <v>0</v>
      </c>
      <c r="O89" s="204">
        <f>IF('Indicator Date hidden'!P90="x","x",$O$2-'Indicator Date hidden'!P90)</f>
        <v>0</v>
      </c>
      <c r="P89" s="204">
        <f>IF('Indicator Date hidden'!Q90="x","x",$P$2-'Indicator Date hidden'!Q90)</f>
        <v>0</v>
      </c>
      <c r="Q89" s="204" t="str">
        <f>IF('Indicator Date hidden'!R90="x","x",$Q$2-'Indicator Date hidden'!R90)</f>
        <v>x</v>
      </c>
      <c r="R89" s="204">
        <f>IF('Indicator Date hidden'!S90="x","x",$R$2-'Indicator Date hidden'!S90)</f>
        <v>0</v>
      </c>
      <c r="S89" s="204">
        <f>IF('Indicator Date hidden'!T90="x","x",$S$2-'Indicator Date hidden'!T90)</f>
        <v>0</v>
      </c>
      <c r="T89" s="204">
        <f>IF('Indicator Date hidden'!U90="x","x",$T$2-'Indicator Date hidden'!U90)</f>
        <v>0</v>
      </c>
      <c r="U89" s="204">
        <f>IF('Indicator Date hidden'!V90="x","x",$U$2-'Indicator Date hidden'!V90)</f>
        <v>0</v>
      </c>
      <c r="V89" s="204">
        <f>IF('Indicator Date hidden'!W90="x","x",$V$2-'Indicator Date hidden'!W90)</f>
        <v>0</v>
      </c>
      <c r="W89" s="204">
        <f>IF('Indicator Date hidden'!X90="x","x",$W$2-'Indicator Date hidden'!X90)</f>
        <v>5</v>
      </c>
      <c r="X89" s="204">
        <f>IF('Indicator Date hidden'!Y90="x","x",$X$2-'Indicator Date hidden'!Y90)</f>
        <v>4</v>
      </c>
      <c r="Y89" s="204">
        <f>IF('Indicator Date hidden'!Z90="x","x",$Y$2-'Indicator Date hidden'!Z90)</f>
        <v>0</v>
      </c>
      <c r="Z89" s="204">
        <f>IF('Indicator Date hidden'!AA90="x","x",$Z$2-'Indicator Date hidden'!AA90)</f>
        <v>0</v>
      </c>
      <c r="AA89" s="204" t="str">
        <f>IF('Indicator Date hidden'!AB90="x","x",$AA$2-'Indicator Date hidden'!AB90)</f>
        <v>x</v>
      </c>
      <c r="AB89" s="204">
        <f>IF('Indicator Date hidden'!AC90="x","x",$AB$2-'Indicator Date hidden'!AC90)</f>
        <v>0</v>
      </c>
      <c r="AC89" s="204">
        <f>IF('Indicator Date hidden'!AD90="x","x",$AC$2-'Indicator Date hidden'!AD90)</f>
        <v>0</v>
      </c>
      <c r="AD89" s="204" t="str">
        <f>IF('Indicator Date hidden'!AE90="x","x",$AD$2-'Indicator Date hidden'!AE90)</f>
        <v>x</v>
      </c>
      <c r="AE89" s="204" t="str">
        <f>IF('Indicator Date hidden'!AF90="x","x",$AE$2-'Indicator Date hidden'!AF90)</f>
        <v>x</v>
      </c>
      <c r="AF89" s="204">
        <f>IF('Indicator Date hidden'!AG90="x","x",$AF$2-'Indicator Date hidden'!AG90)</f>
        <v>7</v>
      </c>
      <c r="AG89" s="204">
        <f>IF('Indicator Date hidden'!AH90="x","x",$AG$2-'Indicator Date hidden'!AH90)</f>
        <v>0</v>
      </c>
      <c r="AH89" s="204">
        <f>IF('Indicator Date hidden'!AI90="x","x",$AH$2-'Indicator Date hidden'!AI90)</f>
        <v>0</v>
      </c>
      <c r="AI89" s="204">
        <f>IF('Indicator Date hidden'!AJ90="x","x",$AI$2-'Indicator Date hidden'!AJ90)</f>
        <v>0</v>
      </c>
      <c r="AJ89" s="204" t="str">
        <f>IF('Indicator Date hidden'!AK90="x","x",$AJ$2-'Indicator Date hidden'!AK90)</f>
        <v>x</v>
      </c>
      <c r="AK89" s="204" t="str">
        <f>IF('Indicator Date hidden'!AL90="x","x",$AK$2-'Indicator Date hidden'!AL90)</f>
        <v>x</v>
      </c>
      <c r="AL89" s="204">
        <f>IF('Indicator Date hidden'!AM90="x","x",$AL$2-'Indicator Date hidden'!AM90)</f>
        <v>0</v>
      </c>
      <c r="AM89" s="204">
        <f>IF('Indicator Date hidden'!AN90="x","x",$AM$2-'Indicator Date hidden'!AN90)</f>
        <v>0</v>
      </c>
      <c r="AN89" s="204">
        <f>IF('Indicator Date hidden'!AO90="x","x",$AN$2-'Indicator Date hidden'!AO90)</f>
        <v>0</v>
      </c>
      <c r="AO89" s="204" t="str">
        <f>IF('Indicator Date hidden'!AP90="x","x",$AO$2-'Indicator Date hidden'!AP90)</f>
        <v>x</v>
      </c>
      <c r="AP89" s="204" t="str">
        <f>IF('Indicator Date hidden'!AQ90="x","x",$AP$2-'Indicator Date hidden'!AQ90)</f>
        <v>x</v>
      </c>
      <c r="AQ89" s="204" t="str">
        <f>IF('Indicator Date hidden'!AR90="x","x",$AQ$2-'Indicator Date hidden'!AR90)</f>
        <v>x</v>
      </c>
      <c r="AR89" s="204">
        <f>IF('Indicator Date hidden'!AS90="x","x",$AR$2-'Indicator Date hidden'!AS90)</f>
        <v>0</v>
      </c>
      <c r="AS89" s="204" t="str">
        <f>IF('Indicator Date hidden'!AT90="x","x",$AS$2-'Indicator Date hidden'!AT90)</f>
        <v>x</v>
      </c>
      <c r="AT89" s="204">
        <f>IF('Indicator Date hidden'!AU90="x","x",$AT$2-'Indicator Date hidden'!AU90)</f>
        <v>0</v>
      </c>
      <c r="AU89" s="204" t="str">
        <f>IF('Indicator Date hidden'!AV90="x","x",$AU$2-'Indicator Date hidden'!AV90)</f>
        <v>x</v>
      </c>
      <c r="AV89" s="204">
        <f>IF('Indicator Date hidden'!AW90="x","x",$AV$2-'Indicator Date hidden'!AW90)</f>
        <v>0</v>
      </c>
      <c r="AW89" s="204">
        <f>IF('Indicator Date hidden'!AX90="x","x",$AW$2-'Indicator Date hidden'!AX90)</f>
        <v>0</v>
      </c>
      <c r="AX89" s="204">
        <f>IF('Indicator Date hidden'!AY90="x","x",$AX$2-'Indicator Date hidden'!AY90)</f>
        <v>0</v>
      </c>
      <c r="AY89" s="204">
        <f>IF('Indicator Date hidden'!AZ90="x","x",$AY$2-'Indicator Date hidden'!AZ90)</f>
        <v>0</v>
      </c>
      <c r="AZ89" s="204">
        <f>IF('Indicator Date hidden'!BA90="x","x",$AZ$2-'Indicator Date hidden'!BA90)</f>
        <v>0</v>
      </c>
      <c r="BA89">
        <f t="shared" si="10"/>
        <v>16</v>
      </c>
      <c r="BB89" s="21">
        <f t="shared" si="11"/>
        <v>0.4</v>
      </c>
      <c r="BC89">
        <f t="shared" si="12"/>
        <v>3</v>
      </c>
      <c r="BD89" s="21">
        <f t="shared" si="13"/>
        <v>1.4456832294800961</v>
      </c>
      <c r="BE89" s="273">
        <f t="shared" si="14"/>
        <v>0</v>
      </c>
    </row>
    <row r="90" spans="1:57" x14ac:dyDescent="0.35">
      <c r="A90" t="s">
        <v>7063</v>
      </c>
      <c r="B90" s="204">
        <f>IF('Indicator Date hidden'!C91="x","x",$B$2-'Indicator Date hidden'!C91)</f>
        <v>0</v>
      </c>
      <c r="C90" s="204">
        <f>IF('Indicator Date hidden'!D91="x","x",$C$2-'Indicator Date hidden'!D91)</f>
        <v>0</v>
      </c>
      <c r="D90" s="204">
        <f>IF('Indicator Date hidden'!E91="x","x",$D$2-'Indicator Date hidden'!E91)</f>
        <v>0</v>
      </c>
      <c r="E90" s="204">
        <f>IF('Indicator Date hidden'!F91="x","x",$E$2-'Indicator Date hidden'!F91)</f>
        <v>0</v>
      </c>
      <c r="F90" s="204">
        <f>IF('Indicator Date hidden'!G91="x","x",$F$2-'Indicator Date hidden'!G91)</f>
        <v>0</v>
      </c>
      <c r="G90" s="204">
        <f>IF('Indicator Date hidden'!H91="x","x",$G$2-'Indicator Date hidden'!H91)</f>
        <v>0</v>
      </c>
      <c r="H90" s="204">
        <f>IF('Indicator Date hidden'!I91="x","x",$H$2-'Indicator Date hidden'!I91)</f>
        <v>0</v>
      </c>
      <c r="I90" s="204">
        <f>IF('Indicator Date hidden'!J91="x","x",$I$2-'Indicator Date hidden'!J91)</f>
        <v>0</v>
      </c>
      <c r="J90" s="204">
        <f>IF('Indicator Date hidden'!K91="x","x",$J$2-'Indicator Date hidden'!K91)</f>
        <v>0</v>
      </c>
      <c r="K90" s="204">
        <f>IF('Indicator Date hidden'!L91="x","x",$K$2-'Indicator Date hidden'!L91)</f>
        <v>0</v>
      </c>
      <c r="L90" s="204">
        <f>IF('Indicator Date hidden'!M91="x","x",$L$2-'Indicator Date hidden'!M91)</f>
        <v>0</v>
      </c>
      <c r="M90" s="204">
        <f>IF('Indicator Date hidden'!N91="x","x",$M$2-'Indicator Date hidden'!N91)</f>
        <v>0</v>
      </c>
      <c r="N90" s="204">
        <f>IF('Indicator Date hidden'!O91="x","x",$N$2-'Indicator Date hidden'!O91)</f>
        <v>0</v>
      </c>
      <c r="O90" s="204">
        <f>IF('Indicator Date hidden'!P91="x","x",$O$2-'Indicator Date hidden'!P91)</f>
        <v>0</v>
      </c>
      <c r="P90" s="204" t="str">
        <f>IF('Indicator Date hidden'!Q91="x","x",$P$2-'Indicator Date hidden'!Q91)</f>
        <v>x</v>
      </c>
      <c r="Q90" s="204" t="str">
        <f>IF('Indicator Date hidden'!R91="x","x",$Q$2-'Indicator Date hidden'!R91)</f>
        <v>x</v>
      </c>
      <c r="R90" s="204">
        <f>IF('Indicator Date hidden'!S91="x","x",$R$2-'Indicator Date hidden'!S91)</f>
        <v>0</v>
      </c>
      <c r="S90" s="204">
        <f>IF('Indicator Date hidden'!T91="x","x",$S$2-'Indicator Date hidden'!T91)</f>
        <v>0</v>
      </c>
      <c r="T90" s="204">
        <f>IF('Indicator Date hidden'!U91="x","x",$T$2-'Indicator Date hidden'!U91)</f>
        <v>0</v>
      </c>
      <c r="U90" s="204" t="str">
        <f>IF('Indicator Date hidden'!V91="x","x",$U$2-'Indicator Date hidden'!V91)</f>
        <v>x</v>
      </c>
      <c r="V90" s="204">
        <f>IF('Indicator Date hidden'!W91="x","x",$V$2-'Indicator Date hidden'!W91)</f>
        <v>0</v>
      </c>
      <c r="W90" s="204">
        <f>IF('Indicator Date hidden'!X91="x","x",$W$2-'Indicator Date hidden'!X91)</f>
        <v>2</v>
      </c>
      <c r="X90" s="204" t="str">
        <f>IF('Indicator Date hidden'!Y91="x","x",$X$2-'Indicator Date hidden'!Y91)</f>
        <v>x</v>
      </c>
      <c r="Y90" s="204">
        <f>IF('Indicator Date hidden'!Z91="x","x",$Y$2-'Indicator Date hidden'!Z91)</f>
        <v>0</v>
      </c>
      <c r="Z90" s="204">
        <f>IF('Indicator Date hidden'!AA91="x","x",$Z$2-'Indicator Date hidden'!AA91)</f>
        <v>0</v>
      </c>
      <c r="AA90" s="204" t="str">
        <f>IF('Indicator Date hidden'!AB91="x","x",$AA$2-'Indicator Date hidden'!AB91)</f>
        <v>x</v>
      </c>
      <c r="AB90" s="204" t="str">
        <f>IF('Indicator Date hidden'!AC91="x","x",$AB$2-'Indicator Date hidden'!AC91)</f>
        <v>x</v>
      </c>
      <c r="AC90" s="204">
        <f>IF('Indicator Date hidden'!AD91="x","x",$AC$2-'Indicator Date hidden'!AD91)</f>
        <v>0</v>
      </c>
      <c r="AD90" s="204">
        <f>IF('Indicator Date hidden'!AE91="x","x",$AD$2-'Indicator Date hidden'!AE91)</f>
        <v>0</v>
      </c>
      <c r="AE90" s="204" t="str">
        <f>IF('Indicator Date hidden'!AF91="x","x",$AE$2-'Indicator Date hidden'!AF91)</f>
        <v>x</v>
      </c>
      <c r="AF90" s="204" t="str">
        <f>IF('Indicator Date hidden'!AG91="x","x",$AF$2-'Indicator Date hidden'!AG91)</f>
        <v>x</v>
      </c>
      <c r="AG90" s="204">
        <f>IF('Indicator Date hidden'!AH91="x","x",$AG$2-'Indicator Date hidden'!AH91)</f>
        <v>0</v>
      </c>
      <c r="AH90" s="204">
        <f>IF('Indicator Date hidden'!AI91="x","x",$AH$2-'Indicator Date hidden'!AI91)</f>
        <v>0</v>
      </c>
      <c r="AI90" s="204">
        <f>IF('Indicator Date hidden'!AJ91="x","x",$AI$2-'Indicator Date hidden'!AJ91)</f>
        <v>0</v>
      </c>
      <c r="AJ90" s="204" t="str">
        <f>IF('Indicator Date hidden'!AK91="x","x",$AJ$2-'Indicator Date hidden'!AK91)</f>
        <v>x</v>
      </c>
      <c r="AK90" s="204" t="str">
        <f>IF('Indicator Date hidden'!AL91="x","x",$AK$2-'Indicator Date hidden'!AL91)</f>
        <v>x</v>
      </c>
      <c r="AL90" s="204">
        <f>IF('Indicator Date hidden'!AM91="x","x",$AL$2-'Indicator Date hidden'!AM91)</f>
        <v>0</v>
      </c>
      <c r="AM90" s="204">
        <f>IF('Indicator Date hidden'!AN91="x","x",$AM$2-'Indicator Date hidden'!AN91)</f>
        <v>0</v>
      </c>
      <c r="AN90" s="204">
        <f>IF('Indicator Date hidden'!AO91="x","x",$AN$2-'Indicator Date hidden'!AO91)</f>
        <v>0</v>
      </c>
      <c r="AO90" s="204" t="str">
        <f>IF('Indicator Date hidden'!AP91="x","x",$AO$2-'Indicator Date hidden'!AP91)</f>
        <v>x</v>
      </c>
      <c r="AP90" s="204" t="str">
        <f>IF('Indicator Date hidden'!AQ91="x","x",$AP$2-'Indicator Date hidden'!AQ91)</f>
        <v>x</v>
      </c>
      <c r="AQ90" s="204" t="str">
        <f>IF('Indicator Date hidden'!AR91="x","x",$AQ$2-'Indicator Date hidden'!AR91)</f>
        <v>x</v>
      </c>
      <c r="AR90" s="204">
        <f>IF('Indicator Date hidden'!AS91="x","x",$AR$2-'Indicator Date hidden'!AS91)</f>
        <v>0</v>
      </c>
      <c r="AS90" s="204">
        <f>IF('Indicator Date hidden'!AT91="x","x",$AS$2-'Indicator Date hidden'!AT91)</f>
        <v>0</v>
      </c>
      <c r="AT90" s="204">
        <f>IF('Indicator Date hidden'!AU91="x","x",$AT$2-'Indicator Date hidden'!AU91)</f>
        <v>0</v>
      </c>
      <c r="AU90" s="204">
        <f>IF('Indicator Date hidden'!AV91="x","x",$AU$2-'Indicator Date hidden'!AV91)</f>
        <v>6</v>
      </c>
      <c r="AV90" s="204">
        <f>IF('Indicator Date hidden'!AW91="x","x",$AV$2-'Indicator Date hidden'!AW91)</f>
        <v>0</v>
      </c>
      <c r="AW90" s="204">
        <f>IF('Indicator Date hidden'!AX91="x","x",$AW$2-'Indicator Date hidden'!AX91)</f>
        <v>0</v>
      </c>
      <c r="AX90" s="204">
        <f>IF('Indicator Date hidden'!AY91="x","x",$AX$2-'Indicator Date hidden'!AY91)</f>
        <v>0</v>
      </c>
      <c r="AY90" s="204">
        <f>IF('Indicator Date hidden'!AZ91="x","x",$AY$2-'Indicator Date hidden'!AZ91)</f>
        <v>0</v>
      </c>
      <c r="AZ90" s="204">
        <f>IF('Indicator Date hidden'!BA91="x","x",$AZ$2-'Indicator Date hidden'!BA91)</f>
        <v>0</v>
      </c>
      <c r="BA90">
        <f t="shared" si="10"/>
        <v>8</v>
      </c>
      <c r="BB90" s="21">
        <f t="shared" si="11"/>
        <v>0.21052631578947367</v>
      </c>
      <c r="BC90">
        <f t="shared" si="12"/>
        <v>2</v>
      </c>
      <c r="BD90" s="21">
        <f t="shared" si="13"/>
        <v>1.0041465278073112</v>
      </c>
      <c r="BE90" s="273">
        <f t="shared" si="14"/>
        <v>0</v>
      </c>
    </row>
    <row r="91" spans="1:57" x14ac:dyDescent="0.35">
      <c r="A91" t="s">
        <v>6989</v>
      </c>
      <c r="B91" s="204">
        <f>IF('Indicator Date hidden'!C92="x","x",$B$2-'Indicator Date hidden'!C92)</f>
        <v>0</v>
      </c>
      <c r="C91" s="204">
        <f>IF('Indicator Date hidden'!D92="x","x",$C$2-'Indicator Date hidden'!D92)</f>
        <v>0</v>
      </c>
      <c r="D91" s="204">
        <f>IF('Indicator Date hidden'!E92="x","x",$D$2-'Indicator Date hidden'!E92)</f>
        <v>0</v>
      </c>
      <c r="E91" s="204">
        <f>IF('Indicator Date hidden'!F92="x","x",$E$2-'Indicator Date hidden'!F92)</f>
        <v>0</v>
      </c>
      <c r="F91" s="204">
        <f>IF('Indicator Date hidden'!G92="x","x",$F$2-'Indicator Date hidden'!G92)</f>
        <v>0</v>
      </c>
      <c r="G91" s="204">
        <f>IF('Indicator Date hidden'!H92="x","x",$G$2-'Indicator Date hidden'!H92)</f>
        <v>0</v>
      </c>
      <c r="H91" s="204">
        <f>IF('Indicator Date hidden'!I92="x","x",$H$2-'Indicator Date hidden'!I92)</f>
        <v>0</v>
      </c>
      <c r="I91" s="204">
        <f>IF('Indicator Date hidden'!J92="x","x",$I$2-'Indicator Date hidden'!J92)</f>
        <v>0</v>
      </c>
      <c r="J91" s="204">
        <f>IF('Indicator Date hidden'!K92="x","x",$J$2-'Indicator Date hidden'!K92)</f>
        <v>0</v>
      </c>
      <c r="K91" s="204">
        <f>IF('Indicator Date hidden'!L92="x","x",$K$2-'Indicator Date hidden'!L92)</f>
        <v>0</v>
      </c>
      <c r="L91" s="204">
        <f>IF('Indicator Date hidden'!M92="x","x",$L$2-'Indicator Date hidden'!M92)</f>
        <v>0</v>
      </c>
      <c r="M91" s="204">
        <f>IF('Indicator Date hidden'!N92="x","x",$M$2-'Indicator Date hidden'!N92)</f>
        <v>0</v>
      </c>
      <c r="N91" s="204">
        <f>IF('Indicator Date hidden'!O92="x","x",$N$2-'Indicator Date hidden'!O92)</f>
        <v>0</v>
      </c>
      <c r="O91" s="204">
        <f>IF('Indicator Date hidden'!P92="x","x",$O$2-'Indicator Date hidden'!P92)</f>
        <v>0</v>
      </c>
      <c r="P91" s="204">
        <f>IF('Indicator Date hidden'!Q92="x","x",$P$2-'Indicator Date hidden'!Q92)</f>
        <v>0</v>
      </c>
      <c r="Q91" s="204" t="str">
        <f>IF('Indicator Date hidden'!R92="x","x",$Q$2-'Indicator Date hidden'!R92)</f>
        <v>x</v>
      </c>
      <c r="R91" s="204">
        <f>IF('Indicator Date hidden'!S92="x","x",$R$2-'Indicator Date hidden'!S92)</f>
        <v>0</v>
      </c>
      <c r="S91" s="204">
        <f>IF('Indicator Date hidden'!T92="x","x",$S$2-'Indicator Date hidden'!T92)</f>
        <v>0</v>
      </c>
      <c r="T91" s="204">
        <f>IF('Indicator Date hidden'!U92="x","x",$T$2-'Indicator Date hidden'!U92)</f>
        <v>0</v>
      </c>
      <c r="U91" s="204" t="str">
        <f>IF('Indicator Date hidden'!V92="x","x",$U$2-'Indicator Date hidden'!V92)</f>
        <v>x</v>
      </c>
      <c r="V91" s="204">
        <f>IF('Indicator Date hidden'!W92="x","x",$V$2-'Indicator Date hidden'!W92)</f>
        <v>0</v>
      </c>
      <c r="W91" s="204">
        <f>IF('Indicator Date hidden'!X92="x","x",$W$2-'Indicator Date hidden'!X92)</f>
        <v>4</v>
      </c>
      <c r="X91" s="204">
        <f>IF('Indicator Date hidden'!Y92="x","x",$X$2-'Indicator Date hidden'!Y92)</f>
        <v>2</v>
      </c>
      <c r="Y91" s="204">
        <f>IF('Indicator Date hidden'!Z92="x","x",$Y$2-'Indicator Date hidden'!Z92)</f>
        <v>0</v>
      </c>
      <c r="Z91" s="204">
        <f>IF('Indicator Date hidden'!AA92="x","x",$Z$2-'Indicator Date hidden'!AA92)</f>
        <v>0</v>
      </c>
      <c r="AA91" s="204" t="str">
        <f>IF('Indicator Date hidden'!AB92="x","x",$AA$2-'Indicator Date hidden'!AB92)</f>
        <v>x</v>
      </c>
      <c r="AB91" s="204">
        <f>IF('Indicator Date hidden'!AC92="x","x",$AB$2-'Indicator Date hidden'!AC92)</f>
        <v>0</v>
      </c>
      <c r="AC91" s="204">
        <f>IF('Indicator Date hidden'!AD92="x","x",$AC$2-'Indicator Date hidden'!AD92)</f>
        <v>0</v>
      </c>
      <c r="AD91" s="204">
        <f>IF('Indicator Date hidden'!AE92="x","x",$AD$2-'Indicator Date hidden'!AE92)</f>
        <v>0</v>
      </c>
      <c r="AE91" s="204">
        <f>IF('Indicator Date hidden'!AF92="x","x",$AE$2-'Indicator Date hidden'!AF92)</f>
        <v>0</v>
      </c>
      <c r="AF91" s="204" t="str">
        <f>IF('Indicator Date hidden'!AG92="x","x",$AF$2-'Indicator Date hidden'!AG92)</f>
        <v>x</v>
      </c>
      <c r="AG91" s="204">
        <f>IF('Indicator Date hidden'!AH92="x","x",$AG$2-'Indicator Date hidden'!AH92)</f>
        <v>0</v>
      </c>
      <c r="AH91" s="204">
        <f>IF('Indicator Date hidden'!AI92="x","x",$AH$2-'Indicator Date hidden'!AI92)</f>
        <v>0</v>
      </c>
      <c r="AI91" s="204">
        <f>IF('Indicator Date hidden'!AJ92="x","x",$AI$2-'Indicator Date hidden'!AJ92)</f>
        <v>0</v>
      </c>
      <c r="AJ91" s="204" t="str">
        <f>IF('Indicator Date hidden'!AK92="x","x",$AJ$2-'Indicator Date hidden'!AK92)</f>
        <v>x</v>
      </c>
      <c r="AK91" s="204">
        <f>IF('Indicator Date hidden'!AL92="x","x",$AK$2-'Indicator Date hidden'!AL92)</f>
        <v>1</v>
      </c>
      <c r="AL91" s="204">
        <f>IF('Indicator Date hidden'!AM92="x","x",$AL$2-'Indicator Date hidden'!AM92)</f>
        <v>0</v>
      </c>
      <c r="AM91" s="204">
        <f>IF('Indicator Date hidden'!AN92="x","x",$AM$2-'Indicator Date hidden'!AN92)</f>
        <v>0</v>
      </c>
      <c r="AN91" s="204">
        <f>IF('Indicator Date hidden'!AO92="x","x",$AN$2-'Indicator Date hidden'!AO92)</f>
        <v>0</v>
      </c>
      <c r="AO91" s="204">
        <f>IF('Indicator Date hidden'!AP92="x","x",$AO$2-'Indicator Date hidden'!AP92)</f>
        <v>0</v>
      </c>
      <c r="AP91" s="204">
        <f>IF('Indicator Date hidden'!AQ92="x","x",$AP$2-'Indicator Date hidden'!AQ92)</f>
        <v>0</v>
      </c>
      <c r="AQ91" s="204">
        <f>IF('Indicator Date hidden'!AR92="x","x",$AQ$2-'Indicator Date hidden'!AR92)</f>
        <v>4</v>
      </c>
      <c r="AR91" s="204">
        <f>IF('Indicator Date hidden'!AS92="x","x",$AR$2-'Indicator Date hidden'!AS92)</f>
        <v>0</v>
      </c>
      <c r="AS91" s="204">
        <f>IF('Indicator Date hidden'!AT92="x","x",$AS$2-'Indicator Date hidden'!AT92)</f>
        <v>0</v>
      </c>
      <c r="AT91" s="204">
        <f>IF('Indicator Date hidden'!AU92="x","x",$AT$2-'Indicator Date hidden'!AU92)</f>
        <v>0</v>
      </c>
      <c r="AU91" s="204" t="str">
        <f>IF('Indicator Date hidden'!AV92="x","x",$AU$2-'Indicator Date hidden'!AV92)</f>
        <v>x</v>
      </c>
      <c r="AV91" s="204">
        <f>IF('Indicator Date hidden'!AW92="x","x",$AV$2-'Indicator Date hidden'!AW92)</f>
        <v>0</v>
      </c>
      <c r="AW91" s="204">
        <f>IF('Indicator Date hidden'!AX92="x","x",$AW$2-'Indicator Date hidden'!AX92)</f>
        <v>0</v>
      </c>
      <c r="AX91" s="204">
        <f>IF('Indicator Date hidden'!AY92="x","x",$AX$2-'Indicator Date hidden'!AY92)</f>
        <v>0</v>
      </c>
      <c r="AY91" s="204">
        <f>IF('Indicator Date hidden'!AZ92="x","x",$AY$2-'Indicator Date hidden'!AZ92)</f>
        <v>0</v>
      </c>
      <c r="AZ91" s="204">
        <f>IF('Indicator Date hidden'!BA92="x","x",$AZ$2-'Indicator Date hidden'!BA92)</f>
        <v>3</v>
      </c>
      <c r="BA91">
        <f t="shared" si="10"/>
        <v>14</v>
      </c>
      <c r="BB91" s="21">
        <f t="shared" si="11"/>
        <v>0.31111111111111112</v>
      </c>
      <c r="BC91">
        <f t="shared" si="12"/>
        <v>5</v>
      </c>
      <c r="BD91" s="21">
        <f t="shared" si="13"/>
        <v>0.9619938143072605</v>
      </c>
      <c r="BE91" s="273">
        <f t="shared" si="14"/>
        <v>0</v>
      </c>
    </row>
    <row r="92" spans="1:57" x14ac:dyDescent="0.35">
      <c r="A92" t="s">
        <v>6991</v>
      </c>
      <c r="B92" s="204">
        <f>IF('Indicator Date hidden'!C93="x","x",$B$2-'Indicator Date hidden'!C93)</f>
        <v>0</v>
      </c>
      <c r="C92" s="204">
        <f>IF('Indicator Date hidden'!D93="x","x",$C$2-'Indicator Date hidden'!D93)</f>
        <v>0</v>
      </c>
      <c r="D92" s="204">
        <f>IF('Indicator Date hidden'!E93="x","x",$D$2-'Indicator Date hidden'!E93)</f>
        <v>0</v>
      </c>
      <c r="E92" s="204">
        <f>IF('Indicator Date hidden'!F93="x","x",$E$2-'Indicator Date hidden'!F93)</f>
        <v>0</v>
      </c>
      <c r="F92" s="204">
        <f>IF('Indicator Date hidden'!G93="x","x",$F$2-'Indicator Date hidden'!G93)</f>
        <v>0</v>
      </c>
      <c r="G92" s="204">
        <f>IF('Indicator Date hidden'!H93="x","x",$G$2-'Indicator Date hidden'!H93)</f>
        <v>0</v>
      </c>
      <c r="H92" s="204">
        <f>IF('Indicator Date hidden'!I93="x","x",$H$2-'Indicator Date hidden'!I93)</f>
        <v>0</v>
      </c>
      <c r="I92" s="204">
        <f>IF('Indicator Date hidden'!J93="x","x",$I$2-'Indicator Date hidden'!J93)</f>
        <v>0</v>
      </c>
      <c r="J92" s="204">
        <f>IF('Indicator Date hidden'!K93="x","x",$J$2-'Indicator Date hidden'!K93)</f>
        <v>0</v>
      </c>
      <c r="K92" s="204">
        <f>IF('Indicator Date hidden'!L93="x","x",$K$2-'Indicator Date hidden'!L93)</f>
        <v>0</v>
      </c>
      <c r="L92" s="204">
        <f>IF('Indicator Date hidden'!M93="x","x",$L$2-'Indicator Date hidden'!M93)</f>
        <v>0</v>
      </c>
      <c r="M92" s="204">
        <f>IF('Indicator Date hidden'!N93="x","x",$M$2-'Indicator Date hidden'!N93)</f>
        <v>0</v>
      </c>
      <c r="N92" s="204">
        <f>IF('Indicator Date hidden'!O93="x","x",$N$2-'Indicator Date hidden'!O93)</f>
        <v>0</v>
      </c>
      <c r="O92" s="204">
        <f>IF('Indicator Date hidden'!P93="x","x",$O$2-'Indicator Date hidden'!P93)</f>
        <v>0</v>
      </c>
      <c r="P92" s="204">
        <f>IF('Indicator Date hidden'!Q93="x","x",$P$2-'Indicator Date hidden'!Q93)</f>
        <v>0</v>
      </c>
      <c r="Q92" s="204" t="str">
        <f>IF('Indicator Date hidden'!R93="x","x",$Q$2-'Indicator Date hidden'!R93)</f>
        <v>x</v>
      </c>
      <c r="R92" s="204">
        <f>IF('Indicator Date hidden'!S93="x","x",$R$2-'Indicator Date hidden'!S93)</f>
        <v>0</v>
      </c>
      <c r="S92" s="204">
        <f>IF('Indicator Date hidden'!T93="x","x",$S$2-'Indicator Date hidden'!T93)</f>
        <v>0</v>
      </c>
      <c r="T92" s="204">
        <f>IF('Indicator Date hidden'!U93="x","x",$T$2-'Indicator Date hidden'!U93)</f>
        <v>0</v>
      </c>
      <c r="U92" s="204" t="str">
        <f>IF('Indicator Date hidden'!V93="x","x",$U$2-'Indicator Date hidden'!V93)</f>
        <v>x</v>
      </c>
      <c r="V92" s="204">
        <f>IF('Indicator Date hidden'!W93="x","x",$V$2-'Indicator Date hidden'!W93)</f>
        <v>0</v>
      </c>
      <c r="W92" s="204">
        <f>IF('Indicator Date hidden'!X93="x","x",$W$2-'Indicator Date hidden'!X93)</f>
        <v>0</v>
      </c>
      <c r="X92" s="204">
        <f>IF('Indicator Date hidden'!Y93="x","x",$X$2-'Indicator Date hidden'!Y93)</f>
        <v>2</v>
      </c>
      <c r="Y92" s="204">
        <f>IF('Indicator Date hidden'!Z93="x","x",$Y$2-'Indicator Date hidden'!Z93)</f>
        <v>0</v>
      </c>
      <c r="Z92" s="204">
        <f>IF('Indicator Date hidden'!AA93="x","x",$Z$2-'Indicator Date hidden'!AA93)</f>
        <v>0</v>
      </c>
      <c r="AA92" s="204" t="str">
        <f>IF('Indicator Date hidden'!AB93="x","x",$AA$2-'Indicator Date hidden'!AB93)</f>
        <v>x</v>
      </c>
      <c r="AB92" s="204">
        <f>IF('Indicator Date hidden'!AC93="x","x",$AB$2-'Indicator Date hidden'!AC93)</f>
        <v>0</v>
      </c>
      <c r="AC92" s="204">
        <f>IF('Indicator Date hidden'!AD93="x","x",$AC$2-'Indicator Date hidden'!AD93)</f>
        <v>0</v>
      </c>
      <c r="AD92" s="204" t="str">
        <f>IF('Indicator Date hidden'!AE93="x","x",$AD$2-'Indicator Date hidden'!AE93)</f>
        <v>x</v>
      </c>
      <c r="AE92" s="204">
        <f>IF('Indicator Date hidden'!AF93="x","x",$AE$2-'Indicator Date hidden'!AF93)</f>
        <v>0</v>
      </c>
      <c r="AF92" s="204" t="str">
        <f>IF('Indicator Date hidden'!AG93="x","x",$AF$2-'Indicator Date hidden'!AG93)</f>
        <v>x</v>
      </c>
      <c r="AG92" s="204">
        <f>IF('Indicator Date hidden'!AH93="x","x",$AG$2-'Indicator Date hidden'!AH93)</f>
        <v>0</v>
      </c>
      <c r="AH92" s="204">
        <f>IF('Indicator Date hidden'!AI93="x","x",$AH$2-'Indicator Date hidden'!AI93)</f>
        <v>0</v>
      </c>
      <c r="AI92" s="204">
        <f>IF('Indicator Date hidden'!AJ93="x","x",$AI$2-'Indicator Date hidden'!AJ93)</f>
        <v>0</v>
      </c>
      <c r="AJ92" s="204" t="str">
        <f>IF('Indicator Date hidden'!AK93="x","x",$AJ$2-'Indicator Date hidden'!AK93)</f>
        <v>x</v>
      </c>
      <c r="AK92" s="204">
        <f>IF('Indicator Date hidden'!AL93="x","x",$AK$2-'Indicator Date hidden'!AL93)</f>
        <v>1</v>
      </c>
      <c r="AL92" s="204">
        <f>IF('Indicator Date hidden'!AM93="x","x",$AL$2-'Indicator Date hidden'!AM93)</f>
        <v>0</v>
      </c>
      <c r="AM92" s="204">
        <f>IF('Indicator Date hidden'!AN93="x","x",$AM$2-'Indicator Date hidden'!AN93)</f>
        <v>0</v>
      </c>
      <c r="AN92" s="204">
        <f>IF('Indicator Date hidden'!AO93="x","x",$AN$2-'Indicator Date hidden'!AO93)</f>
        <v>0</v>
      </c>
      <c r="AO92" s="204">
        <f>IF('Indicator Date hidden'!AP93="x","x",$AO$2-'Indicator Date hidden'!AP93)</f>
        <v>0</v>
      </c>
      <c r="AP92" s="204">
        <f>IF('Indicator Date hidden'!AQ93="x","x",$AP$2-'Indicator Date hidden'!AQ93)</f>
        <v>0</v>
      </c>
      <c r="AQ92" s="204" t="str">
        <f>IF('Indicator Date hidden'!AR93="x","x",$AQ$2-'Indicator Date hidden'!AR93)</f>
        <v>x</v>
      </c>
      <c r="AR92" s="204">
        <f>IF('Indicator Date hidden'!AS93="x","x",$AR$2-'Indicator Date hidden'!AS93)</f>
        <v>0</v>
      </c>
      <c r="AS92" s="204">
        <f>IF('Indicator Date hidden'!AT93="x","x",$AS$2-'Indicator Date hidden'!AT93)</f>
        <v>0</v>
      </c>
      <c r="AT92" s="204">
        <f>IF('Indicator Date hidden'!AU93="x","x",$AT$2-'Indicator Date hidden'!AU93)</f>
        <v>0</v>
      </c>
      <c r="AU92" s="204">
        <f>IF('Indicator Date hidden'!AV93="x","x",$AU$2-'Indicator Date hidden'!AV93)</f>
        <v>1</v>
      </c>
      <c r="AV92" s="204">
        <f>IF('Indicator Date hidden'!AW93="x","x",$AV$2-'Indicator Date hidden'!AW93)</f>
        <v>0</v>
      </c>
      <c r="AW92" s="204">
        <f>IF('Indicator Date hidden'!AX93="x","x",$AW$2-'Indicator Date hidden'!AX93)</f>
        <v>0</v>
      </c>
      <c r="AX92" s="204">
        <f>IF('Indicator Date hidden'!AY93="x","x",$AX$2-'Indicator Date hidden'!AY93)</f>
        <v>0</v>
      </c>
      <c r="AY92" s="204">
        <f>IF('Indicator Date hidden'!AZ93="x","x",$AY$2-'Indicator Date hidden'!AZ93)</f>
        <v>0</v>
      </c>
      <c r="AZ92" s="204">
        <f>IF('Indicator Date hidden'!BA93="x","x",$AZ$2-'Indicator Date hidden'!BA93)</f>
        <v>0</v>
      </c>
      <c r="BA92">
        <f t="shared" si="10"/>
        <v>4</v>
      </c>
      <c r="BB92" s="21">
        <f t="shared" si="11"/>
        <v>9.0909090909090912E-2</v>
      </c>
      <c r="BC92">
        <f t="shared" si="12"/>
        <v>3</v>
      </c>
      <c r="BD92" s="21">
        <f t="shared" si="13"/>
        <v>0.35790944881871867</v>
      </c>
      <c r="BE92" s="273">
        <f t="shared" si="14"/>
        <v>0</v>
      </c>
    </row>
    <row r="93" spans="1:57" x14ac:dyDescent="0.35">
      <c r="A93" t="s">
        <v>6981</v>
      </c>
      <c r="B93" s="204">
        <f>IF('Indicator Date hidden'!C94="x","x",$B$2-'Indicator Date hidden'!C94)</f>
        <v>0</v>
      </c>
      <c r="C93" s="204">
        <f>IF('Indicator Date hidden'!D94="x","x",$C$2-'Indicator Date hidden'!D94)</f>
        <v>0</v>
      </c>
      <c r="D93" s="204">
        <f>IF('Indicator Date hidden'!E94="x","x",$D$2-'Indicator Date hidden'!E94)</f>
        <v>0</v>
      </c>
      <c r="E93" s="204">
        <f>IF('Indicator Date hidden'!F94="x","x",$E$2-'Indicator Date hidden'!F94)</f>
        <v>0</v>
      </c>
      <c r="F93" s="204">
        <f>IF('Indicator Date hidden'!G94="x","x",$F$2-'Indicator Date hidden'!G94)</f>
        <v>0</v>
      </c>
      <c r="G93" s="204">
        <f>IF('Indicator Date hidden'!H94="x","x",$G$2-'Indicator Date hidden'!H94)</f>
        <v>0</v>
      </c>
      <c r="H93" s="204">
        <f>IF('Indicator Date hidden'!I94="x","x",$H$2-'Indicator Date hidden'!I94)</f>
        <v>0</v>
      </c>
      <c r="I93" s="204">
        <f>IF('Indicator Date hidden'!J94="x","x",$I$2-'Indicator Date hidden'!J94)</f>
        <v>0</v>
      </c>
      <c r="J93" s="204">
        <f>IF('Indicator Date hidden'!K94="x","x",$J$2-'Indicator Date hidden'!K94)</f>
        <v>0</v>
      </c>
      <c r="K93" s="204">
        <f>IF('Indicator Date hidden'!L94="x","x",$K$2-'Indicator Date hidden'!L94)</f>
        <v>0</v>
      </c>
      <c r="L93" s="204">
        <f>IF('Indicator Date hidden'!M94="x","x",$L$2-'Indicator Date hidden'!M94)</f>
        <v>0</v>
      </c>
      <c r="M93" s="204">
        <f>IF('Indicator Date hidden'!N94="x","x",$M$2-'Indicator Date hidden'!N94)</f>
        <v>0</v>
      </c>
      <c r="N93" s="204">
        <f>IF('Indicator Date hidden'!O94="x","x",$N$2-'Indicator Date hidden'!O94)</f>
        <v>0</v>
      </c>
      <c r="O93" s="204">
        <f>IF('Indicator Date hidden'!P94="x","x",$O$2-'Indicator Date hidden'!P94)</f>
        <v>0</v>
      </c>
      <c r="P93" s="204">
        <f>IF('Indicator Date hidden'!Q94="x","x",$P$2-'Indicator Date hidden'!Q94)</f>
        <v>0</v>
      </c>
      <c r="Q93" s="204">
        <f>IF('Indicator Date hidden'!R94="x","x",$Q$2-'Indicator Date hidden'!R94)</f>
        <v>2</v>
      </c>
      <c r="R93" s="204">
        <f>IF('Indicator Date hidden'!S94="x","x",$R$2-'Indicator Date hidden'!S94)</f>
        <v>0</v>
      </c>
      <c r="S93" s="204">
        <f>IF('Indicator Date hidden'!T94="x","x",$S$2-'Indicator Date hidden'!T94)</f>
        <v>0</v>
      </c>
      <c r="T93" s="204">
        <f>IF('Indicator Date hidden'!U94="x","x",$T$2-'Indicator Date hidden'!U94)</f>
        <v>0</v>
      </c>
      <c r="U93" s="204">
        <f>IF('Indicator Date hidden'!V94="x","x",$U$2-'Indicator Date hidden'!V94)</f>
        <v>0</v>
      </c>
      <c r="V93" s="204">
        <f>IF('Indicator Date hidden'!W94="x","x",$V$2-'Indicator Date hidden'!W94)</f>
        <v>0</v>
      </c>
      <c r="W93" s="204">
        <f>IF('Indicator Date hidden'!X94="x","x",$W$2-'Indicator Date hidden'!X94)</f>
        <v>0</v>
      </c>
      <c r="X93" s="204">
        <f>IF('Indicator Date hidden'!Y94="x","x",$X$2-'Indicator Date hidden'!Y94)</f>
        <v>1</v>
      </c>
      <c r="Y93" s="204">
        <f>IF('Indicator Date hidden'!Z94="x","x",$Y$2-'Indicator Date hidden'!Z94)</f>
        <v>0</v>
      </c>
      <c r="Z93" s="204">
        <f>IF('Indicator Date hidden'!AA94="x","x",$Z$2-'Indicator Date hidden'!AA94)</f>
        <v>0</v>
      </c>
      <c r="AA93" s="204">
        <f>IF('Indicator Date hidden'!AB94="x","x",$AA$2-'Indicator Date hidden'!AB94)</f>
        <v>0</v>
      </c>
      <c r="AB93" s="204">
        <f>IF('Indicator Date hidden'!AC94="x","x",$AB$2-'Indicator Date hidden'!AC94)</f>
        <v>0</v>
      </c>
      <c r="AC93" s="204">
        <f>IF('Indicator Date hidden'!AD94="x","x",$AC$2-'Indicator Date hidden'!AD94)</f>
        <v>0</v>
      </c>
      <c r="AD93" s="204">
        <f>IF('Indicator Date hidden'!AE94="x","x",$AD$2-'Indicator Date hidden'!AE94)</f>
        <v>0</v>
      </c>
      <c r="AE93" s="204">
        <f>IF('Indicator Date hidden'!AF94="x","x",$AE$2-'Indicator Date hidden'!AF94)</f>
        <v>0</v>
      </c>
      <c r="AF93" s="204">
        <f>IF('Indicator Date hidden'!AG94="x","x",$AF$2-'Indicator Date hidden'!AG94)</f>
        <v>1</v>
      </c>
      <c r="AG93" s="204">
        <f>IF('Indicator Date hidden'!AH94="x","x",$AG$2-'Indicator Date hidden'!AH94)</f>
        <v>0</v>
      </c>
      <c r="AH93" s="204">
        <f>IF('Indicator Date hidden'!AI94="x","x",$AH$2-'Indicator Date hidden'!AI94)</f>
        <v>0</v>
      </c>
      <c r="AI93" s="204">
        <f>IF('Indicator Date hidden'!AJ94="x","x",$AI$2-'Indicator Date hidden'!AJ94)</f>
        <v>0</v>
      </c>
      <c r="AJ93" s="204" t="str">
        <f>IF('Indicator Date hidden'!AK94="x","x",$AJ$2-'Indicator Date hidden'!AK94)</f>
        <v>x</v>
      </c>
      <c r="AK93" s="204">
        <f>IF('Indicator Date hidden'!AL94="x","x",$AK$2-'Indicator Date hidden'!AL94)</f>
        <v>1</v>
      </c>
      <c r="AL93" s="204">
        <f>IF('Indicator Date hidden'!AM94="x","x",$AL$2-'Indicator Date hidden'!AM94)</f>
        <v>0</v>
      </c>
      <c r="AM93" s="204">
        <f>IF('Indicator Date hidden'!AN94="x","x",$AM$2-'Indicator Date hidden'!AN94)</f>
        <v>0</v>
      </c>
      <c r="AN93" s="204">
        <f>IF('Indicator Date hidden'!AO94="x","x",$AN$2-'Indicator Date hidden'!AO94)</f>
        <v>0</v>
      </c>
      <c r="AO93" s="204" t="str">
        <f>IF('Indicator Date hidden'!AP94="x","x",$AO$2-'Indicator Date hidden'!AP94)</f>
        <v>x</v>
      </c>
      <c r="AP93" s="204" t="str">
        <f>IF('Indicator Date hidden'!AQ94="x","x",$AP$2-'Indicator Date hidden'!AQ94)</f>
        <v>x</v>
      </c>
      <c r="AQ93" s="204">
        <f>IF('Indicator Date hidden'!AR94="x","x",$AQ$2-'Indicator Date hidden'!AR94)</f>
        <v>0</v>
      </c>
      <c r="AR93" s="204">
        <f>IF('Indicator Date hidden'!AS94="x","x",$AR$2-'Indicator Date hidden'!AS94)</f>
        <v>0</v>
      </c>
      <c r="AS93" s="204">
        <f>IF('Indicator Date hidden'!AT94="x","x",$AS$2-'Indicator Date hidden'!AT94)</f>
        <v>0</v>
      </c>
      <c r="AT93" s="204">
        <f>IF('Indicator Date hidden'!AU94="x","x",$AT$2-'Indicator Date hidden'!AU94)</f>
        <v>0</v>
      </c>
      <c r="AU93" s="204">
        <f>IF('Indicator Date hidden'!AV94="x","x",$AU$2-'Indicator Date hidden'!AV94)</f>
        <v>5</v>
      </c>
      <c r="AV93" s="204">
        <f>IF('Indicator Date hidden'!AW94="x","x",$AV$2-'Indicator Date hidden'!AW94)</f>
        <v>0</v>
      </c>
      <c r="AW93" s="204">
        <f>IF('Indicator Date hidden'!AX94="x","x",$AW$2-'Indicator Date hidden'!AX94)</f>
        <v>0</v>
      </c>
      <c r="AX93" s="204">
        <f>IF('Indicator Date hidden'!AY94="x","x",$AX$2-'Indicator Date hidden'!AY94)</f>
        <v>0</v>
      </c>
      <c r="AY93" s="204">
        <f>IF('Indicator Date hidden'!AZ94="x","x",$AY$2-'Indicator Date hidden'!AZ94)</f>
        <v>0</v>
      </c>
      <c r="AZ93" s="204">
        <f>IF('Indicator Date hidden'!BA94="x","x",$AZ$2-'Indicator Date hidden'!BA94)</f>
        <v>0</v>
      </c>
      <c r="BA93">
        <f t="shared" si="10"/>
        <v>10</v>
      </c>
      <c r="BB93" s="21">
        <f t="shared" si="11"/>
        <v>0.20833333333333334</v>
      </c>
      <c r="BC93">
        <f t="shared" si="12"/>
        <v>5</v>
      </c>
      <c r="BD93" s="21">
        <f t="shared" si="13"/>
        <v>0.78947063839568399</v>
      </c>
      <c r="BE93" s="273">
        <f t="shared" si="14"/>
        <v>0</v>
      </c>
    </row>
    <row r="94" spans="1:57" x14ac:dyDescent="0.35">
      <c r="A94" t="s">
        <v>6993</v>
      </c>
      <c r="B94" s="204">
        <f>IF('Indicator Date hidden'!C95="x","x",$B$2-'Indicator Date hidden'!C95)</f>
        <v>0</v>
      </c>
      <c r="C94" s="204">
        <f>IF('Indicator Date hidden'!D95="x","x",$C$2-'Indicator Date hidden'!D95)</f>
        <v>0</v>
      </c>
      <c r="D94" s="204">
        <f>IF('Indicator Date hidden'!E95="x","x",$D$2-'Indicator Date hidden'!E95)</f>
        <v>0</v>
      </c>
      <c r="E94" s="204">
        <f>IF('Indicator Date hidden'!F95="x","x",$E$2-'Indicator Date hidden'!F95)</f>
        <v>0</v>
      </c>
      <c r="F94" s="204">
        <f>IF('Indicator Date hidden'!G95="x","x",$F$2-'Indicator Date hidden'!G95)</f>
        <v>0</v>
      </c>
      <c r="G94" s="204">
        <f>IF('Indicator Date hidden'!H95="x","x",$G$2-'Indicator Date hidden'!H95)</f>
        <v>0</v>
      </c>
      <c r="H94" s="204">
        <f>IF('Indicator Date hidden'!I95="x","x",$H$2-'Indicator Date hidden'!I95)</f>
        <v>0</v>
      </c>
      <c r="I94" s="204">
        <f>IF('Indicator Date hidden'!J95="x","x",$I$2-'Indicator Date hidden'!J95)</f>
        <v>0</v>
      </c>
      <c r="J94" s="204">
        <f>IF('Indicator Date hidden'!K95="x","x",$J$2-'Indicator Date hidden'!K95)</f>
        <v>0</v>
      </c>
      <c r="K94" s="204">
        <f>IF('Indicator Date hidden'!L95="x","x",$K$2-'Indicator Date hidden'!L95)</f>
        <v>0</v>
      </c>
      <c r="L94" s="204">
        <f>IF('Indicator Date hidden'!M95="x","x",$L$2-'Indicator Date hidden'!M95)</f>
        <v>0</v>
      </c>
      <c r="M94" s="204">
        <f>IF('Indicator Date hidden'!N95="x","x",$M$2-'Indicator Date hidden'!N95)</f>
        <v>0</v>
      </c>
      <c r="N94" s="204">
        <f>IF('Indicator Date hidden'!O95="x","x",$N$2-'Indicator Date hidden'!O95)</f>
        <v>0</v>
      </c>
      <c r="O94" s="204">
        <f>IF('Indicator Date hidden'!P95="x","x",$O$2-'Indicator Date hidden'!P95)</f>
        <v>0</v>
      </c>
      <c r="P94" s="204">
        <f>IF('Indicator Date hidden'!Q95="x","x",$P$2-'Indicator Date hidden'!Q95)</f>
        <v>0</v>
      </c>
      <c r="Q94" s="204">
        <f>IF('Indicator Date hidden'!R95="x","x",$Q$2-'Indicator Date hidden'!R95)</f>
        <v>2</v>
      </c>
      <c r="R94" s="204">
        <f>IF('Indicator Date hidden'!S95="x","x",$R$2-'Indicator Date hidden'!S95)</f>
        <v>0</v>
      </c>
      <c r="S94" s="204">
        <f>IF('Indicator Date hidden'!T95="x","x",$S$2-'Indicator Date hidden'!T95)</f>
        <v>0</v>
      </c>
      <c r="T94" s="204">
        <f>IF('Indicator Date hidden'!U95="x","x",$T$2-'Indicator Date hidden'!U95)</f>
        <v>0</v>
      </c>
      <c r="U94" s="204">
        <f>IF('Indicator Date hidden'!V95="x","x",$U$2-'Indicator Date hidden'!V95)</f>
        <v>0</v>
      </c>
      <c r="V94" s="204">
        <f>IF('Indicator Date hidden'!W95="x","x",$V$2-'Indicator Date hidden'!W95)</f>
        <v>0</v>
      </c>
      <c r="W94" s="204">
        <f>IF('Indicator Date hidden'!X95="x","x",$W$2-'Indicator Date hidden'!X95)</f>
        <v>3</v>
      </c>
      <c r="X94" s="204">
        <f>IF('Indicator Date hidden'!Y95="x","x",$X$2-'Indicator Date hidden'!Y95)</f>
        <v>2</v>
      </c>
      <c r="Y94" s="204">
        <f>IF('Indicator Date hidden'!Z95="x","x",$Y$2-'Indicator Date hidden'!Z95)</f>
        <v>0</v>
      </c>
      <c r="Z94" s="204">
        <f>IF('Indicator Date hidden'!AA95="x","x",$Z$2-'Indicator Date hidden'!AA95)</f>
        <v>0</v>
      </c>
      <c r="AA94" s="204">
        <f>IF('Indicator Date hidden'!AB95="x","x",$AA$2-'Indicator Date hidden'!AB95)</f>
        <v>0</v>
      </c>
      <c r="AB94" s="204">
        <f>IF('Indicator Date hidden'!AC95="x","x",$AB$2-'Indicator Date hidden'!AC95)</f>
        <v>0</v>
      </c>
      <c r="AC94" s="204">
        <f>IF('Indicator Date hidden'!AD95="x","x",$AC$2-'Indicator Date hidden'!AD95)</f>
        <v>0</v>
      </c>
      <c r="AD94" s="204">
        <f>IF('Indicator Date hidden'!AE95="x","x",$AD$2-'Indicator Date hidden'!AE95)</f>
        <v>0</v>
      </c>
      <c r="AE94" s="204">
        <f>IF('Indicator Date hidden'!AF95="x","x",$AE$2-'Indicator Date hidden'!AF95)</f>
        <v>1</v>
      </c>
      <c r="AF94" s="204">
        <f>IF('Indicator Date hidden'!AG95="x","x",$AF$2-'Indicator Date hidden'!AG95)</f>
        <v>1</v>
      </c>
      <c r="AG94" s="204">
        <f>IF('Indicator Date hidden'!AH95="x","x",$AG$2-'Indicator Date hidden'!AH95)</f>
        <v>0</v>
      </c>
      <c r="AH94" s="204">
        <f>IF('Indicator Date hidden'!AI95="x","x",$AH$2-'Indicator Date hidden'!AI95)</f>
        <v>0</v>
      </c>
      <c r="AI94" s="204">
        <f>IF('Indicator Date hidden'!AJ95="x","x",$AI$2-'Indicator Date hidden'!AJ95)</f>
        <v>0</v>
      </c>
      <c r="AJ94" s="204">
        <f>IF('Indicator Date hidden'!AK95="x","x",$AJ$2-'Indicator Date hidden'!AK95)</f>
        <v>1</v>
      </c>
      <c r="AK94" s="204">
        <f>IF('Indicator Date hidden'!AL95="x","x",$AK$2-'Indicator Date hidden'!AL95)</f>
        <v>1</v>
      </c>
      <c r="AL94" s="204">
        <f>IF('Indicator Date hidden'!AM95="x","x",$AL$2-'Indicator Date hidden'!AM95)</f>
        <v>0</v>
      </c>
      <c r="AM94" s="204">
        <f>IF('Indicator Date hidden'!AN95="x","x",$AM$2-'Indicator Date hidden'!AN95)</f>
        <v>0</v>
      </c>
      <c r="AN94" s="204">
        <f>IF('Indicator Date hidden'!AO95="x","x",$AN$2-'Indicator Date hidden'!AO95)</f>
        <v>0</v>
      </c>
      <c r="AO94" s="204">
        <f>IF('Indicator Date hidden'!AP95="x","x",$AO$2-'Indicator Date hidden'!AP95)</f>
        <v>2</v>
      </c>
      <c r="AP94" s="204">
        <f>IF('Indicator Date hidden'!AQ95="x","x",$AP$2-'Indicator Date hidden'!AQ95)</f>
        <v>1</v>
      </c>
      <c r="AQ94" s="204">
        <f>IF('Indicator Date hidden'!AR95="x","x",$AQ$2-'Indicator Date hidden'!AR95)</f>
        <v>0</v>
      </c>
      <c r="AR94" s="204">
        <f>IF('Indicator Date hidden'!AS95="x","x",$AR$2-'Indicator Date hidden'!AS95)</f>
        <v>0</v>
      </c>
      <c r="AS94" s="204">
        <f>IF('Indicator Date hidden'!AT95="x","x",$AS$2-'Indicator Date hidden'!AT95)</f>
        <v>0</v>
      </c>
      <c r="AT94" s="204">
        <f>IF('Indicator Date hidden'!AU95="x","x",$AT$2-'Indicator Date hidden'!AU95)</f>
        <v>0</v>
      </c>
      <c r="AU94" s="204" t="str">
        <f>IF('Indicator Date hidden'!AV95="x","x",$AU$2-'Indicator Date hidden'!AV95)</f>
        <v>x</v>
      </c>
      <c r="AV94" s="204">
        <f>IF('Indicator Date hidden'!AW95="x","x",$AV$2-'Indicator Date hidden'!AW95)</f>
        <v>0</v>
      </c>
      <c r="AW94" s="204">
        <f>IF('Indicator Date hidden'!AX95="x","x",$AW$2-'Indicator Date hidden'!AX95)</f>
        <v>0</v>
      </c>
      <c r="AX94" s="204">
        <f>IF('Indicator Date hidden'!AY95="x","x",$AX$2-'Indicator Date hidden'!AY95)</f>
        <v>0</v>
      </c>
      <c r="AY94" s="204">
        <f>IF('Indicator Date hidden'!AZ95="x","x",$AY$2-'Indicator Date hidden'!AZ95)</f>
        <v>0</v>
      </c>
      <c r="AZ94" s="204">
        <f>IF('Indicator Date hidden'!BA95="x","x",$AZ$2-'Indicator Date hidden'!BA95)</f>
        <v>0</v>
      </c>
      <c r="BA94">
        <f t="shared" si="10"/>
        <v>14</v>
      </c>
      <c r="BB94" s="21">
        <f t="shared" si="11"/>
        <v>0.28000000000000003</v>
      </c>
      <c r="BC94">
        <f t="shared" si="12"/>
        <v>9</v>
      </c>
      <c r="BD94" s="21">
        <f t="shared" si="13"/>
        <v>0.664529909033446</v>
      </c>
      <c r="BE94" s="273">
        <f t="shared" si="14"/>
        <v>0</v>
      </c>
    </row>
    <row r="95" spans="1:57" x14ac:dyDescent="0.35">
      <c r="A95" t="s">
        <v>7010</v>
      </c>
      <c r="B95" s="204">
        <f>IF('Indicator Date hidden'!C96="x","x",$B$2-'Indicator Date hidden'!C96)</f>
        <v>0</v>
      </c>
      <c r="C95" s="204">
        <f>IF('Indicator Date hidden'!D96="x","x",$C$2-'Indicator Date hidden'!D96)</f>
        <v>0</v>
      </c>
      <c r="D95" s="204">
        <f>IF('Indicator Date hidden'!E96="x","x",$D$2-'Indicator Date hidden'!E96)</f>
        <v>0</v>
      </c>
      <c r="E95" s="204">
        <f>IF('Indicator Date hidden'!F96="x","x",$E$2-'Indicator Date hidden'!F96)</f>
        <v>0</v>
      </c>
      <c r="F95" s="204">
        <f>IF('Indicator Date hidden'!G96="x","x",$F$2-'Indicator Date hidden'!G96)</f>
        <v>0</v>
      </c>
      <c r="G95" s="204">
        <f>IF('Indicator Date hidden'!H96="x","x",$G$2-'Indicator Date hidden'!H96)</f>
        <v>0</v>
      </c>
      <c r="H95" s="204">
        <f>IF('Indicator Date hidden'!I96="x","x",$H$2-'Indicator Date hidden'!I96)</f>
        <v>0</v>
      </c>
      <c r="I95" s="204">
        <f>IF('Indicator Date hidden'!J96="x","x",$I$2-'Indicator Date hidden'!J96)</f>
        <v>0</v>
      </c>
      <c r="J95" s="204">
        <f>IF('Indicator Date hidden'!K96="x","x",$J$2-'Indicator Date hidden'!K96)</f>
        <v>0</v>
      </c>
      <c r="K95" s="204">
        <f>IF('Indicator Date hidden'!L96="x","x",$K$2-'Indicator Date hidden'!L96)</f>
        <v>0</v>
      </c>
      <c r="L95" s="204">
        <f>IF('Indicator Date hidden'!M96="x","x",$L$2-'Indicator Date hidden'!M96)</f>
        <v>0</v>
      </c>
      <c r="M95" s="204">
        <f>IF('Indicator Date hidden'!N96="x","x",$M$2-'Indicator Date hidden'!N96)</f>
        <v>0</v>
      </c>
      <c r="N95" s="204">
        <f>IF('Indicator Date hidden'!O96="x","x",$N$2-'Indicator Date hidden'!O96)</f>
        <v>0</v>
      </c>
      <c r="O95" s="204">
        <f>IF('Indicator Date hidden'!P96="x","x",$O$2-'Indicator Date hidden'!P96)</f>
        <v>0</v>
      </c>
      <c r="P95" s="204">
        <f>IF('Indicator Date hidden'!Q96="x","x",$P$2-'Indicator Date hidden'!Q96)</f>
        <v>0</v>
      </c>
      <c r="Q95" s="204" t="str">
        <f>IF('Indicator Date hidden'!R96="x","x",$Q$2-'Indicator Date hidden'!R96)</f>
        <v>x</v>
      </c>
      <c r="R95" s="204">
        <f>IF('Indicator Date hidden'!S96="x","x",$R$2-'Indicator Date hidden'!S96)</f>
        <v>0</v>
      </c>
      <c r="S95" s="204">
        <f>IF('Indicator Date hidden'!T96="x","x",$S$2-'Indicator Date hidden'!T96)</f>
        <v>0</v>
      </c>
      <c r="T95" s="204">
        <f>IF('Indicator Date hidden'!U96="x","x",$T$2-'Indicator Date hidden'!U96)</f>
        <v>0</v>
      </c>
      <c r="U95" s="204" t="str">
        <f>IF('Indicator Date hidden'!V96="x","x",$U$2-'Indicator Date hidden'!V96)</f>
        <v>x</v>
      </c>
      <c r="V95" s="204">
        <f>IF('Indicator Date hidden'!W96="x","x",$V$2-'Indicator Date hidden'!W96)</f>
        <v>0</v>
      </c>
      <c r="W95" s="204" t="str">
        <f>IF('Indicator Date hidden'!X96="x","x",$W$2-'Indicator Date hidden'!X96)</f>
        <v>x</v>
      </c>
      <c r="X95" s="204">
        <f>IF('Indicator Date hidden'!Y96="x","x",$X$2-'Indicator Date hidden'!Y96)</f>
        <v>2</v>
      </c>
      <c r="Y95" s="204">
        <f>IF('Indicator Date hidden'!Z96="x","x",$Y$2-'Indicator Date hidden'!Z96)</f>
        <v>0</v>
      </c>
      <c r="Z95" s="204">
        <f>IF('Indicator Date hidden'!AA96="x","x",$Z$2-'Indicator Date hidden'!AA96)</f>
        <v>0</v>
      </c>
      <c r="AA95" s="204" t="str">
        <f>IF('Indicator Date hidden'!AB96="x","x",$AA$2-'Indicator Date hidden'!AB96)</f>
        <v>x</v>
      </c>
      <c r="AB95" s="204">
        <f>IF('Indicator Date hidden'!AC96="x","x",$AB$2-'Indicator Date hidden'!AC96)</f>
        <v>0</v>
      </c>
      <c r="AC95" s="204">
        <f>IF('Indicator Date hidden'!AD96="x","x",$AC$2-'Indicator Date hidden'!AD96)</f>
        <v>0</v>
      </c>
      <c r="AD95" s="204" t="str">
        <f>IF('Indicator Date hidden'!AE96="x","x",$AD$2-'Indicator Date hidden'!AE96)</f>
        <v>x</v>
      </c>
      <c r="AE95" s="204">
        <f>IF('Indicator Date hidden'!AF96="x","x",$AE$2-'Indicator Date hidden'!AF96)</f>
        <v>0</v>
      </c>
      <c r="AF95" s="204">
        <f>IF('Indicator Date hidden'!AG96="x","x",$AF$2-'Indicator Date hidden'!AG96)</f>
        <v>1</v>
      </c>
      <c r="AG95" s="204">
        <f>IF('Indicator Date hidden'!AH96="x","x",$AG$2-'Indicator Date hidden'!AH96)</f>
        <v>0</v>
      </c>
      <c r="AH95" s="204">
        <f>IF('Indicator Date hidden'!AI96="x","x",$AH$2-'Indicator Date hidden'!AI96)</f>
        <v>0</v>
      </c>
      <c r="AI95" s="204">
        <f>IF('Indicator Date hidden'!AJ96="x","x",$AI$2-'Indicator Date hidden'!AJ96)</f>
        <v>0</v>
      </c>
      <c r="AJ95" s="204" t="str">
        <f>IF('Indicator Date hidden'!AK96="x","x",$AJ$2-'Indicator Date hidden'!AK96)</f>
        <v>x</v>
      </c>
      <c r="AK95" s="204">
        <f>IF('Indicator Date hidden'!AL96="x","x",$AK$2-'Indicator Date hidden'!AL96)</f>
        <v>1</v>
      </c>
      <c r="AL95" s="204">
        <f>IF('Indicator Date hidden'!AM96="x","x",$AL$2-'Indicator Date hidden'!AM96)</f>
        <v>0</v>
      </c>
      <c r="AM95" s="204">
        <f>IF('Indicator Date hidden'!AN96="x","x",$AM$2-'Indicator Date hidden'!AN96)</f>
        <v>0</v>
      </c>
      <c r="AN95" s="204">
        <f>IF('Indicator Date hidden'!AO96="x","x",$AN$2-'Indicator Date hidden'!AO96)</f>
        <v>0</v>
      </c>
      <c r="AO95" s="204">
        <f>IF('Indicator Date hidden'!AP96="x","x",$AO$2-'Indicator Date hidden'!AP96)</f>
        <v>0</v>
      </c>
      <c r="AP95" s="204">
        <f>IF('Indicator Date hidden'!AQ96="x","x",$AP$2-'Indicator Date hidden'!AQ96)</f>
        <v>0</v>
      </c>
      <c r="AQ95" s="204" t="str">
        <f>IF('Indicator Date hidden'!AR96="x","x",$AQ$2-'Indicator Date hidden'!AR96)</f>
        <v>x</v>
      </c>
      <c r="AR95" s="204">
        <f>IF('Indicator Date hidden'!AS96="x","x",$AR$2-'Indicator Date hidden'!AS96)</f>
        <v>0</v>
      </c>
      <c r="AS95" s="204">
        <f>IF('Indicator Date hidden'!AT96="x","x",$AS$2-'Indicator Date hidden'!AT96)</f>
        <v>0</v>
      </c>
      <c r="AT95" s="204">
        <f>IF('Indicator Date hidden'!AU96="x","x",$AT$2-'Indicator Date hidden'!AU96)</f>
        <v>0</v>
      </c>
      <c r="AU95" s="204">
        <f>IF('Indicator Date hidden'!AV96="x","x",$AU$2-'Indicator Date hidden'!AV96)</f>
        <v>3</v>
      </c>
      <c r="AV95" s="204">
        <f>IF('Indicator Date hidden'!AW96="x","x",$AV$2-'Indicator Date hidden'!AW96)</f>
        <v>0</v>
      </c>
      <c r="AW95" s="204">
        <f>IF('Indicator Date hidden'!AX96="x","x",$AW$2-'Indicator Date hidden'!AX96)</f>
        <v>0</v>
      </c>
      <c r="AX95" s="204">
        <f>IF('Indicator Date hidden'!AY96="x","x",$AX$2-'Indicator Date hidden'!AY96)</f>
        <v>0</v>
      </c>
      <c r="AY95" s="204">
        <f>IF('Indicator Date hidden'!AZ96="x","x",$AY$2-'Indicator Date hidden'!AZ96)</f>
        <v>0</v>
      </c>
      <c r="AZ95" s="204">
        <f>IF('Indicator Date hidden'!BA96="x","x",$AZ$2-'Indicator Date hidden'!BA96)</f>
        <v>0</v>
      </c>
      <c r="BA95">
        <f t="shared" si="10"/>
        <v>7</v>
      </c>
      <c r="BB95" s="21">
        <f t="shared" si="11"/>
        <v>0.15909090909090909</v>
      </c>
      <c r="BC95">
        <f t="shared" si="12"/>
        <v>4</v>
      </c>
      <c r="BD95" s="21">
        <f t="shared" si="13"/>
        <v>0.56178214065037613</v>
      </c>
      <c r="BE95" s="273">
        <f t="shared" si="14"/>
        <v>0</v>
      </c>
    </row>
    <row r="96" spans="1:57" x14ac:dyDescent="0.35">
      <c r="A96" t="s">
        <v>6994</v>
      </c>
      <c r="B96" s="204">
        <f>IF('Indicator Date hidden'!C97="x","x",$B$2-'Indicator Date hidden'!C97)</f>
        <v>0</v>
      </c>
      <c r="C96" s="204">
        <f>IF('Indicator Date hidden'!D97="x","x",$C$2-'Indicator Date hidden'!D97)</f>
        <v>0</v>
      </c>
      <c r="D96" s="204">
        <f>IF('Indicator Date hidden'!E97="x","x",$D$2-'Indicator Date hidden'!E97)</f>
        <v>0</v>
      </c>
      <c r="E96" s="204">
        <f>IF('Indicator Date hidden'!F97="x","x",$E$2-'Indicator Date hidden'!F97)</f>
        <v>0</v>
      </c>
      <c r="F96" s="204">
        <f>IF('Indicator Date hidden'!G97="x","x",$F$2-'Indicator Date hidden'!G97)</f>
        <v>0</v>
      </c>
      <c r="G96" s="204">
        <f>IF('Indicator Date hidden'!H97="x","x",$G$2-'Indicator Date hidden'!H97)</f>
        <v>0</v>
      </c>
      <c r="H96" s="204">
        <f>IF('Indicator Date hidden'!I97="x","x",$H$2-'Indicator Date hidden'!I97)</f>
        <v>0</v>
      </c>
      <c r="I96" s="204">
        <f>IF('Indicator Date hidden'!J97="x","x",$I$2-'Indicator Date hidden'!J97)</f>
        <v>0</v>
      </c>
      <c r="J96" s="204">
        <f>IF('Indicator Date hidden'!K97="x","x",$J$2-'Indicator Date hidden'!K97)</f>
        <v>0</v>
      </c>
      <c r="K96" s="204">
        <f>IF('Indicator Date hidden'!L97="x","x",$K$2-'Indicator Date hidden'!L97)</f>
        <v>0</v>
      </c>
      <c r="L96" s="204">
        <f>IF('Indicator Date hidden'!M97="x","x",$L$2-'Indicator Date hidden'!M97)</f>
        <v>0</v>
      </c>
      <c r="M96" s="204">
        <f>IF('Indicator Date hidden'!N97="x","x",$M$2-'Indicator Date hidden'!N97)</f>
        <v>0</v>
      </c>
      <c r="N96" s="204">
        <f>IF('Indicator Date hidden'!O97="x","x",$N$2-'Indicator Date hidden'!O97)</f>
        <v>0</v>
      </c>
      <c r="O96" s="204">
        <f>IF('Indicator Date hidden'!P97="x","x",$O$2-'Indicator Date hidden'!P97)</f>
        <v>0</v>
      </c>
      <c r="P96" s="204">
        <f>IF('Indicator Date hidden'!Q97="x","x",$P$2-'Indicator Date hidden'!Q97)</f>
        <v>0</v>
      </c>
      <c r="Q96" s="204" t="str">
        <f>IF('Indicator Date hidden'!R97="x","x",$Q$2-'Indicator Date hidden'!R97)</f>
        <v>x</v>
      </c>
      <c r="R96" s="204">
        <f>IF('Indicator Date hidden'!S97="x","x",$R$2-'Indicator Date hidden'!S97)</f>
        <v>0</v>
      </c>
      <c r="S96" s="204">
        <f>IF('Indicator Date hidden'!T97="x","x",$S$2-'Indicator Date hidden'!T97)</f>
        <v>0</v>
      </c>
      <c r="T96" s="204">
        <f>IF('Indicator Date hidden'!U97="x","x",$T$2-'Indicator Date hidden'!U97)</f>
        <v>0</v>
      </c>
      <c r="U96" s="204">
        <f>IF('Indicator Date hidden'!V97="x","x",$U$2-'Indicator Date hidden'!V97)</f>
        <v>0</v>
      </c>
      <c r="V96" s="204">
        <f>IF('Indicator Date hidden'!W97="x","x",$V$2-'Indicator Date hidden'!W97)</f>
        <v>0</v>
      </c>
      <c r="W96" s="204">
        <f>IF('Indicator Date hidden'!X97="x","x",$W$2-'Indicator Date hidden'!X97)</f>
        <v>10</v>
      </c>
      <c r="X96" s="204">
        <f>IF('Indicator Date hidden'!Y97="x","x",$X$2-'Indicator Date hidden'!Y97)</f>
        <v>3</v>
      </c>
      <c r="Y96" s="204">
        <f>IF('Indicator Date hidden'!Z97="x","x",$Y$2-'Indicator Date hidden'!Z97)</f>
        <v>0</v>
      </c>
      <c r="Z96" s="204">
        <f>IF('Indicator Date hidden'!AA97="x","x",$Z$2-'Indicator Date hidden'!AA97)</f>
        <v>0</v>
      </c>
      <c r="AA96" s="204">
        <f>IF('Indicator Date hidden'!AB97="x","x",$AA$2-'Indicator Date hidden'!AB97)</f>
        <v>0</v>
      </c>
      <c r="AB96" s="204">
        <f>IF('Indicator Date hidden'!AC97="x","x",$AB$2-'Indicator Date hidden'!AC97)</f>
        <v>0</v>
      </c>
      <c r="AC96" s="204">
        <f>IF('Indicator Date hidden'!AD97="x","x",$AC$2-'Indicator Date hidden'!AD97)</f>
        <v>0</v>
      </c>
      <c r="AD96" s="204" t="str">
        <f>IF('Indicator Date hidden'!AE97="x","x",$AD$2-'Indicator Date hidden'!AE97)</f>
        <v>x</v>
      </c>
      <c r="AE96" s="204">
        <f>IF('Indicator Date hidden'!AF97="x","x",$AE$2-'Indicator Date hidden'!AF97)</f>
        <v>0</v>
      </c>
      <c r="AF96" s="204" t="str">
        <f>IF('Indicator Date hidden'!AG97="x","x",$AF$2-'Indicator Date hidden'!AG97)</f>
        <v>x</v>
      </c>
      <c r="AG96" s="204">
        <f>IF('Indicator Date hidden'!AH97="x","x",$AG$2-'Indicator Date hidden'!AH97)</f>
        <v>0</v>
      </c>
      <c r="AH96" s="204">
        <f>IF('Indicator Date hidden'!AI97="x","x",$AH$2-'Indicator Date hidden'!AI97)</f>
        <v>0</v>
      </c>
      <c r="AI96" s="204">
        <f>IF('Indicator Date hidden'!AJ97="x","x",$AI$2-'Indicator Date hidden'!AJ97)</f>
        <v>0</v>
      </c>
      <c r="AJ96" s="204">
        <f>IF('Indicator Date hidden'!AK97="x","x",$AJ$2-'Indicator Date hidden'!AK97)</f>
        <v>1</v>
      </c>
      <c r="AK96" s="204">
        <f>IF('Indicator Date hidden'!AL97="x","x",$AK$2-'Indicator Date hidden'!AL97)</f>
        <v>0</v>
      </c>
      <c r="AL96" s="204">
        <f>IF('Indicator Date hidden'!AM97="x","x",$AL$2-'Indicator Date hidden'!AM97)</f>
        <v>0</v>
      </c>
      <c r="AM96" s="204">
        <f>IF('Indicator Date hidden'!AN97="x","x",$AM$2-'Indicator Date hidden'!AN97)</f>
        <v>0</v>
      </c>
      <c r="AN96" s="204">
        <f>IF('Indicator Date hidden'!AO97="x","x",$AN$2-'Indicator Date hidden'!AO97)</f>
        <v>0</v>
      </c>
      <c r="AO96" s="204" t="str">
        <f>IF('Indicator Date hidden'!AP97="x","x",$AO$2-'Indicator Date hidden'!AP97)</f>
        <v>x</v>
      </c>
      <c r="AP96" s="204" t="str">
        <f>IF('Indicator Date hidden'!AQ97="x","x",$AP$2-'Indicator Date hidden'!AQ97)</f>
        <v>x</v>
      </c>
      <c r="AQ96" s="204">
        <f>IF('Indicator Date hidden'!AR97="x","x",$AQ$2-'Indicator Date hidden'!AR97)</f>
        <v>0</v>
      </c>
      <c r="AR96" s="204">
        <f>IF('Indicator Date hidden'!AS97="x","x",$AR$2-'Indicator Date hidden'!AS97)</f>
        <v>0</v>
      </c>
      <c r="AS96" s="204">
        <f>IF('Indicator Date hidden'!AT97="x","x",$AS$2-'Indicator Date hidden'!AT97)</f>
        <v>0</v>
      </c>
      <c r="AT96" s="204">
        <f>IF('Indicator Date hidden'!AU97="x","x",$AT$2-'Indicator Date hidden'!AU97)</f>
        <v>0</v>
      </c>
      <c r="AU96" s="204">
        <f>IF('Indicator Date hidden'!AV97="x","x",$AU$2-'Indicator Date hidden'!AV97)</f>
        <v>7</v>
      </c>
      <c r="AV96" s="204">
        <f>IF('Indicator Date hidden'!AW97="x","x",$AV$2-'Indicator Date hidden'!AW97)</f>
        <v>0</v>
      </c>
      <c r="AW96" s="204">
        <f>IF('Indicator Date hidden'!AX97="x","x",$AW$2-'Indicator Date hidden'!AX97)</f>
        <v>0</v>
      </c>
      <c r="AX96" s="204">
        <f>IF('Indicator Date hidden'!AY97="x","x",$AX$2-'Indicator Date hidden'!AY97)</f>
        <v>0</v>
      </c>
      <c r="AY96" s="204">
        <f>IF('Indicator Date hidden'!AZ97="x","x",$AY$2-'Indicator Date hidden'!AZ97)</f>
        <v>0</v>
      </c>
      <c r="AZ96" s="204">
        <f>IF('Indicator Date hidden'!BA97="x","x",$AZ$2-'Indicator Date hidden'!BA97)</f>
        <v>0</v>
      </c>
      <c r="BA96">
        <f t="shared" si="10"/>
        <v>21</v>
      </c>
      <c r="BB96" s="21">
        <f t="shared" si="11"/>
        <v>0.45652173913043476</v>
      </c>
      <c r="BC96">
        <f t="shared" si="12"/>
        <v>4</v>
      </c>
      <c r="BD96" s="21">
        <f t="shared" si="13"/>
        <v>1.8022512701706603</v>
      </c>
      <c r="BE96" s="273">
        <f t="shared" si="14"/>
        <v>0</v>
      </c>
    </row>
    <row r="97" spans="1:57" x14ac:dyDescent="0.35">
      <c r="A97" t="s">
        <v>7004</v>
      </c>
      <c r="B97" s="204">
        <f>IF('Indicator Date hidden'!C98="x","x",$B$2-'Indicator Date hidden'!C98)</f>
        <v>0</v>
      </c>
      <c r="C97" s="204">
        <f>IF('Indicator Date hidden'!D98="x","x",$C$2-'Indicator Date hidden'!D98)</f>
        <v>0</v>
      </c>
      <c r="D97" s="204">
        <f>IF('Indicator Date hidden'!E98="x","x",$D$2-'Indicator Date hidden'!E98)</f>
        <v>0</v>
      </c>
      <c r="E97" s="204">
        <f>IF('Indicator Date hidden'!F98="x","x",$E$2-'Indicator Date hidden'!F98)</f>
        <v>0</v>
      </c>
      <c r="F97" s="204">
        <f>IF('Indicator Date hidden'!G98="x","x",$F$2-'Indicator Date hidden'!G98)</f>
        <v>0</v>
      </c>
      <c r="G97" s="204">
        <f>IF('Indicator Date hidden'!H98="x","x",$G$2-'Indicator Date hidden'!H98)</f>
        <v>0</v>
      </c>
      <c r="H97" s="204">
        <f>IF('Indicator Date hidden'!I98="x","x",$H$2-'Indicator Date hidden'!I98)</f>
        <v>0</v>
      </c>
      <c r="I97" s="204">
        <f>IF('Indicator Date hidden'!J98="x","x",$I$2-'Indicator Date hidden'!J98)</f>
        <v>0</v>
      </c>
      <c r="J97" s="204">
        <f>IF('Indicator Date hidden'!K98="x","x",$J$2-'Indicator Date hidden'!K98)</f>
        <v>0</v>
      </c>
      <c r="K97" s="204">
        <f>IF('Indicator Date hidden'!L98="x","x",$K$2-'Indicator Date hidden'!L98)</f>
        <v>0</v>
      </c>
      <c r="L97" s="204">
        <f>IF('Indicator Date hidden'!M98="x","x",$L$2-'Indicator Date hidden'!M98)</f>
        <v>0</v>
      </c>
      <c r="M97" s="204">
        <f>IF('Indicator Date hidden'!N98="x","x",$M$2-'Indicator Date hidden'!N98)</f>
        <v>0</v>
      </c>
      <c r="N97" s="204">
        <f>IF('Indicator Date hidden'!O98="x","x",$N$2-'Indicator Date hidden'!O98)</f>
        <v>0</v>
      </c>
      <c r="O97" s="204">
        <f>IF('Indicator Date hidden'!P98="x","x",$O$2-'Indicator Date hidden'!P98)</f>
        <v>0</v>
      </c>
      <c r="P97" s="204">
        <f>IF('Indicator Date hidden'!Q98="x","x",$P$2-'Indicator Date hidden'!Q98)</f>
        <v>0</v>
      </c>
      <c r="Q97" s="204">
        <f>IF('Indicator Date hidden'!R98="x","x",$Q$2-'Indicator Date hidden'!R98)</f>
        <v>5</v>
      </c>
      <c r="R97" s="204">
        <f>IF('Indicator Date hidden'!S98="x","x",$R$2-'Indicator Date hidden'!S98)</f>
        <v>0</v>
      </c>
      <c r="S97" s="204">
        <f>IF('Indicator Date hidden'!T98="x","x",$S$2-'Indicator Date hidden'!T98)</f>
        <v>0</v>
      </c>
      <c r="T97" s="204">
        <f>IF('Indicator Date hidden'!U98="x","x",$T$2-'Indicator Date hidden'!U98)</f>
        <v>0</v>
      </c>
      <c r="U97" s="204">
        <f>IF('Indicator Date hidden'!V98="x","x",$U$2-'Indicator Date hidden'!V98)</f>
        <v>0</v>
      </c>
      <c r="V97" s="204">
        <f>IF('Indicator Date hidden'!W98="x","x",$V$2-'Indicator Date hidden'!W98)</f>
        <v>0</v>
      </c>
      <c r="W97" s="204">
        <f>IF('Indicator Date hidden'!X98="x","x",$W$2-'Indicator Date hidden'!X98)</f>
        <v>0</v>
      </c>
      <c r="X97" s="204" t="str">
        <f>IF('Indicator Date hidden'!Y98="x","x",$X$2-'Indicator Date hidden'!Y98)</f>
        <v>x</v>
      </c>
      <c r="Y97" s="204">
        <f>IF('Indicator Date hidden'!Z98="x","x",$Y$2-'Indicator Date hidden'!Z98)</f>
        <v>0</v>
      </c>
      <c r="Z97" s="204">
        <f>IF('Indicator Date hidden'!AA98="x","x",$Z$2-'Indicator Date hidden'!AA98)</f>
        <v>0</v>
      </c>
      <c r="AA97" s="204">
        <f>IF('Indicator Date hidden'!AB98="x","x",$AA$2-'Indicator Date hidden'!AB98)</f>
        <v>0</v>
      </c>
      <c r="AB97" s="204">
        <f>IF('Indicator Date hidden'!AC98="x","x",$AB$2-'Indicator Date hidden'!AC98)</f>
        <v>0</v>
      </c>
      <c r="AC97" s="204">
        <f>IF('Indicator Date hidden'!AD98="x","x",$AC$2-'Indicator Date hidden'!AD98)</f>
        <v>0</v>
      </c>
      <c r="AD97" s="204" t="str">
        <f>IF('Indicator Date hidden'!AE98="x","x",$AD$2-'Indicator Date hidden'!AE98)</f>
        <v>x</v>
      </c>
      <c r="AE97" s="204">
        <f>IF('Indicator Date hidden'!AF98="x","x",$AE$2-'Indicator Date hidden'!AF98)</f>
        <v>0</v>
      </c>
      <c r="AF97" s="204">
        <f>IF('Indicator Date hidden'!AG98="x","x",$AF$2-'Indicator Date hidden'!AG98)</f>
        <v>3</v>
      </c>
      <c r="AG97" s="204">
        <f>IF('Indicator Date hidden'!AH98="x","x",$AG$2-'Indicator Date hidden'!AH98)</f>
        <v>0</v>
      </c>
      <c r="AH97" s="204">
        <f>IF('Indicator Date hidden'!AI98="x","x",$AH$2-'Indicator Date hidden'!AI98)</f>
        <v>0</v>
      </c>
      <c r="AI97" s="204">
        <f>IF('Indicator Date hidden'!AJ98="x","x",$AI$2-'Indicator Date hidden'!AJ98)</f>
        <v>0</v>
      </c>
      <c r="AJ97" s="204" t="str">
        <f>IF('Indicator Date hidden'!AK98="x","x",$AJ$2-'Indicator Date hidden'!AK98)</f>
        <v>x</v>
      </c>
      <c r="AK97" s="204">
        <f>IF('Indicator Date hidden'!AL98="x","x",$AK$2-'Indicator Date hidden'!AL98)</f>
        <v>1</v>
      </c>
      <c r="AL97" s="204">
        <f>IF('Indicator Date hidden'!AM98="x","x",$AL$2-'Indicator Date hidden'!AM98)</f>
        <v>0</v>
      </c>
      <c r="AM97" s="204">
        <f>IF('Indicator Date hidden'!AN98="x","x",$AM$2-'Indicator Date hidden'!AN98)</f>
        <v>0</v>
      </c>
      <c r="AN97" s="204">
        <f>IF('Indicator Date hidden'!AO98="x","x",$AN$2-'Indicator Date hidden'!AO98)</f>
        <v>0</v>
      </c>
      <c r="AO97" s="204">
        <f>IF('Indicator Date hidden'!AP98="x","x",$AO$2-'Indicator Date hidden'!AP98)</f>
        <v>0</v>
      </c>
      <c r="AP97" s="204">
        <f>IF('Indicator Date hidden'!AQ98="x","x",$AP$2-'Indicator Date hidden'!AQ98)</f>
        <v>0</v>
      </c>
      <c r="AQ97" s="204">
        <f>IF('Indicator Date hidden'!AR98="x","x",$AQ$2-'Indicator Date hidden'!AR98)</f>
        <v>0</v>
      </c>
      <c r="AR97" s="204">
        <f>IF('Indicator Date hidden'!AS98="x","x",$AR$2-'Indicator Date hidden'!AS98)</f>
        <v>0</v>
      </c>
      <c r="AS97" s="204">
        <f>IF('Indicator Date hidden'!AT98="x","x",$AS$2-'Indicator Date hidden'!AT98)</f>
        <v>0</v>
      </c>
      <c r="AT97" s="204">
        <f>IF('Indicator Date hidden'!AU98="x","x",$AT$2-'Indicator Date hidden'!AU98)</f>
        <v>0</v>
      </c>
      <c r="AU97" s="204">
        <f>IF('Indicator Date hidden'!AV98="x","x",$AU$2-'Indicator Date hidden'!AV98)</f>
        <v>5</v>
      </c>
      <c r="AV97" s="204">
        <f>IF('Indicator Date hidden'!AW98="x","x",$AV$2-'Indicator Date hidden'!AW98)</f>
        <v>0</v>
      </c>
      <c r="AW97" s="204">
        <f>IF('Indicator Date hidden'!AX98="x","x",$AW$2-'Indicator Date hidden'!AX98)</f>
        <v>0</v>
      </c>
      <c r="AX97" s="204">
        <f>IF('Indicator Date hidden'!AY98="x","x",$AX$2-'Indicator Date hidden'!AY98)</f>
        <v>0</v>
      </c>
      <c r="AY97" s="204">
        <f>IF('Indicator Date hidden'!AZ98="x","x",$AY$2-'Indicator Date hidden'!AZ98)</f>
        <v>0</v>
      </c>
      <c r="AZ97" s="204">
        <f>IF('Indicator Date hidden'!BA98="x","x",$AZ$2-'Indicator Date hidden'!BA98)</f>
        <v>0</v>
      </c>
      <c r="BA97">
        <f t="shared" si="10"/>
        <v>14</v>
      </c>
      <c r="BB97" s="21">
        <f t="shared" si="11"/>
        <v>0.29166666666666669</v>
      </c>
      <c r="BC97">
        <f t="shared" si="12"/>
        <v>4</v>
      </c>
      <c r="BD97" s="21">
        <f t="shared" si="13"/>
        <v>1.0793194872490515</v>
      </c>
      <c r="BE97" s="273">
        <f t="shared" si="14"/>
        <v>0</v>
      </c>
    </row>
    <row r="98" spans="1:57" x14ac:dyDescent="0.35">
      <c r="A98" t="s">
        <v>6996</v>
      </c>
      <c r="B98" s="204">
        <f>IF('Indicator Date hidden'!C99="x","x",$B$2-'Indicator Date hidden'!C99)</f>
        <v>0</v>
      </c>
      <c r="C98" s="204">
        <f>IF('Indicator Date hidden'!D99="x","x",$C$2-'Indicator Date hidden'!D99)</f>
        <v>0</v>
      </c>
      <c r="D98" s="204">
        <f>IF('Indicator Date hidden'!E99="x","x",$D$2-'Indicator Date hidden'!E99)</f>
        <v>0</v>
      </c>
      <c r="E98" s="204">
        <f>IF('Indicator Date hidden'!F99="x","x",$E$2-'Indicator Date hidden'!F99)</f>
        <v>0</v>
      </c>
      <c r="F98" s="204">
        <f>IF('Indicator Date hidden'!G99="x","x",$F$2-'Indicator Date hidden'!G99)</f>
        <v>0</v>
      </c>
      <c r="G98" s="204">
        <f>IF('Indicator Date hidden'!H99="x","x",$G$2-'Indicator Date hidden'!H99)</f>
        <v>0</v>
      </c>
      <c r="H98" s="204">
        <f>IF('Indicator Date hidden'!I99="x","x",$H$2-'Indicator Date hidden'!I99)</f>
        <v>0</v>
      </c>
      <c r="I98" s="204">
        <f>IF('Indicator Date hidden'!J99="x","x",$I$2-'Indicator Date hidden'!J99)</f>
        <v>0</v>
      </c>
      <c r="J98" s="204">
        <f>IF('Indicator Date hidden'!K99="x","x",$J$2-'Indicator Date hidden'!K99)</f>
        <v>0</v>
      </c>
      <c r="K98" s="204">
        <f>IF('Indicator Date hidden'!L99="x","x",$K$2-'Indicator Date hidden'!L99)</f>
        <v>0</v>
      </c>
      <c r="L98" s="204">
        <f>IF('Indicator Date hidden'!M99="x","x",$L$2-'Indicator Date hidden'!M99)</f>
        <v>0</v>
      </c>
      <c r="M98" s="204">
        <f>IF('Indicator Date hidden'!N99="x","x",$M$2-'Indicator Date hidden'!N99)</f>
        <v>0</v>
      </c>
      <c r="N98" s="204">
        <f>IF('Indicator Date hidden'!O99="x","x",$N$2-'Indicator Date hidden'!O99)</f>
        <v>0</v>
      </c>
      <c r="O98" s="204">
        <f>IF('Indicator Date hidden'!P99="x","x",$O$2-'Indicator Date hidden'!P99)</f>
        <v>0</v>
      </c>
      <c r="P98" s="204">
        <f>IF('Indicator Date hidden'!Q99="x","x",$P$2-'Indicator Date hidden'!Q99)</f>
        <v>0</v>
      </c>
      <c r="Q98" s="204">
        <f>IF('Indicator Date hidden'!R99="x","x",$Q$2-'Indicator Date hidden'!R99)</f>
        <v>1</v>
      </c>
      <c r="R98" s="204">
        <f>IF('Indicator Date hidden'!S99="x","x",$R$2-'Indicator Date hidden'!S99)</f>
        <v>0</v>
      </c>
      <c r="S98" s="204">
        <f>IF('Indicator Date hidden'!T99="x","x",$S$2-'Indicator Date hidden'!T99)</f>
        <v>0</v>
      </c>
      <c r="T98" s="204">
        <f>IF('Indicator Date hidden'!U99="x","x",$T$2-'Indicator Date hidden'!U99)</f>
        <v>0</v>
      </c>
      <c r="U98" s="204">
        <f>IF('Indicator Date hidden'!V99="x","x",$U$2-'Indicator Date hidden'!V99)</f>
        <v>0</v>
      </c>
      <c r="V98" s="204">
        <f>IF('Indicator Date hidden'!W99="x","x",$V$2-'Indicator Date hidden'!W99)</f>
        <v>0</v>
      </c>
      <c r="W98" s="204">
        <f>IF('Indicator Date hidden'!X99="x","x",$W$2-'Indicator Date hidden'!X99)</f>
        <v>1</v>
      </c>
      <c r="X98" s="204">
        <f>IF('Indicator Date hidden'!Y99="x","x",$X$2-'Indicator Date hidden'!Y99)</f>
        <v>4</v>
      </c>
      <c r="Y98" s="204">
        <f>IF('Indicator Date hidden'!Z99="x","x",$Y$2-'Indicator Date hidden'!Z99)</f>
        <v>0</v>
      </c>
      <c r="Z98" s="204">
        <f>IF('Indicator Date hidden'!AA99="x","x",$Z$2-'Indicator Date hidden'!AA99)</f>
        <v>0</v>
      </c>
      <c r="AA98" s="204">
        <f>IF('Indicator Date hidden'!AB99="x","x",$AA$2-'Indicator Date hidden'!AB99)</f>
        <v>0</v>
      </c>
      <c r="AB98" s="204">
        <f>IF('Indicator Date hidden'!AC99="x","x",$AB$2-'Indicator Date hidden'!AC99)</f>
        <v>0</v>
      </c>
      <c r="AC98" s="204">
        <f>IF('Indicator Date hidden'!AD99="x","x",$AC$2-'Indicator Date hidden'!AD99)</f>
        <v>0</v>
      </c>
      <c r="AD98" s="204">
        <f>IF('Indicator Date hidden'!AE99="x","x",$AD$2-'Indicator Date hidden'!AE99)</f>
        <v>0</v>
      </c>
      <c r="AE98" s="204">
        <f>IF('Indicator Date hidden'!AF99="x","x",$AE$2-'Indicator Date hidden'!AF99)</f>
        <v>0</v>
      </c>
      <c r="AF98" s="204">
        <f>IF('Indicator Date hidden'!AG99="x","x",$AF$2-'Indicator Date hidden'!AG99)</f>
        <v>6</v>
      </c>
      <c r="AG98" s="204">
        <f>IF('Indicator Date hidden'!AH99="x","x",$AG$2-'Indicator Date hidden'!AH99)</f>
        <v>0</v>
      </c>
      <c r="AH98" s="204">
        <f>IF('Indicator Date hidden'!AI99="x","x",$AH$2-'Indicator Date hidden'!AI99)</f>
        <v>0</v>
      </c>
      <c r="AI98" s="204">
        <f>IF('Indicator Date hidden'!AJ99="x","x",$AI$2-'Indicator Date hidden'!AJ99)</f>
        <v>0</v>
      </c>
      <c r="AJ98" s="204" t="str">
        <f>IF('Indicator Date hidden'!AK99="x","x",$AJ$2-'Indicator Date hidden'!AK99)</f>
        <v>x</v>
      </c>
      <c r="AK98" s="204">
        <f>IF('Indicator Date hidden'!AL99="x","x",$AK$2-'Indicator Date hidden'!AL99)</f>
        <v>0</v>
      </c>
      <c r="AL98" s="204">
        <f>IF('Indicator Date hidden'!AM99="x","x",$AL$2-'Indicator Date hidden'!AM99)</f>
        <v>0</v>
      </c>
      <c r="AM98" s="204">
        <f>IF('Indicator Date hidden'!AN99="x","x",$AM$2-'Indicator Date hidden'!AN99)</f>
        <v>0</v>
      </c>
      <c r="AN98" s="204">
        <f>IF('Indicator Date hidden'!AO99="x","x",$AN$2-'Indicator Date hidden'!AO99)</f>
        <v>0</v>
      </c>
      <c r="AO98" s="204" t="str">
        <f>IF('Indicator Date hidden'!AP99="x","x",$AO$2-'Indicator Date hidden'!AP99)</f>
        <v>x</v>
      </c>
      <c r="AP98" s="204" t="str">
        <f>IF('Indicator Date hidden'!AQ99="x","x",$AP$2-'Indicator Date hidden'!AQ99)</f>
        <v>x</v>
      </c>
      <c r="AQ98" s="204" t="str">
        <f>IF('Indicator Date hidden'!AR99="x","x",$AQ$2-'Indicator Date hidden'!AR99)</f>
        <v>x</v>
      </c>
      <c r="AR98" s="204">
        <f>IF('Indicator Date hidden'!AS99="x","x",$AR$2-'Indicator Date hidden'!AS99)</f>
        <v>0</v>
      </c>
      <c r="AS98" s="204">
        <f>IF('Indicator Date hidden'!AT99="x","x",$AS$2-'Indicator Date hidden'!AT99)</f>
        <v>0</v>
      </c>
      <c r="AT98" s="204">
        <f>IF('Indicator Date hidden'!AU99="x","x",$AT$2-'Indicator Date hidden'!AU99)</f>
        <v>0</v>
      </c>
      <c r="AU98" s="204">
        <f>IF('Indicator Date hidden'!AV99="x","x",$AU$2-'Indicator Date hidden'!AV99)</f>
        <v>7</v>
      </c>
      <c r="AV98" s="204">
        <f>IF('Indicator Date hidden'!AW99="x","x",$AV$2-'Indicator Date hidden'!AW99)</f>
        <v>0</v>
      </c>
      <c r="AW98" s="204">
        <f>IF('Indicator Date hidden'!AX99="x","x",$AW$2-'Indicator Date hidden'!AX99)</f>
        <v>0</v>
      </c>
      <c r="AX98" s="204">
        <f>IF('Indicator Date hidden'!AY99="x","x",$AX$2-'Indicator Date hidden'!AY99)</f>
        <v>0</v>
      </c>
      <c r="AY98" s="204">
        <f>IF('Indicator Date hidden'!AZ99="x","x",$AY$2-'Indicator Date hidden'!AZ99)</f>
        <v>0</v>
      </c>
      <c r="AZ98" s="204">
        <f>IF('Indicator Date hidden'!BA99="x","x",$AZ$2-'Indicator Date hidden'!BA99)</f>
        <v>0</v>
      </c>
      <c r="BA98">
        <f t="shared" si="10"/>
        <v>19</v>
      </c>
      <c r="BB98" s="21">
        <f t="shared" si="11"/>
        <v>0.40425531914893614</v>
      </c>
      <c r="BC98">
        <f t="shared" si="12"/>
        <v>5</v>
      </c>
      <c r="BD98" s="21">
        <f t="shared" si="13"/>
        <v>1.4241021728239582</v>
      </c>
      <c r="BE98" s="273">
        <f t="shared" si="14"/>
        <v>0</v>
      </c>
    </row>
    <row r="99" spans="1:57" x14ac:dyDescent="0.35">
      <c r="A99" t="s">
        <v>6997</v>
      </c>
      <c r="B99" s="204">
        <f>IF('Indicator Date hidden'!C100="x","x",$B$2-'Indicator Date hidden'!C100)</f>
        <v>0</v>
      </c>
      <c r="C99" s="204">
        <f>IF('Indicator Date hidden'!D100="x","x",$C$2-'Indicator Date hidden'!D100)</f>
        <v>0</v>
      </c>
      <c r="D99" s="204">
        <f>IF('Indicator Date hidden'!E100="x","x",$D$2-'Indicator Date hidden'!E100)</f>
        <v>0</v>
      </c>
      <c r="E99" s="204">
        <f>IF('Indicator Date hidden'!F100="x","x",$E$2-'Indicator Date hidden'!F100)</f>
        <v>0</v>
      </c>
      <c r="F99" s="204">
        <f>IF('Indicator Date hidden'!G100="x","x",$F$2-'Indicator Date hidden'!G100)</f>
        <v>0</v>
      </c>
      <c r="G99" s="204">
        <f>IF('Indicator Date hidden'!H100="x","x",$G$2-'Indicator Date hidden'!H100)</f>
        <v>0</v>
      </c>
      <c r="H99" s="204">
        <f>IF('Indicator Date hidden'!I100="x","x",$H$2-'Indicator Date hidden'!I100)</f>
        <v>0</v>
      </c>
      <c r="I99" s="204">
        <f>IF('Indicator Date hidden'!J100="x","x",$I$2-'Indicator Date hidden'!J100)</f>
        <v>0</v>
      </c>
      <c r="J99" s="204">
        <f>IF('Indicator Date hidden'!K100="x","x",$J$2-'Indicator Date hidden'!K100)</f>
        <v>0</v>
      </c>
      <c r="K99" s="204">
        <f>IF('Indicator Date hidden'!L100="x","x",$K$2-'Indicator Date hidden'!L100)</f>
        <v>0</v>
      </c>
      <c r="L99" s="204">
        <f>IF('Indicator Date hidden'!M100="x","x",$L$2-'Indicator Date hidden'!M100)</f>
        <v>0</v>
      </c>
      <c r="M99" s="204">
        <f>IF('Indicator Date hidden'!N100="x","x",$M$2-'Indicator Date hidden'!N100)</f>
        <v>0</v>
      </c>
      <c r="N99" s="204">
        <f>IF('Indicator Date hidden'!O100="x","x",$N$2-'Indicator Date hidden'!O100)</f>
        <v>0</v>
      </c>
      <c r="O99" s="204">
        <f>IF('Indicator Date hidden'!P100="x","x",$O$2-'Indicator Date hidden'!P100)</f>
        <v>0</v>
      </c>
      <c r="P99" s="204">
        <f>IF('Indicator Date hidden'!Q100="x","x",$P$2-'Indicator Date hidden'!Q100)</f>
        <v>0</v>
      </c>
      <c r="Q99" s="204">
        <f>IF('Indicator Date hidden'!R100="x","x",$Q$2-'Indicator Date hidden'!R100)</f>
        <v>7</v>
      </c>
      <c r="R99" s="204">
        <f>IF('Indicator Date hidden'!S100="x","x",$R$2-'Indicator Date hidden'!S100)</f>
        <v>0</v>
      </c>
      <c r="S99" s="204">
        <f>IF('Indicator Date hidden'!T100="x","x",$S$2-'Indicator Date hidden'!T100)</f>
        <v>0</v>
      </c>
      <c r="T99" s="204">
        <f>IF('Indicator Date hidden'!U100="x","x",$T$2-'Indicator Date hidden'!U100)</f>
        <v>0</v>
      </c>
      <c r="U99" s="204">
        <f>IF('Indicator Date hidden'!V100="x","x",$U$2-'Indicator Date hidden'!V100)</f>
        <v>0</v>
      </c>
      <c r="V99" s="204">
        <f>IF('Indicator Date hidden'!W100="x","x",$V$2-'Indicator Date hidden'!W100)</f>
        <v>0</v>
      </c>
      <c r="W99" s="204">
        <f>IF('Indicator Date hidden'!X100="x","x",$W$2-'Indicator Date hidden'!X100)</f>
        <v>7</v>
      </c>
      <c r="X99" s="204">
        <f>IF('Indicator Date hidden'!Y100="x","x",$X$2-'Indicator Date hidden'!Y100)</f>
        <v>4</v>
      </c>
      <c r="Y99" s="204">
        <f>IF('Indicator Date hidden'!Z100="x","x",$Y$2-'Indicator Date hidden'!Z100)</f>
        <v>0</v>
      </c>
      <c r="Z99" s="204">
        <f>IF('Indicator Date hidden'!AA100="x","x",$Z$2-'Indicator Date hidden'!AA100)</f>
        <v>0</v>
      </c>
      <c r="AA99" s="204" t="str">
        <f>IF('Indicator Date hidden'!AB100="x","x",$AA$2-'Indicator Date hidden'!AB100)</f>
        <v>x</v>
      </c>
      <c r="AB99" s="204">
        <f>IF('Indicator Date hidden'!AC100="x","x",$AB$2-'Indicator Date hidden'!AC100)</f>
        <v>0</v>
      </c>
      <c r="AC99" s="204">
        <f>IF('Indicator Date hidden'!AD100="x","x",$AC$2-'Indicator Date hidden'!AD100)</f>
        <v>0</v>
      </c>
      <c r="AD99" s="204" t="str">
        <f>IF('Indicator Date hidden'!AE100="x","x",$AD$2-'Indicator Date hidden'!AE100)</f>
        <v>x</v>
      </c>
      <c r="AE99" s="204">
        <f>IF('Indicator Date hidden'!AF100="x","x",$AE$2-'Indicator Date hidden'!AF100)</f>
        <v>0</v>
      </c>
      <c r="AF99" s="204" t="str">
        <f>IF('Indicator Date hidden'!AG100="x","x",$AF$2-'Indicator Date hidden'!AG100)</f>
        <v>x</v>
      </c>
      <c r="AG99" s="204">
        <f>IF('Indicator Date hidden'!AH100="x","x",$AG$2-'Indicator Date hidden'!AH100)</f>
        <v>0</v>
      </c>
      <c r="AH99" s="204">
        <f>IF('Indicator Date hidden'!AI100="x","x",$AH$2-'Indicator Date hidden'!AI100)</f>
        <v>0</v>
      </c>
      <c r="AI99" s="204">
        <f>IF('Indicator Date hidden'!AJ100="x","x",$AI$2-'Indicator Date hidden'!AJ100)</f>
        <v>0</v>
      </c>
      <c r="AJ99" s="204">
        <f>IF('Indicator Date hidden'!AK100="x","x",$AJ$2-'Indicator Date hidden'!AK100)</f>
        <v>0</v>
      </c>
      <c r="AK99" s="204">
        <f>IF('Indicator Date hidden'!AL100="x","x",$AK$2-'Indicator Date hidden'!AL100)</f>
        <v>1</v>
      </c>
      <c r="AL99" s="204">
        <f>IF('Indicator Date hidden'!AM100="x","x",$AL$2-'Indicator Date hidden'!AM100)</f>
        <v>0</v>
      </c>
      <c r="AM99" s="204">
        <f>IF('Indicator Date hidden'!AN100="x","x",$AM$2-'Indicator Date hidden'!AN100)</f>
        <v>0</v>
      </c>
      <c r="AN99" s="204">
        <f>IF('Indicator Date hidden'!AO100="x","x",$AN$2-'Indicator Date hidden'!AO100)</f>
        <v>0</v>
      </c>
      <c r="AO99" s="204" t="str">
        <f>IF('Indicator Date hidden'!AP100="x","x",$AO$2-'Indicator Date hidden'!AP100)</f>
        <v>x</v>
      </c>
      <c r="AP99" s="204" t="str">
        <f>IF('Indicator Date hidden'!AQ100="x","x",$AP$2-'Indicator Date hidden'!AQ100)</f>
        <v>x</v>
      </c>
      <c r="AQ99" s="204" t="str">
        <f>IF('Indicator Date hidden'!AR100="x","x",$AQ$2-'Indicator Date hidden'!AR100)</f>
        <v>x</v>
      </c>
      <c r="AR99" s="204">
        <f>IF('Indicator Date hidden'!AS100="x","x",$AR$2-'Indicator Date hidden'!AS100)</f>
        <v>0</v>
      </c>
      <c r="AS99" s="204">
        <f>IF('Indicator Date hidden'!AT100="x","x",$AS$2-'Indicator Date hidden'!AT100)</f>
        <v>0</v>
      </c>
      <c r="AT99" s="204">
        <f>IF('Indicator Date hidden'!AU100="x","x",$AT$2-'Indicator Date hidden'!AU100)</f>
        <v>0</v>
      </c>
      <c r="AU99" s="204">
        <f>IF('Indicator Date hidden'!AV100="x","x",$AU$2-'Indicator Date hidden'!AV100)</f>
        <v>1</v>
      </c>
      <c r="AV99" s="204">
        <f>IF('Indicator Date hidden'!AW100="x","x",$AV$2-'Indicator Date hidden'!AW100)</f>
        <v>0</v>
      </c>
      <c r="AW99" s="204">
        <f>IF('Indicator Date hidden'!AX100="x","x",$AW$2-'Indicator Date hidden'!AX100)</f>
        <v>0</v>
      </c>
      <c r="AX99" s="204">
        <f>IF('Indicator Date hidden'!AY100="x","x",$AX$2-'Indicator Date hidden'!AY100)</f>
        <v>0</v>
      </c>
      <c r="AY99" s="204">
        <f>IF('Indicator Date hidden'!AZ100="x","x",$AY$2-'Indicator Date hidden'!AZ100)</f>
        <v>0</v>
      </c>
      <c r="AZ99" s="204"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73">
        <f t="shared" ref="BE99:BE130" si="19">MEDIAN(B99:AZ99)</f>
        <v>0</v>
      </c>
    </row>
    <row r="100" spans="1:57" x14ac:dyDescent="0.35">
      <c r="A100" t="s">
        <v>7001</v>
      </c>
      <c r="B100" s="204">
        <f>IF('Indicator Date hidden'!C101="x","x",$B$2-'Indicator Date hidden'!C101)</f>
        <v>0</v>
      </c>
      <c r="C100" s="204">
        <f>IF('Indicator Date hidden'!D101="x","x",$C$2-'Indicator Date hidden'!D101)</f>
        <v>0</v>
      </c>
      <c r="D100" s="204">
        <f>IF('Indicator Date hidden'!E101="x","x",$D$2-'Indicator Date hidden'!E101)</f>
        <v>0</v>
      </c>
      <c r="E100" s="204">
        <f>IF('Indicator Date hidden'!F101="x","x",$E$2-'Indicator Date hidden'!F101)</f>
        <v>0</v>
      </c>
      <c r="F100" s="204">
        <f>IF('Indicator Date hidden'!G101="x","x",$F$2-'Indicator Date hidden'!G101)</f>
        <v>0</v>
      </c>
      <c r="G100" s="204">
        <f>IF('Indicator Date hidden'!H101="x","x",$G$2-'Indicator Date hidden'!H101)</f>
        <v>0</v>
      </c>
      <c r="H100" s="204">
        <f>IF('Indicator Date hidden'!I101="x","x",$H$2-'Indicator Date hidden'!I101)</f>
        <v>0</v>
      </c>
      <c r="I100" s="204">
        <f>IF('Indicator Date hidden'!J101="x","x",$I$2-'Indicator Date hidden'!J101)</f>
        <v>0</v>
      </c>
      <c r="J100" s="204">
        <f>IF('Indicator Date hidden'!K101="x","x",$J$2-'Indicator Date hidden'!K101)</f>
        <v>0</v>
      </c>
      <c r="K100" s="204">
        <f>IF('Indicator Date hidden'!L101="x","x",$K$2-'Indicator Date hidden'!L101)</f>
        <v>0</v>
      </c>
      <c r="L100" s="204">
        <f>IF('Indicator Date hidden'!M101="x","x",$L$2-'Indicator Date hidden'!M101)</f>
        <v>0</v>
      </c>
      <c r="M100" s="204">
        <f>IF('Indicator Date hidden'!N101="x","x",$M$2-'Indicator Date hidden'!N101)</f>
        <v>0</v>
      </c>
      <c r="N100" s="204">
        <f>IF('Indicator Date hidden'!O101="x","x",$N$2-'Indicator Date hidden'!O101)</f>
        <v>0</v>
      </c>
      <c r="O100" s="204">
        <f>IF('Indicator Date hidden'!P101="x","x",$O$2-'Indicator Date hidden'!P101)</f>
        <v>0</v>
      </c>
      <c r="P100" s="204">
        <f>IF('Indicator Date hidden'!Q101="x","x",$P$2-'Indicator Date hidden'!Q101)</f>
        <v>0</v>
      </c>
      <c r="Q100" s="204" t="str">
        <f>IF('Indicator Date hidden'!R101="x","x",$Q$2-'Indicator Date hidden'!R101)</f>
        <v>x</v>
      </c>
      <c r="R100" s="204">
        <f>IF('Indicator Date hidden'!S101="x","x",$R$2-'Indicator Date hidden'!S101)</f>
        <v>0</v>
      </c>
      <c r="S100" s="204">
        <f>IF('Indicator Date hidden'!T101="x","x",$S$2-'Indicator Date hidden'!T101)</f>
        <v>0</v>
      </c>
      <c r="T100" s="204">
        <f>IF('Indicator Date hidden'!U101="x","x",$T$2-'Indicator Date hidden'!U101)</f>
        <v>0</v>
      </c>
      <c r="U100" s="204" t="str">
        <f>IF('Indicator Date hidden'!V101="x","x",$U$2-'Indicator Date hidden'!V101)</f>
        <v>x</v>
      </c>
      <c r="V100" s="204" t="str">
        <f>IF('Indicator Date hidden'!W101="x","x",$V$2-'Indicator Date hidden'!W101)</f>
        <v>x</v>
      </c>
      <c r="W100" s="204" t="str">
        <f>IF('Indicator Date hidden'!X101="x","x",$W$2-'Indicator Date hidden'!X101)</f>
        <v>x</v>
      </c>
      <c r="X100" s="204" t="str">
        <f>IF('Indicator Date hidden'!Y101="x","x",$X$2-'Indicator Date hidden'!Y101)</f>
        <v>x</v>
      </c>
      <c r="Y100" s="204" t="str">
        <f>IF('Indicator Date hidden'!Z101="x","x",$Y$2-'Indicator Date hidden'!Z101)</f>
        <v>x</v>
      </c>
      <c r="Z100" s="204" t="str">
        <f>IF('Indicator Date hidden'!AA101="x","x",$Z$2-'Indicator Date hidden'!AA101)</f>
        <v>x</v>
      </c>
      <c r="AA100" s="204" t="str">
        <f>IF('Indicator Date hidden'!AB101="x","x",$AA$2-'Indicator Date hidden'!AB101)</f>
        <v>x</v>
      </c>
      <c r="AB100" s="204" t="str">
        <f>IF('Indicator Date hidden'!AC101="x","x",$AB$2-'Indicator Date hidden'!AC101)</f>
        <v>x</v>
      </c>
      <c r="AC100" s="204">
        <f>IF('Indicator Date hidden'!AD101="x","x",$AC$2-'Indicator Date hidden'!AD101)</f>
        <v>0</v>
      </c>
      <c r="AD100" s="204" t="str">
        <f>IF('Indicator Date hidden'!AE101="x","x",$AD$2-'Indicator Date hidden'!AE101)</f>
        <v>x</v>
      </c>
      <c r="AE100" s="204" t="str">
        <f>IF('Indicator Date hidden'!AF101="x","x",$AE$2-'Indicator Date hidden'!AF101)</f>
        <v>x</v>
      </c>
      <c r="AF100" s="204" t="str">
        <f>IF('Indicator Date hidden'!AG101="x","x",$AF$2-'Indicator Date hidden'!AG101)</f>
        <v>x</v>
      </c>
      <c r="AG100" s="204">
        <f>IF('Indicator Date hidden'!AH101="x","x",$AG$2-'Indicator Date hidden'!AH101)</f>
        <v>0</v>
      </c>
      <c r="AH100" s="204">
        <f>IF('Indicator Date hidden'!AI101="x","x",$AH$2-'Indicator Date hidden'!AI101)</f>
        <v>0</v>
      </c>
      <c r="AI100" s="204">
        <f>IF('Indicator Date hidden'!AJ101="x","x",$AI$2-'Indicator Date hidden'!AJ101)</f>
        <v>0</v>
      </c>
      <c r="AJ100" s="204" t="str">
        <f>IF('Indicator Date hidden'!AK101="x","x",$AJ$2-'Indicator Date hidden'!AK101)</f>
        <v>x</v>
      </c>
      <c r="AK100" s="204">
        <f>IF('Indicator Date hidden'!AL101="x","x",$AK$2-'Indicator Date hidden'!AL101)</f>
        <v>1</v>
      </c>
      <c r="AL100" s="204">
        <f>IF('Indicator Date hidden'!AM101="x","x",$AL$2-'Indicator Date hidden'!AM101)</f>
        <v>0</v>
      </c>
      <c r="AM100" s="204">
        <f>IF('Indicator Date hidden'!AN101="x","x",$AM$2-'Indicator Date hidden'!AN101)</f>
        <v>0</v>
      </c>
      <c r="AN100" s="204">
        <f>IF('Indicator Date hidden'!AO101="x","x",$AN$2-'Indicator Date hidden'!AO101)</f>
        <v>0</v>
      </c>
      <c r="AO100" s="204" t="str">
        <f>IF('Indicator Date hidden'!AP101="x","x",$AO$2-'Indicator Date hidden'!AP101)</f>
        <v>x</v>
      </c>
      <c r="AP100" s="204" t="str">
        <f>IF('Indicator Date hidden'!AQ101="x","x",$AP$2-'Indicator Date hidden'!AQ101)</f>
        <v>x</v>
      </c>
      <c r="AQ100" s="204" t="str">
        <f>IF('Indicator Date hidden'!AR101="x","x",$AQ$2-'Indicator Date hidden'!AR101)</f>
        <v>x</v>
      </c>
      <c r="AR100" s="204">
        <f>IF('Indicator Date hidden'!AS101="x","x",$AR$2-'Indicator Date hidden'!AS101)</f>
        <v>0</v>
      </c>
      <c r="AS100" s="204" t="str">
        <f>IF('Indicator Date hidden'!AT101="x","x",$AS$2-'Indicator Date hidden'!AT101)</f>
        <v>x</v>
      </c>
      <c r="AT100" s="204">
        <f>IF('Indicator Date hidden'!AU101="x","x",$AT$2-'Indicator Date hidden'!AU101)</f>
        <v>0</v>
      </c>
      <c r="AU100" s="204" t="str">
        <f>IF('Indicator Date hidden'!AV101="x","x",$AU$2-'Indicator Date hidden'!AV101)</f>
        <v>x</v>
      </c>
      <c r="AV100" s="204">
        <f>IF('Indicator Date hidden'!AW101="x","x",$AV$2-'Indicator Date hidden'!AW101)</f>
        <v>0</v>
      </c>
      <c r="AW100" s="204">
        <f>IF('Indicator Date hidden'!AX101="x","x",$AW$2-'Indicator Date hidden'!AX101)</f>
        <v>0</v>
      </c>
      <c r="AX100" s="204">
        <f>IF('Indicator Date hidden'!AY101="x","x",$AX$2-'Indicator Date hidden'!AY101)</f>
        <v>0</v>
      </c>
      <c r="AY100" s="204" t="str">
        <f>IF('Indicator Date hidden'!AZ101="x","x",$AY$2-'Indicator Date hidden'!AZ101)</f>
        <v>x</v>
      </c>
      <c r="AZ100" s="204" t="str">
        <f>IF('Indicator Date hidden'!BA101="x","x",$AZ$2-'Indicator Date hidden'!BA101)</f>
        <v>x</v>
      </c>
      <c r="BA100">
        <f t="shared" si="15"/>
        <v>1</v>
      </c>
      <c r="BB100" s="21">
        <f t="shared" si="16"/>
        <v>3.2258064516129031E-2</v>
      </c>
      <c r="BC100">
        <f t="shared" si="17"/>
        <v>1</v>
      </c>
      <c r="BD100" s="21">
        <f t="shared" si="18"/>
        <v>0.17668469596940842</v>
      </c>
      <c r="BE100" s="273">
        <f t="shared" si="19"/>
        <v>0</v>
      </c>
    </row>
    <row r="101" spans="1:57" x14ac:dyDescent="0.35">
      <c r="A101" t="s">
        <v>7006</v>
      </c>
      <c r="B101" s="204">
        <f>IF('Indicator Date hidden'!C102="x","x",$B$2-'Indicator Date hidden'!C102)</f>
        <v>0</v>
      </c>
      <c r="C101" s="204">
        <f>IF('Indicator Date hidden'!D102="x","x",$C$2-'Indicator Date hidden'!D102)</f>
        <v>0</v>
      </c>
      <c r="D101" s="204">
        <f>IF('Indicator Date hidden'!E102="x","x",$D$2-'Indicator Date hidden'!E102)</f>
        <v>0</v>
      </c>
      <c r="E101" s="204">
        <f>IF('Indicator Date hidden'!F102="x","x",$E$2-'Indicator Date hidden'!F102)</f>
        <v>0</v>
      </c>
      <c r="F101" s="204">
        <f>IF('Indicator Date hidden'!G102="x","x",$F$2-'Indicator Date hidden'!G102)</f>
        <v>0</v>
      </c>
      <c r="G101" s="204">
        <f>IF('Indicator Date hidden'!H102="x","x",$G$2-'Indicator Date hidden'!H102)</f>
        <v>0</v>
      </c>
      <c r="H101" s="204">
        <f>IF('Indicator Date hidden'!I102="x","x",$H$2-'Indicator Date hidden'!I102)</f>
        <v>0</v>
      </c>
      <c r="I101" s="204">
        <f>IF('Indicator Date hidden'!J102="x","x",$I$2-'Indicator Date hidden'!J102)</f>
        <v>0</v>
      </c>
      <c r="J101" s="204">
        <f>IF('Indicator Date hidden'!K102="x","x",$J$2-'Indicator Date hidden'!K102)</f>
        <v>0</v>
      </c>
      <c r="K101" s="204">
        <f>IF('Indicator Date hidden'!L102="x","x",$K$2-'Indicator Date hidden'!L102)</f>
        <v>0</v>
      </c>
      <c r="L101" s="204">
        <f>IF('Indicator Date hidden'!M102="x","x",$L$2-'Indicator Date hidden'!M102)</f>
        <v>0</v>
      </c>
      <c r="M101" s="204">
        <f>IF('Indicator Date hidden'!N102="x","x",$M$2-'Indicator Date hidden'!N102)</f>
        <v>0</v>
      </c>
      <c r="N101" s="204">
        <f>IF('Indicator Date hidden'!O102="x","x",$N$2-'Indicator Date hidden'!O102)</f>
        <v>0</v>
      </c>
      <c r="O101" s="204">
        <f>IF('Indicator Date hidden'!P102="x","x",$O$2-'Indicator Date hidden'!P102)</f>
        <v>0</v>
      </c>
      <c r="P101" s="204">
        <f>IF('Indicator Date hidden'!Q102="x","x",$P$2-'Indicator Date hidden'!Q102)</f>
        <v>0</v>
      </c>
      <c r="Q101" s="204" t="str">
        <f>IF('Indicator Date hidden'!R102="x","x",$Q$2-'Indicator Date hidden'!R102)</f>
        <v>x</v>
      </c>
      <c r="R101" s="204">
        <f>IF('Indicator Date hidden'!S102="x","x",$R$2-'Indicator Date hidden'!S102)</f>
        <v>0</v>
      </c>
      <c r="S101" s="204">
        <f>IF('Indicator Date hidden'!T102="x","x",$S$2-'Indicator Date hidden'!T102)</f>
        <v>0</v>
      </c>
      <c r="T101" s="204">
        <f>IF('Indicator Date hidden'!U102="x","x",$T$2-'Indicator Date hidden'!U102)</f>
        <v>0</v>
      </c>
      <c r="U101" s="204" t="str">
        <f>IF('Indicator Date hidden'!V102="x","x",$U$2-'Indicator Date hidden'!V102)</f>
        <v>x</v>
      </c>
      <c r="V101" s="204">
        <f>IF('Indicator Date hidden'!W102="x","x",$V$2-'Indicator Date hidden'!W102)</f>
        <v>0</v>
      </c>
      <c r="W101" s="204" t="str">
        <f>IF('Indicator Date hidden'!X102="x","x",$W$2-'Indicator Date hidden'!X102)</f>
        <v>x</v>
      </c>
      <c r="X101" s="204">
        <f>IF('Indicator Date hidden'!Y102="x","x",$X$2-'Indicator Date hidden'!Y102)</f>
        <v>2</v>
      </c>
      <c r="Y101" s="204">
        <f>IF('Indicator Date hidden'!Z102="x","x",$Y$2-'Indicator Date hidden'!Z102)</f>
        <v>0</v>
      </c>
      <c r="Z101" s="204">
        <f>IF('Indicator Date hidden'!AA102="x","x",$Z$2-'Indicator Date hidden'!AA102)</f>
        <v>0</v>
      </c>
      <c r="AA101" s="204" t="str">
        <f>IF('Indicator Date hidden'!AB102="x","x",$AA$2-'Indicator Date hidden'!AB102)</f>
        <v>x</v>
      </c>
      <c r="AB101" s="204">
        <f>IF('Indicator Date hidden'!AC102="x","x",$AB$2-'Indicator Date hidden'!AC102)</f>
        <v>0</v>
      </c>
      <c r="AC101" s="204">
        <f>IF('Indicator Date hidden'!AD102="x","x",$AC$2-'Indicator Date hidden'!AD102)</f>
        <v>0</v>
      </c>
      <c r="AD101" s="204" t="str">
        <f>IF('Indicator Date hidden'!AE102="x","x",$AD$2-'Indicator Date hidden'!AE102)</f>
        <v>x</v>
      </c>
      <c r="AE101" s="204">
        <f>IF('Indicator Date hidden'!AF102="x","x",$AE$2-'Indicator Date hidden'!AF102)</f>
        <v>0</v>
      </c>
      <c r="AF101" s="204">
        <f>IF('Indicator Date hidden'!AG102="x","x",$AF$2-'Indicator Date hidden'!AG102)</f>
        <v>1</v>
      </c>
      <c r="AG101" s="204">
        <f>IF('Indicator Date hidden'!AH102="x","x",$AG$2-'Indicator Date hidden'!AH102)</f>
        <v>0</v>
      </c>
      <c r="AH101" s="204">
        <f>IF('Indicator Date hidden'!AI102="x","x",$AH$2-'Indicator Date hidden'!AI102)</f>
        <v>0</v>
      </c>
      <c r="AI101" s="204">
        <f>IF('Indicator Date hidden'!AJ102="x","x",$AI$2-'Indicator Date hidden'!AJ102)</f>
        <v>0</v>
      </c>
      <c r="AJ101" s="204" t="str">
        <f>IF('Indicator Date hidden'!AK102="x","x",$AJ$2-'Indicator Date hidden'!AK102)</f>
        <v>x</v>
      </c>
      <c r="AK101" s="204">
        <f>IF('Indicator Date hidden'!AL102="x","x",$AK$2-'Indicator Date hidden'!AL102)</f>
        <v>1</v>
      </c>
      <c r="AL101" s="204">
        <f>IF('Indicator Date hidden'!AM102="x","x",$AL$2-'Indicator Date hidden'!AM102)</f>
        <v>0</v>
      </c>
      <c r="AM101" s="204">
        <f>IF('Indicator Date hidden'!AN102="x","x",$AM$2-'Indicator Date hidden'!AN102)</f>
        <v>0</v>
      </c>
      <c r="AN101" s="204">
        <f>IF('Indicator Date hidden'!AO102="x","x",$AN$2-'Indicator Date hidden'!AO102)</f>
        <v>0</v>
      </c>
      <c r="AO101" s="204">
        <f>IF('Indicator Date hidden'!AP102="x","x",$AO$2-'Indicator Date hidden'!AP102)</f>
        <v>0</v>
      </c>
      <c r="AP101" s="204">
        <f>IF('Indicator Date hidden'!AQ102="x","x",$AP$2-'Indicator Date hidden'!AQ102)</f>
        <v>0</v>
      </c>
      <c r="AQ101" s="204" t="str">
        <f>IF('Indicator Date hidden'!AR102="x","x",$AQ$2-'Indicator Date hidden'!AR102)</f>
        <v>x</v>
      </c>
      <c r="AR101" s="204">
        <f>IF('Indicator Date hidden'!AS102="x","x",$AR$2-'Indicator Date hidden'!AS102)</f>
        <v>0</v>
      </c>
      <c r="AS101" s="204">
        <f>IF('Indicator Date hidden'!AT102="x","x",$AS$2-'Indicator Date hidden'!AT102)</f>
        <v>0</v>
      </c>
      <c r="AT101" s="204">
        <f>IF('Indicator Date hidden'!AU102="x","x",$AT$2-'Indicator Date hidden'!AU102)</f>
        <v>0</v>
      </c>
      <c r="AU101" s="204">
        <f>IF('Indicator Date hidden'!AV102="x","x",$AU$2-'Indicator Date hidden'!AV102)</f>
        <v>3</v>
      </c>
      <c r="AV101" s="204">
        <f>IF('Indicator Date hidden'!AW102="x","x",$AV$2-'Indicator Date hidden'!AW102)</f>
        <v>0</v>
      </c>
      <c r="AW101" s="204">
        <f>IF('Indicator Date hidden'!AX102="x","x",$AW$2-'Indicator Date hidden'!AX102)</f>
        <v>0</v>
      </c>
      <c r="AX101" s="204">
        <f>IF('Indicator Date hidden'!AY102="x","x",$AX$2-'Indicator Date hidden'!AY102)</f>
        <v>0</v>
      </c>
      <c r="AY101" s="204">
        <f>IF('Indicator Date hidden'!AZ102="x","x",$AY$2-'Indicator Date hidden'!AZ102)</f>
        <v>0</v>
      </c>
      <c r="AZ101" s="204">
        <f>IF('Indicator Date hidden'!BA102="x","x",$AZ$2-'Indicator Date hidden'!BA102)</f>
        <v>0</v>
      </c>
      <c r="BA101">
        <f t="shared" si="15"/>
        <v>7</v>
      </c>
      <c r="BB101" s="21">
        <f t="shared" si="16"/>
        <v>0.15909090909090909</v>
      </c>
      <c r="BC101">
        <f t="shared" si="17"/>
        <v>4</v>
      </c>
      <c r="BD101" s="21">
        <f t="shared" si="18"/>
        <v>0.56178214065037613</v>
      </c>
      <c r="BE101" s="273">
        <f t="shared" si="19"/>
        <v>0</v>
      </c>
    </row>
    <row r="102" spans="1:57" x14ac:dyDescent="0.35">
      <c r="A102" t="s">
        <v>7008</v>
      </c>
      <c r="B102" s="204">
        <f>IF('Indicator Date hidden'!C103="x","x",$B$2-'Indicator Date hidden'!C103)</f>
        <v>0</v>
      </c>
      <c r="C102" s="204">
        <f>IF('Indicator Date hidden'!D103="x","x",$C$2-'Indicator Date hidden'!D103)</f>
        <v>0</v>
      </c>
      <c r="D102" s="204">
        <f>IF('Indicator Date hidden'!E103="x","x",$D$2-'Indicator Date hidden'!E103)</f>
        <v>0</v>
      </c>
      <c r="E102" s="204">
        <f>IF('Indicator Date hidden'!F103="x","x",$E$2-'Indicator Date hidden'!F103)</f>
        <v>0</v>
      </c>
      <c r="F102" s="204">
        <f>IF('Indicator Date hidden'!G103="x","x",$F$2-'Indicator Date hidden'!G103)</f>
        <v>0</v>
      </c>
      <c r="G102" s="204">
        <f>IF('Indicator Date hidden'!H103="x","x",$G$2-'Indicator Date hidden'!H103)</f>
        <v>0</v>
      </c>
      <c r="H102" s="204">
        <f>IF('Indicator Date hidden'!I103="x","x",$H$2-'Indicator Date hidden'!I103)</f>
        <v>0</v>
      </c>
      <c r="I102" s="204">
        <f>IF('Indicator Date hidden'!J103="x","x",$I$2-'Indicator Date hidden'!J103)</f>
        <v>0</v>
      </c>
      <c r="J102" s="204">
        <f>IF('Indicator Date hidden'!K103="x","x",$J$2-'Indicator Date hidden'!K103)</f>
        <v>0</v>
      </c>
      <c r="K102" s="204">
        <f>IF('Indicator Date hidden'!L103="x","x",$K$2-'Indicator Date hidden'!L103)</f>
        <v>0</v>
      </c>
      <c r="L102" s="204">
        <f>IF('Indicator Date hidden'!M103="x","x",$L$2-'Indicator Date hidden'!M103)</f>
        <v>0</v>
      </c>
      <c r="M102" s="204">
        <f>IF('Indicator Date hidden'!N103="x","x",$M$2-'Indicator Date hidden'!N103)</f>
        <v>0</v>
      </c>
      <c r="N102" s="204">
        <f>IF('Indicator Date hidden'!O103="x","x",$N$2-'Indicator Date hidden'!O103)</f>
        <v>0</v>
      </c>
      <c r="O102" s="204">
        <f>IF('Indicator Date hidden'!P103="x","x",$O$2-'Indicator Date hidden'!P103)</f>
        <v>0</v>
      </c>
      <c r="P102" s="204">
        <f>IF('Indicator Date hidden'!Q103="x","x",$P$2-'Indicator Date hidden'!Q103)</f>
        <v>0</v>
      </c>
      <c r="Q102" s="204" t="str">
        <f>IF('Indicator Date hidden'!R103="x","x",$Q$2-'Indicator Date hidden'!R103)</f>
        <v>x</v>
      </c>
      <c r="R102" s="204">
        <f>IF('Indicator Date hidden'!S103="x","x",$R$2-'Indicator Date hidden'!S103)</f>
        <v>0</v>
      </c>
      <c r="S102" s="204">
        <f>IF('Indicator Date hidden'!T103="x","x",$S$2-'Indicator Date hidden'!T103)</f>
        <v>0</v>
      </c>
      <c r="T102" s="204">
        <f>IF('Indicator Date hidden'!U103="x","x",$T$2-'Indicator Date hidden'!U103)</f>
        <v>0</v>
      </c>
      <c r="U102" s="204" t="str">
        <f>IF('Indicator Date hidden'!V103="x","x",$U$2-'Indicator Date hidden'!V103)</f>
        <v>x</v>
      </c>
      <c r="V102" s="204">
        <f>IF('Indicator Date hidden'!W103="x","x",$V$2-'Indicator Date hidden'!W103)</f>
        <v>0</v>
      </c>
      <c r="W102" s="204" t="str">
        <f>IF('Indicator Date hidden'!X103="x","x",$W$2-'Indicator Date hidden'!X103)</f>
        <v>x</v>
      </c>
      <c r="X102" s="204">
        <f>IF('Indicator Date hidden'!Y103="x","x",$X$2-'Indicator Date hidden'!Y103)</f>
        <v>1</v>
      </c>
      <c r="Y102" s="204">
        <f>IF('Indicator Date hidden'!Z103="x","x",$Y$2-'Indicator Date hidden'!Z103)</f>
        <v>0</v>
      </c>
      <c r="Z102" s="204">
        <f>IF('Indicator Date hidden'!AA103="x","x",$Z$2-'Indicator Date hidden'!AA103)</f>
        <v>0</v>
      </c>
      <c r="AA102" s="204" t="str">
        <f>IF('Indicator Date hidden'!AB103="x","x",$AA$2-'Indicator Date hidden'!AB103)</f>
        <v>x</v>
      </c>
      <c r="AB102" s="204">
        <f>IF('Indicator Date hidden'!AC103="x","x",$AB$2-'Indicator Date hidden'!AC103)</f>
        <v>0</v>
      </c>
      <c r="AC102" s="204">
        <f>IF('Indicator Date hidden'!AD103="x","x",$AC$2-'Indicator Date hidden'!AD103)</f>
        <v>0</v>
      </c>
      <c r="AD102" s="204" t="str">
        <f>IF('Indicator Date hidden'!AE103="x","x",$AD$2-'Indicator Date hidden'!AE103)</f>
        <v>x</v>
      </c>
      <c r="AE102" s="204">
        <f>IF('Indicator Date hidden'!AF103="x","x",$AE$2-'Indicator Date hidden'!AF103)</f>
        <v>0</v>
      </c>
      <c r="AF102" s="204">
        <f>IF('Indicator Date hidden'!AG103="x","x",$AF$2-'Indicator Date hidden'!AG103)</f>
        <v>1</v>
      </c>
      <c r="AG102" s="204">
        <f>IF('Indicator Date hidden'!AH103="x","x",$AG$2-'Indicator Date hidden'!AH103)</f>
        <v>0</v>
      </c>
      <c r="AH102" s="204">
        <f>IF('Indicator Date hidden'!AI103="x","x",$AH$2-'Indicator Date hidden'!AI103)</f>
        <v>0</v>
      </c>
      <c r="AI102" s="204">
        <f>IF('Indicator Date hidden'!AJ103="x","x",$AI$2-'Indicator Date hidden'!AJ103)</f>
        <v>0</v>
      </c>
      <c r="AJ102" s="204" t="str">
        <f>IF('Indicator Date hidden'!AK103="x","x",$AJ$2-'Indicator Date hidden'!AK103)</f>
        <v>x</v>
      </c>
      <c r="AK102" s="204">
        <f>IF('Indicator Date hidden'!AL103="x","x",$AK$2-'Indicator Date hidden'!AL103)</f>
        <v>1</v>
      </c>
      <c r="AL102" s="204">
        <f>IF('Indicator Date hidden'!AM103="x","x",$AL$2-'Indicator Date hidden'!AM103)</f>
        <v>0</v>
      </c>
      <c r="AM102" s="204">
        <f>IF('Indicator Date hidden'!AN103="x","x",$AM$2-'Indicator Date hidden'!AN103)</f>
        <v>0</v>
      </c>
      <c r="AN102" s="204">
        <f>IF('Indicator Date hidden'!AO103="x","x",$AN$2-'Indicator Date hidden'!AO103)</f>
        <v>0</v>
      </c>
      <c r="AO102" s="204">
        <f>IF('Indicator Date hidden'!AP103="x","x",$AO$2-'Indicator Date hidden'!AP103)</f>
        <v>0</v>
      </c>
      <c r="AP102" s="204">
        <f>IF('Indicator Date hidden'!AQ103="x","x",$AP$2-'Indicator Date hidden'!AQ103)</f>
        <v>0</v>
      </c>
      <c r="AQ102" s="204" t="str">
        <f>IF('Indicator Date hidden'!AR103="x","x",$AQ$2-'Indicator Date hidden'!AR103)</f>
        <v>x</v>
      </c>
      <c r="AR102" s="204">
        <f>IF('Indicator Date hidden'!AS103="x","x",$AR$2-'Indicator Date hidden'!AS103)</f>
        <v>0</v>
      </c>
      <c r="AS102" s="204">
        <f>IF('Indicator Date hidden'!AT103="x","x",$AS$2-'Indicator Date hidden'!AT103)</f>
        <v>0</v>
      </c>
      <c r="AT102" s="204">
        <f>IF('Indicator Date hidden'!AU103="x","x",$AT$2-'Indicator Date hidden'!AU103)</f>
        <v>0</v>
      </c>
      <c r="AU102" s="204" t="str">
        <f>IF('Indicator Date hidden'!AV103="x","x",$AU$2-'Indicator Date hidden'!AV103)</f>
        <v>x</v>
      </c>
      <c r="AV102" s="204">
        <f>IF('Indicator Date hidden'!AW103="x","x",$AV$2-'Indicator Date hidden'!AW103)</f>
        <v>0</v>
      </c>
      <c r="AW102" s="204">
        <f>IF('Indicator Date hidden'!AX103="x","x",$AW$2-'Indicator Date hidden'!AX103)</f>
        <v>0</v>
      </c>
      <c r="AX102" s="204">
        <f>IF('Indicator Date hidden'!AY103="x","x",$AX$2-'Indicator Date hidden'!AY103)</f>
        <v>0</v>
      </c>
      <c r="AY102" s="204">
        <f>IF('Indicator Date hidden'!AZ103="x","x",$AY$2-'Indicator Date hidden'!AZ103)</f>
        <v>0</v>
      </c>
      <c r="AZ102" s="204">
        <f>IF('Indicator Date hidden'!BA103="x","x",$AZ$2-'Indicator Date hidden'!BA103)</f>
        <v>0</v>
      </c>
      <c r="BA102">
        <f t="shared" si="15"/>
        <v>3</v>
      </c>
      <c r="BB102" s="21">
        <f t="shared" si="16"/>
        <v>6.9767441860465115E-2</v>
      </c>
      <c r="BC102">
        <f t="shared" si="17"/>
        <v>3</v>
      </c>
      <c r="BD102" s="21">
        <f t="shared" si="18"/>
        <v>0.25475467790937961</v>
      </c>
      <c r="BE102" s="273">
        <f t="shared" si="19"/>
        <v>0</v>
      </c>
    </row>
    <row r="103" spans="1:57" x14ac:dyDescent="0.35">
      <c r="A103" t="s">
        <v>7014</v>
      </c>
      <c r="B103" s="204">
        <f>IF('Indicator Date hidden'!C104="x","x",$B$2-'Indicator Date hidden'!C104)</f>
        <v>0</v>
      </c>
      <c r="C103" s="204">
        <f>IF('Indicator Date hidden'!D104="x","x",$C$2-'Indicator Date hidden'!D104)</f>
        <v>0</v>
      </c>
      <c r="D103" s="204">
        <f>IF('Indicator Date hidden'!E104="x","x",$D$2-'Indicator Date hidden'!E104)</f>
        <v>0</v>
      </c>
      <c r="E103" s="204">
        <f>IF('Indicator Date hidden'!F104="x","x",$E$2-'Indicator Date hidden'!F104)</f>
        <v>0</v>
      </c>
      <c r="F103" s="204">
        <f>IF('Indicator Date hidden'!G104="x","x",$F$2-'Indicator Date hidden'!G104)</f>
        <v>0</v>
      </c>
      <c r="G103" s="204">
        <f>IF('Indicator Date hidden'!H104="x","x",$G$2-'Indicator Date hidden'!H104)</f>
        <v>0</v>
      </c>
      <c r="H103" s="204">
        <f>IF('Indicator Date hidden'!I104="x","x",$H$2-'Indicator Date hidden'!I104)</f>
        <v>0</v>
      </c>
      <c r="I103" s="204">
        <f>IF('Indicator Date hidden'!J104="x","x",$I$2-'Indicator Date hidden'!J104)</f>
        <v>0</v>
      </c>
      <c r="J103" s="204">
        <f>IF('Indicator Date hidden'!K104="x","x",$J$2-'Indicator Date hidden'!K104)</f>
        <v>0</v>
      </c>
      <c r="K103" s="204">
        <f>IF('Indicator Date hidden'!L104="x","x",$K$2-'Indicator Date hidden'!L104)</f>
        <v>0</v>
      </c>
      <c r="L103" s="204">
        <f>IF('Indicator Date hidden'!M104="x","x",$L$2-'Indicator Date hidden'!M104)</f>
        <v>0</v>
      </c>
      <c r="M103" s="204">
        <f>IF('Indicator Date hidden'!N104="x","x",$M$2-'Indicator Date hidden'!N104)</f>
        <v>0</v>
      </c>
      <c r="N103" s="204">
        <f>IF('Indicator Date hidden'!O104="x","x",$N$2-'Indicator Date hidden'!O104)</f>
        <v>0</v>
      </c>
      <c r="O103" s="204">
        <f>IF('Indicator Date hidden'!P104="x","x",$O$2-'Indicator Date hidden'!P104)</f>
        <v>0</v>
      </c>
      <c r="P103" s="204">
        <f>IF('Indicator Date hidden'!Q104="x","x",$P$2-'Indicator Date hidden'!Q104)</f>
        <v>0</v>
      </c>
      <c r="Q103" s="204">
        <f>IF('Indicator Date hidden'!R104="x","x",$Q$2-'Indicator Date hidden'!R104)</f>
        <v>5</v>
      </c>
      <c r="R103" s="204">
        <f>IF('Indicator Date hidden'!S104="x","x",$R$2-'Indicator Date hidden'!S104)</f>
        <v>0</v>
      </c>
      <c r="S103" s="204">
        <f>IF('Indicator Date hidden'!T104="x","x",$S$2-'Indicator Date hidden'!T104)</f>
        <v>0</v>
      </c>
      <c r="T103" s="204">
        <f>IF('Indicator Date hidden'!U104="x","x",$T$2-'Indicator Date hidden'!U104)</f>
        <v>0</v>
      </c>
      <c r="U103" s="204">
        <f>IF('Indicator Date hidden'!V104="x","x",$U$2-'Indicator Date hidden'!V104)</f>
        <v>0</v>
      </c>
      <c r="V103" s="204">
        <f>IF('Indicator Date hidden'!W104="x","x",$V$2-'Indicator Date hidden'!W104)</f>
        <v>0</v>
      </c>
      <c r="W103" s="204">
        <f>IF('Indicator Date hidden'!X104="x","x",$W$2-'Indicator Date hidden'!X104)</f>
        <v>10</v>
      </c>
      <c r="X103" s="204">
        <f>IF('Indicator Date hidden'!Y104="x","x",$X$2-'Indicator Date hidden'!Y104)</f>
        <v>4</v>
      </c>
      <c r="Y103" s="204">
        <f>IF('Indicator Date hidden'!Z104="x","x",$Y$2-'Indicator Date hidden'!Z104)</f>
        <v>0</v>
      </c>
      <c r="Z103" s="204">
        <f>IF('Indicator Date hidden'!AA104="x","x",$Z$2-'Indicator Date hidden'!AA104)</f>
        <v>0</v>
      </c>
      <c r="AA103" s="204">
        <f>IF('Indicator Date hidden'!AB104="x","x",$AA$2-'Indicator Date hidden'!AB104)</f>
        <v>0</v>
      </c>
      <c r="AB103" s="204">
        <f>IF('Indicator Date hidden'!AC104="x","x",$AB$2-'Indicator Date hidden'!AC104)</f>
        <v>0</v>
      </c>
      <c r="AC103" s="204">
        <f>IF('Indicator Date hidden'!AD104="x","x",$AC$2-'Indicator Date hidden'!AD104)</f>
        <v>0</v>
      </c>
      <c r="AD103" s="204">
        <f>IF('Indicator Date hidden'!AE104="x","x",$AD$2-'Indicator Date hidden'!AE104)</f>
        <v>0</v>
      </c>
      <c r="AE103" s="204" t="str">
        <f>IF('Indicator Date hidden'!AF104="x","x",$AE$2-'Indicator Date hidden'!AF104)</f>
        <v>x</v>
      </c>
      <c r="AF103" s="204">
        <f>IF('Indicator Date hidden'!AG104="x","x",$AF$2-'Indicator Date hidden'!AG104)</f>
        <v>3</v>
      </c>
      <c r="AG103" s="204">
        <f>IF('Indicator Date hidden'!AH104="x","x",$AG$2-'Indicator Date hidden'!AH104)</f>
        <v>0</v>
      </c>
      <c r="AH103" s="204">
        <f>IF('Indicator Date hidden'!AI104="x","x",$AH$2-'Indicator Date hidden'!AI104)</f>
        <v>0</v>
      </c>
      <c r="AI103" s="204">
        <f>IF('Indicator Date hidden'!AJ104="x","x",$AI$2-'Indicator Date hidden'!AJ104)</f>
        <v>0</v>
      </c>
      <c r="AJ103" s="204" t="str">
        <f>IF('Indicator Date hidden'!AK104="x","x",$AJ$2-'Indicator Date hidden'!AK104)</f>
        <v>x</v>
      </c>
      <c r="AK103" s="204">
        <f>IF('Indicator Date hidden'!AL104="x","x",$AK$2-'Indicator Date hidden'!AL104)</f>
        <v>1</v>
      </c>
      <c r="AL103" s="204">
        <f>IF('Indicator Date hidden'!AM104="x","x",$AL$2-'Indicator Date hidden'!AM104)</f>
        <v>0</v>
      </c>
      <c r="AM103" s="204">
        <f>IF('Indicator Date hidden'!AN104="x","x",$AM$2-'Indicator Date hidden'!AN104)</f>
        <v>0</v>
      </c>
      <c r="AN103" s="204">
        <f>IF('Indicator Date hidden'!AO104="x","x",$AN$2-'Indicator Date hidden'!AO104)</f>
        <v>0</v>
      </c>
      <c r="AO103" s="204">
        <f>IF('Indicator Date hidden'!AP104="x","x",$AO$2-'Indicator Date hidden'!AP104)</f>
        <v>0</v>
      </c>
      <c r="AP103" s="204">
        <f>IF('Indicator Date hidden'!AQ104="x","x",$AP$2-'Indicator Date hidden'!AQ104)</f>
        <v>0</v>
      </c>
      <c r="AQ103" s="204">
        <f>IF('Indicator Date hidden'!AR104="x","x",$AQ$2-'Indicator Date hidden'!AR104)</f>
        <v>0</v>
      </c>
      <c r="AR103" s="204">
        <f>IF('Indicator Date hidden'!AS104="x","x",$AR$2-'Indicator Date hidden'!AS104)</f>
        <v>0</v>
      </c>
      <c r="AS103" s="204">
        <f>IF('Indicator Date hidden'!AT104="x","x",$AS$2-'Indicator Date hidden'!AT104)</f>
        <v>0</v>
      </c>
      <c r="AT103" s="204">
        <f>IF('Indicator Date hidden'!AU104="x","x",$AT$2-'Indicator Date hidden'!AU104)</f>
        <v>0</v>
      </c>
      <c r="AU103" s="204">
        <f>IF('Indicator Date hidden'!AV104="x","x",$AU$2-'Indicator Date hidden'!AV104)</f>
        <v>5</v>
      </c>
      <c r="AV103" s="204">
        <f>IF('Indicator Date hidden'!AW104="x","x",$AV$2-'Indicator Date hidden'!AW104)</f>
        <v>0</v>
      </c>
      <c r="AW103" s="204">
        <f>IF('Indicator Date hidden'!AX104="x","x",$AW$2-'Indicator Date hidden'!AX104)</f>
        <v>0</v>
      </c>
      <c r="AX103" s="204">
        <f>IF('Indicator Date hidden'!AY104="x","x",$AX$2-'Indicator Date hidden'!AY104)</f>
        <v>0</v>
      </c>
      <c r="AY103" s="204">
        <f>IF('Indicator Date hidden'!AZ104="x","x",$AY$2-'Indicator Date hidden'!AZ104)</f>
        <v>0</v>
      </c>
      <c r="AZ103" s="204">
        <f>IF('Indicator Date hidden'!BA104="x","x",$AZ$2-'Indicator Date hidden'!BA104)</f>
        <v>0</v>
      </c>
      <c r="BA103">
        <f t="shared" si="15"/>
        <v>28</v>
      </c>
      <c r="BB103" s="21">
        <f t="shared" si="16"/>
        <v>0.5714285714285714</v>
      </c>
      <c r="BC103">
        <f t="shared" si="17"/>
        <v>6</v>
      </c>
      <c r="BD103" s="21">
        <f t="shared" si="18"/>
        <v>1.8070158058105026</v>
      </c>
      <c r="BE103" s="273">
        <f t="shared" si="19"/>
        <v>0</v>
      </c>
    </row>
    <row r="104" spans="1:57" x14ac:dyDescent="0.35">
      <c r="A104" t="s">
        <v>7034</v>
      </c>
      <c r="B104" s="204">
        <f>IF('Indicator Date hidden'!C105="x","x",$B$2-'Indicator Date hidden'!C105)</f>
        <v>0</v>
      </c>
      <c r="C104" s="204">
        <f>IF('Indicator Date hidden'!D105="x","x",$C$2-'Indicator Date hidden'!D105)</f>
        <v>0</v>
      </c>
      <c r="D104" s="204">
        <f>IF('Indicator Date hidden'!E105="x","x",$D$2-'Indicator Date hidden'!E105)</f>
        <v>0</v>
      </c>
      <c r="E104" s="204">
        <f>IF('Indicator Date hidden'!F105="x","x",$E$2-'Indicator Date hidden'!F105)</f>
        <v>0</v>
      </c>
      <c r="F104" s="204">
        <f>IF('Indicator Date hidden'!G105="x","x",$F$2-'Indicator Date hidden'!G105)</f>
        <v>0</v>
      </c>
      <c r="G104" s="204">
        <f>IF('Indicator Date hidden'!H105="x","x",$G$2-'Indicator Date hidden'!H105)</f>
        <v>0</v>
      </c>
      <c r="H104" s="204">
        <f>IF('Indicator Date hidden'!I105="x","x",$H$2-'Indicator Date hidden'!I105)</f>
        <v>0</v>
      </c>
      <c r="I104" s="204">
        <f>IF('Indicator Date hidden'!J105="x","x",$I$2-'Indicator Date hidden'!J105)</f>
        <v>0</v>
      </c>
      <c r="J104" s="204">
        <f>IF('Indicator Date hidden'!K105="x","x",$J$2-'Indicator Date hidden'!K105)</f>
        <v>0</v>
      </c>
      <c r="K104" s="204">
        <f>IF('Indicator Date hidden'!L105="x","x",$K$2-'Indicator Date hidden'!L105)</f>
        <v>0</v>
      </c>
      <c r="L104" s="204">
        <f>IF('Indicator Date hidden'!M105="x","x",$L$2-'Indicator Date hidden'!M105)</f>
        <v>0</v>
      </c>
      <c r="M104" s="204">
        <f>IF('Indicator Date hidden'!N105="x","x",$M$2-'Indicator Date hidden'!N105)</f>
        <v>0</v>
      </c>
      <c r="N104" s="204">
        <f>IF('Indicator Date hidden'!O105="x","x",$N$2-'Indicator Date hidden'!O105)</f>
        <v>0</v>
      </c>
      <c r="O104" s="204">
        <f>IF('Indicator Date hidden'!P105="x","x",$O$2-'Indicator Date hidden'!P105)</f>
        <v>0</v>
      </c>
      <c r="P104" s="204">
        <f>IF('Indicator Date hidden'!Q105="x","x",$P$2-'Indicator Date hidden'!Q105)</f>
        <v>0</v>
      </c>
      <c r="Q104" s="204">
        <f>IF('Indicator Date hidden'!R105="x","x",$Q$2-'Indicator Date hidden'!R105)</f>
        <v>4</v>
      </c>
      <c r="R104" s="204">
        <f>IF('Indicator Date hidden'!S105="x","x",$R$2-'Indicator Date hidden'!S105)</f>
        <v>0</v>
      </c>
      <c r="S104" s="204">
        <f>IF('Indicator Date hidden'!T105="x","x",$S$2-'Indicator Date hidden'!T105)</f>
        <v>0</v>
      </c>
      <c r="T104" s="204">
        <f>IF('Indicator Date hidden'!U105="x","x",$T$2-'Indicator Date hidden'!U105)</f>
        <v>0</v>
      </c>
      <c r="U104" s="204">
        <f>IF('Indicator Date hidden'!V105="x","x",$U$2-'Indicator Date hidden'!V105)</f>
        <v>0</v>
      </c>
      <c r="V104" s="204">
        <f>IF('Indicator Date hidden'!W105="x","x",$V$2-'Indicator Date hidden'!W105)</f>
        <v>0</v>
      </c>
      <c r="W104" s="204">
        <f>IF('Indicator Date hidden'!X105="x","x",$W$2-'Indicator Date hidden'!X105)</f>
        <v>0</v>
      </c>
      <c r="X104" s="204">
        <f>IF('Indicator Date hidden'!Y105="x","x",$X$2-'Indicator Date hidden'!Y105)</f>
        <v>4</v>
      </c>
      <c r="Y104" s="204">
        <f>IF('Indicator Date hidden'!Z105="x","x",$Y$2-'Indicator Date hidden'!Z105)</f>
        <v>0</v>
      </c>
      <c r="Z104" s="204">
        <f>IF('Indicator Date hidden'!AA105="x","x",$Z$2-'Indicator Date hidden'!AA105)</f>
        <v>0</v>
      </c>
      <c r="AA104" s="204">
        <f>IF('Indicator Date hidden'!AB105="x","x",$AA$2-'Indicator Date hidden'!AB105)</f>
        <v>0</v>
      </c>
      <c r="AB104" s="204">
        <f>IF('Indicator Date hidden'!AC105="x","x",$AB$2-'Indicator Date hidden'!AC105)</f>
        <v>0</v>
      </c>
      <c r="AC104" s="204">
        <f>IF('Indicator Date hidden'!AD105="x","x",$AC$2-'Indicator Date hidden'!AD105)</f>
        <v>0</v>
      </c>
      <c r="AD104" s="204">
        <f>IF('Indicator Date hidden'!AE105="x","x",$AD$2-'Indicator Date hidden'!AE105)</f>
        <v>0</v>
      </c>
      <c r="AE104" s="204">
        <f>IF('Indicator Date hidden'!AF105="x","x",$AE$2-'Indicator Date hidden'!AF105)</f>
        <v>0</v>
      </c>
      <c r="AF104" s="204">
        <f>IF('Indicator Date hidden'!AG105="x","x",$AF$2-'Indicator Date hidden'!AG105)</f>
        <v>3</v>
      </c>
      <c r="AG104" s="204">
        <f>IF('Indicator Date hidden'!AH105="x","x",$AG$2-'Indicator Date hidden'!AH105)</f>
        <v>0</v>
      </c>
      <c r="AH104" s="204">
        <f>IF('Indicator Date hidden'!AI105="x","x",$AH$2-'Indicator Date hidden'!AI105)</f>
        <v>0</v>
      </c>
      <c r="AI104" s="204">
        <f>IF('Indicator Date hidden'!AJ105="x","x",$AI$2-'Indicator Date hidden'!AJ105)</f>
        <v>0</v>
      </c>
      <c r="AJ104" s="204" t="str">
        <f>IF('Indicator Date hidden'!AK105="x","x",$AJ$2-'Indicator Date hidden'!AK105)</f>
        <v>x</v>
      </c>
      <c r="AK104" s="204">
        <f>IF('Indicator Date hidden'!AL105="x","x",$AK$2-'Indicator Date hidden'!AL105)</f>
        <v>1</v>
      </c>
      <c r="AL104" s="204">
        <f>IF('Indicator Date hidden'!AM105="x","x",$AL$2-'Indicator Date hidden'!AM105)</f>
        <v>0</v>
      </c>
      <c r="AM104" s="204">
        <f>IF('Indicator Date hidden'!AN105="x","x",$AM$2-'Indicator Date hidden'!AN105)</f>
        <v>0</v>
      </c>
      <c r="AN104" s="204">
        <f>IF('Indicator Date hidden'!AO105="x","x",$AN$2-'Indicator Date hidden'!AO105)</f>
        <v>0</v>
      </c>
      <c r="AO104" s="204">
        <f>IF('Indicator Date hidden'!AP105="x","x",$AO$2-'Indicator Date hidden'!AP105)</f>
        <v>1</v>
      </c>
      <c r="AP104" s="204">
        <f>IF('Indicator Date hidden'!AQ105="x","x",$AP$2-'Indicator Date hidden'!AQ105)</f>
        <v>1</v>
      </c>
      <c r="AQ104" s="204">
        <f>IF('Indicator Date hidden'!AR105="x","x",$AQ$2-'Indicator Date hidden'!AR105)</f>
        <v>0</v>
      </c>
      <c r="AR104" s="204">
        <f>IF('Indicator Date hidden'!AS105="x","x",$AR$2-'Indicator Date hidden'!AS105)</f>
        <v>0</v>
      </c>
      <c r="AS104" s="204">
        <f>IF('Indicator Date hidden'!AT105="x","x",$AS$2-'Indicator Date hidden'!AT105)</f>
        <v>0</v>
      </c>
      <c r="AT104" s="204">
        <f>IF('Indicator Date hidden'!AU105="x","x",$AT$2-'Indicator Date hidden'!AU105)</f>
        <v>0</v>
      </c>
      <c r="AU104" s="204">
        <f>IF('Indicator Date hidden'!AV105="x","x",$AU$2-'Indicator Date hidden'!AV105)</f>
        <v>4</v>
      </c>
      <c r="AV104" s="204">
        <f>IF('Indicator Date hidden'!AW105="x","x",$AV$2-'Indicator Date hidden'!AW105)</f>
        <v>0</v>
      </c>
      <c r="AW104" s="204">
        <f>IF('Indicator Date hidden'!AX105="x","x",$AW$2-'Indicator Date hidden'!AX105)</f>
        <v>0</v>
      </c>
      <c r="AX104" s="204">
        <f>IF('Indicator Date hidden'!AY105="x","x",$AX$2-'Indicator Date hidden'!AY105)</f>
        <v>0</v>
      </c>
      <c r="AY104" s="204">
        <f>IF('Indicator Date hidden'!AZ105="x","x",$AY$2-'Indicator Date hidden'!AZ105)</f>
        <v>0</v>
      </c>
      <c r="AZ104" s="204">
        <f>IF('Indicator Date hidden'!BA105="x","x",$AZ$2-'Indicator Date hidden'!BA105)</f>
        <v>0</v>
      </c>
      <c r="BA104">
        <f t="shared" si="15"/>
        <v>18</v>
      </c>
      <c r="BB104" s="21">
        <f t="shared" si="16"/>
        <v>0.36</v>
      </c>
      <c r="BC104">
        <f t="shared" si="17"/>
        <v>7</v>
      </c>
      <c r="BD104" s="21">
        <f t="shared" si="18"/>
        <v>1.034601372510205</v>
      </c>
      <c r="BE104" s="273">
        <f t="shared" si="19"/>
        <v>0</v>
      </c>
    </row>
    <row r="105" spans="1:57" x14ac:dyDescent="0.35">
      <c r="A105" t="s">
        <v>7035</v>
      </c>
      <c r="B105" s="204">
        <f>IF('Indicator Date hidden'!C106="x","x",$B$2-'Indicator Date hidden'!C106)</f>
        <v>0</v>
      </c>
      <c r="C105" s="204">
        <f>IF('Indicator Date hidden'!D106="x","x",$C$2-'Indicator Date hidden'!D106)</f>
        <v>0</v>
      </c>
      <c r="D105" s="204">
        <f>IF('Indicator Date hidden'!E106="x","x",$D$2-'Indicator Date hidden'!E106)</f>
        <v>0</v>
      </c>
      <c r="E105" s="204">
        <f>IF('Indicator Date hidden'!F106="x","x",$E$2-'Indicator Date hidden'!F106)</f>
        <v>0</v>
      </c>
      <c r="F105" s="204">
        <f>IF('Indicator Date hidden'!G106="x","x",$F$2-'Indicator Date hidden'!G106)</f>
        <v>0</v>
      </c>
      <c r="G105" s="204">
        <f>IF('Indicator Date hidden'!H106="x","x",$G$2-'Indicator Date hidden'!H106)</f>
        <v>0</v>
      </c>
      <c r="H105" s="204">
        <f>IF('Indicator Date hidden'!I106="x","x",$H$2-'Indicator Date hidden'!I106)</f>
        <v>0</v>
      </c>
      <c r="I105" s="204">
        <f>IF('Indicator Date hidden'!J106="x","x",$I$2-'Indicator Date hidden'!J106)</f>
        <v>0</v>
      </c>
      <c r="J105" s="204">
        <f>IF('Indicator Date hidden'!K106="x","x",$J$2-'Indicator Date hidden'!K106)</f>
        <v>0</v>
      </c>
      <c r="K105" s="204">
        <f>IF('Indicator Date hidden'!L106="x","x",$K$2-'Indicator Date hidden'!L106)</f>
        <v>0</v>
      </c>
      <c r="L105" s="204">
        <f>IF('Indicator Date hidden'!M106="x","x",$L$2-'Indicator Date hidden'!M106)</f>
        <v>0</v>
      </c>
      <c r="M105" s="204">
        <f>IF('Indicator Date hidden'!N106="x","x",$M$2-'Indicator Date hidden'!N106)</f>
        <v>0</v>
      </c>
      <c r="N105" s="204">
        <f>IF('Indicator Date hidden'!O106="x","x",$N$2-'Indicator Date hidden'!O106)</f>
        <v>0</v>
      </c>
      <c r="O105" s="204">
        <f>IF('Indicator Date hidden'!P106="x","x",$O$2-'Indicator Date hidden'!P106)</f>
        <v>0</v>
      </c>
      <c r="P105" s="204">
        <f>IF('Indicator Date hidden'!Q106="x","x",$P$2-'Indicator Date hidden'!Q106)</f>
        <v>0</v>
      </c>
      <c r="Q105" s="204" t="str">
        <f>IF('Indicator Date hidden'!R106="x","x",$Q$2-'Indicator Date hidden'!R106)</f>
        <v>x</v>
      </c>
      <c r="R105" s="204">
        <f>IF('Indicator Date hidden'!S106="x","x",$R$2-'Indicator Date hidden'!S106)</f>
        <v>0</v>
      </c>
      <c r="S105" s="204">
        <f>IF('Indicator Date hidden'!T106="x","x",$S$2-'Indicator Date hidden'!T106)</f>
        <v>0</v>
      </c>
      <c r="T105" s="204">
        <f>IF('Indicator Date hidden'!U106="x","x",$T$2-'Indicator Date hidden'!U106)</f>
        <v>0</v>
      </c>
      <c r="U105" s="204" t="str">
        <f>IF('Indicator Date hidden'!V106="x","x",$U$2-'Indicator Date hidden'!V106)</f>
        <v>x</v>
      </c>
      <c r="V105" s="204">
        <f>IF('Indicator Date hidden'!W106="x","x",$V$2-'Indicator Date hidden'!W106)</f>
        <v>0</v>
      </c>
      <c r="W105" s="204">
        <f>IF('Indicator Date hidden'!X106="x","x",$W$2-'Indicator Date hidden'!X106)</f>
        <v>8</v>
      </c>
      <c r="X105" s="204">
        <f>IF('Indicator Date hidden'!Y106="x","x",$X$2-'Indicator Date hidden'!Y106)</f>
        <v>4</v>
      </c>
      <c r="Y105" s="204">
        <f>IF('Indicator Date hidden'!Z106="x","x",$Y$2-'Indicator Date hidden'!Z106)</f>
        <v>0</v>
      </c>
      <c r="Z105" s="204">
        <f>IF('Indicator Date hidden'!AA106="x","x",$Z$2-'Indicator Date hidden'!AA106)</f>
        <v>0</v>
      </c>
      <c r="AA105" s="204">
        <f>IF('Indicator Date hidden'!AB106="x","x",$AA$2-'Indicator Date hidden'!AB106)</f>
        <v>0</v>
      </c>
      <c r="AB105" s="204">
        <f>IF('Indicator Date hidden'!AC106="x","x",$AB$2-'Indicator Date hidden'!AC106)</f>
        <v>0</v>
      </c>
      <c r="AC105" s="204">
        <f>IF('Indicator Date hidden'!AD106="x","x",$AC$2-'Indicator Date hidden'!AD106)</f>
        <v>0</v>
      </c>
      <c r="AD105" s="204">
        <f>IF('Indicator Date hidden'!AE106="x","x",$AD$2-'Indicator Date hidden'!AE106)</f>
        <v>0</v>
      </c>
      <c r="AE105" s="204">
        <f>IF('Indicator Date hidden'!AF106="x","x",$AE$2-'Indicator Date hidden'!AF106)</f>
        <v>0</v>
      </c>
      <c r="AF105" s="204">
        <f>IF('Indicator Date hidden'!AG106="x","x",$AF$2-'Indicator Date hidden'!AG106)</f>
        <v>4</v>
      </c>
      <c r="AG105" s="204">
        <f>IF('Indicator Date hidden'!AH106="x","x",$AG$2-'Indicator Date hidden'!AH106)</f>
        <v>0</v>
      </c>
      <c r="AH105" s="204">
        <f>IF('Indicator Date hidden'!AI106="x","x",$AH$2-'Indicator Date hidden'!AI106)</f>
        <v>0</v>
      </c>
      <c r="AI105" s="204">
        <f>IF('Indicator Date hidden'!AJ106="x","x",$AI$2-'Indicator Date hidden'!AJ106)</f>
        <v>0</v>
      </c>
      <c r="AJ105" s="204" t="str">
        <f>IF('Indicator Date hidden'!AK106="x","x",$AJ$2-'Indicator Date hidden'!AK106)</f>
        <v>x</v>
      </c>
      <c r="AK105" s="204">
        <f>IF('Indicator Date hidden'!AL106="x","x",$AK$2-'Indicator Date hidden'!AL106)</f>
        <v>1</v>
      </c>
      <c r="AL105" s="204">
        <f>IF('Indicator Date hidden'!AM106="x","x",$AL$2-'Indicator Date hidden'!AM106)</f>
        <v>0</v>
      </c>
      <c r="AM105" s="204">
        <f>IF('Indicator Date hidden'!AN106="x","x",$AM$2-'Indicator Date hidden'!AN106)</f>
        <v>0</v>
      </c>
      <c r="AN105" s="204">
        <f>IF('Indicator Date hidden'!AO106="x","x",$AN$2-'Indicator Date hidden'!AO106)</f>
        <v>0</v>
      </c>
      <c r="AO105" s="204">
        <f>IF('Indicator Date hidden'!AP106="x","x",$AO$2-'Indicator Date hidden'!AP106)</f>
        <v>0</v>
      </c>
      <c r="AP105" s="204">
        <f>IF('Indicator Date hidden'!AQ106="x","x",$AP$2-'Indicator Date hidden'!AQ106)</f>
        <v>0</v>
      </c>
      <c r="AQ105" s="204">
        <f>IF('Indicator Date hidden'!AR106="x","x",$AQ$2-'Indicator Date hidden'!AR106)</f>
        <v>4</v>
      </c>
      <c r="AR105" s="204">
        <f>IF('Indicator Date hidden'!AS106="x","x",$AR$2-'Indicator Date hidden'!AS106)</f>
        <v>0</v>
      </c>
      <c r="AS105" s="204">
        <f>IF('Indicator Date hidden'!AT106="x","x",$AS$2-'Indicator Date hidden'!AT106)</f>
        <v>0</v>
      </c>
      <c r="AT105" s="204">
        <f>IF('Indicator Date hidden'!AU106="x","x",$AT$2-'Indicator Date hidden'!AU106)</f>
        <v>0</v>
      </c>
      <c r="AU105" s="204">
        <f>IF('Indicator Date hidden'!AV106="x","x",$AU$2-'Indicator Date hidden'!AV106)</f>
        <v>4</v>
      </c>
      <c r="AV105" s="204">
        <f>IF('Indicator Date hidden'!AW106="x","x",$AV$2-'Indicator Date hidden'!AW106)</f>
        <v>0</v>
      </c>
      <c r="AW105" s="204">
        <f>IF('Indicator Date hidden'!AX106="x","x",$AW$2-'Indicator Date hidden'!AX106)</f>
        <v>0</v>
      </c>
      <c r="AX105" s="204">
        <f>IF('Indicator Date hidden'!AY106="x","x",$AX$2-'Indicator Date hidden'!AY106)</f>
        <v>0</v>
      </c>
      <c r="AY105" s="204">
        <f>IF('Indicator Date hidden'!AZ106="x","x",$AY$2-'Indicator Date hidden'!AZ106)</f>
        <v>0</v>
      </c>
      <c r="AZ105" s="204">
        <f>IF('Indicator Date hidden'!BA106="x","x",$AZ$2-'Indicator Date hidden'!BA106)</f>
        <v>0</v>
      </c>
      <c r="BA105">
        <f t="shared" si="15"/>
        <v>25</v>
      </c>
      <c r="BB105" s="21">
        <f t="shared" si="16"/>
        <v>0.52083333333333337</v>
      </c>
      <c r="BC105">
        <f t="shared" si="17"/>
        <v>6</v>
      </c>
      <c r="BD105" s="21">
        <f t="shared" si="18"/>
        <v>1.5544235712600631</v>
      </c>
      <c r="BE105" s="273">
        <f t="shared" si="19"/>
        <v>0</v>
      </c>
    </row>
    <row r="106" spans="1:57" x14ac:dyDescent="0.35">
      <c r="A106" t="s">
        <v>7016</v>
      </c>
      <c r="B106" s="204">
        <f>IF('Indicator Date hidden'!C107="x","x",$B$2-'Indicator Date hidden'!C107)</f>
        <v>0</v>
      </c>
      <c r="C106" s="204">
        <f>IF('Indicator Date hidden'!D107="x","x",$C$2-'Indicator Date hidden'!D107)</f>
        <v>0</v>
      </c>
      <c r="D106" s="204">
        <f>IF('Indicator Date hidden'!E107="x","x",$D$2-'Indicator Date hidden'!E107)</f>
        <v>0</v>
      </c>
      <c r="E106" s="204">
        <f>IF('Indicator Date hidden'!F107="x","x",$E$2-'Indicator Date hidden'!F107)</f>
        <v>0</v>
      </c>
      <c r="F106" s="204">
        <f>IF('Indicator Date hidden'!G107="x","x",$F$2-'Indicator Date hidden'!G107)</f>
        <v>0</v>
      </c>
      <c r="G106" s="204">
        <f>IF('Indicator Date hidden'!H107="x","x",$G$2-'Indicator Date hidden'!H107)</f>
        <v>0</v>
      </c>
      <c r="H106" s="204">
        <f>IF('Indicator Date hidden'!I107="x","x",$H$2-'Indicator Date hidden'!I107)</f>
        <v>0</v>
      </c>
      <c r="I106" s="204">
        <f>IF('Indicator Date hidden'!J107="x","x",$I$2-'Indicator Date hidden'!J107)</f>
        <v>0</v>
      </c>
      <c r="J106" s="204">
        <f>IF('Indicator Date hidden'!K107="x","x",$J$2-'Indicator Date hidden'!K107)</f>
        <v>0</v>
      </c>
      <c r="K106" s="204">
        <f>IF('Indicator Date hidden'!L107="x","x",$K$2-'Indicator Date hidden'!L107)</f>
        <v>0</v>
      </c>
      <c r="L106" s="204">
        <f>IF('Indicator Date hidden'!M107="x","x",$L$2-'Indicator Date hidden'!M107)</f>
        <v>0</v>
      </c>
      <c r="M106" s="204">
        <f>IF('Indicator Date hidden'!N107="x","x",$M$2-'Indicator Date hidden'!N107)</f>
        <v>0</v>
      </c>
      <c r="N106" s="204">
        <f>IF('Indicator Date hidden'!O107="x","x",$N$2-'Indicator Date hidden'!O107)</f>
        <v>0</v>
      </c>
      <c r="O106" s="204">
        <f>IF('Indicator Date hidden'!P107="x","x",$O$2-'Indicator Date hidden'!P107)</f>
        <v>0</v>
      </c>
      <c r="P106" s="204">
        <f>IF('Indicator Date hidden'!Q107="x","x",$P$2-'Indicator Date hidden'!Q107)</f>
        <v>0</v>
      </c>
      <c r="Q106" s="204">
        <f>IF('Indicator Date hidden'!R107="x","x",$Q$2-'Indicator Date hidden'!R107)</f>
        <v>5</v>
      </c>
      <c r="R106" s="204">
        <f>IF('Indicator Date hidden'!S107="x","x",$R$2-'Indicator Date hidden'!S107)</f>
        <v>0</v>
      </c>
      <c r="S106" s="204">
        <f>IF('Indicator Date hidden'!T107="x","x",$S$2-'Indicator Date hidden'!T107)</f>
        <v>0</v>
      </c>
      <c r="T106" s="204">
        <f>IF('Indicator Date hidden'!U107="x","x",$T$2-'Indicator Date hidden'!U107)</f>
        <v>0</v>
      </c>
      <c r="U106" s="204">
        <f>IF('Indicator Date hidden'!V107="x","x",$U$2-'Indicator Date hidden'!V107)</f>
        <v>0</v>
      </c>
      <c r="V106" s="204">
        <f>IF('Indicator Date hidden'!W107="x","x",$V$2-'Indicator Date hidden'!W107)</f>
        <v>0</v>
      </c>
      <c r="W106" s="204">
        <f>IF('Indicator Date hidden'!X107="x","x",$W$2-'Indicator Date hidden'!X107)</f>
        <v>5</v>
      </c>
      <c r="X106" s="204">
        <f>IF('Indicator Date hidden'!Y107="x","x",$X$2-'Indicator Date hidden'!Y107)</f>
        <v>4</v>
      </c>
      <c r="Y106" s="204">
        <f>IF('Indicator Date hidden'!Z107="x","x",$Y$2-'Indicator Date hidden'!Z107)</f>
        <v>0</v>
      </c>
      <c r="Z106" s="204">
        <f>IF('Indicator Date hidden'!AA107="x","x",$Z$2-'Indicator Date hidden'!AA107)</f>
        <v>0</v>
      </c>
      <c r="AA106" s="204">
        <f>IF('Indicator Date hidden'!AB107="x","x",$AA$2-'Indicator Date hidden'!AB107)</f>
        <v>1</v>
      </c>
      <c r="AB106" s="204">
        <f>IF('Indicator Date hidden'!AC107="x","x",$AB$2-'Indicator Date hidden'!AC107)</f>
        <v>0</v>
      </c>
      <c r="AC106" s="204">
        <f>IF('Indicator Date hidden'!AD107="x","x",$AC$2-'Indicator Date hidden'!AD107)</f>
        <v>0</v>
      </c>
      <c r="AD106" s="204" t="str">
        <f>IF('Indicator Date hidden'!AE107="x","x",$AD$2-'Indicator Date hidden'!AE107)</f>
        <v>x</v>
      </c>
      <c r="AE106" s="204">
        <f>IF('Indicator Date hidden'!AF107="x","x",$AE$2-'Indicator Date hidden'!AF107)</f>
        <v>0</v>
      </c>
      <c r="AF106" s="204">
        <f>IF('Indicator Date hidden'!AG107="x","x",$AF$2-'Indicator Date hidden'!AG107)</f>
        <v>4</v>
      </c>
      <c r="AG106" s="204">
        <f>IF('Indicator Date hidden'!AH107="x","x",$AG$2-'Indicator Date hidden'!AH107)</f>
        <v>0</v>
      </c>
      <c r="AH106" s="204">
        <f>IF('Indicator Date hidden'!AI107="x","x",$AH$2-'Indicator Date hidden'!AI107)</f>
        <v>0</v>
      </c>
      <c r="AI106" s="204">
        <f>IF('Indicator Date hidden'!AJ107="x","x",$AI$2-'Indicator Date hidden'!AJ107)</f>
        <v>0</v>
      </c>
      <c r="AJ106" s="204" t="str">
        <f>IF('Indicator Date hidden'!AK107="x","x",$AJ$2-'Indicator Date hidden'!AK107)</f>
        <v>x</v>
      </c>
      <c r="AK106" s="204" t="str">
        <f>IF('Indicator Date hidden'!AL107="x","x",$AK$2-'Indicator Date hidden'!AL107)</f>
        <v>x</v>
      </c>
      <c r="AL106" s="204">
        <f>IF('Indicator Date hidden'!AM107="x","x",$AL$2-'Indicator Date hidden'!AM107)</f>
        <v>0</v>
      </c>
      <c r="AM106" s="204">
        <f>IF('Indicator Date hidden'!AN107="x","x",$AM$2-'Indicator Date hidden'!AN107)</f>
        <v>0</v>
      </c>
      <c r="AN106" s="204">
        <f>IF('Indicator Date hidden'!AO107="x","x",$AN$2-'Indicator Date hidden'!AO107)</f>
        <v>0</v>
      </c>
      <c r="AO106" s="204">
        <f>IF('Indicator Date hidden'!AP107="x","x",$AO$2-'Indicator Date hidden'!AP107)</f>
        <v>1</v>
      </c>
      <c r="AP106" s="204">
        <f>IF('Indicator Date hidden'!AQ107="x","x",$AP$2-'Indicator Date hidden'!AQ107)</f>
        <v>1</v>
      </c>
      <c r="AQ106" s="204">
        <f>IF('Indicator Date hidden'!AR107="x","x",$AQ$2-'Indicator Date hidden'!AR107)</f>
        <v>4</v>
      </c>
      <c r="AR106" s="204">
        <f>IF('Indicator Date hidden'!AS107="x","x",$AR$2-'Indicator Date hidden'!AS107)</f>
        <v>0</v>
      </c>
      <c r="AS106" s="204" t="str">
        <f>IF('Indicator Date hidden'!AT107="x","x",$AS$2-'Indicator Date hidden'!AT107)</f>
        <v>x</v>
      </c>
      <c r="AT106" s="204">
        <f>IF('Indicator Date hidden'!AU107="x","x",$AT$2-'Indicator Date hidden'!AU107)</f>
        <v>0</v>
      </c>
      <c r="AU106" s="204">
        <f>IF('Indicator Date hidden'!AV107="x","x",$AU$2-'Indicator Date hidden'!AV107)</f>
        <v>8</v>
      </c>
      <c r="AV106" s="204">
        <f>IF('Indicator Date hidden'!AW107="x","x",$AV$2-'Indicator Date hidden'!AW107)</f>
        <v>0</v>
      </c>
      <c r="AW106" s="204">
        <f>IF('Indicator Date hidden'!AX107="x","x",$AW$2-'Indicator Date hidden'!AX107)</f>
        <v>0</v>
      </c>
      <c r="AX106" s="204">
        <f>IF('Indicator Date hidden'!AY107="x","x",$AX$2-'Indicator Date hidden'!AY107)</f>
        <v>0</v>
      </c>
      <c r="AY106" s="204">
        <f>IF('Indicator Date hidden'!AZ107="x","x",$AY$2-'Indicator Date hidden'!AZ107)</f>
        <v>0</v>
      </c>
      <c r="AZ106" s="204">
        <f>IF('Indicator Date hidden'!BA107="x","x",$AZ$2-'Indicator Date hidden'!BA107)</f>
        <v>0</v>
      </c>
      <c r="BA106">
        <f t="shared" si="15"/>
        <v>33</v>
      </c>
      <c r="BB106" s="21">
        <f t="shared" si="16"/>
        <v>0.7021276595744681</v>
      </c>
      <c r="BC106">
        <f t="shared" si="17"/>
        <v>9</v>
      </c>
      <c r="BD106" s="21">
        <f t="shared" si="18"/>
        <v>1.7371399044212934</v>
      </c>
      <c r="BE106" s="273">
        <f t="shared" si="19"/>
        <v>0</v>
      </c>
    </row>
    <row r="107" spans="1:57" x14ac:dyDescent="0.35">
      <c r="A107" t="s">
        <v>7022</v>
      </c>
      <c r="B107" s="204">
        <f>IF('Indicator Date hidden'!C108="x","x",$B$2-'Indicator Date hidden'!C108)</f>
        <v>0</v>
      </c>
      <c r="C107" s="204">
        <f>IF('Indicator Date hidden'!D108="x","x",$C$2-'Indicator Date hidden'!D108)</f>
        <v>0</v>
      </c>
      <c r="D107" s="204">
        <f>IF('Indicator Date hidden'!E108="x","x",$D$2-'Indicator Date hidden'!E108)</f>
        <v>0</v>
      </c>
      <c r="E107" s="204">
        <f>IF('Indicator Date hidden'!F108="x","x",$E$2-'Indicator Date hidden'!F108)</f>
        <v>0</v>
      </c>
      <c r="F107" s="204">
        <f>IF('Indicator Date hidden'!G108="x","x",$F$2-'Indicator Date hidden'!G108)</f>
        <v>0</v>
      </c>
      <c r="G107" s="204">
        <f>IF('Indicator Date hidden'!H108="x","x",$G$2-'Indicator Date hidden'!H108)</f>
        <v>0</v>
      </c>
      <c r="H107" s="204">
        <f>IF('Indicator Date hidden'!I108="x","x",$H$2-'Indicator Date hidden'!I108)</f>
        <v>0</v>
      </c>
      <c r="I107" s="204">
        <f>IF('Indicator Date hidden'!J108="x","x",$I$2-'Indicator Date hidden'!J108)</f>
        <v>0</v>
      </c>
      <c r="J107" s="204">
        <f>IF('Indicator Date hidden'!K108="x","x",$J$2-'Indicator Date hidden'!K108)</f>
        <v>0</v>
      </c>
      <c r="K107" s="204">
        <f>IF('Indicator Date hidden'!L108="x","x",$K$2-'Indicator Date hidden'!L108)</f>
        <v>0</v>
      </c>
      <c r="L107" s="204">
        <f>IF('Indicator Date hidden'!M108="x","x",$L$2-'Indicator Date hidden'!M108)</f>
        <v>0</v>
      </c>
      <c r="M107" s="204">
        <f>IF('Indicator Date hidden'!N108="x","x",$M$2-'Indicator Date hidden'!N108)</f>
        <v>0</v>
      </c>
      <c r="N107" s="204">
        <f>IF('Indicator Date hidden'!O108="x","x",$N$2-'Indicator Date hidden'!O108)</f>
        <v>0</v>
      </c>
      <c r="O107" s="204">
        <f>IF('Indicator Date hidden'!P108="x","x",$O$2-'Indicator Date hidden'!P108)</f>
        <v>0</v>
      </c>
      <c r="P107" s="204">
        <f>IF('Indicator Date hidden'!Q108="x","x",$P$2-'Indicator Date hidden'!Q108)</f>
        <v>0</v>
      </c>
      <c r="Q107" s="204">
        <f>IF('Indicator Date hidden'!R108="x","x",$Q$2-'Indicator Date hidden'!R108)</f>
        <v>1</v>
      </c>
      <c r="R107" s="204">
        <f>IF('Indicator Date hidden'!S108="x","x",$R$2-'Indicator Date hidden'!S108)</f>
        <v>0</v>
      </c>
      <c r="S107" s="204">
        <f>IF('Indicator Date hidden'!T108="x","x",$S$2-'Indicator Date hidden'!T108)</f>
        <v>0</v>
      </c>
      <c r="T107" s="204">
        <f>IF('Indicator Date hidden'!U108="x","x",$T$2-'Indicator Date hidden'!U108)</f>
        <v>0</v>
      </c>
      <c r="U107" s="204">
        <f>IF('Indicator Date hidden'!V108="x","x",$U$2-'Indicator Date hidden'!V108)</f>
        <v>0</v>
      </c>
      <c r="V107" s="204">
        <f>IF('Indicator Date hidden'!W108="x","x",$V$2-'Indicator Date hidden'!W108)</f>
        <v>0</v>
      </c>
      <c r="W107" s="204">
        <f>IF('Indicator Date hidden'!X108="x","x",$W$2-'Indicator Date hidden'!X108)</f>
        <v>8</v>
      </c>
      <c r="X107" s="204">
        <f>IF('Indicator Date hidden'!Y108="x","x",$X$2-'Indicator Date hidden'!Y108)</f>
        <v>4</v>
      </c>
      <c r="Y107" s="204">
        <f>IF('Indicator Date hidden'!Z108="x","x",$Y$2-'Indicator Date hidden'!Z108)</f>
        <v>0</v>
      </c>
      <c r="Z107" s="204">
        <f>IF('Indicator Date hidden'!AA108="x","x",$Z$2-'Indicator Date hidden'!AA108)</f>
        <v>0</v>
      </c>
      <c r="AA107" s="204">
        <f>IF('Indicator Date hidden'!AB108="x","x",$AA$2-'Indicator Date hidden'!AB108)</f>
        <v>0</v>
      </c>
      <c r="AB107" s="204">
        <f>IF('Indicator Date hidden'!AC108="x","x",$AB$2-'Indicator Date hidden'!AC108)</f>
        <v>0</v>
      </c>
      <c r="AC107" s="204">
        <f>IF('Indicator Date hidden'!AD108="x","x",$AC$2-'Indicator Date hidden'!AD108)</f>
        <v>0</v>
      </c>
      <c r="AD107" s="204">
        <f>IF('Indicator Date hidden'!AE108="x","x",$AD$2-'Indicator Date hidden'!AE108)</f>
        <v>0</v>
      </c>
      <c r="AE107" s="204">
        <f>IF('Indicator Date hidden'!AF108="x","x",$AE$2-'Indicator Date hidden'!AF108)</f>
        <v>0</v>
      </c>
      <c r="AF107" s="204">
        <f>IF('Indicator Date hidden'!AG108="x","x",$AF$2-'Indicator Date hidden'!AG108)</f>
        <v>3</v>
      </c>
      <c r="AG107" s="204">
        <f>IF('Indicator Date hidden'!AH108="x","x",$AG$2-'Indicator Date hidden'!AH108)</f>
        <v>0</v>
      </c>
      <c r="AH107" s="204">
        <f>IF('Indicator Date hidden'!AI108="x","x",$AH$2-'Indicator Date hidden'!AI108)</f>
        <v>0</v>
      </c>
      <c r="AI107" s="204">
        <f>IF('Indicator Date hidden'!AJ108="x","x",$AI$2-'Indicator Date hidden'!AJ108)</f>
        <v>0</v>
      </c>
      <c r="AJ107" s="204">
        <f>IF('Indicator Date hidden'!AK108="x","x",$AJ$2-'Indicator Date hidden'!AK108)</f>
        <v>0</v>
      </c>
      <c r="AK107" s="204">
        <f>IF('Indicator Date hidden'!AL108="x","x",$AK$2-'Indicator Date hidden'!AL108)</f>
        <v>1</v>
      </c>
      <c r="AL107" s="204">
        <f>IF('Indicator Date hidden'!AM108="x","x",$AL$2-'Indicator Date hidden'!AM108)</f>
        <v>0</v>
      </c>
      <c r="AM107" s="204">
        <f>IF('Indicator Date hidden'!AN108="x","x",$AM$2-'Indicator Date hidden'!AN108)</f>
        <v>0</v>
      </c>
      <c r="AN107" s="204">
        <f>IF('Indicator Date hidden'!AO108="x","x",$AN$2-'Indicator Date hidden'!AO108)</f>
        <v>0</v>
      </c>
      <c r="AO107" s="204">
        <f>IF('Indicator Date hidden'!AP108="x","x",$AO$2-'Indicator Date hidden'!AP108)</f>
        <v>0</v>
      </c>
      <c r="AP107" s="204">
        <f>IF('Indicator Date hidden'!AQ108="x","x",$AP$2-'Indicator Date hidden'!AQ108)</f>
        <v>0</v>
      </c>
      <c r="AQ107" s="204">
        <f>IF('Indicator Date hidden'!AR108="x","x",$AQ$2-'Indicator Date hidden'!AR108)</f>
        <v>0</v>
      </c>
      <c r="AR107" s="204">
        <f>IF('Indicator Date hidden'!AS108="x","x",$AR$2-'Indicator Date hidden'!AS108)</f>
        <v>0</v>
      </c>
      <c r="AS107" s="204">
        <f>IF('Indicator Date hidden'!AT108="x","x",$AS$2-'Indicator Date hidden'!AT108)</f>
        <v>0</v>
      </c>
      <c r="AT107" s="204">
        <f>IF('Indicator Date hidden'!AU108="x","x",$AT$2-'Indicator Date hidden'!AU108)</f>
        <v>0</v>
      </c>
      <c r="AU107" s="204">
        <f>IF('Indicator Date hidden'!AV108="x","x",$AU$2-'Indicator Date hidden'!AV108)</f>
        <v>3</v>
      </c>
      <c r="AV107" s="204">
        <f>IF('Indicator Date hidden'!AW108="x","x",$AV$2-'Indicator Date hidden'!AW108)</f>
        <v>0</v>
      </c>
      <c r="AW107" s="204">
        <f>IF('Indicator Date hidden'!AX108="x","x",$AW$2-'Indicator Date hidden'!AX108)</f>
        <v>0</v>
      </c>
      <c r="AX107" s="204">
        <f>IF('Indicator Date hidden'!AY108="x","x",$AX$2-'Indicator Date hidden'!AY108)</f>
        <v>0</v>
      </c>
      <c r="AY107" s="204">
        <f>IF('Indicator Date hidden'!AZ108="x","x",$AY$2-'Indicator Date hidden'!AZ108)</f>
        <v>0</v>
      </c>
      <c r="AZ107" s="204">
        <f>IF('Indicator Date hidden'!BA108="x","x",$AZ$2-'Indicator Date hidden'!BA108)</f>
        <v>0</v>
      </c>
      <c r="BA107">
        <f t="shared" si="15"/>
        <v>20</v>
      </c>
      <c r="BB107" s="21">
        <f t="shared" si="16"/>
        <v>0.39215686274509803</v>
      </c>
      <c r="BC107">
        <f t="shared" si="17"/>
        <v>6</v>
      </c>
      <c r="BD107" s="21">
        <f t="shared" si="18"/>
        <v>1.344246000078636</v>
      </c>
      <c r="BE107" s="273">
        <f t="shared" si="19"/>
        <v>0</v>
      </c>
    </row>
    <row r="108" spans="1:57" x14ac:dyDescent="0.35">
      <c r="A108" t="s">
        <v>7024</v>
      </c>
      <c r="B108" s="204">
        <f>IF('Indicator Date hidden'!C109="x","x",$B$2-'Indicator Date hidden'!C109)</f>
        <v>0</v>
      </c>
      <c r="C108" s="204">
        <f>IF('Indicator Date hidden'!D109="x","x",$C$2-'Indicator Date hidden'!D109)</f>
        <v>0</v>
      </c>
      <c r="D108" s="204">
        <f>IF('Indicator Date hidden'!E109="x","x",$D$2-'Indicator Date hidden'!E109)</f>
        <v>0</v>
      </c>
      <c r="E108" s="204">
        <f>IF('Indicator Date hidden'!F109="x","x",$E$2-'Indicator Date hidden'!F109)</f>
        <v>0</v>
      </c>
      <c r="F108" s="204">
        <f>IF('Indicator Date hidden'!G109="x","x",$F$2-'Indicator Date hidden'!G109)</f>
        <v>0</v>
      </c>
      <c r="G108" s="204">
        <f>IF('Indicator Date hidden'!H109="x","x",$G$2-'Indicator Date hidden'!H109)</f>
        <v>0</v>
      </c>
      <c r="H108" s="204">
        <f>IF('Indicator Date hidden'!I109="x","x",$H$2-'Indicator Date hidden'!I109)</f>
        <v>0</v>
      </c>
      <c r="I108" s="204">
        <f>IF('Indicator Date hidden'!J109="x","x",$I$2-'Indicator Date hidden'!J109)</f>
        <v>0</v>
      </c>
      <c r="J108" s="204">
        <f>IF('Indicator Date hidden'!K109="x","x",$J$2-'Indicator Date hidden'!K109)</f>
        <v>0</v>
      </c>
      <c r="K108" s="204">
        <f>IF('Indicator Date hidden'!L109="x","x",$K$2-'Indicator Date hidden'!L109)</f>
        <v>0</v>
      </c>
      <c r="L108" s="204">
        <f>IF('Indicator Date hidden'!M109="x","x",$L$2-'Indicator Date hidden'!M109)</f>
        <v>0</v>
      </c>
      <c r="M108" s="204">
        <f>IF('Indicator Date hidden'!N109="x","x",$M$2-'Indicator Date hidden'!N109)</f>
        <v>0</v>
      </c>
      <c r="N108" s="204">
        <f>IF('Indicator Date hidden'!O109="x","x",$N$2-'Indicator Date hidden'!O109)</f>
        <v>0</v>
      </c>
      <c r="O108" s="204">
        <f>IF('Indicator Date hidden'!P109="x","x",$O$2-'Indicator Date hidden'!P109)</f>
        <v>0</v>
      </c>
      <c r="P108" s="204">
        <f>IF('Indicator Date hidden'!Q109="x","x",$P$2-'Indicator Date hidden'!Q109)</f>
        <v>0</v>
      </c>
      <c r="Q108" s="204" t="str">
        <f>IF('Indicator Date hidden'!R109="x","x",$Q$2-'Indicator Date hidden'!R109)</f>
        <v>x</v>
      </c>
      <c r="R108" s="204">
        <f>IF('Indicator Date hidden'!S109="x","x",$R$2-'Indicator Date hidden'!S109)</f>
        <v>0</v>
      </c>
      <c r="S108" s="204">
        <f>IF('Indicator Date hidden'!T109="x","x",$S$2-'Indicator Date hidden'!T109)</f>
        <v>0</v>
      </c>
      <c r="T108" s="204">
        <f>IF('Indicator Date hidden'!U109="x","x",$T$2-'Indicator Date hidden'!U109)</f>
        <v>0</v>
      </c>
      <c r="U108" s="204" t="str">
        <f>IF('Indicator Date hidden'!V109="x","x",$U$2-'Indicator Date hidden'!V109)</f>
        <v>x</v>
      </c>
      <c r="V108" s="204">
        <f>IF('Indicator Date hidden'!W109="x","x",$V$2-'Indicator Date hidden'!W109)</f>
        <v>0</v>
      </c>
      <c r="W108" s="204" t="str">
        <f>IF('Indicator Date hidden'!X109="x","x",$W$2-'Indicator Date hidden'!X109)</f>
        <v>x</v>
      </c>
      <c r="X108" s="204">
        <f>IF('Indicator Date hidden'!Y109="x","x",$X$2-'Indicator Date hidden'!Y109)</f>
        <v>1</v>
      </c>
      <c r="Y108" s="204">
        <f>IF('Indicator Date hidden'!Z109="x","x",$Y$2-'Indicator Date hidden'!Z109)</f>
        <v>0</v>
      </c>
      <c r="Z108" s="204">
        <f>IF('Indicator Date hidden'!AA109="x","x",$Z$2-'Indicator Date hidden'!AA109)</f>
        <v>0</v>
      </c>
      <c r="AA108" s="204" t="str">
        <f>IF('Indicator Date hidden'!AB109="x","x",$AA$2-'Indicator Date hidden'!AB109)</f>
        <v>x</v>
      </c>
      <c r="AB108" s="204">
        <f>IF('Indicator Date hidden'!AC109="x","x",$AB$2-'Indicator Date hidden'!AC109)</f>
        <v>0</v>
      </c>
      <c r="AC108" s="204">
        <f>IF('Indicator Date hidden'!AD109="x","x",$AC$2-'Indicator Date hidden'!AD109)</f>
        <v>0</v>
      </c>
      <c r="AD108" s="204" t="str">
        <f>IF('Indicator Date hidden'!AE109="x","x",$AD$2-'Indicator Date hidden'!AE109)</f>
        <v>x</v>
      </c>
      <c r="AE108" s="204">
        <f>IF('Indicator Date hidden'!AF109="x","x",$AE$2-'Indicator Date hidden'!AF109)</f>
        <v>0</v>
      </c>
      <c r="AF108" s="204" t="str">
        <f>IF('Indicator Date hidden'!AG109="x","x",$AF$2-'Indicator Date hidden'!AG109)</f>
        <v>x</v>
      </c>
      <c r="AG108" s="204">
        <f>IF('Indicator Date hidden'!AH109="x","x",$AG$2-'Indicator Date hidden'!AH109)</f>
        <v>0</v>
      </c>
      <c r="AH108" s="204">
        <f>IF('Indicator Date hidden'!AI109="x","x",$AH$2-'Indicator Date hidden'!AI109)</f>
        <v>0</v>
      </c>
      <c r="AI108" s="204">
        <f>IF('Indicator Date hidden'!AJ109="x","x",$AI$2-'Indicator Date hidden'!AJ109)</f>
        <v>0</v>
      </c>
      <c r="AJ108" s="204" t="str">
        <f>IF('Indicator Date hidden'!AK109="x","x",$AJ$2-'Indicator Date hidden'!AK109)</f>
        <v>x</v>
      </c>
      <c r="AK108" s="204">
        <f>IF('Indicator Date hidden'!AL109="x","x",$AK$2-'Indicator Date hidden'!AL109)</f>
        <v>1</v>
      </c>
      <c r="AL108" s="204">
        <f>IF('Indicator Date hidden'!AM109="x","x",$AL$2-'Indicator Date hidden'!AM109)</f>
        <v>0</v>
      </c>
      <c r="AM108" s="204">
        <f>IF('Indicator Date hidden'!AN109="x","x",$AM$2-'Indicator Date hidden'!AN109)</f>
        <v>0</v>
      </c>
      <c r="AN108" s="204">
        <f>IF('Indicator Date hidden'!AO109="x","x",$AN$2-'Indicator Date hidden'!AO109)</f>
        <v>0</v>
      </c>
      <c r="AO108" s="204">
        <f>IF('Indicator Date hidden'!AP109="x","x",$AO$2-'Indicator Date hidden'!AP109)</f>
        <v>0</v>
      </c>
      <c r="AP108" s="204">
        <f>IF('Indicator Date hidden'!AQ109="x","x",$AP$2-'Indicator Date hidden'!AQ109)</f>
        <v>0</v>
      </c>
      <c r="AQ108" s="204" t="str">
        <f>IF('Indicator Date hidden'!AR109="x","x",$AQ$2-'Indicator Date hidden'!AR109)</f>
        <v>x</v>
      </c>
      <c r="AR108" s="204">
        <f>IF('Indicator Date hidden'!AS109="x","x",$AR$2-'Indicator Date hidden'!AS109)</f>
        <v>0</v>
      </c>
      <c r="AS108" s="204">
        <f>IF('Indicator Date hidden'!AT109="x","x",$AS$2-'Indicator Date hidden'!AT109)</f>
        <v>0</v>
      </c>
      <c r="AT108" s="204">
        <f>IF('Indicator Date hidden'!AU109="x","x",$AT$2-'Indicator Date hidden'!AU109)</f>
        <v>0</v>
      </c>
      <c r="AU108" s="204">
        <f>IF('Indicator Date hidden'!AV109="x","x",$AU$2-'Indicator Date hidden'!AV109)</f>
        <v>3</v>
      </c>
      <c r="AV108" s="204">
        <f>IF('Indicator Date hidden'!AW109="x","x",$AV$2-'Indicator Date hidden'!AW109)</f>
        <v>0</v>
      </c>
      <c r="AW108" s="204">
        <f>IF('Indicator Date hidden'!AX109="x","x",$AW$2-'Indicator Date hidden'!AX109)</f>
        <v>0</v>
      </c>
      <c r="AX108" s="204">
        <f>IF('Indicator Date hidden'!AY109="x","x",$AX$2-'Indicator Date hidden'!AY109)</f>
        <v>0</v>
      </c>
      <c r="AY108" s="204">
        <f>IF('Indicator Date hidden'!AZ109="x","x",$AY$2-'Indicator Date hidden'!AZ109)</f>
        <v>0</v>
      </c>
      <c r="AZ108" s="204">
        <f>IF('Indicator Date hidden'!BA109="x","x",$AZ$2-'Indicator Date hidden'!BA109)</f>
        <v>0</v>
      </c>
      <c r="BA108">
        <f t="shared" si="15"/>
        <v>5</v>
      </c>
      <c r="BB108" s="21">
        <f t="shared" si="16"/>
        <v>0.11627906976744186</v>
      </c>
      <c r="BC108">
        <f t="shared" si="17"/>
        <v>3</v>
      </c>
      <c r="BD108" s="21">
        <f t="shared" si="18"/>
        <v>0.49223280205852848</v>
      </c>
      <c r="BE108" s="273">
        <f t="shared" si="19"/>
        <v>0</v>
      </c>
    </row>
    <row r="109" spans="1:57" x14ac:dyDescent="0.35">
      <c r="A109" t="s">
        <v>7019</v>
      </c>
      <c r="B109" s="204">
        <f>IF('Indicator Date hidden'!C110="x","x",$B$2-'Indicator Date hidden'!C110)</f>
        <v>0</v>
      </c>
      <c r="C109" s="204">
        <f>IF('Indicator Date hidden'!D110="x","x",$C$2-'Indicator Date hidden'!D110)</f>
        <v>0</v>
      </c>
      <c r="D109" s="204">
        <f>IF('Indicator Date hidden'!E110="x","x",$D$2-'Indicator Date hidden'!E110)</f>
        <v>0</v>
      </c>
      <c r="E109" s="204">
        <f>IF('Indicator Date hidden'!F110="x","x",$E$2-'Indicator Date hidden'!F110)</f>
        <v>0</v>
      </c>
      <c r="F109" s="204">
        <f>IF('Indicator Date hidden'!G110="x","x",$F$2-'Indicator Date hidden'!G110)</f>
        <v>0</v>
      </c>
      <c r="G109" s="204">
        <f>IF('Indicator Date hidden'!H110="x","x",$G$2-'Indicator Date hidden'!H110)</f>
        <v>0</v>
      </c>
      <c r="H109" s="204">
        <f>IF('Indicator Date hidden'!I110="x","x",$H$2-'Indicator Date hidden'!I110)</f>
        <v>0</v>
      </c>
      <c r="I109" s="204">
        <f>IF('Indicator Date hidden'!J110="x","x",$I$2-'Indicator Date hidden'!J110)</f>
        <v>0</v>
      </c>
      <c r="J109" s="204">
        <f>IF('Indicator Date hidden'!K110="x","x",$J$2-'Indicator Date hidden'!K110)</f>
        <v>0</v>
      </c>
      <c r="K109" s="204">
        <f>IF('Indicator Date hidden'!L110="x","x",$K$2-'Indicator Date hidden'!L110)</f>
        <v>0</v>
      </c>
      <c r="L109" s="204">
        <f>IF('Indicator Date hidden'!M110="x","x",$L$2-'Indicator Date hidden'!M110)</f>
        <v>0</v>
      </c>
      <c r="M109" s="204">
        <f>IF('Indicator Date hidden'!N110="x","x",$M$2-'Indicator Date hidden'!N110)</f>
        <v>0</v>
      </c>
      <c r="N109" s="204">
        <f>IF('Indicator Date hidden'!O110="x","x",$N$2-'Indicator Date hidden'!O110)</f>
        <v>0</v>
      </c>
      <c r="O109" s="204">
        <f>IF('Indicator Date hidden'!P110="x","x",$O$2-'Indicator Date hidden'!P110)</f>
        <v>0</v>
      </c>
      <c r="P109" s="204" t="str">
        <f>IF('Indicator Date hidden'!Q110="x","x",$P$2-'Indicator Date hidden'!Q110)</f>
        <v>x</v>
      </c>
      <c r="Q109" s="204" t="str">
        <f>IF('Indicator Date hidden'!R110="x","x",$Q$2-'Indicator Date hidden'!R110)</f>
        <v>x</v>
      </c>
      <c r="R109" s="204">
        <f>IF('Indicator Date hidden'!S110="x","x",$R$2-'Indicator Date hidden'!S110)</f>
        <v>0</v>
      </c>
      <c r="S109" s="204">
        <f>IF('Indicator Date hidden'!T110="x","x",$S$2-'Indicator Date hidden'!T110)</f>
        <v>0</v>
      </c>
      <c r="T109" s="204">
        <f>IF('Indicator Date hidden'!U110="x","x",$T$2-'Indicator Date hidden'!U110)</f>
        <v>0</v>
      </c>
      <c r="U109" s="204">
        <f>IF('Indicator Date hidden'!V110="x","x",$U$2-'Indicator Date hidden'!V110)</f>
        <v>0</v>
      </c>
      <c r="V109" s="204">
        <f>IF('Indicator Date hidden'!W110="x","x",$V$2-'Indicator Date hidden'!W110)</f>
        <v>0</v>
      </c>
      <c r="W109" s="204">
        <f>IF('Indicator Date hidden'!X110="x","x",$W$2-'Indicator Date hidden'!X110)</f>
        <v>7</v>
      </c>
      <c r="X109" s="204">
        <f>IF('Indicator Date hidden'!Y110="x","x",$X$2-'Indicator Date hidden'!Y110)</f>
        <v>4</v>
      </c>
      <c r="Y109" s="204">
        <f>IF('Indicator Date hidden'!Z110="x","x",$Y$2-'Indicator Date hidden'!Z110)</f>
        <v>0</v>
      </c>
      <c r="Z109" s="204">
        <f>IF('Indicator Date hidden'!AA110="x","x",$Z$2-'Indicator Date hidden'!AA110)</f>
        <v>0</v>
      </c>
      <c r="AA109" s="204" t="str">
        <f>IF('Indicator Date hidden'!AB110="x","x",$AA$2-'Indicator Date hidden'!AB110)</f>
        <v>x</v>
      </c>
      <c r="AB109" s="204">
        <f>IF('Indicator Date hidden'!AC110="x","x",$AB$2-'Indicator Date hidden'!AC110)</f>
        <v>0</v>
      </c>
      <c r="AC109" s="204">
        <f>IF('Indicator Date hidden'!AD110="x","x",$AC$2-'Indicator Date hidden'!AD110)</f>
        <v>0</v>
      </c>
      <c r="AD109" s="204" t="str">
        <f>IF('Indicator Date hidden'!AE110="x","x",$AD$2-'Indicator Date hidden'!AE110)</f>
        <v>x</v>
      </c>
      <c r="AE109" s="204" t="str">
        <f>IF('Indicator Date hidden'!AF110="x","x",$AE$2-'Indicator Date hidden'!AF110)</f>
        <v>x</v>
      </c>
      <c r="AF109" s="204" t="str">
        <f>IF('Indicator Date hidden'!AG110="x","x",$AF$2-'Indicator Date hidden'!AG110)</f>
        <v>x</v>
      </c>
      <c r="AG109" s="204">
        <f>IF('Indicator Date hidden'!AH110="x","x",$AG$2-'Indicator Date hidden'!AH110)</f>
        <v>0</v>
      </c>
      <c r="AH109" s="204">
        <f>IF('Indicator Date hidden'!AI110="x","x",$AH$2-'Indicator Date hidden'!AI110)</f>
        <v>0</v>
      </c>
      <c r="AI109" s="204">
        <f>IF('Indicator Date hidden'!AJ110="x","x",$AI$2-'Indicator Date hidden'!AJ110)</f>
        <v>0</v>
      </c>
      <c r="AJ109" s="204" t="str">
        <f>IF('Indicator Date hidden'!AK110="x","x",$AJ$2-'Indicator Date hidden'!AK110)</f>
        <v>x</v>
      </c>
      <c r="AK109" s="204" t="str">
        <f>IF('Indicator Date hidden'!AL110="x","x",$AK$2-'Indicator Date hidden'!AL110)</f>
        <v>x</v>
      </c>
      <c r="AL109" s="204">
        <f>IF('Indicator Date hidden'!AM110="x","x",$AL$2-'Indicator Date hidden'!AM110)</f>
        <v>0</v>
      </c>
      <c r="AM109" s="204">
        <f>IF('Indicator Date hidden'!AN110="x","x",$AM$2-'Indicator Date hidden'!AN110)</f>
        <v>0</v>
      </c>
      <c r="AN109" s="204">
        <f>IF('Indicator Date hidden'!AO110="x","x",$AN$2-'Indicator Date hidden'!AO110)</f>
        <v>0</v>
      </c>
      <c r="AO109" s="204" t="str">
        <f>IF('Indicator Date hidden'!AP110="x","x",$AO$2-'Indicator Date hidden'!AP110)</f>
        <v>x</v>
      </c>
      <c r="AP109" s="204" t="str">
        <f>IF('Indicator Date hidden'!AQ110="x","x",$AP$2-'Indicator Date hidden'!AQ110)</f>
        <v>x</v>
      </c>
      <c r="AQ109" s="204">
        <f>IF('Indicator Date hidden'!AR110="x","x",$AQ$2-'Indicator Date hidden'!AR110)</f>
        <v>4</v>
      </c>
      <c r="AR109" s="204">
        <f>IF('Indicator Date hidden'!AS110="x","x",$AR$2-'Indicator Date hidden'!AS110)</f>
        <v>0</v>
      </c>
      <c r="AS109" s="204" t="str">
        <f>IF('Indicator Date hidden'!AT110="x","x",$AS$2-'Indicator Date hidden'!AT110)</f>
        <v>x</v>
      </c>
      <c r="AT109" s="204">
        <f>IF('Indicator Date hidden'!AU110="x","x",$AT$2-'Indicator Date hidden'!AU110)</f>
        <v>0</v>
      </c>
      <c r="AU109" s="204" t="str">
        <f>IF('Indicator Date hidden'!AV110="x","x",$AU$2-'Indicator Date hidden'!AV110)</f>
        <v>x</v>
      </c>
      <c r="AV109" s="204">
        <f>IF('Indicator Date hidden'!AW110="x","x",$AV$2-'Indicator Date hidden'!AW110)</f>
        <v>0</v>
      </c>
      <c r="AW109" s="204">
        <f>IF('Indicator Date hidden'!AX110="x","x",$AW$2-'Indicator Date hidden'!AX110)</f>
        <v>0</v>
      </c>
      <c r="AX109" s="204">
        <f>IF('Indicator Date hidden'!AY110="x","x",$AX$2-'Indicator Date hidden'!AY110)</f>
        <v>0</v>
      </c>
      <c r="AY109" s="204">
        <f>IF('Indicator Date hidden'!AZ110="x","x",$AY$2-'Indicator Date hidden'!AZ110)</f>
        <v>0</v>
      </c>
      <c r="AZ109" s="204">
        <f>IF('Indicator Date hidden'!BA110="x","x",$AZ$2-'Indicator Date hidden'!BA110)</f>
        <v>0</v>
      </c>
      <c r="BA109">
        <f t="shared" si="15"/>
        <v>15</v>
      </c>
      <c r="BB109" s="21">
        <f t="shared" si="16"/>
        <v>0.38461538461538464</v>
      </c>
      <c r="BC109">
        <f t="shared" si="17"/>
        <v>3</v>
      </c>
      <c r="BD109" s="21">
        <f t="shared" si="18"/>
        <v>1.3888823142513684</v>
      </c>
      <c r="BE109" s="273">
        <f t="shared" si="19"/>
        <v>0</v>
      </c>
    </row>
    <row r="110" spans="1:57" x14ac:dyDescent="0.35">
      <c r="A110" t="s">
        <v>7031</v>
      </c>
      <c r="B110" s="204">
        <f>IF('Indicator Date hidden'!C111="x","x",$B$2-'Indicator Date hidden'!C111)</f>
        <v>0</v>
      </c>
      <c r="C110" s="204">
        <f>IF('Indicator Date hidden'!D111="x","x",$C$2-'Indicator Date hidden'!D111)</f>
        <v>0</v>
      </c>
      <c r="D110" s="204">
        <f>IF('Indicator Date hidden'!E111="x","x",$D$2-'Indicator Date hidden'!E111)</f>
        <v>0</v>
      </c>
      <c r="E110" s="204">
        <f>IF('Indicator Date hidden'!F111="x","x",$E$2-'Indicator Date hidden'!F111)</f>
        <v>0</v>
      </c>
      <c r="F110" s="204">
        <f>IF('Indicator Date hidden'!G111="x","x",$F$2-'Indicator Date hidden'!G111)</f>
        <v>0</v>
      </c>
      <c r="G110" s="204">
        <f>IF('Indicator Date hidden'!H111="x","x",$G$2-'Indicator Date hidden'!H111)</f>
        <v>0</v>
      </c>
      <c r="H110" s="204">
        <f>IF('Indicator Date hidden'!I111="x","x",$H$2-'Indicator Date hidden'!I111)</f>
        <v>0</v>
      </c>
      <c r="I110" s="204">
        <f>IF('Indicator Date hidden'!J111="x","x",$I$2-'Indicator Date hidden'!J111)</f>
        <v>0</v>
      </c>
      <c r="J110" s="204">
        <f>IF('Indicator Date hidden'!K111="x","x",$J$2-'Indicator Date hidden'!K111)</f>
        <v>0</v>
      </c>
      <c r="K110" s="204">
        <f>IF('Indicator Date hidden'!L111="x","x",$K$2-'Indicator Date hidden'!L111)</f>
        <v>0</v>
      </c>
      <c r="L110" s="204">
        <f>IF('Indicator Date hidden'!M111="x","x",$L$2-'Indicator Date hidden'!M111)</f>
        <v>0</v>
      </c>
      <c r="M110" s="204">
        <f>IF('Indicator Date hidden'!N111="x","x",$M$2-'Indicator Date hidden'!N111)</f>
        <v>0</v>
      </c>
      <c r="N110" s="204">
        <f>IF('Indicator Date hidden'!O111="x","x",$N$2-'Indicator Date hidden'!O111)</f>
        <v>0</v>
      </c>
      <c r="O110" s="204">
        <f>IF('Indicator Date hidden'!P111="x","x",$O$2-'Indicator Date hidden'!P111)</f>
        <v>0</v>
      </c>
      <c r="P110" s="204">
        <f>IF('Indicator Date hidden'!Q111="x","x",$P$2-'Indicator Date hidden'!Q111)</f>
        <v>0</v>
      </c>
      <c r="Q110" s="204">
        <f>IF('Indicator Date hidden'!R111="x","x",$Q$2-'Indicator Date hidden'!R111)</f>
        <v>3</v>
      </c>
      <c r="R110" s="204">
        <f>IF('Indicator Date hidden'!S111="x","x",$R$2-'Indicator Date hidden'!S111)</f>
        <v>0</v>
      </c>
      <c r="S110" s="204">
        <f>IF('Indicator Date hidden'!T111="x","x",$S$2-'Indicator Date hidden'!T111)</f>
        <v>0</v>
      </c>
      <c r="T110" s="204">
        <f>IF('Indicator Date hidden'!U111="x","x",$T$2-'Indicator Date hidden'!U111)</f>
        <v>0</v>
      </c>
      <c r="U110" s="204">
        <f>IF('Indicator Date hidden'!V111="x","x",$U$2-'Indicator Date hidden'!V111)</f>
        <v>0</v>
      </c>
      <c r="V110" s="204">
        <f>IF('Indicator Date hidden'!W111="x","x",$V$2-'Indicator Date hidden'!W111)</f>
        <v>0</v>
      </c>
      <c r="W110" s="204">
        <f>IF('Indicator Date hidden'!X111="x","x",$W$2-'Indicator Date hidden'!X111)</f>
        <v>2</v>
      </c>
      <c r="X110" s="204">
        <f>IF('Indicator Date hidden'!Y111="x","x",$X$2-'Indicator Date hidden'!Y111)</f>
        <v>4</v>
      </c>
      <c r="Y110" s="204">
        <f>IF('Indicator Date hidden'!Z111="x","x",$Y$2-'Indicator Date hidden'!Z111)</f>
        <v>0</v>
      </c>
      <c r="Z110" s="204">
        <f>IF('Indicator Date hidden'!AA111="x","x",$Z$2-'Indicator Date hidden'!AA111)</f>
        <v>0</v>
      </c>
      <c r="AA110" s="204">
        <f>IF('Indicator Date hidden'!AB111="x","x",$AA$2-'Indicator Date hidden'!AB111)</f>
        <v>0</v>
      </c>
      <c r="AB110" s="204">
        <f>IF('Indicator Date hidden'!AC111="x","x",$AB$2-'Indicator Date hidden'!AC111)</f>
        <v>0</v>
      </c>
      <c r="AC110" s="204">
        <f>IF('Indicator Date hidden'!AD111="x","x",$AC$2-'Indicator Date hidden'!AD111)</f>
        <v>0</v>
      </c>
      <c r="AD110" s="204">
        <f>IF('Indicator Date hidden'!AE111="x","x",$AD$2-'Indicator Date hidden'!AE111)</f>
        <v>0</v>
      </c>
      <c r="AE110" s="204">
        <f>IF('Indicator Date hidden'!AF111="x","x",$AE$2-'Indicator Date hidden'!AF111)</f>
        <v>0</v>
      </c>
      <c r="AF110" s="204">
        <f>IF('Indicator Date hidden'!AG111="x","x",$AF$2-'Indicator Date hidden'!AG111)</f>
        <v>5</v>
      </c>
      <c r="AG110" s="204">
        <f>IF('Indicator Date hidden'!AH111="x","x",$AG$2-'Indicator Date hidden'!AH111)</f>
        <v>0</v>
      </c>
      <c r="AH110" s="204">
        <f>IF('Indicator Date hidden'!AI111="x","x",$AH$2-'Indicator Date hidden'!AI111)</f>
        <v>0</v>
      </c>
      <c r="AI110" s="204">
        <f>IF('Indicator Date hidden'!AJ111="x","x",$AI$2-'Indicator Date hidden'!AJ111)</f>
        <v>0</v>
      </c>
      <c r="AJ110" s="204" t="str">
        <f>IF('Indicator Date hidden'!AK111="x","x",$AJ$2-'Indicator Date hidden'!AK111)</f>
        <v>x</v>
      </c>
      <c r="AK110" s="204">
        <f>IF('Indicator Date hidden'!AL111="x","x",$AK$2-'Indicator Date hidden'!AL111)</f>
        <v>0</v>
      </c>
      <c r="AL110" s="204">
        <f>IF('Indicator Date hidden'!AM111="x","x",$AL$2-'Indicator Date hidden'!AM111)</f>
        <v>0</v>
      </c>
      <c r="AM110" s="204">
        <f>IF('Indicator Date hidden'!AN111="x","x",$AM$2-'Indicator Date hidden'!AN111)</f>
        <v>0</v>
      </c>
      <c r="AN110" s="204">
        <f>IF('Indicator Date hidden'!AO111="x","x",$AN$2-'Indicator Date hidden'!AO111)</f>
        <v>0</v>
      </c>
      <c r="AO110" s="204">
        <f>IF('Indicator Date hidden'!AP111="x","x",$AO$2-'Indicator Date hidden'!AP111)</f>
        <v>0</v>
      </c>
      <c r="AP110" s="204">
        <f>IF('Indicator Date hidden'!AQ111="x","x",$AP$2-'Indicator Date hidden'!AQ111)</f>
        <v>0</v>
      </c>
      <c r="AQ110" s="204">
        <f>IF('Indicator Date hidden'!AR111="x","x",$AQ$2-'Indicator Date hidden'!AR111)</f>
        <v>4</v>
      </c>
      <c r="AR110" s="204">
        <f>IF('Indicator Date hidden'!AS111="x","x",$AR$2-'Indicator Date hidden'!AS111)</f>
        <v>0</v>
      </c>
      <c r="AS110" s="204">
        <f>IF('Indicator Date hidden'!AT111="x","x",$AS$2-'Indicator Date hidden'!AT111)</f>
        <v>0</v>
      </c>
      <c r="AT110" s="204">
        <f>IF('Indicator Date hidden'!AU111="x","x",$AT$2-'Indicator Date hidden'!AU111)</f>
        <v>0</v>
      </c>
      <c r="AU110" s="204">
        <f>IF('Indicator Date hidden'!AV111="x","x",$AU$2-'Indicator Date hidden'!AV111)</f>
        <v>7</v>
      </c>
      <c r="AV110" s="204">
        <f>IF('Indicator Date hidden'!AW111="x","x",$AV$2-'Indicator Date hidden'!AW111)</f>
        <v>0</v>
      </c>
      <c r="AW110" s="204">
        <f>IF('Indicator Date hidden'!AX111="x","x",$AW$2-'Indicator Date hidden'!AX111)</f>
        <v>0</v>
      </c>
      <c r="AX110" s="204">
        <f>IF('Indicator Date hidden'!AY111="x","x",$AX$2-'Indicator Date hidden'!AY111)</f>
        <v>0</v>
      </c>
      <c r="AY110" s="204">
        <f>IF('Indicator Date hidden'!AZ111="x","x",$AY$2-'Indicator Date hidden'!AZ111)</f>
        <v>0</v>
      </c>
      <c r="AZ110" s="204">
        <f>IF('Indicator Date hidden'!BA111="x","x",$AZ$2-'Indicator Date hidden'!BA111)</f>
        <v>0</v>
      </c>
      <c r="BA110">
        <f t="shared" si="15"/>
        <v>25</v>
      </c>
      <c r="BB110" s="21">
        <f t="shared" si="16"/>
        <v>0.5</v>
      </c>
      <c r="BC110">
        <f t="shared" si="17"/>
        <v>6</v>
      </c>
      <c r="BD110" s="21">
        <f t="shared" si="18"/>
        <v>1.4594519519326423</v>
      </c>
      <c r="BE110" s="273">
        <f t="shared" si="19"/>
        <v>0</v>
      </c>
    </row>
    <row r="111" spans="1:57" x14ac:dyDescent="0.35">
      <c r="A111" t="s">
        <v>7033</v>
      </c>
      <c r="B111" s="204">
        <f>IF('Indicator Date hidden'!C112="x","x",$B$2-'Indicator Date hidden'!C112)</f>
        <v>0</v>
      </c>
      <c r="C111" s="204">
        <f>IF('Indicator Date hidden'!D112="x","x",$C$2-'Indicator Date hidden'!D112)</f>
        <v>0</v>
      </c>
      <c r="D111" s="204">
        <f>IF('Indicator Date hidden'!E112="x","x",$D$2-'Indicator Date hidden'!E112)</f>
        <v>0</v>
      </c>
      <c r="E111" s="204">
        <f>IF('Indicator Date hidden'!F112="x","x",$E$2-'Indicator Date hidden'!F112)</f>
        <v>0</v>
      </c>
      <c r="F111" s="204">
        <f>IF('Indicator Date hidden'!G112="x","x",$F$2-'Indicator Date hidden'!G112)</f>
        <v>0</v>
      </c>
      <c r="G111" s="204">
        <f>IF('Indicator Date hidden'!H112="x","x",$G$2-'Indicator Date hidden'!H112)</f>
        <v>0</v>
      </c>
      <c r="H111" s="204">
        <f>IF('Indicator Date hidden'!I112="x","x",$H$2-'Indicator Date hidden'!I112)</f>
        <v>0</v>
      </c>
      <c r="I111" s="204">
        <f>IF('Indicator Date hidden'!J112="x","x",$I$2-'Indicator Date hidden'!J112)</f>
        <v>0</v>
      </c>
      <c r="J111" s="204">
        <f>IF('Indicator Date hidden'!K112="x","x",$J$2-'Indicator Date hidden'!K112)</f>
        <v>0</v>
      </c>
      <c r="K111" s="204">
        <f>IF('Indicator Date hidden'!L112="x","x",$K$2-'Indicator Date hidden'!L112)</f>
        <v>0</v>
      </c>
      <c r="L111" s="204">
        <f>IF('Indicator Date hidden'!M112="x","x",$L$2-'Indicator Date hidden'!M112)</f>
        <v>0</v>
      </c>
      <c r="M111" s="204">
        <f>IF('Indicator Date hidden'!N112="x","x",$M$2-'Indicator Date hidden'!N112)</f>
        <v>0</v>
      </c>
      <c r="N111" s="204">
        <f>IF('Indicator Date hidden'!O112="x","x",$N$2-'Indicator Date hidden'!O112)</f>
        <v>0</v>
      </c>
      <c r="O111" s="204">
        <f>IF('Indicator Date hidden'!P112="x","x",$O$2-'Indicator Date hidden'!P112)</f>
        <v>0</v>
      </c>
      <c r="P111" s="204">
        <f>IF('Indicator Date hidden'!Q112="x","x",$P$2-'Indicator Date hidden'!Q112)</f>
        <v>0</v>
      </c>
      <c r="Q111" s="204" t="str">
        <f>IF('Indicator Date hidden'!R112="x","x",$Q$2-'Indicator Date hidden'!R112)</f>
        <v>x</v>
      </c>
      <c r="R111" s="204">
        <f>IF('Indicator Date hidden'!S112="x","x",$R$2-'Indicator Date hidden'!S112)</f>
        <v>0</v>
      </c>
      <c r="S111" s="204">
        <f>IF('Indicator Date hidden'!T112="x","x",$S$2-'Indicator Date hidden'!T112)</f>
        <v>0</v>
      </c>
      <c r="T111" s="204">
        <f>IF('Indicator Date hidden'!U112="x","x",$T$2-'Indicator Date hidden'!U112)</f>
        <v>0</v>
      </c>
      <c r="U111" s="204">
        <f>IF('Indicator Date hidden'!V112="x","x",$U$2-'Indicator Date hidden'!V112)</f>
        <v>0</v>
      </c>
      <c r="V111" s="204">
        <f>IF('Indicator Date hidden'!W112="x","x",$V$2-'Indicator Date hidden'!W112)</f>
        <v>0</v>
      </c>
      <c r="W111" s="204" t="str">
        <f>IF('Indicator Date hidden'!X112="x","x",$W$2-'Indicator Date hidden'!X112)</f>
        <v>x</v>
      </c>
      <c r="X111" s="204" t="str">
        <f>IF('Indicator Date hidden'!Y112="x","x",$X$2-'Indicator Date hidden'!Y112)</f>
        <v>x</v>
      </c>
      <c r="Y111" s="204">
        <f>IF('Indicator Date hidden'!Z112="x","x",$Y$2-'Indicator Date hidden'!Z112)</f>
        <v>0</v>
      </c>
      <c r="Z111" s="204">
        <f>IF('Indicator Date hidden'!AA112="x","x",$Z$2-'Indicator Date hidden'!AA112)</f>
        <v>0</v>
      </c>
      <c r="AA111" s="204">
        <f>IF('Indicator Date hidden'!AB112="x","x",$AA$2-'Indicator Date hidden'!AB112)</f>
        <v>0</v>
      </c>
      <c r="AB111" s="204">
        <f>IF('Indicator Date hidden'!AC112="x","x",$AB$2-'Indicator Date hidden'!AC112)</f>
        <v>0</v>
      </c>
      <c r="AC111" s="204">
        <f>IF('Indicator Date hidden'!AD112="x","x",$AC$2-'Indicator Date hidden'!AD112)</f>
        <v>0</v>
      </c>
      <c r="AD111" s="204" t="str">
        <f>IF('Indicator Date hidden'!AE112="x","x",$AD$2-'Indicator Date hidden'!AE112)</f>
        <v>x</v>
      </c>
      <c r="AE111" s="204">
        <f>IF('Indicator Date hidden'!AF112="x","x",$AE$2-'Indicator Date hidden'!AF112)</f>
        <v>0</v>
      </c>
      <c r="AF111" s="204">
        <f>IF('Indicator Date hidden'!AG112="x","x",$AF$2-'Indicator Date hidden'!AG112)</f>
        <v>1</v>
      </c>
      <c r="AG111" s="204">
        <f>IF('Indicator Date hidden'!AH112="x","x",$AG$2-'Indicator Date hidden'!AH112)</f>
        <v>0</v>
      </c>
      <c r="AH111" s="204">
        <f>IF('Indicator Date hidden'!AI112="x","x",$AH$2-'Indicator Date hidden'!AI112)</f>
        <v>0</v>
      </c>
      <c r="AI111" s="204">
        <f>IF('Indicator Date hidden'!AJ112="x","x",$AI$2-'Indicator Date hidden'!AJ112)</f>
        <v>0</v>
      </c>
      <c r="AJ111" s="204" t="str">
        <f>IF('Indicator Date hidden'!AK112="x","x",$AJ$2-'Indicator Date hidden'!AK112)</f>
        <v>x</v>
      </c>
      <c r="AK111" s="204">
        <f>IF('Indicator Date hidden'!AL112="x","x",$AK$2-'Indicator Date hidden'!AL112)</f>
        <v>1</v>
      </c>
      <c r="AL111" s="204">
        <f>IF('Indicator Date hidden'!AM112="x","x",$AL$2-'Indicator Date hidden'!AM112)</f>
        <v>0</v>
      </c>
      <c r="AM111" s="204">
        <f>IF('Indicator Date hidden'!AN112="x","x",$AM$2-'Indicator Date hidden'!AN112)</f>
        <v>0</v>
      </c>
      <c r="AN111" s="204">
        <f>IF('Indicator Date hidden'!AO112="x","x",$AN$2-'Indicator Date hidden'!AO112)</f>
        <v>0</v>
      </c>
      <c r="AO111" s="204">
        <f>IF('Indicator Date hidden'!AP112="x","x",$AO$2-'Indicator Date hidden'!AP112)</f>
        <v>0</v>
      </c>
      <c r="AP111" s="204">
        <f>IF('Indicator Date hidden'!AQ112="x","x",$AP$2-'Indicator Date hidden'!AQ112)</f>
        <v>0</v>
      </c>
      <c r="AQ111" s="204">
        <f>IF('Indicator Date hidden'!AR112="x","x",$AQ$2-'Indicator Date hidden'!AR112)</f>
        <v>0</v>
      </c>
      <c r="AR111" s="204">
        <f>IF('Indicator Date hidden'!AS112="x","x",$AR$2-'Indicator Date hidden'!AS112)</f>
        <v>0</v>
      </c>
      <c r="AS111" s="204">
        <f>IF('Indicator Date hidden'!AT112="x","x",$AS$2-'Indicator Date hidden'!AT112)</f>
        <v>0</v>
      </c>
      <c r="AT111" s="204">
        <f>IF('Indicator Date hidden'!AU112="x","x",$AT$2-'Indicator Date hidden'!AU112)</f>
        <v>0</v>
      </c>
      <c r="AU111" s="204">
        <f>IF('Indicator Date hidden'!AV112="x","x",$AU$2-'Indicator Date hidden'!AV112)</f>
        <v>3</v>
      </c>
      <c r="AV111" s="204">
        <f>IF('Indicator Date hidden'!AW112="x","x",$AV$2-'Indicator Date hidden'!AW112)</f>
        <v>0</v>
      </c>
      <c r="AW111" s="204">
        <f>IF('Indicator Date hidden'!AX112="x","x",$AW$2-'Indicator Date hidden'!AX112)</f>
        <v>0</v>
      </c>
      <c r="AX111" s="204">
        <f>IF('Indicator Date hidden'!AY112="x","x",$AX$2-'Indicator Date hidden'!AY112)</f>
        <v>0</v>
      </c>
      <c r="AY111" s="204">
        <f>IF('Indicator Date hidden'!AZ112="x","x",$AY$2-'Indicator Date hidden'!AZ112)</f>
        <v>0</v>
      </c>
      <c r="AZ111" s="204">
        <f>IF('Indicator Date hidden'!BA112="x","x",$AZ$2-'Indicator Date hidden'!BA112)</f>
        <v>0</v>
      </c>
      <c r="BA111">
        <f t="shared" si="15"/>
        <v>5</v>
      </c>
      <c r="BB111" s="21">
        <f t="shared" si="16"/>
        <v>0.10869565217391304</v>
      </c>
      <c r="BC111">
        <f t="shared" si="17"/>
        <v>3</v>
      </c>
      <c r="BD111" s="21">
        <f t="shared" si="18"/>
        <v>0.47677635216220238</v>
      </c>
      <c r="BE111" s="273">
        <f t="shared" si="19"/>
        <v>0</v>
      </c>
    </row>
    <row r="112" spans="1:57" x14ac:dyDescent="0.35">
      <c r="A112" t="s">
        <v>7017</v>
      </c>
      <c r="B112" s="204">
        <f>IF('Indicator Date hidden'!C113="x","x",$B$2-'Indicator Date hidden'!C113)</f>
        <v>0</v>
      </c>
      <c r="C112" s="204">
        <f>IF('Indicator Date hidden'!D113="x","x",$C$2-'Indicator Date hidden'!D113)</f>
        <v>0</v>
      </c>
      <c r="D112" s="204">
        <f>IF('Indicator Date hidden'!E113="x","x",$D$2-'Indicator Date hidden'!E113)</f>
        <v>0</v>
      </c>
      <c r="E112" s="204">
        <f>IF('Indicator Date hidden'!F113="x","x",$E$2-'Indicator Date hidden'!F113)</f>
        <v>0</v>
      </c>
      <c r="F112" s="204">
        <f>IF('Indicator Date hidden'!G113="x","x",$F$2-'Indicator Date hidden'!G113)</f>
        <v>0</v>
      </c>
      <c r="G112" s="204">
        <f>IF('Indicator Date hidden'!H113="x","x",$G$2-'Indicator Date hidden'!H113)</f>
        <v>0</v>
      </c>
      <c r="H112" s="204">
        <f>IF('Indicator Date hidden'!I113="x","x",$H$2-'Indicator Date hidden'!I113)</f>
        <v>0</v>
      </c>
      <c r="I112" s="204">
        <f>IF('Indicator Date hidden'!J113="x","x",$I$2-'Indicator Date hidden'!J113)</f>
        <v>0</v>
      </c>
      <c r="J112" s="204">
        <f>IF('Indicator Date hidden'!K113="x","x",$J$2-'Indicator Date hidden'!K113)</f>
        <v>0</v>
      </c>
      <c r="K112" s="204">
        <f>IF('Indicator Date hidden'!L113="x","x",$K$2-'Indicator Date hidden'!L113)</f>
        <v>0</v>
      </c>
      <c r="L112" s="204">
        <f>IF('Indicator Date hidden'!M113="x","x",$L$2-'Indicator Date hidden'!M113)</f>
        <v>0</v>
      </c>
      <c r="M112" s="204">
        <f>IF('Indicator Date hidden'!N113="x","x",$M$2-'Indicator Date hidden'!N113)</f>
        <v>0</v>
      </c>
      <c r="N112" s="204">
        <f>IF('Indicator Date hidden'!O113="x","x",$N$2-'Indicator Date hidden'!O113)</f>
        <v>0</v>
      </c>
      <c r="O112" s="204">
        <f>IF('Indicator Date hidden'!P113="x","x",$O$2-'Indicator Date hidden'!P113)</f>
        <v>0</v>
      </c>
      <c r="P112" s="204">
        <f>IF('Indicator Date hidden'!Q113="x","x",$P$2-'Indicator Date hidden'!Q113)</f>
        <v>0</v>
      </c>
      <c r="Q112" s="204">
        <f>IF('Indicator Date hidden'!R113="x","x",$Q$2-'Indicator Date hidden'!R113)</f>
        <v>2</v>
      </c>
      <c r="R112" s="204">
        <f>IF('Indicator Date hidden'!S113="x","x",$R$2-'Indicator Date hidden'!S113)</f>
        <v>0</v>
      </c>
      <c r="S112" s="204">
        <f>IF('Indicator Date hidden'!T113="x","x",$S$2-'Indicator Date hidden'!T113)</f>
        <v>0</v>
      </c>
      <c r="T112" s="204">
        <f>IF('Indicator Date hidden'!U113="x","x",$T$2-'Indicator Date hidden'!U113)</f>
        <v>0</v>
      </c>
      <c r="U112" s="204">
        <f>IF('Indicator Date hidden'!V113="x","x",$U$2-'Indicator Date hidden'!V113)</f>
        <v>0</v>
      </c>
      <c r="V112" s="204">
        <f>IF('Indicator Date hidden'!W113="x","x",$V$2-'Indicator Date hidden'!W113)</f>
        <v>0</v>
      </c>
      <c r="W112" s="204">
        <f>IF('Indicator Date hidden'!X113="x","x",$W$2-'Indicator Date hidden'!X113)</f>
        <v>2</v>
      </c>
      <c r="X112" s="204">
        <f>IF('Indicator Date hidden'!Y113="x","x",$X$2-'Indicator Date hidden'!Y113)</f>
        <v>3</v>
      </c>
      <c r="Y112" s="204">
        <f>IF('Indicator Date hidden'!Z113="x","x",$Y$2-'Indicator Date hidden'!Z113)</f>
        <v>0</v>
      </c>
      <c r="Z112" s="204">
        <f>IF('Indicator Date hidden'!AA113="x","x",$Z$2-'Indicator Date hidden'!AA113)</f>
        <v>0</v>
      </c>
      <c r="AA112" s="204">
        <f>IF('Indicator Date hidden'!AB113="x","x",$AA$2-'Indicator Date hidden'!AB113)</f>
        <v>0</v>
      </c>
      <c r="AB112" s="204">
        <f>IF('Indicator Date hidden'!AC113="x","x",$AB$2-'Indicator Date hidden'!AC113)</f>
        <v>0</v>
      </c>
      <c r="AC112" s="204">
        <f>IF('Indicator Date hidden'!AD113="x","x",$AC$2-'Indicator Date hidden'!AD113)</f>
        <v>0</v>
      </c>
      <c r="AD112" s="204">
        <f>IF('Indicator Date hidden'!AE113="x","x",$AD$2-'Indicator Date hidden'!AE113)</f>
        <v>0</v>
      </c>
      <c r="AE112" s="204">
        <f>IF('Indicator Date hidden'!AF113="x","x",$AE$2-'Indicator Date hidden'!AF113)</f>
        <v>0</v>
      </c>
      <c r="AF112" s="204">
        <f>IF('Indicator Date hidden'!AG113="x","x",$AF$2-'Indicator Date hidden'!AG113)</f>
        <v>1</v>
      </c>
      <c r="AG112" s="204">
        <f>IF('Indicator Date hidden'!AH113="x","x",$AG$2-'Indicator Date hidden'!AH113)</f>
        <v>0</v>
      </c>
      <c r="AH112" s="204">
        <f>IF('Indicator Date hidden'!AI113="x","x",$AH$2-'Indicator Date hidden'!AI113)</f>
        <v>0</v>
      </c>
      <c r="AI112" s="204">
        <f>IF('Indicator Date hidden'!AJ113="x","x",$AI$2-'Indicator Date hidden'!AJ113)</f>
        <v>0</v>
      </c>
      <c r="AJ112" s="204">
        <f>IF('Indicator Date hidden'!AK113="x","x",$AJ$2-'Indicator Date hidden'!AK113)</f>
        <v>1</v>
      </c>
      <c r="AK112" s="204">
        <f>IF('Indicator Date hidden'!AL113="x","x",$AK$2-'Indicator Date hidden'!AL113)</f>
        <v>1</v>
      </c>
      <c r="AL112" s="204">
        <f>IF('Indicator Date hidden'!AM113="x","x",$AL$2-'Indicator Date hidden'!AM113)</f>
        <v>0</v>
      </c>
      <c r="AM112" s="204">
        <f>IF('Indicator Date hidden'!AN113="x","x",$AM$2-'Indicator Date hidden'!AN113)</f>
        <v>0</v>
      </c>
      <c r="AN112" s="204">
        <f>IF('Indicator Date hidden'!AO113="x","x",$AN$2-'Indicator Date hidden'!AO113)</f>
        <v>0</v>
      </c>
      <c r="AO112" s="204">
        <f>IF('Indicator Date hidden'!AP113="x","x",$AO$2-'Indicator Date hidden'!AP113)</f>
        <v>0</v>
      </c>
      <c r="AP112" s="204">
        <f>IF('Indicator Date hidden'!AQ113="x","x",$AP$2-'Indicator Date hidden'!AQ113)</f>
        <v>0</v>
      </c>
      <c r="AQ112" s="204">
        <f>IF('Indicator Date hidden'!AR113="x","x",$AQ$2-'Indicator Date hidden'!AR113)</f>
        <v>0</v>
      </c>
      <c r="AR112" s="204">
        <f>IF('Indicator Date hidden'!AS113="x","x",$AR$2-'Indicator Date hidden'!AS113)</f>
        <v>0</v>
      </c>
      <c r="AS112" s="204">
        <f>IF('Indicator Date hidden'!AT113="x","x",$AS$2-'Indicator Date hidden'!AT113)</f>
        <v>0</v>
      </c>
      <c r="AT112" s="204">
        <f>IF('Indicator Date hidden'!AU113="x","x",$AT$2-'Indicator Date hidden'!AU113)</f>
        <v>0</v>
      </c>
      <c r="AU112" s="204">
        <f>IF('Indicator Date hidden'!AV113="x","x",$AU$2-'Indicator Date hidden'!AV113)</f>
        <v>1</v>
      </c>
      <c r="AV112" s="204">
        <f>IF('Indicator Date hidden'!AW113="x","x",$AV$2-'Indicator Date hidden'!AW113)</f>
        <v>0</v>
      </c>
      <c r="AW112" s="204">
        <f>IF('Indicator Date hidden'!AX113="x","x",$AW$2-'Indicator Date hidden'!AX113)</f>
        <v>0</v>
      </c>
      <c r="AX112" s="204">
        <f>IF('Indicator Date hidden'!AY113="x","x",$AX$2-'Indicator Date hidden'!AY113)</f>
        <v>0</v>
      </c>
      <c r="AY112" s="204">
        <f>IF('Indicator Date hidden'!AZ113="x","x",$AY$2-'Indicator Date hidden'!AZ113)</f>
        <v>0</v>
      </c>
      <c r="AZ112" s="204">
        <f>IF('Indicator Date hidden'!BA113="x","x",$AZ$2-'Indicator Date hidden'!BA113)</f>
        <v>0</v>
      </c>
      <c r="BA112">
        <f t="shared" si="15"/>
        <v>11</v>
      </c>
      <c r="BB112" s="21">
        <f t="shared" si="16"/>
        <v>0.21568627450980393</v>
      </c>
      <c r="BC112">
        <f t="shared" si="17"/>
        <v>7</v>
      </c>
      <c r="BD112" s="21">
        <f t="shared" si="18"/>
        <v>0.60435431401656636</v>
      </c>
      <c r="BE112" s="273">
        <f t="shared" si="19"/>
        <v>0</v>
      </c>
    </row>
    <row r="113" spans="1:57" x14ac:dyDescent="0.35">
      <c r="A113" t="s">
        <v>6932</v>
      </c>
      <c r="B113" s="204">
        <f>IF('Indicator Date hidden'!C114="x","x",$B$2-'Indicator Date hidden'!C114)</f>
        <v>0</v>
      </c>
      <c r="C113" s="204">
        <f>IF('Indicator Date hidden'!D114="x","x",$C$2-'Indicator Date hidden'!D114)</f>
        <v>0</v>
      </c>
      <c r="D113" s="204">
        <f>IF('Indicator Date hidden'!E114="x","x",$D$2-'Indicator Date hidden'!E114)</f>
        <v>0</v>
      </c>
      <c r="E113" s="204">
        <f>IF('Indicator Date hidden'!F114="x","x",$E$2-'Indicator Date hidden'!F114)</f>
        <v>0</v>
      </c>
      <c r="F113" s="204">
        <f>IF('Indicator Date hidden'!G114="x","x",$F$2-'Indicator Date hidden'!G114)</f>
        <v>0</v>
      </c>
      <c r="G113" s="204">
        <f>IF('Indicator Date hidden'!H114="x","x",$G$2-'Indicator Date hidden'!H114)</f>
        <v>0</v>
      </c>
      <c r="H113" s="204">
        <f>IF('Indicator Date hidden'!I114="x","x",$H$2-'Indicator Date hidden'!I114)</f>
        <v>0</v>
      </c>
      <c r="I113" s="204">
        <f>IF('Indicator Date hidden'!J114="x","x",$I$2-'Indicator Date hidden'!J114)</f>
        <v>0</v>
      </c>
      <c r="J113" s="204">
        <f>IF('Indicator Date hidden'!K114="x","x",$J$2-'Indicator Date hidden'!K114)</f>
        <v>0</v>
      </c>
      <c r="K113" s="204">
        <f>IF('Indicator Date hidden'!L114="x","x",$K$2-'Indicator Date hidden'!L114)</f>
        <v>0</v>
      </c>
      <c r="L113" s="204">
        <f>IF('Indicator Date hidden'!M114="x","x",$L$2-'Indicator Date hidden'!M114)</f>
        <v>0</v>
      </c>
      <c r="M113" s="204">
        <f>IF('Indicator Date hidden'!N114="x","x",$M$2-'Indicator Date hidden'!N114)</f>
        <v>0</v>
      </c>
      <c r="N113" s="204">
        <f>IF('Indicator Date hidden'!O114="x","x",$N$2-'Indicator Date hidden'!O114)</f>
        <v>0</v>
      </c>
      <c r="O113" s="204">
        <f>IF('Indicator Date hidden'!P114="x","x",$O$2-'Indicator Date hidden'!P114)</f>
        <v>0</v>
      </c>
      <c r="P113" s="204">
        <f>IF('Indicator Date hidden'!Q114="x","x",$P$2-'Indicator Date hidden'!Q114)</f>
        <v>0</v>
      </c>
      <c r="Q113" s="204" t="str">
        <f>IF('Indicator Date hidden'!R114="x","x",$Q$2-'Indicator Date hidden'!R114)</f>
        <v>x</v>
      </c>
      <c r="R113" s="204">
        <f>IF('Indicator Date hidden'!S114="x","x",$R$2-'Indicator Date hidden'!S114)</f>
        <v>0</v>
      </c>
      <c r="S113" s="204">
        <f>IF('Indicator Date hidden'!T114="x","x",$S$2-'Indicator Date hidden'!T114)</f>
        <v>0</v>
      </c>
      <c r="T113" s="204">
        <f>IF('Indicator Date hidden'!U114="x","x",$T$2-'Indicator Date hidden'!U114)</f>
        <v>0</v>
      </c>
      <c r="U113" s="204">
        <f>IF('Indicator Date hidden'!V114="x","x",$U$2-'Indicator Date hidden'!V114)</f>
        <v>0</v>
      </c>
      <c r="V113" s="204">
        <f>IF('Indicator Date hidden'!W114="x","x",$V$2-'Indicator Date hidden'!W114)</f>
        <v>0</v>
      </c>
      <c r="W113" s="204">
        <f>IF('Indicator Date hidden'!X114="x","x",$W$2-'Indicator Date hidden'!X114)</f>
        <v>9</v>
      </c>
      <c r="X113" s="204">
        <f>IF('Indicator Date hidden'!Y114="x","x",$X$2-'Indicator Date hidden'!Y114)</f>
        <v>4</v>
      </c>
      <c r="Y113" s="204">
        <f>IF('Indicator Date hidden'!Z114="x","x",$Y$2-'Indicator Date hidden'!Z114)</f>
        <v>0</v>
      </c>
      <c r="Z113" s="204">
        <f>IF('Indicator Date hidden'!AA114="x","x",$Z$2-'Indicator Date hidden'!AA114)</f>
        <v>0</v>
      </c>
      <c r="AA113" s="204" t="str">
        <f>IF('Indicator Date hidden'!AB114="x","x",$AA$2-'Indicator Date hidden'!AB114)</f>
        <v>x</v>
      </c>
      <c r="AB113" s="204">
        <f>IF('Indicator Date hidden'!AC114="x","x",$AB$2-'Indicator Date hidden'!AC114)</f>
        <v>0</v>
      </c>
      <c r="AC113" s="204">
        <f>IF('Indicator Date hidden'!AD114="x","x",$AC$2-'Indicator Date hidden'!AD114)</f>
        <v>0</v>
      </c>
      <c r="AD113" s="204" t="str">
        <f>IF('Indicator Date hidden'!AE114="x","x",$AD$2-'Indicator Date hidden'!AE114)</f>
        <v>x</v>
      </c>
      <c r="AE113" s="204" t="str">
        <f>IF('Indicator Date hidden'!AF114="x","x",$AE$2-'Indicator Date hidden'!AF114)</f>
        <v>x</v>
      </c>
      <c r="AF113" s="204" t="str">
        <f>IF('Indicator Date hidden'!AG114="x","x",$AF$2-'Indicator Date hidden'!AG114)</f>
        <v>x</v>
      </c>
      <c r="AG113" s="204">
        <f>IF('Indicator Date hidden'!AH114="x","x",$AG$2-'Indicator Date hidden'!AH114)</f>
        <v>0</v>
      </c>
      <c r="AH113" s="204">
        <f>IF('Indicator Date hidden'!AI114="x","x",$AH$2-'Indicator Date hidden'!AI114)</f>
        <v>0</v>
      </c>
      <c r="AI113" s="204">
        <f>IF('Indicator Date hidden'!AJ114="x","x",$AI$2-'Indicator Date hidden'!AJ114)</f>
        <v>0</v>
      </c>
      <c r="AJ113" s="204" t="str">
        <f>IF('Indicator Date hidden'!AK114="x","x",$AJ$2-'Indicator Date hidden'!AK114)</f>
        <v>x</v>
      </c>
      <c r="AK113" s="204">
        <f>IF('Indicator Date hidden'!AL114="x","x",$AK$2-'Indicator Date hidden'!AL114)</f>
        <v>1</v>
      </c>
      <c r="AL113" s="204">
        <f>IF('Indicator Date hidden'!AM114="x","x",$AL$2-'Indicator Date hidden'!AM114)</f>
        <v>0</v>
      </c>
      <c r="AM113" s="204">
        <f>IF('Indicator Date hidden'!AN114="x","x",$AM$2-'Indicator Date hidden'!AN114)</f>
        <v>0</v>
      </c>
      <c r="AN113" s="204">
        <f>IF('Indicator Date hidden'!AO114="x","x",$AN$2-'Indicator Date hidden'!AO114)</f>
        <v>0</v>
      </c>
      <c r="AO113" s="204" t="str">
        <f>IF('Indicator Date hidden'!AP114="x","x",$AO$2-'Indicator Date hidden'!AP114)</f>
        <v>x</v>
      </c>
      <c r="AP113" s="204" t="str">
        <f>IF('Indicator Date hidden'!AQ114="x","x",$AP$2-'Indicator Date hidden'!AQ114)</f>
        <v>x</v>
      </c>
      <c r="AQ113" s="204">
        <f>IF('Indicator Date hidden'!AR114="x","x",$AQ$2-'Indicator Date hidden'!AR114)</f>
        <v>4</v>
      </c>
      <c r="AR113" s="204">
        <f>IF('Indicator Date hidden'!AS114="x","x",$AR$2-'Indicator Date hidden'!AS114)</f>
        <v>0</v>
      </c>
      <c r="AS113" s="204" t="str">
        <f>IF('Indicator Date hidden'!AT114="x","x",$AS$2-'Indicator Date hidden'!AT114)</f>
        <v>x</v>
      </c>
      <c r="AT113" s="204">
        <f>IF('Indicator Date hidden'!AU114="x","x",$AT$2-'Indicator Date hidden'!AU114)</f>
        <v>0</v>
      </c>
      <c r="AU113" s="204" t="str">
        <f>IF('Indicator Date hidden'!AV114="x","x",$AU$2-'Indicator Date hidden'!AV114)</f>
        <v>x</v>
      </c>
      <c r="AV113" s="204">
        <f>IF('Indicator Date hidden'!AW114="x","x",$AV$2-'Indicator Date hidden'!AW114)</f>
        <v>0</v>
      </c>
      <c r="AW113" s="204">
        <f>IF('Indicator Date hidden'!AX114="x","x",$AW$2-'Indicator Date hidden'!AX114)</f>
        <v>0</v>
      </c>
      <c r="AX113" s="204">
        <f>IF('Indicator Date hidden'!AY114="x","x",$AX$2-'Indicator Date hidden'!AY114)</f>
        <v>0</v>
      </c>
      <c r="AY113" s="204">
        <f>IF('Indicator Date hidden'!AZ114="x","x",$AY$2-'Indicator Date hidden'!AZ114)</f>
        <v>0</v>
      </c>
      <c r="AZ113" s="204">
        <f>IF('Indicator Date hidden'!BA114="x","x",$AZ$2-'Indicator Date hidden'!BA114)</f>
        <v>0</v>
      </c>
      <c r="BA113">
        <f t="shared" si="15"/>
        <v>18</v>
      </c>
      <c r="BB113" s="21">
        <f t="shared" si="16"/>
        <v>0.43902439024390244</v>
      </c>
      <c r="BC113">
        <f t="shared" si="17"/>
        <v>4</v>
      </c>
      <c r="BD113" s="21">
        <f t="shared" si="18"/>
        <v>1.6086470680820633</v>
      </c>
      <c r="BE113" s="273">
        <f t="shared" si="19"/>
        <v>0</v>
      </c>
    </row>
    <row r="114" spans="1:57" x14ac:dyDescent="0.35">
      <c r="A114" t="s">
        <v>7013</v>
      </c>
      <c r="B114" s="204">
        <f>IF('Indicator Date hidden'!C115="x","x",$B$2-'Indicator Date hidden'!C115)</f>
        <v>0</v>
      </c>
      <c r="C114" s="204">
        <f>IF('Indicator Date hidden'!D115="x","x",$C$2-'Indicator Date hidden'!D115)</f>
        <v>0</v>
      </c>
      <c r="D114" s="204">
        <f>IF('Indicator Date hidden'!E115="x","x",$D$2-'Indicator Date hidden'!E115)</f>
        <v>0</v>
      </c>
      <c r="E114" s="204">
        <f>IF('Indicator Date hidden'!F115="x","x",$E$2-'Indicator Date hidden'!F115)</f>
        <v>0</v>
      </c>
      <c r="F114" s="204">
        <f>IF('Indicator Date hidden'!G115="x","x",$F$2-'Indicator Date hidden'!G115)</f>
        <v>0</v>
      </c>
      <c r="G114" s="204">
        <f>IF('Indicator Date hidden'!H115="x","x",$G$2-'Indicator Date hidden'!H115)</f>
        <v>0</v>
      </c>
      <c r="H114" s="204">
        <f>IF('Indicator Date hidden'!I115="x","x",$H$2-'Indicator Date hidden'!I115)</f>
        <v>0</v>
      </c>
      <c r="I114" s="204">
        <f>IF('Indicator Date hidden'!J115="x","x",$I$2-'Indicator Date hidden'!J115)</f>
        <v>0</v>
      </c>
      <c r="J114" s="204">
        <f>IF('Indicator Date hidden'!K115="x","x",$J$2-'Indicator Date hidden'!K115)</f>
        <v>0</v>
      </c>
      <c r="K114" s="204">
        <f>IF('Indicator Date hidden'!L115="x","x",$K$2-'Indicator Date hidden'!L115)</f>
        <v>0</v>
      </c>
      <c r="L114" s="204">
        <f>IF('Indicator Date hidden'!M115="x","x",$L$2-'Indicator Date hidden'!M115)</f>
        <v>0</v>
      </c>
      <c r="M114" s="204">
        <f>IF('Indicator Date hidden'!N115="x","x",$M$2-'Indicator Date hidden'!N115)</f>
        <v>0</v>
      </c>
      <c r="N114" s="204">
        <f>IF('Indicator Date hidden'!O115="x","x",$N$2-'Indicator Date hidden'!O115)</f>
        <v>0</v>
      </c>
      <c r="O114" s="204">
        <f>IF('Indicator Date hidden'!P115="x","x",$O$2-'Indicator Date hidden'!P115)</f>
        <v>0</v>
      </c>
      <c r="P114" s="204">
        <f>IF('Indicator Date hidden'!Q115="x","x",$P$2-'Indicator Date hidden'!Q115)</f>
        <v>0</v>
      </c>
      <c r="Q114" s="204">
        <f>IF('Indicator Date hidden'!R115="x","x",$Q$2-'Indicator Date hidden'!R115)</f>
        <v>2</v>
      </c>
      <c r="R114" s="204">
        <f>IF('Indicator Date hidden'!S115="x","x",$R$2-'Indicator Date hidden'!S115)</f>
        <v>0</v>
      </c>
      <c r="S114" s="204">
        <f>IF('Indicator Date hidden'!T115="x","x",$S$2-'Indicator Date hidden'!T115)</f>
        <v>0</v>
      </c>
      <c r="T114" s="204">
        <f>IF('Indicator Date hidden'!U115="x","x",$T$2-'Indicator Date hidden'!U115)</f>
        <v>0</v>
      </c>
      <c r="U114" s="204">
        <f>IF('Indicator Date hidden'!V115="x","x",$U$2-'Indicator Date hidden'!V115)</f>
        <v>0</v>
      </c>
      <c r="V114" s="204">
        <f>IF('Indicator Date hidden'!W115="x","x",$V$2-'Indicator Date hidden'!W115)</f>
        <v>0</v>
      </c>
      <c r="W114" s="204">
        <f>IF('Indicator Date hidden'!X115="x","x",$W$2-'Indicator Date hidden'!X115)</f>
        <v>2</v>
      </c>
      <c r="X114" s="204">
        <f>IF('Indicator Date hidden'!Y115="x","x",$X$2-'Indicator Date hidden'!Y115)</f>
        <v>1</v>
      </c>
      <c r="Y114" s="204">
        <f>IF('Indicator Date hidden'!Z115="x","x",$Y$2-'Indicator Date hidden'!Z115)</f>
        <v>0</v>
      </c>
      <c r="Z114" s="204">
        <f>IF('Indicator Date hidden'!AA115="x","x",$Z$2-'Indicator Date hidden'!AA115)</f>
        <v>0</v>
      </c>
      <c r="AA114" s="204">
        <f>IF('Indicator Date hidden'!AB115="x","x",$AA$2-'Indicator Date hidden'!AB115)</f>
        <v>0</v>
      </c>
      <c r="AB114" s="204">
        <f>IF('Indicator Date hidden'!AC115="x","x",$AB$2-'Indicator Date hidden'!AC115)</f>
        <v>0</v>
      </c>
      <c r="AC114" s="204">
        <f>IF('Indicator Date hidden'!AD115="x","x",$AC$2-'Indicator Date hidden'!AD115)</f>
        <v>0</v>
      </c>
      <c r="AD114" s="204" t="str">
        <f>IF('Indicator Date hidden'!AE115="x","x",$AD$2-'Indicator Date hidden'!AE115)</f>
        <v>x</v>
      </c>
      <c r="AE114" s="204">
        <f>IF('Indicator Date hidden'!AF115="x","x",$AE$2-'Indicator Date hidden'!AF115)</f>
        <v>0</v>
      </c>
      <c r="AF114" s="204">
        <f>IF('Indicator Date hidden'!AG115="x","x",$AF$2-'Indicator Date hidden'!AG115)</f>
        <v>0</v>
      </c>
      <c r="AG114" s="204">
        <f>IF('Indicator Date hidden'!AH115="x","x",$AG$2-'Indicator Date hidden'!AH115)</f>
        <v>0</v>
      </c>
      <c r="AH114" s="204">
        <f>IF('Indicator Date hidden'!AI115="x","x",$AH$2-'Indicator Date hidden'!AI115)</f>
        <v>0</v>
      </c>
      <c r="AI114" s="204">
        <f>IF('Indicator Date hidden'!AJ115="x","x",$AI$2-'Indicator Date hidden'!AJ115)</f>
        <v>0</v>
      </c>
      <c r="AJ114" s="204" t="str">
        <f>IF('Indicator Date hidden'!AK115="x","x",$AJ$2-'Indicator Date hidden'!AK115)</f>
        <v>x</v>
      </c>
      <c r="AK114" s="204">
        <f>IF('Indicator Date hidden'!AL115="x","x",$AK$2-'Indicator Date hidden'!AL115)</f>
        <v>1</v>
      </c>
      <c r="AL114" s="204">
        <f>IF('Indicator Date hidden'!AM115="x","x",$AL$2-'Indicator Date hidden'!AM115)</f>
        <v>0</v>
      </c>
      <c r="AM114" s="204">
        <f>IF('Indicator Date hidden'!AN115="x","x",$AM$2-'Indicator Date hidden'!AN115)</f>
        <v>0</v>
      </c>
      <c r="AN114" s="204">
        <f>IF('Indicator Date hidden'!AO115="x","x",$AN$2-'Indicator Date hidden'!AO115)</f>
        <v>0</v>
      </c>
      <c r="AO114" s="204">
        <f>IF('Indicator Date hidden'!AP115="x","x",$AO$2-'Indicator Date hidden'!AP115)</f>
        <v>1</v>
      </c>
      <c r="AP114" s="204">
        <f>IF('Indicator Date hidden'!AQ115="x","x",$AP$2-'Indicator Date hidden'!AQ115)</f>
        <v>1</v>
      </c>
      <c r="AQ114" s="204">
        <f>IF('Indicator Date hidden'!AR115="x","x",$AQ$2-'Indicator Date hidden'!AR115)</f>
        <v>6</v>
      </c>
      <c r="AR114" s="204">
        <f>IF('Indicator Date hidden'!AS115="x","x",$AR$2-'Indicator Date hidden'!AS115)</f>
        <v>0</v>
      </c>
      <c r="AS114" s="204">
        <f>IF('Indicator Date hidden'!AT115="x","x",$AS$2-'Indicator Date hidden'!AT115)</f>
        <v>0</v>
      </c>
      <c r="AT114" s="204">
        <f>IF('Indicator Date hidden'!AU115="x","x",$AT$2-'Indicator Date hidden'!AU115)</f>
        <v>0</v>
      </c>
      <c r="AU114" s="204">
        <f>IF('Indicator Date hidden'!AV115="x","x",$AU$2-'Indicator Date hidden'!AV115)</f>
        <v>1</v>
      </c>
      <c r="AV114" s="204">
        <f>IF('Indicator Date hidden'!AW115="x","x",$AV$2-'Indicator Date hidden'!AW115)</f>
        <v>0</v>
      </c>
      <c r="AW114" s="204">
        <f>IF('Indicator Date hidden'!AX115="x","x",$AW$2-'Indicator Date hidden'!AX115)</f>
        <v>0</v>
      </c>
      <c r="AX114" s="204">
        <f>IF('Indicator Date hidden'!AY115="x","x",$AX$2-'Indicator Date hidden'!AY115)</f>
        <v>0</v>
      </c>
      <c r="AY114" s="204">
        <f>IF('Indicator Date hidden'!AZ115="x","x",$AY$2-'Indicator Date hidden'!AZ115)</f>
        <v>0</v>
      </c>
      <c r="AZ114" s="204">
        <f>IF('Indicator Date hidden'!BA115="x","x",$AZ$2-'Indicator Date hidden'!BA115)</f>
        <v>0</v>
      </c>
      <c r="BA114">
        <f t="shared" si="15"/>
        <v>15</v>
      </c>
      <c r="BB114" s="21">
        <f t="shared" si="16"/>
        <v>0.30612244897959184</v>
      </c>
      <c r="BC114">
        <f t="shared" si="17"/>
        <v>8</v>
      </c>
      <c r="BD114" s="21">
        <f t="shared" si="18"/>
        <v>0.95199214609719185</v>
      </c>
      <c r="BE114" s="273">
        <f t="shared" si="19"/>
        <v>0</v>
      </c>
    </row>
    <row r="115" spans="1:57" x14ac:dyDescent="0.35">
      <c r="A115" t="s">
        <v>7029</v>
      </c>
      <c r="B115" s="204">
        <f>IF('Indicator Date hidden'!C116="x","x",$B$2-'Indicator Date hidden'!C116)</f>
        <v>0</v>
      </c>
      <c r="C115" s="204">
        <f>IF('Indicator Date hidden'!D116="x","x",$C$2-'Indicator Date hidden'!D116)</f>
        <v>0</v>
      </c>
      <c r="D115" s="204">
        <f>IF('Indicator Date hidden'!E116="x","x",$D$2-'Indicator Date hidden'!E116)</f>
        <v>0</v>
      </c>
      <c r="E115" s="204">
        <f>IF('Indicator Date hidden'!F116="x","x",$E$2-'Indicator Date hidden'!F116)</f>
        <v>0</v>
      </c>
      <c r="F115" s="204">
        <f>IF('Indicator Date hidden'!G116="x","x",$F$2-'Indicator Date hidden'!G116)</f>
        <v>0</v>
      </c>
      <c r="G115" s="204">
        <f>IF('Indicator Date hidden'!H116="x","x",$G$2-'Indicator Date hidden'!H116)</f>
        <v>0</v>
      </c>
      <c r="H115" s="204">
        <f>IF('Indicator Date hidden'!I116="x","x",$H$2-'Indicator Date hidden'!I116)</f>
        <v>0</v>
      </c>
      <c r="I115" s="204">
        <f>IF('Indicator Date hidden'!J116="x","x",$I$2-'Indicator Date hidden'!J116)</f>
        <v>0</v>
      </c>
      <c r="J115" s="204">
        <f>IF('Indicator Date hidden'!K116="x","x",$J$2-'Indicator Date hidden'!K116)</f>
        <v>0</v>
      </c>
      <c r="K115" s="204">
        <f>IF('Indicator Date hidden'!L116="x","x",$K$2-'Indicator Date hidden'!L116)</f>
        <v>0</v>
      </c>
      <c r="L115" s="204">
        <f>IF('Indicator Date hidden'!M116="x","x",$L$2-'Indicator Date hidden'!M116)</f>
        <v>0</v>
      </c>
      <c r="M115" s="204">
        <f>IF('Indicator Date hidden'!N116="x","x",$M$2-'Indicator Date hidden'!N116)</f>
        <v>0</v>
      </c>
      <c r="N115" s="204">
        <f>IF('Indicator Date hidden'!O116="x","x",$N$2-'Indicator Date hidden'!O116)</f>
        <v>0</v>
      </c>
      <c r="O115" s="204">
        <f>IF('Indicator Date hidden'!P116="x","x",$O$2-'Indicator Date hidden'!P116)</f>
        <v>0</v>
      </c>
      <c r="P115" s="204">
        <f>IF('Indicator Date hidden'!Q116="x","x",$P$2-'Indicator Date hidden'!Q116)</f>
        <v>0</v>
      </c>
      <c r="Q115" s="204">
        <f>IF('Indicator Date hidden'!R116="x","x",$Q$2-'Indicator Date hidden'!R116)</f>
        <v>4</v>
      </c>
      <c r="R115" s="204">
        <f>IF('Indicator Date hidden'!S116="x","x",$R$2-'Indicator Date hidden'!S116)</f>
        <v>0</v>
      </c>
      <c r="S115" s="204">
        <f>IF('Indicator Date hidden'!T116="x","x",$S$2-'Indicator Date hidden'!T116)</f>
        <v>0</v>
      </c>
      <c r="T115" s="204">
        <f>IF('Indicator Date hidden'!U116="x","x",$T$2-'Indicator Date hidden'!U116)</f>
        <v>0</v>
      </c>
      <c r="U115" s="204">
        <f>IF('Indicator Date hidden'!V116="x","x",$U$2-'Indicator Date hidden'!V116)</f>
        <v>0</v>
      </c>
      <c r="V115" s="204">
        <f>IF('Indicator Date hidden'!W116="x","x",$V$2-'Indicator Date hidden'!W116)</f>
        <v>0</v>
      </c>
      <c r="W115" s="204">
        <f>IF('Indicator Date hidden'!X116="x","x",$W$2-'Indicator Date hidden'!X116)</f>
        <v>1</v>
      </c>
      <c r="X115" s="204">
        <f>IF('Indicator Date hidden'!Y116="x","x",$X$2-'Indicator Date hidden'!Y116)</f>
        <v>3</v>
      </c>
      <c r="Y115" s="204">
        <f>IF('Indicator Date hidden'!Z116="x","x",$Y$2-'Indicator Date hidden'!Z116)</f>
        <v>0</v>
      </c>
      <c r="Z115" s="204">
        <f>IF('Indicator Date hidden'!AA116="x","x",$Z$2-'Indicator Date hidden'!AA116)</f>
        <v>0</v>
      </c>
      <c r="AA115" s="204">
        <f>IF('Indicator Date hidden'!AB116="x","x",$AA$2-'Indicator Date hidden'!AB116)</f>
        <v>1</v>
      </c>
      <c r="AB115" s="204">
        <f>IF('Indicator Date hidden'!AC116="x","x",$AB$2-'Indicator Date hidden'!AC116)</f>
        <v>0</v>
      </c>
      <c r="AC115" s="204">
        <f>IF('Indicator Date hidden'!AD116="x","x",$AC$2-'Indicator Date hidden'!AD116)</f>
        <v>0</v>
      </c>
      <c r="AD115" s="204" t="str">
        <f>IF('Indicator Date hidden'!AE116="x","x",$AD$2-'Indicator Date hidden'!AE116)</f>
        <v>x</v>
      </c>
      <c r="AE115" s="204">
        <f>IF('Indicator Date hidden'!AF116="x","x",$AE$2-'Indicator Date hidden'!AF116)</f>
        <v>0</v>
      </c>
      <c r="AF115" s="204">
        <f>IF('Indicator Date hidden'!AG116="x","x",$AF$2-'Indicator Date hidden'!AG116)</f>
        <v>1</v>
      </c>
      <c r="AG115" s="204">
        <f>IF('Indicator Date hidden'!AH116="x","x",$AG$2-'Indicator Date hidden'!AH116)</f>
        <v>0</v>
      </c>
      <c r="AH115" s="204">
        <f>IF('Indicator Date hidden'!AI116="x","x",$AH$2-'Indicator Date hidden'!AI116)</f>
        <v>0</v>
      </c>
      <c r="AI115" s="204">
        <f>IF('Indicator Date hidden'!AJ116="x","x",$AI$2-'Indicator Date hidden'!AJ116)</f>
        <v>0</v>
      </c>
      <c r="AJ115" s="204" t="str">
        <f>IF('Indicator Date hidden'!AK116="x","x",$AJ$2-'Indicator Date hidden'!AK116)</f>
        <v>x</v>
      </c>
      <c r="AK115" s="204">
        <f>IF('Indicator Date hidden'!AL116="x","x",$AK$2-'Indicator Date hidden'!AL116)</f>
        <v>1</v>
      </c>
      <c r="AL115" s="204">
        <f>IF('Indicator Date hidden'!AM116="x","x",$AL$2-'Indicator Date hidden'!AM116)</f>
        <v>0</v>
      </c>
      <c r="AM115" s="204">
        <f>IF('Indicator Date hidden'!AN116="x","x",$AM$2-'Indicator Date hidden'!AN116)</f>
        <v>0</v>
      </c>
      <c r="AN115" s="204">
        <f>IF('Indicator Date hidden'!AO116="x","x",$AN$2-'Indicator Date hidden'!AO116)</f>
        <v>0</v>
      </c>
      <c r="AO115" s="204" t="str">
        <f>IF('Indicator Date hidden'!AP116="x","x",$AO$2-'Indicator Date hidden'!AP116)</f>
        <v>x</v>
      </c>
      <c r="AP115" s="204">
        <f>IF('Indicator Date hidden'!AQ116="x","x",$AP$2-'Indicator Date hidden'!AQ116)</f>
        <v>2</v>
      </c>
      <c r="AQ115" s="204">
        <f>IF('Indicator Date hidden'!AR116="x","x",$AQ$2-'Indicator Date hidden'!AR116)</f>
        <v>0</v>
      </c>
      <c r="AR115" s="204">
        <f>IF('Indicator Date hidden'!AS116="x","x",$AR$2-'Indicator Date hidden'!AS116)</f>
        <v>0</v>
      </c>
      <c r="AS115" s="204">
        <f>IF('Indicator Date hidden'!AT116="x","x",$AS$2-'Indicator Date hidden'!AT116)</f>
        <v>0</v>
      </c>
      <c r="AT115" s="204">
        <f>IF('Indicator Date hidden'!AU116="x","x",$AT$2-'Indicator Date hidden'!AU116)</f>
        <v>0</v>
      </c>
      <c r="AU115" s="204">
        <f>IF('Indicator Date hidden'!AV116="x","x",$AU$2-'Indicator Date hidden'!AV116)</f>
        <v>4</v>
      </c>
      <c r="AV115" s="204">
        <f>IF('Indicator Date hidden'!AW116="x","x",$AV$2-'Indicator Date hidden'!AW116)</f>
        <v>0</v>
      </c>
      <c r="AW115" s="204">
        <f>IF('Indicator Date hidden'!AX116="x","x",$AW$2-'Indicator Date hidden'!AX116)</f>
        <v>0</v>
      </c>
      <c r="AX115" s="204">
        <f>IF('Indicator Date hidden'!AY116="x","x",$AX$2-'Indicator Date hidden'!AY116)</f>
        <v>0</v>
      </c>
      <c r="AY115" s="204">
        <f>IF('Indicator Date hidden'!AZ116="x","x",$AY$2-'Indicator Date hidden'!AZ116)</f>
        <v>0</v>
      </c>
      <c r="AZ115" s="204">
        <f>IF('Indicator Date hidden'!BA116="x","x",$AZ$2-'Indicator Date hidden'!BA116)</f>
        <v>0</v>
      </c>
      <c r="BA115">
        <f t="shared" si="15"/>
        <v>17</v>
      </c>
      <c r="BB115" s="21">
        <f t="shared" si="16"/>
        <v>0.35416666666666669</v>
      </c>
      <c r="BC115">
        <f t="shared" si="17"/>
        <v>8</v>
      </c>
      <c r="BD115" s="21">
        <f t="shared" si="18"/>
        <v>0.94625541243131372</v>
      </c>
      <c r="BE115" s="273">
        <f t="shared" si="19"/>
        <v>0</v>
      </c>
    </row>
    <row r="116" spans="1:57" x14ac:dyDescent="0.35">
      <c r="A116" t="s">
        <v>7027</v>
      </c>
      <c r="B116" s="204">
        <f>IF('Indicator Date hidden'!C117="x","x",$B$2-'Indicator Date hidden'!C117)</f>
        <v>0</v>
      </c>
      <c r="C116" s="204">
        <f>IF('Indicator Date hidden'!D117="x","x",$C$2-'Indicator Date hidden'!D117)</f>
        <v>0</v>
      </c>
      <c r="D116" s="204">
        <f>IF('Indicator Date hidden'!E117="x","x",$D$2-'Indicator Date hidden'!E117)</f>
        <v>0</v>
      </c>
      <c r="E116" s="204">
        <f>IF('Indicator Date hidden'!F117="x","x",$E$2-'Indicator Date hidden'!F117)</f>
        <v>0</v>
      </c>
      <c r="F116" s="204">
        <f>IF('Indicator Date hidden'!G117="x","x",$F$2-'Indicator Date hidden'!G117)</f>
        <v>0</v>
      </c>
      <c r="G116" s="204">
        <f>IF('Indicator Date hidden'!H117="x","x",$G$2-'Indicator Date hidden'!H117)</f>
        <v>0</v>
      </c>
      <c r="H116" s="204">
        <f>IF('Indicator Date hidden'!I117="x","x",$H$2-'Indicator Date hidden'!I117)</f>
        <v>0</v>
      </c>
      <c r="I116" s="204">
        <f>IF('Indicator Date hidden'!J117="x","x",$I$2-'Indicator Date hidden'!J117)</f>
        <v>0</v>
      </c>
      <c r="J116" s="204">
        <f>IF('Indicator Date hidden'!K117="x","x",$J$2-'Indicator Date hidden'!K117)</f>
        <v>0</v>
      </c>
      <c r="K116" s="204">
        <f>IF('Indicator Date hidden'!L117="x","x",$K$2-'Indicator Date hidden'!L117)</f>
        <v>0</v>
      </c>
      <c r="L116" s="204">
        <f>IF('Indicator Date hidden'!M117="x","x",$L$2-'Indicator Date hidden'!M117)</f>
        <v>0</v>
      </c>
      <c r="M116" s="204">
        <f>IF('Indicator Date hidden'!N117="x","x",$M$2-'Indicator Date hidden'!N117)</f>
        <v>0</v>
      </c>
      <c r="N116" s="204">
        <f>IF('Indicator Date hidden'!O117="x","x",$N$2-'Indicator Date hidden'!O117)</f>
        <v>0</v>
      </c>
      <c r="O116" s="204">
        <f>IF('Indicator Date hidden'!P117="x","x",$O$2-'Indicator Date hidden'!P117)</f>
        <v>0</v>
      </c>
      <c r="P116" s="204">
        <f>IF('Indicator Date hidden'!Q117="x","x",$P$2-'Indicator Date hidden'!Q117)</f>
        <v>0</v>
      </c>
      <c r="Q116" s="204">
        <f>IF('Indicator Date hidden'!R117="x","x",$Q$2-'Indicator Date hidden'!R117)</f>
        <v>1</v>
      </c>
      <c r="R116" s="204">
        <f>IF('Indicator Date hidden'!S117="x","x",$R$2-'Indicator Date hidden'!S117)</f>
        <v>0</v>
      </c>
      <c r="S116" s="204">
        <f>IF('Indicator Date hidden'!T117="x","x",$S$2-'Indicator Date hidden'!T117)</f>
        <v>0</v>
      </c>
      <c r="T116" s="204">
        <f>IF('Indicator Date hidden'!U117="x","x",$T$2-'Indicator Date hidden'!U117)</f>
        <v>0</v>
      </c>
      <c r="U116" s="204">
        <f>IF('Indicator Date hidden'!V117="x","x",$U$2-'Indicator Date hidden'!V117)</f>
        <v>0</v>
      </c>
      <c r="V116" s="204">
        <f>IF('Indicator Date hidden'!W117="x","x",$V$2-'Indicator Date hidden'!W117)</f>
        <v>0</v>
      </c>
      <c r="W116" s="204">
        <f>IF('Indicator Date hidden'!X117="x","x",$W$2-'Indicator Date hidden'!X117)</f>
        <v>1</v>
      </c>
      <c r="X116" s="204">
        <f>IF('Indicator Date hidden'!Y117="x","x",$X$2-'Indicator Date hidden'!Y117)</f>
        <v>1</v>
      </c>
      <c r="Y116" s="204">
        <f>IF('Indicator Date hidden'!Z117="x","x",$Y$2-'Indicator Date hidden'!Z117)</f>
        <v>0</v>
      </c>
      <c r="Z116" s="204">
        <f>IF('Indicator Date hidden'!AA117="x","x",$Z$2-'Indicator Date hidden'!AA117)</f>
        <v>0</v>
      </c>
      <c r="AA116" s="204" t="str">
        <f>IF('Indicator Date hidden'!AB117="x","x",$AA$2-'Indicator Date hidden'!AB117)</f>
        <v>x</v>
      </c>
      <c r="AB116" s="204">
        <f>IF('Indicator Date hidden'!AC117="x","x",$AB$2-'Indicator Date hidden'!AC117)</f>
        <v>0</v>
      </c>
      <c r="AC116" s="204">
        <f>IF('Indicator Date hidden'!AD117="x","x",$AC$2-'Indicator Date hidden'!AD117)</f>
        <v>0</v>
      </c>
      <c r="AD116" s="204" t="str">
        <f>IF('Indicator Date hidden'!AE117="x","x",$AD$2-'Indicator Date hidden'!AE117)</f>
        <v>x</v>
      </c>
      <c r="AE116" s="204">
        <f>IF('Indicator Date hidden'!AF117="x","x",$AE$2-'Indicator Date hidden'!AF117)</f>
        <v>0</v>
      </c>
      <c r="AF116" s="204">
        <f>IF('Indicator Date hidden'!AG117="x","x",$AF$2-'Indicator Date hidden'!AG117)</f>
        <v>0</v>
      </c>
      <c r="AG116" s="204">
        <f>IF('Indicator Date hidden'!AH117="x","x",$AG$2-'Indicator Date hidden'!AH117)</f>
        <v>0</v>
      </c>
      <c r="AH116" s="204">
        <f>IF('Indicator Date hidden'!AI117="x","x",$AH$2-'Indicator Date hidden'!AI117)</f>
        <v>0</v>
      </c>
      <c r="AI116" s="204">
        <f>IF('Indicator Date hidden'!AJ117="x","x",$AI$2-'Indicator Date hidden'!AJ117)</f>
        <v>0</v>
      </c>
      <c r="AJ116" s="204" t="str">
        <f>IF('Indicator Date hidden'!AK117="x","x",$AJ$2-'Indicator Date hidden'!AK117)</f>
        <v>x</v>
      </c>
      <c r="AK116" s="204">
        <f>IF('Indicator Date hidden'!AL117="x","x",$AK$2-'Indicator Date hidden'!AL117)</f>
        <v>1</v>
      </c>
      <c r="AL116" s="204">
        <f>IF('Indicator Date hidden'!AM117="x","x",$AL$2-'Indicator Date hidden'!AM117)</f>
        <v>0</v>
      </c>
      <c r="AM116" s="204">
        <f>IF('Indicator Date hidden'!AN117="x","x",$AM$2-'Indicator Date hidden'!AN117)</f>
        <v>0</v>
      </c>
      <c r="AN116" s="204">
        <f>IF('Indicator Date hidden'!AO117="x","x",$AN$2-'Indicator Date hidden'!AO117)</f>
        <v>0</v>
      </c>
      <c r="AO116" s="204" t="str">
        <f>IF('Indicator Date hidden'!AP117="x","x",$AO$2-'Indicator Date hidden'!AP117)</f>
        <v>x</v>
      </c>
      <c r="AP116" s="204" t="str">
        <f>IF('Indicator Date hidden'!AQ117="x","x",$AP$2-'Indicator Date hidden'!AQ117)</f>
        <v>x</v>
      </c>
      <c r="AQ116" s="204">
        <f>IF('Indicator Date hidden'!AR117="x","x",$AQ$2-'Indicator Date hidden'!AR117)</f>
        <v>8</v>
      </c>
      <c r="AR116" s="204">
        <f>IF('Indicator Date hidden'!AS117="x","x",$AR$2-'Indicator Date hidden'!AS117)</f>
        <v>0</v>
      </c>
      <c r="AS116" s="204">
        <f>IF('Indicator Date hidden'!AT117="x","x",$AS$2-'Indicator Date hidden'!AT117)</f>
        <v>0</v>
      </c>
      <c r="AT116" s="204">
        <f>IF('Indicator Date hidden'!AU117="x","x",$AT$2-'Indicator Date hidden'!AU117)</f>
        <v>0</v>
      </c>
      <c r="AU116" s="204">
        <f>IF('Indicator Date hidden'!AV117="x","x",$AU$2-'Indicator Date hidden'!AV117)</f>
        <v>3</v>
      </c>
      <c r="AV116" s="204">
        <f>IF('Indicator Date hidden'!AW117="x","x",$AV$2-'Indicator Date hidden'!AW117)</f>
        <v>0</v>
      </c>
      <c r="AW116" s="204">
        <f>IF('Indicator Date hidden'!AX117="x","x",$AW$2-'Indicator Date hidden'!AX117)</f>
        <v>0</v>
      </c>
      <c r="AX116" s="204">
        <f>IF('Indicator Date hidden'!AY117="x","x",$AX$2-'Indicator Date hidden'!AY117)</f>
        <v>0</v>
      </c>
      <c r="AY116" s="204">
        <f>IF('Indicator Date hidden'!AZ117="x","x",$AY$2-'Indicator Date hidden'!AZ117)</f>
        <v>0</v>
      </c>
      <c r="AZ116" s="204">
        <f>IF('Indicator Date hidden'!BA117="x","x",$AZ$2-'Indicator Date hidden'!BA117)</f>
        <v>0</v>
      </c>
      <c r="BA116">
        <f t="shared" si="15"/>
        <v>15</v>
      </c>
      <c r="BB116" s="21">
        <f t="shared" si="16"/>
        <v>0.32608695652173914</v>
      </c>
      <c r="BC116">
        <f t="shared" si="17"/>
        <v>6</v>
      </c>
      <c r="BD116" s="21">
        <f t="shared" si="18"/>
        <v>1.2520304869549503</v>
      </c>
      <c r="BE116" s="273">
        <f t="shared" si="19"/>
        <v>0</v>
      </c>
    </row>
    <row r="117" spans="1:57" x14ac:dyDescent="0.35">
      <c r="A117" t="s">
        <v>7011</v>
      </c>
      <c r="B117" s="204">
        <f>IF('Indicator Date hidden'!C118="x","x",$B$2-'Indicator Date hidden'!C118)</f>
        <v>0</v>
      </c>
      <c r="C117" s="204">
        <f>IF('Indicator Date hidden'!D118="x","x",$C$2-'Indicator Date hidden'!D118)</f>
        <v>0</v>
      </c>
      <c r="D117" s="204">
        <f>IF('Indicator Date hidden'!E118="x","x",$D$2-'Indicator Date hidden'!E118)</f>
        <v>0</v>
      </c>
      <c r="E117" s="204">
        <f>IF('Indicator Date hidden'!F118="x","x",$E$2-'Indicator Date hidden'!F118)</f>
        <v>0</v>
      </c>
      <c r="F117" s="204">
        <f>IF('Indicator Date hidden'!G118="x","x",$F$2-'Indicator Date hidden'!G118)</f>
        <v>0</v>
      </c>
      <c r="G117" s="204">
        <f>IF('Indicator Date hidden'!H118="x","x",$G$2-'Indicator Date hidden'!H118)</f>
        <v>0</v>
      </c>
      <c r="H117" s="204">
        <f>IF('Indicator Date hidden'!I118="x","x",$H$2-'Indicator Date hidden'!I118)</f>
        <v>0</v>
      </c>
      <c r="I117" s="204">
        <f>IF('Indicator Date hidden'!J118="x","x",$I$2-'Indicator Date hidden'!J118)</f>
        <v>0</v>
      </c>
      <c r="J117" s="204">
        <f>IF('Indicator Date hidden'!K118="x","x",$J$2-'Indicator Date hidden'!K118)</f>
        <v>0</v>
      </c>
      <c r="K117" s="204">
        <f>IF('Indicator Date hidden'!L118="x","x",$K$2-'Indicator Date hidden'!L118)</f>
        <v>0</v>
      </c>
      <c r="L117" s="204">
        <f>IF('Indicator Date hidden'!M118="x","x",$L$2-'Indicator Date hidden'!M118)</f>
        <v>0</v>
      </c>
      <c r="M117" s="204">
        <f>IF('Indicator Date hidden'!N118="x","x",$M$2-'Indicator Date hidden'!N118)</f>
        <v>0</v>
      </c>
      <c r="N117" s="204">
        <f>IF('Indicator Date hidden'!O118="x","x",$N$2-'Indicator Date hidden'!O118)</f>
        <v>0</v>
      </c>
      <c r="O117" s="204">
        <f>IF('Indicator Date hidden'!P118="x","x",$O$2-'Indicator Date hidden'!P118)</f>
        <v>0</v>
      </c>
      <c r="P117" s="204">
        <f>IF('Indicator Date hidden'!Q118="x","x",$P$2-'Indicator Date hidden'!Q118)</f>
        <v>0</v>
      </c>
      <c r="Q117" s="204">
        <f>IF('Indicator Date hidden'!R118="x","x",$Q$2-'Indicator Date hidden'!R118)</f>
        <v>3</v>
      </c>
      <c r="R117" s="204">
        <f>IF('Indicator Date hidden'!S118="x","x",$R$2-'Indicator Date hidden'!S118)</f>
        <v>0</v>
      </c>
      <c r="S117" s="204">
        <f>IF('Indicator Date hidden'!T118="x","x",$S$2-'Indicator Date hidden'!T118)</f>
        <v>0</v>
      </c>
      <c r="T117" s="204">
        <f>IF('Indicator Date hidden'!U118="x","x",$T$2-'Indicator Date hidden'!U118)</f>
        <v>0</v>
      </c>
      <c r="U117" s="204">
        <f>IF('Indicator Date hidden'!V118="x","x",$U$2-'Indicator Date hidden'!V118)</f>
        <v>0</v>
      </c>
      <c r="V117" s="204">
        <f>IF('Indicator Date hidden'!W118="x","x",$V$2-'Indicator Date hidden'!W118)</f>
        <v>0</v>
      </c>
      <c r="W117" s="204">
        <f>IF('Indicator Date hidden'!X118="x","x",$W$2-'Indicator Date hidden'!X118)</f>
        <v>3</v>
      </c>
      <c r="X117" s="204">
        <f>IF('Indicator Date hidden'!Y118="x","x",$X$2-'Indicator Date hidden'!Y118)</f>
        <v>4</v>
      </c>
      <c r="Y117" s="204">
        <f>IF('Indicator Date hidden'!Z118="x","x",$Y$2-'Indicator Date hidden'!Z118)</f>
        <v>0</v>
      </c>
      <c r="Z117" s="204">
        <f>IF('Indicator Date hidden'!AA118="x","x",$Z$2-'Indicator Date hidden'!AA118)</f>
        <v>0</v>
      </c>
      <c r="AA117" s="204">
        <f>IF('Indicator Date hidden'!AB118="x","x",$AA$2-'Indicator Date hidden'!AB118)</f>
        <v>0</v>
      </c>
      <c r="AB117" s="204">
        <f>IF('Indicator Date hidden'!AC118="x","x",$AB$2-'Indicator Date hidden'!AC118)</f>
        <v>0</v>
      </c>
      <c r="AC117" s="204">
        <f>IF('Indicator Date hidden'!AD118="x","x",$AC$2-'Indicator Date hidden'!AD118)</f>
        <v>0</v>
      </c>
      <c r="AD117" s="204" t="str">
        <f>IF('Indicator Date hidden'!AE118="x","x",$AD$2-'Indicator Date hidden'!AE118)</f>
        <v>x</v>
      </c>
      <c r="AE117" s="204">
        <f>IF('Indicator Date hidden'!AF118="x","x",$AE$2-'Indicator Date hidden'!AF118)</f>
        <v>0</v>
      </c>
      <c r="AF117" s="204">
        <f>IF('Indicator Date hidden'!AG118="x","x",$AF$2-'Indicator Date hidden'!AG118)</f>
        <v>6</v>
      </c>
      <c r="AG117" s="204">
        <f>IF('Indicator Date hidden'!AH118="x","x",$AG$2-'Indicator Date hidden'!AH118)</f>
        <v>0</v>
      </c>
      <c r="AH117" s="204">
        <f>IF('Indicator Date hidden'!AI118="x","x",$AH$2-'Indicator Date hidden'!AI118)</f>
        <v>0</v>
      </c>
      <c r="AI117" s="204">
        <f>IF('Indicator Date hidden'!AJ118="x","x",$AI$2-'Indicator Date hidden'!AJ118)</f>
        <v>0</v>
      </c>
      <c r="AJ117" s="204" t="str">
        <f>IF('Indicator Date hidden'!AK118="x","x",$AJ$2-'Indicator Date hidden'!AK118)</f>
        <v>x</v>
      </c>
      <c r="AK117" s="204">
        <f>IF('Indicator Date hidden'!AL118="x","x",$AK$2-'Indicator Date hidden'!AL118)</f>
        <v>1</v>
      </c>
      <c r="AL117" s="204">
        <f>IF('Indicator Date hidden'!AM118="x","x",$AL$2-'Indicator Date hidden'!AM118)</f>
        <v>0</v>
      </c>
      <c r="AM117" s="204">
        <f>IF('Indicator Date hidden'!AN118="x","x",$AM$2-'Indicator Date hidden'!AN118)</f>
        <v>0</v>
      </c>
      <c r="AN117" s="204">
        <f>IF('Indicator Date hidden'!AO118="x","x",$AN$2-'Indicator Date hidden'!AO118)</f>
        <v>0</v>
      </c>
      <c r="AO117" s="204">
        <f>IF('Indicator Date hidden'!AP118="x","x",$AO$2-'Indicator Date hidden'!AP118)</f>
        <v>0</v>
      </c>
      <c r="AP117" s="204">
        <f>IF('Indicator Date hidden'!AQ118="x","x",$AP$2-'Indicator Date hidden'!AQ118)</f>
        <v>0</v>
      </c>
      <c r="AQ117" s="204">
        <f>IF('Indicator Date hidden'!AR118="x","x",$AQ$2-'Indicator Date hidden'!AR118)</f>
        <v>4</v>
      </c>
      <c r="AR117" s="204">
        <f>IF('Indicator Date hidden'!AS118="x","x",$AR$2-'Indicator Date hidden'!AS118)</f>
        <v>0</v>
      </c>
      <c r="AS117" s="204">
        <f>IF('Indicator Date hidden'!AT118="x","x",$AS$2-'Indicator Date hidden'!AT118)</f>
        <v>0</v>
      </c>
      <c r="AT117" s="204">
        <f>IF('Indicator Date hidden'!AU118="x","x",$AT$2-'Indicator Date hidden'!AU118)</f>
        <v>0</v>
      </c>
      <c r="AU117" s="204">
        <f>IF('Indicator Date hidden'!AV118="x","x",$AU$2-'Indicator Date hidden'!AV118)</f>
        <v>3</v>
      </c>
      <c r="AV117" s="204">
        <f>IF('Indicator Date hidden'!AW118="x","x",$AV$2-'Indicator Date hidden'!AW118)</f>
        <v>0</v>
      </c>
      <c r="AW117" s="204">
        <f>IF('Indicator Date hidden'!AX118="x","x",$AW$2-'Indicator Date hidden'!AX118)</f>
        <v>0</v>
      </c>
      <c r="AX117" s="204">
        <f>IF('Indicator Date hidden'!AY118="x","x",$AX$2-'Indicator Date hidden'!AY118)</f>
        <v>0</v>
      </c>
      <c r="AY117" s="204">
        <f>IF('Indicator Date hidden'!AZ118="x","x",$AY$2-'Indicator Date hidden'!AZ118)</f>
        <v>0</v>
      </c>
      <c r="AZ117" s="204">
        <f>IF('Indicator Date hidden'!BA118="x","x",$AZ$2-'Indicator Date hidden'!BA118)</f>
        <v>0</v>
      </c>
      <c r="BA117">
        <f t="shared" si="15"/>
        <v>24</v>
      </c>
      <c r="BB117" s="21">
        <f t="shared" si="16"/>
        <v>0.48979591836734693</v>
      </c>
      <c r="BC117">
        <f t="shared" si="17"/>
        <v>7</v>
      </c>
      <c r="BD117" s="21">
        <f t="shared" si="18"/>
        <v>1.3112145636088988</v>
      </c>
      <c r="BE117" s="273">
        <f t="shared" si="19"/>
        <v>0</v>
      </c>
    </row>
    <row r="118" spans="1:57" x14ac:dyDescent="0.35">
      <c r="A118" t="s">
        <v>7030</v>
      </c>
      <c r="B118" s="204">
        <f>IF('Indicator Date hidden'!C119="x","x",$B$2-'Indicator Date hidden'!C119)</f>
        <v>0</v>
      </c>
      <c r="C118" s="204">
        <f>IF('Indicator Date hidden'!D119="x","x",$C$2-'Indicator Date hidden'!D119)</f>
        <v>0</v>
      </c>
      <c r="D118" s="204">
        <f>IF('Indicator Date hidden'!E119="x","x",$D$2-'Indicator Date hidden'!E119)</f>
        <v>0</v>
      </c>
      <c r="E118" s="204">
        <f>IF('Indicator Date hidden'!F119="x","x",$E$2-'Indicator Date hidden'!F119)</f>
        <v>0</v>
      </c>
      <c r="F118" s="204">
        <f>IF('Indicator Date hidden'!G119="x","x",$F$2-'Indicator Date hidden'!G119)</f>
        <v>0</v>
      </c>
      <c r="G118" s="204">
        <f>IF('Indicator Date hidden'!H119="x","x",$G$2-'Indicator Date hidden'!H119)</f>
        <v>0</v>
      </c>
      <c r="H118" s="204">
        <f>IF('Indicator Date hidden'!I119="x","x",$H$2-'Indicator Date hidden'!I119)</f>
        <v>0</v>
      </c>
      <c r="I118" s="204">
        <f>IF('Indicator Date hidden'!J119="x","x",$I$2-'Indicator Date hidden'!J119)</f>
        <v>0</v>
      </c>
      <c r="J118" s="204">
        <f>IF('Indicator Date hidden'!K119="x","x",$J$2-'Indicator Date hidden'!K119)</f>
        <v>0</v>
      </c>
      <c r="K118" s="204">
        <f>IF('Indicator Date hidden'!L119="x","x",$K$2-'Indicator Date hidden'!L119)</f>
        <v>0</v>
      </c>
      <c r="L118" s="204">
        <f>IF('Indicator Date hidden'!M119="x","x",$L$2-'Indicator Date hidden'!M119)</f>
        <v>0</v>
      </c>
      <c r="M118" s="204">
        <f>IF('Indicator Date hidden'!N119="x","x",$M$2-'Indicator Date hidden'!N119)</f>
        <v>0</v>
      </c>
      <c r="N118" s="204">
        <f>IF('Indicator Date hidden'!O119="x","x",$N$2-'Indicator Date hidden'!O119)</f>
        <v>0</v>
      </c>
      <c r="O118" s="204">
        <f>IF('Indicator Date hidden'!P119="x","x",$O$2-'Indicator Date hidden'!P119)</f>
        <v>0</v>
      </c>
      <c r="P118" s="204">
        <f>IF('Indicator Date hidden'!Q119="x","x",$P$2-'Indicator Date hidden'!Q119)</f>
        <v>0</v>
      </c>
      <c r="Q118" s="204">
        <f>IF('Indicator Date hidden'!R119="x","x",$Q$2-'Indicator Date hidden'!R119)</f>
        <v>3</v>
      </c>
      <c r="R118" s="204">
        <f>IF('Indicator Date hidden'!S119="x","x",$R$2-'Indicator Date hidden'!S119)</f>
        <v>0</v>
      </c>
      <c r="S118" s="204">
        <f>IF('Indicator Date hidden'!T119="x","x",$S$2-'Indicator Date hidden'!T119)</f>
        <v>0</v>
      </c>
      <c r="T118" s="204">
        <f>IF('Indicator Date hidden'!U119="x","x",$T$2-'Indicator Date hidden'!U119)</f>
        <v>0</v>
      </c>
      <c r="U118" s="204">
        <f>IF('Indicator Date hidden'!V119="x","x",$U$2-'Indicator Date hidden'!V119)</f>
        <v>0</v>
      </c>
      <c r="V118" s="204">
        <f>IF('Indicator Date hidden'!W119="x","x",$V$2-'Indicator Date hidden'!W119)</f>
        <v>0</v>
      </c>
      <c r="W118" s="204">
        <f>IF('Indicator Date hidden'!X119="x","x",$W$2-'Indicator Date hidden'!X119)</f>
        <v>3</v>
      </c>
      <c r="X118" s="204">
        <f>IF('Indicator Date hidden'!Y119="x","x",$X$2-'Indicator Date hidden'!Y119)</f>
        <v>2</v>
      </c>
      <c r="Y118" s="204">
        <f>IF('Indicator Date hidden'!Z119="x","x",$Y$2-'Indicator Date hidden'!Z119)</f>
        <v>0</v>
      </c>
      <c r="Z118" s="204">
        <f>IF('Indicator Date hidden'!AA119="x","x",$Z$2-'Indicator Date hidden'!AA119)</f>
        <v>0</v>
      </c>
      <c r="AA118" s="204">
        <f>IF('Indicator Date hidden'!AB119="x","x",$AA$2-'Indicator Date hidden'!AB119)</f>
        <v>0</v>
      </c>
      <c r="AB118" s="204">
        <f>IF('Indicator Date hidden'!AC119="x","x",$AB$2-'Indicator Date hidden'!AC119)</f>
        <v>0</v>
      </c>
      <c r="AC118" s="204">
        <f>IF('Indicator Date hidden'!AD119="x","x",$AC$2-'Indicator Date hidden'!AD119)</f>
        <v>0</v>
      </c>
      <c r="AD118" s="204">
        <f>IF('Indicator Date hidden'!AE119="x","x",$AD$2-'Indicator Date hidden'!AE119)</f>
        <v>0</v>
      </c>
      <c r="AE118" s="204">
        <f>IF('Indicator Date hidden'!AF119="x","x",$AE$2-'Indicator Date hidden'!AF119)</f>
        <v>0</v>
      </c>
      <c r="AF118" s="204">
        <f>IF('Indicator Date hidden'!AG119="x","x",$AF$2-'Indicator Date hidden'!AG119)</f>
        <v>4</v>
      </c>
      <c r="AG118" s="204">
        <f>IF('Indicator Date hidden'!AH119="x","x",$AG$2-'Indicator Date hidden'!AH119)</f>
        <v>0</v>
      </c>
      <c r="AH118" s="204">
        <f>IF('Indicator Date hidden'!AI119="x","x",$AH$2-'Indicator Date hidden'!AI119)</f>
        <v>0</v>
      </c>
      <c r="AI118" s="204">
        <f>IF('Indicator Date hidden'!AJ119="x","x",$AI$2-'Indicator Date hidden'!AJ119)</f>
        <v>0</v>
      </c>
      <c r="AJ118" s="204" t="str">
        <f>IF('Indicator Date hidden'!AK119="x","x",$AJ$2-'Indicator Date hidden'!AK119)</f>
        <v>x</v>
      </c>
      <c r="AK118" s="204">
        <f>IF('Indicator Date hidden'!AL119="x","x",$AK$2-'Indicator Date hidden'!AL119)</f>
        <v>1</v>
      </c>
      <c r="AL118" s="204">
        <f>IF('Indicator Date hidden'!AM119="x","x",$AL$2-'Indicator Date hidden'!AM119)</f>
        <v>0</v>
      </c>
      <c r="AM118" s="204">
        <f>IF('Indicator Date hidden'!AN119="x","x",$AM$2-'Indicator Date hidden'!AN119)</f>
        <v>0</v>
      </c>
      <c r="AN118" s="204">
        <f>IF('Indicator Date hidden'!AO119="x","x",$AN$2-'Indicator Date hidden'!AO119)</f>
        <v>0</v>
      </c>
      <c r="AO118" s="204">
        <f>IF('Indicator Date hidden'!AP119="x","x",$AO$2-'Indicator Date hidden'!AP119)</f>
        <v>2</v>
      </c>
      <c r="AP118" s="204">
        <f>IF('Indicator Date hidden'!AQ119="x","x",$AP$2-'Indicator Date hidden'!AQ119)</f>
        <v>2</v>
      </c>
      <c r="AQ118" s="204">
        <f>IF('Indicator Date hidden'!AR119="x","x",$AQ$2-'Indicator Date hidden'!AR119)</f>
        <v>0</v>
      </c>
      <c r="AR118" s="204">
        <f>IF('Indicator Date hidden'!AS119="x","x",$AR$2-'Indicator Date hidden'!AS119)</f>
        <v>0</v>
      </c>
      <c r="AS118" s="204">
        <f>IF('Indicator Date hidden'!AT119="x","x",$AS$2-'Indicator Date hidden'!AT119)</f>
        <v>0</v>
      </c>
      <c r="AT118" s="204">
        <f>IF('Indicator Date hidden'!AU119="x","x",$AT$2-'Indicator Date hidden'!AU119)</f>
        <v>0</v>
      </c>
      <c r="AU118" s="204">
        <f>IF('Indicator Date hidden'!AV119="x","x",$AU$2-'Indicator Date hidden'!AV119)</f>
        <v>5</v>
      </c>
      <c r="AV118" s="204">
        <f>IF('Indicator Date hidden'!AW119="x","x",$AV$2-'Indicator Date hidden'!AW119)</f>
        <v>0</v>
      </c>
      <c r="AW118" s="204">
        <f>IF('Indicator Date hidden'!AX119="x","x",$AW$2-'Indicator Date hidden'!AX119)</f>
        <v>0</v>
      </c>
      <c r="AX118" s="204">
        <f>IF('Indicator Date hidden'!AY119="x","x",$AX$2-'Indicator Date hidden'!AY119)</f>
        <v>0</v>
      </c>
      <c r="AY118" s="204">
        <f>IF('Indicator Date hidden'!AZ119="x","x",$AY$2-'Indicator Date hidden'!AZ119)</f>
        <v>0</v>
      </c>
      <c r="AZ118" s="204">
        <f>IF('Indicator Date hidden'!BA119="x","x",$AZ$2-'Indicator Date hidden'!BA119)</f>
        <v>0</v>
      </c>
      <c r="BA118">
        <f t="shared" si="15"/>
        <v>22</v>
      </c>
      <c r="BB118" s="21">
        <f t="shared" si="16"/>
        <v>0.44</v>
      </c>
      <c r="BC118">
        <f t="shared" si="17"/>
        <v>8</v>
      </c>
      <c r="BD118" s="21">
        <f t="shared" si="18"/>
        <v>1.1164228589562291</v>
      </c>
      <c r="BE118" s="273">
        <f t="shared" si="19"/>
        <v>0</v>
      </c>
    </row>
    <row r="119" spans="1:57" x14ac:dyDescent="0.35">
      <c r="A119" t="s">
        <v>7025</v>
      </c>
      <c r="B119" s="204">
        <f>IF('Indicator Date hidden'!C120="x","x",$B$2-'Indicator Date hidden'!C120)</f>
        <v>0</v>
      </c>
      <c r="C119" s="204">
        <f>IF('Indicator Date hidden'!D120="x","x",$C$2-'Indicator Date hidden'!D120)</f>
        <v>0</v>
      </c>
      <c r="D119" s="204">
        <f>IF('Indicator Date hidden'!E120="x","x",$D$2-'Indicator Date hidden'!E120)</f>
        <v>0</v>
      </c>
      <c r="E119" s="204">
        <f>IF('Indicator Date hidden'!F120="x","x",$E$2-'Indicator Date hidden'!F120)</f>
        <v>0</v>
      </c>
      <c r="F119" s="204">
        <f>IF('Indicator Date hidden'!G120="x","x",$F$2-'Indicator Date hidden'!G120)</f>
        <v>0</v>
      </c>
      <c r="G119" s="204">
        <f>IF('Indicator Date hidden'!H120="x","x",$G$2-'Indicator Date hidden'!H120)</f>
        <v>0</v>
      </c>
      <c r="H119" s="204">
        <f>IF('Indicator Date hidden'!I120="x","x",$H$2-'Indicator Date hidden'!I120)</f>
        <v>0</v>
      </c>
      <c r="I119" s="204">
        <f>IF('Indicator Date hidden'!J120="x","x",$I$2-'Indicator Date hidden'!J120)</f>
        <v>0</v>
      </c>
      <c r="J119" s="204">
        <f>IF('Indicator Date hidden'!K120="x","x",$J$2-'Indicator Date hidden'!K120)</f>
        <v>0</v>
      </c>
      <c r="K119" s="204">
        <f>IF('Indicator Date hidden'!L120="x","x",$K$2-'Indicator Date hidden'!L120)</f>
        <v>0</v>
      </c>
      <c r="L119" s="204">
        <f>IF('Indicator Date hidden'!M120="x","x",$L$2-'Indicator Date hidden'!M120)</f>
        <v>0</v>
      </c>
      <c r="M119" s="204">
        <f>IF('Indicator Date hidden'!N120="x","x",$M$2-'Indicator Date hidden'!N120)</f>
        <v>0</v>
      </c>
      <c r="N119" s="204">
        <f>IF('Indicator Date hidden'!O120="x","x",$N$2-'Indicator Date hidden'!O120)</f>
        <v>0</v>
      </c>
      <c r="O119" s="204">
        <f>IF('Indicator Date hidden'!P120="x","x",$O$2-'Indicator Date hidden'!P120)</f>
        <v>0</v>
      </c>
      <c r="P119" s="204">
        <f>IF('Indicator Date hidden'!Q120="x","x",$P$2-'Indicator Date hidden'!Q120)</f>
        <v>0</v>
      </c>
      <c r="Q119" s="204" t="str">
        <f>IF('Indicator Date hidden'!R120="x","x",$Q$2-'Indicator Date hidden'!R120)</f>
        <v>x</v>
      </c>
      <c r="R119" s="204">
        <f>IF('Indicator Date hidden'!S120="x","x",$R$2-'Indicator Date hidden'!S120)</f>
        <v>0</v>
      </c>
      <c r="S119" s="204">
        <f>IF('Indicator Date hidden'!T120="x","x",$S$2-'Indicator Date hidden'!T120)</f>
        <v>0</v>
      </c>
      <c r="T119" s="204">
        <f>IF('Indicator Date hidden'!U120="x","x",$T$2-'Indicator Date hidden'!U120)</f>
        <v>0</v>
      </c>
      <c r="U119" s="204">
        <f>IF('Indicator Date hidden'!V120="x","x",$U$2-'Indicator Date hidden'!V120)</f>
        <v>0</v>
      </c>
      <c r="V119" s="204">
        <f>IF('Indicator Date hidden'!W120="x","x",$V$2-'Indicator Date hidden'!W120)</f>
        <v>0</v>
      </c>
      <c r="W119" s="204">
        <f>IF('Indicator Date hidden'!X120="x","x",$W$2-'Indicator Date hidden'!X120)</f>
        <v>5</v>
      </c>
      <c r="X119" s="204">
        <f>IF('Indicator Date hidden'!Y120="x","x",$X$2-'Indicator Date hidden'!Y120)</f>
        <v>2</v>
      </c>
      <c r="Y119" s="204">
        <f>IF('Indicator Date hidden'!Z120="x","x",$Y$2-'Indicator Date hidden'!Z120)</f>
        <v>0</v>
      </c>
      <c r="Z119" s="204">
        <f>IF('Indicator Date hidden'!AA120="x","x",$Z$2-'Indicator Date hidden'!AA120)</f>
        <v>0</v>
      </c>
      <c r="AA119" s="204">
        <f>IF('Indicator Date hidden'!AB120="x","x",$AA$2-'Indicator Date hidden'!AB120)</f>
        <v>0</v>
      </c>
      <c r="AB119" s="204">
        <f>IF('Indicator Date hidden'!AC120="x","x",$AB$2-'Indicator Date hidden'!AC120)</f>
        <v>0</v>
      </c>
      <c r="AC119" s="204">
        <f>IF('Indicator Date hidden'!AD120="x","x",$AC$2-'Indicator Date hidden'!AD120)</f>
        <v>0</v>
      </c>
      <c r="AD119" s="204">
        <f>IF('Indicator Date hidden'!AE120="x","x",$AD$2-'Indicator Date hidden'!AE120)</f>
        <v>0</v>
      </c>
      <c r="AE119" s="204">
        <f>IF('Indicator Date hidden'!AF120="x","x",$AE$2-'Indicator Date hidden'!AF120)</f>
        <v>0</v>
      </c>
      <c r="AF119" s="204" t="str">
        <f>IF('Indicator Date hidden'!AG120="x","x",$AF$2-'Indicator Date hidden'!AG120)</f>
        <v>x</v>
      </c>
      <c r="AG119" s="204">
        <f>IF('Indicator Date hidden'!AH120="x","x",$AG$2-'Indicator Date hidden'!AH120)</f>
        <v>0</v>
      </c>
      <c r="AH119" s="204">
        <f>IF('Indicator Date hidden'!AI120="x","x",$AH$2-'Indicator Date hidden'!AI120)</f>
        <v>0</v>
      </c>
      <c r="AI119" s="204">
        <f>IF('Indicator Date hidden'!AJ120="x","x",$AI$2-'Indicator Date hidden'!AJ120)</f>
        <v>0</v>
      </c>
      <c r="AJ119" s="204">
        <f>IF('Indicator Date hidden'!AK120="x","x",$AJ$2-'Indicator Date hidden'!AK120)</f>
        <v>1</v>
      </c>
      <c r="AK119" s="204">
        <f>IF('Indicator Date hidden'!AL120="x","x",$AK$2-'Indicator Date hidden'!AL120)</f>
        <v>1</v>
      </c>
      <c r="AL119" s="204">
        <f>IF('Indicator Date hidden'!AM120="x","x",$AL$2-'Indicator Date hidden'!AM120)</f>
        <v>0</v>
      </c>
      <c r="AM119" s="204">
        <f>IF('Indicator Date hidden'!AN120="x","x",$AM$2-'Indicator Date hidden'!AN120)</f>
        <v>0</v>
      </c>
      <c r="AN119" s="204">
        <f>IF('Indicator Date hidden'!AO120="x","x",$AN$2-'Indicator Date hidden'!AO120)</f>
        <v>0</v>
      </c>
      <c r="AO119" s="204">
        <f>IF('Indicator Date hidden'!AP120="x","x",$AO$2-'Indicator Date hidden'!AP120)</f>
        <v>1</v>
      </c>
      <c r="AP119" s="204">
        <f>IF('Indicator Date hidden'!AQ120="x","x",$AP$2-'Indicator Date hidden'!AQ120)</f>
        <v>1</v>
      </c>
      <c r="AQ119" s="204">
        <f>IF('Indicator Date hidden'!AR120="x","x",$AQ$2-'Indicator Date hidden'!AR120)</f>
        <v>6</v>
      </c>
      <c r="AR119" s="204">
        <f>IF('Indicator Date hidden'!AS120="x","x",$AR$2-'Indicator Date hidden'!AS120)</f>
        <v>0</v>
      </c>
      <c r="AS119" s="204">
        <f>IF('Indicator Date hidden'!AT120="x","x",$AS$2-'Indicator Date hidden'!AT120)</f>
        <v>0</v>
      </c>
      <c r="AT119" s="204">
        <f>IF('Indicator Date hidden'!AU120="x","x",$AT$2-'Indicator Date hidden'!AU120)</f>
        <v>0</v>
      </c>
      <c r="AU119" s="204">
        <f>IF('Indicator Date hidden'!AV120="x","x",$AU$2-'Indicator Date hidden'!AV120)</f>
        <v>1</v>
      </c>
      <c r="AV119" s="204">
        <f>IF('Indicator Date hidden'!AW120="x","x",$AV$2-'Indicator Date hidden'!AW120)</f>
        <v>0</v>
      </c>
      <c r="AW119" s="204">
        <f>IF('Indicator Date hidden'!AX120="x","x",$AW$2-'Indicator Date hidden'!AX120)</f>
        <v>0</v>
      </c>
      <c r="AX119" s="204">
        <f>IF('Indicator Date hidden'!AY120="x","x",$AX$2-'Indicator Date hidden'!AY120)</f>
        <v>0</v>
      </c>
      <c r="AY119" s="204">
        <f>IF('Indicator Date hidden'!AZ120="x","x",$AY$2-'Indicator Date hidden'!AZ120)</f>
        <v>0</v>
      </c>
      <c r="AZ119" s="204">
        <f>IF('Indicator Date hidden'!BA120="x","x",$AZ$2-'Indicator Date hidden'!BA120)</f>
        <v>0</v>
      </c>
      <c r="BA119">
        <f t="shared" si="15"/>
        <v>18</v>
      </c>
      <c r="BB119" s="21">
        <f t="shared" si="16"/>
        <v>0.36734693877551022</v>
      </c>
      <c r="BC119">
        <f t="shared" si="17"/>
        <v>8</v>
      </c>
      <c r="BD119" s="21">
        <f t="shared" si="18"/>
        <v>1.1373775341300223</v>
      </c>
      <c r="BE119" s="273">
        <f t="shared" si="19"/>
        <v>0</v>
      </c>
    </row>
    <row r="120" spans="1:57" x14ac:dyDescent="0.35">
      <c r="A120" t="s">
        <v>7036</v>
      </c>
      <c r="B120" s="204">
        <f>IF('Indicator Date hidden'!C121="x","x",$B$2-'Indicator Date hidden'!C121)</f>
        <v>0</v>
      </c>
      <c r="C120" s="204">
        <f>IF('Indicator Date hidden'!D121="x","x",$C$2-'Indicator Date hidden'!D121)</f>
        <v>0</v>
      </c>
      <c r="D120" s="204">
        <f>IF('Indicator Date hidden'!E121="x","x",$D$2-'Indicator Date hidden'!E121)</f>
        <v>0</v>
      </c>
      <c r="E120" s="204">
        <f>IF('Indicator Date hidden'!F121="x","x",$E$2-'Indicator Date hidden'!F121)</f>
        <v>0</v>
      </c>
      <c r="F120" s="204">
        <f>IF('Indicator Date hidden'!G121="x","x",$F$2-'Indicator Date hidden'!G121)</f>
        <v>0</v>
      </c>
      <c r="G120" s="204">
        <f>IF('Indicator Date hidden'!H121="x","x",$G$2-'Indicator Date hidden'!H121)</f>
        <v>0</v>
      </c>
      <c r="H120" s="204">
        <f>IF('Indicator Date hidden'!I121="x","x",$H$2-'Indicator Date hidden'!I121)</f>
        <v>0</v>
      </c>
      <c r="I120" s="204">
        <f>IF('Indicator Date hidden'!J121="x","x",$I$2-'Indicator Date hidden'!J121)</f>
        <v>0</v>
      </c>
      <c r="J120" s="204">
        <f>IF('Indicator Date hidden'!K121="x","x",$J$2-'Indicator Date hidden'!K121)</f>
        <v>0</v>
      </c>
      <c r="K120" s="204">
        <f>IF('Indicator Date hidden'!L121="x","x",$K$2-'Indicator Date hidden'!L121)</f>
        <v>0</v>
      </c>
      <c r="L120" s="204">
        <f>IF('Indicator Date hidden'!M121="x","x",$L$2-'Indicator Date hidden'!M121)</f>
        <v>0</v>
      </c>
      <c r="M120" s="204">
        <f>IF('Indicator Date hidden'!N121="x","x",$M$2-'Indicator Date hidden'!N121)</f>
        <v>0</v>
      </c>
      <c r="N120" s="204">
        <f>IF('Indicator Date hidden'!O121="x","x",$N$2-'Indicator Date hidden'!O121)</f>
        <v>0</v>
      </c>
      <c r="O120" s="204">
        <f>IF('Indicator Date hidden'!P121="x","x",$O$2-'Indicator Date hidden'!P121)</f>
        <v>0</v>
      </c>
      <c r="P120" s="204">
        <f>IF('Indicator Date hidden'!Q121="x","x",$P$2-'Indicator Date hidden'!Q121)</f>
        <v>0</v>
      </c>
      <c r="Q120" s="204">
        <f>IF('Indicator Date hidden'!R121="x","x",$Q$2-'Indicator Date hidden'!R121)</f>
        <v>1</v>
      </c>
      <c r="R120" s="204">
        <f>IF('Indicator Date hidden'!S121="x","x",$R$2-'Indicator Date hidden'!S121)</f>
        <v>0</v>
      </c>
      <c r="S120" s="204">
        <f>IF('Indicator Date hidden'!T121="x","x",$S$2-'Indicator Date hidden'!T121)</f>
        <v>0</v>
      </c>
      <c r="T120" s="204">
        <f>IF('Indicator Date hidden'!U121="x","x",$T$2-'Indicator Date hidden'!U121)</f>
        <v>0</v>
      </c>
      <c r="U120" s="204">
        <f>IF('Indicator Date hidden'!V121="x","x",$U$2-'Indicator Date hidden'!V121)</f>
        <v>0</v>
      </c>
      <c r="V120" s="204">
        <f>IF('Indicator Date hidden'!W121="x","x",$V$2-'Indicator Date hidden'!W121)</f>
        <v>0</v>
      </c>
      <c r="W120" s="204">
        <f>IF('Indicator Date hidden'!X121="x","x",$W$2-'Indicator Date hidden'!X121)</f>
        <v>1</v>
      </c>
      <c r="X120" s="204">
        <f>IF('Indicator Date hidden'!Y121="x","x",$X$2-'Indicator Date hidden'!Y121)</f>
        <v>4</v>
      </c>
      <c r="Y120" s="204">
        <f>IF('Indicator Date hidden'!Z121="x","x",$Y$2-'Indicator Date hidden'!Z121)</f>
        <v>0</v>
      </c>
      <c r="Z120" s="204">
        <f>IF('Indicator Date hidden'!AA121="x","x",$Z$2-'Indicator Date hidden'!AA121)</f>
        <v>0</v>
      </c>
      <c r="AA120" s="204">
        <f>IF('Indicator Date hidden'!AB121="x","x",$AA$2-'Indicator Date hidden'!AB121)</f>
        <v>0</v>
      </c>
      <c r="AB120" s="204">
        <f>IF('Indicator Date hidden'!AC121="x","x",$AB$2-'Indicator Date hidden'!AC121)</f>
        <v>0</v>
      </c>
      <c r="AC120" s="204">
        <f>IF('Indicator Date hidden'!AD121="x","x",$AC$2-'Indicator Date hidden'!AD121)</f>
        <v>0</v>
      </c>
      <c r="AD120" s="204">
        <f>IF('Indicator Date hidden'!AE121="x","x",$AD$2-'Indicator Date hidden'!AE121)</f>
        <v>0</v>
      </c>
      <c r="AE120" s="204">
        <f>IF('Indicator Date hidden'!AF121="x","x",$AE$2-'Indicator Date hidden'!AF121)</f>
        <v>0</v>
      </c>
      <c r="AF120" s="204">
        <f>IF('Indicator Date hidden'!AG121="x","x",$AF$2-'Indicator Date hidden'!AG121)</f>
        <v>4</v>
      </c>
      <c r="AG120" s="204">
        <f>IF('Indicator Date hidden'!AH121="x","x",$AG$2-'Indicator Date hidden'!AH121)</f>
        <v>0</v>
      </c>
      <c r="AH120" s="204">
        <f>IF('Indicator Date hidden'!AI121="x","x",$AH$2-'Indicator Date hidden'!AI121)</f>
        <v>0</v>
      </c>
      <c r="AI120" s="204">
        <f>IF('Indicator Date hidden'!AJ121="x","x",$AI$2-'Indicator Date hidden'!AJ121)</f>
        <v>0</v>
      </c>
      <c r="AJ120" s="204" t="str">
        <f>IF('Indicator Date hidden'!AK121="x","x",$AJ$2-'Indicator Date hidden'!AK121)</f>
        <v>x</v>
      </c>
      <c r="AK120" s="204">
        <f>IF('Indicator Date hidden'!AL121="x","x",$AK$2-'Indicator Date hidden'!AL121)</f>
        <v>1</v>
      </c>
      <c r="AL120" s="204">
        <f>IF('Indicator Date hidden'!AM121="x","x",$AL$2-'Indicator Date hidden'!AM121)</f>
        <v>0</v>
      </c>
      <c r="AM120" s="204">
        <f>IF('Indicator Date hidden'!AN121="x","x",$AM$2-'Indicator Date hidden'!AN121)</f>
        <v>0</v>
      </c>
      <c r="AN120" s="204">
        <f>IF('Indicator Date hidden'!AO121="x","x",$AN$2-'Indicator Date hidden'!AO121)</f>
        <v>0</v>
      </c>
      <c r="AO120" s="204">
        <f>IF('Indicator Date hidden'!AP121="x","x",$AO$2-'Indicator Date hidden'!AP121)</f>
        <v>1</v>
      </c>
      <c r="AP120" s="204">
        <f>IF('Indicator Date hidden'!AQ121="x","x",$AP$2-'Indicator Date hidden'!AQ121)</f>
        <v>1</v>
      </c>
      <c r="AQ120" s="204">
        <f>IF('Indicator Date hidden'!AR121="x","x",$AQ$2-'Indicator Date hidden'!AR121)</f>
        <v>6</v>
      </c>
      <c r="AR120" s="204">
        <f>IF('Indicator Date hidden'!AS121="x","x",$AR$2-'Indicator Date hidden'!AS121)</f>
        <v>0</v>
      </c>
      <c r="AS120" s="204">
        <f>IF('Indicator Date hidden'!AT121="x","x",$AS$2-'Indicator Date hidden'!AT121)</f>
        <v>0</v>
      </c>
      <c r="AT120" s="204">
        <f>IF('Indicator Date hidden'!AU121="x","x",$AT$2-'Indicator Date hidden'!AU121)</f>
        <v>0</v>
      </c>
      <c r="AU120" s="204">
        <f>IF('Indicator Date hidden'!AV121="x","x",$AU$2-'Indicator Date hidden'!AV121)</f>
        <v>7</v>
      </c>
      <c r="AV120" s="204">
        <f>IF('Indicator Date hidden'!AW121="x","x",$AV$2-'Indicator Date hidden'!AW121)</f>
        <v>0</v>
      </c>
      <c r="AW120" s="204">
        <f>IF('Indicator Date hidden'!AX121="x","x",$AW$2-'Indicator Date hidden'!AX121)</f>
        <v>0</v>
      </c>
      <c r="AX120" s="204">
        <f>IF('Indicator Date hidden'!AY121="x","x",$AX$2-'Indicator Date hidden'!AY121)</f>
        <v>0</v>
      </c>
      <c r="AY120" s="204">
        <f>IF('Indicator Date hidden'!AZ121="x","x",$AY$2-'Indicator Date hidden'!AZ121)</f>
        <v>0</v>
      </c>
      <c r="AZ120" s="204">
        <f>IF('Indicator Date hidden'!BA121="x","x",$AZ$2-'Indicator Date hidden'!BA121)</f>
        <v>0</v>
      </c>
      <c r="BA120">
        <f t="shared" si="15"/>
        <v>26</v>
      </c>
      <c r="BB120" s="21">
        <f t="shared" si="16"/>
        <v>0.52</v>
      </c>
      <c r="BC120">
        <f t="shared" si="17"/>
        <v>9</v>
      </c>
      <c r="BD120" s="21">
        <f t="shared" si="18"/>
        <v>1.4729562111617576</v>
      </c>
      <c r="BE120" s="273">
        <f t="shared" si="19"/>
        <v>0</v>
      </c>
    </row>
    <row r="121" spans="1:57" x14ac:dyDescent="0.35">
      <c r="A121" t="s">
        <v>7047</v>
      </c>
      <c r="B121" s="204">
        <f>IF('Indicator Date hidden'!C122="x","x",$B$2-'Indicator Date hidden'!C122)</f>
        <v>0</v>
      </c>
      <c r="C121" s="204">
        <f>IF('Indicator Date hidden'!D122="x","x",$C$2-'Indicator Date hidden'!D122)</f>
        <v>0</v>
      </c>
      <c r="D121" s="204">
        <f>IF('Indicator Date hidden'!E122="x","x",$D$2-'Indicator Date hidden'!E122)</f>
        <v>0</v>
      </c>
      <c r="E121" s="204">
        <f>IF('Indicator Date hidden'!F122="x","x",$E$2-'Indicator Date hidden'!F122)</f>
        <v>0</v>
      </c>
      <c r="F121" s="204">
        <f>IF('Indicator Date hidden'!G122="x","x",$F$2-'Indicator Date hidden'!G122)</f>
        <v>0</v>
      </c>
      <c r="G121" s="204">
        <f>IF('Indicator Date hidden'!H122="x","x",$G$2-'Indicator Date hidden'!H122)</f>
        <v>0</v>
      </c>
      <c r="H121" s="204">
        <f>IF('Indicator Date hidden'!I122="x","x",$H$2-'Indicator Date hidden'!I122)</f>
        <v>0</v>
      </c>
      <c r="I121" s="204">
        <f>IF('Indicator Date hidden'!J122="x","x",$I$2-'Indicator Date hidden'!J122)</f>
        <v>0</v>
      </c>
      <c r="J121" s="204">
        <f>IF('Indicator Date hidden'!K122="x","x",$J$2-'Indicator Date hidden'!K122)</f>
        <v>0</v>
      </c>
      <c r="K121" s="204">
        <f>IF('Indicator Date hidden'!L122="x","x",$K$2-'Indicator Date hidden'!L122)</f>
        <v>0</v>
      </c>
      <c r="L121" s="204">
        <f>IF('Indicator Date hidden'!M122="x","x",$L$2-'Indicator Date hidden'!M122)</f>
        <v>0</v>
      </c>
      <c r="M121" s="204">
        <f>IF('Indicator Date hidden'!N122="x","x",$M$2-'Indicator Date hidden'!N122)</f>
        <v>0</v>
      </c>
      <c r="N121" s="204">
        <f>IF('Indicator Date hidden'!O122="x","x",$N$2-'Indicator Date hidden'!O122)</f>
        <v>0</v>
      </c>
      <c r="O121" s="204">
        <f>IF('Indicator Date hidden'!P122="x","x",$O$2-'Indicator Date hidden'!P122)</f>
        <v>0</v>
      </c>
      <c r="P121" s="204" t="str">
        <f>IF('Indicator Date hidden'!Q122="x","x",$P$2-'Indicator Date hidden'!Q122)</f>
        <v>x</v>
      </c>
      <c r="Q121" s="204" t="str">
        <f>IF('Indicator Date hidden'!R122="x","x",$Q$2-'Indicator Date hidden'!R122)</f>
        <v>x</v>
      </c>
      <c r="R121" s="204">
        <f>IF('Indicator Date hidden'!S122="x","x",$R$2-'Indicator Date hidden'!S122)</f>
        <v>0</v>
      </c>
      <c r="S121" s="204">
        <f>IF('Indicator Date hidden'!T122="x","x",$S$2-'Indicator Date hidden'!T122)</f>
        <v>0</v>
      </c>
      <c r="T121" s="204">
        <f>IF('Indicator Date hidden'!U122="x","x",$T$2-'Indicator Date hidden'!U122)</f>
        <v>0</v>
      </c>
      <c r="U121" s="204" t="str">
        <f>IF('Indicator Date hidden'!V122="x","x",$U$2-'Indicator Date hidden'!V122)</f>
        <v>x</v>
      </c>
      <c r="V121" s="204">
        <f>IF('Indicator Date hidden'!W122="x","x",$V$2-'Indicator Date hidden'!W122)</f>
        <v>0</v>
      </c>
      <c r="W121" s="204">
        <f>IF('Indicator Date hidden'!X122="x","x",$W$2-'Indicator Date hidden'!X122)</f>
        <v>7</v>
      </c>
      <c r="X121" s="204">
        <f>IF('Indicator Date hidden'!Y122="x","x",$X$2-'Indicator Date hidden'!Y122)</f>
        <v>4</v>
      </c>
      <c r="Y121" s="204">
        <f>IF('Indicator Date hidden'!Z122="x","x",$Y$2-'Indicator Date hidden'!Z122)</f>
        <v>0</v>
      </c>
      <c r="Z121" s="204">
        <f>IF('Indicator Date hidden'!AA122="x","x",$Z$2-'Indicator Date hidden'!AA122)</f>
        <v>0</v>
      </c>
      <c r="AA121" s="204" t="str">
        <f>IF('Indicator Date hidden'!AB122="x","x",$AA$2-'Indicator Date hidden'!AB122)</f>
        <v>x</v>
      </c>
      <c r="AB121" s="204">
        <f>IF('Indicator Date hidden'!AC122="x","x",$AB$2-'Indicator Date hidden'!AC122)</f>
        <v>0</v>
      </c>
      <c r="AC121" s="204">
        <f>IF('Indicator Date hidden'!AD122="x","x",$AC$2-'Indicator Date hidden'!AD122)</f>
        <v>0</v>
      </c>
      <c r="AD121" s="204" t="str">
        <f>IF('Indicator Date hidden'!AE122="x","x",$AD$2-'Indicator Date hidden'!AE122)</f>
        <v>x</v>
      </c>
      <c r="AE121" s="204" t="str">
        <f>IF('Indicator Date hidden'!AF122="x","x",$AE$2-'Indicator Date hidden'!AF122)</f>
        <v>x</v>
      </c>
      <c r="AF121" s="204" t="str">
        <f>IF('Indicator Date hidden'!AG122="x","x",$AF$2-'Indicator Date hidden'!AG122)</f>
        <v>x</v>
      </c>
      <c r="AG121" s="204">
        <f>IF('Indicator Date hidden'!AH122="x","x",$AG$2-'Indicator Date hidden'!AH122)</f>
        <v>0</v>
      </c>
      <c r="AH121" s="204">
        <f>IF('Indicator Date hidden'!AI122="x","x",$AH$2-'Indicator Date hidden'!AI122)</f>
        <v>0</v>
      </c>
      <c r="AI121" s="204">
        <f>IF('Indicator Date hidden'!AJ122="x","x",$AI$2-'Indicator Date hidden'!AJ122)</f>
        <v>0</v>
      </c>
      <c r="AJ121" s="204" t="str">
        <f>IF('Indicator Date hidden'!AK122="x","x",$AJ$2-'Indicator Date hidden'!AK122)</f>
        <v>x</v>
      </c>
      <c r="AK121" s="204">
        <f>IF('Indicator Date hidden'!AL122="x","x",$AK$2-'Indicator Date hidden'!AL122)</f>
        <v>1</v>
      </c>
      <c r="AL121" s="204">
        <f>IF('Indicator Date hidden'!AM122="x","x",$AL$2-'Indicator Date hidden'!AM122)</f>
        <v>0</v>
      </c>
      <c r="AM121" s="204">
        <f>IF('Indicator Date hidden'!AN122="x","x",$AM$2-'Indicator Date hidden'!AN122)</f>
        <v>0</v>
      </c>
      <c r="AN121" s="204">
        <f>IF('Indicator Date hidden'!AO122="x","x",$AN$2-'Indicator Date hidden'!AO122)</f>
        <v>0</v>
      </c>
      <c r="AO121" s="204" t="str">
        <f>IF('Indicator Date hidden'!AP122="x","x",$AO$2-'Indicator Date hidden'!AP122)</f>
        <v>x</v>
      </c>
      <c r="AP121" s="204" t="str">
        <f>IF('Indicator Date hidden'!AQ122="x","x",$AP$2-'Indicator Date hidden'!AQ122)</f>
        <v>x</v>
      </c>
      <c r="AQ121" s="204">
        <f>IF('Indicator Date hidden'!AR122="x","x",$AQ$2-'Indicator Date hidden'!AR122)</f>
        <v>4</v>
      </c>
      <c r="AR121" s="204">
        <f>IF('Indicator Date hidden'!AS122="x","x",$AR$2-'Indicator Date hidden'!AS122)</f>
        <v>1</v>
      </c>
      <c r="AS121" s="204" t="str">
        <f>IF('Indicator Date hidden'!AT122="x","x",$AS$2-'Indicator Date hidden'!AT122)</f>
        <v>x</v>
      </c>
      <c r="AT121" s="204" t="str">
        <f>IF('Indicator Date hidden'!AU122="x","x",$AT$2-'Indicator Date hidden'!AU122)</f>
        <v>x</v>
      </c>
      <c r="AU121" s="204" t="str">
        <f>IF('Indicator Date hidden'!AV122="x","x",$AU$2-'Indicator Date hidden'!AV122)</f>
        <v>x</v>
      </c>
      <c r="AV121" s="204">
        <f>IF('Indicator Date hidden'!AW122="x","x",$AV$2-'Indicator Date hidden'!AW122)</f>
        <v>3</v>
      </c>
      <c r="AW121" s="204">
        <f>IF('Indicator Date hidden'!AX122="x","x",$AW$2-'Indicator Date hidden'!AX122)</f>
        <v>3</v>
      </c>
      <c r="AX121" s="204">
        <f>IF('Indicator Date hidden'!AY122="x","x",$AX$2-'Indicator Date hidden'!AY122)</f>
        <v>0</v>
      </c>
      <c r="AY121" s="204">
        <f>IF('Indicator Date hidden'!AZ122="x","x",$AY$2-'Indicator Date hidden'!AZ122)</f>
        <v>0</v>
      </c>
      <c r="AZ121" s="204">
        <f>IF('Indicator Date hidden'!BA122="x","x",$AZ$2-'Indicator Date hidden'!BA122)</f>
        <v>0</v>
      </c>
      <c r="BA121">
        <f t="shared" si="15"/>
        <v>23</v>
      </c>
      <c r="BB121" s="21">
        <f t="shared" si="16"/>
        <v>0.60526315789473684</v>
      </c>
      <c r="BC121">
        <f t="shared" si="17"/>
        <v>7</v>
      </c>
      <c r="BD121" s="21">
        <f t="shared" si="18"/>
        <v>1.5137870545547005</v>
      </c>
      <c r="BE121" s="273">
        <f t="shared" si="19"/>
        <v>0</v>
      </c>
    </row>
    <row r="122" spans="1:57" x14ac:dyDescent="0.35">
      <c r="A122" t="s">
        <v>7045</v>
      </c>
      <c r="B122" s="204">
        <f>IF('Indicator Date hidden'!C123="x","x",$B$2-'Indicator Date hidden'!C123)</f>
        <v>0</v>
      </c>
      <c r="C122" s="204">
        <f>IF('Indicator Date hidden'!D123="x","x",$C$2-'Indicator Date hidden'!D123)</f>
        <v>0</v>
      </c>
      <c r="D122" s="204">
        <f>IF('Indicator Date hidden'!E123="x","x",$D$2-'Indicator Date hidden'!E123)</f>
        <v>0</v>
      </c>
      <c r="E122" s="204">
        <f>IF('Indicator Date hidden'!F123="x","x",$E$2-'Indicator Date hidden'!F123)</f>
        <v>0</v>
      </c>
      <c r="F122" s="204">
        <f>IF('Indicator Date hidden'!G123="x","x",$F$2-'Indicator Date hidden'!G123)</f>
        <v>0</v>
      </c>
      <c r="G122" s="204">
        <f>IF('Indicator Date hidden'!H123="x","x",$G$2-'Indicator Date hidden'!H123)</f>
        <v>0</v>
      </c>
      <c r="H122" s="204">
        <f>IF('Indicator Date hidden'!I123="x","x",$H$2-'Indicator Date hidden'!I123)</f>
        <v>0</v>
      </c>
      <c r="I122" s="204">
        <f>IF('Indicator Date hidden'!J123="x","x",$I$2-'Indicator Date hidden'!J123)</f>
        <v>0</v>
      </c>
      <c r="J122" s="204">
        <f>IF('Indicator Date hidden'!K123="x","x",$J$2-'Indicator Date hidden'!K123)</f>
        <v>0</v>
      </c>
      <c r="K122" s="204">
        <f>IF('Indicator Date hidden'!L123="x","x",$K$2-'Indicator Date hidden'!L123)</f>
        <v>0</v>
      </c>
      <c r="L122" s="204">
        <f>IF('Indicator Date hidden'!M123="x","x",$L$2-'Indicator Date hidden'!M123)</f>
        <v>0</v>
      </c>
      <c r="M122" s="204">
        <f>IF('Indicator Date hidden'!N123="x","x",$M$2-'Indicator Date hidden'!N123)</f>
        <v>0</v>
      </c>
      <c r="N122" s="204">
        <f>IF('Indicator Date hidden'!O123="x","x",$N$2-'Indicator Date hidden'!O123)</f>
        <v>0</v>
      </c>
      <c r="O122" s="204">
        <f>IF('Indicator Date hidden'!P123="x","x",$O$2-'Indicator Date hidden'!P123)</f>
        <v>0</v>
      </c>
      <c r="P122" s="204">
        <f>IF('Indicator Date hidden'!Q123="x","x",$P$2-'Indicator Date hidden'!Q123)</f>
        <v>0</v>
      </c>
      <c r="Q122" s="204">
        <f>IF('Indicator Date hidden'!R123="x","x",$Q$2-'Indicator Date hidden'!R123)</f>
        <v>3</v>
      </c>
      <c r="R122" s="204">
        <f>IF('Indicator Date hidden'!S123="x","x",$R$2-'Indicator Date hidden'!S123)</f>
        <v>0</v>
      </c>
      <c r="S122" s="204">
        <f>IF('Indicator Date hidden'!T123="x","x",$S$2-'Indicator Date hidden'!T123)</f>
        <v>0</v>
      </c>
      <c r="T122" s="204">
        <f>IF('Indicator Date hidden'!U123="x","x",$T$2-'Indicator Date hidden'!U123)</f>
        <v>0</v>
      </c>
      <c r="U122" s="204">
        <f>IF('Indicator Date hidden'!V123="x","x",$U$2-'Indicator Date hidden'!V123)</f>
        <v>0</v>
      </c>
      <c r="V122" s="204">
        <f>IF('Indicator Date hidden'!W123="x","x",$V$2-'Indicator Date hidden'!W123)</f>
        <v>0</v>
      </c>
      <c r="W122" s="204">
        <f>IF('Indicator Date hidden'!X123="x","x",$W$2-'Indicator Date hidden'!X123)</f>
        <v>3</v>
      </c>
      <c r="X122" s="204" t="str">
        <f>IF('Indicator Date hidden'!Y123="x","x",$X$2-'Indicator Date hidden'!Y123)</f>
        <v>x</v>
      </c>
      <c r="Y122" s="204">
        <f>IF('Indicator Date hidden'!Z123="x","x",$Y$2-'Indicator Date hidden'!Z123)</f>
        <v>0</v>
      </c>
      <c r="Z122" s="204">
        <f>IF('Indicator Date hidden'!AA123="x","x",$Z$2-'Indicator Date hidden'!AA123)</f>
        <v>0</v>
      </c>
      <c r="AA122" s="204">
        <f>IF('Indicator Date hidden'!AB123="x","x",$AA$2-'Indicator Date hidden'!AB123)</f>
        <v>0</v>
      </c>
      <c r="AB122" s="204">
        <f>IF('Indicator Date hidden'!AC123="x","x",$AB$2-'Indicator Date hidden'!AC123)</f>
        <v>0</v>
      </c>
      <c r="AC122" s="204">
        <f>IF('Indicator Date hidden'!AD123="x","x",$AC$2-'Indicator Date hidden'!AD123)</f>
        <v>0</v>
      </c>
      <c r="AD122" s="204">
        <f>IF('Indicator Date hidden'!AE123="x","x",$AD$2-'Indicator Date hidden'!AE123)</f>
        <v>0</v>
      </c>
      <c r="AE122" s="204">
        <f>IF('Indicator Date hidden'!AF123="x","x",$AE$2-'Indicator Date hidden'!AF123)</f>
        <v>0</v>
      </c>
      <c r="AF122" s="204">
        <f>IF('Indicator Date hidden'!AG123="x","x",$AF$2-'Indicator Date hidden'!AG123)</f>
        <v>3</v>
      </c>
      <c r="AG122" s="204">
        <f>IF('Indicator Date hidden'!AH123="x","x",$AG$2-'Indicator Date hidden'!AH123)</f>
        <v>0</v>
      </c>
      <c r="AH122" s="204">
        <f>IF('Indicator Date hidden'!AI123="x","x",$AH$2-'Indicator Date hidden'!AI123)</f>
        <v>0</v>
      </c>
      <c r="AI122" s="204">
        <f>IF('Indicator Date hidden'!AJ123="x","x",$AI$2-'Indicator Date hidden'!AJ123)</f>
        <v>0</v>
      </c>
      <c r="AJ122" s="204">
        <f>IF('Indicator Date hidden'!AK123="x","x",$AJ$2-'Indicator Date hidden'!AK123)</f>
        <v>1</v>
      </c>
      <c r="AK122" s="204">
        <f>IF('Indicator Date hidden'!AL123="x","x",$AK$2-'Indicator Date hidden'!AL123)</f>
        <v>1</v>
      </c>
      <c r="AL122" s="204">
        <f>IF('Indicator Date hidden'!AM123="x","x",$AL$2-'Indicator Date hidden'!AM123)</f>
        <v>0</v>
      </c>
      <c r="AM122" s="204">
        <f>IF('Indicator Date hidden'!AN123="x","x",$AM$2-'Indicator Date hidden'!AN123)</f>
        <v>0</v>
      </c>
      <c r="AN122" s="204">
        <f>IF('Indicator Date hidden'!AO123="x","x",$AN$2-'Indicator Date hidden'!AO123)</f>
        <v>0</v>
      </c>
      <c r="AO122" s="204">
        <f>IF('Indicator Date hidden'!AP123="x","x",$AO$2-'Indicator Date hidden'!AP123)</f>
        <v>0</v>
      </c>
      <c r="AP122" s="204">
        <f>IF('Indicator Date hidden'!AQ123="x","x",$AP$2-'Indicator Date hidden'!AQ123)</f>
        <v>0</v>
      </c>
      <c r="AQ122" s="204">
        <f>IF('Indicator Date hidden'!AR123="x","x",$AQ$2-'Indicator Date hidden'!AR123)</f>
        <v>0</v>
      </c>
      <c r="AR122" s="204">
        <f>IF('Indicator Date hidden'!AS123="x","x",$AR$2-'Indicator Date hidden'!AS123)</f>
        <v>0</v>
      </c>
      <c r="AS122" s="204">
        <f>IF('Indicator Date hidden'!AT123="x","x",$AS$2-'Indicator Date hidden'!AT123)</f>
        <v>0</v>
      </c>
      <c r="AT122" s="204">
        <f>IF('Indicator Date hidden'!AU123="x","x",$AT$2-'Indicator Date hidden'!AU123)</f>
        <v>0</v>
      </c>
      <c r="AU122" s="204">
        <f>IF('Indicator Date hidden'!AV123="x","x",$AU$2-'Indicator Date hidden'!AV123)</f>
        <v>3</v>
      </c>
      <c r="AV122" s="204">
        <f>IF('Indicator Date hidden'!AW123="x","x",$AV$2-'Indicator Date hidden'!AW123)</f>
        <v>0</v>
      </c>
      <c r="AW122" s="204">
        <f>IF('Indicator Date hidden'!AX123="x","x",$AW$2-'Indicator Date hidden'!AX123)</f>
        <v>0</v>
      </c>
      <c r="AX122" s="204">
        <f>IF('Indicator Date hidden'!AY123="x","x",$AX$2-'Indicator Date hidden'!AY123)</f>
        <v>0</v>
      </c>
      <c r="AY122" s="204">
        <f>IF('Indicator Date hidden'!AZ123="x","x",$AY$2-'Indicator Date hidden'!AZ123)</f>
        <v>0</v>
      </c>
      <c r="AZ122" s="204">
        <f>IF('Indicator Date hidden'!BA123="x","x",$AZ$2-'Indicator Date hidden'!BA123)</f>
        <v>0</v>
      </c>
      <c r="BA122">
        <f t="shared" si="15"/>
        <v>14</v>
      </c>
      <c r="BB122" s="21">
        <f t="shared" si="16"/>
        <v>0.28000000000000003</v>
      </c>
      <c r="BC122">
        <f t="shared" si="17"/>
        <v>6</v>
      </c>
      <c r="BD122" s="21">
        <f t="shared" si="18"/>
        <v>0.82559069762201176</v>
      </c>
      <c r="BE122" s="273">
        <f t="shared" si="19"/>
        <v>0</v>
      </c>
    </row>
    <row r="123" spans="1:57" x14ac:dyDescent="0.35">
      <c r="A123" t="s">
        <v>7041</v>
      </c>
      <c r="B123" s="204">
        <f>IF('Indicator Date hidden'!C124="x","x",$B$2-'Indicator Date hidden'!C124)</f>
        <v>0</v>
      </c>
      <c r="C123" s="204">
        <f>IF('Indicator Date hidden'!D124="x","x",$C$2-'Indicator Date hidden'!D124)</f>
        <v>0</v>
      </c>
      <c r="D123" s="204">
        <f>IF('Indicator Date hidden'!E124="x","x",$D$2-'Indicator Date hidden'!E124)</f>
        <v>0</v>
      </c>
      <c r="E123" s="204">
        <f>IF('Indicator Date hidden'!F124="x","x",$E$2-'Indicator Date hidden'!F124)</f>
        <v>0</v>
      </c>
      <c r="F123" s="204">
        <f>IF('Indicator Date hidden'!G124="x","x",$F$2-'Indicator Date hidden'!G124)</f>
        <v>0</v>
      </c>
      <c r="G123" s="204">
        <f>IF('Indicator Date hidden'!H124="x","x",$G$2-'Indicator Date hidden'!H124)</f>
        <v>0</v>
      </c>
      <c r="H123" s="204">
        <f>IF('Indicator Date hidden'!I124="x","x",$H$2-'Indicator Date hidden'!I124)</f>
        <v>0</v>
      </c>
      <c r="I123" s="204">
        <f>IF('Indicator Date hidden'!J124="x","x",$I$2-'Indicator Date hidden'!J124)</f>
        <v>0</v>
      </c>
      <c r="J123" s="204">
        <f>IF('Indicator Date hidden'!K124="x","x",$J$2-'Indicator Date hidden'!K124)</f>
        <v>0</v>
      </c>
      <c r="K123" s="204">
        <f>IF('Indicator Date hidden'!L124="x","x",$K$2-'Indicator Date hidden'!L124)</f>
        <v>0</v>
      </c>
      <c r="L123" s="204">
        <f>IF('Indicator Date hidden'!M124="x","x",$L$2-'Indicator Date hidden'!M124)</f>
        <v>0</v>
      </c>
      <c r="M123" s="204">
        <f>IF('Indicator Date hidden'!N124="x","x",$M$2-'Indicator Date hidden'!N124)</f>
        <v>0</v>
      </c>
      <c r="N123" s="204">
        <f>IF('Indicator Date hidden'!O124="x","x",$N$2-'Indicator Date hidden'!O124)</f>
        <v>0</v>
      </c>
      <c r="O123" s="204">
        <f>IF('Indicator Date hidden'!P124="x","x",$O$2-'Indicator Date hidden'!P124)</f>
        <v>0</v>
      </c>
      <c r="P123" s="204">
        <f>IF('Indicator Date hidden'!Q124="x","x",$P$2-'Indicator Date hidden'!Q124)</f>
        <v>0</v>
      </c>
      <c r="Q123" s="204" t="str">
        <f>IF('Indicator Date hidden'!R124="x","x",$Q$2-'Indicator Date hidden'!R124)</f>
        <v>x</v>
      </c>
      <c r="R123" s="204">
        <f>IF('Indicator Date hidden'!S124="x","x",$R$2-'Indicator Date hidden'!S124)</f>
        <v>0</v>
      </c>
      <c r="S123" s="204">
        <f>IF('Indicator Date hidden'!T124="x","x",$S$2-'Indicator Date hidden'!T124)</f>
        <v>0</v>
      </c>
      <c r="T123" s="204">
        <f>IF('Indicator Date hidden'!U124="x","x",$T$2-'Indicator Date hidden'!U124)</f>
        <v>0</v>
      </c>
      <c r="U123" s="204" t="str">
        <f>IF('Indicator Date hidden'!V124="x","x",$U$2-'Indicator Date hidden'!V124)</f>
        <v>x</v>
      </c>
      <c r="V123" s="204">
        <f>IF('Indicator Date hidden'!W124="x","x",$V$2-'Indicator Date hidden'!W124)</f>
        <v>0</v>
      </c>
      <c r="W123" s="204" t="str">
        <f>IF('Indicator Date hidden'!X124="x","x",$W$2-'Indicator Date hidden'!X124)</f>
        <v>x</v>
      </c>
      <c r="X123" s="204">
        <f>IF('Indicator Date hidden'!Y124="x","x",$X$2-'Indicator Date hidden'!Y124)</f>
        <v>4</v>
      </c>
      <c r="Y123" s="204">
        <f>IF('Indicator Date hidden'!Z124="x","x",$Y$2-'Indicator Date hidden'!Z124)</f>
        <v>0</v>
      </c>
      <c r="Z123" s="204">
        <f>IF('Indicator Date hidden'!AA124="x","x",$Z$2-'Indicator Date hidden'!AA124)</f>
        <v>0</v>
      </c>
      <c r="AA123" s="204" t="str">
        <f>IF('Indicator Date hidden'!AB124="x","x",$AA$2-'Indicator Date hidden'!AB124)</f>
        <v>x</v>
      </c>
      <c r="AB123" s="204">
        <f>IF('Indicator Date hidden'!AC124="x","x",$AB$2-'Indicator Date hidden'!AC124)</f>
        <v>0</v>
      </c>
      <c r="AC123" s="204">
        <f>IF('Indicator Date hidden'!AD124="x","x",$AC$2-'Indicator Date hidden'!AD124)</f>
        <v>0</v>
      </c>
      <c r="AD123" s="204" t="str">
        <f>IF('Indicator Date hidden'!AE124="x","x",$AD$2-'Indicator Date hidden'!AE124)</f>
        <v>x</v>
      </c>
      <c r="AE123" s="204">
        <f>IF('Indicator Date hidden'!AF124="x","x",$AE$2-'Indicator Date hidden'!AF124)</f>
        <v>0</v>
      </c>
      <c r="AF123" s="204">
        <f>IF('Indicator Date hidden'!AG124="x","x",$AF$2-'Indicator Date hidden'!AG124)</f>
        <v>1</v>
      </c>
      <c r="AG123" s="204">
        <f>IF('Indicator Date hidden'!AH124="x","x",$AG$2-'Indicator Date hidden'!AH124)</f>
        <v>0</v>
      </c>
      <c r="AH123" s="204">
        <f>IF('Indicator Date hidden'!AI124="x","x",$AH$2-'Indicator Date hidden'!AI124)</f>
        <v>0</v>
      </c>
      <c r="AI123" s="204">
        <f>IF('Indicator Date hidden'!AJ124="x","x",$AI$2-'Indicator Date hidden'!AJ124)</f>
        <v>0</v>
      </c>
      <c r="AJ123" s="204" t="str">
        <f>IF('Indicator Date hidden'!AK124="x","x",$AJ$2-'Indicator Date hidden'!AK124)</f>
        <v>x</v>
      </c>
      <c r="AK123" s="204">
        <f>IF('Indicator Date hidden'!AL124="x","x",$AK$2-'Indicator Date hidden'!AL124)</f>
        <v>1</v>
      </c>
      <c r="AL123" s="204">
        <f>IF('Indicator Date hidden'!AM124="x","x",$AL$2-'Indicator Date hidden'!AM124)</f>
        <v>0</v>
      </c>
      <c r="AM123" s="204">
        <f>IF('Indicator Date hidden'!AN124="x","x",$AM$2-'Indicator Date hidden'!AN124)</f>
        <v>0</v>
      </c>
      <c r="AN123" s="204">
        <f>IF('Indicator Date hidden'!AO124="x","x",$AN$2-'Indicator Date hidden'!AO124)</f>
        <v>0</v>
      </c>
      <c r="AO123" s="204">
        <f>IF('Indicator Date hidden'!AP124="x","x",$AO$2-'Indicator Date hidden'!AP124)</f>
        <v>0</v>
      </c>
      <c r="AP123" s="204">
        <f>IF('Indicator Date hidden'!AQ124="x","x",$AP$2-'Indicator Date hidden'!AQ124)</f>
        <v>0</v>
      </c>
      <c r="AQ123" s="204">
        <f>IF('Indicator Date hidden'!AR124="x","x",$AQ$2-'Indicator Date hidden'!AR124)</f>
        <v>0</v>
      </c>
      <c r="AR123" s="204">
        <f>IF('Indicator Date hidden'!AS124="x","x",$AR$2-'Indicator Date hidden'!AS124)</f>
        <v>0</v>
      </c>
      <c r="AS123" s="204">
        <f>IF('Indicator Date hidden'!AT124="x","x",$AS$2-'Indicator Date hidden'!AT124)</f>
        <v>0</v>
      </c>
      <c r="AT123" s="204">
        <f>IF('Indicator Date hidden'!AU124="x","x",$AT$2-'Indicator Date hidden'!AU124)</f>
        <v>0</v>
      </c>
      <c r="AU123" s="204" t="str">
        <f>IF('Indicator Date hidden'!AV124="x","x",$AU$2-'Indicator Date hidden'!AV124)</f>
        <v>x</v>
      </c>
      <c r="AV123" s="204">
        <f>IF('Indicator Date hidden'!AW124="x","x",$AV$2-'Indicator Date hidden'!AW124)</f>
        <v>0</v>
      </c>
      <c r="AW123" s="204">
        <f>IF('Indicator Date hidden'!AX124="x","x",$AW$2-'Indicator Date hidden'!AX124)</f>
        <v>0</v>
      </c>
      <c r="AX123" s="204">
        <f>IF('Indicator Date hidden'!AY124="x","x",$AX$2-'Indicator Date hidden'!AY124)</f>
        <v>0</v>
      </c>
      <c r="AY123" s="204">
        <f>IF('Indicator Date hidden'!AZ124="x","x",$AY$2-'Indicator Date hidden'!AZ124)</f>
        <v>0</v>
      </c>
      <c r="AZ123" s="204">
        <f>IF('Indicator Date hidden'!BA124="x","x",$AZ$2-'Indicator Date hidden'!BA124)</f>
        <v>0</v>
      </c>
      <c r="BA123">
        <f t="shared" si="15"/>
        <v>6</v>
      </c>
      <c r="BB123" s="21">
        <f t="shared" si="16"/>
        <v>0.13636363636363635</v>
      </c>
      <c r="BC123">
        <f t="shared" si="17"/>
        <v>3</v>
      </c>
      <c r="BD123" s="21">
        <f t="shared" si="18"/>
        <v>0.62489668567579637</v>
      </c>
      <c r="BE123" s="273">
        <f t="shared" si="19"/>
        <v>0</v>
      </c>
    </row>
    <row r="124" spans="1:57" x14ac:dyDescent="0.35">
      <c r="A124" t="s">
        <v>7049</v>
      </c>
      <c r="B124" s="204">
        <f>IF('Indicator Date hidden'!C125="x","x",$B$2-'Indicator Date hidden'!C125)</f>
        <v>0</v>
      </c>
      <c r="C124" s="204">
        <f>IF('Indicator Date hidden'!D125="x","x",$C$2-'Indicator Date hidden'!D125)</f>
        <v>0</v>
      </c>
      <c r="D124" s="204">
        <f>IF('Indicator Date hidden'!E125="x","x",$D$2-'Indicator Date hidden'!E125)</f>
        <v>0</v>
      </c>
      <c r="E124" s="204">
        <f>IF('Indicator Date hidden'!F125="x","x",$E$2-'Indicator Date hidden'!F125)</f>
        <v>0</v>
      </c>
      <c r="F124" s="204">
        <f>IF('Indicator Date hidden'!G125="x","x",$F$2-'Indicator Date hidden'!G125)</f>
        <v>0</v>
      </c>
      <c r="G124" s="204">
        <f>IF('Indicator Date hidden'!H125="x","x",$G$2-'Indicator Date hidden'!H125)</f>
        <v>0</v>
      </c>
      <c r="H124" s="204">
        <f>IF('Indicator Date hidden'!I125="x","x",$H$2-'Indicator Date hidden'!I125)</f>
        <v>0</v>
      </c>
      <c r="I124" s="204">
        <f>IF('Indicator Date hidden'!J125="x","x",$I$2-'Indicator Date hidden'!J125)</f>
        <v>0</v>
      </c>
      <c r="J124" s="204">
        <f>IF('Indicator Date hidden'!K125="x","x",$J$2-'Indicator Date hidden'!K125)</f>
        <v>0</v>
      </c>
      <c r="K124" s="204">
        <f>IF('Indicator Date hidden'!L125="x","x",$K$2-'Indicator Date hidden'!L125)</f>
        <v>0</v>
      </c>
      <c r="L124" s="204">
        <f>IF('Indicator Date hidden'!M125="x","x",$L$2-'Indicator Date hidden'!M125)</f>
        <v>0</v>
      </c>
      <c r="M124" s="204">
        <f>IF('Indicator Date hidden'!N125="x","x",$M$2-'Indicator Date hidden'!N125)</f>
        <v>0</v>
      </c>
      <c r="N124" s="204">
        <f>IF('Indicator Date hidden'!O125="x","x",$N$2-'Indicator Date hidden'!O125)</f>
        <v>0</v>
      </c>
      <c r="O124" s="204">
        <f>IF('Indicator Date hidden'!P125="x","x",$O$2-'Indicator Date hidden'!P125)</f>
        <v>0</v>
      </c>
      <c r="P124" s="204">
        <f>IF('Indicator Date hidden'!Q125="x","x",$P$2-'Indicator Date hidden'!Q125)</f>
        <v>0</v>
      </c>
      <c r="Q124" s="204" t="str">
        <f>IF('Indicator Date hidden'!R125="x","x",$Q$2-'Indicator Date hidden'!R125)</f>
        <v>x</v>
      </c>
      <c r="R124" s="204">
        <f>IF('Indicator Date hidden'!S125="x","x",$R$2-'Indicator Date hidden'!S125)</f>
        <v>0</v>
      </c>
      <c r="S124" s="204">
        <f>IF('Indicator Date hidden'!T125="x","x",$S$2-'Indicator Date hidden'!T125)</f>
        <v>0</v>
      </c>
      <c r="T124" s="204">
        <f>IF('Indicator Date hidden'!U125="x","x",$T$2-'Indicator Date hidden'!U125)</f>
        <v>0</v>
      </c>
      <c r="U124" s="204" t="str">
        <f>IF('Indicator Date hidden'!V125="x","x",$U$2-'Indicator Date hidden'!V125)</f>
        <v>x</v>
      </c>
      <c r="V124" s="204">
        <f>IF('Indicator Date hidden'!W125="x","x",$V$2-'Indicator Date hidden'!W125)</f>
        <v>0</v>
      </c>
      <c r="W124" s="204" t="str">
        <f>IF('Indicator Date hidden'!X125="x","x",$W$2-'Indicator Date hidden'!X125)</f>
        <v>x</v>
      </c>
      <c r="X124" s="204">
        <f>IF('Indicator Date hidden'!Y125="x","x",$X$2-'Indicator Date hidden'!Y125)</f>
        <v>4</v>
      </c>
      <c r="Y124" s="204">
        <f>IF('Indicator Date hidden'!Z125="x","x",$Y$2-'Indicator Date hidden'!Z125)</f>
        <v>0</v>
      </c>
      <c r="Z124" s="204">
        <f>IF('Indicator Date hidden'!AA125="x","x",$Z$2-'Indicator Date hidden'!AA125)</f>
        <v>0</v>
      </c>
      <c r="AA124" s="204" t="str">
        <f>IF('Indicator Date hidden'!AB125="x","x",$AA$2-'Indicator Date hidden'!AB125)</f>
        <v>x</v>
      </c>
      <c r="AB124" s="204">
        <f>IF('Indicator Date hidden'!AC125="x","x",$AB$2-'Indicator Date hidden'!AC125)</f>
        <v>0</v>
      </c>
      <c r="AC124" s="204">
        <f>IF('Indicator Date hidden'!AD125="x","x",$AC$2-'Indicator Date hidden'!AD125)</f>
        <v>0</v>
      </c>
      <c r="AD124" s="204" t="str">
        <f>IF('Indicator Date hidden'!AE125="x","x",$AD$2-'Indicator Date hidden'!AE125)</f>
        <v>x</v>
      </c>
      <c r="AE124" s="204">
        <f>IF('Indicator Date hidden'!AF125="x","x",$AE$2-'Indicator Date hidden'!AF125)</f>
        <v>0</v>
      </c>
      <c r="AF124" s="204" t="str">
        <f>IF('Indicator Date hidden'!AG125="x","x",$AF$2-'Indicator Date hidden'!AG125)</f>
        <v>x</v>
      </c>
      <c r="AG124" s="204">
        <f>IF('Indicator Date hidden'!AH125="x","x",$AG$2-'Indicator Date hidden'!AH125)</f>
        <v>0</v>
      </c>
      <c r="AH124" s="204">
        <f>IF('Indicator Date hidden'!AI125="x","x",$AH$2-'Indicator Date hidden'!AI125)</f>
        <v>0</v>
      </c>
      <c r="AI124" s="204">
        <f>IF('Indicator Date hidden'!AJ125="x","x",$AI$2-'Indicator Date hidden'!AJ125)</f>
        <v>0</v>
      </c>
      <c r="AJ124" s="204" t="str">
        <f>IF('Indicator Date hidden'!AK125="x","x",$AJ$2-'Indicator Date hidden'!AK125)</f>
        <v>x</v>
      </c>
      <c r="AK124" s="204">
        <f>IF('Indicator Date hidden'!AL125="x","x",$AK$2-'Indicator Date hidden'!AL125)</f>
        <v>1</v>
      </c>
      <c r="AL124" s="204">
        <f>IF('Indicator Date hidden'!AM125="x","x",$AL$2-'Indicator Date hidden'!AM125)</f>
        <v>0</v>
      </c>
      <c r="AM124" s="204">
        <f>IF('Indicator Date hidden'!AN125="x","x",$AM$2-'Indicator Date hidden'!AN125)</f>
        <v>0</v>
      </c>
      <c r="AN124" s="204">
        <f>IF('Indicator Date hidden'!AO125="x","x",$AN$2-'Indicator Date hidden'!AO125)</f>
        <v>0</v>
      </c>
      <c r="AO124" s="204">
        <f>IF('Indicator Date hidden'!AP125="x","x",$AO$2-'Indicator Date hidden'!AP125)</f>
        <v>2</v>
      </c>
      <c r="AP124" s="204" t="str">
        <f>IF('Indicator Date hidden'!AQ125="x","x",$AP$2-'Indicator Date hidden'!AQ125)</f>
        <v>x</v>
      </c>
      <c r="AQ124" s="204">
        <f>IF('Indicator Date hidden'!AR125="x","x",$AQ$2-'Indicator Date hidden'!AR125)</f>
        <v>0</v>
      </c>
      <c r="AR124" s="204">
        <f>IF('Indicator Date hidden'!AS125="x","x",$AR$2-'Indicator Date hidden'!AS125)</f>
        <v>0</v>
      </c>
      <c r="AS124" s="204">
        <f>IF('Indicator Date hidden'!AT125="x","x",$AS$2-'Indicator Date hidden'!AT125)</f>
        <v>0</v>
      </c>
      <c r="AT124" s="204">
        <f>IF('Indicator Date hidden'!AU125="x","x",$AT$2-'Indicator Date hidden'!AU125)</f>
        <v>0</v>
      </c>
      <c r="AU124" s="204" t="str">
        <f>IF('Indicator Date hidden'!AV125="x","x",$AU$2-'Indicator Date hidden'!AV125)</f>
        <v>x</v>
      </c>
      <c r="AV124" s="204">
        <f>IF('Indicator Date hidden'!AW125="x","x",$AV$2-'Indicator Date hidden'!AW125)</f>
        <v>0</v>
      </c>
      <c r="AW124" s="204">
        <f>IF('Indicator Date hidden'!AX125="x","x",$AW$2-'Indicator Date hidden'!AX125)</f>
        <v>0</v>
      </c>
      <c r="AX124" s="204">
        <f>IF('Indicator Date hidden'!AY125="x","x",$AX$2-'Indicator Date hidden'!AY125)</f>
        <v>0</v>
      </c>
      <c r="AY124" s="204" t="str">
        <f>IF('Indicator Date hidden'!AZ125="x","x",$AY$2-'Indicator Date hidden'!AZ125)</f>
        <v>x</v>
      </c>
      <c r="AZ124" s="204">
        <f>IF('Indicator Date hidden'!BA125="x","x",$AZ$2-'Indicator Date hidden'!BA125)</f>
        <v>0</v>
      </c>
      <c r="BA124">
        <f t="shared" si="15"/>
        <v>7</v>
      </c>
      <c r="BB124" s="21">
        <f t="shared" si="16"/>
        <v>0.17073170731707318</v>
      </c>
      <c r="BC124">
        <f t="shared" si="17"/>
        <v>3</v>
      </c>
      <c r="BD124" s="21">
        <f t="shared" si="18"/>
        <v>0.69501496823292719</v>
      </c>
      <c r="BE124" s="273">
        <f t="shared" si="19"/>
        <v>0</v>
      </c>
    </row>
    <row r="125" spans="1:57" x14ac:dyDescent="0.35">
      <c r="A125" t="s">
        <v>7039</v>
      </c>
      <c r="B125" s="204">
        <f>IF('Indicator Date hidden'!C126="x","x",$B$2-'Indicator Date hidden'!C126)</f>
        <v>0</v>
      </c>
      <c r="C125" s="204">
        <f>IF('Indicator Date hidden'!D126="x","x",$C$2-'Indicator Date hidden'!D126)</f>
        <v>0</v>
      </c>
      <c r="D125" s="204">
        <f>IF('Indicator Date hidden'!E126="x","x",$D$2-'Indicator Date hidden'!E126)</f>
        <v>0</v>
      </c>
      <c r="E125" s="204">
        <f>IF('Indicator Date hidden'!F126="x","x",$E$2-'Indicator Date hidden'!F126)</f>
        <v>0</v>
      </c>
      <c r="F125" s="204">
        <f>IF('Indicator Date hidden'!G126="x","x",$F$2-'Indicator Date hidden'!G126)</f>
        <v>0</v>
      </c>
      <c r="G125" s="204">
        <f>IF('Indicator Date hidden'!H126="x","x",$G$2-'Indicator Date hidden'!H126)</f>
        <v>0</v>
      </c>
      <c r="H125" s="204">
        <f>IF('Indicator Date hidden'!I126="x","x",$H$2-'Indicator Date hidden'!I126)</f>
        <v>0</v>
      </c>
      <c r="I125" s="204">
        <f>IF('Indicator Date hidden'!J126="x","x",$I$2-'Indicator Date hidden'!J126)</f>
        <v>0</v>
      </c>
      <c r="J125" s="204">
        <f>IF('Indicator Date hidden'!K126="x","x",$J$2-'Indicator Date hidden'!K126)</f>
        <v>0</v>
      </c>
      <c r="K125" s="204">
        <f>IF('Indicator Date hidden'!L126="x","x",$K$2-'Indicator Date hidden'!L126)</f>
        <v>0</v>
      </c>
      <c r="L125" s="204">
        <f>IF('Indicator Date hidden'!M126="x","x",$L$2-'Indicator Date hidden'!M126)</f>
        <v>0</v>
      </c>
      <c r="M125" s="204">
        <f>IF('Indicator Date hidden'!N126="x","x",$M$2-'Indicator Date hidden'!N126)</f>
        <v>0</v>
      </c>
      <c r="N125" s="204">
        <f>IF('Indicator Date hidden'!O126="x","x",$N$2-'Indicator Date hidden'!O126)</f>
        <v>0</v>
      </c>
      <c r="O125" s="204">
        <f>IF('Indicator Date hidden'!P126="x","x",$O$2-'Indicator Date hidden'!P126)</f>
        <v>0</v>
      </c>
      <c r="P125" s="204">
        <f>IF('Indicator Date hidden'!Q126="x","x",$P$2-'Indicator Date hidden'!Q126)</f>
        <v>0</v>
      </c>
      <c r="Q125" s="204">
        <f>IF('Indicator Date hidden'!R126="x","x",$Q$2-'Indicator Date hidden'!R126)</f>
        <v>2</v>
      </c>
      <c r="R125" s="204">
        <f>IF('Indicator Date hidden'!S126="x","x",$R$2-'Indicator Date hidden'!S126)</f>
        <v>0</v>
      </c>
      <c r="S125" s="204">
        <f>IF('Indicator Date hidden'!T126="x","x",$S$2-'Indicator Date hidden'!T126)</f>
        <v>0</v>
      </c>
      <c r="T125" s="204">
        <f>IF('Indicator Date hidden'!U126="x","x",$T$2-'Indicator Date hidden'!U126)</f>
        <v>0</v>
      </c>
      <c r="U125" s="204">
        <f>IF('Indicator Date hidden'!V126="x","x",$U$2-'Indicator Date hidden'!V126)</f>
        <v>0</v>
      </c>
      <c r="V125" s="204">
        <f>IF('Indicator Date hidden'!W126="x","x",$V$2-'Indicator Date hidden'!W126)</f>
        <v>0</v>
      </c>
      <c r="W125" s="204">
        <f>IF('Indicator Date hidden'!X126="x","x",$W$2-'Indicator Date hidden'!X126)</f>
        <v>8</v>
      </c>
      <c r="X125" s="204">
        <f>IF('Indicator Date hidden'!Y126="x","x",$X$2-'Indicator Date hidden'!Y126)</f>
        <v>0</v>
      </c>
      <c r="Y125" s="204">
        <f>IF('Indicator Date hidden'!Z126="x","x",$Y$2-'Indicator Date hidden'!Z126)</f>
        <v>0</v>
      </c>
      <c r="Z125" s="204">
        <f>IF('Indicator Date hidden'!AA126="x","x",$Z$2-'Indicator Date hidden'!AA126)</f>
        <v>0</v>
      </c>
      <c r="AA125" s="204">
        <f>IF('Indicator Date hidden'!AB126="x","x",$AA$2-'Indicator Date hidden'!AB126)</f>
        <v>0</v>
      </c>
      <c r="AB125" s="204">
        <f>IF('Indicator Date hidden'!AC126="x","x",$AB$2-'Indicator Date hidden'!AC126)</f>
        <v>0</v>
      </c>
      <c r="AC125" s="204">
        <f>IF('Indicator Date hidden'!AD126="x","x",$AC$2-'Indicator Date hidden'!AD126)</f>
        <v>0</v>
      </c>
      <c r="AD125" s="204">
        <f>IF('Indicator Date hidden'!AE126="x","x",$AD$2-'Indicator Date hidden'!AE126)</f>
        <v>0</v>
      </c>
      <c r="AE125" s="204">
        <f>IF('Indicator Date hidden'!AF126="x","x",$AE$2-'Indicator Date hidden'!AF126)</f>
        <v>0</v>
      </c>
      <c r="AF125" s="204">
        <f>IF('Indicator Date hidden'!AG126="x","x",$AF$2-'Indicator Date hidden'!AG126)</f>
        <v>4</v>
      </c>
      <c r="AG125" s="204">
        <f>IF('Indicator Date hidden'!AH126="x","x",$AG$2-'Indicator Date hidden'!AH126)</f>
        <v>0</v>
      </c>
      <c r="AH125" s="204">
        <f>IF('Indicator Date hidden'!AI126="x","x",$AH$2-'Indicator Date hidden'!AI126)</f>
        <v>0</v>
      </c>
      <c r="AI125" s="204">
        <f>IF('Indicator Date hidden'!AJ126="x","x",$AI$2-'Indicator Date hidden'!AJ126)</f>
        <v>0</v>
      </c>
      <c r="AJ125" s="204" t="str">
        <f>IF('Indicator Date hidden'!AK126="x","x",$AJ$2-'Indicator Date hidden'!AK126)</f>
        <v>x</v>
      </c>
      <c r="AK125" s="204">
        <f>IF('Indicator Date hidden'!AL126="x","x",$AK$2-'Indicator Date hidden'!AL126)</f>
        <v>1</v>
      </c>
      <c r="AL125" s="204">
        <f>IF('Indicator Date hidden'!AM126="x","x",$AL$2-'Indicator Date hidden'!AM126)</f>
        <v>0</v>
      </c>
      <c r="AM125" s="204">
        <f>IF('Indicator Date hidden'!AN126="x","x",$AM$2-'Indicator Date hidden'!AN126)</f>
        <v>0</v>
      </c>
      <c r="AN125" s="204">
        <f>IF('Indicator Date hidden'!AO126="x","x",$AN$2-'Indicator Date hidden'!AO126)</f>
        <v>0</v>
      </c>
      <c r="AO125" s="204">
        <f>IF('Indicator Date hidden'!AP126="x","x",$AO$2-'Indicator Date hidden'!AP126)</f>
        <v>0</v>
      </c>
      <c r="AP125" s="204">
        <f>IF('Indicator Date hidden'!AQ126="x","x",$AP$2-'Indicator Date hidden'!AQ126)</f>
        <v>0</v>
      </c>
      <c r="AQ125" s="204">
        <f>IF('Indicator Date hidden'!AR126="x","x",$AQ$2-'Indicator Date hidden'!AR126)</f>
        <v>6</v>
      </c>
      <c r="AR125" s="204">
        <f>IF('Indicator Date hidden'!AS126="x","x",$AR$2-'Indicator Date hidden'!AS126)</f>
        <v>0</v>
      </c>
      <c r="AS125" s="204">
        <f>IF('Indicator Date hidden'!AT126="x","x",$AS$2-'Indicator Date hidden'!AT126)</f>
        <v>0</v>
      </c>
      <c r="AT125" s="204">
        <f>IF('Indicator Date hidden'!AU126="x","x",$AT$2-'Indicator Date hidden'!AU126)</f>
        <v>0</v>
      </c>
      <c r="AU125" s="204" t="str">
        <f>IF('Indicator Date hidden'!AV126="x","x",$AU$2-'Indicator Date hidden'!AV126)</f>
        <v>x</v>
      </c>
      <c r="AV125" s="204">
        <f>IF('Indicator Date hidden'!AW126="x","x",$AV$2-'Indicator Date hidden'!AW126)</f>
        <v>0</v>
      </c>
      <c r="AW125" s="204">
        <f>IF('Indicator Date hidden'!AX126="x","x",$AW$2-'Indicator Date hidden'!AX126)</f>
        <v>0</v>
      </c>
      <c r="AX125" s="204">
        <f>IF('Indicator Date hidden'!AY126="x","x",$AX$2-'Indicator Date hidden'!AY126)</f>
        <v>0</v>
      </c>
      <c r="AY125" s="204">
        <f>IF('Indicator Date hidden'!AZ126="x","x",$AY$2-'Indicator Date hidden'!AZ126)</f>
        <v>0</v>
      </c>
      <c r="AZ125" s="204">
        <f>IF('Indicator Date hidden'!BA126="x","x",$AZ$2-'Indicator Date hidden'!BA126)</f>
        <v>0</v>
      </c>
      <c r="BA125">
        <f t="shared" si="15"/>
        <v>21</v>
      </c>
      <c r="BB125" s="21">
        <f t="shared" si="16"/>
        <v>0.42857142857142855</v>
      </c>
      <c r="BC125">
        <f t="shared" si="17"/>
        <v>5</v>
      </c>
      <c r="BD125" s="21">
        <f t="shared" si="18"/>
        <v>1.5118578920369088</v>
      </c>
      <c r="BE125" s="273">
        <f t="shared" si="19"/>
        <v>0</v>
      </c>
    </row>
    <row r="126" spans="1:57" x14ac:dyDescent="0.35">
      <c r="A126" t="s">
        <v>7037</v>
      </c>
      <c r="B126" s="204">
        <f>IF('Indicator Date hidden'!C127="x","x",$B$2-'Indicator Date hidden'!C127)</f>
        <v>0</v>
      </c>
      <c r="C126" s="204">
        <f>IF('Indicator Date hidden'!D127="x","x",$C$2-'Indicator Date hidden'!D127)</f>
        <v>0</v>
      </c>
      <c r="D126" s="204">
        <f>IF('Indicator Date hidden'!E127="x","x",$D$2-'Indicator Date hidden'!E127)</f>
        <v>0</v>
      </c>
      <c r="E126" s="204">
        <f>IF('Indicator Date hidden'!F127="x","x",$E$2-'Indicator Date hidden'!F127)</f>
        <v>0</v>
      </c>
      <c r="F126" s="204">
        <f>IF('Indicator Date hidden'!G127="x","x",$F$2-'Indicator Date hidden'!G127)</f>
        <v>0</v>
      </c>
      <c r="G126" s="204">
        <f>IF('Indicator Date hidden'!H127="x","x",$G$2-'Indicator Date hidden'!H127)</f>
        <v>0</v>
      </c>
      <c r="H126" s="204">
        <f>IF('Indicator Date hidden'!I127="x","x",$H$2-'Indicator Date hidden'!I127)</f>
        <v>0</v>
      </c>
      <c r="I126" s="204">
        <f>IF('Indicator Date hidden'!J127="x","x",$I$2-'Indicator Date hidden'!J127)</f>
        <v>0</v>
      </c>
      <c r="J126" s="204">
        <f>IF('Indicator Date hidden'!K127="x","x",$J$2-'Indicator Date hidden'!K127)</f>
        <v>0</v>
      </c>
      <c r="K126" s="204">
        <f>IF('Indicator Date hidden'!L127="x","x",$K$2-'Indicator Date hidden'!L127)</f>
        <v>0</v>
      </c>
      <c r="L126" s="204">
        <f>IF('Indicator Date hidden'!M127="x","x",$L$2-'Indicator Date hidden'!M127)</f>
        <v>0</v>
      </c>
      <c r="M126" s="204">
        <f>IF('Indicator Date hidden'!N127="x","x",$M$2-'Indicator Date hidden'!N127)</f>
        <v>0</v>
      </c>
      <c r="N126" s="204">
        <f>IF('Indicator Date hidden'!O127="x","x",$N$2-'Indicator Date hidden'!O127)</f>
        <v>0</v>
      </c>
      <c r="O126" s="204">
        <f>IF('Indicator Date hidden'!P127="x","x",$O$2-'Indicator Date hidden'!P127)</f>
        <v>0</v>
      </c>
      <c r="P126" s="204">
        <f>IF('Indicator Date hidden'!Q127="x","x",$P$2-'Indicator Date hidden'!Q127)</f>
        <v>0</v>
      </c>
      <c r="Q126" s="204">
        <f>IF('Indicator Date hidden'!R127="x","x",$Q$2-'Indicator Date hidden'!R127)</f>
        <v>2</v>
      </c>
      <c r="R126" s="204">
        <f>IF('Indicator Date hidden'!S127="x","x",$R$2-'Indicator Date hidden'!S127)</f>
        <v>0</v>
      </c>
      <c r="S126" s="204">
        <f>IF('Indicator Date hidden'!T127="x","x",$S$2-'Indicator Date hidden'!T127)</f>
        <v>0</v>
      </c>
      <c r="T126" s="204">
        <f>IF('Indicator Date hidden'!U127="x","x",$T$2-'Indicator Date hidden'!U127)</f>
        <v>0</v>
      </c>
      <c r="U126" s="204">
        <f>IF('Indicator Date hidden'!V127="x","x",$U$2-'Indicator Date hidden'!V127)</f>
        <v>0</v>
      </c>
      <c r="V126" s="204">
        <f>IF('Indicator Date hidden'!W127="x","x",$V$2-'Indicator Date hidden'!W127)</f>
        <v>0</v>
      </c>
      <c r="W126" s="204">
        <f>IF('Indicator Date hidden'!X127="x","x",$W$2-'Indicator Date hidden'!X127)</f>
        <v>2</v>
      </c>
      <c r="X126" s="204">
        <f>IF('Indicator Date hidden'!Y127="x","x",$X$2-'Indicator Date hidden'!Y127)</f>
        <v>4</v>
      </c>
      <c r="Y126" s="204">
        <f>IF('Indicator Date hidden'!Z127="x","x",$Y$2-'Indicator Date hidden'!Z127)</f>
        <v>0</v>
      </c>
      <c r="Z126" s="204">
        <f>IF('Indicator Date hidden'!AA127="x","x",$Z$2-'Indicator Date hidden'!AA127)</f>
        <v>0</v>
      </c>
      <c r="AA126" s="204">
        <f>IF('Indicator Date hidden'!AB127="x","x",$AA$2-'Indicator Date hidden'!AB127)</f>
        <v>0</v>
      </c>
      <c r="AB126" s="204">
        <f>IF('Indicator Date hidden'!AC127="x","x",$AB$2-'Indicator Date hidden'!AC127)</f>
        <v>0</v>
      </c>
      <c r="AC126" s="204">
        <f>IF('Indicator Date hidden'!AD127="x","x",$AC$2-'Indicator Date hidden'!AD127)</f>
        <v>0</v>
      </c>
      <c r="AD126" s="204">
        <f>IF('Indicator Date hidden'!AE127="x","x",$AD$2-'Indicator Date hidden'!AE127)</f>
        <v>0</v>
      </c>
      <c r="AE126" s="204">
        <f>IF('Indicator Date hidden'!AF127="x","x",$AE$2-'Indicator Date hidden'!AF127)</f>
        <v>0</v>
      </c>
      <c r="AF126" s="204">
        <f>IF('Indicator Date hidden'!AG127="x","x",$AF$2-'Indicator Date hidden'!AG127)</f>
        <v>2</v>
      </c>
      <c r="AG126" s="204">
        <f>IF('Indicator Date hidden'!AH127="x","x",$AG$2-'Indicator Date hidden'!AH127)</f>
        <v>0</v>
      </c>
      <c r="AH126" s="204">
        <f>IF('Indicator Date hidden'!AI127="x","x",$AH$2-'Indicator Date hidden'!AI127)</f>
        <v>0</v>
      </c>
      <c r="AI126" s="204">
        <f>IF('Indicator Date hidden'!AJ127="x","x",$AI$2-'Indicator Date hidden'!AJ127)</f>
        <v>0</v>
      </c>
      <c r="AJ126" s="204">
        <f>IF('Indicator Date hidden'!AK127="x","x",$AJ$2-'Indicator Date hidden'!AK127)</f>
        <v>1</v>
      </c>
      <c r="AK126" s="204">
        <f>IF('Indicator Date hidden'!AL127="x","x",$AK$2-'Indicator Date hidden'!AL127)</f>
        <v>0</v>
      </c>
      <c r="AL126" s="204">
        <f>IF('Indicator Date hidden'!AM127="x","x",$AL$2-'Indicator Date hidden'!AM127)</f>
        <v>0</v>
      </c>
      <c r="AM126" s="204">
        <f>IF('Indicator Date hidden'!AN127="x","x",$AM$2-'Indicator Date hidden'!AN127)</f>
        <v>0</v>
      </c>
      <c r="AN126" s="204">
        <f>IF('Indicator Date hidden'!AO127="x","x",$AN$2-'Indicator Date hidden'!AO127)</f>
        <v>0</v>
      </c>
      <c r="AO126" s="204">
        <f>IF('Indicator Date hidden'!AP127="x","x",$AO$2-'Indicator Date hidden'!AP127)</f>
        <v>0</v>
      </c>
      <c r="AP126" s="204">
        <f>IF('Indicator Date hidden'!AQ127="x","x",$AP$2-'Indicator Date hidden'!AQ127)</f>
        <v>0</v>
      </c>
      <c r="AQ126" s="204">
        <f>IF('Indicator Date hidden'!AR127="x","x",$AQ$2-'Indicator Date hidden'!AR127)</f>
        <v>0</v>
      </c>
      <c r="AR126" s="204">
        <f>IF('Indicator Date hidden'!AS127="x","x",$AR$2-'Indicator Date hidden'!AS127)</f>
        <v>0</v>
      </c>
      <c r="AS126" s="204">
        <f>IF('Indicator Date hidden'!AT127="x","x",$AS$2-'Indicator Date hidden'!AT127)</f>
        <v>0</v>
      </c>
      <c r="AT126" s="204">
        <f>IF('Indicator Date hidden'!AU127="x","x",$AT$2-'Indicator Date hidden'!AU127)</f>
        <v>0</v>
      </c>
      <c r="AU126" s="204">
        <f>IF('Indicator Date hidden'!AV127="x","x",$AU$2-'Indicator Date hidden'!AV127)</f>
        <v>2</v>
      </c>
      <c r="AV126" s="204">
        <f>IF('Indicator Date hidden'!AW127="x","x",$AV$2-'Indicator Date hidden'!AW127)</f>
        <v>0</v>
      </c>
      <c r="AW126" s="204">
        <f>IF('Indicator Date hidden'!AX127="x","x",$AW$2-'Indicator Date hidden'!AX127)</f>
        <v>0</v>
      </c>
      <c r="AX126" s="204">
        <f>IF('Indicator Date hidden'!AY127="x","x",$AX$2-'Indicator Date hidden'!AY127)</f>
        <v>0</v>
      </c>
      <c r="AY126" s="204">
        <f>IF('Indicator Date hidden'!AZ127="x","x",$AY$2-'Indicator Date hidden'!AZ127)</f>
        <v>0</v>
      </c>
      <c r="AZ126" s="204">
        <f>IF('Indicator Date hidden'!BA127="x","x",$AZ$2-'Indicator Date hidden'!BA127)</f>
        <v>0</v>
      </c>
      <c r="BA126">
        <f t="shared" si="15"/>
        <v>13</v>
      </c>
      <c r="BB126" s="21">
        <f t="shared" si="16"/>
        <v>0.25490196078431371</v>
      </c>
      <c r="BC126">
        <f t="shared" si="17"/>
        <v>6</v>
      </c>
      <c r="BD126" s="21">
        <f t="shared" si="18"/>
        <v>0.7629441748370086</v>
      </c>
      <c r="BE126" s="273">
        <f t="shared" si="19"/>
        <v>0</v>
      </c>
    </row>
    <row r="127" spans="1:57" x14ac:dyDescent="0.35">
      <c r="A127" t="s">
        <v>7038</v>
      </c>
      <c r="B127" s="204">
        <f>IF('Indicator Date hidden'!C128="x","x",$B$2-'Indicator Date hidden'!C128)</f>
        <v>0</v>
      </c>
      <c r="C127" s="204">
        <f>IF('Indicator Date hidden'!D128="x","x",$C$2-'Indicator Date hidden'!D128)</f>
        <v>0</v>
      </c>
      <c r="D127" s="204">
        <f>IF('Indicator Date hidden'!E128="x","x",$D$2-'Indicator Date hidden'!E128)</f>
        <v>0</v>
      </c>
      <c r="E127" s="204">
        <f>IF('Indicator Date hidden'!F128="x","x",$E$2-'Indicator Date hidden'!F128)</f>
        <v>0</v>
      </c>
      <c r="F127" s="204">
        <f>IF('Indicator Date hidden'!G128="x","x",$F$2-'Indicator Date hidden'!G128)</f>
        <v>0</v>
      </c>
      <c r="G127" s="204">
        <f>IF('Indicator Date hidden'!H128="x","x",$G$2-'Indicator Date hidden'!H128)</f>
        <v>0</v>
      </c>
      <c r="H127" s="204">
        <f>IF('Indicator Date hidden'!I128="x","x",$H$2-'Indicator Date hidden'!I128)</f>
        <v>0</v>
      </c>
      <c r="I127" s="204">
        <f>IF('Indicator Date hidden'!J128="x","x",$I$2-'Indicator Date hidden'!J128)</f>
        <v>0</v>
      </c>
      <c r="J127" s="204">
        <f>IF('Indicator Date hidden'!K128="x","x",$J$2-'Indicator Date hidden'!K128)</f>
        <v>0</v>
      </c>
      <c r="K127" s="204">
        <f>IF('Indicator Date hidden'!L128="x","x",$K$2-'Indicator Date hidden'!L128)</f>
        <v>0</v>
      </c>
      <c r="L127" s="204">
        <f>IF('Indicator Date hidden'!M128="x","x",$L$2-'Indicator Date hidden'!M128)</f>
        <v>0</v>
      </c>
      <c r="M127" s="204">
        <f>IF('Indicator Date hidden'!N128="x","x",$M$2-'Indicator Date hidden'!N128)</f>
        <v>0</v>
      </c>
      <c r="N127" s="204">
        <f>IF('Indicator Date hidden'!O128="x","x",$N$2-'Indicator Date hidden'!O128)</f>
        <v>0</v>
      </c>
      <c r="O127" s="204">
        <f>IF('Indicator Date hidden'!P128="x","x",$O$2-'Indicator Date hidden'!P128)</f>
        <v>0</v>
      </c>
      <c r="P127" s="204">
        <f>IF('Indicator Date hidden'!Q128="x","x",$P$2-'Indicator Date hidden'!Q128)</f>
        <v>0</v>
      </c>
      <c r="Q127" s="204">
        <f>IF('Indicator Date hidden'!R128="x","x",$Q$2-'Indicator Date hidden'!R128)</f>
        <v>1</v>
      </c>
      <c r="R127" s="204">
        <f>IF('Indicator Date hidden'!S128="x","x",$R$2-'Indicator Date hidden'!S128)</f>
        <v>0</v>
      </c>
      <c r="S127" s="204">
        <f>IF('Indicator Date hidden'!T128="x","x",$S$2-'Indicator Date hidden'!T128)</f>
        <v>0</v>
      </c>
      <c r="T127" s="204">
        <f>IF('Indicator Date hidden'!U128="x","x",$T$2-'Indicator Date hidden'!U128)</f>
        <v>0</v>
      </c>
      <c r="U127" s="204">
        <f>IF('Indicator Date hidden'!V128="x","x",$U$2-'Indicator Date hidden'!V128)</f>
        <v>0</v>
      </c>
      <c r="V127" s="204">
        <f>IF('Indicator Date hidden'!W128="x","x",$V$2-'Indicator Date hidden'!W128)</f>
        <v>0</v>
      </c>
      <c r="W127" s="204">
        <f>IF('Indicator Date hidden'!X128="x","x",$W$2-'Indicator Date hidden'!X128)</f>
        <v>0</v>
      </c>
      <c r="X127" s="204">
        <f>IF('Indicator Date hidden'!Y128="x","x",$X$2-'Indicator Date hidden'!Y128)</f>
        <v>4</v>
      </c>
      <c r="Y127" s="204">
        <f>IF('Indicator Date hidden'!Z128="x","x",$Y$2-'Indicator Date hidden'!Z128)</f>
        <v>0</v>
      </c>
      <c r="Z127" s="204">
        <f>IF('Indicator Date hidden'!AA128="x","x",$Z$2-'Indicator Date hidden'!AA128)</f>
        <v>0</v>
      </c>
      <c r="AA127" s="204">
        <f>IF('Indicator Date hidden'!AB128="x","x",$AA$2-'Indicator Date hidden'!AB128)</f>
        <v>0</v>
      </c>
      <c r="AB127" s="204">
        <f>IF('Indicator Date hidden'!AC128="x","x",$AB$2-'Indicator Date hidden'!AC128)</f>
        <v>0</v>
      </c>
      <c r="AC127" s="204">
        <f>IF('Indicator Date hidden'!AD128="x","x",$AC$2-'Indicator Date hidden'!AD128)</f>
        <v>0</v>
      </c>
      <c r="AD127" s="204">
        <f>IF('Indicator Date hidden'!AE128="x","x",$AD$2-'Indicator Date hidden'!AE128)</f>
        <v>0</v>
      </c>
      <c r="AE127" s="204" t="str">
        <f>IF('Indicator Date hidden'!AF128="x","x",$AE$2-'Indicator Date hidden'!AF128)</f>
        <v>x</v>
      </c>
      <c r="AF127" s="204">
        <f>IF('Indicator Date hidden'!AG128="x","x",$AF$2-'Indicator Date hidden'!AG128)</f>
        <v>3</v>
      </c>
      <c r="AG127" s="204">
        <f>IF('Indicator Date hidden'!AH128="x","x",$AG$2-'Indicator Date hidden'!AH128)</f>
        <v>0</v>
      </c>
      <c r="AH127" s="204">
        <f>IF('Indicator Date hidden'!AI128="x","x",$AH$2-'Indicator Date hidden'!AI128)</f>
        <v>0</v>
      </c>
      <c r="AI127" s="204">
        <f>IF('Indicator Date hidden'!AJ128="x","x",$AI$2-'Indicator Date hidden'!AJ128)</f>
        <v>0</v>
      </c>
      <c r="AJ127" s="204">
        <f>IF('Indicator Date hidden'!AK128="x","x",$AJ$2-'Indicator Date hidden'!AK128)</f>
        <v>0</v>
      </c>
      <c r="AK127" s="204">
        <f>IF('Indicator Date hidden'!AL128="x","x",$AK$2-'Indicator Date hidden'!AL128)</f>
        <v>1</v>
      </c>
      <c r="AL127" s="204">
        <f>IF('Indicator Date hidden'!AM128="x","x",$AL$2-'Indicator Date hidden'!AM128)</f>
        <v>0</v>
      </c>
      <c r="AM127" s="204">
        <f>IF('Indicator Date hidden'!AN128="x","x",$AM$2-'Indicator Date hidden'!AN128)</f>
        <v>0</v>
      </c>
      <c r="AN127" s="204">
        <f>IF('Indicator Date hidden'!AO128="x","x",$AN$2-'Indicator Date hidden'!AO128)</f>
        <v>0</v>
      </c>
      <c r="AO127" s="204">
        <f>IF('Indicator Date hidden'!AP128="x","x",$AO$2-'Indicator Date hidden'!AP128)</f>
        <v>1</v>
      </c>
      <c r="AP127" s="204">
        <f>IF('Indicator Date hidden'!AQ128="x","x",$AP$2-'Indicator Date hidden'!AQ128)</f>
        <v>1</v>
      </c>
      <c r="AQ127" s="204">
        <f>IF('Indicator Date hidden'!AR128="x","x",$AQ$2-'Indicator Date hidden'!AR128)</f>
        <v>0</v>
      </c>
      <c r="AR127" s="204">
        <f>IF('Indicator Date hidden'!AS128="x","x",$AR$2-'Indicator Date hidden'!AS128)</f>
        <v>0</v>
      </c>
      <c r="AS127" s="204">
        <f>IF('Indicator Date hidden'!AT128="x","x",$AS$2-'Indicator Date hidden'!AT128)</f>
        <v>0</v>
      </c>
      <c r="AT127" s="204">
        <f>IF('Indicator Date hidden'!AU128="x","x",$AT$2-'Indicator Date hidden'!AU128)</f>
        <v>0</v>
      </c>
      <c r="AU127" s="204">
        <f>IF('Indicator Date hidden'!AV128="x","x",$AU$2-'Indicator Date hidden'!AV128)</f>
        <v>6</v>
      </c>
      <c r="AV127" s="204">
        <f>IF('Indicator Date hidden'!AW128="x","x",$AV$2-'Indicator Date hidden'!AW128)</f>
        <v>0</v>
      </c>
      <c r="AW127" s="204">
        <f>IF('Indicator Date hidden'!AX128="x","x",$AW$2-'Indicator Date hidden'!AX128)</f>
        <v>0</v>
      </c>
      <c r="AX127" s="204">
        <f>IF('Indicator Date hidden'!AY128="x","x",$AX$2-'Indicator Date hidden'!AY128)</f>
        <v>0</v>
      </c>
      <c r="AY127" s="204">
        <f>IF('Indicator Date hidden'!AZ128="x","x",$AY$2-'Indicator Date hidden'!AZ128)</f>
        <v>0</v>
      </c>
      <c r="AZ127" s="204">
        <f>IF('Indicator Date hidden'!BA128="x","x",$AZ$2-'Indicator Date hidden'!BA128)</f>
        <v>0</v>
      </c>
      <c r="BA127">
        <f t="shared" si="15"/>
        <v>17</v>
      </c>
      <c r="BB127" s="21">
        <f t="shared" si="16"/>
        <v>0.34</v>
      </c>
      <c r="BC127">
        <f t="shared" si="17"/>
        <v>7</v>
      </c>
      <c r="BD127" s="21">
        <f t="shared" si="18"/>
        <v>1.0883014288330233</v>
      </c>
      <c r="BE127" s="273">
        <f t="shared" si="19"/>
        <v>0</v>
      </c>
    </row>
    <row r="128" spans="1:57" x14ac:dyDescent="0.35">
      <c r="A128" t="s">
        <v>7043</v>
      </c>
      <c r="B128" s="204">
        <f>IF('Indicator Date hidden'!C129="x","x",$B$2-'Indicator Date hidden'!C129)</f>
        <v>0</v>
      </c>
      <c r="C128" s="204">
        <f>IF('Indicator Date hidden'!D129="x","x",$C$2-'Indicator Date hidden'!D129)</f>
        <v>0</v>
      </c>
      <c r="D128" s="204">
        <f>IF('Indicator Date hidden'!E129="x","x",$D$2-'Indicator Date hidden'!E129)</f>
        <v>0</v>
      </c>
      <c r="E128" s="204">
        <f>IF('Indicator Date hidden'!F129="x","x",$E$2-'Indicator Date hidden'!F129)</f>
        <v>0</v>
      </c>
      <c r="F128" s="204">
        <f>IF('Indicator Date hidden'!G129="x","x",$F$2-'Indicator Date hidden'!G129)</f>
        <v>0</v>
      </c>
      <c r="G128" s="204">
        <f>IF('Indicator Date hidden'!H129="x","x",$G$2-'Indicator Date hidden'!H129)</f>
        <v>0</v>
      </c>
      <c r="H128" s="204">
        <f>IF('Indicator Date hidden'!I129="x","x",$H$2-'Indicator Date hidden'!I129)</f>
        <v>0</v>
      </c>
      <c r="I128" s="204">
        <f>IF('Indicator Date hidden'!J129="x","x",$I$2-'Indicator Date hidden'!J129)</f>
        <v>0</v>
      </c>
      <c r="J128" s="204">
        <f>IF('Indicator Date hidden'!K129="x","x",$J$2-'Indicator Date hidden'!K129)</f>
        <v>0</v>
      </c>
      <c r="K128" s="204">
        <f>IF('Indicator Date hidden'!L129="x","x",$K$2-'Indicator Date hidden'!L129)</f>
        <v>0</v>
      </c>
      <c r="L128" s="204">
        <f>IF('Indicator Date hidden'!M129="x","x",$L$2-'Indicator Date hidden'!M129)</f>
        <v>0</v>
      </c>
      <c r="M128" s="204">
        <f>IF('Indicator Date hidden'!N129="x","x",$M$2-'Indicator Date hidden'!N129)</f>
        <v>0</v>
      </c>
      <c r="N128" s="204">
        <f>IF('Indicator Date hidden'!O129="x","x",$N$2-'Indicator Date hidden'!O129)</f>
        <v>0</v>
      </c>
      <c r="O128" s="204">
        <f>IF('Indicator Date hidden'!P129="x","x",$O$2-'Indicator Date hidden'!P129)</f>
        <v>0</v>
      </c>
      <c r="P128" s="204">
        <f>IF('Indicator Date hidden'!Q129="x","x",$P$2-'Indicator Date hidden'!Q129)</f>
        <v>0</v>
      </c>
      <c r="Q128" s="204" t="str">
        <f>IF('Indicator Date hidden'!R129="x","x",$Q$2-'Indicator Date hidden'!R129)</f>
        <v>x</v>
      </c>
      <c r="R128" s="204">
        <f>IF('Indicator Date hidden'!S129="x","x",$R$2-'Indicator Date hidden'!S129)</f>
        <v>0</v>
      </c>
      <c r="S128" s="204">
        <f>IF('Indicator Date hidden'!T129="x","x",$S$2-'Indicator Date hidden'!T129)</f>
        <v>0</v>
      </c>
      <c r="T128" s="204">
        <f>IF('Indicator Date hidden'!U129="x","x",$T$2-'Indicator Date hidden'!U129)</f>
        <v>0</v>
      </c>
      <c r="U128" s="204" t="str">
        <f>IF('Indicator Date hidden'!V129="x","x",$U$2-'Indicator Date hidden'!V129)</f>
        <v>x</v>
      </c>
      <c r="V128" s="204">
        <f>IF('Indicator Date hidden'!W129="x","x",$V$2-'Indicator Date hidden'!W129)</f>
        <v>0</v>
      </c>
      <c r="W128" s="204" t="str">
        <f>IF('Indicator Date hidden'!X129="x","x",$W$2-'Indicator Date hidden'!X129)</f>
        <v>x</v>
      </c>
      <c r="X128" s="204">
        <f>IF('Indicator Date hidden'!Y129="x","x",$X$2-'Indicator Date hidden'!Y129)</f>
        <v>2</v>
      </c>
      <c r="Y128" s="204">
        <f>IF('Indicator Date hidden'!Z129="x","x",$Y$2-'Indicator Date hidden'!Z129)</f>
        <v>0</v>
      </c>
      <c r="Z128" s="204">
        <f>IF('Indicator Date hidden'!AA129="x","x",$Z$2-'Indicator Date hidden'!AA129)</f>
        <v>0</v>
      </c>
      <c r="AA128" s="204">
        <f>IF('Indicator Date hidden'!AB129="x","x",$AA$2-'Indicator Date hidden'!AB129)</f>
        <v>0</v>
      </c>
      <c r="AB128" s="204">
        <f>IF('Indicator Date hidden'!AC129="x","x",$AB$2-'Indicator Date hidden'!AC129)</f>
        <v>0</v>
      </c>
      <c r="AC128" s="204">
        <f>IF('Indicator Date hidden'!AD129="x","x",$AC$2-'Indicator Date hidden'!AD129)</f>
        <v>0</v>
      </c>
      <c r="AD128" s="204" t="str">
        <f>IF('Indicator Date hidden'!AE129="x","x",$AD$2-'Indicator Date hidden'!AE129)</f>
        <v>x</v>
      </c>
      <c r="AE128" s="204">
        <f>IF('Indicator Date hidden'!AF129="x","x",$AE$2-'Indicator Date hidden'!AF129)</f>
        <v>0</v>
      </c>
      <c r="AF128" s="204">
        <f>IF('Indicator Date hidden'!AG129="x","x",$AF$2-'Indicator Date hidden'!AG129)</f>
        <v>1</v>
      </c>
      <c r="AG128" s="204">
        <f>IF('Indicator Date hidden'!AH129="x","x",$AG$2-'Indicator Date hidden'!AH129)</f>
        <v>0</v>
      </c>
      <c r="AH128" s="204">
        <f>IF('Indicator Date hidden'!AI129="x","x",$AH$2-'Indicator Date hidden'!AI129)</f>
        <v>0</v>
      </c>
      <c r="AI128" s="204">
        <f>IF('Indicator Date hidden'!AJ129="x","x",$AI$2-'Indicator Date hidden'!AJ129)</f>
        <v>0</v>
      </c>
      <c r="AJ128" s="204" t="str">
        <f>IF('Indicator Date hidden'!AK129="x","x",$AJ$2-'Indicator Date hidden'!AK129)</f>
        <v>x</v>
      </c>
      <c r="AK128" s="204">
        <f>IF('Indicator Date hidden'!AL129="x","x",$AK$2-'Indicator Date hidden'!AL129)</f>
        <v>1</v>
      </c>
      <c r="AL128" s="204">
        <f>IF('Indicator Date hidden'!AM129="x","x",$AL$2-'Indicator Date hidden'!AM129)</f>
        <v>0</v>
      </c>
      <c r="AM128" s="204">
        <f>IF('Indicator Date hidden'!AN129="x","x",$AM$2-'Indicator Date hidden'!AN129)</f>
        <v>0</v>
      </c>
      <c r="AN128" s="204">
        <f>IF('Indicator Date hidden'!AO129="x","x",$AN$2-'Indicator Date hidden'!AO129)</f>
        <v>0</v>
      </c>
      <c r="AO128" s="204">
        <f>IF('Indicator Date hidden'!AP129="x","x",$AO$2-'Indicator Date hidden'!AP129)</f>
        <v>0</v>
      </c>
      <c r="AP128" s="204">
        <f>IF('Indicator Date hidden'!AQ129="x","x",$AP$2-'Indicator Date hidden'!AQ129)</f>
        <v>0</v>
      </c>
      <c r="AQ128" s="204">
        <f>IF('Indicator Date hidden'!AR129="x","x",$AQ$2-'Indicator Date hidden'!AR129)</f>
        <v>0</v>
      </c>
      <c r="AR128" s="204">
        <f>IF('Indicator Date hidden'!AS129="x","x",$AR$2-'Indicator Date hidden'!AS129)</f>
        <v>0</v>
      </c>
      <c r="AS128" s="204">
        <f>IF('Indicator Date hidden'!AT129="x","x",$AS$2-'Indicator Date hidden'!AT129)</f>
        <v>0</v>
      </c>
      <c r="AT128" s="204">
        <f>IF('Indicator Date hidden'!AU129="x","x",$AT$2-'Indicator Date hidden'!AU129)</f>
        <v>0</v>
      </c>
      <c r="AU128" s="204" t="str">
        <f>IF('Indicator Date hidden'!AV129="x","x",$AU$2-'Indicator Date hidden'!AV129)</f>
        <v>x</v>
      </c>
      <c r="AV128" s="204">
        <f>IF('Indicator Date hidden'!AW129="x","x",$AV$2-'Indicator Date hidden'!AW129)</f>
        <v>0</v>
      </c>
      <c r="AW128" s="204">
        <f>IF('Indicator Date hidden'!AX129="x","x",$AW$2-'Indicator Date hidden'!AX129)</f>
        <v>0</v>
      </c>
      <c r="AX128" s="204">
        <f>IF('Indicator Date hidden'!AY129="x","x",$AX$2-'Indicator Date hidden'!AY129)</f>
        <v>0</v>
      </c>
      <c r="AY128" s="204">
        <f>IF('Indicator Date hidden'!AZ129="x","x",$AY$2-'Indicator Date hidden'!AZ129)</f>
        <v>0</v>
      </c>
      <c r="AZ128" s="204">
        <f>IF('Indicator Date hidden'!BA129="x","x",$AZ$2-'Indicator Date hidden'!BA129)</f>
        <v>0</v>
      </c>
      <c r="BA128">
        <f t="shared" si="15"/>
        <v>4</v>
      </c>
      <c r="BB128" s="21">
        <f t="shared" si="16"/>
        <v>8.8888888888888892E-2</v>
      </c>
      <c r="BC128">
        <f t="shared" si="17"/>
        <v>3</v>
      </c>
      <c r="BD128" s="21">
        <f t="shared" si="18"/>
        <v>0.35416394334464951</v>
      </c>
      <c r="BE128" s="273">
        <f t="shared" si="19"/>
        <v>0</v>
      </c>
    </row>
    <row r="129" spans="1:57" x14ac:dyDescent="0.35">
      <c r="A129" t="s">
        <v>7051</v>
      </c>
      <c r="B129" s="204">
        <f>IF('Indicator Date hidden'!C130="x","x",$B$2-'Indicator Date hidden'!C130)</f>
        <v>0</v>
      </c>
      <c r="C129" s="204">
        <f>IF('Indicator Date hidden'!D130="x","x",$C$2-'Indicator Date hidden'!D130)</f>
        <v>0</v>
      </c>
      <c r="D129" s="204">
        <f>IF('Indicator Date hidden'!E130="x","x",$D$2-'Indicator Date hidden'!E130)</f>
        <v>0</v>
      </c>
      <c r="E129" s="204">
        <f>IF('Indicator Date hidden'!F130="x","x",$E$2-'Indicator Date hidden'!F130)</f>
        <v>0</v>
      </c>
      <c r="F129" s="204">
        <f>IF('Indicator Date hidden'!G130="x","x",$F$2-'Indicator Date hidden'!G130)</f>
        <v>0</v>
      </c>
      <c r="G129" s="204">
        <f>IF('Indicator Date hidden'!H130="x","x",$G$2-'Indicator Date hidden'!H130)</f>
        <v>0</v>
      </c>
      <c r="H129" s="204">
        <f>IF('Indicator Date hidden'!I130="x","x",$H$2-'Indicator Date hidden'!I130)</f>
        <v>0</v>
      </c>
      <c r="I129" s="204">
        <f>IF('Indicator Date hidden'!J130="x","x",$I$2-'Indicator Date hidden'!J130)</f>
        <v>0</v>
      </c>
      <c r="J129" s="204">
        <f>IF('Indicator Date hidden'!K130="x","x",$J$2-'Indicator Date hidden'!K130)</f>
        <v>0</v>
      </c>
      <c r="K129" s="204">
        <f>IF('Indicator Date hidden'!L130="x","x",$K$2-'Indicator Date hidden'!L130)</f>
        <v>0</v>
      </c>
      <c r="L129" s="204">
        <f>IF('Indicator Date hidden'!M130="x","x",$L$2-'Indicator Date hidden'!M130)</f>
        <v>0</v>
      </c>
      <c r="M129" s="204">
        <f>IF('Indicator Date hidden'!N130="x","x",$M$2-'Indicator Date hidden'!N130)</f>
        <v>0</v>
      </c>
      <c r="N129" s="204">
        <f>IF('Indicator Date hidden'!O130="x","x",$N$2-'Indicator Date hidden'!O130)</f>
        <v>0</v>
      </c>
      <c r="O129" s="204">
        <f>IF('Indicator Date hidden'!P130="x","x",$O$2-'Indicator Date hidden'!P130)</f>
        <v>0</v>
      </c>
      <c r="P129" s="204">
        <f>IF('Indicator Date hidden'!Q130="x","x",$P$2-'Indicator Date hidden'!Q130)</f>
        <v>0</v>
      </c>
      <c r="Q129" s="204" t="str">
        <f>IF('Indicator Date hidden'!R130="x","x",$Q$2-'Indicator Date hidden'!R130)</f>
        <v>x</v>
      </c>
      <c r="R129" s="204">
        <f>IF('Indicator Date hidden'!S130="x","x",$R$2-'Indicator Date hidden'!S130)</f>
        <v>0</v>
      </c>
      <c r="S129" s="204">
        <f>IF('Indicator Date hidden'!T130="x","x",$S$2-'Indicator Date hidden'!T130)</f>
        <v>0</v>
      </c>
      <c r="T129" s="204">
        <f>IF('Indicator Date hidden'!U130="x","x",$T$2-'Indicator Date hidden'!U130)</f>
        <v>0</v>
      </c>
      <c r="U129" s="204" t="str">
        <f>IF('Indicator Date hidden'!V130="x","x",$U$2-'Indicator Date hidden'!V130)</f>
        <v>x</v>
      </c>
      <c r="V129" s="204">
        <f>IF('Indicator Date hidden'!W130="x","x",$V$2-'Indicator Date hidden'!W130)</f>
        <v>0</v>
      </c>
      <c r="W129" s="204">
        <f>IF('Indicator Date hidden'!X130="x","x",$W$2-'Indicator Date hidden'!X130)</f>
        <v>5</v>
      </c>
      <c r="X129" s="204">
        <f>IF('Indicator Date hidden'!Y130="x","x",$X$2-'Indicator Date hidden'!Y130)</f>
        <v>2</v>
      </c>
      <c r="Y129" s="204">
        <f>IF('Indicator Date hidden'!Z130="x","x",$Y$2-'Indicator Date hidden'!Z130)</f>
        <v>0</v>
      </c>
      <c r="Z129" s="204">
        <f>IF('Indicator Date hidden'!AA130="x","x",$Z$2-'Indicator Date hidden'!AA130)</f>
        <v>0</v>
      </c>
      <c r="AA129" s="204">
        <f>IF('Indicator Date hidden'!AB130="x","x",$AA$2-'Indicator Date hidden'!AB130)</f>
        <v>0</v>
      </c>
      <c r="AB129" s="204">
        <f>IF('Indicator Date hidden'!AC130="x","x",$AB$2-'Indicator Date hidden'!AC130)</f>
        <v>0</v>
      </c>
      <c r="AC129" s="204">
        <f>IF('Indicator Date hidden'!AD130="x","x",$AC$2-'Indicator Date hidden'!AD130)</f>
        <v>0</v>
      </c>
      <c r="AD129" s="204" t="str">
        <f>IF('Indicator Date hidden'!AE130="x","x",$AD$2-'Indicator Date hidden'!AE130)</f>
        <v>x</v>
      </c>
      <c r="AE129" s="204">
        <f>IF('Indicator Date hidden'!AF130="x","x",$AE$2-'Indicator Date hidden'!AF130)</f>
        <v>0</v>
      </c>
      <c r="AF129" s="204" t="str">
        <f>IF('Indicator Date hidden'!AG130="x","x",$AF$2-'Indicator Date hidden'!AG130)</f>
        <v>x</v>
      </c>
      <c r="AG129" s="204">
        <f>IF('Indicator Date hidden'!AH130="x","x",$AG$2-'Indicator Date hidden'!AH130)</f>
        <v>0</v>
      </c>
      <c r="AH129" s="204">
        <f>IF('Indicator Date hidden'!AI130="x","x",$AH$2-'Indicator Date hidden'!AI130)</f>
        <v>0</v>
      </c>
      <c r="AI129" s="204">
        <f>IF('Indicator Date hidden'!AJ130="x","x",$AI$2-'Indicator Date hidden'!AJ130)</f>
        <v>0</v>
      </c>
      <c r="AJ129" s="204" t="str">
        <f>IF('Indicator Date hidden'!AK130="x","x",$AJ$2-'Indicator Date hidden'!AK130)</f>
        <v>x</v>
      </c>
      <c r="AK129" s="204">
        <f>IF('Indicator Date hidden'!AL130="x","x",$AK$2-'Indicator Date hidden'!AL130)</f>
        <v>1</v>
      </c>
      <c r="AL129" s="204">
        <f>IF('Indicator Date hidden'!AM130="x","x",$AL$2-'Indicator Date hidden'!AM130)</f>
        <v>0</v>
      </c>
      <c r="AM129" s="204">
        <f>IF('Indicator Date hidden'!AN130="x","x",$AM$2-'Indicator Date hidden'!AN130)</f>
        <v>0</v>
      </c>
      <c r="AN129" s="204">
        <f>IF('Indicator Date hidden'!AO130="x","x",$AN$2-'Indicator Date hidden'!AO130)</f>
        <v>0</v>
      </c>
      <c r="AO129" s="204">
        <f>IF('Indicator Date hidden'!AP130="x","x",$AO$2-'Indicator Date hidden'!AP130)</f>
        <v>0</v>
      </c>
      <c r="AP129" s="204">
        <f>IF('Indicator Date hidden'!AQ130="x","x",$AP$2-'Indicator Date hidden'!AQ130)</f>
        <v>0</v>
      </c>
      <c r="AQ129" s="204" t="str">
        <f>IF('Indicator Date hidden'!AR130="x","x",$AQ$2-'Indicator Date hidden'!AR130)</f>
        <v>x</v>
      </c>
      <c r="AR129" s="204">
        <f>IF('Indicator Date hidden'!AS130="x","x",$AR$2-'Indicator Date hidden'!AS130)</f>
        <v>0</v>
      </c>
      <c r="AS129" s="204">
        <f>IF('Indicator Date hidden'!AT130="x","x",$AS$2-'Indicator Date hidden'!AT130)</f>
        <v>0</v>
      </c>
      <c r="AT129" s="204">
        <f>IF('Indicator Date hidden'!AU130="x","x",$AT$2-'Indicator Date hidden'!AU130)</f>
        <v>0</v>
      </c>
      <c r="AU129" s="204">
        <f>IF('Indicator Date hidden'!AV130="x","x",$AU$2-'Indicator Date hidden'!AV130)</f>
        <v>0</v>
      </c>
      <c r="AV129" s="204">
        <f>IF('Indicator Date hidden'!AW130="x","x",$AV$2-'Indicator Date hidden'!AW130)</f>
        <v>0</v>
      </c>
      <c r="AW129" s="204">
        <f>IF('Indicator Date hidden'!AX130="x","x",$AW$2-'Indicator Date hidden'!AX130)</f>
        <v>0</v>
      </c>
      <c r="AX129" s="204">
        <f>IF('Indicator Date hidden'!AY130="x","x",$AX$2-'Indicator Date hidden'!AY130)</f>
        <v>0</v>
      </c>
      <c r="AY129" s="204">
        <f>IF('Indicator Date hidden'!AZ130="x","x",$AY$2-'Indicator Date hidden'!AZ130)</f>
        <v>0</v>
      </c>
      <c r="AZ129" s="204">
        <f>IF('Indicator Date hidden'!BA130="x","x",$AZ$2-'Indicator Date hidden'!BA130)</f>
        <v>0</v>
      </c>
      <c r="BA129">
        <f t="shared" si="15"/>
        <v>8</v>
      </c>
      <c r="BB129" s="21">
        <f t="shared" si="16"/>
        <v>0.17777777777777778</v>
      </c>
      <c r="BC129">
        <f t="shared" si="17"/>
        <v>3</v>
      </c>
      <c r="BD129" s="21">
        <f t="shared" si="18"/>
        <v>0.7969076034240492</v>
      </c>
      <c r="BE129" s="273">
        <f t="shared" si="19"/>
        <v>0</v>
      </c>
    </row>
    <row r="130" spans="1:57" x14ac:dyDescent="0.35">
      <c r="A130" t="s">
        <v>7052</v>
      </c>
      <c r="B130" s="204">
        <f>IF('Indicator Date hidden'!C131="x","x",$B$2-'Indicator Date hidden'!C131)</f>
        <v>0</v>
      </c>
      <c r="C130" s="204">
        <f>IF('Indicator Date hidden'!D131="x","x",$C$2-'Indicator Date hidden'!D131)</f>
        <v>0</v>
      </c>
      <c r="D130" s="204">
        <f>IF('Indicator Date hidden'!E131="x","x",$D$2-'Indicator Date hidden'!E131)</f>
        <v>0</v>
      </c>
      <c r="E130" s="204">
        <f>IF('Indicator Date hidden'!F131="x","x",$E$2-'Indicator Date hidden'!F131)</f>
        <v>0</v>
      </c>
      <c r="F130" s="204">
        <f>IF('Indicator Date hidden'!G131="x","x",$F$2-'Indicator Date hidden'!G131)</f>
        <v>0</v>
      </c>
      <c r="G130" s="204">
        <f>IF('Indicator Date hidden'!H131="x","x",$G$2-'Indicator Date hidden'!H131)</f>
        <v>0</v>
      </c>
      <c r="H130" s="204">
        <f>IF('Indicator Date hidden'!I131="x","x",$H$2-'Indicator Date hidden'!I131)</f>
        <v>0</v>
      </c>
      <c r="I130" s="204">
        <f>IF('Indicator Date hidden'!J131="x","x",$I$2-'Indicator Date hidden'!J131)</f>
        <v>0</v>
      </c>
      <c r="J130" s="204">
        <f>IF('Indicator Date hidden'!K131="x","x",$J$2-'Indicator Date hidden'!K131)</f>
        <v>0</v>
      </c>
      <c r="K130" s="204">
        <f>IF('Indicator Date hidden'!L131="x","x",$K$2-'Indicator Date hidden'!L131)</f>
        <v>0</v>
      </c>
      <c r="L130" s="204">
        <f>IF('Indicator Date hidden'!M131="x","x",$L$2-'Indicator Date hidden'!M131)</f>
        <v>0</v>
      </c>
      <c r="M130" s="204">
        <f>IF('Indicator Date hidden'!N131="x","x",$M$2-'Indicator Date hidden'!N131)</f>
        <v>0</v>
      </c>
      <c r="N130" s="204">
        <f>IF('Indicator Date hidden'!O131="x","x",$N$2-'Indicator Date hidden'!O131)</f>
        <v>0</v>
      </c>
      <c r="O130" s="204">
        <f>IF('Indicator Date hidden'!P131="x","x",$O$2-'Indicator Date hidden'!P131)</f>
        <v>0</v>
      </c>
      <c r="P130" s="204">
        <f>IF('Indicator Date hidden'!Q131="x","x",$P$2-'Indicator Date hidden'!Q131)</f>
        <v>0</v>
      </c>
      <c r="Q130" s="204">
        <f>IF('Indicator Date hidden'!R131="x","x",$Q$2-'Indicator Date hidden'!R131)</f>
        <v>1</v>
      </c>
      <c r="R130" s="204">
        <f>IF('Indicator Date hidden'!S131="x","x",$R$2-'Indicator Date hidden'!S131)</f>
        <v>0</v>
      </c>
      <c r="S130" s="204">
        <f>IF('Indicator Date hidden'!T131="x","x",$S$2-'Indicator Date hidden'!T131)</f>
        <v>0</v>
      </c>
      <c r="T130" s="204">
        <f>IF('Indicator Date hidden'!U131="x","x",$T$2-'Indicator Date hidden'!U131)</f>
        <v>0</v>
      </c>
      <c r="U130" s="204">
        <f>IF('Indicator Date hidden'!V131="x","x",$U$2-'Indicator Date hidden'!V131)</f>
        <v>0</v>
      </c>
      <c r="V130" s="204">
        <f>IF('Indicator Date hidden'!W131="x","x",$V$2-'Indicator Date hidden'!W131)</f>
        <v>0</v>
      </c>
      <c r="W130" s="204">
        <f>IF('Indicator Date hidden'!X131="x","x",$W$2-'Indicator Date hidden'!X131)</f>
        <v>2</v>
      </c>
      <c r="X130" s="204">
        <f>IF('Indicator Date hidden'!Y131="x","x",$X$2-'Indicator Date hidden'!Y131)</f>
        <v>4</v>
      </c>
      <c r="Y130" s="204">
        <f>IF('Indicator Date hidden'!Z131="x","x",$Y$2-'Indicator Date hidden'!Z131)</f>
        <v>0</v>
      </c>
      <c r="Z130" s="204">
        <f>IF('Indicator Date hidden'!AA131="x","x",$Z$2-'Indicator Date hidden'!AA131)</f>
        <v>0</v>
      </c>
      <c r="AA130" s="204">
        <f>IF('Indicator Date hidden'!AB131="x","x",$AA$2-'Indicator Date hidden'!AB131)</f>
        <v>0</v>
      </c>
      <c r="AB130" s="204">
        <f>IF('Indicator Date hidden'!AC131="x","x",$AB$2-'Indicator Date hidden'!AC131)</f>
        <v>0</v>
      </c>
      <c r="AC130" s="204">
        <f>IF('Indicator Date hidden'!AD131="x","x",$AC$2-'Indicator Date hidden'!AD131)</f>
        <v>0</v>
      </c>
      <c r="AD130" s="204">
        <f>IF('Indicator Date hidden'!AE131="x","x",$AD$2-'Indicator Date hidden'!AE131)</f>
        <v>0</v>
      </c>
      <c r="AE130" s="204">
        <f>IF('Indicator Date hidden'!AF131="x","x",$AE$2-'Indicator Date hidden'!AF131)</f>
        <v>0</v>
      </c>
      <c r="AF130" s="204">
        <f>IF('Indicator Date hidden'!AG131="x","x",$AF$2-'Indicator Date hidden'!AG131)</f>
        <v>3</v>
      </c>
      <c r="AG130" s="204">
        <f>IF('Indicator Date hidden'!AH131="x","x",$AG$2-'Indicator Date hidden'!AH131)</f>
        <v>0</v>
      </c>
      <c r="AH130" s="204">
        <f>IF('Indicator Date hidden'!AI131="x","x",$AH$2-'Indicator Date hidden'!AI131)</f>
        <v>0</v>
      </c>
      <c r="AI130" s="204">
        <f>IF('Indicator Date hidden'!AJ131="x","x",$AI$2-'Indicator Date hidden'!AJ131)</f>
        <v>0</v>
      </c>
      <c r="AJ130" s="204">
        <f>IF('Indicator Date hidden'!AK131="x","x",$AJ$2-'Indicator Date hidden'!AK131)</f>
        <v>1</v>
      </c>
      <c r="AK130" s="204">
        <f>IF('Indicator Date hidden'!AL131="x","x",$AK$2-'Indicator Date hidden'!AL131)</f>
        <v>1</v>
      </c>
      <c r="AL130" s="204">
        <f>IF('Indicator Date hidden'!AM131="x","x",$AL$2-'Indicator Date hidden'!AM131)</f>
        <v>0</v>
      </c>
      <c r="AM130" s="204">
        <f>IF('Indicator Date hidden'!AN131="x","x",$AM$2-'Indicator Date hidden'!AN131)</f>
        <v>0</v>
      </c>
      <c r="AN130" s="204">
        <f>IF('Indicator Date hidden'!AO131="x","x",$AN$2-'Indicator Date hidden'!AO131)</f>
        <v>0</v>
      </c>
      <c r="AO130" s="204">
        <f>IF('Indicator Date hidden'!AP131="x","x",$AO$2-'Indicator Date hidden'!AP131)</f>
        <v>0</v>
      </c>
      <c r="AP130" s="204">
        <f>IF('Indicator Date hidden'!AQ131="x","x",$AP$2-'Indicator Date hidden'!AQ131)</f>
        <v>0</v>
      </c>
      <c r="AQ130" s="204">
        <f>IF('Indicator Date hidden'!AR131="x","x",$AQ$2-'Indicator Date hidden'!AR131)</f>
        <v>0</v>
      </c>
      <c r="AR130" s="204">
        <f>IF('Indicator Date hidden'!AS131="x","x",$AR$2-'Indicator Date hidden'!AS131)</f>
        <v>0</v>
      </c>
      <c r="AS130" s="204">
        <f>IF('Indicator Date hidden'!AT131="x","x",$AS$2-'Indicator Date hidden'!AT131)</f>
        <v>0</v>
      </c>
      <c r="AT130" s="204">
        <f>IF('Indicator Date hidden'!AU131="x","x",$AT$2-'Indicator Date hidden'!AU131)</f>
        <v>0</v>
      </c>
      <c r="AU130" s="204">
        <f>IF('Indicator Date hidden'!AV131="x","x",$AU$2-'Indicator Date hidden'!AV131)</f>
        <v>2</v>
      </c>
      <c r="AV130" s="204">
        <f>IF('Indicator Date hidden'!AW131="x","x",$AV$2-'Indicator Date hidden'!AW131)</f>
        <v>0</v>
      </c>
      <c r="AW130" s="204">
        <f>IF('Indicator Date hidden'!AX131="x","x",$AW$2-'Indicator Date hidden'!AX131)</f>
        <v>0</v>
      </c>
      <c r="AX130" s="204">
        <f>IF('Indicator Date hidden'!AY131="x","x",$AX$2-'Indicator Date hidden'!AY131)</f>
        <v>0</v>
      </c>
      <c r="AY130" s="204">
        <f>IF('Indicator Date hidden'!AZ131="x","x",$AY$2-'Indicator Date hidden'!AZ131)</f>
        <v>0</v>
      </c>
      <c r="AZ130" s="204">
        <f>IF('Indicator Date hidden'!BA131="x","x",$AZ$2-'Indicator Date hidden'!BA131)</f>
        <v>0</v>
      </c>
      <c r="BA130">
        <f t="shared" si="15"/>
        <v>14</v>
      </c>
      <c r="BB130" s="21">
        <f t="shared" si="16"/>
        <v>0.27450980392156865</v>
      </c>
      <c r="BC130">
        <f t="shared" si="17"/>
        <v>7</v>
      </c>
      <c r="BD130" s="21">
        <f t="shared" si="18"/>
        <v>0.79405712671829753</v>
      </c>
      <c r="BE130" s="273">
        <f t="shared" si="19"/>
        <v>0</v>
      </c>
    </row>
    <row r="131" spans="1:57" x14ac:dyDescent="0.35">
      <c r="A131" t="s">
        <v>7058</v>
      </c>
      <c r="B131" s="204">
        <f>IF('Indicator Date hidden'!C132="x","x",$B$2-'Indicator Date hidden'!C132)</f>
        <v>0</v>
      </c>
      <c r="C131" s="204">
        <f>IF('Indicator Date hidden'!D132="x","x",$C$2-'Indicator Date hidden'!D132)</f>
        <v>0</v>
      </c>
      <c r="D131" s="204">
        <f>IF('Indicator Date hidden'!E132="x","x",$D$2-'Indicator Date hidden'!E132)</f>
        <v>0</v>
      </c>
      <c r="E131" s="204">
        <f>IF('Indicator Date hidden'!F132="x","x",$E$2-'Indicator Date hidden'!F132)</f>
        <v>0</v>
      </c>
      <c r="F131" s="204">
        <f>IF('Indicator Date hidden'!G132="x","x",$F$2-'Indicator Date hidden'!G132)</f>
        <v>0</v>
      </c>
      <c r="G131" s="204">
        <f>IF('Indicator Date hidden'!H132="x","x",$G$2-'Indicator Date hidden'!H132)</f>
        <v>0</v>
      </c>
      <c r="H131" s="204">
        <f>IF('Indicator Date hidden'!I132="x","x",$H$2-'Indicator Date hidden'!I132)</f>
        <v>0</v>
      </c>
      <c r="I131" s="204">
        <f>IF('Indicator Date hidden'!J132="x","x",$I$2-'Indicator Date hidden'!J132)</f>
        <v>0</v>
      </c>
      <c r="J131" s="204">
        <f>IF('Indicator Date hidden'!K132="x","x",$J$2-'Indicator Date hidden'!K132)</f>
        <v>0</v>
      </c>
      <c r="K131" s="204">
        <f>IF('Indicator Date hidden'!L132="x","x",$K$2-'Indicator Date hidden'!L132)</f>
        <v>0</v>
      </c>
      <c r="L131" s="204">
        <f>IF('Indicator Date hidden'!M132="x","x",$L$2-'Indicator Date hidden'!M132)</f>
        <v>0</v>
      </c>
      <c r="M131" s="204">
        <f>IF('Indicator Date hidden'!N132="x","x",$M$2-'Indicator Date hidden'!N132)</f>
        <v>0</v>
      </c>
      <c r="N131" s="204">
        <f>IF('Indicator Date hidden'!O132="x","x",$N$2-'Indicator Date hidden'!O132)</f>
        <v>0</v>
      </c>
      <c r="O131" s="204">
        <f>IF('Indicator Date hidden'!P132="x","x",$O$2-'Indicator Date hidden'!P132)</f>
        <v>0</v>
      </c>
      <c r="P131" s="204">
        <f>IF('Indicator Date hidden'!Q132="x","x",$P$2-'Indicator Date hidden'!Q132)</f>
        <v>0</v>
      </c>
      <c r="Q131" s="204" t="str">
        <f>IF('Indicator Date hidden'!R132="x","x",$Q$2-'Indicator Date hidden'!R132)</f>
        <v>x</v>
      </c>
      <c r="R131" s="204">
        <f>IF('Indicator Date hidden'!S132="x","x",$R$2-'Indicator Date hidden'!S132)</f>
        <v>0</v>
      </c>
      <c r="S131" s="204">
        <f>IF('Indicator Date hidden'!T132="x","x",$S$2-'Indicator Date hidden'!T132)</f>
        <v>0</v>
      </c>
      <c r="T131" s="204">
        <f>IF('Indicator Date hidden'!U132="x","x",$T$2-'Indicator Date hidden'!U132)</f>
        <v>0</v>
      </c>
      <c r="U131" s="204">
        <f>IF('Indicator Date hidden'!V132="x","x",$U$2-'Indicator Date hidden'!V132)</f>
        <v>0</v>
      </c>
      <c r="V131" s="204">
        <f>IF('Indicator Date hidden'!W132="x","x",$V$2-'Indicator Date hidden'!W132)</f>
        <v>0</v>
      </c>
      <c r="W131" s="204">
        <f>IF('Indicator Date hidden'!X132="x","x",$W$2-'Indicator Date hidden'!X132)</f>
        <v>4</v>
      </c>
      <c r="X131" s="204">
        <f>IF('Indicator Date hidden'!Y132="x","x",$X$2-'Indicator Date hidden'!Y132)</f>
        <v>4</v>
      </c>
      <c r="Y131" s="204">
        <f>IF('Indicator Date hidden'!Z132="x","x",$Y$2-'Indicator Date hidden'!Z132)</f>
        <v>0</v>
      </c>
      <c r="Z131" s="204">
        <f>IF('Indicator Date hidden'!AA132="x","x",$Z$2-'Indicator Date hidden'!AA132)</f>
        <v>0</v>
      </c>
      <c r="AA131" s="204">
        <f>IF('Indicator Date hidden'!AB132="x","x",$AA$2-'Indicator Date hidden'!AB132)</f>
        <v>4</v>
      </c>
      <c r="AB131" s="204">
        <f>IF('Indicator Date hidden'!AC132="x","x",$AB$2-'Indicator Date hidden'!AC132)</f>
        <v>0</v>
      </c>
      <c r="AC131" s="204">
        <f>IF('Indicator Date hidden'!AD132="x","x",$AC$2-'Indicator Date hidden'!AD132)</f>
        <v>0</v>
      </c>
      <c r="AD131" s="204" t="str">
        <f>IF('Indicator Date hidden'!AE132="x","x",$AD$2-'Indicator Date hidden'!AE132)</f>
        <v>x</v>
      </c>
      <c r="AE131" s="204" t="str">
        <f>IF('Indicator Date hidden'!AF132="x","x",$AE$2-'Indicator Date hidden'!AF132)</f>
        <v>x</v>
      </c>
      <c r="AF131" s="204" t="str">
        <f>IF('Indicator Date hidden'!AG132="x","x",$AF$2-'Indicator Date hidden'!AG132)</f>
        <v>x</v>
      </c>
      <c r="AG131" s="204">
        <f>IF('Indicator Date hidden'!AH132="x","x",$AG$2-'Indicator Date hidden'!AH132)</f>
        <v>0</v>
      </c>
      <c r="AH131" s="204">
        <f>IF('Indicator Date hidden'!AI132="x","x",$AH$2-'Indicator Date hidden'!AI132)</f>
        <v>0</v>
      </c>
      <c r="AI131" s="204">
        <f>IF('Indicator Date hidden'!AJ132="x","x",$AI$2-'Indicator Date hidden'!AJ132)</f>
        <v>0</v>
      </c>
      <c r="AJ131" s="204" t="str">
        <f>IF('Indicator Date hidden'!AK132="x","x",$AJ$2-'Indicator Date hidden'!AK132)</f>
        <v>x</v>
      </c>
      <c r="AK131" s="204">
        <f>IF('Indicator Date hidden'!AL132="x","x",$AK$2-'Indicator Date hidden'!AL132)</f>
        <v>1</v>
      </c>
      <c r="AL131" s="204">
        <f>IF('Indicator Date hidden'!AM132="x","x",$AL$2-'Indicator Date hidden'!AM132)</f>
        <v>0</v>
      </c>
      <c r="AM131" s="204">
        <f>IF('Indicator Date hidden'!AN132="x","x",$AM$2-'Indicator Date hidden'!AN132)</f>
        <v>0</v>
      </c>
      <c r="AN131" s="204">
        <f>IF('Indicator Date hidden'!AO132="x","x",$AN$2-'Indicator Date hidden'!AO132)</f>
        <v>0</v>
      </c>
      <c r="AO131" s="204" t="str">
        <f>IF('Indicator Date hidden'!AP132="x","x",$AO$2-'Indicator Date hidden'!AP132)</f>
        <v>x</v>
      </c>
      <c r="AP131" s="204" t="str">
        <f>IF('Indicator Date hidden'!AQ132="x","x",$AP$2-'Indicator Date hidden'!AQ132)</f>
        <v>x</v>
      </c>
      <c r="AQ131" s="204">
        <f>IF('Indicator Date hidden'!AR132="x","x",$AQ$2-'Indicator Date hidden'!AR132)</f>
        <v>4</v>
      </c>
      <c r="AR131" s="204">
        <f>IF('Indicator Date hidden'!AS132="x","x",$AR$2-'Indicator Date hidden'!AS132)</f>
        <v>0</v>
      </c>
      <c r="AS131" s="204" t="str">
        <f>IF('Indicator Date hidden'!AT132="x","x",$AS$2-'Indicator Date hidden'!AT132)</f>
        <v>x</v>
      </c>
      <c r="AT131" s="204">
        <f>IF('Indicator Date hidden'!AU132="x","x",$AT$2-'Indicator Date hidden'!AU132)</f>
        <v>0</v>
      </c>
      <c r="AU131" s="204">
        <f>IF('Indicator Date hidden'!AV132="x","x",$AU$2-'Indicator Date hidden'!AV132)</f>
        <v>1</v>
      </c>
      <c r="AV131" s="204" t="str">
        <f>IF('Indicator Date hidden'!AW132="x","x",$AV$2-'Indicator Date hidden'!AW132)</f>
        <v>x</v>
      </c>
      <c r="AW131" s="204">
        <f>IF('Indicator Date hidden'!AX132="x","x",$AW$2-'Indicator Date hidden'!AX132)</f>
        <v>0</v>
      </c>
      <c r="AX131" s="204">
        <f>IF('Indicator Date hidden'!AY132="x","x",$AX$2-'Indicator Date hidden'!AY132)</f>
        <v>0</v>
      </c>
      <c r="AY131" s="204">
        <f>IF('Indicator Date hidden'!AZ132="x","x",$AY$2-'Indicator Date hidden'!AZ132)</f>
        <v>0</v>
      </c>
      <c r="AZ131" s="204">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73">
        <f t="shared" ref="BE131:BE162" si="24">MEDIAN(B131:AZ131)</f>
        <v>0</v>
      </c>
    </row>
    <row r="132" spans="1:57" x14ac:dyDescent="0.35">
      <c r="A132" t="s">
        <v>7068</v>
      </c>
      <c r="B132" s="204">
        <f>IF('Indicator Date hidden'!C133="x","x",$B$2-'Indicator Date hidden'!C133)</f>
        <v>0</v>
      </c>
      <c r="C132" s="204">
        <f>IF('Indicator Date hidden'!D133="x","x",$C$2-'Indicator Date hidden'!D133)</f>
        <v>0</v>
      </c>
      <c r="D132" s="204">
        <f>IF('Indicator Date hidden'!E133="x","x",$D$2-'Indicator Date hidden'!E133)</f>
        <v>0</v>
      </c>
      <c r="E132" s="204">
        <f>IF('Indicator Date hidden'!F133="x","x",$E$2-'Indicator Date hidden'!F133)</f>
        <v>0</v>
      </c>
      <c r="F132" s="204">
        <f>IF('Indicator Date hidden'!G133="x","x",$F$2-'Indicator Date hidden'!G133)</f>
        <v>0</v>
      </c>
      <c r="G132" s="204">
        <f>IF('Indicator Date hidden'!H133="x","x",$G$2-'Indicator Date hidden'!H133)</f>
        <v>0</v>
      </c>
      <c r="H132" s="204">
        <f>IF('Indicator Date hidden'!I133="x","x",$H$2-'Indicator Date hidden'!I133)</f>
        <v>0</v>
      </c>
      <c r="I132" s="204">
        <f>IF('Indicator Date hidden'!J133="x","x",$I$2-'Indicator Date hidden'!J133)</f>
        <v>0</v>
      </c>
      <c r="J132" s="204">
        <f>IF('Indicator Date hidden'!K133="x","x",$J$2-'Indicator Date hidden'!K133)</f>
        <v>0</v>
      </c>
      <c r="K132" s="204">
        <f>IF('Indicator Date hidden'!L133="x","x",$K$2-'Indicator Date hidden'!L133)</f>
        <v>2</v>
      </c>
      <c r="L132" s="204">
        <f>IF('Indicator Date hidden'!M133="x","x",$L$2-'Indicator Date hidden'!M133)</f>
        <v>0</v>
      </c>
      <c r="M132" s="204">
        <f>IF('Indicator Date hidden'!N133="x","x",$M$2-'Indicator Date hidden'!N133)</f>
        <v>0</v>
      </c>
      <c r="N132" s="204">
        <f>IF('Indicator Date hidden'!O133="x","x",$N$2-'Indicator Date hidden'!O133)</f>
        <v>0</v>
      </c>
      <c r="O132" s="204">
        <f>IF('Indicator Date hidden'!P133="x","x",$O$2-'Indicator Date hidden'!P133)</f>
        <v>0</v>
      </c>
      <c r="P132" s="204">
        <f>IF('Indicator Date hidden'!Q133="x","x",$P$2-'Indicator Date hidden'!Q133)</f>
        <v>0</v>
      </c>
      <c r="Q132" s="204">
        <f>IF('Indicator Date hidden'!R133="x","x",$Q$2-'Indicator Date hidden'!R133)</f>
        <v>4</v>
      </c>
      <c r="R132" s="204">
        <f>IF('Indicator Date hidden'!S133="x","x",$R$2-'Indicator Date hidden'!S133)</f>
        <v>0</v>
      </c>
      <c r="S132" s="204">
        <f>IF('Indicator Date hidden'!T133="x","x",$S$2-'Indicator Date hidden'!T133)</f>
        <v>0</v>
      </c>
      <c r="T132" s="204">
        <f>IF('Indicator Date hidden'!U133="x","x",$T$2-'Indicator Date hidden'!U133)</f>
        <v>0</v>
      </c>
      <c r="U132" s="204">
        <f>IF('Indicator Date hidden'!V133="x","x",$U$2-'Indicator Date hidden'!V133)</f>
        <v>0</v>
      </c>
      <c r="V132" s="204">
        <f>IF('Indicator Date hidden'!W133="x","x",$V$2-'Indicator Date hidden'!W133)</f>
        <v>0</v>
      </c>
      <c r="W132" s="204">
        <f>IF('Indicator Date hidden'!X133="x","x",$W$2-'Indicator Date hidden'!X133)</f>
        <v>0</v>
      </c>
      <c r="X132" s="204">
        <f>IF('Indicator Date hidden'!Y133="x","x",$X$2-'Indicator Date hidden'!Y133)</f>
        <v>2</v>
      </c>
      <c r="Y132" s="204">
        <f>IF('Indicator Date hidden'!Z133="x","x",$Y$2-'Indicator Date hidden'!Z133)</f>
        <v>2</v>
      </c>
      <c r="Z132" s="204">
        <f>IF('Indicator Date hidden'!AA133="x","x",$Z$2-'Indicator Date hidden'!AA133)</f>
        <v>0</v>
      </c>
      <c r="AA132" s="204" t="str">
        <f>IF('Indicator Date hidden'!AB133="x","x",$AA$2-'Indicator Date hidden'!AB133)</f>
        <v>x</v>
      </c>
      <c r="AB132" s="204" t="str">
        <f>IF('Indicator Date hidden'!AC133="x","x",$AB$2-'Indicator Date hidden'!AC133)</f>
        <v>x</v>
      </c>
      <c r="AC132" s="204">
        <f>IF('Indicator Date hidden'!AD133="x","x",$AC$2-'Indicator Date hidden'!AD133)</f>
        <v>0</v>
      </c>
      <c r="AD132" s="204" t="str">
        <f>IF('Indicator Date hidden'!AE133="x","x",$AD$2-'Indicator Date hidden'!AE133)</f>
        <v>x</v>
      </c>
      <c r="AE132" s="204" t="str">
        <f>IF('Indicator Date hidden'!AF133="x","x",$AE$2-'Indicator Date hidden'!AF133)</f>
        <v>x</v>
      </c>
      <c r="AF132" s="204">
        <f>IF('Indicator Date hidden'!AG133="x","x",$AF$2-'Indicator Date hidden'!AG133)</f>
        <v>4</v>
      </c>
      <c r="AG132" s="204">
        <f>IF('Indicator Date hidden'!AH133="x","x",$AG$2-'Indicator Date hidden'!AH133)</f>
        <v>0</v>
      </c>
      <c r="AH132" s="204">
        <f>IF('Indicator Date hidden'!AI133="x","x",$AH$2-'Indicator Date hidden'!AI133)</f>
        <v>0</v>
      </c>
      <c r="AI132" s="204">
        <f>IF('Indicator Date hidden'!AJ133="x","x",$AI$2-'Indicator Date hidden'!AJ133)</f>
        <v>0</v>
      </c>
      <c r="AJ132" s="204">
        <f>IF('Indicator Date hidden'!AK133="x","x",$AJ$2-'Indicator Date hidden'!AK133)</f>
        <v>1</v>
      </c>
      <c r="AK132" s="204">
        <f>IF('Indicator Date hidden'!AL133="x","x",$AK$2-'Indicator Date hidden'!AL133)</f>
        <v>1</v>
      </c>
      <c r="AL132" s="204">
        <f>IF('Indicator Date hidden'!AM133="x","x",$AL$2-'Indicator Date hidden'!AM133)</f>
        <v>0</v>
      </c>
      <c r="AM132" s="204">
        <f>IF('Indicator Date hidden'!AN133="x","x",$AM$2-'Indicator Date hidden'!AN133)</f>
        <v>0</v>
      </c>
      <c r="AN132" s="204">
        <f>IF('Indicator Date hidden'!AO133="x","x",$AN$2-'Indicator Date hidden'!AO133)</f>
        <v>0</v>
      </c>
      <c r="AO132" s="204" t="str">
        <f>IF('Indicator Date hidden'!AP133="x","x",$AO$2-'Indicator Date hidden'!AP133)</f>
        <v>x</v>
      </c>
      <c r="AP132" s="204" t="str">
        <f>IF('Indicator Date hidden'!AQ133="x","x",$AP$2-'Indicator Date hidden'!AQ133)</f>
        <v>x</v>
      </c>
      <c r="AQ132" s="204">
        <f>IF('Indicator Date hidden'!AR133="x","x",$AQ$2-'Indicator Date hidden'!AR133)</f>
        <v>0</v>
      </c>
      <c r="AR132" s="204">
        <f>IF('Indicator Date hidden'!AS133="x","x",$AR$2-'Indicator Date hidden'!AS133)</f>
        <v>0</v>
      </c>
      <c r="AS132" s="204" t="str">
        <f>IF('Indicator Date hidden'!AT133="x","x",$AS$2-'Indicator Date hidden'!AT133)</f>
        <v>x</v>
      </c>
      <c r="AT132" s="204">
        <f>IF('Indicator Date hidden'!AU133="x","x",$AT$2-'Indicator Date hidden'!AU133)</f>
        <v>0</v>
      </c>
      <c r="AU132" s="204">
        <f>IF('Indicator Date hidden'!AV133="x","x",$AU$2-'Indicator Date hidden'!AV133)</f>
        <v>0</v>
      </c>
      <c r="AV132" s="204">
        <f>IF('Indicator Date hidden'!AW133="x","x",$AV$2-'Indicator Date hidden'!AW133)</f>
        <v>0</v>
      </c>
      <c r="AW132" s="204">
        <f>IF('Indicator Date hidden'!AX133="x","x",$AW$2-'Indicator Date hidden'!AX133)</f>
        <v>0</v>
      </c>
      <c r="AX132" s="204">
        <f>IF('Indicator Date hidden'!AY133="x","x",$AX$2-'Indicator Date hidden'!AY133)</f>
        <v>0</v>
      </c>
      <c r="AY132" s="204">
        <f>IF('Indicator Date hidden'!AZ133="x","x",$AY$2-'Indicator Date hidden'!AZ133)</f>
        <v>0</v>
      </c>
      <c r="AZ132" s="204">
        <f>IF('Indicator Date hidden'!BA133="x","x",$AZ$2-'Indicator Date hidden'!BA133)</f>
        <v>0</v>
      </c>
      <c r="BA132">
        <f t="shared" si="20"/>
        <v>16</v>
      </c>
      <c r="BB132" s="21">
        <f t="shared" si="21"/>
        <v>0.36363636363636365</v>
      </c>
      <c r="BC132">
        <f t="shared" si="22"/>
        <v>7</v>
      </c>
      <c r="BD132" s="21">
        <f t="shared" si="23"/>
        <v>0.95562709280130176</v>
      </c>
      <c r="BE132" s="273">
        <f t="shared" si="24"/>
        <v>0</v>
      </c>
    </row>
    <row r="133" spans="1:57" x14ac:dyDescent="0.35">
      <c r="A133" t="s">
        <v>7054</v>
      </c>
      <c r="B133" s="204">
        <f>IF('Indicator Date hidden'!C134="x","x",$B$2-'Indicator Date hidden'!C134)</f>
        <v>0</v>
      </c>
      <c r="C133" s="204">
        <f>IF('Indicator Date hidden'!D134="x","x",$C$2-'Indicator Date hidden'!D134)</f>
        <v>0</v>
      </c>
      <c r="D133" s="204">
        <f>IF('Indicator Date hidden'!E134="x","x",$D$2-'Indicator Date hidden'!E134)</f>
        <v>0</v>
      </c>
      <c r="E133" s="204">
        <f>IF('Indicator Date hidden'!F134="x","x",$E$2-'Indicator Date hidden'!F134)</f>
        <v>0</v>
      </c>
      <c r="F133" s="204">
        <f>IF('Indicator Date hidden'!G134="x","x",$F$2-'Indicator Date hidden'!G134)</f>
        <v>0</v>
      </c>
      <c r="G133" s="204">
        <f>IF('Indicator Date hidden'!H134="x","x",$G$2-'Indicator Date hidden'!H134)</f>
        <v>0</v>
      </c>
      <c r="H133" s="204">
        <f>IF('Indicator Date hidden'!I134="x","x",$H$2-'Indicator Date hidden'!I134)</f>
        <v>0</v>
      </c>
      <c r="I133" s="204">
        <f>IF('Indicator Date hidden'!J134="x","x",$I$2-'Indicator Date hidden'!J134)</f>
        <v>0</v>
      </c>
      <c r="J133" s="204">
        <f>IF('Indicator Date hidden'!K134="x","x",$J$2-'Indicator Date hidden'!K134)</f>
        <v>0</v>
      </c>
      <c r="K133" s="204">
        <f>IF('Indicator Date hidden'!L134="x","x",$K$2-'Indicator Date hidden'!L134)</f>
        <v>0</v>
      </c>
      <c r="L133" s="204">
        <f>IF('Indicator Date hidden'!M134="x","x",$L$2-'Indicator Date hidden'!M134)</f>
        <v>0</v>
      </c>
      <c r="M133" s="204">
        <f>IF('Indicator Date hidden'!N134="x","x",$M$2-'Indicator Date hidden'!N134)</f>
        <v>0</v>
      </c>
      <c r="N133" s="204">
        <f>IF('Indicator Date hidden'!O134="x","x",$N$2-'Indicator Date hidden'!O134)</f>
        <v>0</v>
      </c>
      <c r="O133" s="204">
        <f>IF('Indicator Date hidden'!P134="x","x",$O$2-'Indicator Date hidden'!P134)</f>
        <v>0</v>
      </c>
      <c r="P133" s="204">
        <f>IF('Indicator Date hidden'!Q134="x","x",$P$2-'Indicator Date hidden'!Q134)</f>
        <v>0</v>
      </c>
      <c r="Q133" s="204" t="str">
        <f>IF('Indicator Date hidden'!R134="x","x",$Q$2-'Indicator Date hidden'!R134)</f>
        <v>x</v>
      </c>
      <c r="R133" s="204">
        <f>IF('Indicator Date hidden'!S134="x","x",$R$2-'Indicator Date hidden'!S134)</f>
        <v>0</v>
      </c>
      <c r="S133" s="204">
        <f>IF('Indicator Date hidden'!T134="x","x",$S$2-'Indicator Date hidden'!T134)</f>
        <v>0</v>
      </c>
      <c r="T133" s="204">
        <f>IF('Indicator Date hidden'!U134="x","x",$T$2-'Indicator Date hidden'!U134)</f>
        <v>0</v>
      </c>
      <c r="U133" s="204">
        <f>IF('Indicator Date hidden'!V134="x","x",$U$2-'Indicator Date hidden'!V134)</f>
        <v>0</v>
      </c>
      <c r="V133" s="204">
        <f>IF('Indicator Date hidden'!W134="x","x",$V$2-'Indicator Date hidden'!W134)</f>
        <v>0</v>
      </c>
      <c r="W133" s="204">
        <f>IF('Indicator Date hidden'!X134="x","x",$W$2-'Indicator Date hidden'!X134)</f>
        <v>6</v>
      </c>
      <c r="X133" s="204">
        <f>IF('Indicator Date hidden'!Y134="x","x",$X$2-'Indicator Date hidden'!Y134)</f>
        <v>1</v>
      </c>
      <c r="Y133" s="204">
        <f>IF('Indicator Date hidden'!Z134="x","x",$Y$2-'Indicator Date hidden'!Z134)</f>
        <v>0</v>
      </c>
      <c r="Z133" s="204">
        <f>IF('Indicator Date hidden'!AA134="x","x",$Z$2-'Indicator Date hidden'!AA134)</f>
        <v>0</v>
      </c>
      <c r="AA133" s="204">
        <f>IF('Indicator Date hidden'!AB134="x","x",$AA$2-'Indicator Date hidden'!AB134)</f>
        <v>0</v>
      </c>
      <c r="AB133" s="204">
        <f>IF('Indicator Date hidden'!AC134="x","x",$AB$2-'Indicator Date hidden'!AC134)</f>
        <v>0</v>
      </c>
      <c r="AC133" s="204">
        <f>IF('Indicator Date hidden'!AD134="x","x",$AC$2-'Indicator Date hidden'!AD134)</f>
        <v>0</v>
      </c>
      <c r="AD133" s="204">
        <f>IF('Indicator Date hidden'!AE134="x","x",$AD$2-'Indicator Date hidden'!AE134)</f>
        <v>0</v>
      </c>
      <c r="AE133" s="204">
        <f>IF('Indicator Date hidden'!AF134="x","x",$AE$2-'Indicator Date hidden'!AF134)</f>
        <v>0</v>
      </c>
      <c r="AF133" s="204">
        <f>IF('Indicator Date hidden'!AG134="x","x",$AF$2-'Indicator Date hidden'!AG134)</f>
        <v>0</v>
      </c>
      <c r="AG133" s="204">
        <f>IF('Indicator Date hidden'!AH134="x","x",$AG$2-'Indicator Date hidden'!AH134)</f>
        <v>0</v>
      </c>
      <c r="AH133" s="204">
        <f>IF('Indicator Date hidden'!AI134="x","x",$AH$2-'Indicator Date hidden'!AI134)</f>
        <v>0</v>
      </c>
      <c r="AI133" s="204">
        <f>IF('Indicator Date hidden'!AJ134="x","x",$AI$2-'Indicator Date hidden'!AJ134)</f>
        <v>0</v>
      </c>
      <c r="AJ133" s="204" t="str">
        <f>IF('Indicator Date hidden'!AK134="x","x",$AJ$2-'Indicator Date hidden'!AK134)</f>
        <v>x</v>
      </c>
      <c r="AK133" s="204">
        <f>IF('Indicator Date hidden'!AL134="x","x",$AK$2-'Indicator Date hidden'!AL134)</f>
        <v>1</v>
      </c>
      <c r="AL133" s="204">
        <f>IF('Indicator Date hidden'!AM134="x","x",$AL$2-'Indicator Date hidden'!AM134)</f>
        <v>0</v>
      </c>
      <c r="AM133" s="204">
        <f>IF('Indicator Date hidden'!AN134="x","x",$AM$2-'Indicator Date hidden'!AN134)</f>
        <v>0</v>
      </c>
      <c r="AN133" s="204">
        <f>IF('Indicator Date hidden'!AO134="x","x",$AN$2-'Indicator Date hidden'!AO134)</f>
        <v>0</v>
      </c>
      <c r="AO133" s="204">
        <f>IF('Indicator Date hidden'!AP134="x","x",$AO$2-'Indicator Date hidden'!AP134)</f>
        <v>0</v>
      </c>
      <c r="AP133" s="204">
        <f>IF('Indicator Date hidden'!AQ134="x","x",$AP$2-'Indicator Date hidden'!AQ134)</f>
        <v>0</v>
      </c>
      <c r="AQ133" s="204">
        <f>IF('Indicator Date hidden'!AR134="x","x",$AQ$2-'Indicator Date hidden'!AR134)</f>
        <v>4</v>
      </c>
      <c r="AR133" s="204">
        <f>IF('Indicator Date hidden'!AS134="x","x",$AR$2-'Indicator Date hidden'!AS134)</f>
        <v>0</v>
      </c>
      <c r="AS133" s="204">
        <f>IF('Indicator Date hidden'!AT134="x","x",$AS$2-'Indicator Date hidden'!AT134)</f>
        <v>0</v>
      </c>
      <c r="AT133" s="204">
        <f>IF('Indicator Date hidden'!AU134="x","x",$AT$2-'Indicator Date hidden'!AU134)</f>
        <v>0</v>
      </c>
      <c r="AU133" s="204">
        <f>IF('Indicator Date hidden'!AV134="x","x",$AU$2-'Indicator Date hidden'!AV134)</f>
        <v>4</v>
      </c>
      <c r="AV133" s="204">
        <f>IF('Indicator Date hidden'!AW134="x","x",$AV$2-'Indicator Date hidden'!AW134)</f>
        <v>0</v>
      </c>
      <c r="AW133" s="204">
        <f>IF('Indicator Date hidden'!AX134="x","x",$AW$2-'Indicator Date hidden'!AX134)</f>
        <v>0</v>
      </c>
      <c r="AX133" s="204">
        <f>IF('Indicator Date hidden'!AY134="x","x",$AX$2-'Indicator Date hidden'!AY134)</f>
        <v>0</v>
      </c>
      <c r="AY133" s="204">
        <f>IF('Indicator Date hidden'!AZ134="x","x",$AY$2-'Indicator Date hidden'!AZ134)</f>
        <v>0</v>
      </c>
      <c r="AZ133" s="204">
        <f>IF('Indicator Date hidden'!BA134="x","x",$AZ$2-'Indicator Date hidden'!BA134)</f>
        <v>0</v>
      </c>
      <c r="BA133">
        <f t="shared" si="20"/>
        <v>16</v>
      </c>
      <c r="BB133" s="21">
        <f t="shared" si="21"/>
        <v>0.32653061224489793</v>
      </c>
      <c r="BC133">
        <f t="shared" si="22"/>
        <v>5</v>
      </c>
      <c r="BD133" s="21">
        <f t="shared" si="23"/>
        <v>1.1497604915104713</v>
      </c>
      <c r="BE133" s="273">
        <f t="shared" si="24"/>
        <v>0</v>
      </c>
    </row>
    <row r="134" spans="1:57" x14ac:dyDescent="0.35">
      <c r="A134" t="s">
        <v>7060</v>
      </c>
      <c r="B134" s="204">
        <f>IF('Indicator Date hidden'!C135="x","x",$B$2-'Indicator Date hidden'!C135)</f>
        <v>0</v>
      </c>
      <c r="C134" s="204">
        <f>IF('Indicator Date hidden'!D135="x","x",$C$2-'Indicator Date hidden'!D135)</f>
        <v>0</v>
      </c>
      <c r="D134" s="204">
        <f>IF('Indicator Date hidden'!E135="x","x",$D$2-'Indicator Date hidden'!E135)</f>
        <v>0</v>
      </c>
      <c r="E134" s="204">
        <f>IF('Indicator Date hidden'!F135="x","x",$E$2-'Indicator Date hidden'!F135)</f>
        <v>0</v>
      </c>
      <c r="F134" s="204">
        <f>IF('Indicator Date hidden'!G135="x","x",$F$2-'Indicator Date hidden'!G135)</f>
        <v>0</v>
      </c>
      <c r="G134" s="204">
        <f>IF('Indicator Date hidden'!H135="x","x",$G$2-'Indicator Date hidden'!H135)</f>
        <v>0</v>
      </c>
      <c r="H134" s="204">
        <f>IF('Indicator Date hidden'!I135="x","x",$H$2-'Indicator Date hidden'!I135)</f>
        <v>0</v>
      </c>
      <c r="I134" s="204">
        <f>IF('Indicator Date hidden'!J135="x","x",$I$2-'Indicator Date hidden'!J135)</f>
        <v>0</v>
      </c>
      <c r="J134" s="204">
        <f>IF('Indicator Date hidden'!K135="x","x",$J$2-'Indicator Date hidden'!K135)</f>
        <v>0</v>
      </c>
      <c r="K134" s="204">
        <f>IF('Indicator Date hidden'!L135="x","x",$K$2-'Indicator Date hidden'!L135)</f>
        <v>0</v>
      </c>
      <c r="L134" s="204">
        <f>IF('Indicator Date hidden'!M135="x","x",$L$2-'Indicator Date hidden'!M135)</f>
        <v>0</v>
      </c>
      <c r="M134" s="204">
        <f>IF('Indicator Date hidden'!N135="x","x",$M$2-'Indicator Date hidden'!N135)</f>
        <v>0</v>
      </c>
      <c r="N134" s="204">
        <f>IF('Indicator Date hidden'!O135="x","x",$N$2-'Indicator Date hidden'!O135)</f>
        <v>0</v>
      </c>
      <c r="O134" s="204">
        <f>IF('Indicator Date hidden'!P135="x","x",$O$2-'Indicator Date hidden'!P135)</f>
        <v>0</v>
      </c>
      <c r="P134" s="204">
        <f>IF('Indicator Date hidden'!Q135="x","x",$P$2-'Indicator Date hidden'!Q135)</f>
        <v>0</v>
      </c>
      <c r="Q134" s="204" t="str">
        <f>IF('Indicator Date hidden'!R135="x","x",$Q$2-'Indicator Date hidden'!R135)</f>
        <v>x</v>
      </c>
      <c r="R134" s="204">
        <f>IF('Indicator Date hidden'!S135="x","x",$R$2-'Indicator Date hidden'!S135)</f>
        <v>0</v>
      </c>
      <c r="S134" s="204">
        <f>IF('Indicator Date hidden'!T135="x","x",$S$2-'Indicator Date hidden'!T135)</f>
        <v>0</v>
      </c>
      <c r="T134" s="204">
        <f>IF('Indicator Date hidden'!U135="x","x",$T$2-'Indicator Date hidden'!U135)</f>
        <v>0</v>
      </c>
      <c r="U134" s="204">
        <f>IF('Indicator Date hidden'!V135="x","x",$U$2-'Indicator Date hidden'!V135)</f>
        <v>0</v>
      </c>
      <c r="V134" s="204">
        <f>IF('Indicator Date hidden'!W135="x","x",$V$2-'Indicator Date hidden'!W135)</f>
        <v>0</v>
      </c>
      <c r="W134" s="204">
        <f>IF('Indicator Date hidden'!X135="x","x",$W$2-'Indicator Date hidden'!X135)</f>
        <v>3</v>
      </c>
      <c r="X134" s="204">
        <f>IF('Indicator Date hidden'!Y135="x","x",$X$2-'Indicator Date hidden'!Y135)</f>
        <v>4</v>
      </c>
      <c r="Y134" s="204">
        <f>IF('Indicator Date hidden'!Z135="x","x",$Y$2-'Indicator Date hidden'!Z135)</f>
        <v>0</v>
      </c>
      <c r="Z134" s="204">
        <f>IF('Indicator Date hidden'!AA135="x","x",$Z$2-'Indicator Date hidden'!AA135)</f>
        <v>0</v>
      </c>
      <c r="AA134" s="204">
        <f>IF('Indicator Date hidden'!AB135="x","x",$AA$2-'Indicator Date hidden'!AB135)</f>
        <v>0</v>
      </c>
      <c r="AB134" s="204">
        <f>IF('Indicator Date hidden'!AC135="x","x",$AB$2-'Indicator Date hidden'!AC135)</f>
        <v>0</v>
      </c>
      <c r="AC134" s="204">
        <f>IF('Indicator Date hidden'!AD135="x","x",$AC$2-'Indicator Date hidden'!AD135)</f>
        <v>0</v>
      </c>
      <c r="AD134" s="204">
        <f>IF('Indicator Date hidden'!AE135="x","x",$AD$2-'Indicator Date hidden'!AE135)</f>
        <v>0</v>
      </c>
      <c r="AE134" s="204">
        <f>IF('Indicator Date hidden'!AF135="x","x",$AE$2-'Indicator Date hidden'!AF135)</f>
        <v>0</v>
      </c>
      <c r="AF134" s="204">
        <f>IF('Indicator Date hidden'!AG135="x","x",$AF$2-'Indicator Date hidden'!AG135)</f>
        <v>4</v>
      </c>
      <c r="AG134" s="204">
        <f>IF('Indicator Date hidden'!AH135="x","x",$AG$2-'Indicator Date hidden'!AH135)</f>
        <v>0</v>
      </c>
      <c r="AH134" s="204">
        <f>IF('Indicator Date hidden'!AI135="x","x",$AH$2-'Indicator Date hidden'!AI135)</f>
        <v>0</v>
      </c>
      <c r="AI134" s="204">
        <f>IF('Indicator Date hidden'!AJ135="x","x",$AI$2-'Indicator Date hidden'!AJ135)</f>
        <v>0</v>
      </c>
      <c r="AJ134" s="204">
        <f>IF('Indicator Date hidden'!AK135="x","x",$AJ$2-'Indicator Date hidden'!AK135)</f>
        <v>1</v>
      </c>
      <c r="AK134" s="204">
        <f>IF('Indicator Date hidden'!AL135="x","x",$AK$2-'Indicator Date hidden'!AL135)</f>
        <v>1</v>
      </c>
      <c r="AL134" s="204">
        <f>IF('Indicator Date hidden'!AM135="x","x",$AL$2-'Indicator Date hidden'!AM135)</f>
        <v>0</v>
      </c>
      <c r="AM134" s="204">
        <f>IF('Indicator Date hidden'!AN135="x","x",$AM$2-'Indicator Date hidden'!AN135)</f>
        <v>0</v>
      </c>
      <c r="AN134" s="204">
        <f>IF('Indicator Date hidden'!AO135="x","x",$AN$2-'Indicator Date hidden'!AO135)</f>
        <v>0</v>
      </c>
      <c r="AO134" s="204" t="str">
        <f>IF('Indicator Date hidden'!AP135="x","x",$AO$2-'Indicator Date hidden'!AP135)</f>
        <v>x</v>
      </c>
      <c r="AP134" s="204" t="str">
        <f>IF('Indicator Date hidden'!AQ135="x","x",$AP$2-'Indicator Date hidden'!AQ135)</f>
        <v>x</v>
      </c>
      <c r="AQ134" s="204">
        <f>IF('Indicator Date hidden'!AR135="x","x",$AQ$2-'Indicator Date hidden'!AR135)</f>
        <v>4</v>
      </c>
      <c r="AR134" s="204">
        <f>IF('Indicator Date hidden'!AS135="x","x",$AR$2-'Indicator Date hidden'!AS135)</f>
        <v>0</v>
      </c>
      <c r="AS134" s="204">
        <f>IF('Indicator Date hidden'!AT135="x","x",$AS$2-'Indicator Date hidden'!AT135)</f>
        <v>0</v>
      </c>
      <c r="AT134" s="204">
        <f>IF('Indicator Date hidden'!AU135="x","x",$AT$2-'Indicator Date hidden'!AU135)</f>
        <v>0</v>
      </c>
      <c r="AU134" s="204">
        <f>IF('Indicator Date hidden'!AV135="x","x",$AU$2-'Indicator Date hidden'!AV135)</f>
        <v>1</v>
      </c>
      <c r="AV134" s="204">
        <f>IF('Indicator Date hidden'!AW135="x","x",$AV$2-'Indicator Date hidden'!AW135)</f>
        <v>0</v>
      </c>
      <c r="AW134" s="204">
        <f>IF('Indicator Date hidden'!AX135="x","x",$AW$2-'Indicator Date hidden'!AX135)</f>
        <v>0</v>
      </c>
      <c r="AX134" s="204">
        <f>IF('Indicator Date hidden'!AY135="x","x",$AX$2-'Indicator Date hidden'!AY135)</f>
        <v>0</v>
      </c>
      <c r="AY134" s="204">
        <f>IF('Indicator Date hidden'!AZ135="x","x",$AY$2-'Indicator Date hidden'!AZ135)</f>
        <v>0</v>
      </c>
      <c r="AZ134" s="204">
        <f>IF('Indicator Date hidden'!BA135="x","x",$AZ$2-'Indicator Date hidden'!BA135)</f>
        <v>0</v>
      </c>
      <c r="BA134">
        <f t="shared" si="20"/>
        <v>18</v>
      </c>
      <c r="BB134" s="21">
        <f t="shared" si="21"/>
        <v>0.375</v>
      </c>
      <c r="BC134">
        <f t="shared" si="22"/>
        <v>7</v>
      </c>
      <c r="BD134" s="21">
        <f t="shared" si="23"/>
        <v>1.0532687216470449</v>
      </c>
      <c r="BE134" s="273">
        <f t="shared" si="24"/>
        <v>0</v>
      </c>
    </row>
    <row r="135" spans="1:57" x14ac:dyDescent="0.35">
      <c r="A135" t="s">
        <v>7067</v>
      </c>
      <c r="B135" s="204">
        <f>IF('Indicator Date hidden'!C136="x","x",$B$2-'Indicator Date hidden'!C136)</f>
        <v>0</v>
      </c>
      <c r="C135" s="204">
        <f>IF('Indicator Date hidden'!D136="x","x",$C$2-'Indicator Date hidden'!D136)</f>
        <v>0</v>
      </c>
      <c r="D135" s="204">
        <f>IF('Indicator Date hidden'!E136="x","x",$D$2-'Indicator Date hidden'!E136)</f>
        <v>0</v>
      </c>
      <c r="E135" s="204">
        <f>IF('Indicator Date hidden'!F136="x","x",$E$2-'Indicator Date hidden'!F136)</f>
        <v>0</v>
      </c>
      <c r="F135" s="204">
        <f>IF('Indicator Date hidden'!G136="x","x",$F$2-'Indicator Date hidden'!G136)</f>
        <v>0</v>
      </c>
      <c r="G135" s="204">
        <f>IF('Indicator Date hidden'!H136="x","x",$G$2-'Indicator Date hidden'!H136)</f>
        <v>0</v>
      </c>
      <c r="H135" s="204">
        <f>IF('Indicator Date hidden'!I136="x","x",$H$2-'Indicator Date hidden'!I136)</f>
        <v>0</v>
      </c>
      <c r="I135" s="204">
        <f>IF('Indicator Date hidden'!J136="x","x",$I$2-'Indicator Date hidden'!J136)</f>
        <v>0</v>
      </c>
      <c r="J135" s="204">
        <f>IF('Indicator Date hidden'!K136="x","x",$J$2-'Indicator Date hidden'!K136)</f>
        <v>0</v>
      </c>
      <c r="K135" s="204">
        <f>IF('Indicator Date hidden'!L136="x","x",$K$2-'Indicator Date hidden'!L136)</f>
        <v>0</v>
      </c>
      <c r="L135" s="204">
        <f>IF('Indicator Date hidden'!M136="x","x",$L$2-'Indicator Date hidden'!M136)</f>
        <v>0</v>
      </c>
      <c r="M135" s="204">
        <f>IF('Indicator Date hidden'!N136="x","x",$M$2-'Indicator Date hidden'!N136)</f>
        <v>0</v>
      </c>
      <c r="N135" s="204">
        <f>IF('Indicator Date hidden'!O136="x","x",$N$2-'Indicator Date hidden'!O136)</f>
        <v>0</v>
      </c>
      <c r="O135" s="204">
        <f>IF('Indicator Date hidden'!P136="x","x",$O$2-'Indicator Date hidden'!P136)</f>
        <v>0</v>
      </c>
      <c r="P135" s="204">
        <f>IF('Indicator Date hidden'!Q136="x","x",$P$2-'Indicator Date hidden'!Q136)</f>
        <v>0</v>
      </c>
      <c r="Q135" s="204" t="str">
        <f>IF('Indicator Date hidden'!R136="x","x",$Q$2-'Indicator Date hidden'!R136)</f>
        <v>x</v>
      </c>
      <c r="R135" s="204">
        <f>IF('Indicator Date hidden'!S136="x","x",$R$2-'Indicator Date hidden'!S136)</f>
        <v>0</v>
      </c>
      <c r="S135" s="204">
        <f>IF('Indicator Date hidden'!T136="x","x",$S$2-'Indicator Date hidden'!T136)</f>
        <v>0</v>
      </c>
      <c r="T135" s="204">
        <f>IF('Indicator Date hidden'!U136="x","x",$T$2-'Indicator Date hidden'!U136)</f>
        <v>0</v>
      </c>
      <c r="U135" s="204">
        <f>IF('Indicator Date hidden'!V136="x","x",$U$2-'Indicator Date hidden'!V136)</f>
        <v>0</v>
      </c>
      <c r="V135" s="204">
        <f>IF('Indicator Date hidden'!W136="x","x",$V$2-'Indicator Date hidden'!W136)</f>
        <v>0</v>
      </c>
      <c r="W135" s="204">
        <f>IF('Indicator Date hidden'!X136="x","x",$W$2-'Indicator Date hidden'!X136)</f>
        <v>2</v>
      </c>
      <c r="X135" s="204">
        <f>IF('Indicator Date hidden'!Y136="x","x",$X$2-'Indicator Date hidden'!Y136)</f>
        <v>2</v>
      </c>
      <c r="Y135" s="204">
        <f>IF('Indicator Date hidden'!Z136="x","x",$Y$2-'Indicator Date hidden'!Z136)</f>
        <v>0</v>
      </c>
      <c r="Z135" s="204">
        <f>IF('Indicator Date hidden'!AA136="x","x",$Z$2-'Indicator Date hidden'!AA136)</f>
        <v>0</v>
      </c>
      <c r="AA135" s="204">
        <f>IF('Indicator Date hidden'!AB136="x","x",$AA$2-'Indicator Date hidden'!AB136)</f>
        <v>0</v>
      </c>
      <c r="AB135" s="204">
        <f>IF('Indicator Date hidden'!AC136="x","x",$AB$2-'Indicator Date hidden'!AC136)</f>
        <v>0</v>
      </c>
      <c r="AC135" s="204">
        <f>IF('Indicator Date hidden'!AD136="x","x",$AC$2-'Indicator Date hidden'!AD136)</f>
        <v>0</v>
      </c>
      <c r="AD135" s="204">
        <f>IF('Indicator Date hidden'!AE136="x","x",$AD$2-'Indicator Date hidden'!AE136)</f>
        <v>0</v>
      </c>
      <c r="AE135" s="204">
        <f>IF('Indicator Date hidden'!AF136="x","x",$AE$2-'Indicator Date hidden'!AF136)</f>
        <v>0</v>
      </c>
      <c r="AF135" s="204">
        <f>IF('Indicator Date hidden'!AG136="x","x",$AF$2-'Indicator Date hidden'!AG136)</f>
        <v>0</v>
      </c>
      <c r="AG135" s="204">
        <f>IF('Indicator Date hidden'!AH136="x","x",$AG$2-'Indicator Date hidden'!AH136)</f>
        <v>0</v>
      </c>
      <c r="AH135" s="204">
        <f>IF('Indicator Date hidden'!AI136="x","x",$AH$2-'Indicator Date hidden'!AI136)</f>
        <v>0</v>
      </c>
      <c r="AI135" s="204">
        <f>IF('Indicator Date hidden'!AJ136="x","x",$AI$2-'Indicator Date hidden'!AJ136)</f>
        <v>0</v>
      </c>
      <c r="AJ135" s="204" t="str">
        <f>IF('Indicator Date hidden'!AK136="x","x",$AJ$2-'Indicator Date hidden'!AK136)</f>
        <v>x</v>
      </c>
      <c r="AK135" s="204">
        <f>IF('Indicator Date hidden'!AL136="x","x",$AK$2-'Indicator Date hidden'!AL136)</f>
        <v>1</v>
      </c>
      <c r="AL135" s="204">
        <f>IF('Indicator Date hidden'!AM136="x","x",$AL$2-'Indicator Date hidden'!AM136)</f>
        <v>0</v>
      </c>
      <c r="AM135" s="204">
        <f>IF('Indicator Date hidden'!AN136="x","x",$AM$2-'Indicator Date hidden'!AN136)</f>
        <v>0</v>
      </c>
      <c r="AN135" s="204">
        <f>IF('Indicator Date hidden'!AO136="x","x",$AN$2-'Indicator Date hidden'!AO136)</f>
        <v>0</v>
      </c>
      <c r="AO135" s="204">
        <f>IF('Indicator Date hidden'!AP136="x","x",$AO$2-'Indicator Date hidden'!AP136)</f>
        <v>1</v>
      </c>
      <c r="AP135" s="204">
        <f>IF('Indicator Date hidden'!AQ136="x","x",$AP$2-'Indicator Date hidden'!AQ136)</f>
        <v>1</v>
      </c>
      <c r="AQ135" s="204">
        <f>IF('Indicator Date hidden'!AR136="x","x",$AQ$2-'Indicator Date hidden'!AR136)</f>
        <v>6</v>
      </c>
      <c r="AR135" s="204">
        <f>IF('Indicator Date hidden'!AS136="x","x",$AR$2-'Indicator Date hidden'!AS136)</f>
        <v>0</v>
      </c>
      <c r="AS135" s="204">
        <f>IF('Indicator Date hidden'!AT136="x","x",$AS$2-'Indicator Date hidden'!AT136)</f>
        <v>0</v>
      </c>
      <c r="AT135" s="204">
        <f>IF('Indicator Date hidden'!AU136="x","x",$AT$2-'Indicator Date hidden'!AU136)</f>
        <v>0</v>
      </c>
      <c r="AU135" s="204">
        <f>IF('Indicator Date hidden'!AV136="x","x",$AU$2-'Indicator Date hidden'!AV136)</f>
        <v>0</v>
      </c>
      <c r="AV135" s="204">
        <f>IF('Indicator Date hidden'!AW136="x","x",$AV$2-'Indicator Date hidden'!AW136)</f>
        <v>0</v>
      </c>
      <c r="AW135" s="204">
        <f>IF('Indicator Date hidden'!AX136="x","x",$AW$2-'Indicator Date hidden'!AX136)</f>
        <v>0</v>
      </c>
      <c r="AX135" s="204">
        <f>IF('Indicator Date hidden'!AY136="x","x",$AX$2-'Indicator Date hidden'!AY136)</f>
        <v>0</v>
      </c>
      <c r="AY135" s="204">
        <f>IF('Indicator Date hidden'!AZ136="x","x",$AY$2-'Indicator Date hidden'!AZ136)</f>
        <v>0</v>
      </c>
      <c r="AZ135" s="204">
        <f>IF('Indicator Date hidden'!BA136="x","x",$AZ$2-'Indicator Date hidden'!BA136)</f>
        <v>0</v>
      </c>
      <c r="BA135">
        <f t="shared" si="20"/>
        <v>13</v>
      </c>
      <c r="BB135" s="21">
        <f t="shared" si="21"/>
        <v>0.26530612244897961</v>
      </c>
      <c r="BC135">
        <f t="shared" si="22"/>
        <v>6</v>
      </c>
      <c r="BD135" s="21">
        <f t="shared" si="23"/>
        <v>0.94275995611845698</v>
      </c>
      <c r="BE135" s="273">
        <f t="shared" si="24"/>
        <v>0</v>
      </c>
    </row>
    <row r="136" spans="1:57" x14ac:dyDescent="0.35">
      <c r="A136" t="s">
        <v>7055</v>
      </c>
      <c r="B136" s="204">
        <f>IF('Indicator Date hidden'!C137="x","x",$B$2-'Indicator Date hidden'!C137)</f>
        <v>0</v>
      </c>
      <c r="C136" s="204">
        <f>IF('Indicator Date hidden'!D137="x","x",$C$2-'Indicator Date hidden'!D137)</f>
        <v>0</v>
      </c>
      <c r="D136" s="204">
        <f>IF('Indicator Date hidden'!E137="x","x",$D$2-'Indicator Date hidden'!E137)</f>
        <v>0</v>
      </c>
      <c r="E136" s="204">
        <f>IF('Indicator Date hidden'!F137="x","x",$E$2-'Indicator Date hidden'!F137)</f>
        <v>0</v>
      </c>
      <c r="F136" s="204">
        <f>IF('Indicator Date hidden'!G137="x","x",$F$2-'Indicator Date hidden'!G137)</f>
        <v>0</v>
      </c>
      <c r="G136" s="204">
        <f>IF('Indicator Date hidden'!H137="x","x",$G$2-'Indicator Date hidden'!H137)</f>
        <v>0</v>
      </c>
      <c r="H136" s="204">
        <f>IF('Indicator Date hidden'!I137="x","x",$H$2-'Indicator Date hidden'!I137)</f>
        <v>0</v>
      </c>
      <c r="I136" s="204">
        <f>IF('Indicator Date hidden'!J137="x","x",$I$2-'Indicator Date hidden'!J137)</f>
        <v>0</v>
      </c>
      <c r="J136" s="204">
        <f>IF('Indicator Date hidden'!K137="x","x",$J$2-'Indicator Date hidden'!K137)</f>
        <v>0</v>
      </c>
      <c r="K136" s="204">
        <f>IF('Indicator Date hidden'!L137="x","x",$K$2-'Indicator Date hidden'!L137)</f>
        <v>0</v>
      </c>
      <c r="L136" s="204">
        <f>IF('Indicator Date hidden'!M137="x","x",$L$2-'Indicator Date hidden'!M137)</f>
        <v>0</v>
      </c>
      <c r="M136" s="204">
        <f>IF('Indicator Date hidden'!N137="x","x",$M$2-'Indicator Date hidden'!N137)</f>
        <v>0</v>
      </c>
      <c r="N136" s="204">
        <f>IF('Indicator Date hidden'!O137="x","x",$N$2-'Indicator Date hidden'!O137)</f>
        <v>0</v>
      </c>
      <c r="O136" s="204">
        <f>IF('Indicator Date hidden'!P137="x","x",$O$2-'Indicator Date hidden'!P137)</f>
        <v>0</v>
      </c>
      <c r="P136" s="204">
        <f>IF('Indicator Date hidden'!Q137="x","x",$P$2-'Indicator Date hidden'!Q137)</f>
        <v>0</v>
      </c>
      <c r="Q136" s="204">
        <f>IF('Indicator Date hidden'!R137="x","x",$Q$2-'Indicator Date hidden'!R137)</f>
        <v>2</v>
      </c>
      <c r="R136" s="204">
        <f>IF('Indicator Date hidden'!S137="x","x",$R$2-'Indicator Date hidden'!S137)</f>
        <v>0</v>
      </c>
      <c r="S136" s="204">
        <f>IF('Indicator Date hidden'!T137="x","x",$S$2-'Indicator Date hidden'!T137)</f>
        <v>0</v>
      </c>
      <c r="T136" s="204">
        <f>IF('Indicator Date hidden'!U137="x","x",$T$2-'Indicator Date hidden'!U137)</f>
        <v>0</v>
      </c>
      <c r="U136" s="204">
        <f>IF('Indicator Date hidden'!V137="x","x",$U$2-'Indicator Date hidden'!V137)</f>
        <v>0</v>
      </c>
      <c r="V136" s="204">
        <f>IF('Indicator Date hidden'!W137="x","x",$V$2-'Indicator Date hidden'!W137)</f>
        <v>0</v>
      </c>
      <c r="W136" s="204">
        <f>IF('Indicator Date hidden'!X137="x","x",$W$2-'Indicator Date hidden'!X137)</f>
        <v>2</v>
      </c>
      <c r="X136" s="204">
        <f>IF('Indicator Date hidden'!Y137="x","x",$X$2-'Indicator Date hidden'!Y137)</f>
        <v>2</v>
      </c>
      <c r="Y136" s="204">
        <f>IF('Indicator Date hidden'!Z137="x","x",$Y$2-'Indicator Date hidden'!Z137)</f>
        <v>0</v>
      </c>
      <c r="Z136" s="204">
        <f>IF('Indicator Date hidden'!AA137="x","x",$Z$2-'Indicator Date hidden'!AA137)</f>
        <v>0</v>
      </c>
      <c r="AA136" s="204">
        <f>IF('Indicator Date hidden'!AB137="x","x",$AA$2-'Indicator Date hidden'!AB137)</f>
        <v>0</v>
      </c>
      <c r="AB136" s="204">
        <f>IF('Indicator Date hidden'!AC137="x","x",$AB$2-'Indicator Date hidden'!AC137)</f>
        <v>0</v>
      </c>
      <c r="AC136" s="204">
        <f>IF('Indicator Date hidden'!AD137="x","x",$AC$2-'Indicator Date hidden'!AD137)</f>
        <v>0</v>
      </c>
      <c r="AD136" s="204">
        <f>IF('Indicator Date hidden'!AE137="x","x",$AD$2-'Indicator Date hidden'!AE137)</f>
        <v>0</v>
      </c>
      <c r="AE136" s="204">
        <f>IF('Indicator Date hidden'!AF137="x","x",$AE$2-'Indicator Date hidden'!AF137)</f>
        <v>0</v>
      </c>
      <c r="AF136" s="204">
        <f>IF('Indicator Date hidden'!AG137="x","x",$AF$2-'Indicator Date hidden'!AG137)</f>
        <v>0</v>
      </c>
      <c r="AG136" s="204">
        <f>IF('Indicator Date hidden'!AH137="x","x",$AG$2-'Indicator Date hidden'!AH137)</f>
        <v>0</v>
      </c>
      <c r="AH136" s="204">
        <f>IF('Indicator Date hidden'!AI137="x","x",$AH$2-'Indicator Date hidden'!AI137)</f>
        <v>0</v>
      </c>
      <c r="AI136" s="204">
        <f>IF('Indicator Date hidden'!AJ137="x","x",$AI$2-'Indicator Date hidden'!AJ137)</f>
        <v>0</v>
      </c>
      <c r="AJ136" s="204">
        <f>IF('Indicator Date hidden'!AK137="x","x",$AJ$2-'Indicator Date hidden'!AK137)</f>
        <v>1</v>
      </c>
      <c r="AK136" s="204">
        <f>IF('Indicator Date hidden'!AL137="x","x",$AK$2-'Indicator Date hidden'!AL137)</f>
        <v>1</v>
      </c>
      <c r="AL136" s="204">
        <f>IF('Indicator Date hidden'!AM137="x","x",$AL$2-'Indicator Date hidden'!AM137)</f>
        <v>0</v>
      </c>
      <c r="AM136" s="204">
        <f>IF('Indicator Date hidden'!AN137="x","x",$AM$2-'Indicator Date hidden'!AN137)</f>
        <v>0</v>
      </c>
      <c r="AN136" s="204">
        <f>IF('Indicator Date hidden'!AO137="x","x",$AN$2-'Indicator Date hidden'!AO137)</f>
        <v>0</v>
      </c>
      <c r="AO136" s="204">
        <f>IF('Indicator Date hidden'!AP137="x","x",$AO$2-'Indicator Date hidden'!AP137)</f>
        <v>0</v>
      </c>
      <c r="AP136" s="204">
        <f>IF('Indicator Date hidden'!AQ137="x","x",$AP$2-'Indicator Date hidden'!AQ137)</f>
        <v>0</v>
      </c>
      <c r="AQ136" s="204">
        <f>IF('Indicator Date hidden'!AR137="x","x",$AQ$2-'Indicator Date hidden'!AR137)</f>
        <v>0</v>
      </c>
      <c r="AR136" s="204">
        <f>IF('Indicator Date hidden'!AS137="x","x",$AR$2-'Indicator Date hidden'!AS137)</f>
        <v>0</v>
      </c>
      <c r="AS136" s="204">
        <f>IF('Indicator Date hidden'!AT137="x","x",$AS$2-'Indicator Date hidden'!AT137)</f>
        <v>0</v>
      </c>
      <c r="AT136" s="204">
        <f>IF('Indicator Date hidden'!AU137="x","x",$AT$2-'Indicator Date hidden'!AU137)</f>
        <v>0</v>
      </c>
      <c r="AU136" s="204">
        <f>IF('Indicator Date hidden'!AV137="x","x",$AU$2-'Indicator Date hidden'!AV137)</f>
        <v>2</v>
      </c>
      <c r="AV136" s="204">
        <f>IF('Indicator Date hidden'!AW137="x","x",$AV$2-'Indicator Date hidden'!AW137)</f>
        <v>0</v>
      </c>
      <c r="AW136" s="204">
        <f>IF('Indicator Date hidden'!AX137="x","x",$AW$2-'Indicator Date hidden'!AX137)</f>
        <v>0</v>
      </c>
      <c r="AX136" s="204">
        <f>IF('Indicator Date hidden'!AY137="x","x",$AX$2-'Indicator Date hidden'!AY137)</f>
        <v>0</v>
      </c>
      <c r="AY136" s="204">
        <f>IF('Indicator Date hidden'!AZ137="x","x",$AY$2-'Indicator Date hidden'!AZ137)</f>
        <v>0</v>
      </c>
      <c r="AZ136" s="204">
        <f>IF('Indicator Date hidden'!BA137="x","x",$AZ$2-'Indicator Date hidden'!BA137)</f>
        <v>0</v>
      </c>
      <c r="BA136">
        <f t="shared" si="20"/>
        <v>10</v>
      </c>
      <c r="BB136" s="21">
        <f t="shared" si="21"/>
        <v>0.19607843137254902</v>
      </c>
      <c r="BC136">
        <f t="shared" si="22"/>
        <v>6</v>
      </c>
      <c r="BD136" s="21">
        <f t="shared" si="23"/>
        <v>0.56079802533627809</v>
      </c>
      <c r="BE136" s="273">
        <f t="shared" si="24"/>
        <v>0</v>
      </c>
    </row>
    <row r="137" spans="1:57" x14ac:dyDescent="0.35">
      <c r="A137" t="s">
        <v>7056</v>
      </c>
      <c r="B137" s="204">
        <f>IF('Indicator Date hidden'!C138="x","x",$B$2-'Indicator Date hidden'!C138)</f>
        <v>0</v>
      </c>
      <c r="C137" s="204">
        <f>IF('Indicator Date hidden'!D138="x","x",$C$2-'Indicator Date hidden'!D138)</f>
        <v>0</v>
      </c>
      <c r="D137" s="204">
        <f>IF('Indicator Date hidden'!E138="x","x",$D$2-'Indicator Date hidden'!E138)</f>
        <v>0</v>
      </c>
      <c r="E137" s="204">
        <f>IF('Indicator Date hidden'!F138="x","x",$E$2-'Indicator Date hidden'!F138)</f>
        <v>0</v>
      </c>
      <c r="F137" s="204">
        <f>IF('Indicator Date hidden'!G138="x","x",$F$2-'Indicator Date hidden'!G138)</f>
        <v>0</v>
      </c>
      <c r="G137" s="204">
        <f>IF('Indicator Date hidden'!H138="x","x",$G$2-'Indicator Date hidden'!H138)</f>
        <v>0</v>
      </c>
      <c r="H137" s="204">
        <f>IF('Indicator Date hidden'!I138="x","x",$H$2-'Indicator Date hidden'!I138)</f>
        <v>0</v>
      </c>
      <c r="I137" s="204">
        <f>IF('Indicator Date hidden'!J138="x","x",$I$2-'Indicator Date hidden'!J138)</f>
        <v>0</v>
      </c>
      <c r="J137" s="204">
        <f>IF('Indicator Date hidden'!K138="x","x",$J$2-'Indicator Date hidden'!K138)</f>
        <v>0</v>
      </c>
      <c r="K137" s="204">
        <f>IF('Indicator Date hidden'!L138="x","x",$K$2-'Indicator Date hidden'!L138)</f>
        <v>0</v>
      </c>
      <c r="L137" s="204">
        <f>IF('Indicator Date hidden'!M138="x","x",$L$2-'Indicator Date hidden'!M138)</f>
        <v>0</v>
      </c>
      <c r="M137" s="204">
        <f>IF('Indicator Date hidden'!N138="x","x",$M$2-'Indicator Date hidden'!N138)</f>
        <v>0</v>
      </c>
      <c r="N137" s="204">
        <f>IF('Indicator Date hidden'!O138="x","x",$N$2-'Indicator Date hidden'!O138)</f>
        <v>0</v>
      </c>
      <c r="O137" s="204">
        <f>IF('Indicator Date hidden'!P138="x","x",$O$2-'Indicator Date hidden'!P138)</f>
        <v>0</v>
      </c>
      <c r="P137" s="204">
        <f>IF('Indicator Date hidden'!Q138="x","x",$P$2-'Indicator Date hidden'!Q138)</f>
        <v>0</v>
      </c>
      <c r="Q137" s="204">
        <f>IF('Indicator Date hidden'!R138="x","x",$Q$2-'Indicator Date hidden'!R138)</f>
        <v>1</v>
      </c>
      <c r="R137" s="204">
        <f>IF('Indicator Date hidden'!S138="x","x",$R$2-'Indicator Date hidden'!S138)</f>
        <v>0</v>
      </c>
      <c r="S137" s="204">
        <f>IF('Indicator Date hidden'!T138="x","x",$S$2-'Indicator Date hidden'!T138)</f>
        <v>0</v>
      </c>
      <c r="T137" s="204">
        <f>IF('Indicator Date hidden'!U138="x","x",$T$2-'Indicator Date hidden'!U138)</f>
        <v>0</v>
      </c>
      <c r="U137" s="204">
        <f>IF('Indicator Date hidden'!V138="x","x",$U$2-'Indicator Date hidden'!V138)</f>
        <v>0</v>
      </c>
      <c r="V137" s="204">
        <f>IF('Indicator Date hidden'!W138="x","x",$V$2-'Indicator Date hidden'!W138)</f>
        <v>0</v>
      </c>
      <c r="W137" s="204">
        <f>IF('Indicator Date hidden'!X138="x","x",$W$2-'Indicator Date hidden'!X138)</f>
        <v>3</v>
      </c>
      <c r="X137" s="204" t="str">
        <f>IF('Indicator Date hidden'!Y138="x","x",$X$2-'Indicator Date hidden'!Y138)</f>
        <v>x</v>
      </c>
      <c r="Y137" s="204">
        <f>IF('Indicator Date hidden'!Z138="x","x",$Y$2-'Indicator Date hidden'!Z138)</f>
        <v>0</v>
      </c>
      <c r="Z137" s="204">
        <f>IF('Indicator Date hidden'!AA138="x","x",$Z$2-'Indicator Date hidden'!AA138)</f>
        <v>0</v>
      </c>
      <c r="AA137" s="204">
        <f>IF('Indicator Date hidden'!AB138="x","x",$AA$2-'Indicator Date hidden'!AB138)</f>
        <v>0</v>
      </c>
      <c r="AB137" s="204">
        <f>IF('Indicator Date hidden'!AC138="x","x",$AB$2-'Indicator Date hidden'!AC138)</f>
        <v>0</v>
      </c>
      <c r="AC137" s="204">
        <f>IF('Indicator Date hidden'!AD138="x","x",$AC$2-'Indicator Date hidden'!AD138)</f>
        <v>0</v>
      </c>
      <c r="AD137" s="204">
        <f>IF('Indicator Date hidden'!AE138="x","x",$AD$2-'Indicator Date hidden'!AE138)</f>
        <v>0</v>
      </c>
      <c r="AE137" s="204">
        <f>IF('Indicator Date hidden'!AF138="x","x",$AE$2-'Indicator Date hidden'!AF138)</f>
        <v>0</v>
      </c>
      <c r="AF137" s="204">
        <f>IF('Indicator Date hidden'!AG138="x","x",$AF$2-'Indicator Date hidden'!AG138)</f>
        <v>1</v>
      </c>
      <c r="AG137" s="204">
        <f>IF('Indicator Date hidden'!AH138="x","x",$AG$2-'Indicator Date hidden'!AH138)</f>
        <v>0</v>
      </c>
      <c r="AH137" s="204">
        <f>IF('Indicator Date hidden'!AI138="x","x",$AH$2-'Indicator Date hidden'!AI138)</f>
        <v>0</v>
      </c>
      <c r="AI137" s="204">
        <f>IF('Indicator Date hidden'!AJ138="x","x",$AI$2-'Indicator Date hidden'!AJ138)</f>
        <v>0</v>
      </c>
      <c r="AJ137" s="204">
        <f>IF('Indicator Date hidden'!AK138="x","x",$AJ$2-'Indicator Date hidden'!AK138)</f>
        <v>1</v>
      </c>
      <c r="AK137" s="204">
        <f>IF('Indicator Date hidden'!AL138="x","x",$AK$2-'Indicator Date hidden'!AL138)</f>
        <v>1</v>
      </c>
      <c r="AL137" s="204">
        <f>IF('Indicator Date hidden'!AM138="x","x",$AL$2-'Indicator Date hidden'!AM138)</f>
        <v>0</v>
      </c>
      <c r="AM137" s="204">
        <f>IF('Indicator Date hidden'!AN138="x","x",$AM$2-'Indicator Date hidden'!AN138)</f>
        <v>0</v>
      </c>
      <c r="AN137" s="204">
        <f>IF('Indicator Date hidden'!AO138="x","x",$AN$2-'Indicator Date hidden'!AO138)</f>
        <v>0</v>
      </c>
      <c r="AO137" s="204">
        <f>IF('Indicator Date hidden'!AP138="x","x",$AO$2-'Indicator Date hidden'!AP138)</f>
        <v>0</v>
      </c>
      <c r="AP137" s="204">
        <f>IF('Indicator Date hidden'!AQ138="x","x",$AP$2-'Indicator Date hidden'!AQ138)</f>
        <v>0</v>
      </c>
      <c r="AQ137" s="204">
        <f>IF('Indicator Date hidden'!AR138="x","x",$AQ$2-'Indicator Date hidden'!AR138)</f>
        <v>0</v>
      </c>
      <c r="AR137" s="204">
        <f>IF('Indicator Date hidden'!AS138="x","x",$AR$2-'Indicator Date hidden'!AS138)</f>
        <v>0</v>
      </c>
      <c r="AS137" s="204">
        <f>IF('Indicator Date hidden'!AT138="x","x",$AS$2-'Indicator Date hidden'!AT138)</f>
        <v>0</v>
      </c>
      <c r="AT137" s="204">
        <f>IF('Indicator Date hidden'!AU138="x","x",$AT$2-'Indicator Date hidden'!AU138)</f>
        <v>0</v>
      </c>
      <c r="AU137" s="204">
        <f>IF('Indicator Date hidden'!AV138="x","x",$AU$2-'Indicator Date hidden'!AV138)</f>
        <v>6</v>
      </c>
      <c r="AV137" s="204">
        <f>IF('Indicator Date hidden'!AW138="x","x",$AV$2-'Indicator Date hidden'!AW138)</f>
        <v>0</v>
      </c>
      <c r="AW137" s="204">
        <f>IF('Indicator Date hidden'!AX138="x","x",$AW$2-'Indicator Date hidden'!AX138)</f>
        <v>0</v>
      </c>
      <c r="AX137" s="204">
        <f>IF('Indicator Date hidden'!AY138="x","x",$AX$2-'Indicator Date hidden'!AY138)</f>
        <v>0</v>
      </c>
      <c r="AY137" s="204">
        <f>IF('Indicator Date hidden'!AZ138="x","x",$AY$2-'Indicator Date hidden'!AZ138)</f>
        <v>0</v>
      </c>
      <c r="AZ137" s="204">
        <f>IF('Indicator Date hidden'!BA138="x","x",$AZ$2-'Indicator Date hidden'!BA138)</f>
        <v>0</v>
      </c>
      <c r="BA137">
        <f t="shared" si="20"/>
        <v>13</v>
      </c>
      <c r="BB137" s="21">
        <f t="shared" si="21"/>
        <v>0.26</v>
      </c>
      <c r="BC137">
        <f t="shared" si="22"/>
        <v>6</v>
      </c>
      <c r="BD137" s="21">
        <f t="shared" si="23"/>
        <v>0.95519631490076429</v>
      </c>
      <c r="BE137" s="273">
        <f t="shared" si="24"/>
        <v>0</v>
      </c>
    </row>
    <row r="138" spans="1:57" x14ac:dyDescent="0.35">
      <c r="A138" t="s">
        <v>7062</v>
      </c>
      <c r="B138" s="204">
        <f>IF('Indicator Date hidden'!C139="x","x",$B$2-'Indicator Date hidden'!C139)</f>
        <v>0</v>
      </c>
      <c r="C138" s="204">
        <f>IF('Indicator Date hidden'!D139="x","x",$C$2-'Indicator Date hidden'!D139)</f>
        <v>0</v>
      </c>
      <c r="D138" s="204">
        <f>IF('Indicator Date hidden'!E139="x","x",$D$2-'Indicator Date hidden'!E139)</f>
        <v>0</v>
      </c>
      <c r="E138" s="204">
        <f>IF('Indicator Date hidden'!F139="x","x",$E$2-'Indicator Date hidden'!F139)</f>
        <v>0</v>
      </c>
      <c r="F138" s="204">
        <f>IF('Indicator Date hidden'!G139="x","x",$F$2-'Indicator Date hidden'!G139)</f>
        <v>0</v>
      </c>
      <c r="G138" s="204">
        <f>IF('Indicator Date hidden'!H139="x","x",$G$2-'Indicator Date hidden'!H139)</f>
        <v>0</v>
      </c>
      <c r="H138" s="204">
        <f>IF('Indicator Date hidden'!I139="x","x",$H$2-'Indicator Date hidden'!I139)</f>
        <v>0</v>
      </c>
      <c r="I138" s="204">
        <f>IF('Indicator Date hidden'!J139="x","x",$I$2-'Indicator Date hidden'!J139)</f>
        <v>0</v>
      </c>
      <c r="J138" s="204">
        <f>IF('Indicator Date hidden'!K139="x","x",$J$2-'Indicator Date hidden'!K139)</f>
        <v>0</v>
      </c>
      <c r="K138" s="204">
        <f>IF('Indicator Date hidden'!L139="x","x",$K$2-'Indicator Date hidden'!L139)</f>
        <v>0</v>
      </c>
      <c r="L138" s="204">
        <f>IF('Indicator Date hidden'!M139="x","x",$L$2-'Indicator Date hidden'!M139)</f>
        <v>0</v>
      </c>
      <c r="M138" s="204">
        <f>IF('Indicator Date hidden'!N139="x","x",$M$2-'Indicator Date hidden'!N139)</f>
        <v>0</v>
      </c>
      <c r="N138" s="204">
        <f>IF('Indicator Date hidden'!O139="x","x",$N$2-'Indicator Date hidden'!O139)</f>
        <v>0</v>
      </c>
      <c r="O138" s="204">
        <f>IF('Indicator Date hidden'!P139="x","x",$O$2-'Indicator Date hidden'!P139)</f>
        <v>0</v>
      </c>
      <c r="P138" s="204">
        <f>IF('Indicator Date hidden'!Q139="x","x",$P$2-'Indicator Date hidden'!Q139)</f>
        <v>0</v>
      </c>
      <c r="Q138" s="204" t="str">
        <f>IF('Indicator Date hidden'!R139="x","x",$Q$2-'Indicator Date hidden'!R139)</f>
        <v>x</v>
      </c>
      <c r="R138" s="204">
        <f>IF('Indicator Date hidden'!S139="x","x",$R$2-'Indicator Date hidden'!S139)</f>
        <v>0</v>
      </c>
      <c r="S138" s="204">
        <f>IF('Indicator Date hidden'!T139="x","x",$S$2-'Indicator Date hidden'!T139)</f>
        <v>0</v>
      </c>
      <c r="T138" s="204">
        <f>IF('Indicator Date hidden'!U139="x","x",$T$2-'Indicator Date hidden'!U139)</f>
        <v>0</v>
      </c>
      <c r="U138" s="204" t="str">
        <f>IF('Indicator Date hidden'!V139="x","x",$U$2-'Indicator Date hidden'!V139)</f>
        <v>x</v>
      </c>
      <c r="V138" s="204">
        <f>IF('Indicator Date hidden'!W139="x","x",$V$2-'Indicator Date hidden'!W139)</f>
        <v>0</v>
      </c>
      <c r="W138" s="204" t="str">
        <f>IF('Indicator Date hidden'!X139="x","x",$W$2-'Indicator Date hidden'!X139)</f>
        <v>x</v>
      </c>
      <c r="X138" s="204">
        <f>IF('Indicator Date hidden'!Y139="x","x",$X$2-'Indicator Date hidden'!Y139)</f>
        <v>2</v>
      </c>
      <c r="Y138" s="204">
        <f>IF('Indicator Date hidden'!Z139="x","x",$Y$2-'Indicator Date hidden'!Z139)</f>
        <v>0</v>
      </c>
      <c r="Z138" s="204">
        <f>IF('Indicator Date hidden'!AA139="x","x",$Z$2-'Indicator Date hidden'!AA139)</f>
        <v>0</v>
      </c>
      <c r="AA138" s="204">
        <f>IF('Indicator Date hidden'!AB139="x","x",$AA$2-'Indicator Date hidden'!AB139)</f>
        <v>0</v>
      </c>
      <c r="AB138" s="204">
        <f>IF('Indicator Date hidden'!AC139="x","x",$AB$2-'Indicator Date hidden'!AC139)</f>
        <v>0</v>
      </c>
      <c r="AC138" s="204">
        <f>IF('Indicator Date hidden'!AD139="x","x",$AC$2-'Indicator Date hidden'!AD139)</f>
        <v>0</v>
      </c>
      <c r="AD138" s="204" t="str">
        <f>IF('Indicator Date hidden'!AE139="x","x",$AD$2-'Indicator Date hidden'!AE139)</f>
        <v>x</v>
      </c>
      <c r="AE138" s="204">
        <f>IF('Indicator Date hidden'!AF139="x","x",$AE$2-'Indicator Date hidden'!AF139)</f>
        <v>0</v>
      </c>
      <c r="AF138" s="204">
        <f>IF('Indicator Date hidden'!AG139="x","x",$AF$2-'Indicator Date hidden'!AG139)</f>
        <v>1</v>
      </c>
      <c r="AG138" s="204">
        <f>IF('Indicator Date hidden'!AH139="x","x",$AG$2-'Indicator Date hidden'!AH139)</f>
        <v>0</v>
      </c>
      <c r="AH138" s="204">
        <f>IF('Indicator Date hidden'!AI139="x","x",$AH$2-'Indicator Date hidden'!AI139)</f>
        <v>0</v>
      </c>
      <c r="AI138" s="204">
        <f>IF('Indicator Date hidden'!AJ139="x","x",$AI$2-'Indicator Date hidden'!AJ139)</f>
        <v>0</v>
      </c>
      <c r="AJ138" s="204" t="str">
        <f>IF('Indicator Date hidden'!AK139="x","x",$AJ$2-'Indicator Date hidden'!AK139)</f>
        <v>x</v>
      </c>
      <c r="AK138" s="204">
        <f>IF('Indicator Date hidden'!AL139="x","x",$AK$2-'Indicator Date hidden'!AL139)</f>
        <v>1</v>
      </c>
      <c r="AL138" s="204">
        <f>IF('Indicator Date hidden'!AM139="x","x",$AL$2-'Indicator Date hidden'!AM139)</f>
        <v>0</v>
      </c>
      <c r="AM138" s="204">
        <f>IF('Indicator Date hidden'!AN139="x","x",$AM$2-'Indicator Date hidden'!AN139)</f>
        <v>0</v>
      </c>
      <c r="AN138" s="204">
        <f>IF('Indicator Date hidden'!AO139="x","x",$AN$2-'Indicator Date hidden'!AO139)</f>
        <v>0</v>
      </c>
      <c r="AO138" s="204">
        <f>IF('Indicator Date hidden'!AP139="x","x",$AO$2-'Indicator Date hidden'!AP139)</f>
        <v>0</v>
      </c>
      <c r="AP138" s="204">
        <f>IF('Indicator Date hidden'!AQ139="x","x",$AP$2-'Indicator Date hidden'!AQ139)</f>
        <v>0</v>
      </c>
      <c r="AQ138" s="204">
        <f>IF('Indicator Date hidden'!AR139="x","x",$AQ$2-'Indicator Date hidden'!AR139)</f>
        <v>0</v>
      </c>
      <c r="AR138" s="204">
        <f>IF('Indicator Date hidden'!AS139="x","x",$AR$2-'Indicator Date hidden'!AS139)</f>
        <v>0</v>
      </c>
      <c r="AS138" s="204">
        <f>IF('Indicator Date hidden'!AT139="x","x",$AS$2-'Indicator Date hidden'!AT139)</f>
        <v>0</v>
      </c>
      <c r="AT138" s="204">
        <f>IF('Indicator Date hidden'!AU139="x","x",$AT$2-'Indicator Date hidden'!AU139)</f>
        <v>0</v>
      </c>
      <c r="AU138" s="204">
        <f>IF('Indicator Date hidden'!AV139="x","x",$AU$2-'Indicator Date hidden'!AV139)</f>
        <v>1</v>
      </c>
      <c r="AV138" s="204">
        <f>IF('Indicator Date hidden'!AW139="x","x",$AV$2-'Indicator Date hidden'!AW139)</f>
        <v>0</v>
      </c>
      <c r="AW138" s="204">
        <f>IF('Indicator Date hidden'!AX139="x","x",$AW$2-'Indicator Date hidden'!AX139)</f>
        <v>0</v>
      </c>
      <c r="AX138" s="204">
        <f>IF('Indicator Date hidden'!AY139="x","x",$AX$2-'Indicator Date hidden'!AY139)</f>
        <v>0</v>
      </c>
      <c r="AY138" s="204">
        <f>IF('Indicator Date hidden'!AZ139="x","x",$AY$2-'Indicator Date hidden'!AZ139)</f>
        <v>0</v>
      </c>
      <c r="AZ138" s="204">
        <f>IF('Indicator Date hidden'!BA139="x","x",$AZ$2-'Indicator Date hidden'!BA139)</f>
        <v>0</v>
      </c>
      <c r="BA138">
        <f t="shared" si="20"/>
        <v>5</v>
      </c>
      <c r="BB138" s="21">
        <f t="shared" si="21"/>
        <v>0.10869565217391304</v>
      </c>
      <c r="BC138">
        <f t="shared" si="22"/>
        <v>4</v>
      </c>
      <c r="BD138" s="21">
        <f t="shared" si="23"/>
        <v>0.37464538999161057</v>
      </c>
      <c r="BE138" s="273">
        <f t="shared" si="24"/>
        <v>0</v>
      </c>
    </row>
    <row r="139" spans="1:57" x14ac:dyDescent="0.35">
      <c r="A139" t="s">
        <v>7065</v>
      </c>
      <c r="B139" s="204">
        <f>IF('Indicator Date hidden'!C140="x","x",$B$2-'Indicator Date hidden'!C140)</f>
        <v>0</v>
      </c>
      <c r="C139" s="204">
        <f>IF('Indicator Date hidden'!D140="x","x",$C$2-'Indicator Date hidden'!D140)</f>
        <v>0</v>
      </c>
      <c r="D139" s="204">
        <f>IF('Indicator Date hidden'!E140="x","x",$D$2-'Indicator Date hidden'!E140)</f>
        <v>0</v>
      </c>
      <c r="E139" s="204">
        <f>IF('Indicator Date hidden'!F140="x","x",$E$2-'Indicator Date hidden'!F140)</f>
        <v>0</v>
      </c>
      <c r="F139" s="204">
        <f>IF('Indicator Date hidden'!G140="x","x",$F$2-'Indicator Date hidden'!G140)</f>
        <v>0</v>
      </c>
      <c r="G139" s="204">
        <f>IF('Indicator Date hidden'!H140="x","x",$G$2-'Indicator Date hidden'!H140)</f>
        <v>0</v>
      </c>
      <c r="H139" s="204">
        <f>IF('Indicator Date hidden'!I140="x","x",$H$2-'Indicator Date hidden'!I140)</f>
        <v>0</v>
      </c>
      <c r="I139" s="204">
        <f>IF('Indicator Date hidden'!J140="x","x",$I$2-'Indicator Date hidden'!J140)</f>
        <v>0</v>
      </c>
      <c r="J139" s="204">
        <f>IF('Indicator Date hidden'!K140="x","x",$J$2-'Indicator Date hidden'!K140)</f>
        <v>0</v>
      </c>
      <c r="K139" s="204">
        <f>IF('Indicator Date hidden'!L140="x","x",$K$2-'Indicator Date hidden'!L140)</f>
        <v>0</v>
      </c>
      <c r="L139" s="204">
        <f>IF('Indicator Date hidden'!M140="x","x",$L$2-'Indicator Date hidden'!M140)</f>
        <v>0</v>
      </c>
      <c r="M139" s="204">
        <f>IF('Indicator Date hidden'!N140="x","x",$M$2-'Indicator Date hidden'!N140)</f>
        <v>0</v>
      </c>
      <c r="N139" s="204">
        <f>IF('Indicator Date hidden'!O140="x","x",$N$2-'Indicator Date hidden'!O140)</f>
        <v>0</v>
      </c>
      <c r="O139" s="204">
        <f>IF('Indicator Date hidden'!P140="x","x",$O$2-'Indicator Date hidden'!P140)</f>
        <v>0</v>
      </c>
      <c r="P139" s="204">
        <f>IF('Indicator Date hidden'!Q140="x","x",$P$2-'Indicator Date hidden'!Q140)</f>
        <v>0</v>
      </c>
      <c r="Q139" s="204" t="str">
        <f>IF('Indicator Date hidden'!R140="x","x",$Q$2-'Indicator Date hidden'!R140)</f>
        <v>x</v>
      </c>
      <c r="R139" s="204">
        <f>IF('Indicator Date hidden'!S140="x","x",$R$2-'Indicator Date hidden'!S140)</f>
        <v>0</v>
      </c>
      <c r="S139" s="204">
        <f>IF('Indicator Date hidden'!T140="x","x",$S$2-'Indicator Date hidden'!T140)</f>
        <v>0</v>
      </c>
      <c r="T139" s="204">
        <f>IF('Indicator Date hidden'!U140="x","x",$T$2-'Indicator Date hidden'!U140)</f>
        <v>0</v>
      </c>
      <c r="U139" s="204" t="str">
        <f>IF('Indicator Date hidden'!V140="x","x",$U$2-'Indicator Date hidden'!V140)</f>
        <v>x</v>
      </c>
      <c r="V139" s="204">
        <f>IF('Indicator Date hidden'!W140="x","x",$V$2-'Indicator Date hidden'!W140)</f>
        <v>0</v>
      </c>
      <c r="W139" s="204" t="str">
        <f>IF('Indicator Date hidden'!X140="x","x",$W$2-'Indicator Date hidden'!X140)</f>
        <v>x</v>
      </c>
      <c r="X139" s="204">
        <f>IF('Indicator Date hidden'!Y140="x","x",$X$2-'Indicator Date hidden'!Y140)</f>
        <v>2</v>
      </c>
      <c r="Y139" s="204">
        <f>IF('Indicator Date hidden'!Z140="x","x",$Y$2-'Indicator Date hidden'!Z140)</f>
        <v>0</v>
      </c>
      <c r="Z139" s="204">
        <f>IF('Indicator Date hidden'!AA140="x","x",$Z$2-'Indicator Date hidden'!AA140)</f>
        <v>0</v>
      </c>
      <c r="AA139" s="204" t="str">
        <f>IF('Indicator Date hidden'!AB140="x","x",$AA$2-'Indicator Date hidden'!AB140)</f>
        <v>x</v>
      </c>
      <c r="AB139" s="204">
        <f>IF('Indicator Date hidden'!AC140="x","x",$AB$2-'Indicator Date hidden'!AC140)</f>
        <v>0</v>
      </c>
      <c r="AC139" s="204">
        <f>IF('Indicator Date hidden'!AD140="x","x",$AC$2-'Indicator Date hidden'!AD140)</f>
        <v>0</v>
      </c>
      <c r="AD139" s="204" t="str">
        <f>IF('Indicator Date hidden'!AE140="x","x",$AD$2-'Indicator Date hidden'!AE140)</f>
        <v>x</v>
      </c>
      <c r="AE139" s="204">
        <f>IF('Indicator Date hidden'!AF140="x","x",$AE$2-'Indicator Date hidden'!AF140)</f>
        <v>0</v>
      </c>
      <c r="AF139" s="204">
        <f>IF('Indicator Date hidden'!AG140="x","x",$AF$2-'Indicator Date hidden'!AG140)</f>
        <v>1</v>
      </c>
      <c r="AG139" s="204">
        <f>IF('Indicator Date hidden'!AH140="x","x",$AG$2-'Indicator Date hidden'!AH140)</f>
        <v>0</v>
      </c>
      <c r="AH139" s="204">
        <f>IF('Indicator Date hidden'!AI140="x","x",$AH$2-'Indicator Date hidden'!AI140)</f>
        <v>0</v>
      </c>
      <c r="AI139" s="204">
        <f>IF('Indicator Date hidden'!AJ140="x","x",$AI$2-'Indicator Date hidden'!AJ140)</f>
        <v>0</v>
      </c>
      <c r="AJ139" s="204" t="str">
        <f>IF('Indicator Date hidden'!AK140="x","x",$AJ$2-'Indicator Date hidden'!AK140)</f>
        <v>x</v>
      </c>
      <c r="AK139" s="204">
        <f>IF('Indicator Date hidden'!AL140="x","x",$AK$2-'Indicator Date hidden'!AL140)</f>
        <v>1</v>
      </c>
      <c r="AL139" s="204">
        <f>IF('Indicator Date hidden'!AM140="x","x",$AL$2-'Indicator Date hidden'!AM140)</f>
        <v>0</v>
      </c>
      <c r="AM139" s="204">
        <f>IF('Indicator Date hidden'!AN140="x","x",$AM$2-'Indicator Date hidden'!AN140)</f>
        <v>0</v>
      </c>
      <c r="AN139" s="204">
        <f>IF('Indicator Date hidden'!AO140="x","x",$AN$2-'Indicator Date hidden'!AO140)</f>
        <v>0</v>
      </c>
      <c r="AO139" s="204">
        <f>IF('Indicator Date hidden'!AP140="x","x",$AO$2-'Indicator Date hidden'!AP140)</f>
        <v>0</v>
      </c>
      <c r="AP139" s="204">
        <f>IF('Indicator Date hidden'!AQ140="x","x",$AP$2-'Indicator Date hidden'!AQ140)</f>
        <v>0</v>
      </c>
      <c r="AQ139" s="204">
        <f>IF('Indicator Date hidden'!AR140="x","x",$AQ$2-'Indicator Date hidden'!AR140)</f>
        <v>0</v>
      </c>
      <c r="AR139" s="204">
        <f>IF('Indicator Date hidden'!AS140="x","x",$AR$2-'Indicator Date hidden'!AS140)</f>
        <v>0</v>
      </c>
      <c r="AS139" s="204">
        <f>IF('Indicator Date hidden'!AT140="x","x",$AS$2-'Indicator Date hidden'!AT140)</f>
        <v>0</v>
      </c>
      <c r="AT139" s="204">
        <f>IF('Indicator Date hidden'!AU140="x","x",$AT$2-'Indicator Date hidden'!AU140)</f>
        <v>0</v>
      </c>
      <c r="AU139" s="204">
        <f>IF('Indicator Date hidden'!AV140="x","x",$AU$2-'Indicator Date hidden'!AV140)</f>
        <v>3</v>
      </c>
      <c r="AV139" s="204">
        <f>IF('Indicator Date hidden'!AW140="x","x",$AV$2-'Indicator Date hidden'!AW140)</f>
        <v>0</v>
      </c>
      <c r="AW139" s="204">
        <f>IF('Indicator Date hidden'!AX140="x","x",$AW$2-'Indicator Date hidden'!AX140)</f>
        <v>0</v>
      </c>
      <c r="AX139" s="204">
        <f>IF('Indicator Date hidden'!AY140="x","x",$AX$2-'Indicator Date hidden'!AY140)</f>
        <v>0</v>
      </c>
      <c r="AY139" s="204">
        <f>IF('Indicator Date hidden'!AZ140="x","x",$AY$2-'Indicator Date hidden'!AZ140)</f>
        <v>0</v>
      </c>
      <c r="AZ139" s="204">
        <f>IF('Indicator Date hidden'!BA140="x","x",$AZ$2-'Indicator Date hidden'!BA140)</f>
        <v>0</v>
      </c>
      <c r="BA139">
        <f t="shared" si="20"/>
        <v>7</v>
      </c>
      <c r="BB139" s="21">
        <f t="shared" si="21"/>
        <v>0.15555555555555556</v>
      </c>
      <c r="BC139">
        <f t="shared" si="22"/>
        <v>4</v>
      </c>
      <c r="BD139" s="21">
        <f t="shared" si="23"/>
        <v>0.55599982236430234</v>
      </c>
      <c r="BE139" s="273">
        <f t="shared" si="24"/>
        <v>0</v>
      </c>
    </row>
    <row r="140" spans="1:57" x14ac:dyDescent="0.35">
      <c r="A140" t="s">
        <v>7070</v>
      </c>
      <c r="B140" s="204">
        <f>IF('Indicator Date hidden'!C141="x","x",$B$2-'Indicator Date hidden'!C141)</f>
        <v>0</v>
      </c>
      <c r="C140" s="204">
        <f>IF('Indicator Date hidden'!D141="x","x",$C$2-'Indicator Date hidden'!D141)</f>
        <v>0</v>
      </c>
      <c r="D140" s="204">
        <f>IF('Indicator Date hidden'!E141="x","x",$D$2-'Indicator Date hidden'!E141)</f>
        <v>0</v>
      </c>
      <c r="E140" s="204">
        <f>IF('Indicator Date hidden'!F141="x","x",$E$2-'Indicator Date hidden'!F141)</f>
        <v>0</v>
      </c>
      <c r="F140" s="204">
        <f>IF('Indicator Date hidden'!G141="x","x",$F$2-'Indicator Date hidden'!G141)</f>
        <v>0</v>
      </c>
      <c r="G140" s="204">
        <f>IF('Indicator Date hidden'!H141="x","x",$G$2-'Indicator Date hidden'!H141)</f>
        <v>0</v>
      </c>
      <c r="H140" s="204">
        <f>IF('Indicator Date hidden'!I141="x","x",$H$2-'Indicator Date hidden'!I141)</f>
        <v>0</v>
      </c>
      <c r="I140" s="204">
        <f>IF('Indicator Date hidden'!J141="x","x",$I$2-'Indicator Date hidden'!J141)</f>
        <v>0</v>
      </c>
      <c r="J140" s="204">
        <f>IF('Indicator Date hidden'!K141="x","x",$J$2-'Indicator Date hidden'!K141)</f>
        <v>0</v>
      </c>
      <c r="K140" s="204">
        <f>IF('Indicator Date hidden'!L141="x","x",$K$2-'Indicator Date hidden'!L141)</f>
        <v>0</v>
      </c>
      <c r="L140" s="204">
        <f>IF('Indicator Date hidden'!M141="x","x",$L$2-'Indicator Date hidden'!M141)</f>
        <v>0</v>
      </c>
      <c r="M140" s="204">
        <f>IF('Indicator Date hidden'!N141="x","x",$M$2-'Indicator Date hidden'!N141)</f>
        <v>0</v>
      </c>
      <c r="N140" s="204">
        <f>IF('Indicator Date hidden'!O141="x","x",$N$2-'Indicator Date hidden'!O141)</f>
        <v>0</v>
      </c>
      <c r="O140" s="204">
        <f>IF('Indicator Date hidden'!P141="x","x",$O$2-'Indicator Date hidden'!P141)</f>
        <v>0</v>
      </c>
      <c r="P140" s="204">
        <f>IF('Indicator Date hidden'!Q141="x","x",$P$2-'Indicator Date hidden'!Q141)</f>
        <v>0</v>
      </c>
      <c r="Q140" s="204" t="str">
        <f>IF('Indicator Date hidden'!R141="x","x",$Q$2-'Indicator Date hidden'!R141)</f>
        <v>x</v>
      </c>
      <c r="R140" s="204">
        <f>IF('Indicator Date hidden'!S141="x","x",$R$2-'Indicator Date hidden'!S141)</f>
        <v>0</v>
      </c>
      <c r="S140" s="204">
        <f>IF('Indicator Date hidden'!T141="x","x",$S$2-'Indicator Date hidden'!T141)</f>
        <v>0</v>
      </c>
      <c r="T140" s="204">
        <f>IF('Indicator Date hidden'!U141="x","x",$T$2-'Indicator Date hidden'!U141)</f>
        <v>0</v>
      </c>
      <c r="U140" s="204" t="str">
        <f>IF('Indicator Date hidden'!V141="x","x",$U$2-'Indicator Date hidden'!V141)</f>
        <v>x</v>
      </c>
      <c r="V140" s="204">
        <f>IF('Indicator Date hidden'!W141="x","x",$V$2-'Indicator Date hidden'!W141)</f>
        <v>0</v>
      </c>
      <c r="W140" s="204" t="str">
        <f>IF('Indicator Date hidden'!X141="x","x",$W$2-'Indicator Date hidden'!X141)</f>
        <v>x</v>
      </c>
      <c r="X140" s="204">
        <f>IF('Indicator Date hidden'!Y141="x","x",$X$2-'Indicator Date hidden'!Y141)</f>
        <v>4</v>
      </c>
      <c r="Y140" s="204">
        <f>IF('Indicator Date hidden'!Z141="x","x",$Y$2-'Indicator Date hidden'!Z141)</f>
        <v>0</v>
      </c>
      <c r="Z140" s="204">
        <f>IF('Indicator Date hidden'!AA141="x","x",$Z$2-'Indicator Date hidden'!AA141)</f>
        <v>0</v>
      </c>
      <c r="AA140" s="204" t="str">
        <f>IF('Indicator Date hidden'!AB141="x","x",$AA$2-'Indicator Date hidden'!AB141)</f>
        <v>x</v>
      </c>
      <c r="AB140" s="204">
        <f>IF('Indicator Date hidden'!AC141="x","x",$AB$2-'Indicator Date hidden'!AC141)</f>
        <v>0</v>
      </c>
      <c r="AC140" s="204">
        <f>IF('Indicator Date hidden'!AD141="x","x",$AC$2-'Indicator Date hidden'!AD141)</f>
        <v>0</v>
      </c>
      <c r="AD140" s="204" t="str">
        <f>IF('Indicator Date hidden'!AE141="x","x",$AD$2-'Indicator Date hidden'!AE141)</f>
        <v>x</v>
      </c>
      <c r="AE140" s="204">
        <f>IF('Indicator Date hidden'!AF141="x","x",$AE$2-'Indicator Date hidden'!AF141)</f>
        <v>0</v>
      </c>
      <c r="AF140" s="204" t="str">
        <f>IF('Indicator Date hidden'!AG141="x","x",$AF$2-'Indicator Date hidden'!AG141)</f>
        <v>x</v>
      </c>
      <c r="AG140" s="204">
        <f>IF('Indicator Date hidden'!AH141="x","x",$AG$2-'Indicator Date hidden'!AH141)</f>
        <v>0</v>
      </c>
      <c r="AH140" s="204">
        <f>IF('Indicator Date hidden'!AI141="x","x",$AH$2-'Indicator Date hidden'!AI141)</f>
        <v>0</v>
      </c>
      <c r="AI140" s="204">
        <f>IF('Indicator Date hidden'!AJ141="x","x",$AI$2-'Indicator Date hidden'!AJ141)</f>
        <v>0</v>
      </c>
      <c r="AJ140" s="204" t="str">
        <f>IF('Indicator Date hidden'!AK141="x","x",$AJ$2-'Indicator Date hidden'!AK141)</f>
        <v>x</v>
      </c>
      <c r="AK140" s="204">
        <f>IF('Indicator Date hidden'!AL141="x","x",$AK$2-'Indicator Date hidden'!AL141)</f>
        <v>1</v>
      </c>
      <c r="AL140" s="204">
        <f>IF('Indicator Date hidden'!AM141="x","x",$AL$2-'Indicator Date hidden'!AM141)</f>
        <v>0</v>
      </c>
      <c r="AM140" s="204">
        <f>IF('Indicator Date hidden'!AN141="x","x",$AM$2-'Indicator Date hidden'!AN141)</f>
        <v>0</v>
      </c>
      <c r="AN140" s="204">
        <f>IF('Indicator Date hidden'!AO141="x","x",$AN$2-'Indicator Date hidden'!AO141)</f>
        <v>0</v>
      </c>
      <c r="AO140" s="204">
        <f>IF('Indicator Date hidden'!AP141="x","x",$AO$2-'Indicator Date hidden'!AP141)</f>
        <v>0</v>
      </c>
      <c r="AP140" s="204">
        <f>IF('Indicator Date hidden'!AQ141="x","x",$AP$2-'Indicator Date hidden'!AQ141)</f>
        <v>0</v>
      </c>
      <c r="AQ140" s="204">
        <f>IF('Indicator Date hidden'!AR141="x","x",$AQ$2-'Indicator Date hidden'!AR141)</f>
        <v>0</v>
      </c>
      <c r="AR140" s="204">
        <f>IF('Indicator Date hidden'!AS141="x","x",$AR$2-'Indicator Date hidden'!AS141)</f>
        <v>0</v>
      </c>
      <c r="AS140" s="204">
        <f>IF('Indicator Date hidden'!AT141="x","x",$AS$2-'Indicator Date hidden'!AT141)</f>
        <v>0</v>
      </c>
      <c r="AT140" s="204">
        <f>IF('Indicator Date hidden'!AU141="x","x",$AT$2-'Indicator Date hidden'!AU141)</f>
        <v>0</v>
      </c>
      <c r="AU140" s="204">
        <f>IF('Indicator Date hidden'!AV141="x","x",$AU$2-'Indicator Date hidden'!AV141)</f>
        <v>0</v>
      </c>
      <c r="AV140" s="204">
        <f>IF('Indicator Date hidden'!AW141="x","x",$AV$2-'Indicator Date hidden'!AW141)</f>
        <v>0</v>
      </c>
      <c r="AW140" s="204">
        <f>IF('Indicator Date hidden'!AX141="x","x",$AW$2-'Indicator Date hidden'!AX141)</f>
        <v>0</v>
      </c>
      <c r="AX140" s="204">
        <f>IF('Indicator Date hidden'!AY141="x","x",$AX$2-'Indicator Date hidden'!AY141)</f>
        <v>0</v>
      </c>
      <c r="AY140" s="204">
        <f>IF('Indicator Date hidden'!AZ141="x","x",$AY$2-'Indicator Date hidden'!AZ141)</f>
        <v>0</v>
      </c>
      <c r="AZ140" s="204">
        <f>IF('Indicator Date hidden'!BA141="x","x",$AZ$2-'Indicator Date hidden'!BA141)</f>
        <v>0</v>
      </c>
      <c r="BA140">
        <f t="shared" si="20"/>
        <v>5</v>
      </c>
      <c r="BB140" s="21">
        <f t="shared" si="21"/>
        <v>0.11363636363636363</v>
      </c>
      <c r="BC140">
        <f t="shared" si="22"/>
        <v>2</v>
      </c>
      <c r="BD140" s="21">
        <f t="shared" si="23"/>
        <v>0.61110589362494327</v>
      </c>
      <c r="BE140" s="273">
        <f t="shared" si="24"/>
        <v>0</v>
      </c>
    </row>
    <row r="141" spans="1:57" x14ac:dyDescent="0.35">
      <c r="A141" t="s">
        <v>7074</v>
      </c>
      <c r="B141" s="204">
        <f>IF('Indicator Date hidden'!C142="x","x",$B$2-'Indicator Date hidden'!C142)</f>
        <v>0</v>
      </c>
      <c r="C141" s="204">
        <f>IF('Indicator Date hidden'!D142="x","x",$C$2-'Indicator Date hidden'!D142)</f>
        <v>0</v>
      </c>
      <c r="D141" s="204">
        <f>IF('Indicator Date hidden'!E142="x","x",$D$2-'Indicator Date hidden'!E142)</f>
        <v>0</v>
      </c>
      <c r="E141" s="204">
        <f>IF('Indicator Date hidden'!F142="x","x",$E$2-'Indicator Date hidden'!F142)</f>
        <v>0</v>
      </c>
      <c r="F141" s="204">
        <f>IF('Indicator Date hidden'!G142="x","x",$F$2-'Indicator Date hidden'!G142)</f>
        <v>0</v>
      </c>
      <c r="G141" s="204">
        <f>IF('Indicator Date hidden'!H142="x","x",$G$2-'Indicator Date hidden'!H142)</f>
        <v>0</v>
      </c>
      <c r="H141" s="204">
        <f>IF('Indicator Date hidden'!I142="x","x",$H$2-'Indicator Date hidden'!I142)</f>
        <v>0</v>
      </c>
      <c r="I141" s="204">
        <f>IF('Indicator Date hidden'!J142="x","x",$I$2-'Indicator Date hidden'!J142)</f>
        <v>0</v>
      </c>
      <c r="J141" s="204">
        <f>IF('Indicator Date hidden'!K142="x","x",$J$2-'Indicator Date hidden'!K142)</f>
        <v>0</v>
      </c>
      <c r="K141" s="204">
        <f>IF('Indicator Date hidden'!L142="x","x",$K$2-'Indicator Date hidden'!L142)</f>
        <v>0</v>
      </c>
      <c r="L141" s="204">
        <f>IF('Indicator Date hidden'!M142="x","x",$L$2-'Indicator Date hidden'!M142)</f>
        <v>0</v>
      </c>
      <c r="M141" s="204">
        <f>IF('Indicator Date hidden'!N142="x","x",$M$2-'Indicator Date hidden'!N142)</f>
        <v>0</v>
      </c>
      <c r="N141" s="204">
        <f>IF('Indicator Date hidden'!O142="x","x",$N$2-'Indicator Date hidden'!O142)</f>
        <v>0</v>
      </c>
      <c r="O141" s="204">
        <f>IF('Indicator Date hidden'!P142="x","x",$O$2-'Indicator Date hidden'!P142)</f>
        <v>0</v>
      </c>
      <c r="P141" s="204">
        <f>IF('Indicator Date hidden'!Q142="x","x",$P$2-'Indicator Date hidden'!Q142)</f>
        <v>0</v>
      </c>
      <c r="Q141" s="204" t="str">
        <f>IF('Indicator Date hidden'!R142="x","x",$Q$2-'Indicator Date hidden'!R142)</f>
        <v>x</v>
      </c>
      <c r="R141" s="204">
        <f>IF('Indicator Date hidden'!S142="x","x",$R$2-'Indicator Date hidden'!S142)</f>
        <v>0</v>
      </c>
      <c r="S141" s="204">
        <f>IF('Indicator Date hidden'!T142="x","x",$S$2-'Indicator Date hidden'!T142)</f>
        <v>0</v>
      </c>
      <c r="T141" s="204">
        <f>IF('Indicator Date hidden'!U142="x","x",$T$2-'Indicator Date hidden'!U142)</f>
        <v>0</v>
      </c>
      <c r="U141" s="204" t="str">
        <f>IF('Indicator Date hidden'!V142="x","x",$U$2-'Indicator Date hidden'!V142)</f>
        <v>x</v>
      </c>
      <c r="V141" s="204">
        <f>IF('Indicator Date hidden'!W142="x","x",$V$2-'Indicator Date hidden'!W142)</f>
        <v>0</v>
      </c>
      <c r="W141" s="204" t="str">
        <f>IF('Indicator Date hidden'!X142="x","x",$W$2-'Indicator Date hidden'!X142)</f>
        <v>x</v>
      </c>
      <c r="X141" s="204">
        <f>IF('Indicator Date hidden'!Y142="x","x",$X$2-'Indicator Date hidden'!Y142)</f>
        <v>2</v>
      </c>
      <c r="Y141" s="204">
        <f>IF('Indicator Date hidden'!Z142="x","x",$Y$2-'Indicator Date hidden'!Z142)</f>
        <v>0</v>
      </c>
      <c r="Z141" s="204">
        <f>IF('Indicator Date hidden'!AA142="x","x",$Z$2-'Indicator Date hidden'!AA142)</f>
        <v>0</v>
      </c>
      <c r="AA141" s="204">
        <f>IF('Indicator Date hidden'!AB142="x","x",$AA$2-'Indicator Date hidden'!AB142)</f>
        <v>1</v>
      </c>
      <c r="AB141" s="204">
        <f>IF('Indicator Date hidden'!AC142="x","x",$AB$2-'Indicator Date hidden'!AC142)</f>
        <v>0</v>
      </c>
      <c r="AC141" s="204">
        <f>IF('Indicator Date hidden'!AD142="x","x",$AC$2-'Indicator Date hidden'!AD142)</f>
        <v>0</v>
      </c>
      <c r="AD141" s="204" t="str">
        <f>IF('Indicator Date hidden'!AE142="x","x",$AD$2-'Indicator Date hidden'!AE142)</f>
        <v>x</v>
      </c>
      <c r="AE141" s="204">
        <f>IF('Indicator Date hidden'!AF142="x","x",$AE$2-'Indicator Date hidden'!AF142)</f>
        <v>0</v>
      </c>
      <c r="AF141" s="204">
        <f>IF('Indicator Date hidden'!AG142="x","x",$AF$2-'Indicator Date hidden'!AG142)</f>
        <v>1</v>
      </c>
      <c r="AG141" s="204">
        <f>IF('Indicator Date hidden'!AH142="x","x",$AG$2-'Indicator Date hidden'!AH142)</f>
        <v>0</v>
      </c>
      <c r="AH141" s="204">
        <f>IF('Indicator Date hidden'!AI142="x","x",$AH$2-'Indicator Date hidden'!AI142)</f>
        <v>0</v>
      </c>
      <c r="AI141" s="204">
        <f>IF('Indicator Date hidden'!AJ142="x","x",$AI$2-'Indicator Date hidden'!AJ142)</f>
        <v>0</v>
      </c>
      <c r="AJ141" s="204" t="str">
        <f>IF('Indicator Date hidden'!AK142="x","x",$AJ$2-'Indicator Date hidden'!AK142)</f>
        <v>x</v>
      </c>
      <c r="AK141" s="204">
        <f>IF('Indicator Date hidden'!AL142="x","x",$AK$2-'Indicator Date hidden'!AL142)</f>
        <v>1</v>
      </c>
      <c r="AL141" s="204">
        <f>IF('Indicator Date hidden'!AM142="x","x",$AL$2-'Indicator Date hidden'!AM142)</f>
        <v>0</v>
      </c>
      <c r="AM141" s="204">
        <f>IF('Indicator Date hidden'!AN142="x","x",$AM$2-'Indicator Date hidden'!AN142)</f>
        <v>0</v>
      </c>
      <c r="AN141" s="204">
        <f>IF('Indicator Date hidden'!AO142="x","x",$AN$2-'Indicator Date hidden'!AO142)</f>
        <v>0</v>
      </c>
      <c r="AO141" s="204">
        <f>IF('Indicator Date hidden'!AP142="x","x",$AO$2-'Indicator Date hidden'!AP142)</f>
        <v>0</v>
      </c>
      <c r="AP141" s="204">
        <f>IF('Indicator Date hidden'!AQ142="x","x",$AP$2-'Indicator Date hidden'!AQ142)</f>
        <v>0</v>
      </c>
      <c r="AQ141" s="204">
        <f>IF('Indicator Date hidden'!AR142="x","x",$AQ$2-'Indicator Date hidden'!AR142)</f>
        <v>0</v>
      </c>
      <c r="AR141" s="204">
        <f>IF('Indicator Date hidden'!AS142="x","x",$AR$2-'Indicator Date hidden'!AS142)</f>
        <v>0</v>
      </c>
      <c r="AS141" s="204">
        <f>IF('Indicator Date hidden'!AT142="x","x",$AS$2-'Indicator Date hidden'!AT142)</f>
        <v>0</v>
      </c>
      <c r="AT141" s="204">
        <f>IF('Indicator Date hidden'!AU142="x","x",$AT$2-'Indicator Date hidden'!AU142)</f>
        <v>0</v>
      </c>
      <c r="AU141" s="204">
        <f>IF('Indicator Date hidden'!AV142="x","x",$AU$2-'Indicator Date hidden'!AV142)</f>
        <v>3</v>
      </c>
      <c r="AV141" s="204">
        <f>IF('Indicator Date hidden'!AW142="x","x",$AV$2-'Indicator Date hidden'!AW142)</f>
        <v>0</v>
      </c>
      <c r="AW141" s="204">
        <f>IF('Indicator Date hidden'!AX142="x","x",$AW$2-'Indicator Date hidden'!AX142)</f>
        <v>0</v>
      </c>
      <c r="AX141" s="204">
        <f>IF('Indicator Date hidden'!AY142="x","x",$AX$2-'Indicator Date hidden'!AY142)</f>
        <v>0</v>
      </c>
      <c r="AY141" s="204">
        <f>IF('Indicator Date hidden'!AZ142="x","x",$AY$2-'Indicator Date hidden'!AZ142)</f>
        <v>0</v>
      </c>
      <c r="AZ141" s="204">
        <f>IF('Indicator Date hidden'!BA142="x","x",$AZ$2-'Indicator Date hidden'!BA142)</f>
        <v>0</v>
      </c>
      <c r="BA141">
        <f t="shared" si="20"/>
        <v>8</v>
      </c>
      <c r="BB141" s="21">
        <f t="shared" si="21"/>
        <v>0.17391304347826086</v>
      </c>
      <c r="BC141">
        <f t="shared" si="22"/>
        <v>5</v>
      </c>
      <c r="BD141" s="21">
        <f t="shared" si="23"/>
        <v>0.56354266942677045</v>
      </c>
      <c r="BE141" s="273">
        <f t="shared" si="24"/>
        <v>0</v>
      </c>
    </row>
    <row r="142" spans="1:57" x14ac:dyDescent="0.35">
      <c r="A142" t="s">
        <v>7076</v>
      </c>
      <c r="B142" s="204">
        <f>IF('Indicator Date hidden'!C143="x","x",$B$2-'Indicator Date hidden'!C143)</f>
        <v>0</v>
      </c>
      <c r="C142" s="204">
        <f>IF('Indicator Date hidden'!D143="x","x",$C$2-'Indicator Date hidden'!D143)</f>
        <v>0</v>
      </c>
      <c r="D142" s="204">
        <f>IF('Indicator Date hidden'!E143="x","x",$D$2-'Indicator Date hidden'!E143)</f>
        <v>0</v>
      </c>
      <c r="E142" s="204">
        <f>IF('Indicator Date hidden'!F143="x","x",$E$2-'Indicator Date hidden'!F143)</f>
        <v>0</v>
      </c>
      <c r="F142" s="204">
        <f>IF('Indicator Date hidden'!G143="x","x",$F$2-'Indicator Date hidden'!G143)</f>
        <v>0</v>
      </c>
      <c r="G142" s="204">
        <f>IF('Indicator Date hidden'!H143="x","x",$G$2-'Indicator Date hidden'!H143)</f>
        <v>0</v>
      </c>
      <c r="H142" s="204">
        <f>IF('Indicator Date hidden'!I143="x","x",$H$2-'Indicator Date hidden'!I143)</f>
        <v>0</v>
      </c>
      <c r="I142" s="204">
        <f>IF('Indicator Date hidden'!J143="x","x",$I$2-'Indicator Date hidden'!J143)</f>
        <v>0</v>
      </c>
      <c r="J142" s="204">
        <f>IF('Indicator Date hidden'!K143="x","x",$J$2-'Indicator Date hidden'!K143)</f>
        <v>0</v>
      </c>
      <c r="K142" s="204">
        <f>IF('Indicator Date hidden'!L143="x","x",$K$2-'Indicator Date hidden'!L143)</f>
        <v>0</v>
      </c>
      <c r="L142" s="204">
        <f>IF('Indicator Date hidden'!M143="x","x",$L$2-'Indicator Date hidden'!M143)</f>
        <v>0</v>
      </c>
      <c r="M142" s="204">
        <f>IF('Indicator Date hidden'!N143="x","x",$M$2-'Indicator Date hidden'!N143)</f>
        <v>0</v>
      </c>
      <c r="N142" s="204">
        <f>IF('Indicator Date hidden'!O143="x","x",$N$2-'Indicator Date hidden'!O143)</f>
        <v>0</v>
      </c>
      <c r="O142" s="204">
        <f>IF('Indicator Date hidden'!P143="x","x",$O$2-'Indicator Date hidden'!P143)</f>
        <v>0</v>
      </c>
      <c r="P142" s="204">
        <f>IF('Indicator Date hidden'!Q143="x","x",$P$2-'Indicator Date hidden'!Q143)</f>
        <v>0</v>
      </c>
      <c r="Q142" s="204" t="str">
        <f>IF('Indicator Date hidden'!R143="x","x",$Q$2-'Indicator Date hidden'!R143)</f>
        <v>x</v>
      </c>
      <c r="R142" s="204">
        <f>IF('Indicator Date hidden'!S143="x","x",$R$2-'Indicator Date hidden'!S143)</f>
        <v>0</v>
      </c>
      <c r="S142" s="204">
        <f>IF('Indicator Date hidden'!T143="x","x",$S$2-'Indicator Date hidden'!T143)</f>
        <v>0</v>
      </c>
      <c r="T142" s="204">
        <f>IF('Indicator Date hidden'!U143="x","x",$T$2-'Indicator Date hidden'!U143)</f>
        <v>0</v>
      </c>
      <c r="U142" s="204" t="str">
        <f>IF('Indicator Date hidden'!V143="x","x",$U$2-'Indicator Date hidden'!V143)</f>
        <v>x</v>
      </c>
      <c r="V142" s="204">
        <f>IF('Indicator Date hidden'!W143="x","x",$V$2-'Indicator Date hidden'!W143)</f>
        <v>0</v>
      </c>
      <c r="W142" s="204" t="str">
        <f>IF('Indicator Date hidden'!X143="x","x",$W$2-'Indicator Date hidden'!X143)</f>
        <v>x</v>
      </c>
      <c r="X142" s="204">
        <f>IF('Indicator Date hidden'!Y143="x","x",$X$2-'Indicator Date hidden'!Y143)</f>
        <v>4</v>
      </c>
      <c r="Y142" s="204">
        <f>IF('Indicator Date hidden'!Z143="x","x",$Y$2-'Indicator Date hidden'!Z143)</f>
        <v>0</v>
      </c>
      <c r="Z142" s="204">
        <f>IF('Indicator Date hidden'!AA143="x","x",$Z$2-'Indicator Date hidden'!AA143)</f>
        <v>0</v>
      </c>
      <c r="AA142" s="204" t="str">
        <f>IF('Indicator Date hidden'!AB143="x","x",$AA$2-'Indicator Date hidden'!AB143)</f>
        <v>x</v>
      </c>
      <c r="AB142" s="204">
        <f>IF('Indicator Date hidden'!AC143="x","x",$AB$2-'Indicator Date hidden'!AC143)</f>
        <v>0</v>
      </c>
      <c r="AC142" s="204">
        <f>IF('Indicator Date hidden'!AD143="x","x",$AC$2-'Indicator Date hidden'!AD143)</f>
        <v>0</v>
      </c>
      <c r="AD142" s="204" t="str">
        <f>IF('Indicator Date hidden'!AE143="x","x",$AD$2-'Indicator Date hidden'!AE143)</f>
        <v>x</v>
      </c>
      <c r="AE142" s="204">
        <f>IF('Indicator Date hidden'!AF143="x","x",$AE$2-'Indicator Date hidden'!AF143)</f>
        <v>0</v>
      </c>
      <c r="AF142" s="204">
        <f>IF('Indicator Date hidden'!AG143="x","x",$AF$2-'Indicator Date hidden'!AG143)</f>
        <v>1</v>
      </c>
      <c r="AG142" s="204">
        <f>IF('Indicator Date hidden'!AH143="x","x",$AG$2-'Indicator Date hidden'!AH143)</f>
        <v>0</v>
      </c>
      <c r="AH142" s="204">
        <f>IF('Indicator Date hidden'!AI143="x","x",$AH$2-'Indicator Date hidden'!AI143)</f>
        <v>0</v>
      </c>
      <c r="AI142" s="204">
        <f>IF('Indicator Date hidden'!AJ143="x","x",$AI$2-'Indicator Date hidden'!AJ143)</f>
        <v>0</v>
      </c>
      <c r="AJ142" s="204">
        <f>IF('Indicator Date hidden'!AK143="x","x",$AJ$2-'Indicator Date hidden'!AK143)</f>
        <v>1</v>
      </c>
      <c r="AK142" s="204">
        <f>IF('Indicator Date hidden'!AL143="x","x",$AK$2-'Indicator Date hidden'!AL143)</f>
        <v>1</v>
      </c>
      <c r="AL142" s="204">
        <f>IF('Indicator Date hidden'!AM143="x","x",$AL$2-'Indicator Date hidden'!AM143)</f>
        <v>0</v>
      </c>
      <c r="AM142" s="204">
        <f>IF('Indicator Date hidden'!AN143="x","x",$AM$2-'Indicator Date hidden'!AN143)</f>
        <v>0</v>
      </c>
      <c r="AN142" s="204">
        <f>IF('Indicator Date hidden'!AO143="x","x",$AN$2-'Indicator Date hidden'!AO143)</f>
        <v>0</v>
      </c>
      <c r="AO142" s="204">
        <f>IF('Indicator Date hidden'!AP143="x","x",$AO$2-'Indicator Date hidden'!AP143)</f>
        <v>0</v>
      </c>
      <c r="AP142" s="204">
        <f>IF('Indicator Date hidden'!AQ143="x","x",$AP$2-'Indicator Date hidden'!AQ143)</f>
        <v>0</v>
      </c>
      <c r="AQ142" s="204" t="str">
        <f>IF('Indicator Date hidden'!AR143="x","x",$AQ$2-'Indicator Date hidden'!AR143)</f>
        <v>x</v>
      </c>
      <c r="AR142" s="204">
        <f>IF('Indicator Date hidden'!AS143="x","x",$AR$2-'Indicator Date hidden'!AS143)</f>
        <v>0</v>
      </c>
      <c r="AS142" s="204">
        <f>IF('Indicator Date hidden'!AT143="x","x",$AS$2-'Indicator Date hidden'!AT143)</f>
        <v>0</v>
      </c>
      <c r="AT142" s="204">
        <f>IF('Indicator Date hidden'!AU143="x","x",$AT$2-'Indicator Date hidden'!AU143)</f>
        <v>0</v>
      </c>
      <c r="AU142" s="204">
        <f>IF('Indicator Date hidden'!AV143="x","x",$AU$2-'Indicator Date hidden'!AV143)</f>
        <v>4</v>
      </c>
      <c r="AV142" s="204">
        <f>IF('Indicator Date hidden'!AW143="x","x",$AV$2-'Indicator Date hidden'!AW143)</f>
        <v>0</v>
      </c>
      <c r="AW142" s="204">
        <f>IF('Indicator Date hidden'!AX143="x","x",$AW$2-'Indicator Date hidden'!AX143)</f>
        <v>0</v>
      </c>
      <c r="AX142" s="204">
        <f>IF('Indicator Date hidden'!AY143="x","x",$AX$2-'Indicator Date hidden'!AY143)</f>
        <v>0</v>
      </c>
      <c r="AY142" s="204">
        <f>IF('Indicator Date hidden'!AZ143="x","x",$AY$2-'Indicator Date hidden'!AZ143)</f>
        <v>0</v>
      </c>
      <c r="AZ142" s="204">
        <f>IF('Indicator Date hidden'!BA143="x","x",$AZ$2-'Indicator Date hidden'!BA143)</f>
        <v>0</v>
      </c>
      <c r="BA142">
        <f t="shared" si="20"/>
        <v>11</v>
      </c>
      <c r="BB142" s="21">
        <f t="shared" si="21"/>
        <v>0.24444444444444444</v>
      </c>
      <c r="BC142">
        <f t="shared" si="22"/>
        <v>5</v>
      </c>
      <c r="BD142" s="21">
        <f t="shared" si="23"/>
        <v>0.84736337621944968</v>
      </c>
      <c r="BE142" s="273">
        <f t="shared" si="24"/>
        <v>0</v>
      </c>
    </row>
    <row r="143" spans="1:57" x14ac:dyDescent="0.35">
      <c r="A143" t="s">
        <v>7077</v>
      </c>
      <c r="B143" s="204">
        <f>IF('Indicator Date hidden'!C144="x","x",$B$2-'Indicator Date hidden'!C144)</f>
        <v>0</v>
      </c>
      <c r="C143" s="204">
        <f>IF('Indicator Date hidden'!D144="x","x",$C$2-'Indicator Date hidden'!D144)</f>
        <v>0</v>
      </c>
      <c r="D143" s="204">
        <f>IF('Indicator Date hidden'!E144="x","x",$D$2-'Indicator Date hidden'!E144)</f>
        <v>0</v>
      </c>
      <c r="E143" s="204">
        <f>IF('Indicator Date hidden'!F144="x","x",$E$2-'Indicator Date hidden'!F144)</f>
        <v>0</v>
      </c>
      <c r="F143" s="204">
        <f>IF('Indicator Date hidden'!G144="x","x",$F$2-'Indicator Date hidden'!G144)</f>
        <v>0</v>
      </c>
      <c r="G143" s="204">
        <f>IF('Indicator Date hidden'!H144="x","x",$G$2-'Indicator Date hidden'!H144)</f>
        <v>0</v>
      </c>
      <c r="H143" s="204">
        <f>IF('Indicator Date hidden'!I144="x","x",$H$2-'Indicator Date hidden'!I144)</f>
        <v>0</v>
      </c>
      <c r="I143" s="204">
        <f>IF('Indicator Date hidden'!J144="x","x",$I$2-'Indicator Date hidden'!J144)</f>
        <v>0</v>
      </c>
      <c r="J143" s="204">
        <f>IF('Indicator Date hidden'!K144="x","x",$J$2-'Indicator Date hidden'!K144)</f>
        <v>0</v>
      </c>
      <c r="K143" s="204">
        <f>IF('Indicator Date hidden'!L144="x","x",$K$2-'Indicator Date hidden'!L144)</f>
        <v>0</v>
      </c>
      <c r="L143" s="204">
        <f>IF('Indicator Date hidden'!M144="x","x",$L$2-'Indicator Date hidden'!M144)</f>
        <v>0</v>
      </c>
      <c r="M143" s="204">
        <f>IF('Indicator Date hidden'!N144="x","x",$M$2-'Indicator Date hidden'!N144)</f>
        <v>0</v>
      </c>
      <c r="N143" s="204">
        <f>IF('Indicator Date hidden'!O144="x","x",$N$2-'Indicator Date hidden'!O144)</f>
        <v>0</v>
      </c>
      <c r="O143" s="204">
        <f>IF('Indicator Date hidden'!P144="x","x",$O$2-'Indicator Date hidden'!P144)</f>
        <v>0</v>
      </c>
      <c r="P143" s="204">
        <f>IF('Indicator Date hidden'!Q144="x","x",$P$2-'Indicator Date hidden'!Q144)</f>
        <v>0</v>
      </c>
      <c r="Q143" s="204">
        <f>IF('Indicator Date hidden'!R144="x","x",$Q$2-'Indicator Date hidden'!R144)</f>
        <v>4</v>
      </c>
      <c r="R143" s="204">
        <f>IF('Indicator Date hidden'!S144="x","x",$R$2-'Indicator Date hidden'!S144)</f>
        <v>0</v>
      </c>
      <c r="S143" s="204">
        <f>IF('Indicator Date hidden'!T144="x","x",$S$2-'Indicator Date hidden'!T144)</f>
        <v>0</v>
      </c>
      <c r="T143" s="204">
        <f>IF('Indicator Date hidden'!U144="x","x",$T$2-'Indicator Date hidden'!U144)</f>
        <v>0</v>
      </c>
      <c r="U143" s="204">
        <f>IF('Indicator Date hidden'!V144="x","x",$U$2-'Indicator Date hidden'!V144)</f>
        <v>0</v>
      </c>
      <c r="V143" s="204">
        <f>IF('Indicator Date hidden'!W144="x","x",$V$2-'Indicator Date hidden'!W144)</f>
        <v>0</v>
      </c>
      <c r="W143" s="204">
        <f>IF('Indicator Date hidden'!X144="x","x",$W$2-'Indicator Date hidden'!X144)</f>
        <v>4</v>
      </c>
      <c r="X143" s="204">
        <f>IF('Indicator Date hidden'!Y144="x","x",$X$2-'Indicator Date hidden'!Y144)</f>
        <v>4</v>
      </c>
      <c r="Y143" s="204">
        <f>IF('Indicator Date hidden'!Z144="x","x",$Y$2-'Indicator Date hidden'!Z144)</f>
        <v>0</v>
      </c>
      <c r="Z143" s="204">
        <f>IF('Indicator Date hidden'!AA144="x","x",$Z$2-'Indicator Date hidden'!AA144)</f>
        <v>0</v>
      </c>
      <c r="AA143" s="204">
        <f>IF('Indicator Date hidden'!AB144="x","x",$AA$2-'Indicator Date hidden'!AB144)</f>
        <v>0</v>
      </c>
      <c r="AB143" s="204">
        <f>IF('Indicator Date hidden'!AC144="x","x",$AB$2-'Indicator Date hidden'!AC144)</f>
        <v>0</v>
      </c>
      <c r="AC143" s="204">
        <f>IF('Indicator Date hidden'!AD144="x","x",$AC$2-'Indicator Date hidden'!AD144)</f>
        <v>0</v>
      </c>
      <c r="AD143" s="204">
        <f>IF('Indicator Date hidden'!AE144="x","x",$AD$2-'Indicator Date hidden'!AE144)</f>
        <v>0</v>
      </c>
      <c r="AE143" s="204">
        <f>IF('Indicator Date hidden'!AF144="x","x",$AE$2-'Indicator Date hidden'!AF144)</f>
        <v>0</v>
      </c>
      <c r="AF143" s="204">
        <f>IF('Indicator Date hidden'!AG144="x","x",$AF$2-'Indicator Date hidden'!AG144)</f>
        <v>2</v>
      </c>
      <c r="AG143" s="204">
        <f>IF('Indicator Date hidden'!AH144="x","x",$AG$2-'Indicator Date hidden'!AH144)</f>
        <v>0</v>
      </c>
      <c r="AH143" s="204">
        <f>IF('Indicator Date hidden'!AI144="x","x",$AH$2-'Indicator Date hidden'!AI144)</f>
        <v>0</v>
      </c>
      <c r="AI143" s="204">
        <f>IF('Indicator Date hidden'!AJ144="x","x",$AI$2-'Indicator Date hidden'!AJ144)</f>
        <v>0</v>
      </c>
      <c r="AJ143" s="204" t="str">
        <f>IF('Indicator Date hidden'!AK144="x","x",$AJ$2-'Indicator Date hidden'!AK144)</f>
        <v>x</v>
      </c>
      <c r="AK143" s="204">
        <f>IF('Indicator Date hidden'!AL144="x","x",$AK$2-'Indicator Date hidden'!AL144)</f>
        <v>0</v>
      </c>
      <c r="AL143" s="204">
        <f>IF('Indicator Date hidden'!AM144="x","x",$AL$2-'Indicator Date hidden'!AM144)</f>
        <v>0</v>
      </c>
      <c r="AM143" s="204">
        <f>IF('Indicator Date hidden'!AN144="x","x",$AM$2-'Indicator Date hidden'!AN144)</f>
        <v>0</v>
      </c>
      <c r="AN143" s="204">
        <f>IF('Indicator Date hidden'!AO144="x","x",$AN$2-'Indicator Date hidden'!AO144)</f>
        <v>0</v>
      </c>
      <c r="AO143" s="204">
        <f>IF('Indicator Date hidden'!AP144="x","x",$AO$2-'Indicator Date hidden'!AP144)</f>
        <v>1</v>
      </c>
      <c r="AP143" s="204">
        <f>IF('Indicator Date hidden'!AQ144="x","x",$AP$2-'Indicator Date hidden'!AQ144)</f>
        <v>1</v>
      </c>
      <c r="AQ143" s="204">
        <f>IF('Indicator Date hidden'!AR144="x","x",$AQ$2-'Indicator Date hidden'!AR144)</f>
        <v>0</v>
      </c>
      <c r="AR143" s="204">
        <f>IF('Indicator Date hidden'!AS144="x","x",$AR$2-'Indicator Date hidden'!AS144)</f>
        <v>0</v>
      </c>
      <c r="AS143" s="204">
        <f>IF('Indicator Date hidden'!AT144="x","x",$AS$2-'Indicator Date hidden'!AT144)</f>
        <v>0</v>
      </c>
      <c r="AT143" s="204">
        <f>IF('Indicator Date hidden'!AU144="x","x",$AT$2-'Indicator Date hidden'!AU144)</f>
        <v>0</v>
      </c>
      <c r="AU143" s="204">
        <f>IF('Indicator Date hidden'!AV144="x","x",$AU$2-'Indicator Date hidden'!AV144)</f>
        <v>2</v>
      </c>
      <c r="AV143" s="204">
        <f>IF('Indicator Date hidden'!AW144="x","x",$AV$2-'Indicator Date hidden'!AW144)</f>
        <v>0</v>
      </c>
      <c r="AW143" s="204">
        <f>IF('Indicator Date hidden'!AX144="x","x",$AW$2-'Indicator Date hidden'!AX144)</f>
        <v>0</v>
      </c>
      <c r="AX143" s="204">
        <f>IF('Indicator Date hidden'!AY144="x","x",$AX$2-'Indicator Date hidden'!AY144)</f>
        <v>0</v>
      </c>
      <c r="AY143" s="204">
        <f>IF('Indicator Date hidden'!AZ144="x","x",$AY$2-'Indicator Date hidden'!AZ144)</f>
        <v>0</v>
      </c>
      <c r="AZ143" s="204">
        <f>IF('Indicator Date hidden'!BA144="x","x",$AZ$2-'Indicator Date hidden'!BA144)</f>
        <v>0</v>
      </c>
      <c r="BA143">
        <f t="shared" si="20"/>
        <v>18</v>
      </c>
      <c r="BB143" s="21">
        <f t="shared" si="21"/>
        <v>0.36</v>
      </c>
      <c r="BC143">
        <f t="shared" si="22"/>
        <v>7</v>
      </c>
      <c r="BD143" s="21">
        <f t="shared" si="23"/>
        <v>1.0150862032359615</v>
      </c>
      <c r="BE143" s="273">
        <f t="shared" si="24"/>
        <v>0</v>
      </c>
    </row>
    <row r="144" spans="1:57" x14ac:dyDescent="0.35">
      <c r="A144" t="s">
        <v>6987</v>
      </c>
      <c r="B144" s="204">
        <f>IF('Indicator Date hidden'!C145="x","x",$B$2-'Indicator Date hidden'!C145)</f>
        <v>0</v>
      </c>
      <c r="C144" s="204">
        <f>IF('Indicator Date hidden'!D145="x","x",$C$2-'Indicator Date hidden'!D145)</f>
        <v>0</v>
      </c>
      <c r="D144" s="204">
        <f>IF('Indicator Date hidden'!E145="x","x",$D$2-'Indicator Date hidden'!E145)</f>
        <v>0</v>
      </c>
      <c r="E144" s="204">
        <f>IF('Indicator Date hidden'!F145="x","x",$E$2-'Indicator Date hidden'!F145)</f>
        <v>0</v>
      </c>
      <c r="F144" s="204">
        <f>IF('Indicator Date hidden'!G145="x","x",$F$2-'Indicator Date hidden'!G145)</f>
        <v>0</v>
      </c>
      <c r="G144" s="204">
        <f>IF('Indicator Date hidden'!H145="x","x",$G$2-'Indicator Date hidden'!H145)</f>
        <v>0</v>
      </c>
      <c r="H144" s="204">
        <f>IF('Indicator Date hidden'!I145="x","x",$H$2-'Indicator Date hidden'!I145)</f>
        <v>0</v>
      </c>
      <c r="I144" s="204">
        <f>IF('Indicator Date hidden'!J145="x","x",$I$2-'Indicator Date hidden'!J145)</f>
        <v>0</v>
      </c>
      <c r="J144" s="204">
        <f>IF('Indicator Date hidden'!K145="x","x",$J$2-'Indicator Date hidden'!K145)</f>
        <v>0</v>
      </c>
      <c r="K144" s="204">
        <f>IF('Indicator Date hidden'!L145="x","x",$K$2-'Indicator Date hidden'!L145)</f>
        <v>0</v>
      </c>
      <c r="L144" s="204">
        <f>IF('Indicator Date hidden'!M145="x","x",$L$2-'Indicator Date hidden'!M145)</f>
        <v>0</v>
      </c>
      <c r="M144" s="204">
        <f>IF('Indicator Date hidden'!N145="x","x",$M$2-'Indicator Date hidden'!N145)</f>
        <v>0</v>
      </c>
      <c r="N144" s="204">
        <f>IF('Indicator Date hidden'!O145="x","x",$N$2-'Indicator Date hidden'!O145)</f>
        <v>0</v>
      </c>
      <c r="O144" s="204">
        <f>IF('Indicator Date hidden'!P145="x","x",$O$2-'Indicator Date hidden'!P145)</f>
        <v>0</v>
      </c>
      <c r="P144" s="204">
        <f>IF('Indicator Date hidden'!Q145="x","x",$P$2-'Indicator Date hidden'!Q145)</f>
        <v>0</v>
      </c>
      <c r="Q144" s="204" t="str">
        <f>IF('Indicator Date hidden'!R145="x","x",$Q$2-'Indicator Date hidden'!R145)</f>
        <v>x</v>
      </c>
      <c r="R144" s="204">
        <f>IF('Indicator Date hidden'!S145="x","x",$R$2-'Indicator Date hidden'!S145)</f>
        <v>0</v>
      </c>
      <c r="S144" s="204">
        <f>IF('Indicator Date hidden'!T145="x","x",$S$2-'Indicator Date hidden'!T145)</f>
        <v>0</v>
      </c>
      <c r="T144" s="204">
        <f>IF('Indicator Date hidden'!U145="x","x",$T$2-'Indicator Date hidden'!U145)</f>
        <v>0</v>
      </c>
      <c r="U144" s="204" t="str">
        <f>IF('Indicator Date hidden'!V145="x","x",$U$2-'Indicator Date hidden'!V145)</f>
        <v>x</v>
      </c>
      <c r="V144" s="204">
        <f>IF('Indicator Date hidden'!W145="x","x",$V$2-'Indicator Date hidden'!W145)</f>
        <v>0</v>
      </c>
      <c r="W144" s="204" t="str">
        <f>IF('Indicator Date hidden'!X145="x","x",$W$2-'Indicator Date hidden'!X145)</f>
        <v>x</v>
      </c>
      <c r="X144" s="204" t="str">
        <f>IF('Indicator Date hidden'!Y145="x","x",$X$2-'Indicator Date hidden'!Y145)</f>
        <v>x</v>
      </c>
      <c r="Y144" s="204">
        <f>IF('Indicator Date hidden'!Z145="x","x",$Y$2-'Indicator Date hidden'!Z145)</f>
        <v>0</v>
      </c>
      <c r="Z144" s="204">
        <f>IF('Indicator Date hidden'!AA145="x","x",$Z$2-'Indicator Date hidden'!AA145)</f>
        <v>0</v>
      </c>
      <c r="AA144" s="204" t="str">
        <f>IF('Indicator Date hidden'!AB145="x","x",$AA$2-'Indicator Date hidden'!AB145)</f>
        <v>x</v>
      </c>
      <c r="AB144" s="204">
        <f>IF('Indicator Date hidden'!AC145="x","x",$AB$2-'Indicator Date hidden'!AC145)</f>
        <v>0</v>
      </c>
      <c r="AC144" s="204">
        <f>IF('Indicator Date hidden'!AD145="x","x",$AC$2-'Indicator Date hidden'!AD145)</f>
        <v>0</v>
      </c>
      <c r="AD144" s="204" t="str">
        <f>IF('Indicator Date hidden'!AE145="x","x",$AD$2-'Indicator Date hidden'!AE145)</f>
        <v>x</v>
      </c>
      <c r="AE144" s="204" t="str">
        <f>IF('Indicator Date hidden'!AF145="x","x",$AE$2-'Indicator Date hidden'!AF145)</f>
        <v>x</v>
      </c>
      <c r="AF144" s="204" t="str">
        <f>IF('Indicator Date hidden'!AG145="x","x",$AF$2-'Indicator Date hidden'!AG145)</f>
        <v>x</v>
      </c>
      <c r="AG144" s="204">
        <f>IF('Indicator Date hidden'!AH145="x","x",$AG$2-'Indicator Date hidden'!AH145)</f>
        <v>0</v>
      </c>
      <c r="AH144" s="204">
        <f>IF('Indicator Date hidden'!AI145="x","x",$AH$2-'Indicator Date hidden'!AI145)</f>
        <v>0</v>
      </c>
      <c r="AI144" s="204">
        <f>IF('Indicator Date hidden'!AJ145="x","x",$AI$2-'Indicator Date hidden'!AJ145)</f>
        <v>0</v>
      </c>
      <c r="AJ144" s="204" t="str">
        <f>IF('Indicator Date hidden'!AK145="x","x",$AJ$2-'Indicator Date hidden'!AK145)</f>
        <v>x</v>
      </c>
      <c r="AK144" s="204">
        <f>IF('Indicator Date hidden'!AL145="x","x",$AK$2-'Indicator Date hidden'!AL145)</f>
        <v>1</v>
      </c>
      <c r="AL144" s="204">
        <f>IF('Indicator Date hidden'!AM145="x","x",$AL$2-'Indicator Date hidden'!AM145)</f>
        <v>0</v>
      </c>
      <c r="AM144" s="204">
        <f>IF('Indicator Date hidden'!AN145="x","x",$AM$2-'Indicator Date hidden'!AN145)</f>
        <v>0</v>
      </c>
      <c r="AN144" s="204">
        <f>IF('Indicator Date hidden'!AO145="x","x",$AN$2-'Indicator Date hidden'!AO145)</f>
        <v>0</v>
      </c>
      <c r="AO144" s="204">
        <f>IF('Indicator Date hidden'!AP145="x","x",$AO$2-'Indicator Date hidden'!AP145)</f>
        <v>0</v>
      </c>
      <c r="AP144" s="204" t="str">
        <f>IF('Indicator Date hidden'!AQ145="x","x",$AP$2-'Indicator Date hidden'!AQ145)</f>
        <v>x</v>
      </c>
      <c r="AQ144" s="204">
        <f>IF('Indicator Date hidden'!AR145="x","x",$AQ$2-'Indicator Date hidden'!AR145)</f>
        <v>0</v>
      </c>
      <c r="AR144" s="204">
        <f>IF('Indicator Date hidden'!AS145="x","x",$AR$2-'Indicator Date hidden'!AS145)</f>
        <v>0</v>
      </c>
      <c r="AS144" s="204" t="str">
        <f>IF('Indicator Date hidden'!AT145="x","x",$AS$2-'Indicator Date hidden'!AT145)</f>
        <v>x</v>
      </c>
      <c r="AT144" s="204">
        <f>IF('Indicator Date hidden'!AU145="x","x",$AT$2-'Indicator Date hidden'!AU145)</f>
        <v>0</v>
      </c>
      <c r="AU144" s="204" t="str">
        <f>IF('Indicator Date hidden'!AV145="x","x",$AU$2-'Indicator Date hidden'!AV145)</f>
        <v>x</v>
      </c>
      <c r="AV144" s="204">
        <f>IF('Indicator Date hidden'!AW145="x","x",$AV$2-'Indicator Date hidden'!AW145)</f>
        <v>0</v>
      </c>
      <c r="AW144" s="204">
        <f>IF('Indicator Date hidden'!AX145="x","x",$AW$2-'Indicator Date hidden'!AX145)</f>
        <v>0</v>
      </c>
      <c r="AX144" s="204">
        <f>IF('Indicator Date hidden'!AY145="x","x",$AX$2-'Indicator Date hidden'!AY145)</f>
        <v>0</v>
      </c>
      <c r="AY144" s="204">
        <f>IF('Indicator Date hidden'!AZ145="x","x",$AY$2-'Indicator Date hidden'!AZ145)</f>
        <v>8</v>
      </c>
      <c r="AZ144" s="204">
        <f>IF('Indicator Date hidden'!BA145="x","x",$AZ$2-'Indicator Date hidden'!BA145)</f>
        <v>0</v>
      </c>
      <c r="BA144">
        <f t="shared" si="20"/>
        <v>9</v>
      </c>
      <c r="BB144" s="21">
        <f t="shared" si="21"/>
        <v>0.23076923076923078</v>
      </c>
      <c r="BC144">
        <f t="shared" si="22"/>
        <v>2</v>
      </c>
      <c r="BD144" s="21">
        <f t="shared" si="23"/>
        <v>1.2702016488718806</v>
      </c>
      <c r="BE144" s="273">
        <f t="shared" si="24"/>
        <v>0</v>
      </c>
    </row>
    <row r="145" spans="1:57" x14ac:dyDescent="0.35">
      <c r="A145" t="s">
        <v>6999</v>
      </c>
      <c r="B145" s="204">
        <f>IF('Indicator Date hidden'!C146="x","x",$B$2-'Indicator Date hidden'!C146)</f>
        <v>0</v>
      </c>
      <c r="C145" s="204">
        <f>IF('Indicator Date hidden'!D146="x","x",$C$2-'Indicator Date hidden'!D146)</f>
        <v>0</v>
      </c>
      <c r="D145" s="204">
        <f>IF('Indicator Date hidden'!E146="x","x",$D$2-'Indicator Date hidden'!E146)</f>
        <v>0</v>
      </c>
      <c r="E145" s="204">
        <f>IF('Indicator Date hidden'!F146="x","x",$E$2-'Indicator Date hidden'!F146)</f>
        <v>0</v>
      </c>
      <c r="F145" s="204">
        <f>IF('Indicator Date hidden'!G146="x","x",$F$2-'Indicator Date hidden'!G146)</f>
        <v>0</v>
      </c>
      <c r="G145" s="204">
        <f>IF('Indicator Date hidden'!H146="x","x",$G$2-'Indicator Date hidden'!H146)</f>
        <v>0</v>
      </c>
      <c r="H145" s="204">
        <f>IF('Indicator Date hidden'!I146="x","x",$H$2-'Indicator Date hidden'!I146)</f>
        <v>0</v>
      </c>
      <c r="I145" s="204">
        <f>IF('Indicator Date hidden'!J146="x","x",$I$2-'Indicator Date hidden'!J146)</f>
        <v>0</v>
      </c>
      <c r="J145" s="204">
        <f>IF('Indicator Date hidden'!K146="x","x",$J$2-'Indicator Date hidden'!K146)</f>
        <v>0</v>
      </c>
      <c r="K145" s="204">
        <f>IF('Indicator Date hidden'!L146="x","x",$K$2-'Indicator Date hidden'!L146)</f>
        <v>0</v>
      </c>
      <c r="L145" s="204">
        <f>IF('Indicator Date hidden'!M146="x","x",$L$2-'Indicator Date hidden'!M146)</f>
        <v>0</v>
      </c>
      <c r="M145" s="204">
        <f>IF('Indicator Date hidden'!N146="x","x",$M$2-'Indicator Date hidden'!N146)</f>
        <v>0</v>
      </c>
      <c r="N145" s="204">
        <f>IF('Indicator Date hidden'!O146="x","x",$N$2-'Indicator Date hidden'!O146)</f>
        <v>0</v>
      </c>
      <c r="O145" s="204">
        <f>IF('Indicator Date hidden'!P146="x","x",$O$2-'Indicator Date hidden'!P146)</f>
        <v>0</v>
      </c>
      <c r="P145" s="204">
        <f>IF('Indicator Date hidden'!Q146="x","x",$P$2-'Indicator Date hidden'!Q146)</f>
        <v>0</v>
      </c>
      <c r="Q145" s="204">
        <f>IF('Indicator Date hidden'!R146="x","x",$Q$2-'Indicator Date hidden'!R146)</f>
        <v>2</v>
      </c>
      <c r="R145" s="204">
        <f>IF('Indicator Date hidden'!S146="x","x",$R$2-'Indicator Date hidden'!S146)</f>
        <v>0</v>
      </c>
      <c r="S145" s="204">
        <f>IF('Indicator Date hidden'!T146="x","x",$S$2-'Indicator Date hidden'!T146)</f>
        <v>0</v>
      </c>
      <c r="T145" s="204">
        <f>IF('Indicator Date hidden'!U146="x","x",$T$2-'Indicator Date hidden'!U146)</f>
        <v>0</v>
      </c>
      <c r="U145" s="204">
        <f>IF('Indicator Date hidden'!V146="x","x",$U$2-'Indicator Date hidden'!V146)</f>
        <v>0</v>
      </c>
      <c r="V145" s="204">
        <f>IF('Indicator Date hidden'!W146="x","x",$V$2-'Indicator Date hidden'!W146)</f>
        <v>0</v>
      </c>
      <c r="W145" s="204">
        <f>IF('Indicator Date hidden'!X146="x","x",$W$2-'Indicator Date hidden'!X146)</f>
        <v>2</v>
      </c>
      <c r="X145" s="204">
        <f>IF('Indicator Date hidden'!Y146="x","x",$X$2-'Indicator Date hidden'!Y146)</f>
        <v>2</v>
      </c>
      <c r="Y145" s="204">
        <f>IF('Indicator Date hidden'!Z146="x","x",$Y$2-'Indicator Date hidden'!Z146)</f>
        <v>0</v>
      </c>
      <c r="Z145" s="204">
        <f>IF('Indicator Date hidden'!AA146="x","x",$Z$2-'Indicator Date hidden'!AA146)</f>
        <v>0</v>
      </c>
      <c r="AA145" s="204" t="str">
        <f>IF('Indicator Date hidden'!AB146="x","x",$AA$2-'Indicator Date hidden'!AB146)</f>
        <v>x</v>
      </c>
      <c r="AB145" s="204">
        <f>IF('Indicator Date hidden'!AC146="x","x",$AB$2-'Indicator Date hidden'!AC146)</f>
        <v>0</v>
      </c>
      <c r="AC145" s="204">
        <f>IF('Indicator Date hidden'!AD146="x","x",$AC$2-'Indicator Date hidden'!AD146)</f>
        <v>0</v>
      </c>
      <c r="AD145" s="204" t="str">
        <f>IF('Indicator Date hidden'!AE146="x","x",$AD$2-'Indicator Date hidden'!AE146)</f>
        <v>x</v>
      </c>
      <c r="AE145" s="204" t="str">
        <f>IF('Indicator Date hidden'!AF146="x","x",$AE$2-'Indicator Date hidden'!AF146)</f>
        <v>x</v>
      </c>
      <c r="AF145" s="204" t="str">
        <f>IF('Indicator Date hidden'!AG146="x","x",$AF$2-'Indicator Date hidden'!AG146)</f>
        <v>x</v>
      </c>
      <c r="AG145" s="204">
        <f>IF('Indicator Date hidden'!AH146="x","x",$AG$2-'Indicator Date hidden'!AH146)</f>
        <v>0</v>
      </c>
      <c r="AH145" s="204">
        <f>IF('Indicator Date hidden'!AI146="x","x",$AH$2-'Indicator Date hidden'!AI146)</f>
        <v>0</v>
      </c>
      <c r="AI145" s="204">
        <f>IF('Indicator Date hidden'!AJ146="x","x",$AI$2-'Indicator Date hidden'!AJ146)</f>
        <v>0</v>
      </c>
      <c r="AJ145" s="204" t="str">
        <f>IF('Indicator Date hidden'!AK146="x","x",$AJ$2-'Indicator Date hidden'!AK146)</f>
        <v>x</v>
      </c>
      <c r="AK145" s="204">
        <f>IF('Indicator Date hidden'!AL146="x","x",$AK$2-'Indicator Date hidden'!AL146)</f>
        <v>1</v>
      </c>
      <c r="AL145" s="204">
        <f>IF('Indicator Date hidden'!AM146="x","x",$AL$2-'Indicator Date hidden'!AM146)</f>
        <v>0</v>
      </c>
      <c r="AM145" s="204">
        <f>IF('Indicator Date hidden'!AN146="x","x",$AM$2-'Indicator Date hidden'!AN146)</f>
        <v>0</v>
      </c>
      <c r="AN145" s="204">
        <f>IF('Indicator Date hidden'!AO146="x","x",$AN$2-'Indicator Date hidden'!AO146)</f>
        <v>0</v>
      </c>
      <c r="AO145" s="204">
        <f>IF('Indicator Date hidden'!AP146="x","x",$AO$2-'Indicator Date hidden'!AP146)</f>
        <v>0</v>
      </c>
      <c r="AP145" s="204">
        <f>IF('Indicator Date hidden'!AQ146="x","x",$AP$2-'Indicator Date hidden'!AQ146)</f>
        <v>0</v>
      </c>
      <c r="AQ145" s="204">
        <f>IF('Indicator Date hidden'!AR146="x","x",$AQ$2-'Indicator Date hidden'!AR146)</f>
        <v>6</v>
      </c>
      <c r="AR145" s="204">
        <f>IF('Indicator Date hidden'!AS146="x","x",$AR$2-'Indicator Date hidden'!AS146)</f>
        <v>0</v>
      </c>
      <c r="AS145" s="204">
        <f>IF('Indicator Date hidden'!AT146="x","x",$AS$2-'Indicator Date hidden'!AT146)</f>
        <v>2</v>
      </c>
      <c r="AT145" s="204">
        <f>IF('Indicator Date hidden'!AU146="x","x",$AT$2-'Indicator Date hidden'!AU146)</f>
        <v>0</v>
      </c>
      <c r="AU145" s="204" t="str">
        <f>IF('Indicator Date hidden'!AV146="x","x",$AU$2-'Indicator Date hidden'!AV146)</f>
        <v>x</v>
      </c>
      <c r="AV145" s="204">
        <f>IF('Indicator Date hidden'!AW146="x","x",$AV$2-'Indicator Date hidden'!AW146)</f>
        <v>0</v>
      </c>
      <c r="AW145" s="204">
        <f>IF('Indicator Date hidden'!AX146="x","x",$AW$2-'Indicator Date hidden'!AX146)</f>
        <v>0</v>
      </c>
      <c r="AX145" s="204">
        <f>IF('Indicator Date hidden'!AY146="x","x",$AX$2-'Indicator Date hidden'!AY146)</f>
        <v>0</v>
      </c>
      <c r="AY145" s="204">
        <f>IF('Indicator Date hidden'!AZ146="x","x",$AY$2-'Indicator Date hidden'!AZ146)</f>
        <v>0</v>
      </c>
      <c r="AZ145" s="204">
        <f>IF('Indicator Date hidden'!BA146="x","x",$AZ$2-'Indicator Date hidden'!BA146)</f>
        <v>0</v>
      </c>
      <c r="BA145">
        <f t="shared" si="20"/>
        <v>15</v>
      </c>
      <c r="BB145" s="21">
        <f t="shared" si="21"/>
        <v>0.33333333333333331</v>
      </c>
      <c r="BC145">
        <f t="shared" si="22"/>
        <v>6</v>
      </c>
      <c r="BD145" s="21">
        <f t="shared" si="23"/>
        <v>1.0327955589886444</v>
      </c>
      <c r="BE145" s="273">
        <f t="shared" si="24"/>
        <v>0</v>
      </c>
    </row>
    <row r="146" spans="1:57" x14ac:dyDescent="0.35">
      <c r="A146" t="s">
        <v>7134</v>
      </c>
      <c r="B146" s="204">
        <f>IF('Indicator Date hidden'!C147="x","x",$B$2-'Indicator Date hidden'!C147)</f>
        <v>0</v>
      </c>
      <c r="C146" s="204">
        <f>IF('Indicator Date hidden'!D147="x","x",$C$2-'Indicator Date hidden'!D147)</f>
        <v>0</v>
      </c>
      <c r="D146" s="204">
        <f>IF('Indicator Date hidden'!E147="x","x",$D$2-'Indicator Date hidden'!E147)</f>
        <v>0</v>
      </c>
      <c r="E146" s="204">
        <f>IF('Indicator Date hidden'!F147="x","x",$E$2-'Indicator Date hidden'!F147)</f>
        <v>0</v>
      </c>
      <c r="F146" s="204">
        <f>IF('Indicator Date hidden'!G147="x","x",$F$2-'Indicator Date hidden'!G147)</f>
        <v>0</v>
      </c>
      <c r="G146" s="204">
        <f>IF('Indicator Date hidden'!H147="x","x",$G$2-'Indicator Date hidden'!H147)</f>
        <v>0</v>
      </c>
      <c r="H146" s="204">
        <f>IF('Indicator Date hidden'!I147="x","x",$H$2-'Indicator Date hidden'!I147)</f>
        <v>0</v>
      </c>
      <c r="I146" s="204">
        <f>IF('Indicator Date hidden'!J147="x","x",$I$2-'Indicator Date hidden'!J147)</f>
        <v>0</v>
      </c>
      <c r="J146" s="204">
        <f>IF('Indicator Date hidden'!K147="x","x",$J$2-'Indicator Date hidden'!K147)</f>
        <v>0</v>
      </c>
      <c r="K146" s="204">
        <f>IF('Indicator Date hidden'!L147="x","x",$K$2-'Indicator Date hidden'!L147)</f>
        <v>0</v>
      </c>
      <c r="L146" s="204">
        <f>IF('Indicator Date hidden'!M147="x","x",$L$2-'Indicator Date hidden'!M147)</f>
        <v>0</v>
      </c>
      <c r="M146" s="204">
        <f>IF('Indicator Date hidden'!N147="x","x",$M$2-'Indicator Date hidden'!N147)</f>
        <v>0</v>
      </c>
      <c r="N146" s="204">
        <f>IF('Indicator Date hidden'!O147="x","x",$N$2-'Indicator Date hidden'!O147)</f>
        <v>0</v>
      </c>
      <c r="O146" s="204">
        <f>IF('Indicator Date hidden'!P147="x","x",$O$2-'Indicator Date hidden'!P147)</f>
        <v>0</v>
      </c>
      <c r="P146" s="204">
        <f>IF('Indicator Date hidden'!Q147="x","x",$P$2-'Indicator Date hidden'!Q147)</f>
        <v>0</v>
      </c>
      <c r="Q146" s="204" t="str">
        <f>IF('Indicator Date hidden'!R147="x","x",$Q$2-'Indicator Date hidden'!R147)</f>
        <v>x</v>
      </c>
      <c r="R146" s="204">
        <f>IF('Indicator Date hidden'!S147="x","x",$R$2-'Indicator Date hidden'!S147)</f>
        <v>0</v>
      </c>
      <c r="S146" s="204">
        <f>IF('Indicator Date hidden'!T147="x","x",$S$2-'Indicator Date hidden'!T147)</f>
        <v>0</v>
      </c>
      <c r="T146" s="204">
        <f>IF('Indicator Date hidden'!U147="x","x",$T$2-'Indicator Date hidden'!U147)</f>
        <v>0</v>
      </c>
      <c r="U146" s="204">
        <f>IF('Indicator Date hidden'!V147="x","x",$U$2-'Indicator Date hidden'!V147)</f>
        <v>0</v>
      </c>
      <c r="V146" s="204">
        <f>IF('Indicator Date hidden'!W147="x","x",$V$2-'Indicator Date hidden'!W147)</f>
        <v>0</v>
      </c>
      <c r="W146" s="204" t="str">
        <f>IF('Indicator Date hidden'!X147="x","x",$W$2-'Indicator Date hidden'!X147)</f>
        <v>x</v>
      </c>
      <c r="X146" s="204">
        <f>IF('Indicator Date hidden'!Y147="x","x",$X$2-'Indicator Date hidden'!Y147)</f>
        <v>2</v>
      </c>
      <c r="Y146" s="204">
        <f>IF('Indicator Date hidden'!Z147="x","x",$Y$2-'Indicator Date hidden'!Z147)</f>
        <v>0</v>
      </c>
      <c r="Z146" s="204">
        <f>IF('Indicator Date hidden'!AA147="x","x",$Z$2-'Indicator Date hidden'!AA147)</f>
        <v>0</v>
      </c>
      <c r="AA146" s="204" t="str">
        <f>IF('Indicator Date hidden'!AB147="x","x",$AA$2-'Indicator Date hidden'!AB147)</f>
        <v>x</v>
      </c>
      <c r="AB146" s="204">
        <f>IF('Indicator Date hidden'!AC147="x","x",$AB$2-'Indicator Date hidden'!AC147)</f>
        <v>0</v>
      </c>
      <c r="AC146" s="204">
        <f>IF('Indicator Date hidden'!AD147="x","x",$AC$2-'Indicator Date hidden'!AD147)</f>
        <v>0</v>
      </c>
      <c r="AD146" s="204" t="str">
        <f>IF('Indicator Date hidden'!AE147="x","x",$AD$2-'Indicator Date hidden'!AE147)</f>
        <v>x</v>
      </c>
      <c r="AE146" s="204" t="str">
        <f>IF('Indicator Date hidden'!AF147="x","x",$AE$2-'Indicator Date hidden'!AF147)</f>
        <v>x</v>
      </c>
      <c r="AF146" s="204" t="str">
        <f>IF('Indicator Date hidden'!AG147="x","x",$AF$2-'Indicator Date hidden'!AG147)</f>
        <v>x</v>
      </c>
      <c r="AG146" s="204">
        <f>IF('Indicator Date hidden'!AH147="x","x",$AG$2-'Indicator Date hidden'!AH147)</f>
        <v>0</v>
      </c>
      <c r="AH146" s="204">
        <f>IF('Indicator Date hidden'!AI147="x","x",$AH$2-'Indicator Date hidden'!AI147)</f>
        <v>0</v>
      </c>
      <c r="AI146" s="204">
        <f>IF('Indicator Date hidden'!AJ147="x","x",$AI$2-'Indicator Date hidden'!AJ147)</f>
        <v>0</v>
      </c>
      <c r="AJ146" s="204" t="str">
        <f>IF('Indicator Date hidden'!AK147="x","x",$AJ$2-'Indicator Date hidden'!AK147)</f>
        <v>x</v>
      </c>
      <c r="AK146" s="204">
        <f>IF('Indicator Date hidden'!AL147="x","x",$AK$2-'Indicator Date hidden'!AL147)</f>
        <v>1</v>
      </c>
      <c r="AL146" s="204">
        <f>IF('Indicator Date hidden'!AM147="x","x",$AL$2-'Indicator Date hidden'!AM147)</f>
        <v>0</v>
      </c>
      <c r="AM146" s="204">
        <f>IF('Indicator Date hidden'!AN147="x","x",$AM$2-'Indicator Date hidden'!AN147)</f>
        <v>0</v>
      </c>
      <c r="AN146" s="204">
        <f>IF('Indicator Date hidden'!AO147="x","x",$AN$2-'Indicator Date hidden'!AO147)</f>
        <v>0</v>
      </c>
      <c r="AO146" s="204">
        <f>IF('Indicator Date hidden'!AP147="x","x",$AO$2-'Indicator Date hidden'!AP147)</f>
        <v>0</v>
      </c>
      <c r="AP146" s="204">
        <f>IF('Indicator Date hidden'!AQ147="x","x",$AP$2-'Indicator Date hidden'!AQ147)</f>
        <v>0</v>
      </c>
      <c r="AQ146" s="204" t="str">
        <f>IF('Indicator Date hidden'!AR147="x","x",$AQ$2-'Indicator Date hidden'!AR147)</f>
        <v>x</v>
      </c>
      <c r="AR146" s="204">
        <f>IF('Indicator Date hidden'!AS147="x","x",$AR$2-'Indicator Date hidden'!AS147)</f>
        <v>0</v>
      </c>
      <c r="AS146" s="204">
        <f>IF('Indicator Date hidden'!AT147="x","x",$AS$2-'Indicator Date hidden'!AT147)</f>
        <v>0</v>
      </c>
      <c r="AT146" s="204">
        <f>IF('Indicator Date hidden'!AU147="x","x",$AT$2-'Indicator Date hidden'!AU147)</f>
        <v>0</v>
      </c>
      <c r="AU146" s="204" t="str">
        <f>IF('Indicator Date hidden'!AV147="x","x",$AU$2-'Indicator Date hidden'!AV147)</f>
        <v>x</v>
      </c>
      <c r="AV146" s="204">
        <f>IF('Indicator Date hidden'!AW147="x","x",$AV$2-'Indicator Date hidden'!AW147)</f>
        <v>0</v>
      </c>
      <c r="AW146" s="204">
        <f>IF('Indicator Date hidden'!AX147="x","x",$AW$2-'Indicator Date hidden'!AX147)</f>
        <v>0</v>
      </c>
      <c r="AX146" s="204">
        <f>IF('Indicator Date hidden'!AY147="x","x",$AX$2-'Indicator Date hidden'!AY147)</f>
        <v>0</v>
      </c>
      <c r="AY146" s="204">
        <f>IF('Indicator Date hidden'!AZ147="x","x",$AY$2-'Indicator Date hidden'!AZ147)</f>
        <v>8</v>
      </c>
      <c r="AZ146" s="204">
        <f>IF('Indicator Date hidden'!BA147="x","x",$AZ$2-'Indicator Date hidden'!BA147)</f>
        <v>0</v>
      </c>
      <c r="BA146">
        <f t="shared" si="20"/>
        <v>11</v>
      </c>
      <c r="BB146" s="21">
        <f t="shared" si="21"/>
        <v>0.26190476190476192</v>
      </c>
      <c r="BC146">
        <f t="shared" si="22"/>
        <v>3</v>
      </c>
      <c r="BD146" s="21">
        <f t="shared" si="23"/>
        <v>1.2546963929767045</v>
      </c>
      <c r="BE146" s="273">
        <f t="shared" si="24"/>
        <v>0</v>
      </c>
    </row>
    <row r="147" spans="1:57" x14ac:dyDescent="0.35">
      <c r="A147" t="s">
        <v>7141</v>
      </c>
      <c r="B147" s="204">
        <f>IF('Indicator Date hidden'!C148="x","x",$B$2-'Indicator Date hidden'!C148)</f>
        <v>0</v>
      </c>
      <c r="C147" s="204">
        <f>IF('Indicator Date hidden'!D148="x","x",$C$2-'Indicator Date hidden'!D148)</f>
        <v>0</v>
      </c>
      <c r="D147" s="204">
        <f>IF('Indicator Date hidden'!E148="x","x",$D$2-'Indicator Date hidden'!E148)</f>
        <v>0</v>
      </c>
      <c r="E147" s="204">
        <f>IF('Indicator Date hidden'!F148="x","x",$E$2-'Indicator Date hidden'!F148)</f>
        <v>0</v>
      </c>
      <c r="F147" s="204">
        <f>IF('Indicator Date hidden'!G148="x","x",$F$2-'Indicator Date hidden'!G148)</f>
        <v>0</v>
      </c>
      <c r="G147" s="204">
        <f>IF('Indicator Date hidden'!H148="x","x",$G$2-'Indicator Date hidden'!H148)</f>
        <v>0</v>
      </c>
      <c r="H147" s="204">
        <f>IF('Indicator Date hidden'!I148="x","x",$H$2-'Indicator Date hidden'!I148)</f>
        <v>0</v>
      </c>
      <c r="I147" s="204">
        <f>IF('Indicator Date hidden'!J148="x","x",$I$2-'Indicator Date hidden'!J148)</f>
        <v>0</v>
      </c>
      <c r="J147" s="204">
        <f>IF('Indicator Date hidden'!K148="x","x",$J$2-'Indicator Date hidden'!K148)</f>
        <v>0</v>
      </c>
      <c r="K147" s="204">
        <f>IF('Indicator Date hidden'!L148="x","x",$K$2-'Indicator Date hidden'!L148)</f>
        <v>0</v>
      </c>
      <c r="L147" s="204">
        <f>IF('Indicator Date hidden'!M148="x","x",$L$2-'Indicator Date hidden'!M148)</f>
        <v>0</v>
      </c>
      <c r="M147" s="204">
        <f>IF('Indicator Date hidden'!N148="x","x",$M$2-'Indicator Date hidden'!N148)</f>
        <v>0</v>
      </c>
      <c r="N147" s="204">
        <f>IF('Indicator Date hidden'!O148="x","x",$N$2-'Indicator Date hidden'!O148)</f>
        <v>0</v>
      </c>
      <c r="O147" s="204">
        <f>IF('Indicator Date hidden'!P148="x","x",$O$2-'Indicator Date hidden'!P148)</f>
        <v>0</v>
      </c>
      <c r="P147" s="204">
        <f>IF('Indicator Date hidden'!Q148="x","x",$P$2-'Indicator Date hidden'!Q148)</f>
        <v>0</v>
      </c>
      <c r="Q147" s="204" t="str">
        <f>IF('Indicator Date hidden'!R148="x","x",$Q$2-'Indicator Date hidden'!R148)</f>
        <v>x</v>
      </c>
      <c r="R147" s="204">
        <f>IF('Indicator Date hidden'!S148="x","x",$R$2-'Indicator Date hidden'!S148)</f>
        <v>0</v>
      </c>
      <c r="S147" s="204">
        <f>IF('Indicator Date hidden'!T148="x","x",$S$2-'Indicator Date hidden'!T148)</f>
        <v>0</v>
      </c>
      <c r="T147" s="204">
        <f>IF('Indicator Date hidden'!U148="x","x",$T$2-'Indicator Date hidden'!U148)</f>
        <v>0</v>
      </c>
      <c r="U147" s="204">
        <f>IF('Indicator Date hidden'!V148="x","x",$U$2-'Indicator Date hidden'!V148)</f>
        <v>0</v>
      </c>
      <c r="V147" s="204">
        <f>IF('Indicator Date hidden'!W148="x","x",$V$2-'Indicator Date hidden'!W148)</f>
        <v>0</v>
      </c>
      <c r="W147" s="204">
        <f>IF('Indicator Date hidden'!X148="x","x",$W$2-'Indicator Date hidden'!X148)</f>
        <v>0</v>
      </c>
      <c r="X147" s="204">
        <f>IF('Indicator Date hidden'!Y148="x","x",$X$2-'Indicator Date hidden'!Y148)</f>
        <v>4</v>
      </c>
      <c r="Y147" s="204">
        <f>IF('Indicator Date hidden'!Z148="x","x",$Y$2-'Indicator Date hidden'!Z148)</f>
        <v>0</v>
      </c>
      <c r="Z147" s="204">
        <f>IF('Indicator Date hidden'!AA148="x","x",$Z$2-'Indicator Date hidden'!AA148)</f>
        <v>0</v>
      </c>
      <c r="AA147" s="204" t="str">
        <f>IF('Indicator Date hidden'!AB148="x","x",$AA$2-'Indicator Date hidden'!AB148)</f>
        <v>x</v>
      </c>
      <c r="AB147" s="204">
        <f>IF('Indicator Date hidden'!AC148="x","x",$AB$2-'Indicator Date hidden'!AC148)</f>
        <v>0</v>
      </c>
      <c r="AC147" s="204">
        <f>IF('Indicator Date hidden'!AD148="x","x",$AC$2-'Indicator Date hidden'!AD148)</f>
        <v>0</v>
      </c>
      <c r="AD147" s="204" t="str">
        <f>IF('Indicator Date hidden'!AE148="x","x",$AD$2-'Indicator Date hidden'!AE148)</f>
        <v>x</v>
      </c>
      <c r="AE147" s="204">
        <f>IF('Indicator Date hidden'!AF148="x","x",$AE$2-'Indicator Date hidden'!AF148)</f>
        <v>0</v>
      </c>
      <c r="AF147" s="204">
        <f>IF('Indicator Date hidden'!AG148="x","x",$AF$2-'Indicator Date hidden'!AG148)</f>
        <v>5</v>
      </c>
      <c r="AG147" s="204">
        <f>IF('Indicator Date hidden'!AH148="x","x",$AG$2-'Indicator Date hidden'!AH148)</f>
        <v>0</v>
      </c>
      <c r="AH147" s="204">
        <f>IF('Indicator Date hidden'!AI148="x","x",$AH$2-'Indicator Date hidden'!AI148)</f>
        <v>0</v>
      </c>
      <c r="AI147" s="204">
        <f>IF('Indicator Date hidden'!AJ148="x","x",$AI$2-'Indicator Date hidden'!AJ148)</f>
        <v>0</v>
      </c>
      <c r="AJ147" s="204" t="str">
        <f>IF('Indicator Date hidden'!AK148="x","x",$AJ$2-'Indicator Date hidden'!AK148)</f>
        <v>x</v>
      </c>
      <c r="AK147" s="204" t="str">
        <f>IF('Indicator Date hidden'!AL148="x","x",$AK$2-'Indicator Date hidden'!AL148)</f>
        <v>x</v>
      </c>
      <c r="AL147" s="204">
        <f>IF('Indicator Date hidden'!AM148="x","x",$AL$2-'Indicator Date hidden'!AM148)</f>
        <v>0</v>
      </c>
      <c r="AM147" s="204">
        <f>IF('Indicator Date hidden'!AN148="x","x",$AM$2-'Indicator Date hidden'!AN148)</f>
        <v>0</v>
      </c>
      <c r="AN147" s="204">
        <f>IF('Indicator Date hidden'!AO148="x","x",$AN$2-'Indicator Date hidden'!AO148)</f>
        <v>0</v>
      </c>
      <c r="AO147" s="204" t="str">
        <f>IF('Indicator Date hidden'!AP148="x","x",$AO$2-'Indicator Date hidden'!AP148)</f>
        <v>x</v>
      </c>
      <c r="AP147" s="204" t="str">
        <f>IF('Indicator Date hidden'!AQ148="x","x",$AP$2-'Indicator Date hidden'!AQ148)</f>
        <v>x</v>
      </c>
      <c r="AQ147" s="204">
        <f>IF('Indicator Date hidden'!AR148="x","x",$AQ$2-'Indicator Date hidden'!AR148)</f>
        <v>4</v>
      </c>
      <c r="AR147" s="204">
        <f>IF('Indicator Date hidden'!AS148="x","x",$AR$2-'Indicator Date hidden'!AS148)</f>
        <v>0</v>
      </c>
      <c r="AS147" s="204">
        <f>IF('Indicator Date hidden'!AT148="x","x",$AS$2-'Indicator Date hidden'!AT148)</f>
        <v>0</v>
      </c>
      <c r="AT147" s="204">
        <f>IF('Indicator Date hidden'!AU148="x","x",$AT$2-'Indicator Date hidden'!AU148)</f>
        <v>0</v>
      </c>
      <c r="AU147" s="204">
        <f>IF('Indicator Date hidden'!AV148="x","x",$AU$2-'Indicator Date hidden'!AV148)</f>
        <v>3</v>
      </c>
      <c r="AV147" s="204">
        <f>IF('Indicator Date hidden'!AW148="x","x",$AV$2-'Indicator Date hidden'!AW148)</f>
        <v>0</v>
      </c>
      <c r="AW147" s="204">
        <f>IF('Indicator Date hidden'!AX148="x","x",$AW$2-'Indicator Date hidden'!AX148)</f>
        <v>0</v>
      </c>
      <c r="AX147" s="204">
        <f>IF('Indicator Date hidden'!AY148="x","x",$AX$2-'Indicator Date hidden'!AY148)</f>
        <v>0</v>
      </c>
      <c r="AY147" s="204">
        <f>IF('Indicator Date hidden'!AZ148="x","x",$AY$2-'Indicator Date hidden'!AZ148)</f>
        <v>0</v>
      </c>
      <c r="AZ147" s="204">
        <f>IF('Indicator Date hidden'!BA148="x","x",$AZ$2-'Indicator Date hidden'!BA148)</f>
        <v>0</v>
      </c>
      <c r="BA147">
        <f t="shared" si="20"/>
        <v>16</v>
      </c>
      <c r="BB147" s="21">
        <f t="shared" si="21"/>
        <v>0.36363636363636365</v>
      </c>
      <c r="BC147">
        <f t="shared" si="22"/>
        <v>4</v>
      </c>
      <c r="BD147" s="21">
        <f t="shared" si="23"/>
        <v>1.1695163936607824</v>
      </c>
      <c r="BE147" s="273">
        <f t="shared" si="24"/>
        <v>0</v>
      </c>
    </row>
    <row r="148" spans="1:57" x14ac:dyDescent="0.35">
      <c r="A148" t="s">
        <v>7094</v>
      </c>
      <c r="B148" s="204">
        <f>IF('Indicator Date hidden'!C149="x","x",$B$2-'Indicator Date hidden'!C149)</f>
        <v>0</v>
      </c>
      <c r="C148" s="204">
        <f>IF('Indicator Date hidden'!D149="x","x",$C$2-'Indicator Date hidden'!D149)</f>
        <v>0</v>
      </c>
      <c r="D148" s="204">
        <f>IF('Indicator Date hidden'!E149="x","x",$D$2-'Indicator Date hidden'!E149)</f>
        <v>0</v>
      </c>
      <c r="E148" s="204">
        <f>IF('Indicator Date hidden'!F149="x","x",$E$2-'Indicator Date hidden'!F149)</f>
        <v>0</v>
      </c>
      <c r="F148" s="204">
        <f>IF('Indicator Date hidden'!G149="x","x",$F$2-'Indicator Date hidden'!G149)</f>
        <v>0</v>
      </c>
      <c r="G148" s="204">
        <f>IF('Indicator Date hidden'!H149="x","x",$G$2-'Indicator Date hidden'!H149)</f>
        <v>0</v>
      </c>
      <c r="H148" s="204">
        <f>IF('Indicator Date hidden'!I149="x","x",$H$2-'Indicator Date hidden'!I149)</f>
        <v>0</v>
      </c>
      <c r="I148" s="204">
        <f>IF('Indicator Date hidden'!J149="x","x",$I$2-'Indicator Date hidden'!J149)</f>
        <v>0</v>
      </c>
      <c r="J148" s="204">
        <f>IF('Indicator Date hidden'!K149="x","x",$J$2-'Indicator Date hidden'!K149)</f>
        <v>0</v>
      </c>
      <c r="K148" s="204">
        <f>IF('Indicator Date hidden'!L149="x","x",$K$2-'Indicator Date hidden'!L149)</f>
        <v>0</v>
      </c>
      <c r="L148" s="204">
        <f>IF('Indicator Date hidden'!M149="x","x",$L$2-'Indicator Date hidden'!M149)</f>
        <v>0</v>
      </c>
      <c r="M148" s="204">
        <f>IF('Indicator Date hidden'!N149="x","x",$M$2-'Indicator Date hidden'!N149)</f>
        <v>0</v>
      </c>
      <c r="N148" s="204">
        <f>IF('Indicator Date hidden'!O149="x","x",$N$2-'Indicator Date hidden'!O149)</f>
        <v>0</v>
      </c>
      <c r="O148" s="204">
        <f>IF('Indicator Date hidden'!P149="x","x",$O$2-'Indicator Date hidden'!P149)</f>
        <v>0</v>
      </c>
      <c r="P148" s="204">
        <f>IF('Indicator Date hidden'!Q149="x","x",$P$2-'Indicator Date hidden'!Q149)</f>
        <v>0</v>
      </c>
      <c r="Q148" s="204">
        <f>IF('Indicator Date hidden'!R149="x","x",$Q$2-'Indicator Date hidden'!R149)</f>
        <v>5</v>
      </c>
      <c r="R148" s="204">
        <f>IF('Indicator Date hidden'!S149="x","x",$R$2-'Indicator Date hidden'!S149)</f>
        <v>0</v>
      </c>
      <c r="S148" s="204">
        <f>IF('Indicator Date hidden'!T149="x","x",$S$2-'Indicator Date hidden'!T149)</f>
        <v>0</v>
      </c>
      <c r="T148" s="204">
        <f>IF('Indicator Date hidden'!U149="x","x",$T$2-'Indicator Date hidden'!U149)</f>
        <v>0</v>
      </c>
      <c r="U148" s="204">
        <f>IF('Indicator Date hidden'!V149="x","x",$U$2-'Indicator Date hidden'!V149)</f>
        <v>0</v>
      </c>
      <c r="V148" s="204">
        <f>IF('Indicator Date hidden'!W149="x","x",$V$2-'Indicator Date hidden'!W149)</f>
        <v>0</v>
      </c>
      <c r="W148" s="204">
        <f>IF('Indicator Date hidden'!X149="x","x",$W$2-'Indicator Date hidden'!X149)</f>
        <v>6</v>
      </c>
      <c r="X148" s="204" t="str">
        <f>IF('Indicator Date hidden'!Y149="x","x",$X$2-'Indicator Date hidden'!Y149)</f>
        <v>x</v>
      </c>
      <c r="Y148" s="204">
        <f>IF('Indicator Date hidden'!Z149="x","x",$Y$2-'Indicator Date hidden'!Z149)</f>
        <v>0</v>
      </c>
      <c r="Z148" s="204">
        <f>IF('Indicator Date hidden'!AA149="x","x",$Z$2-'Indicator Date hidden'!AA149)</f>
        <v>0</v>
      </c>
      <c r="AA148" s="204">
        <f>IF('Indicator Date hidden'!AB149="x","x",$AA$2-'Indicator Date hidden'!AB149)</f>
        <v>0</v>
      </c>
      <c r="AB148" s="204">
        <f>IF('Indicator Date hidden'!AC149="x","x",$AB$2-'Indicator Date hidden'!AC149)</f>
        <v>0</v>
      </c>
      <c r="AC148" s="204">
        <f>IF('Indicator Date hidden'!AD149="x","x",$AC$2-'Indicator Date hidden'!AD149)</f>
        <v>0</v>
      </c>
      <c r="AD148" s="204">
        <f>IF('Indicator Date hidden'!AE149="x","x",$AD$2-'Indicator Date hidden'!AE149)</f>
        <v>0</v>
      </c>
      <c r="AE148" s="204" t="str">
        <f>IF('Indicator Date hidden'!AF149="x","x",$AE$2-'Indicator Date hidden'!AF149)</f>
        <v>x</v>
      </c>
      <c r="AF148" s="204">
        <f>IF('Indicator Date hidden'!AG149="x","x",$AF$2-'Indicator Date hidden'!AG149)</f>
        <v>3</v>
      </c>
      <c r="AG148" s="204">
        <f>IF('Indicator Date hidden'!AH149="x","x",$AG$2-'Indicator Date hidden'!AH149)</f>
        <v>0</v>
      </c>
      <c r="AH148" s="204">
        <f>IF('Indicator Date hidden'!AI149="x","x",$AH$2-'Indicator Date hidden'!AI149)</f>
        <v>0</v>
      </c>
      <c r="AI148" s="204">
        <f>IF('Indicator Date hidden'!AJ149="x","x",$AI$2-'Indicator Date hidden'!AJ149)</f>
        <v>0</v>
      </c>
      <c r="AJ148" s="204" t="str">
        <f>IF('Indicator Date hidden'!AK149="x","x",$AJ$2-'Indicator Date hidden'!AK149)</f>
        <v>x</v>
      </c>
      <c r="AK148" s="204">
        <f>IF('Indicator Date hidden'!AL149="x","x",$AK$2-'Indicator Date hidden'!AL149)</f>
        <v>1</v>
      </c>
      <c r="AL148" s="204">
        <f>IF('Indicator Date hidden'!AM149="x","x",$AL$2-'Indicator Date hidden'!AM149)</f>
        <v>0</v>
      </c>
      <c r="AM148" s="204">
        <f>IF('Indicator Date hidden'!AN149="x","x",$AM$2-'Indicator Date hidden'!AN149)</f>
        <v>0</v>
      </c>
      <c r="AN148" s="204">
        <f>IF('Indicator Date hidden'!AO149="x","x",$AN$2-'Indicator Date hidden'!AO149)</f>
        <v>0</v>
      </c>
      <c r="AO148" s="204" t="str">
        <f>IF('Indicator Date hidden'!AP149="x","x",$AO$2-'Indicator Date hidden'!AP149)</f>
        <v>x</v>
      </c>
      <c r="AP148" s="204" t="str">
        <f>IF('Indicator Date hidden'!AQ149="x","x",$AP$2-'Indicator Date hidden'!AQ149)</f>
        <v>x</v>
      </c>
      <c r="AQ148" s="204" t="str">
        <f>IF('Indicator Date hidden'!AR149="x","x",$AQ$2-'Indicator Date hidden'!AR149)</f>
        <v>x</v>
      </c>
      <c r="AR148" s="204">
        <f>IF('Indicator Date hidden'!AS149="x","x",$AR$2-'Indicator Date hidden'!AS149)</f>
        <v>0</v>
      </c>
      <c r="AS148" s="204">
        <f>IF('Indicator Date hidden'!AT149="x","x",$AS$2-'Indicator Date hidden'!AT149)</f>
        <v>0</v>
      </c>
      <c r="AT148" s="204">
        <f>IF('Indicator Date hidden'!AU149="x","x",$AT$2-'Indicator Date hidden'!AU149)</f>
        <v>0</v>
      </c>
      <c r="AU148" s="204">
        <f>IF('Indicator Date hidden'!AV149="x","x",$AU$2-'Indicator Date hidden'!AV149)</f>
        <v>6</v>
      </c>
      <c r="AV148" s="204">
        <f>IF('Indicator Date hidden'!AW149="x","x",$AV$2-'Indicator Date hidden'!AW149)</f>
        <v>0</v>
      </c>
      <c r="AW148" s="204">
        <f>IF('Indicator Date hidden'!AX149="x","x",$AW$2-'Indicator Date hidden'!AX149)</f>
        <v>0</v>
      </c>
      <c r="AX148" s="204">
        <f>IF('Indicator Date hidden'!AY149="x","x",$AX$2-'Indicator Date hidden'!AY149)</f>
        <v>0</v>
      </c>
      <c r="AY148" s="204">
        <f>IF('Indicator Date hidden'!AZ149="x","x",$AY$2-'Indicator Date hidden'!AZ149)</f>
        <v>0</v>
      </c>
      <c r="AZ148" s="204">
        <f>IF('Indicator Date hidden'!BA149="x","x",$AZ$2-'Indicator Date hidden'!BA149)</f>
        <v>0</v>
      </c>
      <c r="BA148">
        <f t="shared" si="20"/>
        <v>21</v>
      </c>
      <c r="BB148" s="21">
        <f t="shared" si="21"/>
        <v>0.46666666666666667</v>
      </c>
      <c r="BC148">
        <f t="shared" si="22"/>
        <v>5</v>
      </c>
      <c r="BD148" s="21">
        <f t="shared" si="23"/>
        <v>1.4696938456699069</v>
      </c>
      <c r="BE148" s="273">
        <f t="shared" si="24"/>
        <v>0</v>
      </c>
    </row>
    <row r="149" spans="1:57" x14ac:dyDescent="0.35">
      <c r="A149" t="s">
        <v>7079</v>
      </c>
      <c r="B149" s="204">
        <f>IF('Indicator Date hidden'!C150="x","x",$B$2-'Indicator Date hidden'!C150)</f>
        <v>0</v>
      </c>
      <c r="C149" s="204">
        <f>IF('Indicator Date hidden'!D150="x","x",$C$2-'Indicator Date hidden'!D150)</f>
        <v>0</v>
      </c>
      <c r="D149" s="204">
        <f>IF('Indicator Date hidden'!E150="x","x",$D$2-'Indicator Date hidden'!E150)</f>
        <v>0</v>
      </c>
      <c r="E149" s="204">
        <f>IF('Indicator Date hidden'!F150="x","x",$E$2-'Indicator Date hidden'!F150)</f>
        <v>0</v>
      </c>
      <c r="F149" s="204">
        <f>IF('Indicator Date hidden'!G150="x","x",$F$2-'Indicator Date hidden'!G150)</f>
        <v>0</v>
      </c>
      <c r="G149" s="204">
        <f>IF('Indicator Date hidden'!H150="x","x",$G$2-'Indicator Date hidden'!H150)</f>
        <v>0</v>
      </c>
      <c r="H149" s="204">
        <f>IF('Indicator Date hidden'!I150="x","x",$H$2-'Indicator Date hidden'!I150)</f>
        <v>0</v>
      </c>
      <c r="I149" s="204">
        <f>IF('Indicator Date hidden'!J150="x","x",$I$2-'Indicator Date hidden'!J150)</f>
        <v>0</v>
      </c>
      <c r="J149" s="204">
        <f>IF('Indicator Date hidden'!K150="x","x",$J$2-'Indicator Date hidden'!K150)</f>
        <v>0</v>
      </c>
      <c r="K149" s="204">
        <f>IF('Indicator Date hidden'!L150="x","x",$K$2-'Indicator Date hidden'!L150)</f>
        <v>0</v>
      </c>
      <c r="L149" s="204">
        <f>IF('Indicator Date hidden'!M150="x","x",$L$2-'Indicator Date hidden'!M150)</f>
        <v>0</v>
      </c>
      <c r="M149" s="204">
        <f>IF('Indicator Date hidden'!N150="x","x",$M$2-'Indicator Date hidden'!N150)</f>
        <v>0</v>
      </c>
      <c r="N149" s="204">
        <f>IF('Indicator Date hidden'!O150="x","x",$N$2-'Indicator Date hidden'!O150)</f>
        <v>0</v>
      </c>
      <c r="O149" s="204">
        <f>IF('Indicator Date hidden'!P150="x","x",$O$2-'Indicator Date hidden'!P150)</f>
        <v>0</v>
      </c>
      <c r="P149" s="204">
        <f>IF('Indicator Date hidden'!Q150="x","x",$P$2-'Indicator Date hidden'!Q150)</f>
        <v>0</v>
      </c>
      <c r="Q149" s="204" t="str">
        <f>IF('Indicator Date hidden'!R150="x","x",$Q$2-'Indicator Date hidden'!R150)</f>
        <v>x</v>
      </c>
      <c r="R149" s="204">
        <f>IF('Indicator Date hidden'!S150="x","x",$R$2-'Indicator Date hidden'!S150)</f>
        <v>0</v>
      </c>
      <c r="S149" s="204">
        <f>IF('Indicator Date hidden'!T150="x","x",$S$2-'Indicator Date hidden'!T150)</f>
        <v>0</v>
      </c>
      <c r="T149" s="204">
        <f>IF('Indicator Date hidden'!U150="x","x",$T$2-'Indicator Date hidden'!U150)</f>
        <v>0</v>
      </c>
      <c r="U149" s="204" t="str">
        <f>IF('Indicator Date hidden'!V150="x","x",$U$2-'Indicator Date hidden'!V150)</f>
        <v>x</v>
      </c>
      <c r="V149" s="204">
        <f>IF('Indicator Date hidden'!W150="x","x",$V$2-'Indicator Date hidden'!W150)</f>
        <v>0</v>
      </c>
      <c r="W149" s="204">
        <f>IF('Indicator Date hidden'!X150="x","x",$W$2-'Indicator Date hidden'!X150)</f>
        <v>9</v>
      </c>
      <c r="X149" s="204">
        <f>IF('Indicator Date hidden'!Y150="x","x",$X$2-'Indicator Date hidden'!Y150)</f>
        <v>2</v>
      </c>
      <c r="Y149" s="204">
        <f>IF('Indicator Date hidden'!Z150="x","x",$Y$2-'Indicator Date hidden'!Z150)</f>
        <v>0</v>
      </c>
      <c r="Z149" s="204">
        <f>IF('Indicator Date hidden'!AA150="x","x",$Z$2-'Indicator Date hidden'!AA150)</f>
        <v>0</v>
      </c>
      <c r="AA149" s="204" t="str">
        <f>IF('Indicator Date hidden'!AB150="x","x",$AA$2-'Indicator Date hidden'!AB150)</f>
        <v>x</v>
      </c>
      <c r="AB149" s="204">
        <f>IF('Indicator Date hidden'!AC150="x","x",$AB$2-'Indicator Date hidden'!AC150)</f>
        <v>0</v>
      </c>
      <c r="AC149" s="204">
        <f>IF('Indicator Date hidden'!AD150="x","x",$AC$2-'Indicator Date hidden'!AD150)</f>
        <v>0</v>
      </c>
      <c r="AD149" s="204">
        <f>IF('Indicator Date hidden'!AE150="x","x",$AD$2-'Indicator Date hidden'!AE150)</f>
        <v>0</v>
      </c>
      <c r="AE149" s="204">
        <f>IF('Indicator Date hidden'!AF150="x","x",$AE$2-'Indicator Date hidden'!AF150)</f>
        <v>0</v>
      </c>
      <c r="AF149" s="204" t="str">
        <f>IF('Indicator Date hidden'!AG150="x","x",$AF$2-'Indicator Date hidden'!AG150)</f>
        <v>x</v>
      </c>
      <c r="AG149" s="204">
        <f>IF('Indicator Date hidden'!AH150="x","x",$AG$2-'Indicator Date hidden'!AH150)</f>
        <v>0</v>
      </c>
      <c r="AH149" s="204">
        <f>IF('Indicator Date hidden'!AI150="x","x",$AH$2-'Indicator Date hidden'!AI150)</f>
        <v>0</v>
      </c>
      <c r="AI149" s="204">
        <f>IF('Indicator Date hidden'!AJ150="x","x",$AI$2-'Indicator Date hidden'!AJ150)</f>
        <v>0</v>
      </c>
      <c r="AJ149" s="204" t="str">
        <f>IF('Indicator Date hidden'!AK150="x","x",$AJ$2-'Indicator Date hidden'!AK150)</f>
        <v>x</v>
      </c>
      <c r="AK149" s="204">
        <f>IF('Indicator Date hidden'!AL150="x","x",$AK$2-'Indicator Date hidden'!AL150)</f>
        <v>1</v>
      </c>
      <c r="AL149" s="204">
        <f>IF('Indicator Date hidden'!AM150="x","x",$AL$2-'Indicator Date hidden'!AM150)</f>
        <v>0</v>
      </c>
      <c r="AM149" s="204">
        <f>IF('Indicator Date hidden'!AN150="x","x",$AM$2-'Indicator Date hidden'!AN150)</f>
        <v>0</v>
      </c>
      <c r="AN149" s="204">
        <f>IF('Indicator Date hidden'!AO150="x","x",$AN$2-'Indicator Date hidden'!AO150)</f>
        <v>0</v>
      </c>
      <c r="AO149" s="204">
        <f>IF('Indicator Date hidden'!AP150="x","x",$AO$2-'Indicator Date hidden'!AP150)</f>
        <v>1</v>
      </c>
      <c r="AP149" s="204">
        <f>IF('Indicator Date hidden'!AQ150="x","x",$AP$2-'Indicator Date hidden'!AQ150)</f>
        <v>0</v>
      </c>
      <c r="AQ149" s="204" t="str">
        <f>IF('Indicator Date hidden'!AR150="x","x",$AQ$2-'Indicator Date hidden'!AR150)</f>
        <v>x</v>
      </c>
      <c r="AR149" s="204">
        <f>IF('Indicator Date hidden'!AS150="x","x",$AR$2-'Indicator Date hidden'!AS150)</f>
        <v>0</v>
      </c>
      <c r="AS149" s="204">
        <f>IF('Indicator Date hidden'!AT150="x","x",$AS$2-'Indicator Date hidden'!AT150)</f>
        <v>0</v>
      </c>
      <c r="AT149" s="204">
        <f>IF('Indicator Date hidden'!AU150="x","x",$AT$2-'Indicator Date hidden'!AU150)</f>
        <v>0</v>
      </c>
      <c r="AU149" s="204">
        <f>IF('Indicator Date hidden'!AV150="x","x",$AU$2-'Indicator Date hidden'!AV150)</f>
        <v>1</v>
      </c>
      <c r="AV149" s="204">
        <f>IF('Indicator Date hidden'!AW150="x","x",$AV$2-'Indicator Date hidden'!AW150)</f>
        <v>0</v>
      </c>
      <c r="AW149" s="204">
        <f>IF('Indicator Date hidden'!AX150="x","x",$AW$2-'Indicator Date hidden'!AX150)</f>
        <v>0</v>
      </c>
      <c r="AX149" s="204">
        <f>IF('Indicator Date hidden'!AY150="x","x",$AX$2-'Indicator Date hidden'!AY150)</f>
        <v>0</v>
      </c>
      <c r="AY149" s="204">
        <f>IF('Indicator Date hidden'!AZ150="x","x",$AY$2-'Indicator Date hidden'!AZ150)</f>
        <v>0</v>
      </c>
      <c r="AZ149" s="204">
        <f>IF('Indicator Date hidden'!BA150="x","x",$AZ$2-'Indicator Date hidden'!BA150)</f>
        <v>0</v>
      </c>
      <c r="BA149">
        <f t="shared" si="20"/>
        <v>14</v>
      </c>
      <c r="BB149" s="21">
        <f t="shared" si="21"/>
        <v>0.31111111111111112</v>
      </c>
      <c r="BC149">
        <f t="shared" si="22"/>
        <v>5</v>
      </c>
      <c r="BD149" s="21">
        <f t="shared" si="23"/>
        <v>1.3633654800158193</v>
      </c>
      <c r="BE149" s="273">
        <f t="shared" si="24"/>
        <v>0</v>
      </c>
    </row>
    <row r="150" spans="1:57" x14ac:dyDescent="0.35">
      <c r="A150" t="s">
        <v>7081</v>
      </c>
      <c r="B150" s="204">
        <f>IF('Indicator Date hidden'!C151="x","x",$B$2-'Indicator Date hidden'!C151)</f>
        <v>0</v>
      </c>
      <c r="C150" s="204">
        <f>IF('Indicator Date hidden'!D151="x","x",$C$2-'Indicator Date hidden'!D151)</f>
        <v>0</v>
      </c>
      <c r="D150" s="204">
        <f>IF('Indicator Date hidden'!E151="x","x",$D$2-'Indicator Date hidden'!E151)</f>
        <v>0</v>
      </c>
      <c r="E150" s="204">
        <f>IF('Indicator Date hidden'!F151="x","x",$E$2-'Indicator Date hidden'!F151)</f>
        <v>0</v>
      </c>
      <c r="F150" s="204">
        <f>IF('Indicator Date hidden'!G151="x","x",$F$2-'Indicator Date hidden'!G151)</f>
        <v>0</v>
      </c>
      <c r="G150" s="204">
        <f>IF('Indicator Date hidden'!H151="x","x",$G$2-'Indicator Date hidden'!H151)</f>
        <v>0</v>
      </c>
      <c r="H150" s="204">
        <f>IF('Indicator Date hidden'!I151="x","x",$H$2-'Indicator Date hidden'!I151)</f>
        <v>0</v>
      </c>
      <c r="I150" s="204">
        <f>IF('Indicator Date hidden'!J151="x","x",$I$2-'Indicator Date hidden'!J151)</f>
        <v>0</v>
      </c>
      <c r="J150" s="204">
        <f>IF('Indicator Date hidden'!K151="x","x",$J$2-'Indicator Date hidden'!K151)</f>
        <v>0</v>
      </c>
      <c r="K150" s="204">
        <f>IF('Indicator Date hidden'!L151="x","x",$K$2-'Indicator Date hidden'!L151)</f>
        <v>0</v>
      </c>
      <c r="L150" s="204">
        <f>IF('Indicator Date hidden'!M151="x","x",$L$2-'Indicator Date hidden'!M151)</f>
        <v>0</v>
      </c>
      <c r="M150" s="204">
        <f>IF('Indicator Date hidden'!N151="x","x",$M$2-'Indicator Date hidden'!N151)</f>
        <v>0</v>
      </c>
      <c r="N150" s="204">
        <f>IF('Indicator Date hidden'!O151="x","x",$N$2-'Indicator Date hidden'!O151)</f>
        <v>0</v>
      </c>
      <c r="O150" s="204">
        <f>IF('Indicator Date hidden'!P151="x","x",$O$2-'Indicator Date hidden'!P151)</f>
        <v>0</v>
      </c>
      <c r="P150" s="204">
        <f>IF('Indicator Date hidden'!Q151="x","x",$P$2-'Indicator Date hidden'!Q151)</f>
        <v>0</v>
      </c>
      <c r="Q150" s="204">
        <f>IF('Indicator Date hidden'!R151="x","x",$Q$2-'Indicator Date hidden'!R151)</f>
        <v>0</v>
      </c>
      <c r="R150" s="204">
        <f>IF('Indicator Date hidden'!S151="x","x",$R$2-'Indicator Date hidden'!S151)</f>
        <v>0</v>
      </c>
      <c r="S150" s="204">
        <f>IF('Indicator Date hidden'!T151="x","x",$S$2-'Indicator Date hidden'!T151)</f>
        <v>0</v>
      </c>
      <c r="T150" s="204">
        <f>IF('Indicator Date hidden'!U151="x","x",$T$2-'Indicator Date hidden'!U151)</f>
        <v>0</v>
      </c>
      <c r="U150" s="204">
        <f>IF('Indicator Date hidden'!V151="x","x",$U$2-'Indicator Date hidden'!V151)</f>
        <v>0</v>
      </c>
      <c r="V150" s="204">
        <f>IF('Indicator Date hidden'!W151="x","x",$V$2-'Indicator Date hidden'!W151)</f>
        <v>0</v>
      </c>
      <c r="W150" s="204">
        <f>IF('Indicator Date hidden'!X151="x","x",$W$2-'Indicator Date hidden'!X151)</f>
        <v>0</v>
      </c>
      <c r="X150" s="204">
        <f>IF('Indicator Date hidden'!Y151="x","x",$X$2-'Indicator Date hidden'!Y151)</f>
        <v>4</v>
      </c>
      <c r="Y150" s="204">
        <f>IF('Indicator Date hidden'!Z151="x","x",$Y$2-'Indicator Date hidden'!Z151)</f>
        <v>0</v>
      </c>
      <c r="Z150" s="204">
        <f>IF('Indicator Date hidden'!AA151="x","x",$Z$2-'Indicator Date hidden'!AA151)</f>
        <v>0</v>
      </c>
      <c r="AA150" s="204">
        <f>IF('Indicator Date hidden'!AB151="x","x",$AA$2-'Indicator Date hidden'!AB151)</f>
        <v>0</v>
      </c>
      <c r="AB150" s="204">
        <f>IF('Indicator Date hidden'!AC151="x","x",$AB$2-'Indicator Date hidden'!AC151)</f>
        <v>0</v>
      </c>
      <c r="AC150" s="204">
        <f>IF('Indicator Date hidden'!AD151="x","x",$AC$2-'Indicator Date hidden'!AD151)</f>
        <v>0</v>
      </c>
      <c r="AD150" s="204">
        <f>IF('Indicator Date hidden'!AE151="x","x",$AD$2-'Indicator Date hidden'!AE151)</f>
        <v>0</v>
      </c>
      <c r="AE150" s="204">
        <f>IF('Indicator Date hidden'!AF151="x","x",$AE$2-'Indicator Date hidden'!AF151)</f>
        <v>0</v>
      </c>
      <c r="AF150" s="204">
        <f>IF('Indicator Date hidden'!AG151="x","x",$AF$2-'Indicator Date hidden'!AG151)</f>
        <v>2</v>
      </c>
      <c r="AG150" s="204">
        <f>IF('Indicator Date hidden'!AH151="x","x",$AG$2-'Indicator Date hidden'!AH151)</f>
        <v>0</v>
      </c>
      <c r="AH150" s="204">
        <f>IF('Indicator Date hidden'!AI151="x","x",$AH$2-'Indicator Date hidden'!AI151)</f>
        <v>0</v>
      </c>
      <c r="AI150" s="204">
        <f>IF('Indicator Date hidden'!AJ151="x","x",$AI$2-'Indicator Date hidden'!AJ151)</f>
        <v>0</v>
      </c>
      <c r="AJ150" s="204">
        <f>IF('Indicator Date hidden'!AK151="x","x",$AJ$2-'Indicator Date hidden'!AK151)</f>
        <v>1</v>
      </c>
      <c r="AK150" s="204">
        <f>IF('Indicator Date hidden'!AL151="x","x",$AK$2-'Indicator Date hidden'!AL151)</f>
        <v>1</v>
      </c>
      <c r="AL150" s="204">
        <f>IF('Indicator Date hidden'!AM151="x","x",$AL$2-'Indicator Date hidden'!AM151)</f>
        <v>0</v>
      </c>
      <c r="AM150" s="204">
        <f>IF('Indicator Date hidden'!AN151="x","x",$AM$2-'Indicator Date hidden'!AN151)</f>
        <v>0</v>
      </c>
      <c r="AN150" s="204">
        <f>IF('Indicator Date hidden'!AO151="x","x",$AN$2-'Indicator Date hidden'!AO151)</f>
        <v>0</v>
      </c>
      <c r="AO150" s="204">
        <f>IF('Indicator Date hidden'!AP151="x","x",$AO$2-'Indicator Date hidden'!AP151)</f>
        <v>0</v>
      </c>
      <c r="AP150" s="204">
        <f>IF('Indicator Date hidden'!AQ151="x","x",$AP$2-'Indicator Date hidden'!AQ151)</f>
        <v>0</v>
      </c>
      <c r="AQ150" s="204">
        <f>IF('Indicator Date hidden'!AR151="x","x",$AQ$2-'Indicator Date hidden'!AR151)</f>
        <v>0</v>
      </c>
      <c r="AR150" s="204">
        <f>IF('Indicator Date hidden'!AS151="x","x",$AR$2-'Indicator Date hidden'!AS151)</f>
        <v>0</v>
      </c>
      <c r="AS150" s="204">
        <f>IF('Indicator Date hidden'!AT151="x","x",$AS$2-'Indicator Date hidden'!AT151)</f>
        <v>0</v>
      </c>
      <c r="AT150" s="204">
        <f>IF('Indicator Date hidden'!AU151="x","x",$AT$2-'Indicator Date hidden'!AU151)</f>
        <v>0</v>
      </c>
      <c r="AU150" s="204">
        <f>IF('Indicator Date hidden'!AV151="x","x",$AU$2-'Indicator Date hidden'!AV151)</f>
        <v>1</v>
      </c>
      <c r="AV150" s="204">
        <f>IF('Indicator Date hidden'!AW151="x","x",$AV$2-'Indicator Date hidden'!AW151)</f>
        <v>0</v>
      </c>
      <c r="AW150" s="204">
        <f>IF('Indicator Date hidden'!AX151="x","x",$AW$2-'Indicator Date hidden'!AX151)</f>
        <v>0</v>
      </c>
      <c r="AX150" s="204">
        <f>IF('Indicator Date hidden'!AY151="x","x",$AX$2-'Indicator Date hidden'!AY151)</f>
        <v>0</v>
      </c>
      <c r="AY150" s="204">
        <f>IF('Indicator Date hidden'!AZ151="x","x",$AY$2-'Indicator Date hidden'!AZ151)</f>
        <v>0</v>
      </c>
      <c r="AZ150" s="204">
        <f>IF('Indicator Date hidden'!BA151="x","x",$AZ$2-'Indicator Date hidden'!BA151)</f>
        <v>0</v>
      </c>
      <c r="BA150">
        <f t="shared" si="20"/>
        <v>9</v>
      </c>
      <c r="BB150" s="21">
        <f t="shared" si="21"/>
        <v>0.17647058823529413</v>
      </c>
      <c r="BC150">
        <f t="shared" si="22"/>
        <v>5</v>
      </c>
      <c r="BD150" s="21">
        <f t="shared" si="23"/>
        <v>0.64794947615130605</v>
      </c>
      <c r="BE150" s="273">
        <f t="shared" si="24"/>
        <v>0</v>
      </c>
    </row>
    <row r="151" spans="1:57" x14ac:dyDescent="0.35">
      <c r="A151" t="s">
        <v>7091</v>
      </c>
      <c r="B151" s="204">
        <f>IF('Indicator Date hidden'!C152="x","x",$B$2-'Indicator Date hidden'!C152)</f>
        <v>0</v>
      </c>
      <c r="C151" s="204">
        <f>IF('Indicator Date hidden'!D152="x","x",$C$2-'Indicator Date hidden'!D152)</f>
        <v>0</v>
      </c>
      <c r="D151" s="204">
        <f>IF('Indicator Date hidden'!E152="x","x",$D$2-'Indicator Date hidden'!E152)</f>
        <v>0</v>
      </c>
      <c r="E151" s="204">
        <f>IF('Indicator Date hidden'!F152="x","x",$E$2-'Indicator Date hidden'!F152)</f>
        <v>0</v>
      </c>
      <c r="F151" s="204">
        <f>IF('Indicator Date hidden'!G152="x","x",$F$2-'Indicator Date hidden'!G152)</f>
        <v>0</v>
      </c>
      <c r="G151" s="204">
        <f>IF('Indicator Date hidden'!H152="x","x",$G$2-'Indicator Date hidden'!H152)</f>
        <v>0</v>
      </c>
      <c r="H151" s="204">
        <f>IF('Indicator Date hidden'!I152="x","x",$H$2-'Indicator Date hidden'!I152)</f>
        <v>0</v>
      </c>
      <c r="I151" s="204">
        <f>IF('Indicator Date hidden'!J152="x","x",$I$2-'Indicator Date hidden'!J152)</f>
        <v>0</v>
      </c>
      <c r="J151" s="204">
        <f>IF('Indicator Date hidden'!K152="x","x",$J$2-'Indicator Date hidden'!K152)</f>
        <v>0</v>
      </c>
      <c r="K151" s="204">
        <f>IF('Indicator Date hidden'!L152="x","x",$K$2-'Indicator Date hidden'!L152)</f>
        <v>0</v>
      </c>
      <c r="L151" s="204">
        <f>IF('Indicator Date hidden'!M152="x","x",$L$2-'Indicator Date hidden'!M152)</f>
        <v>0</v>
      </c>
      <c r="M151" s="204">
        <f>IF('Indicator Date hidden'!N152="x","x",$M$2-'Indicator Date hidden'!N152)</f>
        <v>0</v>
      </c>
      <c r="N151" s="204">
        <f>IF('Indicator Date hidden'!O152="x","x",$N$2-'Indicator Date hidden'!O152)</f>
        <v>0</v>
      </c>
      <c r="O151" s="204">
        <f>IF('Indicator Date hidden'!P152="x","x",$O$2-'Indicator Date hidden'!P152)</f>
        <v>0</v>
      </c>
      <c r="P151" s="204">
        <f>IF('Indicator Date hidden'!Q152="x","x",$P$2-'Indicator Date hidden'!Q152)</f>
        <v>0</v>
      </c>
      <c r="Q151" s="204">
        <f>IF('Indicator Date hidden'!R152="x","x",$Q$2-'Indicator Date hidden'!R152)</f>
        <v>0</v>
      </c>
      <c r="R151" s="204">
        <f>IF('Indicator Date hidden'!S152="x","x",$R$2-'Indicator Date hidden'!S152)</f>
        <v>0</v>
      </c>
      <c r="S151" s="204">
        <f>IF('Indicator Date hidden'!T152="x","x",$S$2-'Indicator Date hidden'!T152)</f>
        <v>0</v>
      </c>
      <c r="T151" s="204">
        <f>IF('Indicator Date hidden'!U152="x","x",$T$2-'Indicator Date hidden'!U152)</f>
        <v>0</v>
      </c>
      <c r="U151" s="204">
        <f>IF('Indicator Date hidden'!V152="x","x",$U$2-'Indicator Date hidden'!V152)</f>
        <v>0</v>
      </c>
      <c r="V151" s="204">
        <f>IF('Indicator Date hidden'!W152="x","x",$V$2-'Indicator Date hidden'!W152)</f>
        <v>0</v>
      </c>
      <c r="W151" s="204">
        <f>IF('Indicator Date hidden'!X152="x","x",$W$2-'Indicator Date hidden'!X152)</f>
        <v>0</v>
      </c>
      <c r="X151" s="204">
        <f>IF('Indicator Date hidden'!Y152="x","x",$X$2-'Indicator Date hidden'!Y152)</f>
        <v>4</v>
      </c>
      <c r="Y151" s="204">
        <f>IF('Indicator Date hidden'!Z152="x","x",$Y$2-'Indicator Date hidden'!Z152)</f>
        <v>0</v>
      </c>
      <c r="Z151" s="204">
        <f>IF('Indicator Date hidden'!AA152="x","x",$Z$2-'Indicator Date hidden'!AA152)</f>
        <v>0</v>
      </c>
      <c r="AA151" s="204">
        <f>IF('Indicator Date hidden'!AB152="x","x",$AA$2-'Indicator Date hidden'!AB152)</f>
        <v>1</v>
      </c>
      <c r="AB151" s="204">
        <f>IF('Indicator Date hidden'!AC152="x","x",$AB$2-'Indicator Date hidden'!AC152)</f>
        <v>0</v>
      </c>
      <c r="AC151" s="204">
        <f>IF('Indicator Date hidden'!AD152="x","x",$AC$2-'Indicator Date hidden'!AD152)</f>
        <v>0</v>
      </c>
      <c r="AD151" s="204" t="str">
        <f>IF('Indicator Date hidden'!AE152="x","x",$AD$2-'Indicator Date hidden'!AE152)</f>
        <v>x</v>
      </c>
      <c r="AE151" s="204">
        <f>IF('Indicator Date hidden'!AF152="x","x",$AE$2-'Indicator Date hidden'!AF152)</f>
        <v>0</v>
      </c>
      <c r="AF151" s="204">
        <f>IF('Indicator Date hidden'!AG152="x","x",$AF$2-'Indicator Date hidden'!AG152)</f>
        <v>3</v>
      </c>
      <c r="AG151" s="204">
        <f>IF('Indicator Date hidden'!AH152="x","x",$AG$2-'Indicator Date hidden'!AH152)</f>
        <v>0</v>
      </c>
      <c r="AH151" s="204">
        <f>IF('Indicator Date hidden'!AI152="x","x",$AH$2-'Indicator Date hidden'!AI152)</f>
        <v>0</v>
      </c>
      <c r="AI151" s="204">
        <f>IF('Indicator Date hidden'!AJ152="x","x",$AI$2-'Indicator Date hidden'!AJ152)</f>
        <v>0</v>
      </c>
      <c r="AJ151" s="204" t="str">
        <f>IF('Indicator Date hidden'!AK152="x","x",$AJ$2-'Indicator Date hidden'!AK152)</f>
        <v>x</v>
      </c>
      <c r="AK151" s="204">
        <f>IF('Indicator Date hidden'!AL152="x","x",$AK$2-'Indicator Date hidden'!AL152)</f>
        <v>1</v>
      </c>
      <c r="AL151" s="204">
        <f>IF('Indicator Date hidden'!AM152="x","x",$AL$2-'Indicator Date hidden'!AM152)</f>
        <v>0</v>
      </c>
      <c r="AM151" s="204">
        <f>IF('Indicator Date hidden'!AN152="x","x",$AM$2-'Indicator Date hidden'!AN152)</f>
        <v>0</v>
      </c>
      <c r="AN151" s="204">
        <f>IF('Indicator Date hidden'!AO152="x","x",$AN$2-'Indicator Date hidden'!AO152)</f>
        <v>0</v>
      </c>
      <c r="AO151" s="204" t="str">
        <f>IF('Indicator Date hidden'!AP152="x","x",$AO$2-'Indicator Date hidden'!AP152)</f>
        <v>x</v>
      </c>
      <c r="AP151" s="204">
        <f>IF('Indicator Date hidden'!AQ152="x","x",$AP$2-'Indicator Date hidden'!AQ152)</f>
        <v>2</v>
      </c>
      <c r="AQ151" s="204">
        <f>IF('Indicator Date hidden'!AR152="x","x",$AQ$2-'Indicator Date hidden'!AR152)</f>
        <v>0</v>
      </c>
      <c r="AR151" s="204">
        <f>IF('Indicator Date hidden'!AS152="x","x",$AR$2-'Indicator Date hidden'!AS152)</f>
        <v>0</v>
      </c>
      <c r="AS151" s="204">
        <f>IF('Indicator Date hidden'!AT152="x","x",$AS$2-'Indicator Date hidden'!AT152)</f>
        <v>0</v>
      </c>
      <c r="AT151" s="204">
        <f>IF('Indicator Date hidden'!AU152="x","x",$AT$2-'Indicator Date hidden'!AU152)</f>
        <v>0</v>
      </c>
      <c r="AU151" s="204">
        <f>IF('Indicator Date hidden'!AV152="x","x",$AU$2-'Indicator Date hidden'!AV152)</f>
        <v>3</v>
      </c>
      <c r="AV151" s="204">
        <f>IF('Indicator Date hidden'!AW152="x","x",$AV$2-'Indicator Date hidden'!AW152)</f>
        <v>0</v>
      </c>
      <c r="AW151" s="204">
        <f>IF('Indicator Date hidden'!AX152="x","x",$AW$2-'Indicator Date hidden'!AX152)</f>
        <v>0</v>
      </c>
      <c r="AX151" s="204">
        <f>IF('Indicator Date hidden'!AY152="x","x",$AX$2-'Indicator Date hidden'!AY152)</f>
        <v>0</v>
      </c>
      <c r="AY151" s="204">
        <f>IF('Indicator Date hidden'!AZ152="x","x",$AY$2-'Indicator Date hidden'!AZ152)</f>
        <v>0</v>
      </c>
      <c r="AZ151" s="204">
        <f>IF('Indicator Date hidden'!BA152="x","x",$AZ$2-'Indicator Date hidden'!BA152)</f>
        <v>0</v>
      </c>
      <c r="BA151">
        <f t="shared" si="20"/>
        <v>14</v>
      </c>
      <c r="BB151" s="21">
        <f t="shared" si="21"/>
        <v>0.29166666666666669</v>
      </c>
      <c r="BC151">
        <f t="shared" si="22"/>
        <v>6</v>
      </c>
      <c r="BD151" s="21">
        <f t="shared" si="23"/>
        <v>0.86502247883444561</v>
      </c>
      <c r="BE151" s="273">
        <f t="shared" si="24"/>
        <v>0</v>
      </c>
    </row>
    <row r="152" spans="1:57" x14ac:dyDescent="0.35">
      <c r="A152" t="s">
        <v>7105</v>
      </c>
      <c r="B152" s="204">
        <f>IF('Indicator Date hidden'!C153="x","x",$B$2-'Indicator Date hidden'!C153)</f>
        <v>0</v>
      </c>
      <c r="C152" s="204">
        <f>IF('Indicator Date hidden'!D153="x","x",$C$2-'Indicator Date hidden'!D153)</f>
        <v>0</v>
      </c>
      <c r="D152" s="204">
        <f>IF('Indicator Date hidden'!E153="x","x",$D$2-'Indicator Date hidden'!E153)</f>
        <v>0</v>
      </c>
      <c r="E152" s="204">
        <f>IF('Indicator Date hidden'!F153="x","x",$E$2-'Indicator Date hidden'!F153)</f>
        <v>0</v>
      </c>
      <c r="F152" s="204">
        <f>IF('Indicator Date hidden'!G153="x","x",$F$2-'Indicator Date hidden'!G153)</f>
        <v>0</v>
      </c>
      <c r="G152" s="204">
        <f>IF('Indicator Date hidden'!H153="x","x",$G$2-'Indicator Date hidden'!H153)</f>
        <v>0</v>
      </c>
      <c r="H152" s="204">
        <f>IF('Indicator Date hidden'!I153="x","x",$H$2-'Indicator Date hidden'!I153)</f>
        <v>0</v>
      </c>
      <c r="I152" s="204">
        <f>IF('Indicator Date hidden'!J153="x","x",$I$2-'Indicator Date hidden'!J153)</f>
        <v>0</v>
      </c>
      <c r="J152" s="204">
        <f>IF('Indicator Date hidden'!K153="x","x",$J$2-'Indicator Date hidden'!K153)</f>
        <v>0</v>
      </c>
      <c r="K152" s="204">
        <f>IF('Indicator Date hidden'!L153="x","x",$K$2-'Indicator Date hidden'!L153)</f>
        <v>0</v>
      </c>
      <c r="L152" s="204">
        <f>IF('Indicator Date hidden'!M153="x","x",$L$2-'Indicator Date hidden'!M153)</f>
        <v>0</v>
      </c>
      <c r="M152" s="204">
        <f>IF('Indicator Date hidden'!N153="x","x",$M$2-'Indicator Date hidden'!N153)</f>
        <v>0</v>
      </c>
      <c r="N152" s="204">
        <f>IF('Indicator Date hidden'!O153="x","x",$N$2-'Indicator Date hidden'!O153)</f>
        <v>0</v>
      </c>
      <c r="O152" s="204">
        <f>IF('Indicator Date hidden'!P153="x","x",$O$2-'Indicator Date hidden'!P153)</f>
        <v>0</v>
      </c>
      <c r="P152" s="204">
        <f>IF('Indicator Date hidden'!Q153="x","x",$P$2-'Indicator Date hidden'!Q153)</f>
        <v>0</v>
      </c>
      <c r="Q152" s="204" t="str">
        <f>IF('Indicator Date hidden'!R153="x","x",$Q$2-'Indicator Date hidden'!R153)</f>
        <v>x</v>
      </c>
      <c r="R152" s="204">
        <f>IF('Indicator Date hidden'!S153="x","x",$R$2-'Indicator Date hidden'!S153)</f>
        <v>0</v>
      </c>
      <c r="S152" s="204">
        <f>IF('Indicator Date hidden'!T153="x","x",$S$2-'Indicator Date hidden'!T153)</f>
        <v>0</v>
      </c>
      <c r="T152" s="204">
        <f>IF('Indicator Date hidden'!U153="x","x",$T$2-'Indicator Date hidden'!U153)</f>
        <v>0</v>
      </c>
      <c r="U152" s="204">
        <f>IF('Indicator Date hidden'!V153="x","x",$U$2-'Indicator Date hidden'!V153)</f>
        <v>0</v>
      </c>
      <c r="V152" s="204">
        <f>IF('Indicator Date hidden'!W153="x","x",$V$2-'Indicator Date hidden'!W153)</f>
        <v>0</v>
      </c>
      <c r="W152" s="204">
        <f>IF('Indicator Date hidden'!X153="x","x",$W$2-'Indicator Date hidden'!X153)</f>
        <v>2</v>
      </c>
      <c r="X152" s="204">
        <f>IF('Indicator Date hidden'!Y153="x","x",$X$2-'Indicator Date hidden'!Y153)</f>
        <v>2</v>
      </c>
      <c r="Y152" s="204">
        <f>IF('Indicator Date hidden'!Z153="x","x",$Y$2-'Indicator Date hidden'!Z153)</f>
        <v>0</v>
      </c>
      <c r="Z152" s="204">
        <f>IF('Indicator Date hidden'!AA153="x","x",$Z$2-'Indicator Date hidden'!AA153)</f>
        <v>0</v>
      </c>
      <c r="AA152" s="204" t="str">
        <f>IF('Indicator Date hidden'!AB153="x","x",$AA$2-'Indicator Date hidden'!AB153)</f>
        <v>x</v>
      </c>
      <c r="AB152" s="204">
        <f>IF('Indicator Date hidden'!AC153="x","x",$AB$2-'Indicator Date hidden'!AC153)</f>
        <v>0</v>
      </c>
      <c r="AC152" s="204">
        <f>IF('Indicator Date hidden'!AD153="x","x",$AC$2-'Indicator Date hidden'!AD153)</f>
        <v>0</v>
      </c>
      <c r="AD152" s="204" t="str">
        <f>IF('Indicator Date hidden'!AE153="x","x",$AD$2-'Indicator Date hidden'!AE153)</f>
        <v>x</v>
      </c>
      <c r="AE152" s="204" t="str">
        <f>IF('Indicator Date hidden'!AF153="x","x",$AE$2-'Indicator Date hidden'!AF153)</f>
        <v>x</v>
      </c>
      <c r="AF152" s="204">
        <f>IF('Indicator Date hidden'!AG153="x","x",$AF$2-'Indicator Date hidden'!AG153)</f>
        <v>7</v>
      </c>
      <c r="AG152" s="204">
        <f>IF('Indicator Date hidden'!AH153="x","x",$AG$2-'Indicator Date hidden'!AH153)</f>
        <v>0</v>
      </c>
      <c r="AH152" s="204">
        <f>IF('Indicator Date hidden'!AI153="x","x",$AH$2-'Indicator Date hidden'!AI153)</f>
        <v>0</v>
      </c>
      <c r="AI152" s="204">
        <f>IF('Indicator Date hidden'!AJ153="x","x",$AI$2-'Indicator Date hidden'!AJ153)</f>
        <v>0</v>
      </c>
      <c r="AJ152" s="204" t="str">
        <f>IF('Indicator Date hidden'!AK153="x","x",$AJ$2-'Indicator Date hidden'!AK153)</f>
        <v>x</v>
      </c>
      <c r="AK152" s="204" t="str">
        <f>IF('Indicator Date hidden'!AL153="x","x",$AK$2-'Indicator Date hidden'!AL153)</f>
        <v>x</v>
      </c>
      <c r="AL152" s="204">
        <f>IF('Indicator Date hidden'!AM153="x","x",$AL$2-'Indicator Date hidden'!AM153)</f>
        <v>0</v>
      </c>
      <c r="AM152" s="204">
        <f>IF('Indicator Date hidden'!AN153="x","x",$AM$2-'Indicator Date hidden'!AN153)</f>
        <v>0</v>
      </c>
      <c r="AN152" s="204">
        <f>IF('Indicator Date hidden'!AO153="x","x",$AN$2-'Indicator Date hidden'!AO153)</f>
        <v>0</v>
      </c>
      <c r="AO152" s="204">
        <f>IF('Indicator Date hidden'!AP153="x","x",$AO$2-'Indicator Date hidden'!AP153)</f>
        <v>1</v>
      </c>
      <c r="AP152" s="204">
        <f>IF('Indicator Date hidden'!AQ153="x","x",$AP$2-'Indicator Date hidden'!AQ153)</f>
        <v>1</v>
      </c>
      <c r="AQ152" s="204">
        <f>IF('Indicator Date hidden'!AR153="x","x",$AQ$2-'Indicator Date hidden'!AR153)</f>
        <v>0</v>
      </c>
      <c r="AR152" s="204">
        <f>IF('Indicator Date hidden'!AS153="x","x",$AR$2-'Indicator Date hidden'!AS153)</f>
        <v>0</v>
      </c>
      <c r="AS152" s="204">
        <f>IF('Indicator Date hidden'!AT153="x","x",$AS$2-'Indicator Date hidden'!AT153)</f>
        <v>0</v>
      </c>
      <c r="AT152" s="204">
        <f>IF('Indicator Date hidden'!AU153="x","x",$AT$2-'Indicator Date hidden'!AU153)</f>
        <v>0</v>
      </c>
      <c r="AU152" s="204">
        <f>IF('Indicator Date hidden'!AV153="x","x",$AU$2-'Indicator Date hidden'!AV153)</f>
        <v>4</v>
      </c>
      <c r="AV152" s="204">
        <f>IF('Indicator Date hidden'!AW153="x","x",$AV$2-'Indicator Date hidden'!AW153)</f>
        <v>0</v>
      </c>
      <c r="AW152" s="204">
        <f>IF('Indicator Date hidden'!AX153="x","x",$AW$2-'Indicator Date hidden'!AX153)</f>
        <v>0</v>
      </c>
      <c r="AX152" s="204">
        <f>IF('Indicator Date hidden'!AY153="x","x",$AX$2-'Indicator Date hidden'!AY153)</f>
        <v>0</v>
      </c>
      <c r="AY152" s="204">
        <f>IF('Indicator Date hidden'!AZ153="x","x",$AY$2-'Indicator Date hidden'!AZ153)</f>
        <v>0</v>
      </c>
      <c r="AZ152" s="204">
        <f>IF('Indicator Date hidden'!BA153="x","x",$AZ$2-'Indicator Date hidden'!BA153)</f>
        <v>0</v>
      </c>
      <c r="BA152">
        <f t="shared" si="20"/>
        <v>17</v>
      </c>
      <c r="BB152" s="21">
        <f t="shared" si="21"/>
        <v>0.37777777777777777</v>
      </c>
      <c r="BC152">
        <f t="shared" si="22"/>
        <v>6</v>
      </c>
      <c r="BD152" s="21">
        <f t="shared" si="23"/>
        <v>1.2344839477627689</v>
      </c>
      <c r="BE152" s="273">
        <f t="shared" si="24"/>
        <v>0</v>
      </c>
    </row>
    <row r="153" spans="1:57" x14ac:dyDescent="0.35">
      <c r="A153" t="s">
        <v>7087</v>
      </c>
      <c r="B153" s="204">
        <f>IF('Indicator Date hidden'!C154="x","x",$B$2-'Indicator Date hidden'!C154)</f>
        <v>0</v>
      </c>
      <c r="C153" s="204">
        <f>IF('Indicator Date hidden'!D154="x","x",$C$2-'Indicator Date hidden'!D154)</f>
        <v>0</v>
      </c>
      <c r="D153" s="204">
        <f>IF('Indicator Date hidden'!E154="x","x",$D$2-'Indicator Date hidden'!E154)</f>
        <v>0</v>
      </c>
      <c r="E153" s="204">
        <f>IF('Indicator Date hidden'!F154="x","x",$E$2-'Indicator Date hidden'!F154)</f>
        <v>0</v>
      </c>
      <c r="F153" s="204">
        <f>IF('Indicator Date hidden'!G154="x","x",$F$2-'Indicator Date hidden'!G154)</f>
        <v>0</v>
      </c>
      <c r="G153" s="204">
        <f>IF('Indicator Date hidden'!H154="x","x",$G$2-'Indicator Date hidden'!H154)</f>
        <v>0</v>
      </c>
      <c r="H153" s="204">
        <f>IF('Indicator Date hidden'!I154="x","x",$H$2-'Indicator Date hidden'!I154)</f>
        <v>0</v>
      </c>
      <c r="I153" s="204">
        <f>IF('Indicator Date hidden'!J154="x","x",$I$2-'Indicator Date hidden'!J154)</f>
        <v>0</v>
      </c>
      <c r="J153" s="204">
        <f>IF('Indicator Date hidden'!K154="x","x",$J$2-'Indicator Date hidden'!K154)</f>
        <v>0</v>
      </c>
      <c r="K153" s="204">
        <f>IF('Indicator Date hidden'!L154="x","x",$K$2-'Indicator Date hidden'!L154)</f>
        <v>0</v>
      </c>
      <c r="L153" s="204">
        <f>IF('Indicator Date hidden'!M154="x","x",$L$2-'Indicator Date hidden'!M154)</f>
        <v>0</v>
      </c>
      <c r="M153" s="204">
        <f>IF('Indicator Date hidden'!N154="x","x",$M$2-'Indicator Date hidden'!N154)</f>
        <v>0</v>
      </c>
      <c r="N153" s="204">
        <f>IF('Indicator Date hidden'!O154="x","x",$N$2-'Indicator Date hidden'!O154)</f>
        <v>0</v>
      </c>
      <c r="O153" s="204">
        <f>IF('Indicator Date hidden'!P154="x","x",$O$2-'Indicator Date hidden'!P154)</f>
        <v>0</v>
      </c>
      <c r="P153" s="204">
        <f>IF('Indicator Date hidden'!Q154="x","x",$P$2-'Indicator Date hidden'!Q154)</f>
        <v>0</v>
      </c>
      <c r="Q153" s="204">
        <f>IF('Indicator Date hidden'!R154="x","x",$Q$2-'Indicator Date hidden'!R154)</f>
        <v>1</v>
      </c>
      <c r="R153" s="204">
        <f>IF('Indicator Date hidden'!S154="x","x",$R$2-'Indicator Date hidden'!S154)</f>
        <v>0</v>
      </c>
      <c r="S153" s="204">
        <f>IF('Indicator Date hidden'!T154="x","x",$S$2-'Indicator Date hidden'!T154)</f>
        <v>0</v>
      </c>
      <c r="T153" s="204">
        <f>IF('Indicator Date hidden'!U154="x","x",$T$2-'Indicator Date hidden'!U154)</f>
        <v>0</v>
      </c>
      <c r="U153" s="204">
        <f>IF('Indicator Date hidden'!V154="x","x",$U$2-'Indicator Date hidden'!V154)</f>
        <v>0</v>
      </c>
      <c r="V153" s="204">
        <f>IF('Indicator Date hidden'!W154="x","x",$V$2-'Indicator Date hidden'!W154)</f>
        <v>0</v>
      </c>
      <c r="W153" s="204">
        <f>IF('Indicator Date hidden'!X154="x","x",$W$2-'Indicator Date hidden'!X154)</f>
        <v>1</v>
      </c>
      <c r="X153" s="204">
        <f>IF('Indicator Date hidden'!Y154="x","x",$X$2-'Indicator Date hidden'!Y154)</f>
        <v>4</v>
      </c>
      <c r="Y153" s="204">
        <f>IF('Indicator Date hidden'!Z154="x","x",$Y$2-'Indicator Date hidden'!Z154)</f>
        <v>0</v>
      </c>
      <c r="Z153" s="204">
        <f>IF('Indicator Date hidden'!AA154="x","x",$Z$2-'Indicator Date hidden'!AA154)</f>
        <v>0</v>
      </c>
      <c r="AA153" s="204">
        <f>IF('Indicator Date hidden'!AB154="x","x",$AA$2-'Indicator Date hidden'!AB154)</f>
        <v>0</v>
      </c>
      <c r="AB153" s="204">
        <f>IF('Indicator Date hidden'!AC154="x","x",$AB$2-'Indicator Date hidden'!AC154)</f>
        <v>0</v>
      </c>
      <c r="AC153" s="204">
        <f>IF('Indicator Date hidden'!AD154="x","x",$AC$2-'Indicator Date hidden'!AD154)</f>
        <v>0</v>
      </c>
      <c r="AD153" s="204">
        <f>IF('Indicator Date hidden'!AE154="x","x",$AD$2-'Indicator Date hidden'!AE154)</f>
        <v>0</v>
      </c>
      <c r="AE153" s="204">
        <f>IF('Indicator Date hidden'!AF154="x","x",$AE$2-'Indicator Date hidden'!AF154)</f>
        <v>0</v>
      </c>
      <c r="AF153" s="204">
        <f>IF('Indicator Date hidden'!AG154="x","x",$AF$2-'Indicator Date hidden'!AG154)</f>
        <v>2</v>
      </c>
      <c r="AG153" s="204">
        <f>IF('Indicator Date hidden'!AH154="x","x",$AG$2-'Indicator Date hidden'!AH154)</f>
        <v>0</v>
      </c>
      <c r="AH153" s="204">
        <f>IF('Indicator Date hidden'!AI154="x","x",$AH$2-'Indicator Date hidden'!AI154)</f>
        <v>0</v>
      </c>
      <c r="AI153" s="204">
        <f>IF('Indicator Date hidden'!AJ154="x","x",$AI$2-'Indicator Date hidden'!AJ154)</f>
        <v>0</v>
      </c>
      <c r="AJ153" s="204" t="str">
        <f>IF('Indicator Date hidden'!AK154="x","x",$AJ$2-'Indicator Date hidden'!AK154)</f>
        <v>x</v>
      </c>
      <c r="AK153" s="204">
        <f>IF('Indicator Date hidden'!AL154="x","x",$AK$2-'Indicator Date hidden'!AL154)</f>
        <v>1</v>
      </c>
      <c r="AL153" s="204">
        <f>IF('Indicator Date hidden'!AM154="x","x",$AL$2-'Indicator Date hidden'!AM154)</f>
        <v>0</v>
      </c>
      <c r="AM153" s="204">
        <f>IF('Indicator Date hidden'!AN154="x","x",$AM$2-'Indicator Date hidden'!AN154)</f>
        <v>0</v>
      </c>
      <c r="AN153" s="204">
        <f>IF('Indicator Date hidden'!AO154="x","x",$AN$2-'Indicator Date hidden'!AO154)</f>
        <v>0</v>
      </c>
      <c r="AO153" s="204">
        <f>IF('Indicator Date hidden'!AP154="x","x",$AO$2-'Indicator Date hidden'!AP154)</f>
        <v>0</v>
      </c>
      <c r="AP153" s="204">
        <f>IF('Indicator Date hidden'!AQ154="x","x",$AP$2-'Indicator Date hidden'!AQ154)</f>
        <v>0</v>
      </c>
      <c r="AQ153" s="204">
        <f>IF('Indicator Date hidden'!AR154="x","x",$AQ$2-'Indicator Date hidden'!AR154)</f>
        <v>6</v>
      </c>
      <c r="AR153" s="204">
        <f>IF('Indicator Date hidden'!AS154="x","x",$AR$2-'Indicator Date hidden'!AS154)</f>
        <v>0</v>
      </c>
      <c r="AS153" s="204">
        <f>IF('Indicator Date hidden'!AT154="x","x",$AS$2-'Indicator Date hidden'!AT154)</f>
        <v>0</v>
      </c>
      <c r="AT153" s="204">
        <f>IF('Indicator Date hidden'!AU154="x","x",$AT$2-'Indicator Date hidden'!AU154)</f>
        <v>0</v>
      </c>
      <c r="AU153" s="204">
        <f>IF('Indicator Date hidden'!AV154="x","x",$AU$2-'Indicator Date hidden'!AV154)</f>
        <v>1</v>
      </c>
      <c r="AV153" s="204">
        <f>IF('Indicator Date hidden'!AW154="x","x",$AV$2-'Indicator Date hidden'!AW154)</f>
        <v>0</v>
      </c>
      <c r="AW153" s="204">
        <f>IF('Indicator Date hidden'!AX154="x","x",$AW$2-'Indicator Date hidden'!AX154)</f>
        <v>0</v>
      </c>
      <c r="AX153" s="204">
        <f>IF('Indicator Date hidden'!AY154="x","x",$AX$2-'Indicator Date hidden'!AY154)</f>
        <v>0</v>
      </c>
      <c r="AY153" s="204">
        <f>IF('Indicator Date hidden'!AZ154="x","x",$AY$2-'Indicator Date hidden'!AZ154)</f>
        <v>0</v>
      </c>
      <c r="AZ153" s="204">
        <f>IF('Indicator Date hidden'!BA154="x","x",$AZ$2-'Indicator Date hidden'!BA154)</f>
        <v>0</v>
      </c>
      <c r="BA153">
        <f t="shared" si="20"/>
        <v>16</v>
      </c>
      <c r="BB153" s="21">
        <f t="shared" si="21"/>
        <v>0.32</v>
      </c>
      <c r="BC153">
        <f t="shared" si="22"/>
        <v>7</v>
      </c>
      <c r="BD153" s="21">
        <f t="shared" si="23"/>
        <v>1.0476640682967036</v>
      </c>
      <c r="BE153" s="273">
        <f t="shared" si="24"/>
        <v>0</v>
      </c>
    </row>
    <row r="154" spans="1:57" x14ac:dyDescent="0.35">
      <c r="A154" t="s">
        <v>7083</v>
      </c>
      <c r="B154" s="204">
        <f>IF('Indicator Date hidden'!C155="x","x",$B$2-'Indicator Date hidden'!C155)</f>
        <v>0</v>
      </c>
      <c r="C154" s="204">
        <f>IF('Indicator Date hidden'!D155="x","x",$C$2-'Indicator Date hidden'!D155)</f>
        <v>0</v>
      </c>
      <c r="D154" s="204">
        <f>IF('Indicator Date hidden'!E155="x","x",$D$2-'Indicator Date hidden'!E155)</f>
        <v>0</v>
      </c>
      <c r="E154" s="204">
        <f>IF('Indicator Date hidden'!F155="x","x",$E$2-'Indicator Date hidden'!F155)</f>
        <v>0</v>
      </c>
      <c r="F154" s="204">
        <f>IF('Indicator Date hidden'!G155="x","x",$F$2-'Indicator Date hidden'!G155)</f>
        <v>0</v>
      </c>
      <c r="G154" s="204">
        <f>IF('Indicator Date hidden'!H155="x","x",$G$2-'Indicator Date hidden'!H155)</f>
        <v>0</v>
      </c>
      <c r="H154" s="204">
        <f>IF('Indicator Date hidden'!I155="x","x",$H$2-'Indicator Date hidden'!I155)</f>
        <v>0</v>
      </c>
      <c r="I154" s="204">
        <f>IF('Indicator Date hidden'!J155="x","x",$I$2-'Indicator Date hidden'!J155)</f>
        <v>0</v>
      </c>
      <c r="J154" s="204">
        <f>IF('Indicator Date hidden'!K155="x","x",$J$2-'Indicator Date hidden'!K155)</f>
        <v>0</v>
      </c>
      <c r="K154" s="204">
        <f>IF('Indicator Date hidden'!L155="x","x",$K$2-'Indicator Date hidden'!L155)</f>
        <v>0</v>
      </c>
      <c r="L154" s="204">
        <f>IF('Indicator Date hidden'!M155="x","x",$L$2-'Indicator Date hidden'!M155)</f>
        <v>0</v>
      </c>
      <c r="M154" s="204">
        <f>IF('Indicator Date hidden'!N155="x","x",$M$2-'Indicator Date hidden'!N155)</f>
        <v>0</v>
      </c>
      <c r="N154" s="204">
        <f>IF('Indicator Date hidden'!O155="x","x",$N$2-'Indicator Date hidden'!O155)</f>
        <v>0</v>
      </c>
      <c r="O154" s="204">
        <f>IF('Indicator Date hidden'!P155="x","x",$O$2-'Indicator Date hidden'!P155)</f>
        <v>0</v>
      </c>
      <c r="P154" s="204">
        <f>IF('Indicator Date hidden'!Q155="x","x",$P$2-'Indicator Date hidden'!Q155)</f>
        <v>0</v>
      </c>
      <c r="Q154" s="204" t="str">
        <f>IF('Indicator Date hidden'!R155="x","x",$Q$2-'Indicator Date hidden'!R155)</f>
        <v>x</v>
      </c>
      <c r="R154" s="204">
        <f>IF('Indicator Date hidden'!S155="x","x",$R$2-'Indicator Date hidden'!S155)</f>
        <v>0</v>
      </c>
      <c r="S154" s="204">
        <f>IF('Indicator Date hidden'!T155="x","x",$S$2-'Indicator Date hidden'!T155)</f>
        <v>0</v>
      </c>
      <c r="T154" s="204">
        <f>IF('Indicator Date hidden'!U155="x","x",$T$2-'Indicator Date hidden'!U155)</f>
        <v>0</v>
      </c>
      <c r="U154" s="204" t="str">
        <f>IF('Indicator Date hidden'!V155="x","x",$U$2-'Indicator Date hidden'!V155)</f>
        <v>x</v>
      </c>
      <c r="V154" s="204">
        <f>IF('Indicator Date hidden'!W155="x","x",$V$2-'Indicator Date hidden'!W155)</f>
        <v>0</v>
      </c>
      <c r="W154" s="204" t="str">
        <f>IF('Indicator Date hidden'!X155="x","x",$W$2-'Indicator Date hidden'!X155)</f>
        <v>x</v>
      </c>
      <c r="X154" s="204">
        <f>IF('Indicator Date hidden'!Y155="x","x",$X$2-'Indicator Date hidden'!Y155)</f>
        <v>1</v>
      </c>
      <c r="Y154" s="204">
        <f>IF('Indicator Date hidden'!Z155="x","x",$Y$2-'Indicator Date hidden'!Z155)</f>
        <v>0</v>
      </c>
      <c r="Z154" s="204">
        <f>IF('Indicator Date hidden'!AA155="x","x",$Z$2-'Indicator Date hidden'!AA155)</f>
        <v>0</v>
      </c>
      <c r="AA154" s="204" t="str">
        <f>IF('Indicator Date hidden'!AB155="x","x",$AA$2-'Indicator Date hidden'!AB155)</f>
        <v>x</v>
      </c>
      <c r="AB154" s="204">
        <f>IF('Indicator Date hidden'!AC155="x","x",$AB$2-'Indicator Date hidden'!AC155)</f>
        <v>0</v>
      </c>
      <c r="AC154" s="204">
        <f>IF('Indicator Date hidden'!AD155="x","x",$AC$2-'Indicator Date hidden'!AD155)</f>
        <v>0</v>
      </c>
      <c r="AD154" s="204" t="str">
        <f>IF('Indicator Date hidden'!AE155="x","x",$AD$2-'Indicator Date hidden'!AE155)</f>
        <v>x</v>
      </c>
      <c r="AE154" s="204">
        <f>IF('Indicator Date hidden'!AF155="x","x",$AE$2-'Indicator Date hidden'!AF155)</f>
        <v>0</v>
      </c>
      <c r="AF154" s="204" t="str">
        <f>IF('Indicator Date hidden'!AG155="x","x",$AF$2-'Indicator Date hidden'!AG155)</f>
        <v>x</v>
      </c>
      <c r="AG154" s="204">
        <f>IF('Indicator Date hidden'!AH155="x","x",$AG$2-'Indicator Date hidden'!AH155)</f>
        <v>0</v>
      </c>
      <c r="AH154" s="204">
        <f>IF('Indicator Date hidden'!AI155="x","x",$AH$2-'Indicator Date hidden'!AI155)</f>
        <v>0</v>
      </c>
      <c r="AI154" s="204">
        <f>IF('Indicator Date hidden'!AJ155="x","x",$AI$2-'Indicator Date hidden'!AJ155)</f>
        <v>0</v>
      </c>
      <c r="AJ154" s="204" t="str">
        <f>IF('Indicator Date hidden'!AK155="x","x",$AJ$2-'Indicator Date hidden'!AK155)</f>
        <v>x</v>
      </c>
      <c r="AK154" s="204">
        <f>IF('Indicator Date hidden'!AL155="x","x",$AK$2-'Indicator Date hidden'!AL155)</f>
        <v>1</v>
      </c>
      <c r="AL154" s="204">
        <f>IF('Indicator Date hidden'!AM155="x","x",$AL$2-'Indicator Date hidden'!AM155)</f>
        <v>0</v>
      </c>
      <c r="AM154" s="204">
        <f>IF('Indicator Date hidden'!AN155="x","x",$AM$2-'Indicator Date hidden'!AN155)</f>
        <v>0</v>
      </c>
      <c r="AN154" s="204">
        <f>IF('Indicator Date hidden'!AO155="x","x",$AN$2-'Indicator Date hidden'!AO155)</f>
        <v>0</v>
      </c>
      <c r="AO154" s="204">
        <f>IF('Indicator Date hidden'!AP155="x","x",$AO$2-'Indicator Date hidden'!AP155)</f>
        <v>0</v>
      </c>
      <c r="AP154" s="204">
        <f>IF('Indicator Date hidden'!AQ155="x","x",$AP$2-'Indicator Date hidden'!AQ155)</f>
        <v>0</v>
      </c>
      <c r="AQ154" s="204">
        <f>IF('Indicator Date hidden'!AR155="x","x",$AQ$2-'Indicator Date hidden'!AR155)</f>
        <v>8</v>
      </c>
      <c r="AR154" s="204">
        <f>IF('Indicator Date hidden'!AS155="x","x",$AR$2-'Indicator Date hidden'!AS155)</f>
        <v>0</v>
      </c>
      <c r="AS154" s="204">
        <f>IF('Indicator Date hidden'!AT155="x","x",$AS$2-'Indicator Date hidden'!AT155)</f>
        <v>0</v>
      </c>
      <c r="AT154" s="204">
        <f>IF('Indicator Date hidden'!AU155="x","x",$AT$2-'Indicator Date hidden'!AU155)</f>
        <v>0</v>
      </c>
      <c r="AU154" s="204">
        <f>IF('Indicator Date hidden'!AV155="x","x",$AU$2-'Indicator Date hidden'!AV155)</f>
        <v>1</v>
      </c>
      <c r="AV154" s="204">
        <f>IF('Indicator Date hidden'!AW155="x","x",$AV$2-'Indicator Date hidden'!AW155)</f>
        <v>0</v>
      </c>
      <c r="AW154" s="204">
        <f>IF('Indicator Date hidden'!AX155="x","x",$AW$2-'Indicator Date hidden'!AX155)</f>
        <v>0</v>
      </c>
      <c r="AX154" s="204">
        <f>IF('Indicator Date hidden'!AY155="x","x",$AX$2-'Indicator Date hidden'!AY155)</f>
        <v>0</v>
      </c>
      <c r="AY154" s="204">
        <f>IF('Indicator Date hidden'!AZ155="x","x",$AY$2-'Indicator Date hidden'!AZ155)</f>
        <v>0</v>
      </c>
      <c r="AZ154" s="204">
        <f>IF('Indicator Date hidden'!BA155="x","x",$AZ$2-'Indicator Date hidden'!BA155)</f>
        <v>0</v>
      </c>
      <c r="BA154">
        <f t="shared" si="20"/>
        <v>11</v>
      </c>
      <c r="BB154" s="21">
        <f t="shared" si="21"/>
        <v>0.25</v>
      </c>
      <c r="BC154">
        <f t="shared" si="22"/>
        <v>4</v>
      </c>
      <c r="BD154" s="21">
        <f t="shared" si="23"/>
        <v>1.2083986398234949</v>
      </c>
      <c r="BE154" s="273">
        <f t="shared" si="24"/>
        <v>0</v>
      </c>
    </row>
    <row r="155" spans="1:57" x14ac:dyDescent="0.35">
      <c r="A155" t="s">
        <v>7098</v>
      </c>
      <c r="B155" s="204">
        <f>IF('Indicator Date hidden'!C156="x","x",$B$2-'Indicator Date hidden'!C156)</f>
        <v>0</v>
      </c>
      <c r="C155" s="204">
        <f>IF('Indicator Date hidden'!D156="x","x",$C$2-'Indicator Date hidden'!D156)</f>
        <v>0</v>
      </c>
      <c r="D155" s="204">
        <f>IF('Indicator Date hidden'!E156="x","x",$D$2-'Indicator Date hidden'!E156)</f>
        <v>0</v>
      </c>
      <c r="E155" s="204">
        <f>IF('Indicator Date hidden'!F156="x","x",$E$2-'Indicator Date hidden'!F156)</f>
        <v>0</v>
      </c>
      <c r="F155" s="204">
        <f>IF('Indicator Date hidden'!G156="x","x",$F$2-'Indicator Date hidden'!G156)</f>
        <v>0</v>
      </c>
      <c r="G155" s="204">
        <f>IF('Indicator Date hidden'!H156="x","x",$G$2-'Indicator Date hidden'!H156)</f>
        <v>0</v>
      </c>
      <c r="H155" s="204">
        <f>IF('Indicator Date hidden'!I156="x","x",$H$2-'Indicator Date hidden'!I156)</f>
        <v>0</v>
      </c>
      <c r="I155" s="204">
        <f>IF('Indicator Date hidden'!J156="x","x",$I$2-'Indicator Date hidden'!J156)</f>
        <v>0</v>
      </c>
      <c r="J155" s="204">
        <f>IF('Indicator Date hidden'!K156="x","x",$J$2-'Indicator Date hidden'!K156)</f>
        <v>0</v>
      </c>
      <c r="K155" s="204">
        <f>IF('Indicator Date hidden'!L156="x","x",$K$2-'Indicator Date hidden'!L156)</f>
        <v>0</v>
      </c>
      <c r="L155" s="204">
        <f>IF('Indicator Date hidden'!M156="x","x",$L$2-'Indicator Date hidden'!M156)</f>
        <v>0</v>
      </c>
      <c r="M155" s="204">
        <f>IF('Indicator Date hidden'!N156="x","x",$M$2-'Indicator Date hidden'!N156)</f>
        <v>0</v>
      </c>
      <c r="N155" s="204">
        <f>IF('Indicator Date hidden'!O156="x","x",$N$2-'Indicator Date hidden'!O156)</f>
        <v>0</v>
      </c>
      <c r="O155" s="204">
        <f>IF('Indicator Date hidden'!P156="x","x",$O$2-'Indicator Date hidden'!P156)</f>
        <v>0</v>
      </c>
      <c r="P155" s="204">
        <f>IF('Indicator Date hidden'!Q156="x","x",$P$2-'Indicator Date hidden'!Q156)</f>
        <v>0</v>
      </c>
      <c r="Q155" s="204" t="str">
        <f>IF('Indicator Date hidden'!R156="x","x",$Q$2-'Indicator Date hidden'!R156)</f>
        <v>x</v>
      </c>
      <c r="R155" s="204">
        <f>IF('Indicator Date hidden'!S156="x","x",$R$2-'Indicator Date hidden'!S156)</f>
        <v>0</v>
      </c>
      <c r="S155" s="204">
        <f>IF('Indicator Date hidden'!T156="x","x",$S$2-'Indicator Date hidden'!T156)</f>
        <v>0</v>
      </c>
      <c r="T155" s="204">
        <f>IF('Indicator Date hidden'!U156="x","x",$T$2-'Indicator Date hidden'!U156)</f>
        <v>0</v>
      </c>
      <c r="U155" s="204" t="str">
        <f>IF('Indicator Date hidden'!V156="x","x",$U$2-'Indicator Date hidden'!V156)</f>
        <v>x</v>
      </c>
      <c r="V155" s="204">
        <f>IF('Indicator Date hidden'!W156="x","x",$V$2-'Indicator Date hidden'!W156)</f>
        <v>0</v>
      </c>
      <c r="W155" s="204" t="str">
        <f>IF('Indicator Date hidden'!X156="x","x",$W$2-'Indicator Date hidden'!X156)</f>
        <v>x</v>
      </c>
      <c r="X155" s="204">
        <f>IF('Indicator Date hidden'!Y156="x","x",$X$2-'Indicator Date hidden'!Y156)</f>
        <v>2</v>
      </c>
      <c r="Y155" s="204">
        <f>IF('Indicator Date hidden'!Z156="x","x",$Y$2-'Indicator Date hidden'!Z156)</f>
        <v>0</v>
      </c>
      <c r="Z155" s="204">
        <f>IF('Indicator Date hidden'!AA156="x","x",$Z$2-'Indicator Date hidden'!AA156)</f>
        <v>0</v>
      </c>
      <c r="AA155" s="204">
        <f>IF('Indicator Date hidden'!AB156="x","x",$AA$2-'Indicator Date hidden'!AB156)</f>
        <v>0</v>
      </c>
      <c r="AB155" s="204">
        <f>IF('Indicator Date hidden'!AC156="x","x",$AB$2-'Indicator Date hidden'!AC156)</f>
        <v>0</v>
      </c>
      <c r="AC155" s="204">
        <f>IF('Indicator Date hidden'!AD156="x","x",$AC$2-'Indicator Date hidden'!AD156)</f>
        <v>0</v>
      </c>
      <c r="AD155" s="204" t="str">
        <f>IF('Indicator Date hidden'!AE156="x","x",$AD$2-'Indicator Date hidden'!AE156)</f>
        <v>x</v>
      </c>
      <c r="AE155" s="204">
        <f>IF('Indicator Date hidden'!AF156="x","x",$AE$2-'Indicator Date hidden'!AF156)</f>
        <v>0</v>
      </c>
      <c r="AF155" s="204">
        <f>IF('Indicator Date hidden'!AG156="x","x",$AF$2-'Indicator Date hidden'!AG156)</f>
        <v>1</v>
      </c>
      <c r="AG155" s="204">
        <f>IF('Indicator Date hidden'!AH156="x","x",$AG$2-'Indicator Date hidden'!AH156)</f>
        <v>0</v>
      </c>
      <c r="AH155" s="204">
        <f>IF('Indicator Date hidden'!AI156="x","x",$AH$2-'Indicator Date hidden'!AI156)</f>
        <v>0</v>
      </c>
      <c r="AI155" s="204">
        <f>IF('Indicator Date hidden'!AJ156="x","x",$AI$2-'Indicator Date hidden'!AJ156)</f>
        <v>0</v>
      </c>
      <c r="AJ155" s="204" t="str">
        <f>IF('Indicator Date hidden'!AK156="x","x",$AJ$2-'Indicator Date hidden'!AK156)</f>
        <v>x</v>
      </c>
      <c r="AK155" s="204">
        <f>IF('Indicator Date hidden'!AL156="x","x",$AK$2-'Indicator Date hidden'!AL156)</f>
        <v>1</v>
      </c>
      <c r="AL155" s="204">
        <f>IF('Indicator Date hidden'!AM156="x","x",$AL$2-'Indicator Date hidden'!AM156)</f>
        <v>0</v>
      </c>
      <c r="AM155" s="204">
        <f>IF('Indicator Date hidden'!AN156="x","x",$AM$2-'Indicator Date hidden'!AN156)</f>
        <v>0</v>
      </c>
      <c r="AN155" s="204">
        <f>IF('Indicator Date hidden'!AO156="x","x",$AN$2-'Indicator Date hidden'!AO156)</f>
        <v>0</v>
      </c>
      <c r="AO155" s="204">
        <f>IF('Indicator Date hidden'!AP156="x","x",$AO$2-'Indicator Date hidden'!AP156)</f>
        <v>0</v>
      </c>
      <c r="AP155" s="204">
        <f>IF('Indicator Date hidden'!AQ156="x","x",$AP$2-'Indicator Date hidden'!AQ156)</f>
        <v>0</v>
      </c>
      <c r="AQ155" s="204">
        <f>IF('Indicator Date hidden'!AR156="x","x",$AQ$2-'Indicator Date hidden'!AR156)</f>
        <v>0</v>
      </c>
      <c r="AR155" s="204">
        <f>IF('Indicator Date hidden'!AS156="x","x",$AR$2-'Indicator Date hidden'!AS156)</f>
        <v>0</v>
      </c>
      <c r="AS155" s="204">
        <f>IF('Indicator Date hidden'!AT156="x","x",$AS$2-'Indicator Date hidden'!AT156)</f>
        <v>0</v>
      </c>
      <c r="AT155" s="204">
        <f>IF('Indicator Date hidden'!AU156="x","x",$AT$2-'Indicator Date hidden'!AU156)</f>
        <v>0</v>
      </c>
      <c r="AU155" s="204" t="str">
        <f>IF('Indicator Date hidden'!AV156="x","x",$AU$2-'Indicator Date hidden'!AV156)</f>
        <v>x</v>
      </c>
      <c r="AV155" s="204">
        <f>IF('Indicator Date hidden'!AW156="x","x",$AV$2-'Indicator Date hidden'!AW156)</f>
        <v>0</v>
      </c>
      <c r="AW155" s="204">
        <f>IF('Indicator Date hidden'!AX156="x","x",$AW$2-'Indicator Date hidden'!AX156)</f>
        <v>0</v>
      </c>
      <c r="AX155" s="204">
        <f>IF('Indicator Date hidden'!AY156="x","x",$AX$2-'Indicator Date hidden'!AY156)</f>
        <v>0</v>
      </c>
      <c r="AY155" s="204">
        <f>IF('Indicator Date hidden'!AZ156="x","x",$AY$2-'Indicator Date hidden'!AZ156)</f>
        <v>0</v>
      </c>
      <c r="AZ155" s="204">
        <f>IF('Indicator Date hidden'!BA156="x","x",$AZ$2-'Indicator Date hidden'!BA156)</f>
        <v>0</v>
      </c>
      <c r="BA155">
        <f t="shared" si="20"/>
        <v>4</v>
      </c>
      <c r="BB155" s="21">
        <f t="shared" si="21"/>
        <v>8.8888888888888892E-2</v>
      </c>
      <c r="BC155">
        <f t="shared" si="22"/>
        <v>3</v>
      </c>
      <c r="BD155" s="21">
        <f t="shared" si="23"/>
        <v>0.35416394334464951</v>
      </c>
      <c r="BE155" s="273">
        <f t="shared" si="24"/>
        <v>0</v>
      </c>
    </row>
    <row r="156" spans="1:57" x14ac:dyDescent="0.35">
      <c r="A156" t="s">
        <v>7100</v>
      </c>
      <c r="B156" s="204">
        <f>IF('Indicator Date hidden'!C157="x","x",$B$2-'Indicator Date hidden'!C157)</f>
        <v>0</v>
      </c>
      <c r="C156" s="204">
        <f>IF('Indicator Date hidden'!D157="x","x",$C$2-'Indicator Date hidden'!D157)</f>
        <v>0</v>
      </c>
      <c r="D156" s="204">
        <f>IF('Indicator Date hidden'!E157="x","x",$D$2-'Indicator Date hidden'!E157)</f>
        <v>0</v>
      </c>
      <c r="E156" s="204">
        <f>IF('Indicator Date hidden'!F157="x","x",$E$2-'Indicator Date hidden'!F157)</f>
        <v>0</v>
      </c>
      <c r="F156" s="204">
        <f>IF('Indicator Date hidden'!G157="x","x",$F$2-'Indicator Date hidden'!G157)</f>
        <v>0</v>
      </c>
      <c r="G156" s="204">
        <f>IF('Indicator Date hidden'!H157="x","x",$G$2-'Indicator Date hidden'!H157)</f>
        <v>0</v>
      </c>
      <c r="H156" s="204">
        <f>IF('Indicator Date hidden'!I157="x","x",$H$2-'Indicator Date hidden'!I157)</f>
        <v>0</v>
      </c>
      <c r="I156" s="204">
        <f>IF('Indicator Date hidden'!J157="x","x",$I$2-'Indicator Date hidden'!J157)</f>
        <v>0</v>
      </c>
      <c r="J156" s="204">
        <f>IF('Indicator Date hidden'!K157="x","x",$J$2-'Indicator Date hidden'!K157)</f>
        <v>0</v>
      </c>
      <c r="K156" s="204">
        <f>IF('Indicator Date hidden'!L157="x","x",$K$2-'Indicator Date hidden'!L157)</f>
        <v>0</v>
      </c>
      <c r="L156" s="204">
        <f>IF('Indicator Date hidden'!M157="x","x",$L$2-'Indicator Date hidden'!M157)</f>
        <v>0</v>
      </c>
      <c r="M156" s="204">
        <f>IF('Indicator Date hidden'!N157="x","x",$M$2-'Indicator Date hidden'!N157)</f>
        <v>0</v>
      </c>
      <c r="N156" s="204">
        <f>IF('Indicator Date hidden'!O157="x","x",$N$2-'Indicator Date hidden'!O157)</f>
        <v>0</v>
      </c>
      <c r="O156" s="204">
        <f>IF('Indicator Date hidden'!P157="x","x",$O$2-'Indicator Date hidden'!P157)</f>
        <v>0</v>
      </c>
      <c r="P156" s="204">
        <f>IF('Indicator Date hidden'!Q157="x","x",$P$2-'Indicator Date hidden'!Q157)</f>
        <v>0</v>
      </c>
      <c r="Q156" s="204" t="str">
        <f>IF('Indicator Date hidden'!R157="x","x",$Q$2-'Indicator Date hidden'!R157)</f>
        <v>x</v>
      </c>
      <c r="R156" s="204">
        <f>IF('Indicator Date hidden'!S157="x","x",$R$2-'Indicator Date hidden'!S157)</f>
        <v>0</v>
      </c>
      <c r="S156" s="204">
        <f>IF('Indicator Date hidden'!T157="x","x",$S$2-'Indicator Date hidden'!T157)</f>
        <v>0</v>
      </c>
      <c r="T156" s="204">
        <f>IF('Indicator Date hidden'!U157="x","x",$T$2-'Indicator Date hidden'!U157)</f>
        <v>0</v>
      </c>
      <c r="U156" s="204" t="str">
        <f>IF('Indicator Date hidden'!V157="x","x",$U$2-'Indicator Date hidden'!V157)</f>
        <v>x</v>
      </c>
      <c r="V156" s="204">
        <f>IF('Indicator Date hidden'!W157="x","x",$V$2-'Indicator Date hidden'!W157)</f>
        <v>0</v>
      </c>
      <c r="W156" s="204" t="str">
        <f>IF('Indicator Date hidden'!X157="x","x",$W$2-'Indicator Date hidden'!X157)</f>
        <v>x</v>
      </c>
      <c r="X156" s="204">
        <f>IF('Indicator Date hidden'!Y157="x","x",$X$2-'Indicator Date hidden'!Y157)</f>
        <v>3</v>
      </c>
      <c r="Y156" s="204">
        <f>IF('Indicator Date hidden'!Z157="x","x",$Y$2-'Indicator Date hidden'!Z157)</f>
        <v>0</v>
      </c>
      <c r="Z156" s="204">
        <f>IF('Indicator Date hidden'!AA157="x","x",$Z$2-'Indicator Date hidden'!AA157)</f>
        <v>0</v>
      </c>
      <c r="AA156" s="204">
        <f>IF('Indicator Date hidden'!AB157="x","x",$AA$2-'Indicator Date hidden'!AB157)</f>
        <v>0</v>
      </c>
      <c r="AB156" s="204">
        <f>IF('Indicator Date hidden'!AC157="x","x",$AB$2-'Indicator Date hidden'!AC157)</f>
        <v>0</v>
      </c>
      <c r="AC156" s="204">
        <f>IF('Indicator Date hidden'!AD157="x","x",$AC$2-'Indicator Date hidden'!AD157)</f>
        <v>0</v>
      </c>
      <c r="AD156" s="204" t="str">
        <f>IF('Indicator Date hidden'!AE157="x","x",$AD$2-'Indicator Date hidden'!AE157)</f>
        <v>x</v>
      </c>
      <c r="AE156" s="204">
        <f>IF('Indicator Date hidden'!AF157="x","x",$AE$2-'Indicator Date hidden'!AF157)</f>
        <v>0</v>
      </c>
      <c r="AF156" s="204">
        <f>IF('Indicator Date hidden'!AG157="x","x",$AF$2-'Indicator Date hidden'!AG157)</f>
        <v>1</v>
      </c>
      <c r="AG156" s="204">
        <f>IF('Indicator Date hidden'!AH157="x","x",$AG$2-'Indicator Date hidden'!AH157)</f>
        <v>0</v>
      </c>
      <c r="AH156" s="204">
        <f>IF('Indicator Date hidden'!AI157="x","x",$AH$2-'Indicator Date hidden'!AI157)</f>
        <v>0</v>
      </c>
      <c r="AI156" s="204">
        <f>IF('Indicator Date hidden'!AJ157="x","x",$AI$2-'Indicator Date hidden'!AJ157)</f>
        <v>0</v>
      </c>
      <c r="AJ156" s="204" t="str">
        <f>IF('Indicator Date hidden'!AK157="x","x",$AJ$2-'Indicator Date hidden'!AK157)</f>
        <v>x</v>
      </c>
      <c r="AK156" s="204">
        <f>IF('Indicator Date hidden'!AL157="x","x",$AK$2-'Indicator Date hidden'!AL157)</f>
        <v>1</v>
      </c>
      <c r="AL156" s="204">
        <f>IF('Indicator Date hidden'!AM157="x","x",$AL$2-'Indicator Date hidden'!AM157)</f>
        <v>0</v>
      </c>
      <c r="AM156" s="204">
        <f>IF('Indicator Date hidden'!AN157="x","x",$AM$2-'Indicator Date hidden'!AN157)</f>
        <v>0</v>
      </c>
      <c r="AN156" s="204">
        <f>IF('Indicator Date hidden'!AO157="x","x",$AN$2-'Indicator Date hidden'!AO157)</f>
        <v>0</v>
      </c>
      <c r="AO156" s="204">
        <f>IF('Indicator Date hidden'!AP157="x","x",$AO$2-'Indicator Date hidden'!AP157)</f>
        <v>0</v>
      </c>
      <c r="AP156" s="204">
        <f>IF('Indicator Date hidden'!AQ157="x","x",$AP$2-'Indicator Date hidden'!AQ157)</f>
        <v>0</v>
      </c>
      <c r="AQ156" s="204">
        <f>IF('Indicator Date hidden'!AR157="x","x",$AQ$2-'Indicator Date hidden'!AR157)</f>
        <v>0</v>
      </c>
      <c r="AR156" s="204">
        <f>IF('Indicator Date hidden'!AS157="x","x",$AR$2-'Indicator Date hidden'!AS157)</f>
        <v>0</v>
      </c>
      <c r="AS156" s="204">
        <f>IF('Indicator Date hidden'!AT157="x","x",$AS$2-'Indicator Date hidden'!AT157)</f>
        <v>0</v>
      </c>
      <c r="AT156" s="204">
        <f>IF('Indicator Date hidden'!AU157="x","x",$AT$2-'Indicator Date hidden'!AU157)</f>
        <v>0</v>
      </c>
      <c r="AU156" s="204">
        <f>IF('Indicator Date hidden'!AV157="x","x",$AU$2-'Indicator Date hidden'!AV157)</f>
        <v>1</v>
      </c>
      <c r="AV156" s="204">
        <f>IF('Indicator Date hidden'!AW157="x","x",$AV$2-'Indicator Date hidden'!AW157)</f>
        <v>0</v>
      </c>
      <c r="AW156" s="204">
        <f>IF('Indicator Date hidden'!AX157="x","x",$AW$2-'Indicator Date hidden'!AX157)</f>
        <v>0</v>
      </c>
      <c r="AX156" s="204">
        <f>IF('Indicator Date hidden'!AY157="x","x",$AX$2-'Indicator Date hidden'!AY157)</f>
        <v>0</v>
      </c>
      <c r="AY156" s="204">
        <f>IF('Indicator Date hidden'!AZ157="x","x",$AY$2-'Indicator Date hidden'!AZ157)</f>
        <v>0</v>
      </c>
      <c r="AZ156" s="204">
        <f>IF('Indicator Date hidden'!BA157="x","x",$AZ$2-'Indicator Date hidden'!BA157)</f>
        <v>0</v>
      </c>
      <c r="BA156">
        <f t="shared" si="20"/>
        <v>6</v>
      </c>
      <c r="BB156" s="21">
        <f t="shared" si="21"/>
        <v>0.13043478260869565</v>
      </c>
      <c r="BC156">
        <f t="shared" si="22"/>
        <v>4</v>
      </c>
      <c r="BD156" s="21">
        <f t="shared" si="23"/>
        <v>0.49381811702611073</v>
      </c>
      <c r="BE156" s="273">
        <f t="shared" si="24"/>
        <v>0</v>
      </c>
    </row>
    <row r="157" spans="1:57" x14ac:dyDescent="0.35">
      <c r="A157" t="s">
        <v>7085</v>
      </c>
      <c r="B157" s="204">
        <f>IF('Indicator Date hidden'!C158="x","x",$B$2-'Indicator Date hidden'!C158)</f>
        <v>0</v>
      </c>
      <c r="C157" s="204">
        <f>IF('Indicator Date hidden'!D158="x","x",$C$2-'Indicator Date hidden'!D158)</f>
        <v>0</v>
      </c>
      <c r="D157" s="204">
        <f>IF('Indicator Date hidden'!E158="x","x",$D$2-'Indicator Date hidden'!E158)</f>
        <v>0</v>
      </c>
      <c r="E157" s="204">
        <f>IF('Indicator Date hidden'!F158="x","x",$E$2-'Indicator Date hidden'!F158)</f>
        <v>0</v>
      </c>
      <c r="F157" s="204">
        <f>IF('Indicator Date hidden'!G158="x","x",$F$2-'Indicator Date hidden'!G158)</f>
        <v>0</v>
      </c>
      <c r="G157" s="204">
        <f>IF('Indicator Date hidden'!H158="x","x",$G$2-'Indicator Date hidden'!H158)</f>
        <v>0</v>
      </c>
      <c r="H157" s="204">
        <f>IF('Indicator Date hidden'!I158="x","x",$H$2-'Indicator Date hidden'!I158)</f>
        <v>0</v>
      </c>
      <c r="I157" s="204">
        <f>IF('Indicator Date hidden'!J158="x","x",$I$2-'Indicator Date hidden'!J158)</f>
        <v>0</v>
      </c>
      <c r="J157" s="204">
        <f>IF('Indicator Date hidden'!K158="x","x",$J$2-'Indicator Date hidden'!K158)</f>
        <v>0</v>
      </c>
      <c r="K157" s="204">
        <f>IF('Indicator Date hidden'!L158="x","x",$K$2-'Indicator Date hidden'!L158)</f>
        <v>0</v>
      </c>
      <c r="L157" s="204">
        <f>IF('Indicator Date hidden'!M158="x","x",$L$2-'Indicator Date hidden'!M158)</f>
        <v>0</v>
      </c>
      <c r="M157" s="204">
        <f>IF('Indicator Date hidden'!N158="x","x",$M$2-'Indicator Date hidden'!N158)</f>
        <v>0</v>
      </c>
      <c r="N157" s="204">
        <f>IF('Indicator Date hidden'!O158="x","x",$N$2-'Indicator Date hidden'!O158)</f>
        <v>0</v>
      </c>
      <c r="O157" s="204">
        <f>IF('Indicator Date hidden'!P158="x","x",$O$2-'Indicator Date hidden'!P158)</f>
        <v>0</v>
      </c>
      <c r="P157" s="204">
        <f>IF('Indicator Date hidden'!Q158="x","x",$P$2-'Indicator Date hidden'!Q158)</f>
        <v>0</v>
      </c>
      <c r="Q157" s="204" t="str">
        <f>IF('Indicator Date hidden'!R158="x","x",$Q$2-'Indicator Date hidden'!R158)</f>
        <v>x</v>
      </c>
      <c r="R157" s="204">
        <f>IF('Indicator Date hidden'!S158="x","x",$R$2-'Indicator Date hidden'!S158)</f>
        <v>0</v>
      </c>
      <c r="S157" s="204">
        <f>IF('Indicator Date hidden'!T158="x","x",$S$2-'Indicator Date hidden'!T158)</f>
        <v>0</v>
      </c>
      <c r="T157" s="204">
        <f>IF('Indicator Date hidden'!U158="x","x",$T$2-'Indicator Date hidden'!U158)</f>
        <v>0</v>
      </c>
      <c r="U157" s="204">
        <f>IF('Indicator Date hidden'!V158="x","x",$U$2-'Indicator Date hidden'!V158)</f>
        <v>0</v>
      </c>
      <c r="V157" s="204">
        <f>IF('Indicator Date hidden'!W158="x","x",$V$2-'Indicator Date hidden'!W158)</f>
        <v>0</v>
      </c>
      <c r="W157" s="204">
        <f>IF('Indicator Date hidden'!X158="x","x",$W$2-'Indicator Date hidden'!X158)</f>
        <v>7</v>
      </c>
      <c r="X157" s="204">
        <f>IF('Indicator Date hidden'!Y158="x","x",$X$2-'Indicator Date hidden'!Y158)</f>
        <v>4</v>
      </c>
      <c r="Y157" s="204">
        <f>IF('Indicator Date hidden'!Z158="x","x",$Y$2-'Indicator Date hidden'!Z158)</f>
        <v>0</v>
      </c>
      <c r="Z157" s="204">
        <f>IF('Indicator Date hidden'!AA158="x","x",$Z$2-'Indicator Date hidden'!AA158)</f>
        <v>0</v>
      </c>
      <c r="AA157" s="204" t="str">
        <f>IF('Indicator Date hidden'!AB158="x","x",$AA$2-'Indicator Date hidden'!AB158)</f>
        <v>x</v>
      </c>
      <c r="AB157" s="204">
        <f>IF('Indicator Date hidden'!AC158="x","x",$AB$2-'Indicator Date hidden'!AC158)</f>
        <v>0</v>
      </c>
      <c r="AC157" s="204">
        <f>IF('Indicator Date hidden'!AD158="x","x",$AC$2-'Indicator Date hidden'!AD158)</f>
        <v>0</v>
      </c>
      <c r="AD157" s="204">
        <f>IF('Indicator Date hidden'!AE158="x","x",$AD$2-'Indicator Date hidden'!AE158)</f>
        <v>0</v>
      </c>
      <c r="AE157" s="204" t="str">
        <f>IF('Indicator Date hidden'!AF158="x","x",$AE$2-'Indicator Date hidden'!AF158)</f>
        <v>x</v>
      </c>
      <c r="AF157" s="204">
        <f>IF('Indicator Date hidden'!AG158="x","x",$AF$2-'Indicator Date hidden'!AG158)</f>
        <v>8</v>
      </c>
      <c r="AG157" s="204">
        <f>IF('Indicator Date hidden'!AH158="x","x",$AG$2-'Indicator Date hidden'!AH158)</f>
        <v>0</v>
      </c>
      <c r="AH157" s="204">
        <f>IF('Indicator Date hidden'!AI158="x","x",$AH$2-'Indicator Date hidden'!AI158)</f>
        <v>0</v>
      </c>
      <c r="AI157" s="204">
        <f>IF('Indicator Date hidden'!AJ158="x","x",$AI$2-'Indicator Date hidden'!AJ158)</f>
        <v>0</v>
      </c>
      <c r="AJ157" s="204" t="str">
        <f>IF('Indicator Date hidden'!AK158="x","x",$AJ$2-'Indicator Date hidden'!AK158)</f>
        <v>x</v>
      </c>
      <c r="AK157" s="204">
        <f>IF('Indicator Date hidden'!AL158="x","x",$AK$2-'Indicator Date hidden'!AL158)</f>
        <v>1</v>
      </c>
      <c r="AL157" s="204">
        <f>IF('Indicator Date hidden'!AM158="x","x",$AL$2-'Indicator Date hidden'!AM158)</f>
        <v>0</v>
      </c>
      <c r="AM157" s="204">
        <f>IF('Indicator Date hidden'!AN158="x","x",$AM$2-'Indicator Date hidden'!AN158)</f>
        <v>0</v>
      </c>
      <c r="AN157" s="204">
        <f>IF('Indicator Date hidden'!AO158="x","x",$AN$2-'Indicator Date hidden'!AO158)</f>
        <v>0</v>
      </c>
      <c r="AO157" s="204" t="str">
        <f>IF('Indicator Date hidden'!AP158="x","x",$AO$2-'Indicator Date hidden'!AP158)</f>
        <v>x</v>
      </c>
      <c r="AP157" s="204" t="str">
        <f>IF('Indicator Date hidden'!AQ158="x","x",$AP$2-'Indicator Date hidden'!AQ158)</f>
        <v>x</v>
      </c>
      <c r="AQ157" s="204">
        <f>IF('Indicator Date hidden'!AR158="x","x",$AQ$2-'Indicator Date hidden'!AR158)</f>
        <v>6</v>
      </c>
      <c r="AR157" s="204">
        <f>IF('Indicator Date hidden'!AS158="x","x",$AR$2-'Indicator Date hidden'!AS158)</f>
        <v>0</v>
      </c>
      <c r="AS157" s="204" t="str">
        <f>IF('Indicator Date hidden'!AT158="x","x",$AS$2-'Indicator Date hidden'!AT158)</f>
        <v>x</v>
      </c>
      <c r="AT157" s="204">
        <f>IF('Indicator Date hidden'!AU158="x","x",$AT$2-'Indicator Date hidden'!AU158)</f>
        <v>0</v>
      </c>
      <c r="AU157" s="204" t="str">
        <f>IF('Indicator Date hidden'!AV158="x","x",$AU$2-'Indicator Date hidden'!AV158)</f>
        <v>x</v>
      </c>
      <c r="AV157" s="204">
        <f>IF('Indicator Date hidden'!AW158="x","x",$AV$2-'Indicator Date hidden'!AW158)</f>
        <v>0</v>
      </c>
      <c r="AW157" s="204">
        <f>IF('Indicator Date hidden'!AX158="x","x",$AW$2-'Indicator Date hidden'!AX158)</f>
        <v>0</v>
      </c>
      <c r="AX157" s="204">
        <f>IF('Indicator Date hidden'!AY158="x","x",$AX$2-'Indicator Date hidden'!AY158)</f>
        <v>0</v>
      </c>
      <c r="AY157" s="204">
        <f>IF('Indicator Date hidden'!AZ158="x","x",$AY$2-'Indicator Date hidden'!AZ158)</f>
        <v>0</v>
      </c>
      <c r="AZ157" s="204">
        <f>IF('Indicator Date hidden'!BA158="x","x",$AZ$2-'Indicator Date hidden'!BA158)</f>
        <v>0</v>
      </c>
      <c r="BA157">
        <f t="shared" si="20"/>
        <v>26</v>
      </c>
      <c r="BB157" s="21">
        <f t="shared" si="21"/>
        <v>0.60465116279069764</v>
      </c>
      <c r="BC157">
        <f t="shared" si="22"/>
        <v>5</v>
      </c>
      <c r="BD157" s="21">
        <f t="shared" si="23"/>
        <v>1.8694550242289667</v>
      </c>
      <c r="BE157" s="273">
        <f t="shared" si="24"/>
        <v>0</v>
      </c>
    </row>
    <row r="158" spans="1:57" x14ac:dyDescent="0.35">
      <c r="A158" t="s">
        <v>7089</v>
      </c>
      <c r="B158" s="204">
        <f>IF('Indicator Date hidden'!C159="x","x",$B$2-'Indicator Date hidden'!C159)</f>
        <v>0</v>
      </c>
      <c r="C158" s="204">
        <f>IF('Indicator Date hidden'!D159="x","x",$C$2-'Indicator Date hidden'!D159)</f>
        <v>0</v>
      </c>
      <c r="D158" s="204">
        <f>IF('Indicator Date hidden'!E159="x","x",$D$2-'Indicator Date hidden'!E159)</f>
        <v>0</v>
      </c>
      <c r="E158" s="204">
        <f>IF('Indicator Date hidden'!F159="x","x",$E$2-'Indicator Date hidden'!F159)</f>
        <v>0</v>
      </c>
      <c r="F158" s="204">
        <f>IF('Indicator Date hidden'!G159="x","x",$F$2-'Indicator Date hidden'!G159)</f>
        <v>0</v>
      </c>
      <c r="G158" s="204">
        <f>IF('Indicator Date hidden'!H159="x","x",$G$2-'Indicator Date hidden'!H159)</f>
        <v>0</v>
      </c>
      <c r="H158" s="204">
        <f>IF('Indicator Date hidden'!I159="x","x",$H$2-'Indicator Date hidden'!I159)</f>
        <v>0</v>
      </c>
      <c r="I158" s="204">
        <f>IF('Indicator Date hidden'!J159="x","x",$I$2-'Indicator Date hidden'!J159)</f>
        <v>0</v>
      </c>
      <c r="J158" s="204">
        <f>IF('Indicator Date hidden'!K159="x","x",$J$2-'Indicator Date hidden'!K159)</f>
        <v>0</v>
      </c>
      <c r="K158" s="204">
        <f>IF('Indicator Date hidden'!L159="x","x",$K$2-'Indicator Date hidden'!L159)</f>
        <v>0</v>
      </c>
      <c r="L158" s="204">
        <f>IF('Indicator Date hidden'!M159="x","x",$L$2-'Indicator Date hidden'!M159)</f>
        <v>0</v>
      </c>
      <c r="M158" s="204">
        <f>IF('Indicator Date hidden'!N159="x","x",$M$2-'Indicator Date hidden'!N159)</f>
        <v>0</v>
      </c>
      <c r="N158" s="204">
        <f>IF('Indicator Date hidden'!O159="x","x",$N$2-'Indicator Date hidden'!O159)</f>
        <v>0</v>
      </c>
      <c r="O158" s="204">
        <f>IF('Indicator Date hidden'!P159="x","x",$O$2-'Indicator Date hidden'!P159)</f>
        <v>0</v>
      </c>
      <c r="P158" s="204" t="str">
        <f>IF('Indicator Date hidden'!Q159="x","x",$P$2-'Indicator Date hidden'!Q159)</f>
        <v>x</v>
      </c>
      <c r="Q158" s="204">
        <f>IF('Indicator Date hidden'!R159="x","x",$Q$2-'Indicator Date hidden'!R159)</f>
        <v>8</v>
      </c>
      <c r="R158" s="204">
        <f>IF('Indicator Date hidden'!S159="x","x",$R$2-'Indicator Date hidden'!S159)</f>
        <v>0</v>
      </c>
      <c r="S158" s="204">
        <f>IF('Indicator Date hidden'!T159="x","x",$S$2-'Indicator Date hidden'!T159)</f>
        <v>0</v>
      </c>
      <c r="T158" s="204">
        <f>IF('Indicator Date hidden'!U159="x","x",$T$2-'Indicator Date hidden'!U159)</f>
        <v>0</v>
      </c>
      <c r="U158" s="204">
        <f>IF('Indicator Date hidden'!V159="x","x",$U$2-'Indicator Date hidden'!V159)</f>
        <v>0</v>
      </c>
      <c r="V158" s="204">
        <f>IF('Indicator Date hidden'!W159="x","x",$V$2-'Indicator Date hidden'!W159)</f>
        <v>0</v>
      </c>
      <c r="W158" s="204">
        <f>IF('Indicator Date hidden'!X159="x","x",$W$2-'Indicator Date hidden'!X159)</f>
        <v>5</v>
      </c>
      <c r="X158" s="204">
        <f>IF('Indicator Date hidden'!Y159="x","x",$X$2-'Indicator Date hidden'!Y159)</f>
        <v>4</v>
      </c>
      <c r="Y158" s="204">
        <f>IF('Indicator Date hidden'!Z159="x","x",$Y$2-'Indicator Date hidden'!Z159)</f>
        <v>0</v>
      </c>
      <c r="Z158" s="204">
        <f>IF('Indicator Date hidden'!AA159="x","x",$Z$2-'Indicator Date hidden'!AA159)</f>
        <v>0</v>
      </c>
      <c r="AA158" s="204">
        <f>IF('Indicator Date hidden'!AB159="x","x",$AA$2-'Indicator Date hidden'!AB159)</f>
        <v>0</v>
      </c>
      <c r="AB158" s="204" t="str">
        <f>IF('Indicator Date hidden'!AC159="x","x",$AB$2-'Indicator Date hidden'!AC159)</f>
        <v>x</v>
      </c>
      <c r="AC158" s="204">
        <f>IF('Indicator Date hidden'!AD159="x","x",$AC$2-'Indicator Date hidden'!AD159)</f>
        <v>0</v>
      </c>
      <c r="AD158" s="204">
        <f>IF('Indicator Date hidden'!AE159="x","x",$AD$2-'Indicator Date hidden'!AE159)</f>
        <v>0</v>
      </c>
      <c r="AE158" s="204">
        <f>IF('Indicator Date hidden'!AF159="x","x",$AE$2-'Indicator Date hidden'!AF159)</f>
        <v>2</v>
      </c>
      <c r="AF158" s="204" t="str">
        <f>IF('Indicator Date hidden'!AG159="x","x",$AF$2-'Indicator Date hidden'!AG159)</f>
        <v>x</v>
      </c>
      <c r="AG158" s="204">
        <f>IF('Indicator Date hidden'!AH159="x","x",$AG$2-'Indicator Date hidden'!AH159)</f>
        <v>0</v>
      </c>
      <c r="AH158" s="204">
        <f>IF('Indicator Date hidden'!AI159="x","x",$AH$2-'Indicator Date hidden'!AI159)</f>
        <v>0</v>
      </c>
      <c r="AI158" s="204">
        <f>IF('Indicator Date hidden'!AJ159="x","x",$AI$2-'Indicator Date hidden'!AJ159)</f>
        <v>0</v>
      </c>
      <c r="AJ158" s="204">
        <f>IF('Indicator Date hidden'!AK159="x","x",$AJ$2-'Indicator Date hidden'!AK159)</f>
        <v>1</v>
      </c>
      <c r="AK158" s="204">
        <f>IF('Indicator Date hidden'!AL159="x","x",$AK$2-'Indicator Date hidden'!AL159)</f>
        <v>1</v>
      </c>
      <c r="AL158" s="204">
        <f>IF('Indicator Date hidden'!AM159="x","x",$AL$2-'Indicator Date hidden'!AM159)</f>
        <v>0</v>
      </c>
      <c r="AM158" s="204">
        <f>IF('Indicator Date hidden'!AN159="x","x",$AM$2-'Indicator Date hidden'!AN159)</f>
        <v>0</v>
      </c>
      <c r="AN158" s="204">
        <f>IF('Indicator Date hidden'!AO159="x","x",$AN$2-'Indicator Date hidden'!AO159)</f>
        <v>0</v>
      </c>
      <c r="AO158" s="204" t="str">
        <f>IF('Indicator Date hidden'!AP159="x","x",$AO$2-'Indicator Date hidden'!AP159)</f>
        <v>x</v>
      </c>
      <c r="AP158" s="204" t="str">
        <f>IF('Indicator Date hidden'!AQ159="x","x",$AP$2-'Indicator Date hidden'!AQ159)</f>
        <v>x</v>
      </c>
      <c r="AQ158" s="204" t="str">
        <f>IF('Indicator Date hidden'!AR159="x","x",$AQ$2-'Indicator Date hidden'!AR159)</f>
        <v>x</v>
      </c>
      <c r="AR158" s="204">
        <f>IF('Indicator Date hidden'!AS159="x","x",$AR$2-'Indicator Date hidden'!AS159)</f>
        <v>0</v>
      </c>
      <c r="AS158" s="204">
        <f>IF('Indicator Date hidden'!AT159="x","x",$AS$2-'Indicator Date hidden'!AT159)</f>
        <v>0</v>
      </c>
      <c r="AT158" s="204">
        <f>IF('Indicator Date hidden'!AU159="x","x",$AT$2-'Indicator Date hidden'!AU159)</f>
        <v>0</v>
      </c>
      <c r="AU158" s="204" t="str">
        <f>IF('Indicator Date hidden'!AV159="x","x",$AU$2-'Indicator Date hidden'!AV159)</f>
        <v>x</v>
      </c>
      <c r="AV158" s="204">
        <f>IF('Indicator Date hidden'!AW159="x","x",$AV$2-'Indicator Date hidden'!AW159)</f>
        <v>0</v>
      </c>
      <c r="AW158" s="204">
        <f>IF('Indicator Date hidden'!AX159="x","x",$AW$2-'Indicator Date hidden'!AX159)</f>
        <v>0</v>
      </c>
      <c r="AX158" s="204">
        <f>IF('Indicator Date hidden'!AY159="x","x",$AX$2-'Indicator Date hidden'!AY159)</f>
        <v>0</v>
      </c>
      <c r="AY158" s="204">
        <f>IF('Indicator Date hidden'!AZ159="x","x",$AY$2-'Indicator Date hidden'!AZ159)</f>
        <v>4</v>
      </c>
      <c r="AZ158" s="204">
        <f>IF('Indicator Date hidden'!BA159="x","x",$AZ$2-'Indicator Date hidden'!BA159)</f>
        <v>4</v>
      </c>
      <c r="BA158">
        <f t="shared" si="20"/>
        <v>29</v>
      </c>
      <c r="BB158" s="21">
        <f t="shared" si="21"/>
        <v>0.65909090909090906</v>
      </c>
      <c r="BC158">
        <f t="shared" si="22"/>
        <v>8</v>
      </c>
      <c r="BD158" s="21">
        <f t="shared" si="23"/>
        <v>1.6779747237529292</v>
      </c>
      <c r="BE158" s="273">
        <f t="shared" si="24"/>
        <v>0</v>
      </c>
    </row>
    <row r="159" spans="1:57" x14ac:dyDescent="0.35">
      <c r="A159" t="s">
        <v>7144</v>
      </c>
      <c r="B159" s="204">
        <f>IF('Indicator Date hidden'!C160="x","x",$B$2-'Indicator Date hidden'!C160)</f>
        <v>0</v>
      </c>
      <c r="C159" s="204">
        <f>IF('Indicator Date hidden'!D160="x","x",$C$2-'Indicator Date hidden'!D160)</f>
        <v>0</v>
      </c>
      <c r="D159" s="204">
        <f>IF('Indicator Date hidden'!E160="x","x",$D$2-'Indicator Date hidden'!E160)</f>
        <v>0</v>
      </c>
      <c r="E159" s="204">
        <f>IF('Indicator Date hidden'!F160="x","x",$E$2-'Indicator Date hidden'!F160)</f>
        <v>0</v>
      </c>
      <c r="F159" s="204">
        <f>IF('Indicator Date hidden'!G160="x","x",$F$2-'Indicator Date hidden'!G160)</f>
        <v>0</v>
      </c>
      <c r="G159" s="204">
        <f>IF('Indicator Date hidden'!H160="x","x",$G$2-'Indicator Date hidden'!H160)</f>
        <v>0</v>
      </c>
      <c r="H159" s="204">
        <f>IF('Indicator Date hidden'!I160="x","x",$H$2-'Indicator Date hidden'!I160)</f>
        <v>0</v>
      </c>
      <c r="I159" s="204">
        <f>IF('Indicator Date hidden'!J160="x","x",$I$2-'Indicator Date hidden'!J160)</f>
        <v>0</v>
      </c>
      <c r="J159" s="204">
        <f>IF('Indicator Date hidden'!K160="x","x",$J$2-'Indicator Date hidden'!K160)</f>
        <v>0</v>
      </c>
      <c r="K159" s="204">
        <f>IF('Indicator Date hidden'!L160="x","x",$K$2-'Indicator Date hidden'!L160)</f>
        <v>0</v>
      </c>
      <c r="L159" s="204">
        <f>IF('Indicator Date hidden'!M160="x","x",$L$2-'Indicator Date hidden'!M160)</f>
        <v>0</v>
      </c>
      <c r="M159" s="204">
        <f>IF('Indicator Date hidden'!N160="x","x",$M$2-'Indicator Date hidden'!N160)</f>
        <v>0</v>
      </c>
      <c r="N159" s="204">
        <f>IF('Indicator Date hidden'!O160="x","x",$N$2-'Indicator Date hidden'!O160)</f>
        <v>0</v>
      </c>
      <c r="O159" s="204">
        <f>IF('Indicator Date hidden'!P160="x","x",$O$2-'Indicator Date hidden'!P160)</f>
        <v>0</v>
      </c>
      <c r="P159" s="204">
        <f>IF('Indicator Date hidden'!Q160="x","x",$P$2-'Indicator Date hidden'!Q160)</f>
        <v>0</v>
      </c>
      <c r="Q159" s="204">
        <f>IF('Indicator Date hidden'!R160="x","x",$Q$2-'Indicator Date hidden'!R160)</f>
        <v>2</v>
      </c>
      <c r="R159" s="204">
        <f>IF('Indicator Date hidden'!S160="x","x",$R$2-'Indicator Date hidden'!S160)</f>
        <v>0</v>
      </c>
      <c r="S159" s="204">
        <f>IF('Indicator Date hidden'!T160="x","x",$S$2-'Indicator Date hidden'!T160)</f>
        <v>0</v>
      </c>
      <c r="T159" s="204">
        <f>IF('Indicator Date hidden'!U160="x","x",$T$2-'Indicator Date hidden'!U160)</f>
        <v>0</v>
      </c>
      <c r="U159" s="204">
        <f>IF('Indicator Date hidden'!V160="x","x",$U$2-'Indicator Date hidden'!V160)</f>
        <v>0</v>
      </c>
      <c r="V159" s="204">
        <f>IF('Indicator Date hidden'!W160="x","x",$V$2-'Indicator Date hidden'!W160)</f>
        <v>0</v>
      </c>
      <c r="W159" s="204">
        <f>IF('Indicator Date hidden'!X160="x","x",$W$2-'Indicator Date hidden'!X160)</f>
        <v>6</v>
      </c>
      <c r="X159" s="204">
        <f>IF('Indicator Date hidden'!Y160="x","x",$X$2-'Indicator Date hidden'!Y160)</f>
        <v>1</v>
      </c>
      <c r="Y159" s="204">
        <f>IF('Indicator Date hidden'!Z160="x","x",$Y$2-'Indicator Date hidden'!Z160)</f>
        <v>0</v>
      </c>
      <c r="Z159" s="204">
        <f>IF('Indicator Date hidden'!AA160="x","x",$Z$2-'Indicator Date hidden'!AA160)</f>
        <v>0</v>
      </c>
      <c r="AA159" s="204">
        <f>IF('Indicator Date hidden'!AB160="x","x",$AA$2-'Indicator Date hidden'!AB160)</f>
        <v>0</v>
      </c>
      <c r="AB159" s="204">
        <f>IF('Indicator Date hidden'!AC160="x","x",$AB$2-'Indicator Date hidden'!AC160)</f>
        <v>0</v>
      </c>
      <c r="AC159" s="204">
        <f>IF('Indicator Date hidden'!AD160="x","x",$AC$2-'Indicator Date hidden'!AD160)</f>
        <v>0</v>
      </c>
      <c r="AD159" s="204">
        <f>IF('Indicator Date hidden'!AE160="x","x",$AD$2-'Indicator Date hidden'!AE160)</f>
        <v>0</v>
      </c>
      <c r="AE159" s="204">
        <f>IF('Indicator Date hidden'!AF160="x","x",$AE$2-'Indicator Date hidden'!AF160)</f>
        <v>0</v>
      </c>
      <c r="AF159" s="204">
        <f>IF('Indicator Date hidden'!AG160="x","x",$AF$2-'Indicator Date hidden'!AG160)</f>
        <v>2</v>
      </c>
      <c r="AG159" s="204">
        <f>IF('Indicator Date hidden'!AH160="x","x",$AG$2-'Indicator Date hidden'!AH160)</f>
        <v>0</v>
      </c>
      <c r="AH159" s="204">
        <f>IF('Indicator Date hidden'!AI160="x","x",$AH$2-'Indicator Date hidden'!AI160)</f>
        <v>0</v>
      </c>
      <c r="AI159" s="204">
        <f>IF('Indicator Date hidden'!AJ160="x","x",$AI$2-'Indicator Date hidden'!AJ160)</f>
        <v>0</v>
      </c>
      <c r="AJ159" s="204" t="str">
        <f>IF('Indicator Date hidden'!AK160="x","x",$AJ$2-'Indicator Date hidden'!AK160)</f>
        <v>x</v>
      </c>
      <c r="AK159" s="204">
        <f>IF('Indicator Date hidden'!AL160="x","x",$AK$2-'Indicator Date hidden'!AL160)</f>
        <v>1</v>
      </c>
      <c r="AL159" s="204">
        <f>IF('Indicator Date hidden'!AM160="x","x",$AL$2-'Indicator Date hidden'!AM160)</f>
        <v>0</v>
      </c>
      <c r="AM159" s="204">
        <f>IF('Indicator Date hidden'!AN160="x","x",$AM$2-'Indicator Date hidden'!AN160)</f>
        <v>0</v>
      </c>
      <c r="AN159" s="204">
        <f>IF('Indicator Date hidden'!AO160="x","x",$AN$2-'Indicator Date hidden'!AO160)</f>
        <v>0</v>
      </c>
      <c r="AO159" s="204">
        <f>IF('Indicator Date hidden'!AP160="x","x",$AO$2-'Indicator Date hidden'!AP160)</f>
        <v>0</v>
      </c>
      <c r="AP159" s="204">
        <f>IF('Indicator Date hidden'!AQ160="x","x",$AP$2-'Indicator Date hidden'!AQ160)</f>
        <v>0</v>
      </c>
      <c r="AQ159" s="204">
        <f>IF('Indicator Date hidden'!AR160="x","x",$AQ$2-'Indicator Date hidden'!AR160)</f>
        <v>0</v>
      </c>
      <c r="AR159" s="204">
        <f>IF('Indicator Date hidden'!AS160="x","x",$AR$2-'Indicator Date hidden'!AS160)</f>
        <v>0</v>
      </c>
      <c r="AS159" s="204">
        <f>IF('Indicator Date hidden'!AT160="x","x",$AS$2-'Indicator Date hidden'!AT160)</f>
        <v>0</v>
      </c>
      <c r="AT159" s="204">
        <f>IF('Indicator Date hidden'!AU160="x","x",$AT$2-'Indicator Date hidden'!AU160)</f>
        <v>0</v>
      </c>
      <c r="AU159" s="204">
        <f>IF('Indicator Date hidden'!AV160="x","x",$AU$2-'Indicator Date hidden'!AV160)</f>
        <v>2</v>
      </c>
      <c r="AV159" s="204">
        <f>IF('Indicator Date hidden'!AW160="x","x",$AV$2-'Indicator Date hidden'!AW160)</f>
        <v>0</v>
      </c>
      <c r="AW159" s="204">
        <f>IF('Indicator Date hidden'!AX160="x","x",$AW$2-'Indicator Date hidden'!AX160)</f>
        <v>0</v>
      </c>
      <c r="AX159" s="204">
        <f>IF('Indicator Date hidden'!AY160="x","x",$AX$2-'Indicator Date hidden'!AY160)</f>
        <v>0</v>
      </c>
      <c r="AY159" s="204">
        <f>IF('Indicator Date hidden'!AZ160="x","x",$AY$2-'Indicator Date hidden'!AZ160)</f>
        <v>0</v>
      </c>
      <c r="AZ159" s="204">
        <f>IF('Indicator Date hidden'!BA160="x","x",$AZ$2-'Indicator Date hidden'!BA160)</f>
        <v>0</v>
      </c>
      <c r="BA159">
        <f t="shared" si="20"/>
        <v>14</v>
      </c>
      <c r="BB159" s="21">
        <f t="shared" si="21"/>
        <v>0.28000000000000003</v>
      </c>
      <c r="BC159">
        <f t="shared" si="22"/>
        <v>6</v>
      </c>
      <c r="BD159" s="21">
        <f t="shared" si="23"/>
        <v>0.96</v>
      </c>
      <c r="BE159" s="273">
        <f t="shared" si="24"/>
        <v>0</v>
      </c>
    </row>
    <row r="160" spans="1:57" x14ac:dyDescent="0.35">
      <c r="A160" t="s">
        <v>7092</v>
      </c>
      <c r="B160" s="204">
        <f>IF('Indicator Date hidden'!C161="x","x",$B$2-'Indicator Date hidden'!C161)</f>
        <v>0</v>
      </c>
      <c r="C160" s="204">
        <f>IF('Indicator Date hidden'!D161="x","x",$C$2-'Indicator Date hidden'!D161)</f>
        <v>0</v>
      </c>
      <c r="D160" s="204">
        <f>IF('Indicator Date hidden'!E161="x","x",$D$2-'Indicator Date hidden'!E161)</f>
        <v>0</v>
      </c>
      <c r="E160" s="204">
        <f>IF('Indicator Date hidden'!F161="x","x",$E$2-'Indicator Date hidden'!F161)</f>
        <v>0</v>
      </c>
      <c r="F160" s="204">
        <f>IF('Indicator Date hidden'!G161="x","x",$F$2-'Indicator Date hidden'!G161)</f>
        <v>0</v>
      </c>
      <c r="G160" s="204">
        <f>IF('Indicator Date hidden'!H161="x","x",$G$2-'Indicator Date hidden'!H161)</f>
        <v>0</v>
      </c>
      <c r="H160" s="204">
        <f>IF('Indicator Date hidden'!I161="x","x",$H$2-'Indicator Date hidden'!I161)</f>
        <v>0</v>
      </c>
      <c r="I160" s="204">
        <f>IF('Indicator Date hidden'!J161="x","x",$I$2-'Indicator Date hidden'!J161)</f>
        <v>0</v>
      </c>
      <c r="J160" s="204">
        <f>IF('Indicator Date hidden'!K161="x","x",$J$2-'Indicator Date hidden'!K161)</f>
        <v>0</v>
      </c>
      <c r="K160" s="204">
        <f>IF('Indicator Date hidden'!L161="x","x",$K$2-'Indicator Date hidden'!L161)</f>
        <v>0</v>
      </c>
      <c r="L160" s="204">
        <f>IF('Indicator Date hidden'!M161="x","x",$L$2-'Indicator Date hidden'!M161)</f>
        <v>0</v>
      </c>
      <c r="M160" s="204">
        <f>IF('Indicator Date hidden'!N161="x","x",$M$2-'Indicator Date hidden'!N161)</f>
        <v>0</v>
      </c>
      <c r="N160" s="204">
        <f>IF('Indicator Date hidden'!O161="x","x",$N$2-'Indicator Date hidden'!O161)</f>
        <v>0</v>
      </c>
      <c r="O160" s="204">
        <f>IF('Indicator Date hidden'!P161="x","x",$O$2-'Indicator Date hidden'!P161)</f>
        <v>0</v>
      </c>
      <c r="P160" s="204">
        <f>IF('Indicator Date hidden'!Q161="x","x",$P$2-'Indicator Date hidden'!Q161)</f>
        <v>0</v>
      </c>
      <c r="Q160" s="204">
        <f>IF('Indicator Date hidden'!R161="x","x",$Q$2-'Indicator Date hidden'!R161)</f>
        <v>4</v>
      </c>
      <c r="R160" s="204">
        <f>IF('Indicator Date hidden'!S161="x","x",$R$2-'Indicator Date hidden'!S161)</f>
        <v>0</v>
      </c>
      <c r="S160" s="204">
        <f>IF('Indicator Date hidden'!T161="x","x",$S$2-'Indicator Date hidden'!T161)</f>
        <v>0</v>
      </c>
      <c r="T160" s="204">
        <f>IF('Indicator Date hidden'!U161="x","x",$T$2-'Indicator Date hidden'!U161)</f>
        <v>0</v>
      </c>
      <c r="U160" s="204">
        <f>IF('Indicator Date hidden'!V161="x","x",$U$2-'Indicator Date hidden'!V161)</f>
        <v>0</v>
      </c>
      <c r="V160" s="204">
        <f>IF('Indicator Date hidden'!W161="x","x",$V$2-'Indicator Date hidden'!W161)</f>
        <v>0</v>
      </c>
      <c r="W160" s="204">
        <f>IF('Indicator Date hidden'!X161="x","x",$W$2-'Indicator Date hidden'!X161)</f>
        <v>4</v>
      </c>
      <c r="X160" s="204" t="str">
        <f>IF('Indicator Date hidden'!Y161="x","x",$X$2-'Indicator Date hidden'!Y161)</f>
        <v>x</v>
      </c>
      <c r="Y160" s="204">
        <f>IF('Indicator Date hidden'!Z161="x","x",$Y$2-'Indicator Date hidden'!Z161)</f>
        <v>0</v>
      </c>
      <c r="Z160" s="204">
        <f>IF('Indicator Date hidden'!AA161="x","x",$Z$2-'Indicator Date hidden'!AA161)</f>
        <v>0</v>
      </c>
      <c r="AA160" s="204">
        <f>IF('Indicator Date hidden'!AB161="x","x",$AA$2-'Indicator Date hidden'!AB161)</f>
        <v>0</v>
      </c>
      <c r="AB160" s="204">
        <f>IF('Indicator Date hidden'!AC161="x","x",$AB$2-'Indicator Date hidden'!AC161)</f>
        <v>0</v>
      </c>
      <c r="AC160" s="204">
        <f>IF('Indicator Date hidden'!AD161="x","x",$AC$2-'Indicator Date hidden'!AD161)</f>
        <v>0</v>
      </c>
      <c r="AD160" s="204">
        <f>IF('Indicator Date hidden'!AE161="x","x",$AD$2-'Indicator Date hidden'!AE161)</f>
        <v>0</v>
      </c>
      <c r="AE160" s="204" t="str">
        <f>IF('Indicator Date hidden'!AF161="x","x",$AE$2-'Indicator Date hidden'!AF161)</f>
        <v>x</v>
      </c>
      <c r="AF160" s="204" t="str">
        <f>IF('Indicator Date hidden'!AG161="x","x",$AF$2-'Indicator Date hidden'!AG161)</f>
        <v>x</v>
      </c>
      <c r="AG160" s="204">
        <f>IF('Indicator Date hidden'!AH161="x","x",$AG$2-'Indicator Date hidden'!AH161)</f>
        <v>0</v>
      </c>
      <c r="AH160" s="204">
        <f>IF('Indicator Date hidden'!AI161="x","x",$AH$2-'Indicator Date hidden'!AI161)</f>
        <v>0</v>
      </c>
      <c r="AI160" s="204">
        <f>IF('Indicator Date hidden'!AJ161="x","x",$AI$2-'Indicator Date hidden'!AJ161)</f>
        <v>0</v>
      </c>
      <c r="AJ160" s="204">
        <f>IF('Indicator Date hidden'!AK161="x","x",$AJ$2-'Indicator Date hidden'!AK161)</f>
        <v>1</v>
      </c>
      <c r="AK160" s="204">
        <f>IF('Indicator Date hidden'!AL161="x","x",$AK$2-'Indicator Date hidden'!AL161)</f>
        <v>0</v>
      </c>
      <c r="AL160" s="204">
        <f>IF('Indicator Date hidden'!AM161="x","x",$AL$2-'Indicator Date hidden'!AM161)</f>
        <v>0</v>
      </c>
      <c r="AM160" s="204">
        <f>IF('Indicator Date hidden'!AN161="x","x",$AM$2-'Indicator Date hidden'!AN161)</f>
        <v>0</v>
      </c>
      <c r="AN160" s="204">
        <f>IF('Indicator Date hidden'!AO161="x","x",$AN$2-'Indicator Date hidden'!AO161)</f>
        <v>0</v>
      </c>
      <c r="AO160" s="204" t="str">
        <f>IF('Indicator Date hidden'!AP161="x","x",$AO$2-'Indicator Date hidden'!AP161)</f>
        <v>x</v>
      </c>
      <c r="AP160" s="204" t="str">
        <f>IF('Indicator Date hidden'!AQ161="x","x",$AP$2-'Indicator Date hidden'!AQ161)</f>
        <v>x</v>
      </c>
      <c r="AQ160" s="204" t="str">
        <f>IF('Indicator Date hidden'!AR161="x","x",$AQ$2-'Indicator Date hidden'!AR161)</f>
        <v>x</v>
      </c>
      <c r="AR160" s="204">
        <f>IF('Indicator Date hidden'!AS161="x","x",$AR$2-'Indicator Date hidden'!AS161)</f>
        <v>0</v>
      </c>
      <c r="AS160" s="204">
        <f>IF('Indicator Date hidden'!AT161="x","x",$AS$2-'Indicator Date hidden'!AT161)</f>
        <v>0</v>
      </c>
      <c r="AT160" s="204">
        <f>IF('Indicator Date hidden'!AU161="x","x",$AT$2-'Indicator Date hidden'!AU161)</f>
        <v>0</v>
      </c>
      <c r="AU160" s="204">
        <f>IF('Indicator Date hidden'!AV161="x","x",$AU$2-'Indicator Date hidden'!AV161)</f>
        <v>6</v>
      </c>
      <c r="AV160" s="204">
        <f>IF('Indicator Date hidden'!AW161="x","x",$AV$2-'Indicator Date hidden'!AW161)</f>
        <v>0</v>
      </c>
      <c r="AW160" s="204">
        <f>IF('Indicator Date hidden'!AX161="x","x",$AW$2-'Indicator Date hidden'!AX161)</f>
        <v>0</v>
      </c>
      <c r="AX160" s="204">
        <f>IF('Indicator Date hidden'!AY161="x","x",$AX$2-'Indicator Date hidden'!AY161)</f>
        <v>0</v>
      </c>
      <c r="AY160" s="204">
        <f>IF('Indicator Date hidden'!AZ161="x","x",$AY$2-'Indicator Date hidden'!AZ161)</f>
        <v>0</v>
      </c>
      <c r="AZ160" s="204">
        <f>IF('Indicator Date hidden'!BA161="x","x",$AZ$2-'Indicator Date hidden'!BA161)</f>
        <v>0</v>
      </c>
      <c r="BA160">
        <f t="shared" si="20"/>
        <v>15</v>
      </c>
      <c r="BB160" s="21">
        <f t="shared" si="21"/>
        <v>0.33333333333333331</v>
      </c>
      <c r="BC160">
        <f t="shared" si="22"/>
        <v>4</v>
      </c>
      <c r="BD160" s="21">
        <f t="shared" si="23"/>
        <v>1.1925695879998879</v>
      </c>
      <c r="BE160" s="273">
        <f t="shared" si="24"/>
        <v>0</v>
      </c>
    </row>
    <row r="161" spans="1:57" x14ac:dyDescent="0.35">
      <c r="A161" t="s">
        <v>6921</v>
      </c>
      <c r="B161" s="204">
        <f>IF('Indicator Date hidden'!C162="x","x",$B$2-'Indicator Date hidden'!C162)</f>
        <v>0</v>
      </c>
      <c r="C161" s="204">
        <f>IF('Indicator Date hidden'!D162="x","x",$C$2-'Indicator Date hidden'!D162)</f>
        <v>0</v>
      </c>
      <c r="D161" s="204">
        <f>IF('Indicator Date hidden'!E162="x","x",$D$2-'Indicator Date hidden'!E162)</f>
        <v>0</v>
      </c>
      <c r="E161" s="204">
        <f>IF('Indicator Date hidden'!F162="x","x",$E$2-'Indicator Date hidden'!F162)</f>
        <v>0</v>
      </c>
      <c r="F161" s="204">
        <f>IF('Indicator Date hidden'!G162="x","x",$F$2-'Indicator Date hidden'!G162)</f>
        <v>0</v>
      </c>
      <c r="G161" s="204">
        <f>IF('Indicator Date hidden'!H162="x","x",$G$2-'Indicator Date hidden'!H162)</f>
        <v>0</v>
      </c>
      <c r="H161" s="204">
        <f>IF('Indicator Date hidden'!I162="x","x",$H$2-'Indicator Date hidden'!I162)</f>
        <v>0</v>
      </c>
      <c r="I161" s="204">
        <f>IF('Indicator Date hidden'!J162="x","x",$I$2-'Indicator Date hidden'!J162)</f>
        <v>0</v>
      </c>
      <c r="J161" s="204">
        <f>IF('Indicator Date hidden'!K162="x","x",$J$2-'Indicator Date hidden'!K162)</f>
        <v>0</v>
      </c>
      <c r="K161" s="204">
        <f>IF('Indicator Date hidden'!L162="x","x",$K$2-'Indicator Date hidden'!L162)</f>
        <v>0</v>
      </c>
      <c r="L161" s="204">
        <f>IF('Indicator Date hidden'!M162="x","x",$L$2-'Indicator Date hidden'!M162)</f>
        <v>0</v>
      </c>
      <c r="M161" s="204">
        <f>IF('Indicator Date hidden'!N162="x","x",$M$2-'Indicator Date hidden'!N162)</f>
        <v>0</v>
      </c>
      <c r="N161" s="204">
        <f>IF('Indicator Date hidden'!O162="x","x",$N$2-'Indicator Date hidden'!O162)</f>
        <v>0</v>
      </c>
      <c r="O161" s="204">
        <f>IF('Indicator Date hidden'!P162="x","x",$O$2-'Indicator Date hidden'!P162)</f>
        <v>0</v>
      </c>
      <c r="P161" s="204">
        <f>IF('Indicator Date hidden'!Q162="x","x",$P$2-'Indicator Date hidden'!Q162)</f>
        <v>0</v>
      </c>
      <c r="Q161" s="204" t="str">
        <f>IF('Indicator Date hidden'!R162="x","x",$Q$2-'Indicator Date hidden'!R162)</f>
        <v>x</v>
      </c>
      <c r="R161" s="204">
        <f>IF('Indicator Date hidden'!S162="x","x",$R$2-'Indicator Date hidden'!S162)</f>
        <v>0</v>
      </c>
      <c r="S161" s="204">
        <f>IF('Indicator Date hidden'!T162="x","x",$S$2-'Indicator Date hidden'!T162)</f>
        <v>0</v>
      </c>
      <c r="T161" s="204">
        <f>IF('Indicator Date hidden'!U162="x","x",$T$2-'Indicator Date hidden'!U162)</f>
        <v>0</v>
      </c>
      <c r="U161" s="204" t="str">
        <f>IF('Indicator Date hidden'!V162="x","x",$U$2-'Indicator Date hidden'!V162)</f>
        <v>x</v>
      </c>
      <c r="V161" s="204">
        <f>IF('Indicator Date hidden'!W162="x","x",$V$2-'Indicator Date hidden'!W162)</f>
        <v>0</v>
      </c>
      <c r="W161" s="204" t="str">
        <f>IF('Indicator Date hidden'!X162="x","x",$W$2-'Indicator Date hidden'!X162)</f>
        <v>x</v>
      </c>
      <c r="X161" s="204">
        <f>IF('Indicator Date hidden'!Y162="x","x",$X$2-'Indicator Date hidden'!Y162)</f>
        <v>1</v>
      </c>
      <c r="Y161" s="204">
        <f>IF('Indicator Date hidden'!Z162="x","x",$Y$2-'Indicator Date hidden'!Z162)</f>
        <v>0</v>
      </c>
      <c r="Z161" s="204">
        <f>IF('Indicator Date hidden'!AA162="x","x",$Z$2-'Indicator Date hidden'!AA162)</f>
        <v>0</v>
      </c>
      <c r="AA161" s="204">
        <f>IF('Indicator Date hidden'!AB162="x","x",$AA$2-'Indicator Date hidden'!AB162)</f>
        <v>1</v>
      </c>
      <c r="AB161" s="204">
        <f>IF('Indicator Date hidden'!AC162="x","x",$AB$2-'Indicator Date hidden'!AC162)</f>
        <v>0</v>
      </c>
      <c r="AC161" s="204">
        <f>IF('Indicator Date hidden'!AD162="x","x",$AC$2-'Indicator Date hidden'!AD162)</f>
        <v>0</v>
      </c>
      <c r="AD161" s="204" t="str">
        <f>IF('Indicator Date hidden'!AE162="x","x",$AD$2-'Indicator Date hidden'!AE162)</f>
        <v>x</v>
      </c>
      <c r="AE161" s="204">
        <f>IF('Indicator Date hidden'!AF162="x","x",$AE$2-'Indicator Date hidden'!AF162)</f>
        <v>0</v>
      </c>
      <c r="AF161" s="204">
        <f>IF('Indicator Date hidden'!AG162="x","x",$AF$2-'Indicator Date hidden'!AG162)</f>
        <v>1</v>
      </c>
      <c r="AG161" s="204">
        <f>IF('Indicator Date hidden'!AH162="x","x",$AG$2-'Indicator Date hidden'!AH162)</f>
        <v>0</v>
      </c>
      <c r="AH161" s="204">
        <f>IF('Indicator Date hidden'!AI162="x","x",$AH$2-'Indicator Date hidden'!AI162)</f>
        <v>0</v>
      </c>
      <c r="AI161" s="204">
        <f>IF('Indicator Date hidden'!AJ162="x","x",$AI$2-'Indicator Date hidden'!AJ162)</f>
        <v>0</v>
      </c>
      <c r="AJ161" s="204" t="str">
        <f>IF('Indicator Date hidden'!AK162="x","x",$AJ$2-'Indicator Date hidden'!AK162)</f>
        <v>x</v>
      </c>
      <c r="AK161" s="204">
        <f>IF('Indicator Date hidden'!AL162="x","x",$AK$2-'Indicator Date hidden'!AL162)</f>
        <v>1</v>
      </c>
      <c r="AL161" s="204">
        <f>IF('Indicator Date hidden'!AM162="x","x",$AL$2-'Indicator Date hidden'!AM162)</f>
        <v>0</v>
      </c>
      <c r="AM161" s="204">
        <f>IF('Indicator Date hidden'!AN162="x","x",$AM$2-'Indicator Date hidden'!AN162)</f>
        <v>0</v>
      </c>
      <c r="AN161" s="204">
        <f>IF('Indicator Date hidden'!AO162="x","x",$AN$2-'Indicator Date hidden'!AO162)</f>
        <v>0</v>
      </c>
      <c r="AO161" s="204">
        <f>IF('Indicator Date hidden'!AP162="x","x",$AO$2-'Indicator Date hidden'!AP162)</f>
        <v>0</v>
      </c>
      <c r="AP161" s="204">
        <f>IF('Indicator Date hidden'!AQ162="x","x",$AP$2-'Indicator Date hidden'!AQ162)</f>
        <v>0</v>
      </c>
      <c r="AQ161" s="204">
        <f>IF('Indicator Date hidden'!AR162="x","x",$AQ$2-'Indicator Date hidden'!AR162)</f>
        <v>0</v>
      </c>
      <c r="AR161" s="204">
        <f>IF('Indicator Date hidden'!AS162="x","x",$AR$2-'Indicator Date hidden'!AS162)</f>
        <v>0</v>
      </c>
      <c r="AS161" s="204">
        <f>IF('Indicator Date hidden'!AT162="x","x",$AS$2-'Indicator Date hidden'!AT162)</f>
        <v>0</v>
      </c>
      <c r="AT161" s="204">
        <f>IF('Indicator Date hidden'!AU162="x","x",$AT$2-'Indicator Date hidden'!AU162)</f>
        <v>0</v>
      </c>
      <c r="AU161" s="204">
        <f>IF('Indicator Date hidden'!AV162="x","x",$AU$2-'Indicator Date hidden'!AV162)</f>
        <v>1</v>
      </c>
      <c r="AV161" s="204">
        <f>IF('Indicator Date hidden'!AW162="x","x",$AV$2-'Indicator Date hidden'!AW162)</f>
        <v>0</v>
      </c>
      <c r="AW161" s="204">
        <f>IF('Indicator Date hidden'!AX162="x","x",$AW$2-'Indicator Date hidden'!AX162)</f>
        <v>0</v>
      </c>
      <c r="AX161" s="204">
        <f>IF('Indicator Date hidden'!AY162="x","x",$AX$2-'Indicator Date hidden'!AY162)</f>
        <v>0</v>
      </c>
      <c r="AY161" s="204">
        <f>IF('Indicator Date hidden'!AZ162="x","x",$AY$2-'Indicator Date hidden'!AZ162)</f>
        <v>0</v>
      </c>
      <c r="AZ161" s="204">
        <f>IF('Indicator Date hidden'!BA162="x","x",$AZ$2-'Indicator Date hidden'!BA162)</f>
        <v>0</v>
      </c>
      <c r="BA161">
        <f t="shared" si="20"/>
        <v>5</v>
      </c>
      <c r="BB161" s="21">
        <f t="shared" si="21"/>
        <v>0.10869565217391304</v>
      </c>
      <c r="BC161">
        <f t="shared" si="22"/>
        <v>5</v>
      </c>
      <c r="BD161" s="21">
        <f t="shared" si="23"/>
        <v>0.31125697963644244</v>
      </c>
      <c r="BE161" s="273">
        <f t="shared" si="24"/>
        <v>0</v>
      </c>
    </row>
    <row r="162" spans="1:57" x14ac:dyDescent="0.35">
      <c r="A162" t="s">
        <v>7003</v>
      </c>
      <c r="B162" s="204">
        <f>IF('Indicator Date hidden'!C163="x","x",$B$2-'Indicator Date hidden'!C163)</f>
        <v>0</v>
      </c>
      <c r="C162" s="204">
        <f>IF('Indicator Date hidden'!D163="x","x",$C$2-'Indicator Date hidden'!D163)</f>
        <v>0</v>
      </c>
      <c r="D162" s="204">
        <f>IF('Indicator Date hidden'!E163="x","x",$D$2-'Indicator Date hidden'!E163)</f>
        <v>0</v>
      </c>
      <c r="E162" s="204">
        <f>IF('Indicator Date hidden'!F163="x","x",$E$2-'Indicator Date hidden'!F163)</f>
        <v>0</v>
      </c>
      <c r="F162" s="204">
        <f>IF('Indicator Date hidden'!G163="x","x",$F$2-'Indicator Date hidden'!G163)</f>
        <v>0</v>
      </c>
      <c r="G162" s="204">
        <f>IF('Indicator Date hidden'!H163="x","x",$G$2-'Indicator Date hidden'!H163)</f>
        <v>0</v>
      </c>
      <c r="H162" s="204">
        <f>IF('Indicator Date hidden'!I163="x","x",$H$2-'Indicator Date hidden'!I163)</f>
        <v>0</v>
      </c>
      <c r="I162" s="204">
        <f>IF('Indicator Date hidden'!J163="x","x",$I$2-'Indicator Date hidden'!J163)</f>
        <v>0</v>
      </c>
      <c r="J162" s="204">
        <f>IF('Indicator Date hidden'!K163="x","x",$J$2-'Indicator Date hidden'!K163)</f>
        <v>0</v>
      </c>
      <c r="K162" s="204">
        <f>IF('Indicator Date hidden'!L163="x","x",$K$2-'Indicator Date hidden'!L163)</f>
        <v>0</v>
      </c>
      <c r="L162" s="204">
        <f>IF('Indicator Date hidden'!M163="x","x",$L$2-'Indicator Date hidden'!M163)</f>
        <v>0</v>
      </c>
      <c r="M162" s="204">
        <f>IF('Indicator Date hidden'!N163="x","x",$M$2-'Indicator Date hidden'!N163)</f>
        <v>0</v>
      </c>
      <c r="N162" s="204">
        <f>IF('Indicator Date hidden'!O163="x","x",$N$2-'Indicator Date hidden'!O163)</f>
        <v>0</v>
      </c>
      <c r="O162" s="204">
        <f>IF('Indicator Date hidden'!P163="x","x",$O$2-'Indicator Date hidden'!P163)</f>
        <v>0</v>
      </c>
      <c r="P162" s="204">
        <f>IF('Indicator Date hidden'!Q163="x","x",$P$2-'Indicator Date hidden'!Q163)</f>
        <v>0</v>
      </c>
      <c r="Q162" s="204" t="str">
        <f>IF('Indicator Date hidden'!R163="x","x",$Q$2-'Indicator Date hidden'!R163)</f>
        <v>x</v>
      </c>
      <c r="R162" s="204">
        <f>IF('Indicator Date hidden'!S163="x","x",$R$2-'Indicator Date hidden'!S163)</f>
        <v>0</v>
      </c>
      <c r="S162" s="204">
        <f>IF('Indicator Date hidden'!T163="x","x",$S$2-'Indicator Date hidden'!T163)</f>
        <v>0</v>
      </c>
      <c r="T162" s="204">
        <f>IF('Indicator Date hidden'!U163="x","x",$T$2-'Indicator Date hidden'!U163)</f>
        <v>0</v>
      </c>
      <c r="U162" s="204">
        <f>IF('Indicator Date hidden'!V163="x","x",$U$2-'Indicator Date hidden'!V163)</f>
        <v>0</v>
      </c>
      <c r="V162" s="204">
        <f>IF('Indicator Date hidden'!W163="x","x",$V$2-'Indicator Date hidden'!W163)</f>
        <v>0</v>
      </c>
      <c r="W162" s="204">
        <f>IF('Indicator Date hidden'!X163="x","x",$W$2-'Indicator Date hidden'!X163)</f>
        <v>2</v>
      </c>
      <c r="X162" s="204">
        <f>IF('Indicator Date hidden'!Y163="x","x",$X$2-'Indicator Date hidden'!Y163)</f>
        <v>4</v>
      </c>
      <c r="Y162" s="204">
        <f>IF('Indicator Date hidden'!Z163="x","x",$Y$2-'Indicator Date hidden'!Z163)</f>
        <v>0</v>
      </c>
      <c r="Z162" s="204">
        <f>IF('Indicator Date hidden'!AA163="x","x",$Z$2-'Indicator Date hidden'!AA163)</f>
        <v>0</v>
      </c>
      <c r="AA162" s="204">
        <f>IF('Indicator Date hidden'!AB163="x","x",$AA$2-'Indicator Date hidden'!AB163)</f>
        <v>0</v>
      </c>
      <c r="AB162" s="204">
        <f>IF('Indicator Date hidden'!AC163="x","x",$AB$2-'Indicator Date hidden'!AC163)</f>
        <v>0</v>
      </c>
      <c r="AC162" s="204">
        <f>IF('Indicator Date hidden'!AD163="x","x",$AC$2-'Indicator Date hidden'!AD163)</f>
        <v>0</v>
      </c>
      <c r="AD162" s="204">
        <f>IF('Indicator Date hidden'!AE163="x","x",$AD$2-'Indicator Date hidden'!AE163)</f>
        <v>0</v>
      </c>
      <c r="AE162" s="204">
        <f>IF('Indicator Date hidden'!AF163="x","x",$AE$2-'Indicator Date hidden'!AF163)</f>
        <v>0</v>
      </c>
      <c r="AF162" s="204">
        <f>IF('Indicator Date hidden'!AG163="x","x",$AF$2-'Indicator Date hidden'!AG163)</f>
        <v>1</v>
      </c>
      <c r="AG162" s="204">
        <f>IF('Indicator Date hidden'!AH163="x","x",$AG$2-'Indicator Date hidden'!AH163)</f>
        <v>0</v>
      </c>
      <c r="AH162" s="204">
        <f>IF('Indicator Date hidden'!AI163="x","x",$AH$2-'Indicator Date hidden'!AI163)</f>
        <v>0</v>
      </c>
      <c r="AI162" s="204">
        <f>IF('Indicator Date hidden'!AJ163="x","x",$AI$2-'Indicator Date hidden'!AJ163)</f>
        <v>0</v>
      </c>
      <c r="AJ162" s="204">
        <f>IF('Indicator Date hidden'!AK163="x","x",$AJ$2-'Indicator Date hidden'!AK163)</f>
        <v>1</v>
      </c>
      <c r="AK162" s="204">
        <f>IF('Indicator Date hidden'!AL163="x","x",$AK$2-'Indicator Date hidden'!AL163)</f>
        <v>1</v>
      </c>
      <c r="AL162" s="204">
        <f>IF('Indicator Date hidden'!AM163="x","x",$AL$2-'Indicator Date hidden'!AM163)</f>
        <v>0</v>
      </c>
      <c r="AM162" s="204">
        <f>IF('Indicator Date hidden'!AN163="x","x",$AM$2-'Indicator Date hidden'!AN163)</f>
        <v>0</v>
      </c>
      <c r="AN162" s="204">
        <f>IF('Indicator Date hidden'!AO163="x","x",$AN$2-'Indicator Date hidden'!AO163)</f>
        <v>0</v>
      </c>
      <c r="AO162" s="204">
        <f>IF('Indicator Date hidden'!AP163="x","x",$AO$2-'Indicator Date hidden'!AP163)</f>
        <v>0</v>
      </c>
      <c r="AP162" s="204">
        <f>IF('Indicator Date hidden'!AQ163="x","x",$AP$2-'Indicator Date hidden'!AQ163)</f>
        <v>0</v>
      </c>
      <c r="AQ162" s="204">
        <f>IF('Indicator Date hidden'!AR163="x","x",$AQ$2-'Indicator Date hidden'!AR163)</f>
        <v>0</v>
      </c>
      <c r="AR162" s="204">
        <f>IF('Indicator Date hidden'!AS163="x","x",$AR$2-'Indicator Date hidden'!AS163)</f>
        <v>0</v>
      </c>
      <c r="AS162" s="204">
        <f>IF('Indicator Date hidden'!AT163="x","x",$AS$2-'Indicator Date hidden'!AT163)</f>
        <v>0</v>
      </c>
      <c r="AT162" s="204">
        <f>IF('Indicator Date hidden'!AU163="x","x",$AT$2-'Indicator Date hidden'!AU163)</f>
        <v>0</v>
      </c>
      <c r="AU162" s="204">
        <f>IF('Indicator Date hidden'!AV163="x","x",$AU$2-'Indicator Date hidden'!AV163)</f>
        <v>4</v>
      </c>
      <c r="AV162" s="204">
        <f>IF('Indicator Date hidden'!AW163="x","x",$AV$2-'Indicator Date hidden'!AW163)</f>
        <v>0</v>
      </c>
      <c r="AW162" s="204">
        <f>IF('Indicator Date hidden'!AX163="x","x",$AW$2-'Indicator Date hidden'!AX163)</f>
        <v>0</v>
      </c>
      <c r="AX162" s="204">
        <f>IF('Indicator Date hidden'!AY163="x","x",$AX$2-'Indicator Date hidden'!AY163)</f>
        <v>0</v>
      </c>
      <c r="AY162" s="204">
        <f>IF('Indicator Date hidden'!AZ163="x","x",$AY$2-'Indicator Date hidden'!AZ163)</f>
        <v>0</v>
      </c>
      <c r="AZ162" s="204">
        <f>IF('Indicator Date hidden'!BA163="x","x",$AZ$2-'Indicator Date hidden'!BA163)</f>
        <v>0</v>
      </c>
      <c r="BA162">
        <f t="shared" si="20"/>
        <v>13</v>
      </c>
      <c r="BB162" s="21">
        <f t="shared" si="21"/>
        <v>0.26</v>
      </c>
      <c r="BC162">
        <f t="shared" si="22"/>
        <v>6</v>
      </c>
      <c r="BD162" s="21">
        <f t="shared" si="23"/>
        <v>0.84403791384036775</v>
      </c>
      <c r="BE162" s="273">
        <f t="shared" si="24"/>
        <v>0</v>
      </c>
    </row>
    <row r="163" spans="1:57" x14ac:dyDescent="0.35">
      <c r="A163" t="s">
        <v>7080</v>
      </c>
      <c r="B163" s="204">
        <f>IF('Indicator Date hidden'!C164="x","x",$B$2-'Indicator Date hidden'!C164)</f>
        <v>0</v>
      </c>
      <c r="C163" s="204">
        <f>IF('Indicator Date hidden'!D164="x","x",$C$2-'Indicator Date hidden'!D164)</f>
        <v>0</v>
      </c>
      <c r="D163" s="204">
        <f>IF('Indicator Date hidden'!E164="x","x",$D$2-'Indicator Date hidden'!E164)</f>
        <v>0</v>
      </c>
      <c r="E163" s="204">
        <f>IF('Indicator Date hidden'!F164="x","x",$E$2-'Indicator Date hidden'!F164)</f>
        <v>0</v>
      </c>
      <c r="F163" s="204">
        <f>IF('Indicator Date hidden'!G164="x","x",$F$2-'Indicator Date hidden'!G164)</f>
        <v>0</v>
      </c>
      <c r="G163" s="204">
        <f>IF('Indicator Date hidden'!H164="x","x",$G$2-'Indicator Date hidden'!H164)</f>
        <v>0</v>
      </c>
      <c r="H163" s="204">
        <f>IF('Indicator Date hidden'!I164="x","x",$H$2-'Indicator Date hidden'!I164)</f>
        <v>0</v>
      </c>
      <c r="I163" s="204">
        <f>IF('Indicator Date hidden'!J164="x","x",$I$2-'Indicator Date hidden'!J164)</f>
        <v>0</v>
      </c>
      <c r="J163" s="204">
        <f>IF('Indicator Date hidden'!K164="x","x",$J$2-'Indicator Date hidden'!K164)</f>
        <v>0</v>
      </c>
      <c r="K163" s="204">
        <f>IF('Indicator Date hidden'!L164="x","x",$K$2-'Indicator Date hidden'!L164)</f>
        <v>0</v>
      </c>
      <c r="L163" s="204">
        <f>IF('Indicator Date hidden'!M164="x","x",$L$2-'Indicator Date hidden'!M164)</f>
        <v>0</v>
      </c>
      <c r="M163" s="204">
        <f>IF('Indicator Date hidden'!N164="x","x",$M$2-'Indicator Date hidden'!N164)</f>
        <v>0</v>
      </c>
      <c r="N163" s="204">
        <f>IF('Indicator Date hidden'!O164="x","x",$N$2-'Indicator Date hidden'!O164)</f>
        <v>0</v>
      </c>
      <c r="O163" s="204">
        <f>IF('Indicator Date hidden'!P164="x","x",$O$2-'Indicator Date hidden'!P164)</f>
        <v>0</v>
      </c>
      <c r="P163" s="204">
        <f>IF('Indicator Date hidden'!Q164="x","x",$P$2-'Indicator Date hidden'!Q164)</f>
        <v>0</v>
      </c>
      <c r="Q163" s="204">
        <f>IF('Indicator Date hidden'!R164="x","x",$Q$2-'Indicator Date hidden'!R164)</f>
        <v>4</v>
      </c>
      <c r="R163" s="204">
        <f>IF('Indicator Date hidden'!S164="x","x",$R$2-'Indicator Date hidden'!S164)</f>
        <v>0</v>
      </c>
      <c r="S163" s="204">
        <f>IF('Indicator Date hidden'!T164="x","x",$S$2-'Indicator Date hidden'!T164)</f>
        <v>0</v>
      </c>
      <c r="T163" s="204">
        <f>IF('Indicator Date hidden'!U164="x","x",$T$2-'Indicator Date hidden'!U164)</f>
        <v>0</v>
      </c>
      <c r="U163" s="204">
        <f>IF('Indicator Date hidden'!V164="x","x",$U$2-'Indicator Date hidden'!V164)</f>
        <v>0</v>
      </c>
      <c r="V163" s="204">
        <f>IF('Indicator Date hidden'!W164="x","x",$V$2-'Indicator Date hidden'!W164)</f>
        <v>0</v>
      </c>
      <c r="W163" s="204">
        <f>IF('Indicator Date hidden'!X164="x","x",$W$2-'Indicator Date hidden'!X164)</f>
        <v>0</v>
      </c>
      <c r="X163" s="204">
        <f>IF('Indicator Date hidden'!Y164="x","x",$X$2-'Indicator Date hidden'!Y164)</f>
        <v>4</v>
      </c>
      <c r="Y163" s="204">
        <f>IF('Indicator Date hidden'!Z164="x","x",$Y$2-'Indicator Date hidden'!Z164)</f>
        <v>0</v>
      </c>
      <c r="Z163" s="204">
        <f>IF('Indicator Date hidden'!AA164="x","x",$Z$2-'Indicator Date hidden'!AA164)</f>
        <v>0</v>
      </c>
      <c r="AA163" s="204">
        <f>IF('Indicator Date hidden'!AB164="x","x",$AA$2-'Indicator Date hidden'!AB164)</f>
        <v>0</v>
      </c>
      <c r="AB163" s="204">
        <f>IF('Indicator Date hidden'!AC164="x","x",$AB$2-'Indicator Date hidden'!AC164)</f>
        <v>0</v>
      </c>
      <c r="AC163" s="204">
        <f>IF('Indicator Date hidden'!AD164="x","x",$AC$2-'Indicator Date hidden'!AD164)</f>
        <v>0</v>
      </c>
      <c r="AD163" s="204">
        <f>IF('Indicator Date hidden'!AE164="x","x",$AD$2-'Indicator Date hidden'!AE164)</f>
        <v>0</v>
      </c>
      <c r="AE163" s="204">
        <f>IF('Indicator Date hidden'!AF164="x","x",$AE$2-'Indicator Date hidden'!AF164)</f>
        <v>0</v>
      </c>
      <c r="AF163" s="204">
        <f>IF('Indicator Date hidden'!AG164="x","x",$AF$2-'Indicator Date hidden'!AG164)</f>
        <v>4</v>
      </c>
      <c r="AG163" s="204">
        <f>IF('Indicator Date hidden'!AH164="x","x",$AG$2-'Indicator Date hidden'!AH164)</f>
        <v>0</v>
      </c>
      <c r="AH163" s="204">
        <f>IF('Indicator Date hidden'!AI164="x","x",$AH$2-'Indicator Date hidden'!AI164)</f>
        <v>0</v>
      </c>
      <c r="AI163" s="204">
        <f>IF('Indicator Date hidden'!AJ164="x","x",$AI$2-'Indicator Date hidden'!AJ164)</f>
        <v>0</v>
      </c>
      <c r="AJ163" s="204">
        <f>IF('Indicator Date hidden'!AK164="x","x",$AJ$2-'Indicator Date hidden'!AK164)</f>
        <v>1</v>
      </c>
      <c r="AK163" s="204">
        <f>IF('Indicator Date hidden'!AL164="x","x",$AK$2-'Indicator Date hidden'!AL164)</f>
        <v>0</v>
      </c>
      <c r="AL163" s="204">
        <f>IF('Indicator Date hidden'!AM164="x","x",$AL$2-'Indicator Date hidden'!AM164)</f>
        <v>0</v>
      </c>
      <c r="AM163" s="204">
        <f>IF('Indicator Date hidden'!AN164="x","x",$AM$2-'Indicator Date hidden'!AN164)</f>
        <v>0</v>
      </c>
      <c r="AN163" s="204">
        <f>IF('Indicator Date hidden'!AO164="x","x",$AN$2-'Indicator Date hidden'!AO164)</f>
        <v>0</v>
      </c>
      <c r="AO163" s="204" t="str">
        <f>IF('Indicator Date hidden'!AP164="x","x",$AO$2-'Indicator Date hidden'!AP164)</f>
        <v>x</v>
      </c>
      <c r="AP163" s="204" t="str">
        <f>IF('Indicator Date hidden'!AQ164="x","x",$AP$2-'Indicator Date hidden'!AQ164)</f>
        <v>x</v>
      </c>
      <c r="AQ163" s="204">
        <f>IF('Indicator Date hidden'!AR164="x","x",$AQ$2-'Indicator Date hidden'!AR164)</f>
        <v>4</v>
      </c>
      <c r="AR163" s="204">
        <f>IF('Indicator Date hidden'!AS164="x","x",$AR$2-'Indicator Date hidden'!AS164)</f>
        <v>0</v>
      </c>
      <c r="AS163" s="204">
        <f>IF('Indicator Date hidden'!AT164="x","x",$AS$2-'Indicator Date hidden'!AT164)</f>
        <v>0</v>
      </c>
      <c r="AT163" s="204">
        <f>IF('Indicator Date hidden'!AU164="x","x",$AT$2-'Indicator Date hidden'!AU164)</f>
        <v>0</v>
      </c>
      <c r="AU163" s="204">
        <f>IF('Indicator Date hidden'!AV164="x","x",$AU$2-'Indicator Date hidden'!AV164)</f>
        <v>1</v>
      </c>
      <c r="AV163" s="204">
        <f>IF('Indicator Date hidden'!AW164="x","x",$AV$2-'Indicator Date hidden'!AW164)</f>
        <v>0</v>
      </c>
      <c r="AW163" s="204">
        <f>IF('Indicator Date hidden'!AX164="x","x",$AW$2-'Indicator Date hidden'!AX164)</f>
        <v>0</v>
      </c>
      <c r="AX163" s="204">
        <f>IF('Indicator Date hidden'!AY164="x","x",$AX$2-'Indicator Date hidden'!AY164)</f>
        <v>0</v>
      </c>
      <c r="AY163" s="204">
        <f>IF('Indicator Date hidden'!AZ164="x","x",$AY$2-'Indicator Date hidden'!AZ164)</f>
        <v>1</v>
      </c>
      <c r="AZ163" s="204">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73">
        <f t="shared" ref="BE163:BE193" si="29">MEDIAN(B163:AZ163)</f>
        <v>0</v>
      </c>
    </row>
    <row r="164" spans="1:57" x14ac:dyDescent="0.35">
      <c r="A164" t="s">
        <v>7096</v>
      </c>
      <c r="B164" s="204">
        <f>IF('Indicator Date hidden'!C165="x","x",$B$2-'Indicator Date hidden'!C165)</f>
        <v>0</v>
      </c>
      <c r="C164" s="204">
        <f>IF('Indicator Date hidden'!D165="x","x",$C$2-'Indicator Date hidden'!D165)</f>
        <v>0</v>
      </c>
      <c r="D164" s="204">
        <f>IF('Indicator Date hidden'!E165="x","x",$D$2-'Indicator Date hidden'!E165)</f>
        <v>0</v>
      </c>
      <c r="E164" s="204">
        <f>IF('Indicator Date hidden'!F165="x","x",$E$2-'Indicator Date hidden'!F165)</f>
        <v>0</v>
      </c>
      <c r="F164" s="204">
        <f>IF('Indicator Date hidden'!G165="x","x",$F$2-'Indicator Date hidden'!G165)</f>
        <v>0</v>
      </c>
      <c r="G164" s="204">
        <f>IF('Indicator Date hidden'!H165="x","x",$G$2-'Indicator Date hidden'!H165)</f>
        <v>0</v>
      </c>
      <c r="H164" s="204">
        <f>IF('Indicator Date hidden'!I165="x","x",$H$2-'Indicator Date hidden'!I165)</f>
        <v>0</v>
      </c>
      <c r="I164" s="204">
        <f>IF('Indicator Date hidden'!J165="x","x",$I$2-'Indicator Date hidden'!J165)</f>
        <v>0</v>
      </c>
      <c r="J164" s="204">
        <f>IF('Indicator Date hidden'!K165="x","x",$J$2-'Indicator Date hidden'!K165)</f>
        <v>0</v>
      </c>
      <c r="K164" s="204">
        <f>IF('Indicator Date hidden'!L165="x","x",$K$2-'Indicator Date hidden'!L165)</f>
        <v>0</v>
      </c>
      <c r="L164" s="204">
        <f>IF('Indicator Date hidden'!M165="x","x",$L$2-'Indicator Date hidden'!M165)</f>
        <v>0</v>
      </c>
      <c r="M164" s="204">
        <f>IF('Indicator Date hidden'!N165="x","x",$M$2-'Indicator Date hidden'!N165)</f>
        <v>0</v>
      </c>
      <c r="N164" s="204">
        <f>IF('Indicator Date hidden'!O165="x","x",$N$2-'Indicator Date hidden'!O165)</f>
        <v>0</v>
      </c>
      <c r="O164" s="204">
        <f>IF('Indicator Date hidden'!P165="x","x",$O$2-'Indicator Date hidden'!P165)</f>
        <v>0</v>
      </c>
      <c r="P164" s="204">
        <f>IF('Indicator Date hidden'!Q165="x","x",$P$2-'Indicator Date hidden'!Q165)</f>
        <v>0</v>
      </c>
      <c r="Q164" s="204">
        <f>IF('Indicator Date hidden'!R165="x","x",$Q$2-'Indicator Date hidden'!R165)</f>
        <v>4</v>
      </c>
      <c r="R164" s="204">
        <f>IF('Indicator Date hidden'!S165="x","x",$R$2-'Indicator Date hidden'!S165)</f>
        <v>0</v>
      </c>
      <c r="S164" s="204">
        <f>IF('Indicator Date hidden'!T165="x","x",$S$2-'Indicator Date hidden'!T165)</f>
        <v>0</v>
      </c>
      <c r="T164" s="204">
        <f>IF('Indicator Date hidden'!U165="x","x",$T$2-'Indicator Date hidden'!U165)</f>
        <v>0</v>
      </c>
      <c r="U164" s="204">
        <f>IF('Indicator Date hidden'!V165="x","x",$U$2-'Indicator Date hidden'!V165)</f>
        <v>0</v>
      </c>
      <c r="V164" s="204">
        <f>IF('Indicator Date hidden'!W165="x","x",$V$2-'Indicator Date hidden'!W165)</f>
        <v>0</v>
      </c>
      <c r="W164" s="204">
        <f>IF('Indicator Date hidden'!X165="x","x",$W$2-'Indicator Date hidden'!X165)</f>
        <v>4</v>
      </c>
      <c r="X164" s="204">
        <f>IF('Indicator Date hidden'!Y165="x","x",$X$2-'Indicator Date hidden'!Y165)</f>
        <v>2</v>
      </c>
      <c r="Y164" s="204">
        <f>IF('Indicator Date hidden'!Z165="x","x",$Y$2-'Indicator Date hidden'!Z165)</f>
        <v>0</v>
      </c>
      <c r="Z164" s="204">
        <f>IF('Indicator Date hidden'!AA165="x","x",$Z$2-'Indicator Date hidden'!AA165)</f>
        <v>0</v>
      </c>
      <c r="AA164" s="204">
        <f>IF('Indicator Date hidden'!AB165="x","x",$AA$2-'Indicator Date hidden'!AB165)</f>
        <v>0</v>
      </c>
      <c r="AB164" s="204">
        <f>IF('Indicator Date hidden'!AC165="x","x",$AB$2-'Indicator Date hidden'!AC165)</f>
        <v>0</v>
      </c>
      <c r="AC164" s="204">
        <f>IF('Indicator Date hidden'!AD165="x","x",$AC$2-'Indicator Date hidden'!AD165)</f>
        <v>0</v>
      </c>
      <c r="AD164" s="204">
        <f>IF('Indicator Date hidden'!AE165="x","x",$AD$2-'Indicator Date hidden'!AE165)</f>
        <v>0</v>
      </c>
      <c r="AE164" s="204">
        <f>IF('Indicator Date hidden'!AF165="x","x",$AE$2-'Indicator Date hidden'!AF165)</f>
        <v>0</v>
      </c>
      <c r="AF164" s="204" t="str">
        <f>IF('Indicator Date hidden'!AG165="x","x",$AF$2-'Indicator Date hidden'!AG165)</f>
        <v>x</v>
      </c>
      <c r="AG164" s="204">
        <f>IF('Indicator Date hidden'!AH165="x","x",$AG$2-'Indicator Date hidden'!AH165)</f>
        <v>0</v>
      </c>
      <c r="AH164" s="204">
        <f>IF('Indicator Date hidden'!AI165="x","x",$AH$2-'Indicator Date hidden'!AI165)</f>
        <v>0</v>
      </c>
      <c r="AI164" s="204">
        <f>IF('Indicator Date hidden'!AJ165="x","x",$AI$2-'Indicator Date hidden'!AJ165)</f>
        <v>0</v>
      </c>
      <c r="AJ164" s="204" t="str">
        <f>IF('Indicator Date hidden'!AK165="x","x",$AJ$2-'Indicator Date hidden'!AK165)</f>
        <v>x</v>
      </c>
      <c r="AK164" s="204">
        <f>IF('Indicator Date hidden'!AL165="x","x",$AK$2-'Indicator Date hidden'!AL165)</f>
        <v>1</v>
      </c>
      <c r="AL164" s="204">
        <f>IF('Indicator Date hidden'!AM165="x","x",$AL$2-'Indicator Date hidden'!AM165)</f>
        <v>0</v>
      </c>
      <c r="AM164" s="204">
        <f>IF('Indicator Date hidden'!AN165="x","x",$AM$2-'Indicator Date hidden'!AN165)</f>
        <v>0</v>
      </c>
      <c r="AN164" s="204">
        <f>IF('Indicator Date hidden'!AO165="x","x",$AN$2-'Indicator Date hidden'!AO165)</f>
        <v>0</v>
      </c>
      <c r="AO164" s="204">
        <f>IF('Indicator Date hidden'!AP165="x","x",$AO$2-'Indicator Date hidden'!AP165)</f>
        <v>1</v>
      </c>
      <c r="AP164" s="204">
        <f>IF('Indicator Date hidden'!AQ165="x","x",$AP$2-'Indicator Date hidden'!AQ165)</f>
        <v>1</v>
      </c>
      <c r="AQ164" s="204" t="str">
        <f>IF('Indicator Date hidden'!AR165="x","x",$AQ$2-'Indicator Date hidden'!AR165)</f>
        <v>x</v>
      </c>
      <c r="AR164" s="204">
        <f>IF('Indicator Date hidden'!AS165="x","x",$AR$2-'Indicator Date hidden'!AS165)</f>
        <v>0</v>
      </c>
      <c r="AS164" s="204">
        <f>IF('Indicator Date hidden'!AT165="x","x",$AS$2-'Indicator Date hidden'!AT165)</f>
        <v>0</v>
      </c>
      <c r="AT164" s="204">
        <f>IF('Indicator Date hidden'!AU165="x","x",$AT$2-'Indicator Date hidden'!AU165)</f>
        <v>0</v>
      </c>
      <c r="AU164" s="204">
        <f>IF('Indicator Date hidden'!AV165="x","x",$AU$2-'Indicator Date hidden'!AV165)</f>
        <v>4</v>
      </c>
      <c r="AV164" s="204">
        <f>IF('Indicator Date hidden'!AW165="x","x",$AV$2-'Indicator Date hidden'!AW165)</f>
        <v>0</v>
      </c>
      <c r="AW164" s="204">
        <f>IF('Indicator Date hidden'!AX165="x","x",$AW$2-'Indicator Date hidden'!AX165)</f>
        <v>0</v>
      </c>
      <c r="AX164" s="204">
        <f>IF('Indicator Date hidden'!AY165="x","x",$AX$2-'Indicator Date hidden'!AY165)</f>
        <v>0</v>
      </c>
      <c r="AY164" s="204">
        <f>IF('Indicator Date hidden'!AZ165="x","x",$AY$2-'Indicator Date hidden'!AZ165)</f>
        <v>0</v>
      </c>
      <c r="AZ164" s="204">
        <f>IF('Indicator Date hidden'!BA165="x","x",$AZ$2-'Indicator Date hidden'!BA165)</f>
        <v>0</v>
      </c>
      <c r="BA164">
        <f t="shared" si="25"/>
        <v>17</v>
      </c>
      <c r="BB164" s="21">
        <f t="shared" si="26"/>
        <v>0.35416666666666669</v>
      </c>
      <c r="BC164">
        <f t="shared" si="27"/>
        <v>7</v>
      </c>
      <c r="BD164" s="21">
        <f t="shared" si="28"/>
        <v>1.0101481602000548</v>
      </c>
      <c r="BE164" s="273">
        <f t="shared" si="29"/>
        <v>0</v>
      </c>
    </row>
    <row r="165" spans="1:57" x14ac:dyDescent="0.35">
      <c r="A165" t="s">
        <v>7103</v>
      </c>
      <c r="B165" s="204">
        <f>IF('Indicator Date hidden'!C166="x","x",$B$2-'Indicator Date hidden'!C166)</f>
        <v>0</v>
      </c>
      <c r="C165" s="204">
        <f>IF('Indicator Date hidden'!D166="x","x",$C$2-'Indicator Date hidden'!D166)</f>
        <v>0</v>
      </c>
      <c r="D165" s="204">
        <f>IF('Indicator Date hidden'!E166="x","x",$D$2-'Indicator Date hidden'!E166)</f>
        <v>0</v>
      </c>
      <c r="E165" s="204">
        <f>IF('Indicator Date hidden'!F166="x","x",$E$2-'Indicator Date hidden'!F166)</f>
        <v>0</v>
      </c>
      <c r="F165" s="204">
        <f>IF('Indicator Date hidden'!G166="x","x",$F$2-'Indicator Date hidden'!G166)</f>
        <v>0</v>
      </c>
      <c r="G165" s="204">
        <f>IF('Indicator Date hidden'!H166="x","x",$G$2-'Indicator Date hidden'!H166)</f>
        <v>0</v>
      </c>
      <c r="H165" s="204">
        <f>IF('Indicator Date hidden'!I166="x","x",$H$2-'Indicator Date hidden'!I166)</f>
        <v>0</v>
      </c>
      <c r="I165" s="204">
        <f>IF('Indicator Date hidden'!J166="x","x",$I$2-'Indicator Date hidden'!J166)</f>
        <v>0</v>
      </c>
      <c r="J165" s="204">
        <f>IF('Indicator Date hidden'!K166="x","x",$J$2-'Indicator Date hidden'!K166)</f>
        <v>0</v>
      </c>
      <c r="K165" s="204">
        <f>IF('Indicator Date hidden'!L166="x","x",$K$2-'Indicator Date hidden'!L166)</f>
        <v>0</v>
      </c>
      <c r="L165" s="204">
        <f>IF('Indicator Date hidden'!M166="x","x",$L$2-'Indicator Date hidden'!M166)</f>
        <v>0</v>
      </c>
      <c r="M165" s="204">
        <f>IF('Indicator Date hidden'!N166="x","x",$M$2-'Indicator Date hidden'!N166)</f>
        <v>0</v>
      </c>
      <c r="N165" s="204">
        <f>IF('Indicator Date hidden'!O166="x","x",$N$2-'Indicator Date hidden'!O166)</f>
        <v>0</v>
      </c>
      <c r="O165" s="204">
        <f>IF('Indicator Date hidden'!P166="x","x",$O$2-'Indicator Date hidden'!P166)</f>
        <v>0</v>
      </c>
      <c r="P165" s="204">
        <f>IF('Indicator Date hidden'!Q166="x","x",$P$2-'Indicator Date hidden'!Q166)</f>
        <v>0</v>
      </c>
      <c r="Q165" s="204">
        <f>IF('Indicator Date hidden'!R166="x","x",$Q$2-'Indicator Date hidden'!R166)</f>
        <v>4</v>
      </c>
      <c r="R165" s="204">
        <f>IF('Indicator Date hidden'!S166="x","x",$R$2-'Indicator Date hidden'!S166)</f>
        <v>0</v>
      </c>
      <c r="S165" s="204">
        <f>IF('Indicator Date hidden'!T166="x","x",$S$2-'Indicator Date hidden'!T166)</f>
        <v>0</v>
      </c>
      <c r="T165" s="204">
        <f>IF('Indicator Date hidden'!U166="x","x",$T$2-'Indicator Date hidden'!U166)</f>
        <v>0</v>
      </c>
      <c r="U165" s="204">
        <f>IF('Indicator Date hidden'!V166="x","x",$U$2-'Indicator Date hidden'!V166)</f>
        <v>0</v>
      </c>
      <c r="V165" s="204">
        <f>IF('Indicator Date hidden'!W166="x","x",$V$2-'Indicator Date hidden'!W166)</f>
        <v>0</v>
      </c>
      <c r="W165" s="204">
        <f>IF('Indicator Date hidden'!X166="x","x",$W$2-'Indicator Date hidden'!X166)</f>
        <v>4</v>
      </c>
      <c r="X165" s="204">
        <f>IF('Indicator Date hidden'!Y166="x","x",$X$2-'Indicator Date hidden'!Y166)</f>
        <v>5</v>
      </c>
      <c r="Y165" s="204">
        <f>IF('Indicator Date hidden'!Z166="x","x",$Y$2-'Indicator Date hidden'!Z166)</f>
        <v>0</v>
      </c>
      <c r="Z165" s="204">
        <f>IF('Indicator Date hidden'!AA166="x","x",$Z$2-'Indicator Date hidden'!AA166)</f>
        <v>0</v>
      </c>
      <c r="AA165" s="204">
        <f>IF('Indicator Date hidden'!AB166="x","x",$AA$2-'Indicator Date hidden'!AB166)</f>
        <v>0</v>
      </c>
      <c r="AB165" s="204">
        <f>IF('Indicator Date hidden'!AC166="x","x",$AB$2-'Indicator Date hidden'!AC166)</f>
        <v>0</v>
      </c>
      <c r="AC165" s="204">
        <f>IF('Indicator Date hidden'!AD166="x","x",$AC$2-'Indicator Date hidden'!AD166)</f>
        <v>0</v>
      </c>
      <c r="AD165" s="204">
        <f>IF('Indicator Date hidden'!AE166="x","x",$AD$2-'Indicator Date hidden'!AE166)</f>
        <v>0</v>
      </c>
      <c r="AE165" s="204">
        <f>IF('Indicator Date hidden'!AF166="x","x",$AE$2-'Indicator Date hidden'!AF166)</f>
        <v>0</v>
      </c>
      <c r="AF165" s="204">
        <f>IF('Indicator Date hidden'!AG166="x","x",$AF$2-'Indicator Date hidden'!AG166)</f>
        <v>4</v>
      </c>
      <c r="AG165" s="204">
        <f>IF('Indicator Date hidden'!AH166="x","x",$AG$2-'Indicator Date hidden'!AH166)</f>
        <v>0</v>
      </c>
      <c r="AH165" s="204">
        <f>IF('Indicator Date hidden'!AI166="x","x",$AH$2-'Indicator Date hidden'!AI166)</f>
        <v>0</v>
      </c>
      <c r="AI165" s="204">
        <f>IF('Indicator Date hidden'!AJ166="x","x",$AI$2-'Indicator Date hidden'!AJ166)</f>
        <v>0</v>
      </c>
      <c r="AJ165" s="204" t="str">
        <f>IF('Indicator Date hidden'!AK166="x","x",$AJ$2-'Indicator Date hidden'!AK166)</f>
        <v>x</v>
      </c>
      <c r="AK165" s="204">
        <f>IF('Indicator Date hidden'!AL166="x","x",$AK$2-'Indicator Date hidden'!AL166)</f>
        <v>1</v>
      </c>
      <c r="AL165" s="204">
        <f>IF('Indicator Date hidden'!AM166="x","x",$AL$2-'Indicator Date hidden'!AM166)</f>
        <v>0</v>
      </c>
      <c r="AM165" s="204">
        <f>IF('Indicator Date hidden'!AN166="x","x",$AM$2-'Indicator Date hidden'!AN166)</f>
        <v>0</v>
      </c>
      <c r="AN165" s="204">
        <f>IF('Indicator Date hidden'!AO166="x","x",$AN$2-'Indicator Date hidden'!AO166)</f>
        <v>0</v>
      </c>
      <c r="AO165" s="204" t="str">
        <f>IF('Indicator Date hidden'!AP166="x","x",$AO$2-'Indicator Date hidden'!AP166)</f>
        <v>x</v>
      </c>
      <c r="AP165" s="204" t="str">
        <f>IF('Indicator Date hidden'!AQ166="x","x",$AP$2-'Indicator Date hidden'!AQ166)</f>
        <v>x</v>
      </c>
      <c r="AQ165" s="204">
        <f>IF('Indicator Date hidden'!AR166="x","x",$AQ$2-'Indicator Date hidden'!AR166)</f>
        <v>0</v>
      </c>
      <c r="AR165" s="204">
        <f>IF('Indicator Date hidden'!AS166="x","x",$AR$2-'Indicator Date hidden'!AS166)</f>
        <v>0</v>
      </c>
      <c r="AS165" s="204">
        <f>IF('Indicator Date hidden'!AT166="x","x",$AS$2-'Indicator Date hidden'!AT166)</f>
        <v>0</v>
      </c>
      <c r="AT165" s="204">
        <f>IF('Indicator Date hidden'!AU166="x","x",$AT$2-'Indicator Date hidden'!AU166)</f>
        <v>0</v>
      </c>
      <c r="AU165" s="204">
        <f>IF('Indicator Date hidden'!AV166="x","x",$AU$2-'Indicator Date hidden'!AV166)</f>
        <v>4</v>
      </c>
      <c r="AV165" s="204">
        <f>IF('Indicator Date hidden'!AW166="x","x",$AV$2-'Indicator Date hidden'!AW166)</f>
        <v>0</v>
      </c>
      <c r="AW165" s="204">
        <f>IF('Indicator Date hidden'!AX166="x","x",$AW$2-'Indicator Date hidden'!AX166)</f>
        <v>0</v>
      </c>
      <c r="AX165" s="204">
        <f>IF('Indicator Date hidden'!AY166="x","x",$AX$2-'Indicator Date hidden'!AY166)</f>
        <v>0</v>
      </c>
      <c r="AY165" s="204">
        <f>IF('Indicator Date hidden'!AZ166="x","x",$AY$2-'Indicator Date hidden'!AZ166)</f>
        <v>0</v>
      </c>
      <c r="AZ165" s="204">
        <f>IF('Indicator Date hidden'!BA166="x","x",$AZ$2-'Indicator Date hidden'!BA166)</f>
        <v>0</v>
      </c>
      <c r="BA165">
        <f t="shared" si="25"/>
        <v>22</v>
      </c>
      <c r="BB165" s="21">
        <f t="shared" si="26"/>
        <v>0.45833333333333331</v>
      </c>
      <c r="BC165">
        <f t="shared" si="27"/>
        <v>6</v>
      </c>
      <c r="BD165" s="21">
        <f t="shared" si="28"/>
        <v>1.2903218806001686</v>
      </c>
      <c r="BE165" s="273">
        <f t="shared" si="29"/>
        <v>0</v>
      </c>
    </row>
    <row r="166" spans="1:57" x14ac:dyDescent="0.35">
      <c r="A166" t="s">
        <v>7102</v>
      </c>
      <c r="B166" s="204">
        <f>IF('Indicator Date hidden'!C167="x","x",$B$2-'Indicator Date hidden'!C167)</f>
        <v>0</v>
      </c>
      <c r="C166" s="204">
        <f>IF('Indicator Date hidden'!D167="x","x",$C$2-'Indicator Date hidden'!D167)</f>
        <v>0</v>
      </c>
      <c r="D166" s="204">
        <f>IF('Indicator Date hidden'!E167="x","x",$D$2-'Indicator Date hidden'!E167)</f>
        <v>0</v>
      </c>
      <c r="E166" s="204">
        <f>IF('Indicator Date hidden'!F167="x","x",$E$2-'Indicator Date hidden'!F167)</f>
        <v>0</v>
      </c>
      <c r="F166" s="204">
        <f>IF('Indicator Date hidden'!G167="x","x",$F$2-'Indicator Date hidden'!G167)</f>
        <v>0</v>
      </c>
      <c r="G166" s="204">
        <f>IF('Indicator Date hidden'!H167="x","x",$G$2-'Indicator Date hidden'!H167)</f>
        <v>0</v>
      </c>
      <c r="H166" s="204">
        <f>IF('Indicator Date hidden'!I167="x","x",$H$2-'Indicator Date hidden'!I167)</f>
        <v>0</v>
      </c>
      <c r="I166" s="204">
        <f>IF('Indicator Date hidden'!J167="x","x",$I$2-'Indicator Date hidden'!J167)</f>
        <v>0</v>
      </c>
      <c r="J166" s="204">
        <f>IF('Indicator Date hidden'!K167="x","x",$J$2-'Indicator Date hidden'!K167)</f>
        <v>0</v>
      </c>
      <c r="K166" s="204">
        <f>IF('Indicator Date hidden'!L167="x","x",$K$2-'Indicator Date hidden'!L167)</f>
        <v>0</v>
      </c>
      <c r="L166" s="204">
        <f>IF('Indicator Date hidden'!M167="x","x",$L$2-'Indicator Date hidden'!M167)</f>
        <v>0</v>
      </c>
      <c r="M166" s="204">
        <f>IF('Indicator Date hidden'!N167="x","x",$M$2-'Indicator Date hidden'!N167)</f>
        <v>0</v>
      </c>
      <c r="N166" s="204">
        <f>IF('Indicator Date hidden'!O167="x","x",$N$2-'Indicator Date hidden'!O167)</f>
        <v>0</v>
      </c>
      <c r="O166" s="204">
        <f>IF('Indicator Date hidden'!P167="x","x",$O$2-'Indicator Date hidden'!P167)</f>
        <v>0</v>
      </c>
      <c r="P166" s="204">
        <f>IF('Indicator Date hidden'!Q167="x","x",$P$2-'Indicator Date hidden'!Q167)</f>
        <v>0</v>
      </c>
      <c r="Q166" s="204" t="str">
        <f>IF('Indicator Date hidden'!R167="x","x",$Q$2-'Indicator Date hidden'!R167)</f>
        <v>x</v>
      </c>
      <c r="R166" s="204">
        <f>IF('Indicator Date hidden'!S167="x","x",$R$2-'Indicator Date hidden'!S167)</f>
        <v>0</v>
      </c>
      <c r="S166" s="204">
        <f>IF('Indicator Date hidden'!T167="x","x",$S$2-'Indicator Date hidden'!T167)</f>
        <v>0</v>
      </c>
      <c r="T166" s="204">
        <f>IF('Indicator Date hidden'!U167="x","x",$T$2-'Indicator Date hidden'!U167)</f>
        <v>0</v>
      </c>
      <c r="U166" s="204" t="str">
        <f>IF('Indicator Date hidden'!V167="x","x",$U$2-'Indicator Date hidden'!V167)</f>
        <v>x</v>
      </c>
      <c r="V166" s="204">
        <f>IF('Indicator Date hidden'!W167="x","x",$V$2-'Indicator Date hidden'!W167)</f>
        <v>0</v>
      </c>
      <c r="W166" s="204" t="str">
        <f>IF('Indicator Date hidden'!X167="x","x",$W$2-'Indicator Date hidden'!X167)</f>
        <v>x</v>
      </c>
      <c r="X166" s="204">
        <f>IF('Indicator Date hidden'!Y167="x","x",$X$2-'Indicator Date hidden'!Y167)</f>
        <v>3</v>
      </c>
      <c r="Y166" s="204">
        <f>IF('Indicator Date hidden'!Z167="x","x",$Y$2-'Indicator Date hidden'!Z167)</f>
        <v>0</v>
      </c>
      <c r="Z166" s="204">
        <f>IF('Indicator Date hidden'!AA167="x","x",$Z$2-'Indicator Date hidden'!AA167)</f>
        <v>0</v>
      </c>
      <c r="AA166" s="204">
        <f>IF('Indicator Date hidden'!AB167="x","x",$AA$2-'Indicator Date hidden'!AB167)</f>
        <v>0</v>
      </c>
      <c r="AB166" s="204">
        <f>IF('Indicator Date hidden'!AC167="x","x",$AB$2-'Indicator Date hidden'!AC167)</f>
        <v>0</v>
      </c>
      <c r="AC166" s="204">
        <f>IF('Indicator Date hidden'!AD167="x","x",$AC$2-'Indicator Date hidden'!AD167)</f>
        <v>0</v>
      </c>
      <c r="AD166" s="204" t="str">
        <f>IF('Indicator Date hidden'!AE167="x","x",$AD$2-'Indicator Date hidden'!AE167)</f>
        <v>x</v>
      </c>
      <c r="AE166" s="204">
        <f>IF('Indicator Date hidden'!AF167="x","x",$AE$2-'Indicator Date hidden'!AF167)</f>
        <v>0</v>
      </c>
      <c r="AF166" s="204">
        <f>IF('Indicator Date hidden'!AG167="x","x",$AF$2-'Indicator Date hidden'!AG167)</f>
        <v>1</v>
      </c>
      <c r="AG166" s="204">
        <f>IF('Indicator Date hidden'!AH167="x","x",$AG$2-'Indicator Date hidden'!AH167)</f>
        <v>0</v>
      </c>
      <c r="AH166" s="204">
        <f>IF('Indicator Date hidden'!AI167="x","x",$AH$2-'Indicator Date hidden'!AI167)</f>
        <v>0</v>
      </c>
      <c r="AI166" s="204">
        <f>IF('Indicator Date hidden'!AJ167="x","x",$AI$2-'Indicator Date hidden'!AJ167)</f>
        <v>0</v>
      </c>
      <c r="AJ166" s="204" t="str">
        <f>IF('Indicator Date hidden'!AK167="x","x",$AJ$2-'Indicator Date hidden'!AK167)</f>
        <v>x</v>
      </c>
      <c r="AK166" s="204">
        <f>IF('Indicator Date hidden'!AL167="x","x",$AK$2-'Indicator Date hidden'!AL167)</f>
        <v>1</v>
      </c>
      <c r="AL166" s="204">
        <f>IF('Indicator Date hidden'!AM167="x","x",$AL$2-'Indicator Date hidden'!AM167)</f>
        <v>0</v>
      </c>
      <c r="AM166" s="204">
        <f>IF('Indicator Date hidden'!AN167="x","x",$AM$2-'Indicator Date hidden'!AN167)</f>
        <v>0</v>
      </c>
      <c r="AN166" s="204">
        <f>IF('Indicator Date hidden'!AO167="x","x",$AN$2-'Indicator Date hidden'!AO167)</f>
        <v>0</v>
      </c>
      <c r="AO166" s="204">
        <f>IF('Indicator Date hidden'!AP167="x","x",$AO$2-'Indicator Date hidden'!AP167)</f>
        <v>0</v>
      </c>
      <c r="AP166" s="204">
        <f>IF('Indicator Date hidden'!AQ167="x","x",$AP$2-'Indicator Date hidden'!AQ167)</f>
        <v>0</v>
      </c>
      <c r="AQ166" s="204">
        <f>IF('Indicator Date hidden'!AR167="x","x",$AQ$2-'Indicator Date hidden'!AR167)</f>
        <v>0</v>
      </c>
      <c r="AR166" s="204">
        <f>IF('Indicator Date hidden'!AS167="x","x",$AR$2-'Indicator Date hidden'!AS167)</f>
        <v>0</v>
      </c>
      <c r="AS166" s="204">
        <f>IF('Indicator Date hidden'!AT167="x","x",$AS$2-'Indicator Date hidden'!AT167)</f>
        <v>0</v>
      </c>
      <c r="AT166" s="204">
        <f>IF('Indicator Date hidden'!AU167="x","x",$AT$2-'Indicator Date hidden'!AU167)</f>
        <v>0</v>
      </c>
      <c r="AU166" s="204" t="str">
        <f>IF('Indicator Date hidden'!AV167="x","x",$AU$2-'Indicator Date hidden'!AV167)</f>
        <v>x</v>
      </c>
      <c r="AV166" s="204">
        <f>IF('Indicator Date hidden'!AW167="x","x",$AV$2-'Indicator Date hidden'!AW167)</f>
        <v>0</v>
      </c>
      <c r="AW166" s="204">
        <f>IF('Indicator Date hidden'!AX167="x","x",$AW$2-'Indicator Date hidden'!AX167)</f>
        <v>0</v>
      </c>
      <c r="AX166" s="204">
        <f>IF('Indicator Date hidden'!AY167="x","x",$AX$2-'Indicator Date hidden'!AY167)</f>
        <v>0</v>
      </c>
      <c r="AY166" s="204">
        <f>IF('Indicator Date hidden'!AZ167="x","x",$AY$2-'Indicator Date hidden'!AZ167)</f>
        <v>0</v>
      </c>
      <c r="AZ166" s="204">
        <f>IF('Indicator Date hidden'!BA167="x","x",$AZ$2-'Indicator Date hidden'!BA167)</f>
        <v>0</v>
      </c>
      <c r="BA166">
        <f t="shared" si="25"/>
        <v>5</v>
      </c>
      <c r="BB166" s="21">
        <f t="shared" si="26"/>
        <v>0.1111111111111111</v>
      </c>
      <c r="BC166">
        <f t="shared" si="27"/>
        <v>3</v>
      </c>
      <c r="BD166" s="21">
        <f t="shared" si="28"/>
        <v>0.48176629752619554</v>
      </c>
      <c r="BE166" s="273">
        <f t="shared" si="29"/>
        <v>0</v>
      </c>
    </row>
    <row r="167" spans="1:57" x14ac:dyDescent="0.35">
      <c r="A167" t="s">
        <v>6886</v>
      </c>
      <c r="B167" s="204">
        <f>IF('Indicator Date hidden'!C168="x","x",$B$2-'Indicator Date hidden'!C168)</f>
        <v>0</v>
      </c>
      <c r="C167" s="204">
        <f>IF('Indicator Date hidden'!D168="x","x",$C$2-'Indicator Date hidden'!D168)</f>
        <v>0</v>
      </c>
      <c r="D167" s="204">
        <f>IF('Indicator Date hidden'!E168="x","x",$D$2-'Indicator Date hidden'!E168)</f>
        <v>0</v>
      </c>
      <c r="E167" s="204">
        <f>IF('Indicator Date hidden'!F168="x","x",$E$2-'Indicator Date hidden'!F168)</f>
        <v>0</v>
      </c>
      <c r="F167" s="204">
        <f>IF('Indicator Date hidden'!G168="x","x",$F$2-'Indicator Date hidden'!G168)</f>
        <v>0</v>
      </c>
      <c r="G167" s="204">
        <f>IF('Indicator Date hidden'!H168="x","x",$G$2-'Indicator Date hidden'!H168)</f>
        <v>0</v>
      </c>
      <c r="H167" s="204">
        <f>IF('Indicator Date hidden'!I168="x","x",$H$2-'Indicator Date hidden'!I168)</f>
        <v>0</v>
      </c>
      <c r="I167" s="204">
        <f>IF('Indicator Date hidden'!J168="x","x",$I$2-'Indicator Date hidden'!J168)</f>
        <v>0</v>
      </c>
      <c r="J167" s="204">
        <f>IF('Indicator Date hidden'!K168="x","x",$J$2-'Indicator Date hidden'!K168)</f>
        <v>0</v>
      </c>
      <c r="K167" s="204">
        <f>IF('Indicator Date hidden'!L168="x","x",$K$2-'Indicator Date hidden'!L168)</f>
        <v>0</v>
      </c>
      <c r="L167" s="204">
        <f>IF('Indicator Date hidden'!M168="x","x",$L$2-'Indicator Date hidden'!M168)</f>
        <v>0</v>
      </c>
      <c r="M167" s="204">
        <f>IF('Indicator Date hidden'!N168="x","x",$M$2-'Indicator Date hidden'!N168)</f>
        <v>0</v>
      </c>
      <c r="N167" s="204">
        <f>IF('Indicator Date hidden'!O168="x","x",$N$2-'Indicator Date hidden'!O168)</f>
        <v>0</v>
      </c>
      <c r="O167" s="204">
        <f>IF('Indicator Date hidden'!P168="x","x",$O$2-'Indicator Date hidden'!P168)</f>
        <v>0</v>
      </c>
      <c r="P167" s="204">
        <f>IF('Indicator Date hidden'!Q168="x","x",$P$2-'Indicator Date hidden'!Q168)</f>
        <v>0</v>
      </c>
      <c r="Q167" s="204" t="str">
        <f>IF('Indicator Date hidden'!R168="x","x",$Q$2-'Indicator Date hidden'!R168)</f>
        <v>x</v>
      </c>
      <c r="R167" s="204">
        <f>IF('Indicator Date hidden'!S168="x","x",$R$2-'Indicator Date hidden'!S168)</f>
        <v>0</v>
      </c>
      <c r="S167" s="204">
        <f>IF('Indicator Date hidden'!T168="x","x",$S$2-'Indicator Date hidden'!T168)</f>
        <v>0</v>
      </c>
      <c r="T167" s="204">
        <f>IF('Indicator Date hidden'!U168="x","x",$T$2-'Indicator Date hidden'!U168)</f>
        <v>0</v>
      </c>
      <c r="U167" s="204" t="str">
        <f>IF('Indicator Date hidden'!V168="x","x",$U$2-'Indicator Date hidden'!V168)</f>
        <v>x</v>
      </c>
      <c r="V167" s="204">
        <f>IF('Indicator Date hidden'!W168="x","x",$V$2-'Indicator Date hidden'!W168)</f>
        <v>0</v>
      </c>
      <c r="W167" s="204" t="str">
        <f>IF('Indicator Date hidden'!X168="x","x",$W$2-'Indicator Date hidden'!X168)</f>
        <v>x</v>
      </c>
      <c r="X167" s="204">
        <f>IF('Indicator Date hidden'!Y168="x","x",$X$2-'Indicator Date hidden'!Y168)</f>
        <v>2</v>
      </c>
      <c r="Y167" s="204">
        <f>IF('Indicator Date hidden'!Z168="x","x",$Y$2-'Indicator Date hidden'!Z168)</f>
        <v>0</v>
      </c>
      <c r="Z167" s="204">
        <f>IF('Indicator Date hidden'!AA168="x","x",$Z$2-'Indicator Date hidden'!AA168)</f>
        <v>0</v>
      </c>
      <c r="AA167" s="204">
        <f>IF('Indicator Date hidden'!AB168="x","x",$AA$2-'Indicator Date hidden'!AB168)</f>
        <v>1</v>
      </c>
      <c r="AB167" s="204">
        <f>IF('Indicator Date hidden'!AC168="x","x",$AB$2-'Indicator Date hidden'!AC168)</f>
        <v>0</v>
      </c>
      <c r="AC167" s="204">
        <f>IF('Indicator Date hidden'!AD168="x","x",$AC$2-'Indicator Date hidden'!AD168)</f>
        <v>0</v>
      </c>
      <c r="AD167" s="204" t="str">
        <f>IF('Indicator Date hidden'!AE168="x","x",$AD$2-'Indicator Date hidden'!AE168)</f>
        <v>x</v>
      </c>
      <c r="AE167" s="204">
        <f>IF('Indicator Date hidden'!AF168="x","x",$AE$2-'Indicator Date hidden'!AF168)</f>
        <v>0</v>
      </c>
      <c r="AF167" s="204">
        <f>IF('Indicator Date hidden'!AG168="x","x",$AF$2-'Indicator Date hidden'!AG168)</f>
        <v>1</v>
      </c>
      <c r="AG167" s="204">
        <f>IF('Indicator Date hidden'!AH168="x","x",$AG$2-'Indicator Date hidden'!AH168)</f>
        <v>0</v>
      </c>
      <c r="AH167" s="204">
        <f>IF('Indicator Date hidden'!AI168="x","x",$AH$2-'Indicator Date hidden'!AI168)</f>
        <v>0</v>
      </c>
      <c r="AI167" s="204">
        <f>IF('Indicator Date hidden'!AJ168="x","x",$AI$2-'Indicator Date hidden'!AJ168)</f>
        <v>0</v>
      </c>
      <c r="AJ167" s="204" t="str">
        <f>IF('Indicator Date hidden'!AK168="x","x",$AJ$2-'Indicator Date hidden'!AK168)</f>
        <v>x</v>
      </c>
      <c r="AK167" s="204">
        <f>IF('Indicator Date hidden'!AL168="x","x",$AK$2-'Indicator Date hidden'!AL168)</f>
        <v>1</v>
      </c>
      <c r="AL167" s="204">
        <f>IF('Indicator Date hidden'!AM168="x","x",$AL$2-'Indicator Date hidden'!AM168)</f>
        <v>0</v>
      </c>
      <c r="AM167" s="204">
        <f>IF('Indicator Date hidden'!AN168="x","x",$AM$2-'Indicator Date hidden'!AN168)</f>
        <v>0</v>
      </c>
      <c r="AN167" s="204">
        <f>IF('Indicator Date hidden'!AO168="x","x",$AN$2-'Indicator Date hidden'!AO168)</f>
        <v>0</v>
      </c>
      <c r="AO167" s="204">
        <f>IF('Indicator Date hidden'!AP168="x","x",$AO$2-'Indicator Date hidden'!AP168)</f>
        <v>0</v>
      </c>
      <c r="AP167" s="204">
        <f>IF('Indicator Date hidden'!AQ168="x","x",$AP$2-'Indicator Date hidden'!AQ168)</f>
        <v>0</v>
      </c>
      <c r="AQ167" s="204">
        <f>IF('Indicator Date hidden'!AR168="x","x",$AQ$2-'Indicator Date hidden'!AR168)</f>
        <v>0</v>
      </c>
      <c r="AR167" s="204">
        <f>IF('Indicator Date hidden'!AS168="x","x",$AR$2-'Indicator Date hidden'!AS168)</f>
        <v>0</v>
      </c>
      <c r="AS167" s="204">
        <f>IF('Indicator Date hidden'!AT168="x","x",$AS$2-'Indicator Date hidden'!AT168)</f>
        <v>0</v>
      </c>
      <c r="AT167" s="204">
        <f>IF('Indicator Date hidden'!AU168="x","x",$AT$2-'Indicator Date hidden'!AU168)</f>
        <v>0</v>
      </c>
      <c r="AU167" s="204" t="str">
        <f>IF('Indicator Date hidden'!AV168="x","x",$AU$2-'Indicator Date hidden'!AV168)</f>
        <v>x</v>
      </c>
      <c r="AV167" s="204">
        <f>IF('Indicator Date hidden'!AW168="x","x",$AV$2-'Indicator Date hidden'!AW168)</f>
        <v>0</v>
      </c>
      <c r="AW167" s="204">
        <f>IF('Indicator Date hidden'!AX168="x","x",$AW$2-'Indicator Date hidden'!AX168)</f>
        <v>0</v>
      </c>
      <c r="AX167" s="204">
        <f>IF('Indicator Date hidden'!AY168="x","x",$AX$2-'Indicator Date hidden'!AY168)</f>
        <v>0</v>
      </c>
      <c r="AY167" s="204">
        <f>IF('Indicator Date hidden'!AZ168="x","x",$AY$2-'Indicator Date hidden'!AZ168)</f>
        <v>0</v>
      </c>
      <c r="AZ167" s="204">
        <f>IF('Indicator Date hidden'!BA168="x","x",$AZ$2-'Indicator Date hidden'!BA168)</f>
        <v>0</v>
      </c>
      <c r="BA167">
        <f t="shared" si="25"/>
        <v>5</v>
      </c>
      <c r="BB167" s="21">
        <f t="shared" si="26"/>
        <v>0.1111111111111111</v>
      </c>
      <c r="BC167">
        <f t="shared" si="27"/>
        <v>4</v>
      </c>
      <c r="BD167" s="21">
        <f t="shared" si="28"/>
        <v>0.37843080813169783</v>
      </c>
      <c r="BE167" s="273">
        <f t="shared" si="29"/>
        <v>0</v>
      </c>
    </row>
    <row r="168" spans="1:57" x14ac:dyDescent="0.35">
      <c r="A168" t="s">
        <v>7106</v>
      </c>
      <c r="B168" s="204">
        <f>IF('Indicator Date hidden'!C169="x","x",$B$2-'Indicator Date hidden'!C169)</f>
        <v>0</v>
      </c>
      <c r="C168" s="204">
        <f>IF('Indicator Date hidden'!D169="x","x",$C$2-'Indicator Date hidden'!D169)</f>
        <v>0</v>
      </c>
      <c r="D168" s="204">
        <f>IF('Indicator Date hidden'!E169="x","x",$D$2-'Indicator Date hidden'!E169)</f>
        <v>0</v>
      </c>
      <c r="E168" s="204">
        <f>IF('Indicator Date hidden'!F169="x","x",$E$2-'Indicator Date hidden'!F169)</f>
        <v>0</v>
      </c>
      <c r="F168" s="204">
        <f>IF('Indicator Date hidden'!G169="x","x",$F$2-'Indicator Date hidden'!G169)</f>
        <v>0</v>
      </c>
      <c r="G168" s="204">
        <f>IF('Indicator Date hidden'!H169="x","x",$G$2-'Indicator Date hidden'!H169)</f>
        <v>0</v>
      </c>
      <c r="H168" s="204">
        <f>IF('Indicator Date hidden'!I169="x","x",$H$2-'Indicator Date hidden'!I169)</f>
        <v>0</v>
      </c>
      <c r="I168" s="204">
        <f>IF('Indicator Date hidden'!J169="x","x",$I$2-'Indicator Date hidden'!J169)</f>
        <v>0</v>
      </c>
      <c r="J168" s="204">
        <f>IF('Indicator Date hidden'!K169="x","x",$J$2-'Indicator Date hidden'!K169)</f>
        <v>0</v>
      </c>
      <c r="K168" s="204">
        <f>IF('Indicator Date hidden'!L169="x","x",$K$2-'Indicator Date hidden'!L169)</f>
        <v>0</v>
      </c>
      <c r="L168" s="204">
        <f>IF('Indicator Date hidden'!M169="x","x",$L$2-'Indicator Date hidden'!M169)</f>
        <v>0</v>
      </c>
      <c r="M168" s="204">
        <f>IF('Indicator Date hidden'!N169="x","x",$M$2-'Indicator Date hidden'!N169)</f>
        <v>0</v>
      </c>
      <c r="N168" s="204">
        <f>IF('Indicator Date hidden'!O169="x","x",$N$2-'Indicator Date hidden'!O169)</f>
        <v>0</v>
      </c>
      <c r="O168" s="204">
        <f>IF('Indicator Date hidden'!P169="x","x",$O$2-'Indicator Date hidden'!P169)</f>
        <v>0</v>
      </c>
      <c r="P168" s="204">
        <f>IF('Indicator Date hidden'!Q169="x","x",$P$2-'Indicator Date hidden'!Q169)</f>
        <v>0</v>
      </c>
      <c r="Q168" s="204">
        <f>IF('Indicator Date hidden'!R169="x","x",$Q$2-'Indicator Date hidden'!R169)</f>
        <v>5</v>
      </c>
      <c r="R168" s="204">
        <f>IF('Indicator Date hidden'!S169="x","x",$R$2-'Indicator Date hidden'!S169)</f>
        <v>0</v>
      </c>
      <c r="S168" s="204">
        <f>IF('Indicator Date hidden'!T169="x","x",$S$2-'Indicator Date hidden'!T169)</f>
        <v>0</v>
      </c>
      <c r="T168" s="204">
        <f>IF('Indicator Date hidden'!U169="x","x",$T$2-'Indicator Date hidden'!U169)</f>
        <v>0</v>
      </c>
      <c r="U168" s="204" t="str">
        <f>IF('Indicator Date hidden'!V169="x","x",$U$2-'Indicator Date hidden'!V169)</f>
        <v>x</v>
      </c>
      <c r="V168" s="204">
        <f>IF('Indicator Date hidden'!W169="x","x",$V$2-'Indicator Date hidden'!W169)</f>
        <v>0</v>
      </c>
      <c r="W168" s="204">
        <f>IF('Indicator Date hidden'!X169="x","x",$W$2-'Indicator Date hidden'!X169)</f>
        <v>5</v>
      </c>
      <c r="X168" s="204">
        <f>IF('Indicator Date hidden'!Y169="x","x",$X$2-'Indicator Date hidden'!Y169)</f>
        <v>4</v>
      </c>
      <c r="Y168" s="204">
        <f>IF('Indicator Date hidden'!Z169="x","x",$Y$2-'Indicator Date hidden'!Z169)</f>
        <v>0</v>
      </c>
      <c r="Z168" s="204">
        <f>IF('Indicator Date hidden'!AA169="x","x",$Z$2-'Indicator Date hidden'!AA169)</f>
        <v>0</v>
      </c>
      <c r="AA168" s="204">
        <f>IF('Indicator Date hidden'!AB169="x","x",$AA$2-'Indicator Date hidden'!AB169)</f>
        <v>0</v>
      </c>
      <c r="AB168" s="204">
        <f>IF('Indicator Date hidden'!AC169="x","x",$AB$2-'Indicator Date hidden'!AC169)</f>
        <v>0</v>
      </c>
      <c r="AC168" s="204">
        <f>IF('Indicator Date hidden'!AD169="x","x",$AC$2-'Indicator Date hidden'!AD169)</f>
        <v>0</v>
      </c>
      <c r="AD168" s="204" t="str">
        <f>IF('Indicator Date hidden'!AE169="x","x",$AD$2-'Indicator Date hidden'!AE169)</f>
        <v>x</v>
      </c>
      <c r="AE168" s="204">
        <f>IF('Indicator Date hidden'!AF169="x","x",$AE$2-'Indicator Date hidden'!AF169)</f>
        <v>0</v>
      </c>
      <c r="AF168" s="204">
        <f>IF('Indicator Date hidden'!AG169="x","x",$AF$2-'Indicator Date hidden'!AG169)</f>
        <v>9</v>
      </c>
      <c r="AG168" s="204">
        <f>IF('Indicator Date hidden'!AH169="x","x",$AG$2-'Indicator Date hidden'!AH169)</f>
        <v>0</v>
      </c>
      <c r="AH168" s="204">
        <f>IF('Indicator Date hidden'!AI169="x","x",$AH$2-'Indicator Date hidden'!AI169)</f>
        <v>0</v>
      </c>
      <c r="AI168" s="204">
        <f>IF('Indicator Date hidden'!AJ169="x","x",$AI$2-'Indicator Date hidden'!AJ169)</f>
        <v>0</v>
      </c>
      <c r="AJ168" s="204">
        <f>IF('Indicator Date hidden'!AK169="x","x",$AJ$2-'Indicator Date hidden'!AK169)</f>
        <v>1</v>
      </c>
      <c r="AK168" s="204">
        <f>IF('Indicator Date hidden'!AL169="x","x",$AK$2-'Indicator Date hidden'!AL169)</f>
        <v>1</v>
      </c>
      <c r="AL168" s="204">
        <f>IF('Indicator Date hidden'!AM169="x","x",$AL$2-'Indicator Date hidden'!AM169)</f>
        <v>0</v>
      </c>
      <c r="AM168" s="204">
        <f>IF('Indicator Date hidden'!AN169="x","x",$AM$2-'Indicator Date hidden'!AN169)</f>
        <v>0</v>
      </c>
      <c r="AN168" s="204">
        <f>IF('Indicator Date hidden'!AO169="x","x",$AN$2-'Indicator Date hidden'!AO169)</f>
        <v>0</v>
      </c>
      <c r="AO168" s="204" t="str">
        <f>IF('Indicator Date hidden'!AP169="x","x",$AO$2-'Indicator Date hidden'!AP169)</f>
        <v>x</v>
      </c>
      <c r="AP168" s="204" t="str">
        <f>IF('Indicator Date hidden'!AQ169="x","x",$AP$2-'Indicator Date hidden'!AQ169)</f>
        <v>x</v>
      </c>
      <c r="AQ168" s="204">
        <f>IF('Indicator Date hidden'!AR169="x","x",$AQ$2-'Indicator Date hidden'!AR169)</f>
        <v>6</v>
      </c>
      <c r="AR168" s="204">
        <f>IF('Indicator Date hidden'!AS169="x","x",$AR$2-'Indicator Date hidden'!AS169)</f>
        <v>0</v>
      </c>
      <c r="AS168" s="204">
        <f>IF('Indicator Date hidden'!AT169="x","x",$AS$2-'Indicator Date hidden'!AT169)</f>
        <v>0</v>
      </c>
      <c r="AT168" s="204">
        <f>IF('Indicator Date hidden'!AU169="x","x",$AT$2-'Indicator Date hidden'!AU169)</f>
        <v>0</v>
      </c>
      <c r="AU168" s="204">
        <f>IF('Indicator Date hidden'!AV169="x","x",$AU$2-'Indicator Date hidden'!AV169)</f>
        <v>1</v>
      </c>
      <c r="AV168" s="204">
        <f>IF('Indicator Date hidden'!AW169="x","x",$AV$2-'Indicator Date hidden'!AW169)</f>
        <v>0</v>
      </c>
      <c r="AW168" s="204">
        <f>IF('Indicator Date hidden'!AX169="x","x",$AW$2-'Indicator Date hidden'!AX169)</f>
        <v>0</v>
      </c>
      <c r="AX168" s="204">
        <f>IF('Indicator Date hidden'!AY169="x","x",$AX$2-'Indicator Date hidden'!AY169)</f>
        <v>0</v>
      </c>
      <c r="AY168" s="204">
        <f>IF('Indicator Date hidden'!AZ169="x","x",$AY$2-'Indicator Date hidden'!AZ169)</f>
        <v>0</v>
      </c>
      <c r="AZ168" s="204">
        <f>IF('Indicator Date hidden'!BA169="x","x",$AZ$2-'Indicator Date hidden'!BA169)</f>
        <v>0</v>
      </c>
      <c r="BA168">
        <f t="shared" si="25"/>
        <v>32</v>
      </c>
      <c r="BB168" s="21">
        <f t="shared" si="26"/>
        <v>0.68085106382978722</v>
      </c>
      <c r="BC168">
        <f t="shared" si="27"/>
        <v>8</v>
      </c>
      <c r="BD168" s="21">
        <f t="shared" si="28"/>
        <v>1.8691946494125444</v>
      </c>
      <c r="BE168" s="273">
        <f t="shared" si="29"/>
        <v>0</v>
      </c>
    </row>
    <row r="169" spans="1:57" x14ac:dyDescent="0.35">
      <c r="A169" t="s">
        <v>7112</v>
      </c>
      <c r="B169" s="204">
        <f>IF('Indicator Date hidden'!C170="x","x",$B$2-'Indicator Date hidden'!C170)</f>
        <v>0</v>
      </c>
      <c r="C169" s="204">
        <f>IF('Indicator Date hidden'!D170="x","x",$C$2-'Indicator Date hidden'!D170)</f>
        <v>0</v>
      </c>
      <c r="D169" s="204">
        <f>IF('Indicator Date hidden'!E170="x","x",$D$2-'Indicator Date hidden'!E170)</f>
        <v>0</v>
      </c>
      <c r="E169" s="204">
        <f>IF('Indicator Date hidden'!F170="x","x",$E$2-'Indicator Date hidden'!F170)</f>
        <v>0</v>
      </c>
      <c r="F169" s="204">
        <f>IF('Indicator Date hidden'!G170="x","x",$F$2-'Indicator Date hidden'!G170)</f>
        <v>0</v>
      </c>
      <c r="G169" s="204">
        <f>IF('Indicator Date hidden'!H170="x","x",$G$2-'Indicator Date hidden'!H170)</f>
        <v>0</v>
      </c>
      <c r="H169" s="204">
        <f>IF('Indicator Date hidden'!I170="x","x",$H$2-'Indicator Date hidden'!I170)</f>
        <v>0</v>
      </c>
      <c r="I169" s="204">
        <f>IF('Indicator Date hidden'!J170="x","x",$I$2-'Indicator Date hidden'!J170)</f>
        <v>0</v>
      </c>
      <c r="J169" s="204">
        <f>IF('Indicator Date hidden'!K170="x","x",$J$2-'Indicator Date hidden'!K170)</f>
        <v>0</v>
      </c>
      <c r="K169" s="204">
        <f>IF('Indicator Date hidden'!L170="x","x",$K$2-'Indicator Date hidden'!L170)</f>
        <v>0</v>
      </c>
      <c r="L169" s="204">
        <f>IF('Indicator Date hidden'!M170="x","x",$L$2-'Indicator Date hidden'!M170)</f>
        <v>0</v>
      </c>
      <c r="M169" s="204">
        <f>IF('Indicator Date hidden'!N170="x","x",$M$2-'Indicator Date hidden'!N170)</f>
        <v>0</v>
      </c>
      <c r="N169" s="204">
        <f>IF('Indicator Date hidden'!O170="x","x",$N$2-'Indicator Date hidden'!O170)</f>
        <v>0</v>
      </c>
      <c r="O169" s="204">
        <f>IF('Indicator Date hidden'!P170="x","x",$O$2-'Indicator Date hidden'!P170)</f>
        <v>0</v>
      </c>
      <c r="P169" s="204">
        <f>IF('Indicator Date hidden'!Q170="x","x",$P$2-'Indicator Date hidden'!Q170)</f>
        <v>0</v>
      </c>
      <c r="Q169" s="204">
        <f>IF('Indicator Date hidden'!R170="x","x",$Q$2-'Indicator Date hidden'!R170)</f>
        <v>2</v>
      </c>
      <c r="R169" s="204">
        <f>IF('Indicator Date hidden'!S170="x","x",$R$2-'Indicator Date hidden'!S170)</f>
        <v>0</v>
      </c>
      <c r="S169" s="204">
        <f>IF('Indicator Date hidden'!T170="x","x",$S$2-'Indicator Date hidden'!T170)</f>
        <v>0</v>
      </c>
      <c r="T169" s="204">
        <f>IF('Indicator Date hidden'!U170="x","x",$T$2-'Indicator Date hidden'!U170)</f>
        <v>0</v>
      </c>
      <c r="U169" s="204">
        <f>IF('Indicator Date hidden'!V170="x","x",$U$2-'Indicator Date hidden'!V170)</f>
        <v>0</v>
      </c>
      <c r="V169" s="204">
        <f>IF('Indicator Date hidden'!W170="x","x",$V$2-'Indicator Date hidden'!W170)</f>
        <v>0</v>
      </c>
      <c r="W169" s="204">
        <f>IF('Indicator Date hidden'!X170="x","x",$W$2-'Indicator Date hidden'!X170)</f>
        <v>2</v>
      </c>
      <c r="X169" s="204">
        <f>IF('Indicator Date hidden'!Y170="x","x",$X$2-'Indicator Date hidden'!Y170)</f>
        <v>1</v>
      </c>
      <c r="Y169" s="204">
        <f>IF('Indicator Date hidden'!Z170="x","x",$Y$2-'Indicator Date hidden'!Z170)</f>
        <v>0</v>
      </c>
      <c r="Z169" s="204">
        <f>IF('Indicator Date hidden'!AA170="x","x",$Z$2-'Indicator Date hidden'!AA170)</f>
        <v>0</v>
      </c>
      <c r="AA169" s="204">
        <f>IF('Indicator Date hidden'!AB170="x","x",$AA$2-'Indicator Date hidden'!AB170)</f>
        <v>0</v>
      </c>
      <c r="AB169" s="204">
        <f>IF('Indicator Date hidden'!AC170="x","x",$AB$2-'Indicator Date hidden'!AC170)</f>
        <v>0</v>
      </c>
      <c r="AC169" s="204">
        <f>IF('Indicator Date hidden'!AD170="x","x",$AC$2-'Indicator Date hidden'!AD170)</f>
        <v>0</v>
      </c>
      <c r="AD169" s="204">
        <f>IF('Indicator Date hidden'!AE170="x","x",$AD$2-'Indicator Date hidden'!AE170)</f>
        <v>0</v>
      </c>
      <c r="AE169" s="204">
        <f>IF('Indicator Date hidden'!AF170="x","x",$AE$2-'Indicator Date hidden'!AF170)</f>
        <v>0</v>
      </c>
      <c r="AF169" s="204">
        <f>IF('Indicator Date hidden'!AG170="x","x",$AF$2-'Indicator Date hidden'!AG170)</f>
        <v>4</v>
      </c>
      <c r="AG169" s="204">
        <f>IF('Indicator Date hidden'!AH170="x","x",$AG$2-'Indicator Date hidden'!AH170)</f>
        <v>0</v>
      </c>
      <c r="AH169" s="204">
        <f>IF('Indicator Date hidden'!AI170="x","x",$AH$2-'Indicator Date hidden'!AI170)</f>
        <v>0</v>
      </c>
      <c r="AI169" s="204">
        <f>IF('Indicator Date hidden'!AJ170="x","x",$AI$2-'Indicator Date hidden'!AJ170)</f>
        <v>0</v>
      </c>
      <c r="AJ169" s="204" t="str">
        <f>IF('Indicator Date hidden'!AK170="x","x",$AJ$2-'Indicator Date hidden'!AK170)</f>
        <v>x</v>
      </c>
      <c r="AK169" s="204">
        <f>IF('Indicator Date hidden'!AL170="x","x",$AK$2-'Indicator Date hidden'!AL170)</f>
        <v>1</v>
      </c>
      <c r="AL169" s="204">
        <f>IF('Indicator Date hidden'!AM170="x","x",$AL$2-'Indicator Date hidden'!AM170)</f>
        <v>0</v>
      </c>
      <c r="AM169" s="204">
        <f>IF('Indicator Date hidden'!AN170="x","x",$AM$2-'Indicator Date hidden'!AN170)</f>
        <v>0</v>
      </c>
      <c r="AN169" s="204">
        <f>IF('Indicator Date hidden'!AO170="x","x",$AN$2-'Indicator Date hidden'!AO170)</f>
        <v>0</v>
      </c>
      <c r="AO169" s="204" t="str">
        <f>IF('Indicator Date hidden'!AP170="x","x",$AO$2-'Indicator Date hidden'!AP170)</f>
        <v>x</v>
      </c>
      <c r="AP169" s="204" t="str">
        <f>IF('Indicator Date hidden'!AQ170="x","x",$AP$2-'Indicator Date hidden'!AQ170)</f>
        <v>x</v>
      </c>
      <c r="AQ169" s="204">
        <f>IF('Indicator Date hidden'!AR170="x","x",$AQ$2-'Indicator Date hidden'!AR170)</f>
        <v>6</v>
      </c>
      <c r="AR169" s="204">
        <f>IF('Indicator Date hidden'!AS170="x","x",$AR$2-'Indicator Date hidden'!AS170)</f>
        <v>0</v>
      </c>
      <c r="AS169" s="204">
        <f>IF('Indicator Date hidden'!AT170="x","x",$AS$2-'Indicator Date hidden'!AT170)</f>
        <v>0</v>
      </c>
      <c r="AT169" s="204">
        <f>IF('Indicator Date hidden'!AU170="x","x",$AT$2-'Indicator Date hidden'!AU170)</f>
        <v>0</v>
      </c>
      <c r="AU169" s="204">
        <f>IF('Indicator Date hidden'!AV170="x","x",$AU$2-'Indicator Date hidden'!AV170)</f>
        <v>1</v>
      </c>
      <c r="AV169" s="204">
        <f>IF('Indicator Date hidden'!AW170="x","x",$AV$2-'Indicator Date hidden'!AW170)</f>
        <v>0</v>
      </c>
      <c r="AW169" s="204">
        <f>IF('Indicator Date hidden'!AX170="x","x",$AW$2-'Indicator Date hidden'!AX170)</f>
        <v>0</v>
      </c>
      <c r="AX169" s="204">
        <f>IF('Indicator Date hidden'!AY170="x","x",$AX$2-'Indicator Date hidden'!AY170)</f>
        <v>0</v>
      </c>
      <c r="AY169" s="204">
        <f>IF('Indicator Date hidden'!AZ170="x","x",$AY$2-'Indicator Date hidden'!AZ170)</f>
        <v>0</v>
      </c>
      <c r="AZ169" s="204">
        <f>IF('Indicator Date hidden'!BA170="x","x",$AZ$2-'Indicator Date hidden'!BA170)</f>
        <v>0</v>
      </c>
      <c r="BA169">
        <f t="shared" si="25"/>
        <v>17</v>
      </c>
      <c r="BB169" s="21">
        <f t="shared" si="26"/>
        <v>0.35416666666666669</v>
      </c>
      <c r="BC169">
        <f t="shared" si="27"/>
        <v>7</v>
      </c>
      <c r="BD169" s="21">
        <f t="shared" si="28"/>
        <v>1.0895255720827401</v>
      </c>
      <c r="BE169" s="273">
        <f t="shared" si="29"/>
        <v>0</v>
      </c>
    </row>
    <row r="170" spans="1:57" x14ac:dyDescent="0.35">
      <c r="A170" t="s">
        <v>7124</v>
      </c>
      <c r="B170" s="204">
        <f>IF('Indicator Date hidden'!C171="x","x",$B$2-'Indicator Date hidden'!C171)</f>
        <v>0</v>
      </c>
      <c r="C170" s="204">
        <f>IF('Indicator Date hidden'!D171="x","x",$C$2-'Indicator Date hidden'!D171)</f>
        <v>0</v>
      </c>
      <c r="D170" s="204">
        <f>IF('Indicator Date hidden'!E171="x","x",$D$2-'Indicator Date hidden'!E171)</f>
        <v>0</v>
      </c>
      <c r="E170" s="204">
        <f>IF('Indicator Date hidden'!F171="x","x",$E$2-'Indicator Date hidden'!F171)</f>
        <v>0</v>
      </c>
      <c r="F170" s="204">
        <f>IF('Indicator Date hidden'!G171="x","x",$F$2-'Indicator Date hidden'!G171)</f>
        <v>0</v>
      </c>
      <c r="G170" s="204">
        <f>IF('Indicator Date hidden'!H171="x","x",$G$2-'Indicator Date hidden'!H171)</f>
        <v>0</v>
      </c>
      <c r="H170" s="204">
        <f>IF('Indicator Date hidden'!I171="x","x",$H$2-'Indicator Date hidden'!I171)</f>
        <v>0</v>
      </c>
      <c r="I170" s="204">
        <f>IF('Indicator Date hidden'!J171="x","x",$I$2-'Indicator Date hidden'!J171)</f>
        <v>0</v>
      </c>
      <c r="J170" s="204">
        <f>IF('Indicator Date hidden'!K171="x","x",$J$2-'Indicator Date hidden'!K171)</f>
        <v>0</v>
      </c>
      <c r="K170" s="204">
        <f>IF('Indicator Date hidden'!L171="x","x",$K$2-'Indicator Date hidden'!L171)</f>
        <v>0</v>
      </c>
      <c r="L170" s="204">
        <f>IF('Indicator Date hidden'!M171="x","x",$L$2-'Indicator Date hidden'!M171)</f>
        <v>0</v>
      </c>
      <c r="M170" s="204">
        <f>IF('Indicator Date hidden'!N171="x","x",$M$2-'Indicator Date hidden'!N171)</f>
        <v>0</v>
      </c>
      <c r="N170" s="204">
        <f>IF('Indicator Date hidden'!O171="x","x",$N$2-'Indicator Date hidden'!O171)</f>
        <v>0</v>
      </c>
      <c r="O170" s="204">
        <f>IF('Indicator Date hidden'!P171="x","x",$O$2-'Indicator Date hidden'!P171)</f>
        <v>0</v>
      </c>
      <c r="P170" s="204">
        <f>IF('Indicator Date hidden'!Q171="x","x",$P$2-'Indicator Date hidden'!Q171)</f>
        <v>0</v>
      </c>
      <c r="Q170" s="204">
        <f>IF('Indicator Date hidden'!R171="x","x",$Q$2-'Indicator Date hidden'!R171)</f>
        <v>4</v>
      </c>
      <c r="R170" s="204">
        <f>IF('Indicator Date hidden'!S171="x","x",$R$2-'Indicator Date hidden'!S171)</f>
        <v>0</v>
      </c>
      <c r="S170" s="204">
        <f>IF('Indicator Date hidden'!T171="x","x",$S$2-'Indicator Date hidden'!T171)</f>
        <v>0</v>
      </c>
      <c r="T170" s="204">
        <f>IF('Indicator Date hidden'!U171="x","x",$T$2-'Indicator Date hidden'!U171)</f>
        <v>0</v>
      </c>
      <c r="U170" s="204">
        <f>IF('Indicator Date hidden'!V171="x","x",$U$2-'Indicator Date hidden'!V171)</f>
        <v>0</v>
      </c>
      <c r="V170" s="204">
        <f>IF('Indicator Date hidden'!W171="x","x",$V$2-'Indicator Date hidden'!W171)</f>
        <v>0</v>
      </c>
      <c r="W170" s="204">
        <f>IF('Indicator Date hidden'!X171="x","x",$W$2-'Indicator Date hidden'!X171)</f>
        <v>3</v>
      </c>
      <c r="X170" s="204">
        <f>IF('Indicator Date hidden'!Y171="x","x",$X$2-'Indicator Date hidden'!Y171)</f>
        <v>2</v>
      </c>
      <c r="Y170" s="204">
        <f>IF('Indicator Date hidden'!Z171="x","x",$Y$2-'Indicator Date hidden'!Z171)</f>
        <v>0</v>
      </c>
      <c r="Z170" s="204">
        <f>IF('Indicator Date hidden'!AA171="x","x",$Z$2-'Indicator Date hidden'!AA171)</f>
        <v>0</v>
      </c>
      <c r="AA170" s="204">
        <f>IF('Indicator Date hidden'!AB171="x","x",$AA$2-'Indicator Date hidden'!AB171)</f>
        <v>0</v>
      </c>
      <c r="AB170" s="204">
        <f>IF('Indicator Date hidden'!AC171="x","x",$AB$2-'Indicator Date hidden'!AC171)</f>
        <v>0</v>
      </c>
      <c r="AC170" s="204">
        <f>IF('Indicator Date hidden'!AD171="x","x",$AC$2-'Indicator Date hidden'!AD171)</f>
        <v>0</v>
      </c>
      <c r="AD170" s="204">
        <f>IF('Indicator Date hidden'!AE171="x","x",$AD$2-'Indicator Date hidden'!AE171)</f>
        <v>0</v>
      </c>
      <c r="AE170" s="204">
        <f>IF('Indicator Date hidden'!AF171="x","x",$AE$2-'Indicator Date hidden'!AF171)</f>
        <v>0</v>
      </c>
      <c r="AF170" s="204">
        <f>IF('Indicator Date hidden'!AG171="x","x",$AF$2-'Indicator Date hidden'!AG171)</f>
        <v>1</v>
      </c>
      <c r="AG170" s="204">
        <f>IF('Indicator Date hidden'!AH171="x","x",$AG$2-'Indicator Date hidden'!AH171)</f>
        <v>0</v>
      </c>
      <c r="AH170" s="204">
        <f>IF('Indicator Date hidden'!AI171="x","x",$AH$2-'Indicator Date hidden'!AI171)</f>
        <v>0</v>
      </c>
      <c r="AI170" s="204">
        <f>IF('Indicator Date hidden'!AJ171="x","x",$AI$2-'Indicator Date hidden'!AJ171)</f>
        <v>0</v>
      </c>
      <c r="AJ170" s="204" t="str">
        <f>IF('Indicator Date hidden'!AK171="x","x",$AJ$2-'Indicator Date hidden'!AK171)</f>
        <v>x</v>
      </c>
      <c r="AK170" s="204">
        <f>IF('Indicator Date hidden'!AL171="x","x",$AK$2-'Indicator Date hidden'!AL171)</f>
        <v>0</v>
      </c>
      <c r="AL170" s="204">
        <f>IF('Indicator Date hidden'!AM171="x","x",$AL$2-'Indicator Date hidden'!AM171)</f>
        <v>0</v>
      </c>
      <c r="AM170" s="204">
        <f>IF('Indicator Date hidden'!AN171="x","x",$AM$2-'Indicator Date hidden'!AN171)</f>
        <v>0</v>
      </c>
      <c r="AN170" s="204">
        <f>IF('Indicator Date hidden'!AO171="x","x",$AN$2-'Indicator Date hidden'!AO171)</f>
        <v>0</v>
      </c>
      <c r="AO170" s="204">
        <f>IF('Indicator Date hidden'!AP171="x","x",$AO$2-'Indicator Date hidden'!AP171)</f>
        <v>1</v>
      </c>
      <c r="AP170" s="204">
        <f>IF('Indicator Date hidden'!AQ171="x","x",$AP$2-'Indicator Date hidden'!AQ171)</f>
        <v>0</v>
      </c>
      <c r="AQ170" s="204">
        <f>IF('Indicator Date hidden'!AR171="x","x",$AQ$2-'Indicator Date hidden'!AR171)</f>
        <v>0</v>
      </c>
      <c r="AR170" s="204">
        <f>IF('Indicator Date hidden'!AS171="x","x",$AR$2-'Indicator Date hidden'!AS171)</f>
        <v>0</v>
      </c>
      <c r="AS170" s="204">
        <f>IF('Indicator Date hidden'!AT171="x","x",$AS$2-'Indicator Date hidden'!AT171)</f>
        <v>0</v>
      </c>
      <c r="AT170" s="204">
        <f>IF('Indicator Date hidden'!AU171="x","x",$AT$2-'Indicator Date hidden'!AU171)</f>
        <v>0</v>
      </c>
      <c r="AU170" s="204">
        <f>IF('Indicator Date hidden'!AV171="x","x",$AU$2-'Indicator Date hidden'!AV171)</f>
        <v>2</v>
      </c>
      <c r="AV170" s="204">
        <f>IF('Indicator Date hidden'!AW171="x","x",$AV$2-'Indicator Date hidden'!AW171)</f>
        <v>0</v>
      </c>
      <c r="AW170" s="204">
        <f>IF('Indicator Date hidden'!AX171="x","x",$AW$2-'Indicator Date hidden'!AX171)</f>
        <v>0</v>
      </c>
      <c r="AX170" s="204">
        <f>IF('Indicator Date hidden'!AY171="x","x",$AX$2-'Indicator Date hidden'!AY171)</f>
        <v>0</v>
      </c>
      <c r="AY170" s="204">
        <f>IF('Indicator Date hidden'!AZ171="x","x",$AY$2-'Indicator Date hidden'!AZ171)</f>
        <v>0</v>
      </c>
      <c r="AZ170" s="204">
        <f>IF('Indicator Date hidden'!BA171="x","x",$AZ$2-'Indicator Date hidden'!BA171)</f>
        <v>0</v>
      </c>
      <c r="BA170">
        <f t="shared" si="25"/>
        <v>13</v>
      </c>
      <c r="BB170" s="21">
        <f t="shared" si="26"/>
        <v>0.26</v>
      </c>
      <c r="BC170">
        <f t="shared" si="27"/>
        <v>6</v>
      </c>
      <c r="BD170" s="21">
        <f t="shared" si="28"/>
        <v>0.79523581408284172</v>
      </c>
      <c r="BE170" s="273">
        <f t="shared" si="29"/>
        <v>0</v>
      </c>
    </row>
    <row r="171" spans="1:57" x14ac:dyDescent="0.35">
      <c r="A171" t="s">
        <v>7110</v>
      </c>
      <c r="B171" s="204">
        <f>IF('Indicator Date hidden'!C172="x","x",$B$2-'Indicator Date hidden'!C172)</f>
        <v>0</v>
      </c>
      <c r="C171" s="204">
        <f>IF('Indicator Date hidden'!D172="x","x",$C$2-'Indicator Date hidden'!D172)</f>
        <v>0</v>
      </c>
      <c r="D171" s="204">
        <f>IF('Indicator Date hidden'!E172="x","x",$D$2-'Indicator Date hidden'!E172)</f>
        <v>0</v>
      </c>
      <c r="E171" s="204">
        <f>IF('Indicator Date hidden'!F172="x","x",$E$2-'Indicator Date hidden'!F172)</f>
        <v>0</v>
      </c>
      <c r="F171" s="204">
        <f>IF('Indicator Date hidden'!G172="x","x",$F$2-'Indicator Date hidden'!G172)</f>
        <v>0</v>
      </c>
      <c r="G171" s="204">
        <f>IF('Indicator Date hidden'!H172="x","x",$G$2-'Indicator Date hidden'!H172)</f>
        <v>0</v>
      </c>
      <c r="H171" s="204">
        <f>IF('Indicator Date hidden'!I172="x","x",$H$2-'Indicator Date hidden'!I172)</f>
        <v>0</v>
      </c>
      <c r="I171" s="204">
        <f>IF('Indicator Date hidden'!J172="x","x",$I$2-'Indicator Date hidden'!J172)</f>
        <v>0</v>
      </c>
      <c r="J171" s="204">
        <f>IF('Indicator Date hidden'!K172="x","x",$J$2-'Indicator Date hidden'!K172)</f>
        <v>0</v>
      </c>
      <c r="K171" s="204">
        <f>IF('Indicator Date hidden'!L172="x","x",$K$2-'Indicator Date hidden'!L172)</f>
        <v>0</v>
      </c>
      <c r="L171" s="204">
        <f>IF('Indicator Date hidden'!M172="x","x",$L$2-'Indicator Date hidden'!M172)</f>
        <v>0</v>
      </c>
      <c r="M171" s="204">
        <f>IF('Indicator Date hidden'!N172="x","x",$M$2-'Indicator Date hidden'!N172)</f>
        <v>0</v>
      </c>
      <c r="N171" s="204">
        <f>IF('Indicator Date hidden'!O172="x","x",$N$2-'Indicator Date hidden'!O172)</f>
        <v>0</v>
      </c>
      <c r="O171" s="204">
        <f>IF('Indicator Date hidden'!P172="x","x",$O$2-'Indicator Date hidden'!P172)</f>
        <v>0</v>
      </c>
      <c r="P171" s="204">
        <f>IF('Indicator Date hidden'!Q172="x","x",$P$2-'Indicator Date hidden'!Q172)</f>
        <v>0</v>
      </c>
      <c r="Q171" s="204">
        <f>IF('Indicator Date hidden'!R172="x","x",$Q$2-'Indicator Date hidden'!R172)</f>
        <v>8</v>
      </c>
      <c r="R171" s="204">
        <f>IF('Indicator Date hidden'!S172="x","x",$R$2-'Indicator Date hidden'!S172)</f>
        <v>0</v>
      </c>
      <c r="S171" s="204">
        <f>IF('Indicator Date hidden'!T172="x","x",$S$2-'Indicator Date hidden'!T172)</f>
        <v>0</v>
      </c>
      <c r="T171" s="204">
        <f>IF('Indicator Date hidden'!U172="x","x",$T$2-'Indicator Date hidden'!U172)</f>
        <v>0</v>
      </c>
      <c r="U171" s="204">
        <f>IF('Indicator Date hidden'!V172="x","x",$U$2-'Indicator Date hidden'!V172)</f>
        <v>0</v>
      </c>
      <c r="V171" s="204">
        <f>IF('Indicator Date hidden'!W172="x","x",$V$2-'Indicator Date hidden'!W172)</f>
        <v>0</v>
      </c>
      <c r="W171" s="204">
        <f>IF('Indicator Date hidden'!X172="x","x",$W$2-'Indicator Date hidden'!X172)</f>
        <v>2</v>
      </c>
      <c r="X171" s="204">
        <f>IF('Indicator Date hidden'!Y172="x","x",$X$2-'Indicator Date hidden'!Y172)</f>
        <v>4</v>
      </c>
      <c r="Y171" s="204">
        <f>IF('Indicator Date hidden'!Z172="x","x",$Y$2-'Indicator Date hidden'!Z172)</f>
        <v>0</v>
      </c>
      <c r="Z171" s="204">
        <f>IF('Indicator Date hidden'!AA172="x","x",$Z$2-'Indicator Date hidden'!AA172)</f>
        <v>0</v>
      </c>
      <c r="AA171" s="204">
        <f>IF('Indicator Date hidden'!AB172="x","x",$AA$2-'Indicator Date hidden'!AB172)</f>
        <v>0</v>
      </c>
      <c r="AB171" s="204">
        <f>IF('Indicator Date hidden'!AC172="x","x",$AB$2-'Indicator Date hidden'!AC172)</f>
        <v>0</v>
      </c>
      <c r="AC171" s="204">
        <f>IF('Indicator Date hidden'!AD172="x","x",$AC$2-'Indicator Date hidden'!AD172)</f>
        <v>0</v>
      </c>
      <c r="AD171" s="204">
        <f>IF('Indicator Date hidden'!AE172="x","x",$AD$2-'Indicator Date hidden'!AE172)</f>
        <v>0</v>
      </c>
      <c r="AE171" s="204">
        <f>IF('Indicator Date hidden'!AF172="x","x",$AE$2-'Indicator Date hidden'!AF172)</f>
        <v>0</v>
      </c>
      <c r="AF171" s="204">
        <f>IF('Indicator Date hidden'!AG172="x","x",$AF$2-'Indicator Date hidden'!AG172)</f>
        <v>1</v>
      </c>
      <c r="AG171" s="204">
        <f>IF('Indicator Date hidden'!AH172="x","x",$AG$2-'Indicator Date hidden'!AH172)</f>
        <v>0</v>
      </c>
      <c r="AH171" s="204">
        <f>IF('Indicator Date hidden'!AI172="x","x",$AH$2-'Indicator Date hidden'!AI172)</f>
        <v>0</v>
      </c>
      <c r="AI171" s="204">
        <f>IF('Indicator Date hidden'!AJ172="x","x",$AI$2-'Indicator Date hidden'!AJ172)</f>
        <v>0</v>
      </c>
      <c r="AJ171" s="204">
        <f>IF('Indicator Date hidden'!AK172="x","x",$AJ$2-'Indicator Date hidden'!AK172)</f>
        <v>1</v>
      </c>
      <c r="AK171" s="204">
        <f>IF('Indicator Date hidden'!AL172="x","x",$AK$2-'Indicator Date hidden'!AL172)</f>
        <v>1</v>
      </c>
      <c r="AL171" s="204">
        <f>IF('Indicator Date hidden'!AM172="x","x",$AL$2-'Indicator Date hidden'!AM172)</f>
        <v>0</v>
      </c>
      <c r="AM171" s="204">
        <f>IF('Indicator Date hidden'!AN172="x","x",$AM$2-'Indicator Date hidden'!AN172)</f>
        <v>0</v>
      </c>
      <c r="AN171" s="204">
        <f>IF('Indicator Date hidden'!AO172="x","x",$AN$2-'Indicator Date hidden'!AO172)</f>
        <v>0</v>
      </c>
      <c r="AO171" s="204">
        <f>IF('Indicator Date hidden'!AP172="x","x",$AO$2-'Indicator Date hidden'!AP172)</f>
        <v>0</v>
      </c>
      <c r="AP171" s="204">
        <f>IF('Indicator Date hidden'!AQ172="x","x",$AP$2-'Indicator Date hidden'!AQ172)</f>
        <v>0</v>
      </c>
      <c r="AQ171" s="204">
        <f>IF('Indicator Date hidden'!AR172="x","x",$AQ$2-'Indicator Date hidden'!AR172)</f>
        <v>0</v>
      </c>
      <c r="AR171" s="204">
        <f>IF('Indicator Date hidden'!AS172="x","x",$AR$2-'Indicator Date hidden'!AS172)</f>
        <v>0</v>
      </c>
      <c r="AS171" s="204">
        <f>IF('Indicator Date hidden'!AT172="x","x",$AS$2-'Indicator Date hidden'!AT172)</f>
        <v>0</v>
      </c>
      <c r="AT171" s="204">
        <f>IF('Indicator Date hidden'!AU172="x","x",$AT$2-'Indicator Date hidden'!AU172)</f>
        <v>0</v>
      </c>
      <c r="AU171" s="204">
        <f>IF('Indicator Date hidden'!AV172="x","x",$AU$2-'Indicator Date hidden'!AV172)</f>
        <v>4</v>
      </c>
      <c r="AV171" s="204">
        <f>IF('Indicator Date hidden'!AW172="x","x",$AV$2-'Indicator Date hidden'!AW172)</f>
        <v>0</v>
      </c>
      <c r="AW171" s="204">
        <f>IF('Indicator Date hidden'!AX172="x","x",$AW$2-'Indicator Date hidden'!AX172)</f>
        <v>0</v>
      </c>
      <c r="AX171" s="204">
        <f>IF('Indicator Date hidden'!AY172="x","x",$AX$2-'Indicator Date hidden'!AY172)</f>
        <v>0</v>
      </c>
      <c r="AY171" s="204">
        <f>IF('Indicator Date hidden'!AZ172="x","x",$AY$2-'Indicator Date hidden'!AZ172)</f>
        <v>0</v>
      </c>
      <c r="AZ171" s="204">
        <f>IF('Indicator Date hidden'!BA172="x","x",$AZ$2-'Indicator Date hidden'!BA172)</f>
        <v>0</v>
      </c>
      <c r="BA171">
        <f t="shared" si="25"/>
        <v>21</v>
      </c>
      <c r="BB171" s="21">
        <f t="shared" si="26"/>
        <v>0.41176470588235292</v>
      </c>
      <c r="BC171">
        <f t="shared" si="27"/>
        <v>7</v>
      </c>
      <c r="BD171" s="21">
        <f t="shared" si="28"/>
        <v>1.3601682506685981</v>
      </c>
      <c r="BE171" s="273">
        <f t="shared" si="29"/>
        <v>0</v>
      </c>
    </row>
    <row r="172" spans="1:57" x14ac:dyDescent="0.35">
      <c r="A172" t="s">
        <v>7021</v>
      </c>
      <c r="B172" s="204">
        <f>IF('Indicator Date hidden'!C173="x","x",$B$2-'Indicator Date hidden'!C173)</f>
        <v>0</v>
      </c>
      <c r="C172" s="204">
        <f>IF('Indicator Date hidden'!D173="x","x",$C$2-'Indicator Date hidden'!D173)</f>
        <v>0</v>
      </c>
      <c r="D172" s="204">
        <f>IF('Indicator Date hidden'!E173="x","x",$D$2-'Indicator Date hidden'!E173)</f>
        <v>0</v>
      </c>
      <c r="E172" s="204">
        <f>IF('Indicator Date hidden'!F173="x","x",$E$2-'Indicator Date hidden'!F173)</f>
        <v>0</v>
      </c>
      <c r="F172" s="204">
        <f>IF('Indicator Date hidden'!G173="x","x",$F$2-'Indicator Date hidden'!G173)</f>
        <v>0</v>
      </c>
      <c r="G172" s="204">
        <f>IF('Indicator Date hidden'!H173="x","x",$G$2-'Indicator Date hidden'!H173)</f>
        <v>0</v>
      </c>
      <c r="H172" s="204">
        <f>IF('Indicator Date hidden'!I173="x","x",$H$2-'Indicator Date hidden'!I173)</f>
        <v>0</v>
      </c>
      <c r="I172" s="204">
        <f>IF('Indicator Date hidden'!J173="x","x",$I$2-'Indicator Date hidden'!J173)</f>
        <v>0</v>
      </c>
      <c r="J172" s="204">
        <f>IF('Indicator Date hidden'!K173="x","x",$J$2-'Indicator Date hidden'!K173)</f>
        <v>0</v>
      </c>
      <c r="K172" s="204">
        <f>IF('Indicator Date hidden'!L173="x","x",$K$2-'Indicator Date hidden'!L173)</f>
        <v>0</v>
      </c>
      <c r="L172" s="204">
        <f>IF('Indicator Date hidden'!M173="x","x",$L$2-'Indicator Date hidden'!M173)</f>
        <v>0</v>
      </c>
      <c r="M172" s="204">
        <f>IF('Indicator Date hidden'!N173="x","x",$M$2-'Indicator Date hidden'!N173)</f>
        <v>0</v>
      </c>
      <c r="N172" s="204">
        <f>IF('Indicator Date hidden'!O173="x","x",$N$2-'Indicator Date hidden'!O173)</f>
        <v>0</v>
      </c>
      <c r="O172" s="204">
        <f>IF('Indicator Date hidden'!P173="x","x",$O$2-'Indicator Date hidden'!P173)</f>
        <v>0</v>
      </c>
      <c r="P172" s="204">
        <f>IF('Indicator Date hidden'!Q173="x","x",$P$2-'Indicator Date hidden'!Q173)</f>
        <v>0</v>
      </c>
      <c r="Q172" s="204">
        <f>IF('Indicator Date hidden'!R173="x","x",$Q$2-'Indicator Date hidden'!R173)</f>
        <v>3</v>
      </c>
      <c r="R172" s="204">
        <f>IF('Indicator Date hidden'!S173="x","x",$R$2-'Indicator Date hidden'!S173)</f>
        <v>0</v>
      </c>
      <c r="S172" s="204">
        <f>IF('Indicator Date hidden'!T173="x","x",$S$2-'Indicator Date hidden'!T173)</f>
        <v>0</v>
      </c>
      <c r="T172" s="204">
        <f>IF('Indicator Date hidden'!U173="x","x",$T$2-'Indicator Date hidden'!U173)</f>
        <v>0</v>
      </c>
      <c r="U172" s="204">
        <f>IF('Indicator Date hidden'!V173="x","x",$U$2-'Indicator Date hidden'!V173)</f>
        <v>0</v>
      </c>
      <c r="V172" s="204">
        <f>IF('Indicator Date hidden'!W173="x","x",$V$2-'Indicator Date hidden'!W173)</f>
        <v>0</v>
      </c>
      <c r="W172" s="204">
        <f>IF('Indicator Date hidden'!X173="x","x",$W$2-'Indicator Date hidden'!X173)</f>
        <v>3</v>
      </c>
      <c r="X172" s="204">
        <f>IF('Indicator Date hidden'!Y173="x","x",$X$2-'Indicator Date hidden'!Y173)</f>
        <v>4</v>
      </c>
      <c r="Y172" s="204">
        <f>IF('Indicator Date hidden'!Z173="x","x",$Y$2-'Indicator Date hidden'!Z173)</f>
        <v>0</v>
      </c>
      <c r="Z172" s="204">
        <f>IF('Indicator Date hidden'!AA173="x","x",$Z$2-'Indicator Date hidden'!AA173)</f>
        <v>0</v>
      </c>
      <c r="AA172" s="204">
        <f>IF('Indicator Date hidden'!AB173="x","x",$AA$2-'Indicator Date hidden'!AB173)</f>
        <v>1</v>
      </c>
      <c r="AB172" s="204">
        <f>IF('Indicator Date hidden'!AC173="x","x",$AB$2-'Indicator Date hidden'!AC173)</f>
        <v>0</v>
      </c>
      <c r="AC172" s="204">
        <f>IF('Indicator Date hidden'!AD173="x","x",$AC$2-'Indicator Date hidden'!AD173)</f>
        <v>0</v>
      </c>
      <c r="AD172" s="204" t="str">
        <f>IF('Indicator Date hidden'!AE173="x","x",$AD$2-'Indicator Date hidden'!AE173)</f>
        <v>x</v>
      </c>
      <c r="AE172" s="204">
        <f>IF('Indicator Date hidden'!AF173="x","x",$AE$2-'Indicator Date hidden'!AF173)</f>
        <v>0</v>
      </c>
      <c r="AF172" s="204">
        <f>IF('Indicator Date hidden'!AG173="x","x",$AF$2-'Indicator Date hidden'!AG173)</f>
        <v>5</v>
      </c>
      <c r="AG172" s="204">
        <f>IF('Indicator Date hidden'!AH173="x","x",$AG$2-'Indicator Date hidden'!AH173)</f>
        <v>0</v>
      </c>
      <c r="AH172" s="204">
        <f>IF('Indicator Date hidden'!AI173="x","x",$AH$2-'Indicator Date hidden'!AI173)</f>
        <v>0</v>
      </c>
      <c r="AI172" s="204">
        <f>IF('Indicator Date hidden'!AJ173="x","x",$AI$2-'Indicator Date hidden'!AJ173)</f>
        <v>0</v>
      </c>
      <c r="AJ172" s="204">
        <f>IF('Indicator Date hidden'!AK173="x","x",$AJ$2-'Indicator Date hidden'!AK173)</f>
        <v>1</v>
      </c>
      <c r="AK172" s="204">
        <f>IF('Indicator Date hidden'!AL173="x","x",$AK$2-'Indicator Date hidden'!AL173)</f>
        <v>1</v>
      </c>
      <c r="AL172" s="204">
        <f>IF('Indicator Date hidden'!AM173="x","x",$AL$2-'Indicator Date hidden'!AM173)</f>
        <v>0</v>
      </c>
      <c r="AM172" s="204">
        <f>IF('Indicator Date hidden'!AN173="x","x",$AM$2-'Indicator Date hidden'!AN173)</f>
        <v>0</v>
      </c>
      <c r="AN172" s="204">
        <f>IF('Indicator Date hidden'!AO173="x","x",$AN$2-'Indicator Date hidden'!AO173)</f>
        <v>0</v>
      </c>
      <c r="AO172" s="204">
        <f>IF('Indicator Date hidden'!AP173="x","x",$AO$2-'Indicator Date hidden'!AP173)</f>
        <v>1</v>
      </c>
      <c r="AP172" s="204">
        <f>IF('Indicator Date hidden'!AQ173="x","x",$AP$2-'Indicator Date hidden'!AQ173)</f>
        <v>1</v>
      </c>
      <c r="AQ172" s="204">
        <f>IF('Indicator Date hidden'!AR173="x","x",$AQ$2-'Indicator Date hidden'!AR173)</f>
        <v>0</v>
      </c>
      <c r="AR172" s="204">
        <f>IF('Indicator Date hidden'!AS173="x","x",$AR$2-'Indicator Date hidden'!AS173)</f>
        <v>0</v>
      </c>
      <c r="AS172" s="204">
        <f>IF('Indicator Date hidden'!AT173="x","x",$AS$2-'Indicator Date hidden'!AT173)</f>
        <v>0</v>
      </c>
      <c r="AT172" s="204">
        <f>IF('Indicator Date hidden'!AU173="x","x",$AT$2-'Indicator Date hidden'!AU173)</f>
        <v>0</v>
      </c>
      <c r="AU172" s="204">
        <f>IF('Indicator Date hidden'!AV173="x","x",$AU$2-'Indicator Date hidden'!AV173)</f>
        <v>1</v>
      </c>
      <c r="AV172" s="204">
        <f>IF('Indicator Date hidden'!AW173="x","x",$AV$2-'Indicator Date hidden'!AW173)</f>
        <v>0</v>
      </c>
      <c r="AW172" s="204">
        <f>IF('Indicator Date hidden'!AX173="x","x",$AW$2-'Indicator Date hidden'!AX173)</f>
        <v>0</v>
      </c>
      <c r="AX172" s="204">
        <f>IF('Indicator Date hidden'!AY173="x","x",$AX$2-'Indicator Date hidden'!AY173)</f>
        <v>0</v>
      </c>
      <c r="AY172" s="204">
        <f>IF('Indicator Date hidden'!AZ173="x","x",$AY$2-'Indicator Date hidden'!AZ173)</f>
        <v>0</v>
      </c>
      <c r="AZ172" s="204">
        <f>IF('Indicator Date hidden'!BA173="x","x",$AZ$2-'Indicator Date hidden'!BA173)</f>
        <v>0</v>
      </c>
      <c r="BA172">
        <f t="shared" si="25"/>
        <v>21</v>
      </c>
      <c r="BB172" s="21">
        <f t="shared" si="26"/>
        <v>0.42</v>
      </c>
      <c r="BC172">
        <f t="shared" si="27"/>
        <v>10</v>
      </c>
      <c r="BD172" s="21">
        <f t="shared" si="28"/>
        <v>1.06</v>
      </c>
      <c r="BE172" s="273">
        <f t="shared" si="29"/>
        <v>0</v>
      </c>
    </row>
    <row r="173" spans="1:57" x14ac:dyDescent="0.35">
      <c r="A173" t="s">
        <v>7116</v>
      </c>
      <c r="B173" s="204">
        <f>IF('Indicator Date hidden'!C174="x","x",$B$2-'Indicator Date hidden'!C174)</f>
        <v>0</v>
      </c>
      <c r="C173" s="204">
        <f>IF('Indicator Date hidden'!D174="x","x",$C$2-'Indicator Date hidden'!D174)</f>
        <v>0</v>
      </c>
      <c r="D173" s="204">
        <f>IF('Indicator Date hidden'!E174="x","x",$D$2-'Indicator Date hidden'!E174)</f>
        <v>0</v>
      </c>
      <c r="E173" s="204">
        <f>IF('Indicator Date hidden'!F174="x","x",$E$2-'Indicator Date hidden'!F174)</f>
        <v>0</v>
      </c>
      <c r="F173" s="204">
        <f>IF('Indicator Date hidden'!G174="x","x",$F$2-'Indicator Date hidden'!G174)</f>
        <v>0</v>
      </c>
      <c r="G173" s="204">
        <f>IF('Indicator Date hidden'!H174="x","x",$G$2-'Indicator Date hidden'!H174)</f>
        <v>0</v>
      </c>
      <c r="H173" s="204">
        <f>IF('Indicator Date hidden'!I174="x","x",$H$2-'Indicator Date hidden'!I174)</f>
        <v>0</v>
      </c>
      <c r="I173" s="204">
        <f>IF('Indicator Date hidden'!J174="x","x",$I$2-'Indicator Date hidden'!J174)</f>
        <v>0</v>
      </c>
      <c r="J173" s="204">
        <f>IF('Indicator Date hidden'!K174="x","x",$J$2-'Indicator Date hidden'!K174)</f>
        <v>0</v>
      </c>
      <c r="K173" s="204">
        <f>IF('Indicator Date hidden'!L174="x","x",$K$2-'Indicator Date hidden'!L174)</f>
        <v>0</v>
      </c>
      <c r="L173" s="204">
        <f>IF('Indicator Date hidden'!M174="x","x",$L$2-'Indicator Date hidden'!M174)</f>
        <v>0</v>
      </c>
      <c r="M173" s="204">
        <f>IF('Indicator Date hidden'!N174="x","x",$M$2-'Indicator Date hidden'!N174)</f>
        <v>0</v>
      </c>
      <c r="N173" s="204">
        <f>IF('Indicator Date hidden'!O174="x","x",$N$2-'Indicator Date hidden'!O174)</f>
        <v>0</v>
      </c>
      <c r="O173" s="204">
        <f>IF('Indicator Date hidden'!P174="x","x",$O$2-'Indicator Date hidden'!P174)</f>
        <v>0</v>
      </c>
      <c r="P173" s="204">
        <f>IF('Indicator Date hidden'!Q174="x","x",$P$2-'Indicator Date hidden'!Q174)</f>
        <v>0</v>
      </c>
      <c r="Q173" s="204">
        <f>IF('Indicator Date hidden'!R174="x","x",$Q$2-'Indicator Date hidden'!R174)</f>
        <v>4</v>
      </c>
      <c r="R173" s="204">
        <f>IF('Indicator Date hidden'!S174="x","x",$R$2-'Indicator Date hidden'!S174)</f>
        <v>0</v>
      </c>
      <c r="S173" s="204">
        <f>IF('Indicator Date hidden'!T174="x","x",$S$2-'Indicator Date hidden'!T174)</f>
        <v>0</v>
      </c>
      <c r="T173" s="204">
        <f>IF('Indicator Date hidden'!U174="x","x",$T$2-'Indicator Date hidden'!U174)</f>
        <v>0</v>
      </c>
      <c r="U173" s="204">
        <f>IF('Indicator Date hidden'!V174="x","x",$U$2-'Indicator Date hidden'!V174)</f>
        <v>0</v>
      </c>
      <c r="V173" s="204">
        <f>IF('Indicator Date hidden'!W174="x","x",$V$2-'Indicator Date hidden'!W174)</f>
        <v>0</v>
      </c>
      <c r="W173" s="204">
        <f>IF('Indicator Date hidden'!X174="x","x",$W$2-'Indicator Date hidden'!X174)</f>
        <v>5</v>
      </c>
      <c r="X173" s="204">
        <f>IF('Indicator Date hidden'!Y174="x","x",$X$2-'Indicator Date hidden'!Y174)</f>
        <v>3</v>
      </c>
      <c r="Y173" s="204">
        <f>IF('Indicator Date hidden'!Z174="x","x",$Y$2-'Indicator Date hidden'!Z174)</f>
        <v>0</v>
      </c>
      <c r="Z173" s="204">
        <f>IF('Indicator Date hidden'!AA174="x","x",$Z$2-'Indicator Date hidden'!AA174)</f>
        <v>0</v>
      </c>
      <c r="AA173" s="204" t="str">
        <f>IF('Indicator Date hidden'!AB174="x","x",$AA$2-'Indicator Date hidden'!AB174)</f>
        <v>x</v>
      </c>
      <c r="AB173" s="204">
        <f>IF('Indicator Date hidden'!AC174="x","x",$AB$2-'Indicator Date hidden'!AC174)</f>
        <v>0</v>
      </c>
      <c r="AC173" s="204">
        <f>IF('Indicator Date hidden'!AD174="x","x",$AC$2-'Indicator Date hidden'!AD174)</f>
        <v>0</v>
      </c>
      <c r="AD173" s="204">
        <f>IF('Indicator Date hidden'!AE174="x","x",$AD$2-'Indicator Date hidden'!AE174)</f>
        <v>0</v>
      </c>
      <c r="AE173" s="204" t="str">
        <f>IF('Indicator Date hidden'!AF174="x","x",$AE$2-'Indicator Date hidden'!AF174)</f>
        <v>x</v>
      </c>
      <c r="AF173" s="204">
        <f>IF('Indicator Date hidden'!AG174="x","x",$AF$2-'Indicator Date hidden'!AG174)</f>
        <v>6</v>
      </c>
      <c r="AG173" s="204">
        <f>IF('Indicator Date hidden'!AH174="x","x",$AG$2-'Indicator Date hidden'!AH174)</f>
        <v>0</v>
      </c>
      <c r="AH173" s="204">
        <f>IF('Indicator Date hidden'!AI174="x","x",$AH$2-'Indicator Date hidden'!AI174)</f>
        <v>0</v>
      </c>
      <c r="AI173" s="204">
        <f>IF('Indicator Date hidden'!AJ174="x","x",$AI$2-'Indicator Date hidden'!AJ174)</f>
        <v>0</v>
      </c>
      <c r="AJ173" s="204">
        <f>IF('Indicator Date hidden'!AK174="x","x",$AJ$2-'Indicator Date hidden'!AK174)</f>
        <v>1</v>
      </c>
      <c r="AK173" s="204">
        <f>IF('Indicator Date hidden'!AL174="x","x",$AK$2-'Indicator Date hidden'!AL174)</f>
        <v>1</v>
      </c>
      <c r="AL173" s="204">
        <f>IF('Indicator Date hidden'!AM174="x","x",$AL$2-'Indicator Date hidden'!AM174)</f>
        <v>0</v>
      </c>
      <c r="AM173" s="204">
        <f>IF('Indicator Date hidden'!AN174="x","x",$AM$2-'Indicator Date hidden'!AN174)</f>
        <v>0</v>
      </c>
      <c r="AN173" s="204">
        <f>IF('Indicator Date hidden'!AO174="x","x",$AN$2-'Indicator Date hidden'!AO174)</f>
        <v>0</v>
      </c>
      <c r="AO173" s="204" t="str">
        <f>IF('Indicator Date hidden'!AP174="x","x",$AO$2-'Indicator Date hidden'!AP174)</f>
        <v>x</v>
      </c>
      <c r="AP173" s="204" t="str">
        <f>IF('Indicator Date hidden'!AQ174="x","x",$AP$2-'Indicator Date hidden'!AQ174)</f>
        <v>x</v>
      </c>
      <c r="AQ173" s="204">
        <f>IF('Indicator Date hidden'!AR174="x","x",$AQ$2-'Indicator Date hidden'!AR174)</f>
        <v>6</v>
      </c>
      <c r="AR173" s="204">
        <f>IF('Indicator Date hidden'!AS174="x","x",$AR$2-'Indicator Date hidden'!AS174)</f>
        <v>0</v>
      </c>
      <c r="AS173" s="204">
        <f>IF('Indicator Date hidden'!AT174="x","x",$AS$2-'Indicator Date hidden'!AT174)</f>
        <v>0</v>
      </c>
      <c r="AT173" s="204">
        <f>IF('Indicator Date hidden'!AU174="x","x",$AT$2-'Indicator Date hidden'!AU174)</f>
        <v>0</v>
      </c>
      <c r="AU173" s="204">
        <f>IF('Indicator Date hidden'!AV174="x","x",$AU$2-'Indicator Date hidden'!AV174)</f>
        <v>4</v>
      </c>
      <c r="AV173" s="204">
        <f>IF('Indicator Date hidden'!AW174="x","x",$AV$2-'Indicator Date hidden'!AW174)</f>
        <v>0</v>
      </c>
      <c r="AW173" s="204">
        <f>IF('Indicator Date hidden'!AX174="x","x",$AW$2-'Indicator Date hidden'!AX174)</f>
        <v>0</v>
      </c>
      <c r="AX173" s="204">
        <f>IF('Indicator Date hidden'!AY174="x","x",$AX$2-'Indicator Date hidden'!AY174)</f>
        <v>0</v>
      </c>
      <c r="AY173" s="204">
        <f>IF('Indicator Date hidden'!AZ174="x","x",$AY$2-'Indicator Date hidden'!AZ174)</f>
        <v>0</v>
      </c>
      <c r="AZ173" s="204">
        <f>IF('Indicator Date hidden'!BA174="x","x",$AZ$2-'Indicator Date hidden'!BA174)</f>
        <v>0</v>
      </c>
      <c r="BA173">
        <f t="shared" si="25"/>
        <v>30</v>
      </c>
      <c r="BB173" s="21">
        <f t="shared" si="26"/>
        <v>0.63829787234042556</v>
      </c>
      <c r="BC173">
        <f t="shared" si="27"/>
        <v>8</v>
      </c>
      <c r="BD173" s="21">
        <f t="shared" si="28"/>
        <v>1.6035271218227041</v>
      </c>
      <c r="BE173" s="273">
        <f t="shared" si="29"/>
        <v>0</v>
      </c>
    </row>
    <row r="174" spans="1:57" x14ac:dyDescent="0.35">
      <c r="A174" t="s">
        <v>7109</v>
      </c>
      <c r="B174" s="204">
        <f>IF('Indicator Date hidden'!C175="x","x",$B$2-'Indicator Date hidden'!C175)</f>
        <v>0</v>
      </c>
      <c r="C174" s="204">
        <f>IF('Indicator Date hidden'!D175="x","x",$C$2-'Indicator Date hidden'!D175)</f>
        <v>0</v>
      </c>
      <c r="D174" s="204">
        <f>IF('Indicator Date hidden'!E175="x","x",$D$2-'Indicator Date hidden'!E175)</f>
        <v>0</v>
      </c>
      <c r="E174" s="204">
        <f>IF('Indicator Date hidden'!F175="x","x",$E$2-'Indicator Date hidden'!F175)</f>
        <v>0</v>
      </c>
      <c r="F174" s="204">
        <f>IF('Indicator Date hidden'!G175="x","x",$F$2-'Indicator Date hidden'!G175)</f>
        <v>0</v>
      </c>
      <c r="G174" s="204">
        <f>IF('Indicator Date hidden'!H175="x","x",$G$2-'Indicator Date hidden'!H175)</f>
        <v>0</v>
      </c>
      <c r="H174" s="204">
        <f>IF('Indicator Date hidden'!I175="x","x",$H$2-'Indicator Date hidden'!I175)</f>
        <v>0</v>
      </c>
      <c r="I174" s="204">
        <f>IF('Indicator Date hidden'!J175="x","x",$I$2-'Indicator Date hidden'!J175)</f>
        <v>0</v>
      </c>
      <c r="J174" s="204">
        <f>IF('Indicator Date hidden'!K175="x","x",$J$2-'Indicator Date hidden'!K175)</f>
        <v>0</v>
      </c>
      <c r="K174" s="204">
        <f>IF('Indicator Date hidden'!L175="x","x",$K$2-'Indicator Date hidden'!L175)</f>
        <v>0</v>
      </c>
      <c r="L174" s="204">
        <f>IF('Indicator Date hidden'!M175="x","x",$L$2-'Indicator Date hidden'!M175)</f>
        <v>0</v>
      </c>
      <c r="M174" s="204">
        <f>IF('Indicator Date hidden'!N175="x","x",$M$2-'Indicator Date hidden'!N175)</f>
        <v>0</v>
      </c>
      <c r="N174" s="204">
        <f>IF('Indicator Date hidden'!O175="x","x",$N$2-'Indicator Date hidden'!O175)</f>
        <v>0</v>
      </c>
      <c r="O174" s="204">
        <f>IF('Indicator Date hidden'!P175="x","x",$O$2-'Indicator Date hidden'!P175)</f>
        <v>0</v>
      </c>
      <c r="P174" s="204">
        <f>IF('Indicator Date hidden'!Q175="x","x",$P$2-'Indicator Date hidden'!Q175)</f>
        <v>0</v>
      </c>
      <c r="Q174" s="204">
        <f>IF('Indicator Date hidden'!R175="x","x",$Q$2-'Indicator Date hidden'!R175)</f>
        <v>0</v>
      </c>
      <c r="R174" s="204">
        <f>IF('Indicator Date hidden'!S175="x","x",$R$2-'Indicator Date hidden'!S175)</f>
        <v>0</v>
      </c>
      <c r="S174" s="204">
        <f>IF('Indicator Date hidden'!T175="x","x",$S$2-'Indicator Date hidden'!T175)</f>
        <v>0</v>
      </c>
      <c r="T174" s="204">
        <f>IF('Indicator Date hidden'!U175="x","x",$T$2-'Indicator Date hidden'!U175)</f>
        <v>0</v>
      </c>
      <c r="U174" s="204">
        <f>IF('Indicator Date hidden'!V175="x","x",$U$2-'Indicator Date hidden'!V175)</f>
        <v>0</v>
      </c>
      <c r="V174" s="204">
        <f>IF('Indicator Date hidden'!W175="x","x",$V$2-'Indicator Date hidden'!W175)</f>
        <v>0</v>
      </c>
      <c r="W174" s="204">
        <f>IF('Indicator Date hidden'!X175="x","x",$W$2-'Indicator Date hidden'!X175)</f>
        <v>0</v>
      </c>
      <c r="X174" s="204">
        <f>IF('Indicator Date hidden'!Y175="x","x",$X$2-'Indicator Date hidden'!Y175)</f>
        <v>4</v>
      </c>
      <c r="Y174" s="204">
        <f>IF('Indicator Date hidden'!Z175="x","x",$Y$2-'Indicator Date hidden'!Z175)</f>
        <v>0</v>
      </c>
      <c r="Z174" s="204">
        <f>IF('Indicator Date hidden'!AA175="x","x",$Z$2-'Indicator Date hidden'!AA175)</f>
        <v>0</v>
      </c>
      <c r="AA174" s="204">
        <f>IF('Indicator Date hidden'!AB175="x","x",$AA$2-'Indicator Date hidden'!AB175)</f>
        <v>0</v>
      </c>
      <c r="AB174" s="204">
        <f>IF('Indicator Date hidden'!AC175="x","x",$AB$2-'Indicator Date hidden'!AC175)</f>
        <v>0</v>
      </c>
      <c r="AC174" s="204">
        <f>IF('Indicator Date hidden'!AD175="x","x",$AC$2-'Indicator Date hidden'!AD175)</f>
        <v>0</v>
      </c>
      <c r="AD174" s="204">
        <f>IF('Indicator Date hidden'!AE175="x","x",$AD$2-'Indicator Date hidden'!AE175)</f>
        <v>0</v>
      </c>
      <c r="AE174" s="204">
        <f>IF('Indicator Date hidden'!AF175="x","x",$AE$2-'Indicator Date hidden'!AF175)</f>
        <v>0</v>
      </c>
      <c r="AF174" s="204">
        <f>IF('Indicator Date hidden'!AG175="x","x",$AF$2-'Indicator Date hidden'!AG175)</f>
        <v>2</v>
      </c>
      <c r="AG174" s="204">
        <f>IF('Indicator Date hidden'!AH175="x","x",$AG$2-'Indicator Date hidden'!AH175)</f>
        <v>0</v>
      </c>
      <c r="AH174" s="204">
        <f>IF('Indicator Date hidden'!AI175="x","x",$AH$2-'Indicator Date hidden'!AI175)</f>
        <v>0</v>
      </c>
      <c r="AI174" s="204">
        <f>IF('Indicator Date hidden'!AJ175="x","x",$AI$2-'Indicator Date hidden'!AJ175)</f>
        <v>0</v>
      </c>
      <c r="AJ174" s="204">
        <f>IF('Indicator Date hidden'!AK175="x","x",$AJ$2-'Indicator Date hidden'!AK175)</f>
        <v>1</v>
      </c>
      <c r="AK174" s="204">
        <f>IF('Indicator Date hidden'!AL175="x","x",$AK$2-'Indicator Date hidden'!AL175)</f>
        <v>1</v>
      </c>
      <c r="AL174" s="204">
        <f>IF('Indicator Date hidden'!AM175="x","x",$AL$2-'Indicator Date hidden'!AM175)</f>
        <v>0</v>
      </c>
      <c r="AM174" s="204">
        <f>IF('Indicator Date hidden'!AN175="x","x",$AM$2-'Indicator Date hidden'!AN175)</f>
        <v>0</v>
      </c>
      <c r="AN174" s="204">
        <f>IF('Indicator Date hidden'!AO175="x","x",$AN$2-'Indicator Date hidden'!AO175)</f>
        <v>0</v>
      </c>
      <c r="AO174" s="204">
        <f>IF('Indicator Date hidden'!AP175="x","x",$AO$2-'Indicator Date hidden'!AP175)</f>
        <v>0</v>
      </c>
      <c r="AP174" s="204">
        <f>IF('Indicator Date hidden'!AQ175="x","x",$AP$2-'Indicator Date hidden'!AQ175)</f>
        <v>0</v>
      </c>
      <c r="AQ174" s="204">
        <f>IF('Indicator Date hidden'!AR175="x","x",$AQ$2-'Indicator Date hidden'!AR175)</f>
        <v>0</v>
      </c>
      <c r="AR174" s="204">
        <f>IF('Indicator Date hidden'!AS175="x","x",$AR$2-'Indicator Date hidden'!AS175)</f>
        <v>0</v>
      </c>
      <c r="AS174" s="204">
        <f>IF('Indicator Date hidden'!AT175="x","x",$AS$2-'Indicator Date hidden'!AT175)</f>
        <v>0</v>
      </c>
      <c r="AT174" s="204">
        <f>IF('Indicator Date hidden'!AU175="x","x",$AT$2-'Indicator Date hidden'!AU175)</f>
        <v>0</v>
      </c>
      <c r="AU174" s="204">
        <f>IF('Indicator Date hidden'!AV175="x","x",$AU$2-'Indicator Date hidden'!AV175)</f>
        <v>3</v>
      </c>
      <c r="AV174" s="204">
        <f>IF('Indicator Date hidden'!AW175="x","x",$AV$2-'Indicator Date hidden'!AW175)</f>
        <v>0</v>
      </c>
      <c r="AW174" s="204">
        <f>IF('Indicator Date hidden'!AX175="x","x",$AW$2-'Indicator Date hidden'!AX175)</f>
        <v>0</v>
      </c>
      <c r="AX174" s="204">
        <f>IF('Indicator Date hidden'!AY175="x","x",$AX$2-'Indicator Date hidden'!AY175)</f>
        <v>0</v>
      </c>
      <c r="AY174" s="204">
        <f>IF('Indicator Date hidden'!AZ175="x","x",$AY$2-'Indicator Date hidden'!AZ175)</f>
        <v>0</v>
      </c>
      <c r="AZ174" s="204">
        <f>IF('Indicator Date hidden'!BA175="x","x",$AZ$2-'Indicator Date hidden'!BA175)</f>
        <v>0</v>
      </c>
      <c r="BA174">
        <f t="shared" si="25"/>
        <v>11</v>
      </c>
      <c r="BB174" s="21">
        <f t="shared" si="26"/>
        <v>0.21568627450980393</v>
      </c>
      <c r="BC174">
        <f t="shared" si="27"/>
        <v>5</v>
      </c>
      <c r="BD174" s="21">
        <f t="shared" si="28"/>
        <v>0.74921463429579604</v>
      </c>
      <c r="BE174" s="273">
        <f t="shared" si="29"/>
        <v>0</v>
      </c>
    </row>
    <row r="175" spans="1:57" x14ac:dyDescent="0.35">
      <c r="A175" t="s">
        <v>7118</v>
      </c>
      <c r="B175" s="204">
        <f>IF('Indicator Date hidden'!C176="x","x",$B$2-'Indicator Date hidden'!C176)</f>
        <v>0</v>
      </c>
      <c r="C175" s="204">
        <f>IF('Indicator Date hidden'!D176="x","x",$C$2-'Indicator Date hidden'!D176)</f>
        <v>0</v>
      </c>
      <c r="D175" s="204">
        <f>IF('Indicator Date hidden'!E176="x","x",$D$2-'Indicator Date hidden'!E176)</f>
        <v>0</v>
      </c>
      <c r="E175" s="204">
        <f>IF('Indicator Date hidden'!F176="x","x",$E$2-'Indicator Date hidden'!F176)</f>
        <v>0</v>
      </c>
      <c r="F175" s="204">
        <f>IF('Indicator Date hidden'!G176="x","x",$F$2-'Indicator Date hidden'!G176)</f>
        <v>0</v>
      </c>
      <c r="G175" s="204">
        <f>IF('Indicator Date hidden'!H176="x","x",$G$2-'Indicator Date hidden'!H176)</f>
        <v>0</v>
      </c>
      <c r="H175" s="204">
        <f>IF('Indicator Date hidden'!I176="x","x",$H$2-'Indicator Date hidden'!I176)</f>
        <v>0</v>
      </c>
      <c r="I175" s="204">
        <f>IF('Indicator Date hidden'!J176="x","x",$I$2-'Indicator Date hidden'!J176)</f>
        <v>0</v>
      </c>
      <c r="J175" s="204">
        <f>IF('Indicator Date hidden'!K176="x","x",$J$2-'Indicator Date hidden'!K176)</f>
        <v>0</v>
      </c>
      <c r="K175" s="204">
        <f>IF('Indicator Date hidden'!L176="x","x",$K$2-'Indicator Date hidden'!L176)</f>
        <v>0</v>
      </c>
      <c r="L175" s="204">
        <f>IF('Indicator Date hidden'!M176="x","x",$L$2-'Indicator Date hidden'!M176)</f>
        <v>0</v>
      </c>
      <c r="M175" s="204">
        <f>IF('Indicator Date hidden'!N176="x","x",$M$2-'Indicator Date hidden'!N176)</f>
        <v>0</v>
      </c>
      <c r="N175" s="204">
        <f>IF('Indicator Date hidden'!O176="x","x",$N$2-'Indicator Date hidden'!O176)</f>
        <v>0</v>
      </c>
      <c r="O175" s="204">
        <f>IF('Indicator Date hidden'!P176="x","x",$O$2-'Indicator Date hidden'!P176)</f>
        <v>0</v>
      </c>
      <c r="P175" s="204">
        <f>IF('Indicator Date hidden'!Q176="x","x",$P$2-'Indicator Date hidden'!Q176)</f>
        <v>0</v>
      </c>
      <c r="Q175" s="204" t="str">
        <f>IF('Indicator Date hidden'!R176="x","x",$Q$2-'Indicator Date hidden'!R176)</f>
        <v>x</v>
      </c>
      <c r="R175" s="204">
        <f>IF('Indicator Date hidden'!S176="x","x",$R$2-'Indicator Date hidden'!S176)</f>
        <v>0</v>
      </c>
      <c r="S175" s="204">
        <f>IF('Indicator Date hidden'!T176="x","x",$S$2-'Indicator Date hidden'!T176)</f>
        <v>0</v>
      </c>
      <c r="T175" s="204">
        <f>IF('Indicator Date hidden'!U176="x","x",$T$2-'Indicator Date hidden'!U176)</f>
        <v>0</v>
      </c>
      <c r="U175" s="204">
        <f>IF('Indicator Date hidden'!V176="x","x",$U$2-'Indicator Date hidden'!V176)</f>
        <v>0</v>
      </c>
      <c r="V175" s="204">
        <f>IF('Indicator Date hidden'!W176="x","x",$V$2-'Indicator Date hidden'!W176)</f>
        <v>0</v>
      </c>
      <c r="W175" s="204">
        <f>IF('Indicator Date hidden'!X176="x","x",$W$2-'Indicator Date hidden'!X176)</f>
        <v>2</v>
      </c>
      <c r="X175" s="204">
        <f>IF('Indicator Date hidden'!Y176="x","x",$X$2-'Indicator Date hidden'!Y176)</f>
        <v>4</v>
      </c>
      <c r="Y175" s="204">
        <f>IF('Indicator Date hidden'!Z176="x","x",$Y$2-'Indicator Date hidden'!Z176)</f>
        <v>0</v>
      </c>
      <c r="Z175" s="204">
        <f>IF('Indicator Date hidden'!AA176="x","x",$Z$2-'Indicator Date hidden'!AA176)</f>
        <v>0</v>
      </c>
      <c r="AA175" s="204" t="str">
        <f>IF('Indicator Date hidden'!AB176="x","x",$AA$2-'Indicator Date hidden'!AB176)</f>
        <v>x</v>
      </c>
      <c r="AB175" s="204">
        <f>IF('Indicator Date hidden'!AC176="x","x",$AB$2-'Indicator Date hidden'!AC176)</f>
        <v>0</v>
      </c>
      <c r="AC175" s="204">
        <f>IF('Indicator Date hidden'!AD176="x","x",$AC$2-'Indicator Date hidden'!AD176)</f>
        <v>0</v>
      </c>
      <c r="AD175" s="204" t="str">
        <f>IF('Indicator Date hidden'!AE176="x","x",$AD$2-'Indicator Date hidden'!AE176)</f>
        <v>x</v>
      </c>
      <c r="AE175" s="204">
        <f>IF('Indicator Date hidden'!AF176="x","x",$AE$2-'Indicator Date hidden'!AF176)</f>
        <v>0</v>
      </c>
      <c r="AF175" s="204">
        <f>IF('Indicator Date hidden'!AG176="x","x",$AF$2-'Indicator Date hidden'!AG176)</f>
        <v>4</v>
      </c>
      <c r="AG175" s="204">
        <f>IF('Indicator Date hidden'!AH176="x","x",$AG$2-'Indicator Date hidden'!AH176)</f>
        <v>0</v>
      </c>
      <c r="AH175" s="204">
        <f>IF('Indicator Date hidden'!AI176="x","x",$AH$2-'Indicator Date hidden'!AI176)</f>
        <v>0</v>
      </c>
      <c r="AI175" s="204">
        <f>IF('Indicator Date hidden'!AJ176="x","x",$AI$2-'Indicator Date hidden'!AJ176)</f>
        <v>0</v>
      </c>
      <c r="AJ175" s="204" t="str">
        <f>IF('Indicator Date hidden'!AK176="x","x",$AJ$2-'Indicator Date hidden'!AK176)</f>
        <v>x</v>
      </c>
      <c r="AK175" s="204">
        <f>IF('Indicator Date hidden'!AL176="x","x",$AK$2-'Indicator Date hidden'!AL176)</f>
        <v>1</v>
      </c>
      <c r="AL175" s="204">
        <f>IF('Indicator Date hidden'!AM176="x","x",$AL$2-'Indicator Date hidden'!AM176)</f>
        <v>0</v>
      </c>
      <c r="AM175" s="204">
        <f>IF('Indicator Date hidden'!AN176="x","x",$AM$2-'Indicator Date hidden'!AN176)</f>
        <v>0</v>
      </c>
      <c r="AN175" s="204">
        <f>IF('Indicator Date hidden'!AO176="x","x",$AN$2-'Indicator Date hidden'!AO176)</f>
        <v>0</v>
      </c>
      <c r="AO175" s="204" t="str">
        <f>IF('Indicator Date hidden'!AP176="x","x",$AO$2-'Indicator Date hidden'!AP176)</f>
        <v>x</v>
      </c>
      <c r="AP175" s="204" t="str">
        <f>IF('Indicator Date hidden'!AQ176="x","x",$AP$2-'Indicator Date hidden'!AQ176)</f>
        <v>x</v>
      </c>
      <c r="AQ175" s="204">
        <f>IF('Indicator Date hidden'!AR176="x","x",$AQ$2-'Indicator Date hidden'!AR176)</f>
        <v>4</v>
      </c>
      <c r="AR175" s="204">
        <f>IF('Indicator Date hidden'!AS176="x","x",$AR$2-'Indicator Date hidden'!AS176)</f>
        <v>0</v>
      </c>
      <c r="AS175" s="204" t="str">
        <f>IF('Indicator Date hidden'!AT176="x","x",$AS$2-'Indicator Date hidden'!AT176)</f>
        <v>x</v>
      </c>
      <c r="AT175" s="204">
        <f>IF('Indicator Date hidden'!AU176="x","x",$AT$2-'Indicator Date hidden'!AU176)</f>
        <v>0</v>
      </c>
      <c r="AU175" s="204">
        <f>IF('Indicator Date hidden'!AV176="x","x",$AU$2-'Indicator Date hidden'!AV176)</f>
        <v>3</v>
      </c>
      <c r="AV175" s="204">
        <f>IF('Indicator Date hidden'!AW176="x","x",$AV$2-'Indicator Date hidden'!AW176)</f>
        <v>0</v>
      </c>
      <c r="AW175" s="204">
        <f>IF('Indicator Date hidden'!AX176="x","x",$AW$2-'Indicator Date hidden'!AX176)</f>
        <v>0</v>
      </c>
      <c r="AX175" s="204">
        <f>IF('Indicator Date hidden'!AY176="x","x",$AX$2-'Indicator Date hidden'!AY176)</f>
        <v>0</v>
      </c>
      <c r="AY175" s="204">
        <f>IF('Indicator Date hidden'!AZ176="x","x",$AY$2-'Indicator Date hidden'!AZ176)</f>
        <v>0</v>
      </c>
      <c r="AZ175" s="204">
        <f>IF('Indicator Date hidden'!BA176="x","x",$AZ$2-'Indicator Date hidden'!BA176)</f>
        <v>0</v>
      </c>
      <c r="BA175">
        <f t="shared" si="25"/>
        <v>18</v>
      </c>
      <c r="BB175" s="21">
        <f t="shared" si="26"/>
        <v>0.40909090909090912</v>
      </c>
      <c r="BC175">
        <f t="shared" si="27"/>
        <v>6</v>
      </c>
      <c r="BD175" s="21">
        <f t="shared" si="28"/>
        <v>1.1143318792846604</v>
      </c>
      <c r="BE175" s="273">
        <f t="shared" si="29"/>
        <v>0</v>
      </c>
    </row>
    <row r="176" spans="1:57" x14ac:dyDescent="0.35">
      <c r="A176" t="s">
        <v>7119</v>
      </c>
      <c r="B176" s="204">
        <f>IF('Indicator Date hidden'!C177="x","x",$B$2-'Indicator Date hidden'!C177)</f>
        <v>0</v>
      </c>
      <c r="C176" s="204">
        <f>IF('Indicator Date hidden'!D177="x","x",$C$2-'Indicator Date hidden'!D177)</f>
        <v>0</v>
      </c>
      <c r="D176" s="204">
        <f>IF('Indicator Date hidden'!E177="x","x",$D$2-'Indicator Date hidden'!E177)</f>
        <v>0</v>
      </c>
      <c r="E176" s="204">
        <f>IF('Indicator Date hidden'!F177="x","x",$E$2-'Indicator Date hidden'!F177)</f>
        <v>0</v>
      </c>
      <c r="F176" s="204">
        <f>IF('Indicator Date hidden'!G177="x","x",$F$2-'Indicator Date hidden'!G177)</f>
        <v>0</v>
      </c>
      <c r="G176" s="204">
        <f>IF('Indicator Date hidden'!H177="x","x",$G$2-'Indicator Date hidden'!H177)</f>
        <v>0</v>
      </c>
      <c r="H176" s="204">
        <f>IF('Indicator Date hidden'!I177="x","x",$H$2-'Indicator Date hidden'!I177)</f>
        <v>0</v>
      </c>
      <c r="I176" s="204">
        <f>IF('Indicator Date hidden'!J177="x","x",$I$2-'Indicator Date hidden'!J177)</f>
        <v>0</v>
      </c>
      <c r="J176" s="204">
        <f>IF('Indicator Date hidden'!K177="x","x",$J$2-'Indicator Date hidden'!K177)</f>
        <v>0</v>
      </c>
      <c r="K176" s="204">
        <f>IF('Indicator Date hidden'!L177="x","x",$K$2-'Indicator Date hidden'!L177)</f>
        <v>0</v>
      </c>
      <c r="L176" s="204">
        <f>IF('Indicator Date hidden'!M177="x","x",$L$2-'Indicator Date hidden'!M177)</f>
        <v>0</v>
      </c>
      <c r="M176" s="204">
        <f>IF('Indicator Date hidden'!N177="x","x",$M$2-'Indicator Date hidden'!N177)</f>
        <v>0</v>
      </c>
      <c r="N176" s="204">
        <f>IF('Indicator Date hidden'!O177="x","x",$N$2-'Indicator Date hidden'!O177)</f>
        <v>0</v>
      </c>
      <c r="O176" s="204">
        <f>IF('Indicator Date hidden'!P177="x","x",$O$2-'Indicator Date hidden'!P177)</f>
        <v>0</v>
      </c>
      <c r="P176" s="204">
        <f>IF('Indicator Date hidden'!Q177="x","x",$P$2-'Indicator Date hidden'!Q177)</f>
        <v>0</v>
      </c>
      <c r="Q176" s="204">
        <f>IF('Indicator Date hidden'!R177="x","x",$Q$2-'Indicator Date hidden'!R177)</f>
        <v>8</v>
      </c>
      <c r="R176" s="204">
        <f>IF('Indicator Date hidden'!S177="x","x",$R$2-'Indicator Date hidden'!S177)</f>
        <v>0</v>
      </c>
      <c r="S176" s="204">
        <f>IF('Indicator Date hidden'!T177="x","x",$S$2-'Indicator Date hidden'!T177)</f>
        <v>0</v>
      </c>
      <c r="T176" s="204">
        <f>IF('Indicator Date hidden'!U177="x","x",$T$2-'Indicator Date hidden'!U177)</f>
        <v>0</v>
      </c>
      <c r="U176" s="204" t="str">
        <f>IF('Indicator Date hidden'!V177="x","x",$U$2-'Indicator Date hidden'!V177)</f>
        <v>x</v>
      </c>
      <c r="V176" s="204">
        <f>IF('Indicator Date hidden'!W177="x","x",$V$2-'Indicator Date hidden'!W177)</f>
        <v>0</v>
      </c>
      <c r="W176" s="204" t="str">
        <f>IF('Indicator Date hidden'!X177="x","x",$W$2-'Indicator Date hidden'!X177)</f>
        <v>x</v>
      </c>
      <c r="X176" s="204">
        <f>IF('Indicator Date hidden'!Y177="x","x",$X$2-'Indicator Date hidden'!Y177)</f>
        <v>4</v>
      </c>
      <c r="Y176" s="204">
        <f>IF('Indicator Date hidden'!Z177="x","x",$Y$2-'Indicator Date hidden'!Z177)</f>
        <v>0</v>
      </c>
      <c r="Z176" s="204">
        <f>IF('Indicator Date hidden'!AA177="x","x",$Z$2-'Indicator Date hidden'!AA177)</f>
        <v>0</v>
      </c>
      <c r="AA176" s="204">
        <f>IF('Indicator Date hidden'!AB177="x","x",$AA$2-'Indicator Date hidden'!AB177)</f>
        <v>1</v>
      </c>
      <c r="AB176" s="204">
        <f>IF('Indicator Date hidden'!AC177="x","x",$AB$2-'Indicator Date hidden'!AC177)</f>
        <v>0</v>
      </c>
      <c r="AC176" s="204">
        <f>IF('Indicator Date hidden'!AD177="x","x",$AC$2-'Indicator Date hidden'!AD177)</f>
        <v>0</v>
      </c>
      <c r="AD176" s="204" t="str">
        <f>IF('Indicator Date hidden'!AE177="x","x",$AD$2-'Indicator Date hidden'!AE177)</f>
        <v>x</v>
      </c>
      <c r="AE176" s="204">
        <f>IF('Indicator Date hidden'!AF177="x","x",$AE$2-'Indicator Date hidden'!AF177)</f>
        <v>0</v>
      </c>
      <c r="AF176" s="204" t="str">
        <f>IF('Indicator Date hidden'!AG177="x","x",$AF$2-'Indicator Date hidden'!AG177)</f>
        <v>x</v>
      </c>
      <c r="AG176" s="204">
        <f>IF('Indicator Date hidden'!AH177="x","x",$AG$2-'Indicator Date hidden'!AH177)</f>
        <v>0</v>
      </c>
      <c r="AH176" s="204">
        <f>IF('Indicator Date hidden'!AI177="x","x",$AH$2-'Indicator Date hidden'!AI177)</f>
        <v>0</v>
      </c>
      <c r="AI176" s="204">
        <f>IF('Indicator Date hidden'!AJ177="x","x",$AI$2-'Indicator Date hidden'!AJ177)</f>
        <v>0</v>
      </c>
      <c r="AJ176" s="204" t="str">
        <f>IF('Indicator Date hidden'!AK177="x","x",$AJ$2-'Indicator Date hidden'!AK177)</f>
        <v>x</v>
      </c>
      <c r="AK176" s="204">
        <f>IF('Indicator Date hidden'!AL177="x","x",$AK$2-'Indicator Date hidden'!AL177)</f>
        <v>1</v>
      </c>
      <c r="AL176" s="204">
        <f>IF('Indicator Date hidden'!AM177="x","x",$AL$2-'Indicator Date hidden'!AM177)</f>
        <v>0</v>
      </c>
      <c r="AM176" s="204">
        <f>IF('Indicator Date hidden'!AN177="x","x",$AM$2-'Indicator Date hidden'!AN177)</f>
        <v>0</v>
      </c>
      <c r="AN176" s="204">
        <f>IF('Indicator Date hidden'!AO177="x","x",$AN$2-'Indicator Date hidden'!AO177)</f>
        <v>0</v>
      </c>
      <c r="AO176" s="204">
        <f>IF('Indicator Date hidden'!AP177="x","x",$AO$2-'Indicator Date hidden'!AP177)</f>
        <v>1</v>
      </c>
      <c r="AP176" s="204">
        <f>IF('Indicator Date hidden'!AQ177="x","x",$AP$2-'Indicator Date hidden'!AQ177)</f>
        <v>1</v>
      </c>
      <c r="AQ176" s="204">
        <f>IF('Indicator Date hidden'!AR177="x","x",$AQ$2-'Indicator Date hidden'!AR177)</f>
        <v>4</v>
      </c>
      <c r="AR176" s="204">
        <f>IF('Indicator Date hidden'!AS177="x","x",$AR$2-'Indicator Date hidden'!AS177)</f>
        <v>0</v>
      </c>
      <c r="AS176" s="204">
        <f>IF('Indicator Date hidden'!AT177="x","x",$AS$2-'Indicator Date hidden'!AT177)</f>
        <v>0</v>
      </c>
      <c r="AT176" s="204">
        <f>IF('Indicator Date hidden'!AU177="x","x",$AT$2-'Indicator Date hidden'!AU177)</f>
        <v>0</v>
      </c>
      <c r="AU176" s="204">
        <f>IF('Indicator Date hidden'!AV177="x","x",$AU$2-'Indicator Date hidden'!AV177)</f>
        <v>1</v>
      </c>
      <c r="AV176" s="204">
        <f>IF('Indicator Date hidden'!AW177="x","x",$AV$2-'Indicator Date hidden'!AW177)</f>
        <v>0</v>
      </c>
      <c r="AW176" s="204">
        <f>IF('Indicator Date hidden'!AX177="x","x",$AW$2-'Indicator Date hidden'!AX177)</f>
        <v>0</v>
      </c>
      <c r="AX176" s="204">
        <f>IF('Indicator Date hidden'!AY177="x","x",$AX$2-'Indicator Date hidden'!AY177)</f>
        <v>0</v>
      </c>
      <c r="AY176" s="204">
        <f>IF('Indicator Date hidden'!AZ177="x","x",$AY$2-'Indicator Date hidden'!AZ177)</f>
        <v>0</v>
      </c>
      <c r="AZ176" s="204">
        <f>IF('Indicator Date hidden'!BA177="x","x",$AZ$2-'Indicator Date hidden'!BA177)</f>
        <v>0</v>
      </c>
      <c r="BA176">
        <f t="shared" si="25"/>
        <v>21</v>
      </c>
      <c r="BB176" s="21">
        <f t="shared" si="26"/>
        <v>0.45652173913043476</v>
      </c>
      <c r="BC176">
        <f t="shared" si="27"/>
        <v>8</v>
      </c>
      <c r="BD176" s="21">
        <f t="shared" si="28"/>
        <v>1.4096950292933457</v>
      </c>
      <c r="BE176" s="273">
        <f t="shared" si="29"/>
        <v>0</v>
      </c>
    </row>
    <row r="177" spans="1:57" x14ac:dyDescent="0.35">
      <c r="A177" t="s">
        <v>7120</v>
      </c>
      <c r="B177" s="204">
        <f>IF('Indicator Date hidden'!C178="x","x",$B$2-'Indicator Date hidden'!C178)</f>
        <v>0</v>
      </c>
      <c r="C177" s="204">
        <f>IF('Indicator Date hidden'!D178="x","x",$C$2-'Indicator Date hidden'!D178)</f>
        <v>0</v>
      </c>
      <c r="D177" s="204">
        <f>IF('Indicator Date hidden'!E178="x","x",$D$2-'Indicator Date hidden'!E178)</f>
        <v>0</v>
      </c>
      <c r="E177" s="204">
        <f>IF('Indicator Date hidden'!F178="x","x",$E$2-'Indicator Date hidden'!F178)</f>
        <v>0</v>
      </c>
      <c r="F177" s="204">
        <f>IF('Indicator Date hidden'!G178="x","x",$F$2-'Indicator Date hidden'!G178)</f>
        <v>0</v>
      </c>
      <c r="G177" s="204">
        <f>IF('Indicator Date hidden'!H178="x","x",$G$2-'Indicator Date hidden'!H178)</f>
        <v>0</v>
      </c>
      <c r="H177" s="204">
        <f>IF('Indicator Date hidden'!I178="x","x",$H$2-'Indicator Date hidden'!I178)</f>
        <v>0</v>
      </c>
      <c r="I177" s="204">
        <f>IF('Indicator Date hidden'!J178="x","x",$I$2-'Indicator Date hidden'!J178)</f>
        <v>0</v>
      </c>
      <c r="J177" s="204">
        <f>IF('Indicator Date hidden'!K178="x","x",$J$2-'Indicator Date hidden'!K178)</f>
        <v>0</v>
      </c>
      <c r="K177" s="204">
        <f>IF('Indicator Date hidden'!L178="x","x",$K$2-'Indicator Date hidden'!L178)</f>
        <v>0</v>
      </c>
      <c r="L177" s="204">
        <f>IF('Indicator Date hidden'!M178="x","x",$L$2-'Indicator Date hidden'!M178)</f>
        <v>0</v>
      </c>
      <c r="M177" s="204">
        <f>IF('Indicator Date hidden'!N178="x","x",$M$2-'Indicator Date hidden'!N178)</f>
        <v>0</v>
      </c>
      <c r="N177" s="204">
        <f>IF('Indicator Date hidden'!O178="x","x",$N$2-'Indicator Date hidden'!O178)</f>
        <v>0</v>
      </c>
      <c r="O177" s="204">
        <f>IF('Indicator Date hidden'!P178="x","x",$O$2-'Indicator Date hidden'!P178)</f>
        <v>0</v>
      </c>
      <c r="P177" s="204">
        <f>IF('Indicator Date hidden'!Q178="x","x",$P$2-'Indicator Date hidden'!Q178)</f>
        <v>0</v>
      </c>
      <c r="Q177" s="204">
        <f>IF('Indicator Date hidden'!R178="x","x",$Q$2-'Indicator Date hidden'!R178)</f>
        <v>2</v>
      </c>
      <c r="R177" s="204">
        <f>IF('Indicator Date hidden'!S178="x","x",$R$2-'Indicator Date hidden'!S178)</f>
        <v>0</v>
      </c>
      <c r="S177" s="204">
        <f>IF('Indicator Date hidden'!T178="x","x",$S$2-'Indicator Date hidden'!T178)</f>
        <v>0</v>
      </c>
      <c r="T177" s="204">
        <f>IF('Indicator Date hidden'!U178="x","x",$T$2-'Indicator Date hidden'!U178)</f>
        <v>0</v>
      </c>
      <c r="U177" s="204">
        <f>IF('Indicator Date hidden'!V178="x","x",$U$2-'Indicator Date hidden'!V178)</f>
        <v>0</v>
      </c>
      <c r="V177" s="204">
        <f>IF('Indicator Date hidden'!W178="x","x",$V$2-'Indicator Date hidden'!W178)</f>
        <v>0</v>
      </c>
      <c r="W177" s="204">
        <f>IF('Indicator Date hidden'!X178="x","x",$W$2-'Indicator Date hidden'!X178)</f>
        <v>2</v>
      </c>
      <c r="X177" s="204">
        <f>IF('Indicator Date hidden'!Y178="x","x",$X$2-'Indicator Date hidden'!Y178)</f>
        <v>4</v>
      </c>
      <c r="Y177" s="204">
        <f>IF('Indicator Date hidden'!Z178="x","x",$Y$2-'Indicator Date hidden'!Z178)</f>
        <v>0</v>
      </c>
      <c r="Z177" s="204">
        <f>IF('Indicator Date hidden'!AA178="x","x",$Z$2-'Indicator Date hidden'!AA178)</f>
        <v>0</v>
      </c>
      <c r="AA177" s="204">
        <f>IF('Indicator Date hidden'!AB178="x","x",$AA$2-'Indicator Date hidden'!AB178)</f>
        <v>0</v>
      </c>
      <c r="AB177" s="204">
        <f>IF('Indicator Date hidden'!AC178="x","x",$AB$2-'Indicator Date hidden'!AC178)</f>
        <v>0</v>
      </c>
      <c r="AC177" s="204">
        <f>IF('Indicator Date hidden'!AD178="x","x",$AC$2-'Indicator Date hidden'!AD178)</f>
        <v>0</v>
      </c>
      <c r="AD177" s="204" t="str">
        <f>IF('Indicator Date hidden'!AE178="x","x",$AD$2-'Indicator Date hidden'!AE178)</f>
        <v>x</v>
      </c>
      <c r="AE177" s="204">
        <f>IF('Indicator Date hidden'!AF178="x","x",$AE$2-'Indicator Date hidden'!AF178)</f>
        <v>0</v>
      </c>
      <c r="AF177" s="204">
        <f>IF('Indicator Date hidden'!AG178="x","x",$AF$2-'Indicator Date hidden'!AG178)</f>
        <v>3</v>
      </c>
      <c r="AG177" s="204">
        <f>IF('Indicator Date hidden'!AH178="x","x",$AG$2-'Indicator Date hidden'!AH178)</f>
        <v>0</v>
      </c>
      <c r="AH177" s="204">
        <f>IF('Indicator Date hidden'!AI178="x","x",$AH$2-'Indicator Date hidden'!AI178)</f>
        <v>0</v>
      </c>
      <c r="AI177" s="204">
        <f>IF('Indicator Date hidden'!AJ178="x","x",$AI$2-'Indicator Date hidden'!AJ178)</f>
        <v>0</v>
      </c>
      <c r="AJ177" s="204" t="str">
        <f>IF('Indicator Date hidden'!AK178="x","x",$AJ$2-'Indicator Date hidden'!AK178)</f>
        <v>x</v>
      </c>
      <c r="AK177" s="204">
        <f>IF('Indicator Date hidden'!AL178="x","x",$AK$2-'Indicator Date hidden'!AL178)</f>
        <v>1</v>
      </c>
      <c r="AL177" s="204">
        <f>IF('Indicator Date hidden'!AM178="x","x",$AL$2-'Indicator Date hidden'!AM178)</f>
        <v>0</v>
      </c>
      <c r="AM177" s="204">
        <f>IF('Indicator Date hidden'!AN178="x","x",$AM$2-'Indicator Date hidden'!AN178)</f>
        <v>0</v>
      </c>
      <c r="AN177" s="204">
        <f>IF('Indicator Date hidden'!AO178="x","x",$AN$2-'Indicator Date hidden'!AO178)</f>
        <v>0</v>
      </c>
      <c r="AO177" s="204">
        <f>IF('Indicator Date hidden'!AP178="x","x",$AO$2-'Indicator Date hidden'!AP178)</f>
        <v>0</v>
      </c>
      <c r="AP177" s="204">
        <f>IF('Indicator Date hidden'!AQ178="x","x",$AP$2-'Indicator Date hidden'!AQ178)</f>
        <v>0</v>
      </c>
      <c r="AQ177" s="204">
        <f>IF('Indicator Date hidden'!AR178="x","x",$AQ$2-'Indicator Date hidden'!AR178)</f>
        <v>4</v>
      </c>
      <c r="AR177" s="204">
        <f>IF('Indicator Date hidden'!AS178="x","x",$AR$2-'Indicator Date hidden'!AS178)</f>
        <v>0</v>
      </c>
      <c r="AS177" s="204">
        <f>IF('Indicator Date hidden'!AT178="x","x",$AS$2-'Indicator Date hidden'!AT178)</f>
        <v>0</v>
      </c>
      <c r="AT177" s="204">
        <f>IF('Indicator Date hidden'!AU178="x","x",$AT$2-'Indicator Date hidden'!AU178)</f>
        <v>0</v>
      </c>
      <c r="AU177" s="204">
        <f>IF('Indicator Date hidden'!AV178="x","x",$AU$2-'Indicator Date hidden'!AV178)</f>
        <v>3</v>
      </c>
      <c r="AV177" s="204">
        <f>IF('Indicator Date hidden'!AW178="x","x",$AV$2-'Indicator Date hidden'!AW178)</f>
        <v>0</v>
      </c>
      <c r="AW177" s="204">
        <f>IF('Indicator Date hidden'!AX178="x","x",$AW$2-'Indicator Date hidden'!AX178)</f>
        <v>0</v>
      </c>
      <c r="AX177" s="204">
        <f>IF('Indicator Date hidden'!AY178="x","x",$AX$2-'Indicator Date hidden'!AY178)</f>
        <v>0</v>
      </c>
      <c r="AY177" s="204">
        <f>IF('Indicator Date hidden'!AZ178="x","x",$AY$2-'Indicator Date hidden'!AZ178)</f>
        <v>0</v>
      </c>
      <c r="AZ177" s="204">
        <f>IF('Indicator Date hidden'!BA178="x","x",$AZ$2-'Indicator Date hidden'!BA178)</f>
        <v>0</v>
      </c>
      <c r="BA177">
        <f t="shared" si="25"/>
        <v>19</v>
      </c>
      <c r="BB177" s="21">
        <f t="shared" si="26"/>
        <v>0.38775510204081631</v>
      </c>
      <c r="BC177">
        <f t="shared" si="27"/>
        <v>7</v>
      </c>
      <c r="BD177" s="21">
        <f t="shared" si="28"/>
        <v>1.0265123542823911</v>
      </c>
      <c r="BE177" s="273">
        <f t="shared" si="29"/>
        <v>0</v>
      </c>
    </row>
    <row r="178" spans="1:57" x14ac:dyDescent="0.35">
      <c r="A178" t="s">
        <v>7121</v>
      </c>
      <c r="B178" s="204">
        <f>IF('Indicator Date hidden'!C179="x","x",$B$2-'Indicator Date hidden'!C179)</f>
        <v>0</v>
      </c>
      <c r="C178" s="204">
        <f>IF('Indicator Date hidden'!D179="x","x",$C$2-'Indicator Date hidden'!D179)</f>
        <v>0</v>
      </c>
      <c r="D178" s="204">
        <f>IF('Indicator Date hidden'!E179="x","x",$D$2-'Indicator Date hidden'!E179)</f>
        <v>0</v>
      </c>
      <c r="E178" s="204">
        <f>IF('Indicator Date hidden'!F179="x","x",$E$2-'Indicator Date hidden'!F179)</f>
        <v>0</v>
      </c>
      <c r="F178" s="204">
        <f>IF('Indicator Date hidden'!G179="x","x",$F$2-'Indicator Date hidden'!G179)</f>
        <v>0</v>
      </c>
      <c r="G178" s="204">
        <f>IF('Indicator Date hidden'!H179="x","x",$G$2-'Indicator Date hidden'!H179)</f>
        <v>0</v>
      </c>
      <c r="H178" s="204">
        <f>IF('Indicator Date hidden'!I179="x","x",$H$2-'Indicator Date hidden'!I179)</f>
        <v>0</v>
      </c>
      <c r="I178" s="204">
        <f>IF('Indicator Date hidden'!J179="x","x",$I$2-'Indicator Date hidden'!J179)</f>
        <v>0</v>
      </c>
      <c r="J178" s="204">
        <f>IF('Indicator Date hidden'!K179="x","x",$J$2-'Indicator Date hidden'!K179)</f>
        <v>0</v>
      </c>
      <c r="K178" s="204">
        <f>IF('Indicator Date hidden'!L179="x","x",$K$2-'Indicator Date hidden'!L179)</f>
        <v>0</v>
      </c>
      <c r="L178" s="204">
        <f>IF('Indicator Date hidden'!M179="x","x",$L$2-'Indicator Date hidden'!M179)</f>
        <v>0</v>
      </c>
      <c r="M178" s="204">
        <f>IF('Indicator Date hidden'!N179="x","x",$M$2-'Indicator Date hidden'!N179)</f>
        <v>0</v>
      </c>
      <c r="N178" s="204">
        <f>IF('Indicator Date hidden'!O179="x","x",$N$2-'Indicator Date hidden'!O179)</f>
        <v>0</v>
      </c>
      <c r="O178" s="204">
        <f>IF('Indicator Date hidden'!P179="x","x",$O$2-'Indicator Date hidden'!P179)</f>
        <v>0</v>
      </c>
      <c r="P178" s="204">
        <f>IF('Indicator Date hidden'!Q179="x","x",$P$2-'Indicator Date hidden'!Q179)</f>
        <v>0</v>
      </c>
      <c r="Q178" s="204" t="str">
        <f>IF('Indicator Date hidden'!R179="x","x",$Q$2-'Indicator Date hidden'!R179)</f>
        <v>x</v>
      </c>
      <c r="R178" s="204">
        <f>IF('Indicator Date hidden'!S179="x","x",$R$2-'Indicator Date hidden'!S179)</f>
        <v>0</v>
      </c>
      <c r="S178" s="204">
        <f>IF('Indicator Date hidden'!T179="x","x",$S$2-'Indicator Date hidden'!T179)</f>
        <v>0</v>
      </c>
      <c r="T178" s="204">
        <f>IF('Indicator Date hidden'!U179="x","x",$T$2-'Indicator Date hidden'!U179)</f>
        <v>0</v>
      </c>
      <c r="U178" s="204">
        <f>IF('Indicator Date hidden'!V179="x","x",$U$2-'Indicator Date hidden'!V179)</f>
        <v>0</v>
      </c>
      <c r="V178" s="204">
        <f>IF('Indicator Date hidden'!W179="x","x",$V$2-'Indicator Date hidden'!W179)</f>
        <v>0</v>
      </c>
      <c r="W178" s="204">
        <f>IF('Indicator Date hidden'!X179="x","x",$W$2-'Indicator Date hidden'!X179)</f>
        <v>1</v>
      </c>
      <c r="X178" s="204">
        <f>IF('Indicator Date hidden'!Y179="x","x",$X$2-'Indicator Date hidden'!Y179)</f>
        <v>3</v>
      </c>
      <c r="Y178" s="204">
        <f>IF('Indicator Date hidden'!Z179="x","x",$Y$2-'Indicator Date hidden'!Z179)</f>
        <v>0</v>
      </c>
      <c r="Z178" s="204">
        <f>IF('Indicator Date hidden'!AA179="x","x",$Z$2-'Indicator Date hidden'!AA179)</f>
        <v>0</v>
      </c>
      <c r="AA178" s="204" t="str">
        <f>IF('Indicator Date hidden'!AB179="x","x",$AA$2-'Indicator Date hidden'!AB179)</f>
        <v>x</v>
      </c>
      <c r="AB178" s="204">
        <f>IF('Indicator Date hidden'!AC179="x","x",$AB$2-'Indicator Date hidden'!AC179)</f>
        <v>0</v>
      </c>
      <c r="AC178" s="204">
        <f>IF('Indicator Date hidden'!AD179="x","x",$AC$2-'Indicator Date hidden'!AD179)</f>
        <v>0</v>
      </c>
      <c r="AD178" s="204">
        <f>IF('Indicator Date hidden'!AE179="x","x",$AD$2-'Indicator Date hidden'!AE179)</f>
        <v>0</v>
      </c>
      <c r="AE178" s="204">
        <f>IF('Indicator Date hidden'!AF179="x","x",$AE$2-'Indicator Date hidden'!AF179)</f>
        <v>0</v>
      </c>
      <c r="AF178" s="204">
        <f>IF('Indicator Date hidden'!AG179="x","x",$AF$2-'Indicator Date hidden'!AG179)</f>
        <v>1</v>
      </c>
      <c r="AG178" s="204">
        <f>IF('Indicator Date hidden'!AH179="x","x",$AG$2-'Indicator Date hidden'!AH179)</f>
        <v>0</v>
      </c>
      <c r="AH178" s="204">
        <f>IF('Indicator Date hidden'!AI179="x","x",$AH$2-'Indicator Date hidden'!AI179)</f>
        <v>0</v>
      </c>
      <c r="AI178" s="204">
        <f>IF('Indicator Date hidden'!AJ179="x","x",$AI$2-'Indicator Date hidden'!AJ179)</f>
        <v>0</v>
      </c>
      <c r="AJ178" s="204">
        <f>IF('Indicator Date hidden'!AK179="x","x",$AJ$2-'Indicator Date hidden'!AK179)</f>
        <v>1</v>
      </c>
      <c r="AK178" s="204">
        <f>IF('Indicator Date hidden'!AL179="x","x",$AK$2-'Indicator Date hidden'!AL179)</f>
        <v>0</v>
      </c>
      <c r="AL178" s="204">
        <f>IF('Indicator Date hidden'!AM179="x","x",$AL$2-'Indicator Date hidden'!AM179)</f>
        <v>0</v>
      </c>
      <c r="AM178" s="204">
        <f>IF('Indicator Date hidden'!AN179="x","x",$AM$2-'Indicator Date hidden'!AN179)</f>
        <v>0</v>
      </c>
      <c r="AN178" s="204">
        <f>IF('Indicator Date hidden'!AO179="x","x",$AN$2-'Indicator Date hidden'!AO179)</f>
        <v>0</v>
      </c>
      <c r="AO178" s="204">
        <f>IF('Indicator Date hidden'!AP179="x","x",$AO$2-'Indicator Date hidden'!AP179)</f>
        <v>0</v>
      </c>
      <c r="AP178" s="204">
        <f>IF('Indicator Date hidden'!AQ179="x","x",$AP$2-'Indicator Date hidden'!AQ179)</f>
        <v>0</v>
      </c>
      <c r="AQ178" s="204">
        <f>IF('Indicator Date hidden'!AR179="x","x",$AQ$2-'Indicator Date hidden'!AR179)</f>
        <v>0</v>
      </c>
      <c r="AR178" s="204">
        <f>IF('Indicator Date hidden'!AS179="x","x",$AR$2-'Indicator Date hidden'!AS179)</f>
        <v>0</v>
      </c>
      <c r="AS178" s="204">
        <f>IF('Indicator Date hidden'!AT179="x","x",$AS$2-'Indicator Date hidden'!AT179)</f>
        <v>0</v>
      </c>
      <c r="AT178" s="204">
        <f>IF('Indicator Date hidden'!AU179="x","x",$AT$2-'Indicator Date hidden'!AU179)</f>
        <v>0</v>
      </c>
      <c r="AU178" s="204">
        <f>IF('Indicator Date hidden'!AV179="x","x",$AU$2-'Indicator Date hidden'!AV179)</f>
        <v>1</v>
      </c>
      <c r="AV178" s="204">
        <f>IF('Indicator Date hidden'!AW179="x","x",$AV$2-'Indicator Date hidden'!AW179)</f>
        <v>0</v>
      </c>
      <c r="AW178" s="204">
        <f>IF('Indicator Date hidden'!AX179="x","x",$AW$2-'Indicator Date hidden'!AX179)</f>
        <v>0</v>
      </c>
      <c r="AX178" s="204">
        <f>IF('Indicator Date hidden'!AY179="x","x",$AX$2-'Indicator Date hidden'!AY179)</f>
        <v>0</v>
      </c>
      <c r="AY178" s="204">
        <f>IF('Indicator Date hidden'!AZ179="x","x",$AY$2-'Indicator Date hidden'!AZ179)</f>
        <v>0</v>
      </c>
      <c r="AZ178" s="204">
        <f>IF('Indicator Date hidden'!BA179="x","x",$AZ$2-'Indicator Date hidden'!BA179)</f>
        <v>0</v>
      </c>
      <c r="BA178">
        <f t="shared" si="25"/>
        <v>7</v>
      </c>
      <c r="BB178" s="21">
        <f t="shared" si="26"/>
        <v>0.14285714285714285</v>
      </c>
      <c r="BC178">
        <f t="shared" si="27"/>
        <v>5</v>
      </c>
      <c r="BD178" s="21">
        <f t="shared" si="28"/>
        <v>0.49487165930539351</v>
      </c>
      <c r="BE178" s="273">
        <f t="shared" si="29"/>
        <v>0</v>
      </c>
    </row>
    <row r="179" spans="1:57" x14ac:dyDescent="0.35">
      <c r="A179" t="s">
        <v>7114</v>
      </c>
      <c r="B179" s="204">
        <f>IF('Indicator Date hidden'!C180="x","x",$B$2-'Indicator Date hidden'!C180)</f>
        <v>0</v>
      </c>
      <c r="C179" s="204">
        <f>IF('Indicator Date hidden'!D180="x","x",$C$2-'Indicator Date hidden'!D180)</f>
        <v>0</v>
      </c>
      <c r="D179" s="204">
        <f>IF('Indicator Date hidden'!E180="x","x",$D$2-'Indicator Date hidden'!E180)</f>
        <v>0</v>
      </c>
      <c r="E179" s="204">
        <f>IF('Indicator Date hidden'!F180="x","x",$E$2-'Indicator Date hidden'!F180)</f>
        <v>0</v>
      </c>
      <c r="F179" s="204">
        <f>IF('Indicator Date hidden'!G180="x","x",$F$2-'Indicator Date hidden'!G180)</f>
        <v>0</v>
      </c>
      <c r="G179" s="204">
        <f>IF('Indicator Date hidden'!H180="x","x",$G$2-'Indicator Date hidden'!H180)</f>
        <v>0</v>
      </c>
      <c r="H179" s="204">
        <f>IF('Indicator Date hidden'!I180="x","x",$H$2-'Indicator Date hidden'!I180)</f>
        <v>0</v>
      </c>
      <c r="I179" s="204">
        <f>IF('Indicator Date hidden'!J180="x","x",$I$2-'Indicator Date hidden'!J180)</f>
        <v>0</v>
      </c>
      <c r="J179" s="204">
        <f>IF('Indicator Date hidden'!K180="x","x",$J$2-'Indicator Date hidden'!K180)</f>
        <v>0</v>
      </c>
      <c r="K179" s="204">
        <f>IF('Indicator Date hidden'!L180="x","x",$K$2-'Indicator Date hidden'!L180)</f>
        <v>0</v>
      </c>
      <c r="L179" s="204">
        <f>IF('Indicator Date hidden'!M180="x","x",$L$2-'Indicator Date hidden'!M180)</f>
        <v>0</v>
      </c>
      <c r="M179" s="204">
        <f>IF('Indicator Date hidden'!N180="x","x",$M$2-'Indicator Date hidden'!N180)</f>
        <v>0</v>
      </c>
      <c r="N179" s="204">
        <f>IF('Indicator Date hidden'!O180="x","x",$N$2-'Indicator Date hidden'!O180)</f>
        <v>0</v>
      </c>
      <c r="O179" s="204">
        <f>IF('Indicator Date hidden'!P180="x","x",$O$2-'Indicator Date hidden'!P180)</f>
        <v>0</v>
      </c>
      <c r="P179" s="204">
        <f>IF('Indicator Date hidden'!Q180="x","x",$P$2-'Indicator Date hidden'!Q180)</f>
        <v>0</v>
      </c>
      <c r="Q179" s="204" t="str">
        <f>IF('Indicator Date hidden'!R180="x","x",$Q$2-'Indicator Date hidden'!R180)</f>
        <v>x</v>
      </c>
      <c r="R179" s="204">
        <f>IF('Indicator Date hidden'!S180="x","x",$R$2-'Indicator Date hidden'!S180)</f>
        <v>0</v>
      </c>
      <c r="S179" s="204">
        <f>IF('Indicator Date hidden'!T180="x","x",$S$2-'Indicator Date hidden'!T180)</f>
        <v>0</v>
      </c>
      <c r="T179" s="204">
        <f>IF('Indicator Date hidden'!U180="x","x",$T$2-'Indicator Date hidden'!U180)</f>
        <v>0</v>
      </c>
      <c r="U179" s="204">
        <f>IF('Indicator Date hidden'!V180="x","x",$U$2-'Indicator Date hidden'!V180)</f>
        <v>0</v>
      </c>
      <c r="V179" s="204">
        <f>IF('Indicator Date hidden'!W180="x","x",$V$2-'Indicator Date hidden'!W180)</f>
        <v>0</v>
      </c>
      <c r="W179" s="204" t="str">
        <f>IF('Indicator Date hidden'!X180="x","x",$W$2-'Indicator Date hidden'!X180)</f>
        <v>x</v>
      </c>
      <c r="X179" s="204">
        <f>IF('Indicator Date hidden'!Y180="x","x",$X$2-'Indicator Date hidden'!Y180)</f>
        <v>4</v>
      </c>
      <c r="Y179" s="204">
        <f>IF('Indicator Date hidden'!Z180="x","x",$Y$2-'Indicator Date hidden'!Z180)</f>
        <v>0</v>
      </c>
      <c r="Z179" s="204">
        <f>IF('Indicator Date hidden'!AA180="x","x",$Z$2-'Indicator Date hidden'!AA180)</f>
        <v>0</v>
      </c>
      <c r="AA179" s="204" t="str">
        <f>IF('Indicator Date hidden'!AB180="x","x",$AA$2-'Indicator Date hidden'!AB180)</f>
        <v>x</v>
      </c>
      <c r="AB179" s="204">
        <f>IF('Indicator Date hidden'!AC180="x","x",$AB$2-'Indicator Date hidden'!AC180)</f>
        <v>0</v>
      </c>
      <c r="AC179" s="204">
        <f>IF('Indicator Date hidden'!AD180="x","x",$AC$2-'Indicator Date hidden'!AD180)</f>
        <v>0</v>
      </c>
      <c r="AD179" s="204" t="str">
        <f>IF('Indicator Date hidden'!AE180="x","x",$AD$2-'Indicator Date hidden'!AE180)</f>
        <v>x</v>
      </c>
      <c r="AE179" s="204" t="str">
        <f>IF('Indicator Date hidden'!AF180="x","x",$AE$2-'Indicator Date hidden'!AF180)</f>
        <v>x</v>
      </c>
      <c r="AF179" s="204" t="str">
        <f>IF('Indicator Date hidden'!AG180="x","x",$AF$2-'Indicator Date hidden'!AG180)</f>
        <v>x</v>
      </c>
      <c r="AG179" s="204">
        <f>IF('Indicator Date hidden'!AH180="x","x",$AG$2-'Indicator Date hidden'!AH180)</f>
        <v>0</v>
      </c>
      <c r="AH179" s="204">
        <f>IF('Indicator Date hidden'!AI180="x","x",$AH$2-'Indicator Date hidden'!AI180)</f>
        <v>0</v>
      </c>
      <c r="AI179" s="204">
        <f>IF('Indicator Date hidden'!AJ180="x","x",$AI$2-'Indicator Date hidden'!AJ180)</f>
        <v>0</v>
      </c>
      <c r="AJ179" s="204" t="str">
        <f>IF('Indicator Date hidden'!AK180="x","x",$AJ$2-'Indicator Date hidden'!AK180)</f>
        <v>x</v>
      </c>
      <c r="AK179" s="204">
        <f>IF('Indicator Date hidden'!AL180="x","x",$AK$2-'Indicator Date hidden'!AL180)</f>
        <v>1</v>
      </c>
      <c r="AL179" s="204">
        <f>IF('Indicator Date hidden'!AM180="x","x",$AL$2-'Indicator Date hidden'!AM180)</f>
        <v>0</v>
      </c>
      <c r="AM179" s="204">
        <f>IF('Indicator Date hidden'!AN180="x","x",$AM$2-'Indicator Date hidden'!AN180)</f>
        <v>0</v>
      </c>
      <c r="AN179" s="204">
        <f>IF('Indicator Date hidden'!AO180="x","x",$AN$2-'Indicator Date hidden'!AO180)</f>
        <v>0</v>
      </c>
      <c r="AO179" s="204" t="str">
        <f>IF('Indicator Date hidden'!AP180="x","x",$AO$2-'Indicator Date hidden'!AP180)</f>
        <v>x</v>
      </c>
      <c r="AP179" s="204" t="str">
        <f>IF('Indicator Date hidden'!AQ180="x","x",$AP$2-'Indicator Date hidden'!AQ180)</f>
        <v>x</v>
      </c>
      <c r="AQ179" s="204" t="str">
        <f>IF('Indicator Date hidden'!AR180="x","x",$AQ$2-'Indicator Date hidden'!AR180)</f>
        <v>x</v>
      </c>
      <c r="AR179" s="204">
        <f>IF('Indicator Date hidden'!AS180="x","x",$AR$2-'Indicator Date hidden'!AS180)</f>
        <v>0</v>
      </c>
      <c r="AS179" s="204">
        <f>IF('Indicator Date hidden'!AT180="x","x",$AS$2-'Indicator Date hidden'!AT180)</f>
        <v>0</v>
      </c>
      <c r="AT179" s="204">
        <f>IF('Indicator Date hidden'!AU180="x","x",$AT$2-'Indicator Date hidden'!AU180)</f>
        <v>0</v>
      </c>
      <c r="AU179" s="204">
        <f>IF('Indicator Date hidden'!AV180="x","x",$AU$2-'Indicator Date hidden'!AV180)</f>
        <v>1</v>
      </c>
      <c r="AV179" s="204">
        <f>IF('Indicator Date hidden'!AW180="x","x",$AV$2-'Indicator Date hidden'!AW180)</f>
        <v>0</v>
      </c>
      <c r="AW179" s="204">
        <f>IF('Indicator Date hidden'!AX180="x","x",$AW$2-'Indicator Date hidden'!AX180)</f>
        <v>0</v>
      </c>
      <c r="AX179" s="204">
        <f>IF('Indicator Date hidden'!AY180="x","x",$AX$2-'Indicator Date hidden'!AY180)</f>
        <v>0</v>
      </c>
      <c r="AY179" s="204">
        <f>IF('Indicator Date hidden'!AZ180="x","x",$AY$2-'Indicator Date hidden'!AZ180)</f>
        <v>9</v>
      </c>
      <c r="AZ179" s="204">
        <f>IF('Indicator Date hidden'!BA180="x","x",$AZ$2-'Indicator Date hidden'!BA180)</f>
        <v>9</v>
      </c>
      <c r="BA179">
        <f t="shared" si="25"/>
        <v>24</v>
      </c>
      <c r="BB179" s="21">
        <f t="shared" si="26"/>
        <v>0.58536585365853655</v>
      </c>
      <c r="BC179">
        <f t="shared" si="27"/>
        <v>5</v>
      </c>
      <c r="BD179" s="21">
        <f t="shared" si="28"/>
        <v>2.011862500224515</v>
      </c>
      <c r="BE179" s="273">
        <f t="shared" si="29"/>
        <v>0</v>
      </c>
    </row>
    <row r="180" spans="1:57" x14ac:dyDescent="0.35">
      <c r="A180" t="s">
        <v>7123</v>
      </c>
      <c r="B180" s="204">
        <f>IF('Indicator Date hidden'!C181="x","x",$B$2-'Indicator Date hidden'!C181)</f>
        <v>0</v>
      </c>
      <c r="C180" s="204">
        <f>IF('Indicator Date hidden'!D181="x","x",$C$2-'Indicator Date hidden'!D181)</f>
        <v>0</v>
      </c>
      <c r="D180" s="204">
        <f>IF('Indicator Date hidden'!E181="x","x",$D$2-'Indicator Date hidden'!E181)</f>
        <v>0</v>
      </c>
      <c r="E180" s="204">
        <f>IF('Indicator Date hidden'!F181="x","x",$E$2-'Indicator Date hidden'!F181)</f>
        <v>0</v>
      </c>
      <c r="F180" s="204">
        <f>IF('Indicator Date hidden'!G181="x","x",$F$2-'Indicator Date hidden'!G181)</f>
        <v>0</v>
      </c>
      <c r="G180" s="204">
        <f>IF('Indicator Date hidden'!H181="x","x",$G$2-'Indicator Date hidden'!H181)</f>
        <v>0</v>
      </c>
      <c r="H180" s="204">
        <f>IF('Indicator Date hidden'!I181="x","x",$H$2-'Indicator Date hidden'!I181)</f>
        <v>0</v>
      </c>
      <c r="I180" s="204">
        <f>IF('Indicator Date hidden'!J181="x","x",$I$2-'Indicator Date hidden'!J181)</f>
        <v>0</v>
      </c>
      <c r="J180" s="204">
        <f>IF('Indicator Date hidden'!K181="x","x",$J$2-'Indicator Date hidden'!K181)</f>
        <v>0</v>
      </c>
      <c r="K180" s="204">
        <f>IF('Indicator Date hidden'!L181="x","x",$K$2-'Indicator Date hidden'!L181)</f>
        <v>0</v>
      </c>
      <c r="L180" s="204">
        <f>IF('Indicator Date hidden'!M181="x","x",$L$2-'Indicator Date hidden'!M181)</f>
        <v>0</v>
      </c>
      <c r="M180" s="204">
        <f>IF('Indicator Date hidden'!N181="x","x",$M$2-'Indicator Date hidden'!N181)</f>
        <v>0</v>
      </c>
      <c r="N180" s="204">
        <f>IF('Indicator Date hidden'!O181="x","x",$N$2-'Indicator Date hidden'!O181)</f>
        <v>0</v>
      </c>
      <c r="O180" s="204">
        <f>IF('Indicator Date hidden'!P181="x","x",$O$2-'Indicator Date hidden'!P181)</f>
        <v>0</v>
      </c>
      <c r="P180" s="204" t="str">
        <f>IF('Indicator Date hidden'!Q181="x","x",$P$2-'Indicator Date hidden'!Q181)</f>
        <v>x</v>
      </c>
      <c r="Q180" s="204" t="str">
        <f>IF('Indicator Date hidden'!R181="x","x",$Q$2-'Indicator Date hidden'!R181)</f>
        <v>x</v>
      </c>
      <c r="R180" s="204">
        <f>IF('Indicator Date hidden'!S181="x","x",$R$2-'Indicator Date hidden'!S181)</f>
        <v>0</v>
      </c>
      <c r="S180" s="204">
        <f>IF('Indicator Date hidden'!T181="x","x",$S$2-'Indicator Date hidden'!T181)</f>
        <v>0</v>
      </c>
      <c r="T180" s="204">
        <f>IF('Indicator Date hidden'!U181="x","x",$T$2-'Indicator Date hidden'!U181)</f>
        <v>0</v>
      </c>
      <c r="U180" s="204">
        <f>IF('Indicator Date hidden'!V181="x","x",$U$2-'Indicator Date hidden'!V181)</f>
        <v>0</v>
      </c>
      <c r="V180" s="204">
        <f>IF('Indicator Date hidden'!W181="x","x",$V$2-'Indicator Date hidden'!W181)</f>
        <v>0</v>
      </c>
      <c r="W180" s="204">
        <f>IF('Indicator Date hidden'!X181="x","x",$W$2-'Indicator Date hidden'!X181)</f>
        <v>7</v>
      </c>
      <c r="X180" s="204">
        <f>IF('Indicator Date hidden'!Y181="x","x",$X$2-'Indicator Date hidden'!Y181)</f>
        <v>4</v>
      </c>
      <c r="Y180" s="204">
        <f>IF('Indicator Date hidden'!Z181="x","x",$Y$2-'Indicator Date hidden'!Z181)</f>
        <v>0</v>
      </c>
      <c r="Z180" s="204">
        <f>IF('Indicator Date hidden'!AA181="x","x",$Z$2-'Indicator Date hidden'!AA181)</f>
        <v>0</v>
      </c>
      <c r="AA180" s="204" t="str">
        <f>IF('Indicator Date hidden'!AB181="x","x",$AA$2-'Indicator Date hidden'!AB181)</f>
        <v>x</v>
      </c>
      <c r="AB180" s="204">
        <f>IF('Indicator Date hidden'!AC181="x","x",$AB$2-'Indicator Date hidden'!AC181)</f>
        <v>0</v>
      </c>
      <c r="AC180" s="204">
        <f>IF('Indicator Date hidden'!AD181="x","x",$AC$2-'Indicator Date hidden'!AD181)</f>
        <v>0</v>
      </c>
      <c r="AD180" s="204" t="str">
        <f>IF('Indicator Date hidden'!AE181="x","x",$AD$2-'Indicator Date hidden'!AE181)</f>
        <v>x</v>
      </c>
      <c r="AE180" s="204" t="str">
        <f>IF('Indicator Date hidden'!AF181="x","x",$AE$2-'Indicator Date hidden'!AF181)</f>
        <v>x</v>
      </c>
      <c r="AF180" s="204" t="str">
        <f>IF('Indicator Date hidden'!AG181="x","x",$AF$2-'Indicator Date hidden'!AG181)</f>
        <v>x</v>
      </c>
      <c r="AG180" s="204">
        <f>IF('Indicator Date hidden'!AH181="x","x",$AG$2-'Indicator Date hidden'!AH181)</f>
        <v>0</v>
      </c>
      <c r="AH180" s="204">
        <f>IF('Indicator Date hidden'!AI181="x","x",$AH$2-'Indicator Date hidden'!AI181)</f>
        <v>0</v>
      </c>
      <c r="AI180" s="204">
        <f>IF('Indicator Date hidden'!AJ181="x","x",$AI$2-'Indicator Date hidden'!AJ181)</f>
        <v>0</v>
      </c>
      <c r="AJ180" s="204" t="str">
        <f>IF('Indicator Date hidden'!AK181="x","x",$AJ$2-'Indicator Date hidden'!AK181)</f>
        <v>x</v>
      </c>
      <c r="AK180" s="204" t="str">
        <f>IF('Indicator Date hidden'!AL181="x","x",$AK$2-'Indicator Date hidden'!AL181)</f>
        <v>x</v>
      </c>
      <c r="AL180" s="204">
        <f>IF('Indicator Date hidden'!AM181="x","x",$AL$2-'Indicator Date hidden'!AM181)</f>
        <v>0</v>
      </c>
      <c r="AM180" s="204">
        <f>IF('Indicator Date hidden'!AN181="x","x",$AM$2-'Indicator Date hidden'!AN181)</f>
        <v>0</v>
      </c>
      <c r="AN180" s="204">
        <f>IF('Indicator Date hidden'!AO181="x","x",$AN$2-'Indicator Date hidden'!AO181)</f>
        <v>0</v>
      </c>
      <c r="AO180" s="204" t="str">
        <f>IF('Indicator Date hidden'!AP181="x","x",$AO$2-'Indicator Date hidden'!AP181)</f>
        <v>x</v>
      </c>
      <c r="AP180" s="204" t="str">
        <f>IF('Indicator Date hidden'!AQ181="x","x",$AP$2-'Indicator Date hidden'!AQ181)</f>
        <v>x</v>
      </c>
      <c r="AQ180" s="204" t="str">
        <f>IF('Indicator Date hidden'!AR181="x","x",$AQ$2-'Indicator Date hidden'!AR181)</f>
        <v>x</v>
      </c>
      <c r="AR180" s="204">
        <f>IF('Indicator Date hidden'!AS181="x","x",$AR$2-'Indicator Date hidden'!AS181)</f>
        <v>0</v>
      </c>
      <c r="AS180" s="204" t="str">
        <f>IF('Indicator Date hidden'!AT181="x","x",$AS$2-'Indicator Date hidden'!AT181)</f>
        <v>x</v>
      </c>
      <c r="AT180" s="204">
        <f>IF('Indicator Date hidden'!AU181="x","x",$AT$2-'Indicator Date hidden'!AU181)</f>
        <v>0</v>
      </c>
      <c r="AU180" s="204" t="str">
        <f>IF('Indicator Date hidden'!AV181="x","x",$AU$2-'Indicator Date hidden'!AV181)</f>
        <v>x</v>
      </c>
      <c r="AV180" s="204">
        <f>IF('Indicator Date hidden'!AW181="x","x",$AV$2-'Indicator Date hidden'!AW181)</f>
        <v>1</v>
      </c>
      <c r="AW180" s="204">
        <f>IF('Indicator Date hidden'!AX181="x","x",$AW$2-'Indicator Date hidden'!AX181)</f>
        <v>0</v>
      </c>
      <c r="AX180" s="204">
        <f>IF('Indicator Date hidden'!AY181="x","x",$AX$2-'Indicator Date hidden'!AY181)</f>
        <v>0</v>
      </c>
      <c r="AY180" s="204">
        <f>IF('Indicator Date hidden'!AZ181="x","x",$AY$2-'Indicator Date hidden'!AZ181)</f>
        <v>2</v>
      </c>
      <c r="AZ180" s="204">
        <f>IF('Indicator Date hidden'!BA181="x","x",$AZ$2-'Indicator Date hidden'!BA181)</f>
        <v>0</v>
      </c>
      <c r="BA180">
        <f t="shared" si="25"/>
        <v>14</v>
      </c>
      <c r="BB180" s="21">
        <f t="shared" si="26"/>
        <v>0.36842105263157893</v>
      </c>
      <c r="BC180">
        <f t="shared" si="27"/>
        <v>4</v>
      </c>
      <c r="BD180" s="21">
        <f t="shared" si="28"/>
        <v>1.3062814364200901</v>
      </c>
      <c r="BE180" s="273">
        <f t="shared" si="29"/>
        <v>0</v>
      </c>
    </row>
    <row r="181" spans="1:57" x14ac:dyDescent="0.35">
      <c r="A181" t="s">
        <v>7125</v>
      </c>
      <c r="B181" s="204">
        <f>IF('Indicator Date hidden'!C182="x","x",$B$2-'Indicator Date hidden'!C182)</f>
        <v>0</v>
      </c>
      <c r="C181" s="204">
        <f>IF('Indicator Date hidden'!D182="x","x",$C$2-'Indicator Date hidden'!D182)</f>
        <v>0</v>
      </c>
      <c r="D181" s="204">
        <f>IF('Indicator Date hidden'!E182="x","x",$D$2-'Indicator Date hidden'!E182)</f>
        <v>0</v>
      </c>
      <c r="E181" s="204">
        <f>IF('Indicator Date hidden'!F182="x","x",$E$2-'Indicator Date hidden'!F182)</f>
        <v>0</v>
      </c>
      <c r="F181" s="204">
        <f>IF('Indicator Date hidden'!G182="x","x",$F$2-'Indicator Date hidden'!G182)</f>
        <v>0</v>
      </c>
      <c r="G181" s="204">
        <f>IF('Indicator Date hidden'!H182="x","x",$G$2-'Indicator Date hidden'!H182)</f>
        <v>0</v>
      </c>
      <c r="H181" s="204">
        <f>IF('Indicator Date hidden'!I182="x","x",$H$2-'Indicator Date hidden'!I182)</f>
        <v>0</v>
      </c>
      <c r="I181" s="204">
        <f>IF('Indicator Date hidden'!J182="x","x",$I$2-'Indicator Date hidden'!J182)</f>
        <v>0</v>
      </c>
      <c r="J181" s="204">
        <f>IF('Indicator Date hidden'!K182="x","x",$J$2-'Indicator Date hidden'!K182)</f>
        <v>0</v>
      </c>
      <c r="K181" s="204">
        <f>IF('Indicator Date hidden'!L182="x","x",$K$2-'Indicator Date hidden'!L182)</f>
        <v>0</v>
      </c>
      <c r="L181" s="204">
        <f>IF('Indicator Date hidden'!M182="x","x",$L$2-'Indicator Date hidden'!M182)</f>
        <v>0</v>
      </c>
      <c r="M181" s="204">
        <f>IF('Indicator Date hidden'!N182="x","x",$M$2-'Indicator Date hidden'!N182)</f>
        <v>0</v>
      </c>
      <c r="N181" s="204">
        <f>IF('Indicator Date hidden'!O182="x","x",$N$2-'Indicator Date hidden'!O182)</f>
        <v>0</v>
      </c>
      <c r="O181" s="204">
        <f>IF('Indicator Date hidden'!P182="x","x",$O$2-'Indicator Date hidden'!P182)</f>
        <v>0</v>
      </c>
      <c r="P181" s="204">
        <f>IF('Indicator Date hidden'!Q182="x","x",$P$2-'Indicator Date hidden'!Q182)</f>
        <v>0</v>
      </c>
      <c r="Q181" s="204">
        <f>IF('Indicator Date hidden'!R182="x","x",$Q$2-'Indicator Date hidden'!R182)</f>
        <v>3</v>
      </c>
      <c r="R181" s="204">
        <f>IF('Indicator Date hidden'!S182="x","x",$R$2-'Indicator Date hidden'!S182)</f>
        <v>0</v>
      </c>
      <c r="S181" s="204">
        <f>IF('Indicator Date hidden'!T182="x","x",$S$2-'Indicator Date hidden'!T182)</f>
        <v>0</v>
      </c>
      <c r="T181" s="204">
        <f>IF('Indicator Date hidden'!U182="x","x",$T$2-'Indicator Date hidden'!U182)</f>
        <v>0</v>
      </c>
      <c r="U181" s="204">
        <f>IF('Indicator Date hidden'!V182="x","x",$U$2-'Indicator Date hidden'!V182)</f>
        <v>0</v>
      </c>
      <c r="V181" s="204">
        <f>IF('Indicator Date hidden'!W182="x","x",$V$2-'Indicator Date hidden'!W182)</f>
        <v>0</v>
      </c>
      <c r="W181" s="204">
        <f>IF('Indicator Date hidden'!X182="x","x",$W$2-'Indicator Date hidden'!X182)</f>
        <v>3</v>
      </c>
      <c r="X181" s="204">
        <f>IF('Indicator Date hidden'!Y182="x","x",$X$2-'Indicator Date hidden'!Y182)</f>
        <v>4</v>
      </c>
      <c r="Y181" s="204">
        <f>IF('Indicator Date hidden'!Z182="x","x",$Y$2-'Indicator Date hidden'!Z182)</f>
        <v>0</v>
      </c>
      <c r="Z181" s="204">
        <f>IF('Indicator Date hidden'!AA182="x","x",$Z$2-'Indicator Date hidden'!AA182)</f>
        <v>0</v>
      </c>
      <c r="AA181" s="204">
        <f>IF('Indicator Date hidden'!AB182="x","x",$AA$2-'Indicator Date hidden'!AB182)</f>
        <v>0</v>
      </c>
      <c r="AB181" s="204">
        <f>IF('Indicator Date hidden'!AC182="x","x",$AB$2-'Indicator Date hidden'!AC182)</f>
        <v>0</v>
      </c>
      <c r="AC181" s="204">
        <f>IF('Indicator Date hidden'!AD182="x","x",$AC$2-'Indicator Date hidden'!AD182)</f>
        <v>0</v>
      </c>
      <c r="AD181" s="204">
        <f>IF('Indicator Date hidden'!AE182="x","x",$AD$2-'Indicator Date hidden'!AE182)</f>
        <v>0</v>
      </c>
      <c r="AE181" s="204">
        <f>IF('Indicator Date hidden'!AF182="x","x",$AE$2-'Indicator Date hidden'!AF182)</f>
        <v>0</v>
      </c>
      <c r="AF181" s="204">
        <f>IF('Indicator Date hidden'!AG182="x","x",$AF$2-'Indicator Date hidden'!AG182)</f>
        <v>1</v>
      </c>
      <c r="AG181" s="204">
        <f>IF('Indicator Date hidden'!AH182="x","x",$AG$2-'Indicator Date hidden'!AH182)</f>
        <v>0</v>
      </c>
      <c r="AH181" s="204">
        <f>IF('Indicator Date hidden'!AI182="x","x",$AH$2-'Indicator Date hidden'!AI182)</f>
        <v>0</v>
      </c>
      <c r="AI181" s="204">
        <f>IF('Indicator Date hidden'!AJ182="x","x",$AI$2-'Indicator Date hidden'!AJ182)</f>
        <v>0</v>
      </c>
      <c r="AJ181" s="204">
        <f>IF('Indicator Date hidden'!AK182="x","x",$AJ$2-'Indicator Date hidden'!AK182)</f>
        <v>1</v>
      </c>
      <c r="AK181" s="204">
        <f>IF('Indicator Date hidden'!AL182="x","x",$AK$2-'Indicator Date hidden'!AL182)</f>
        <v>0</v>
      </c>
      <c r="AL181" s="204">
        <f>IF('Indicator Date hidden'!AM182="x","x",$AL$2-'Indicator Date hidden'!AM182)</f>
        <v>0</v>
      </c>
      <c r="AM181" s="204">
        <f>IF('Indicator Date hidden'!AN182="x","x",$AM$2-'Indicator Date hidden'!AN182)</f>
        <v>0</v>
      </c>
      <c r="AN181" s="204">
        <f>IF('Indicator Date hidden'!AO182="x","x",$AN$2-'Indicator Date hidden'!AO182)</f>
        <v>0</v>
      </c>
      <c r="AO181" s="204">
        <f>IF('Indicator Date hidden'!AP182="x","x",$AO$2-'Indicator Date hidden'!AP182)</f>
        <v>1</v>
      </c>
      <c r="AP181" s="204">
        <f>IF('Indicator Date hidden'!AQ182="x","x",$AP$2-'Indicator Date hidden'!AQ182)</f>
        <v>0</v>
      </c>
      <c r="AQ181" s="204" t="str">
        <f>IF('Indicator Date hidden'!AR182="x","x",$AQ$2-'Indicator Date hidden'!AR182)</f>
        <v>x</v>
      </c>
      <c r="AR181" s="204">
        <f>IF('Indicator Date hidden'!AS182="x","x",$AR$2-'Indicator Date hidden'!AS182)</f>
        <v>0</v>
      </c>
      <c r="AS181" s="204">
        <f>IF('Indicator Date hidden'!AT182="x","x",$AS$2-'Indicator Date hidden'!AT182)</f>
        <v>0</v>
      </c>
      <c r="AT181" s="204">
        <f>IF('Indicator Date hidden'!AU182="x","x",$AT$2-'Indicator Date hidden'!AU182)</f>
        <v>0</v>
      </c>
      <c r="AU181" s="204">
        <f>IF('Indicator Date hidden'!AV182="x","x",$AU$2-'Indicator Date hidden'!AV182)</f>
        <v>2</v>
      </c>
      <c r="AV181" s="204">
        <f>IF('Indicator Date hidden'!AW182="x","x",$AV$2-'Indicator Date hidden'!AW182)</f>
        <v>0</v>
      </c>
      <c r="AW181" s="204">
        <f>IF('Indicator Date hidden'!AX182="x","x",$AW$2-'Indicator Date hidden'!AX182)</f>
        <v>0</v>
      </c>
      <c r="AX181" s="204">
        <f>IF('Indicator Date hidden'!AY182="x","x",$AX$2-'Indicator Date hidden'!AY182)</f>
        <v>0</v>
      </c>
      <c r="AY181" s="204">
        <f>IF('Indicator Date hidden'!AZ182="x","x",$AY$2-'Indicator Date hidden'!AZ182)</f>
        <v>0</v>
      </c>
      <c r="AZ181" s="204">
        <f>IF('Indicator Date hidden'!BA182="x","x",$AZ$2-'Indicator Date hidden'!BA182)</f>
        <v>0</v>
      </c>
      <c r="BA181">
        <f t="shared" si="25"/>
        <v>15</v>
      </c>
      <c r="BB181" s="21">
        <f t="shared" si="26"/>
        <v>0.3</v>
      </c>
      <c r="BC181">
        <f t="shared" si="27"/>
        <v>7</v>
      </c>
      <c r="BD181" s="21">
        <f t="shared" si="28"/>
        <v>0.8544003745317531</v>
      </c>
      <c r="BE181" s="273">
        <f t="shared" si="29"/>
        <v>0</v>
      </c>
    </row>
    <row r="182" spans="1:57" x14ac:dyDescent="0.35">
      <c r="A182" t="s">
        <v>7126</v>
      </c>
      <c r="B182" s="204">
        <f>IF('Indicator Date hidden'!C183="x","x",$B$2-'Indicator Date hidden'!C183)</f>
        <v>0</v>
      </c>
      <c r="C182" s="204">
        <f>IF('Indicator Date hidden'!D183="x","x",$C$2-'Indicator Date hidden'!D183)</f>
        <v>0</v>
      </c>
      <c r="D182" s="204">
        <f>IF('Indicator Date hidden'!E183="x","x",$D$2-'Indicator Date hidden'!E183)</f>
        <v>0</v>
      </c>
      <c r="E182" s="204">
        <f>IF('Indicator Date hidden'!F183="x","x",$E$2-'Indicator Date hidden'!F183)</f>
        <v>0</v>
      </c>
      <c r="F182" s="204">
        <f>IF('Indicator Date hidden'!G183="x","x",$F$2-'Indicator Date hidden'!G183)</f>
        <v>0</v>
      </c>
      <c r="G182" s="204">
        <f>IF('Indicator Date hidden'!H183="x","x",$G$2-'Indicator Date hidden'!H183)</f>
        <v>0</v>
      </c>
      <c r="H182" s="204">
        <f>IF('Indicator Date hidden'!I183="x","x",$H$2-'Indicator Date hidden'!I183)</f>
        <v>0</v>
      </c>
      <c r="I182" s="204">
        <f>IF('Indicator Date hidden'!J183="x","x",$I$2-'Indicator Date hidden'!J183)</f>
        <v>0</v>
      </c>
      <c r="J182" s="204">
        <f>IF('Indicator Date hidden'!K183="x","x",$J$2-'Indicator Date hidden'!K183)</f>
        <v>0</v>
      </c>
      <c r="K182" s="204">
        <f>IF('Indicator Date hidden'!L183="x","x",$K$2-'Indicator Date hidden'!L183)</f>
        <v>0</v>
      </c>
      <c r="L182" s="204">
        <f>IF('Indicator Date hidden'!M183="x","x",$L$2-'Indicator Date hidden'!M183)</f>
        <v>0</v>
      </c>
      <c r="M182" s="204">
        <f>IF('Indicator Date hidden'!N183="x","x",$M$2-'Indicator Date hidden'!N183)</f>
        <v>0</v>
      </c>
      <c r="N182" s="204">
        <f>IF('Indicator Date hidden'!O183="x","x",$N$2-'Indicator Date hidden'!O183)</f>
        <v>0</v>
      </c>
      <c r="O182" s="204">
        <f>IF('Indicator Date hidden'!P183="x","x",$O$2-'Indicator Date hidden'!P183)</f>
        <v>0</v>
      </c>
      <c r="P182" s="204">
        <f>IF('Indicator Date hidden'!Q183="x","x",$P$2-'Indicator Date hidden'!Q183)</f>
        <v>0</v>
      </c>
      <c r="Q182" s="204">
        <f>IF('Indicator Date hidden'!R183="x","x",$Q$2-'Indicator Date hidden'!R183)</f>
        <v>2</v>
      </c>
      <c r="R182" s="204">
        <f>IF('Indicator Date hidden'!S183="x","x",$R$2-'Indicator Date hidden'!S183)</f>
        <v>0</v>
      </c>
      <c r="S182" s="204">
        <f>IF('Indicator Date hidden'!T183="x","x",$S$2-'Indicator Date hidden'!T183)</f>
        <v>0</v>
      </c>
      <c r="T182" s="204">
        <f>IF('Indicator Date hidden'!U183="x","x",$T$2-'Indicator Date hidden'!U183)</f>
        <v>0</v>
      </c>
      <c r="U182" s="204">
        <f>IF('Indicator Date hidden'!V183="x","x",$U$2-'Indicator Date hidden'!V183)</f>
        <v>0</v>
      </c>
      <c r="V182" s="204">
        <f>IF('Indicator Date hidden'!W183="x","x",$V$2-'Indicator Date hidden'!W183)</f>
        <v>0</v>
      </c>
      <c r="W182" s="204" t="str">
        <f>IF('Indicator Date hidden'!X183="x","x",$W$2-'Indicator Date hidden'!X183)</f>
        <v>x</v>
      </c>
      <c r="X182" s="204">
        <f>IF('Indicator Date hidden'!Y183="x","x",$X$2-'Indicator Date hidden'!Y183)</f>
        <v>1</v>
      </c>
      <c r="Y182" s="204">
        <f>IF('Indicator Date hidden'!Z183="x","x",$Y$2-'Indicator Date hidden'!Z183)</f>
        <v>0</v>
      </c>
      <c r="Z182" s="204">
        <f>IF('Indicator Date hidden'!AA183="x","x",$Z$2-'Indicator Date hidden'!AA183)</f>
        <v>0</v>
      </c>
      <c r="AA182" s="204">
        <f>IF('Indicator Date hidden'!AB183="x","x",$AA$2-'Indicator Date hidden'!AB183)</f>
        <v>0</v>
      </c>
      <c r="AB182" s="204">
        <f>IF('Indicator Date hidden'!AC183="x","x",$AB$2-'Indicator Date hidden'!AC183)</f>
        <v>0</v>
      </c>
      <c r="AC182" s="204">
        <f>IF('Indicator Date hidden'!AD183="x","x",$AC$2-'Indicator Date hidden'!AD183)</f>
        <v>0</v>
      </c>
      <c r="AD182" s="204" t="str">
        <f>IF('Indicator Date hidden'!AE183="x","x",$AD$2-'Indicator Date hidden'!AE183)</f>
        <v>x</v>
      </c>
      <c r="AE182" s="204">
        <f>IF('Indicator Date hidden'!AF183="x","x",$AE$2-'Indicator Date hidden'!AF183)</f>
        <v>0</v>
      </c>
      <c r="AF182" s="204">
        <f>IF('Indicator Date hidden'!AG183="x","x",$AF$2-'Indicator Date hidden'!AG183)</f>
        <v>0</v>
      </c>
      <c r="AG182" s="204">
        <f>IF('Indicator Date hidden'!AH183="x","x",$AG$2-'Indicator Date hidden'!AH183)</f>
        <v>0</v>
      </c>
      <c r="AH182" s="204">
        <f>IF('Indicator Date hidden'!AI183="x","x",$AH$2-'Indicator Date hidden'!AI183)</f>
        <v>0</v>
      </c>
      <c r="AI182" s="204">
        <f>IF('Indicator Date hidden'!AJ183="x","x",$AI$2-'Indicator Date hidden'!AJ183)</f>
        <v>0</v>
      </c>
      <c r="AJ182" s="204">
        <f>IF('Indicator Date hidden'!AK183="x","x",$AJ$2-'Indicator Date hidden'!AK183)</f>
        <v>1</v>
      </c>
      <c r="AK182" s="204">
        <f>IF('Indicator Date hidden'!AL183="x","x",$AK$2-'Indicator Date hidden'!AL183)</f>
        <v>1</v>
      </c>
      <c r="AL182" s="204">
        <f>IF('Indicator Date hidden'!AM183="x","x",$AL$2-'Indicator Date hidden'!AM183)</f>
        <v>0</v>
      </c>
      <c r="AM182" s="204">
        <f>IF('Indicator Date hidden'!AN183="x","x",$AM$2-'Indicator Date hidden'!AN183)</f>
        <v>0</v>
      </c>
      <c r="AN182" s="204">
        <f>IF('Indicator Date hidden'!AO183="x","x",$AN$2-'Indicator Date hidden'!AO183)</f>
        <v>0</v>
      </c>
      <c r="AO182" s="204">
        <f>IF('Indicator Date hidden'!AP183="x","x",$AO$2-'Indicator Date hidden'!AP183)</f>
        <v>1</v>
      </c>
      <c r="AP182" s="204">
        <f>IF('Indicator Date hidden'!AQ183="x","x",$AP$2-'Indicator Date hidden'!AQ183)</f>
        <v>0</v>
      </c>
      <c r="AQ182" s="204" t="str">
        <f>IF('Indicator Date hidden'!AR183="x","x",$AQ$2-'Indicator Date hidden'!AR183)</f>
        <v>x</v>
      </c>
      <c r="AR182" s="204">
        <f>IF('Indicator Date hidden'!AS183="x","x",$AR$2-'Indicator Date hidden'!AS183)</f>
        <v>0</v>
      </c>
      <c r="AS182" s="204">
        <f>IF('Indicator Date hidden'!AT183="x","x",$AS$2-'Indicator Date hidden'!AT183)</f>
        <v>0</v>
      </c>
      <c r="AT182" s="204">
        <f>IF('Indicator Date hidden'!AU183="x","x",$AT$2-'Indicator Date hidden'!AU183)</f>
        <v>0</v>
      </c>
      <c r="AU182" s="204">
        <f>IF('Indicator Date hidden'!AV183="x","x",$AU$2-'Indicator Date hidden'!AV183)</f>
        <v>1</v>
      </c>
      <c r="AV182" s="204">
        <f>IF('Indicator Date hidden'!AW183="x","x",$AV$2-'Indicator Date hidden'!AW183)</f>
        <v>0</v>
      </c>
      <c r="AW182" s="204">
        <f>IF('Indicator Date hidden'!AX183="x","x",$AW$2-'Indicator Date hidden'!AX183)</f>
        <v>0</v>
      </c>
      <c r="AX182" s="204">
        <f>IF('Indicator Date hidden'!AY183="x","x",$AX$2-'Indicator Date hidden'!AY183)</f>
        <v>0</v>
      </c>
      <c r="AY182" s="204">
        <f>IF('Indicator Date hidden'!AZ183="x","x",$AY$2-'Indicator Date hidden'!AZ183)</f>
        <v>0</v>
      </c>
      <c r="AZ182" s="204">
        <f>IF('Indicator Date hidden'!BA183="x","x",$AZ$2-'Indicator Date hidden'!BA183)</f>
        <v>0</v>
      </c>
      <c r="BA182">
        <f t="shared" si="25"/>
        <v>7</v>
      </c>
      <c r="BB182" s="21">
        <f t="shared" si="26"/>
        <v>0.14583333333333334</v>
      </c>
      <c r="BC182">
        <f t="shared" si="27"/>
        <v>6</v>
      </c>
      <c r="BD182" s="21">
        <f t="shared" si="28"/>
        <v>0.40771637064126931</v>
      </c>
      <c r="BE182" s="273">
        <f t="shared" si="29"/>
        <v>0</v>
      </c>
    </row>
    <row r="183" spans="1:57" x14ac:dyDescent="0.35">
      <c r="A183" t="s">
        <v>6841</v>
      </c>
      <c r="B183" s="204">
        <f>IF('Indicator Date hidden'!C184="x","x",$B$2-'Indicator Date hidden'!C184)</f>
        <v>0</v>
      </c>
      <c r="C183" s="204">
        <f>IF('Indicator Date hidden'!D184="x","x",$C$2-'Indicator Date hidden'!D184)</f>
        <v>0</v>
      </c>
      <c r="D183" s="204">
        <f>IF('Indicator Date hidden'!E184="x","x",$D$2-'Indicator Date hidden'!E184)</f>
        <v>0</v>
      </c>
      <c r="E183" s="204">
        <f>IF('Indicator Date hidden'!F184="x","x",$E$2-'Indicator Date hidden'!F184)</f>
        <v>0</v>
      </c>
      <c r="F183" s="204">
        <f>IF('Indicator Date hidden'!G184="x","x",$F$2-'Indicator Date hidden'!G184)</f>
        <v>0</v>
      </c>
      <c r="G183" s="204">
        <f>IF('Indicator Date hidden'!H184="x","x",$G$2-'Indicator Date hidden'!H184)</f>
        <v>0</v>
      </c>
      <c r="H183" s="204">
        <f>IF('Indicator Date hidden'!I184="x","x",$H$2-'Indicator Date hidden'!I184)</f>
        <v>0</v>
      </c>
      <c r="I183" s="204">
        <f>IF('Indicator Date hidden'!J184="x","x",$I$2-'Indicator Date hidden'!J184)</f>
        <v>0</v>
      </c>
      <c r="J183" s="204">
        <f>IF('Indicator Date hidden'!K184="x","x",$J$2-'Indicator Date hidden'!K184)</f>
        <v>0</v>
      </c>
      <c r="K183" s="204">
        <f>IF('Indicator Date hidden'!L184="x","x",$K$2-'Indicator Date hidden'!L184)</f>
        <v>0</v>
      </c>
      <c r="L183" s="204">
        <f>IF('Indicator Date hidden'!M184="x","x",$L$2-'Indicator Date hidden'!M184)</f>
        <v>0</v>
      </c>
      <c r="M183" s="204">
        <f>IF('Indicator Date hidden'!N184="x","x",$M$2-'Indicator Date hidden'!N184)</f>
        <v>0</v>
      </c>
      <c r="N183" s="204">
        <f>IF('Indicator Date hidden'!O184="x","x",$N$2-'Indicator Date hidden'!O184)</f>
        <v>0</v>
      </c>
      <c r="O183" s="204">
        <f>IF('Indicator Date hidden'!P184="x","x",$O$2-'Indicator Date hidden'!P184)</f>
        <v>0</v>
      </c>
      <c r="P183" s="204">
        <f>IF('Indicator Date hidden'!Q184="x","x",$P$2-'Indicator Date hidden'!Q184)</f>
        <v>0</v>
      </c>
      <c r="Q183" s="204" t="str">
        <f>IF('Indicator Date hidden'!R184="x","x",$Q$2-'Indicator Date hidden'!R184)</f>
        <v>x</v>
      </c>
      <c r="R183" s="204">
        <f>IF('Indicator Date hidden'!S184="x","x",$R$2-'Indicator Date hidden'!S184)</f>
        <v>0</v>
      </c>
      <c r="S183" s="204">
        <f>IF('Indicator Date hidden'!T184="x","x",$S$2-'Indicator Date hidden'!T184)</f>
        <v>0</v>
      </c>
      <c r="T183" s="204">
        <f>IF('Indicator Date hidden'!U184="x","x",$T$2-'Indicator Date hidden'!U184)</f>
        <v>0</v>
      </c>
      <c r="U183" s="204" t="str">
        <f>IF('Indicator Date hidden'!V184="x","x",$U$2-'Indicator Date hidden'!V184)</f>
        <v>x</v>
      </c>
      <c r="V183" s="204">
        <f>IF('Indicator Date hidden'!W184="x","x",$V$2-'Indicator Date hidden'!W184)</f>
        <v>0</v>
      </c>
      <c r="W183" s="204" t="str">
        <f>IF('Indicator Date hidden'!X184="x","x",$W$2-'Indicator Date hidden'!X184)</f>
        <v>x</v>
      </c>
      <c r="X183" s="204">
        <f>IF('Indicator Date hidden'!Y184="x","x",$X$2-'Indicator Date hidden'!Y184)</f>
        <v>4</v>
      </c>
      <c r="Y183" s="204">
        <f>IF('Indicator Date hidden'!Z184="x","x",$Y$2-'Indicator Date hidden'!Z184)</f>
        <v>0</v>
      </c>
      <c r="Z183" s="204">
        <f>IF('Indicator Date hidden'!AA184="x","x",$Z$2-'Indicator Date hidden'!AA184)</f>
        <v>0</v>
      </c>
      <c r="AA183" s="204" t="str">
        <f>IF('Indicator Date hidden'!AB184="x","x",$AA$2-'Indicator Date hidden'!AB184)</f>
        <v>x</v>
      </c>
      <c r="AB183" s="204">
        <f>IF('Indicator Date hidden'!AC184="x","x",$AB$2-'Indicator Date hidden'!AC184)</f>
        <v>0</v>
      </c>
      <c r="AC183" s="204">
        <f>IF('Indicator Date hidden'!AD184="x","x",$AC$2-'Indicator Date hidden'!AD184)</f>
        <v>0</v>
      </c>
      <c r="AD183" s="204" t="str">
        <f>IF('Indicator Date hidden'!AE184="x","x",$AD$2-'Indicator Date hidden'!AE184)</f>
        <v>x</v>
      </c>
      <c r="AE183" s="204">
        <f>IF('Indicator Date hidden'!AF184="x","x",$AE$2-'Indicator Date hidden'!AF184)</f>
        <v>0</v>
      </c>
      <c r="AF183" s="204" t="str">
        <f>IF('Indicator Date hidden'!AG184="x","x",$AF$2-'Indicator Date hidden'!AG184)</f>
        <v>x</v>
      </c>
      <c r="AG183" s="204">
        <f>IF('Indicator Date hidden'!AH184="x","x",$AG$2-'Indicator Date hidden'!AH184)</f>
        <v>0</v>
      </c>
      <c r="AH183" s="204">
        <f>IF('Indicator Date hidden'!AI184="x","x",$AH$2-'Indicator Date hidden'!AI184)</f>
        <v>0</v>
      </c>
      <c r="AI183" s="204">
        <f>IF('Indicator Date hidden'!AJ184="x","x",$AI$2-'Indicator Date hidden'!AJ184)</f>
        <v>0</v>
      </c>
      <c r="AJ183" s="204" t="str">
        <f>IF('Indicator Date hidden'!AK184="x","x",$AJ$2-'Indicator Date hidden'!AK184)</f>
        <v>x</v>
      </c>
      <c r="AK183" s="204">
        <f>IF('Indicator Date hidden'!AL184="x","x",$AK$2-'Indicator Date hidden'!AL184)</f>
        <v>1</v>
      </c>
      <c r="AL183" s="204">
        <f>IF('Indicator Date hidden'!AM184="x","x",$AL$2-'Indicator Date hidden'!AM184)</f>
        <v>0</v>
      </c>
      <c r="AM183" s="204">
        <f>IF('Indicator Date hidden'!AN184="x","x",$AM$2-'Indicator Date hidden'!AN184)</f>
        <v>0</v>
      </c>
      <c r="AN183" s="204">
        <f>IF('Indicator Date hidden'!AO184="x","x",$AN$2-'Indicator Date hidden'!AO184)</f>
        <v>0</v>
      </c>
      <c r="AO183" s="204" t="str">
        <f>IF('Indicator Date hidden'!AP184="x","x",$AO$2-'Indicator Date hidden'!AP184)</f>
        <v>x</v>
      </c>
      <c r="AP183" s="204" t="str">
        <f>IF('Indicator Date hidden'!AQ184="x","x",$AP$2-'Indicator Date hidden'!AQ184)</f>
        <v>x</v>
      </c>
      <c r="AQ183" s="204">
        <f>IF('Indicator Date hidden'!AR184="x","x",$AQ$2-'Indicator Date hidden'!AR184)</f>
        <v>0</v>
      </c>
      <c r="AR183" s="204">
        <f>IF('Indicator Date hidden'!AS184="x","x",$AR$2-'Indicator Date hidden'!AS184)</f>
        <v>0</v>
      </c>
      <c r="AS183" s="204">
        <f>IF('Indicator Date hidden'!AT184="x","x",$AS$2-'Indicator Date hidden'!AT184)</f>
        <v>0</v>
      </c>
      <c r="AT183" s="204">
        <f>IF('Indicator Date hidden'!AU184="x","x",$AT$2-'Indicator Date hidden'!AU184)</f>
        <v>0</v>
      </c>
      <c r="AU183" s="204" t="str">
        <f>IF('Indicator Date hidden'!AV184="x","x",$AU$2-'Indicator Date hidden'!AV184)</f>
        <v>x</v>
      </c>
      <c r="AV183" s="204">
        <f>IF('Indicator Date hidden'!AW184="x","x",$AV$2-'Indicator Date hidden'!AW184)</f>
        <v>0</v>
      </c>
      <c r="AW183" s="204">
        <f>IF('Indicator Date hidden'!AX184="x","x",$AW$2-'Indicator Date hidden'!AX184)</f>
        <v>0</v>
      </c>
      <c r="AX183" s="204">
        <f>IF('Indicator Date hidden'!AY184="x","x",$AX$2-'Indicator Date hidden'!AY184)</f>
        <v>0</v>
      </c>
      <c r="AY183" s="204">
        <f>IF('Indicator Date hidden'!AZ184="x","x",$AY$2-'Indicator Date hidden'!AZ184)</f>
        <v>0</v>
      </c>
      <c r="AZ183" s="204">
        <f>IF('Indicator Date hidden'!BA184="x","x",$AZ$2-'Indicator Date hidden'!BA184)</f>
        <v>0</v>
      </c>
      <c r="BA183">
        <f t="shared" si="25"/>
        <v>5</v>
      </c>
      <c r="BB183" s="21">
        <f t="shared" si="26"/>
        <v>0.12195121951219512</v>
      </c>
      <c r="BC183">
        <f t="shared" si="27"/>
        <v>2</v>
      </c>
      <c r="BD183" s="21">
        <f t="shared" si="28"/>
        <v>0.63226738521052295</v>
      </c>
      <c r="BE183" s="273">
        <f t="shared" si="29"/>
        <v>0</v>
      </c>
    </row>
    <row r="184" spans="1:57" x14ac:dyDescent="0.35">
      <c r="A184" t="s">
        <v>6936</v>
      </c>
      <c r="B184" s="204">
        <f>IF('Indicator Date hidden'!C185="x","x",$B$2-'Indicator Date hidden'!C185)</f>
        <v>0</v>
      </c>
      <c r="C184" s="204">
        <f>IF('Indicator Date hidden'!D185="x","x",$C$2-'Indicator Date hidden'!D185)</f>
        <v>0</v>
      </c>
      <c r="D184" s="204">
        <f>IF('Indicator Date hidden'!E185="x","x",$D$2-'Indicator Date hidden'!E185)</f>
        <v>0</v>
      </c>
      <c r="E184" s="204">
        <f>IF('Indicator Date hidden'!F185="x","x",$E$2-'Indicator Date hidden'!F185)</f>
        <v>0</v>
      </c>
      <c r="F184" s="204">
        <f>IF('Indicator Date hidden'!G185="x","x",$F$2-'Indicator Date hidden'!G185)</f>
        <v>0</v>
      </c>
      <c r="G184" s="204">
        <f>IF('Indicator Date hidden'!H185="x","x",$G$2-'Indicator Date hidden'!H185)</f>
        <v>0</v>
      </c>
      <c r="H184" s="204">
        <f>IF('Indicator Date hidden'!I185="x","x",$H$2-'Indicator Date hidden'!I185)</f>
        <v>0</v>
      </c>
      <c r="I184" s="204">
        <f>IF('Indicator Date hidden'!J185="x","x",$I$2-'Indicator Date hidden'!J185)</f>
        <v>0</v>
      </c>
      <c r="J184" s="204">
        <f>IF('Indicator Date hidden'!K185="x","x",$J$2-'Indicator Date hidden'!K185)</f>
        <v>0</v>
      </c>
      <c r="K184" s="204">
        <f>IF('Indicator Date hidden'!L185="x","x",$K$2-'Indicator Date hidden'!L185)</f>
        <v>0</v>
      </c>
      <c r="L184" s="204">
        <f>IF('Indicator Date hidden'!M185="x","x",$L$2-'Indicator Date hidden'!M185)</f>
        <v>0</v>
      </c>
      <c r="M184" s="204">
        <f>IF('Indicator Date hidden'!N185="x","x",$M$2-'Indicator Date hidden'!N185)</f>
        <v>0</v>
      </c>
      <c r="N184" s="204">
        <f>IF('Indicator Date hidden'!O185="x","x",$N$2-'Indicator Date hidden'!O185)</f>
        <v>0</v>
      </c>
      <c r="O184" s="204">
        <f>IF('Indicator Date hidden'!P185="x","x",$O$2-'Indicator Date hidden'!P185)</f>
        <v>0</v>
      </c>
      <c r="P184" s="204">
        <f>IF('Indicator Date hidden'!Q185="x","x",$P$2-'Indicator Date hidden'!Q185)</f>
        <v>0</v>
      </c>
      <c r="Q184" s="204" t="str">
        <f>IF('Indicator Date hidden'!R185="x","x",$Q$2-'Indicator Date hidden'!R185)</f>
        <v>x</v>
      </c>
      <c r="R184" s="204">
        <f>IF('Indicator Date hidden'!S185="x","x",$R$2-'Indicator Date hidden'!S185)</f>
        <v>0</v>
      </c>
      <c r="S184" s="204">
        <f>IF('Indicator Date hidden'!T185="x","x",$S$2-'Indicator Date hidden'!T185)</f>
        <v>0</v>
      </c>
      <c r="T184" s="204">
        <f>IF('Indicator Date hidden'!U185="x","x",$T$2-'Indicator Date hidden'!U185)</f>
        <v>0</v>
      </c>
      <c r="U184" s="204" t="str">
        <f>IF('Indicator Date hidden'!V185="x","x",$U$2-'Indicator Date hidden'!V185)</f>
        <v>x</v>
      </c>
      <c r="V184" s="204">
        <f>IF('Indicator Date hidden'!W185="x","x",$V$2-'Indicator Date hidden'!W185)</f>
        <v>0</v>
      </c>
      <c r="W184" s="204" t="str">
        <f>IF('Indicator Date hidden'!X185="x","x",$W$2-'Indicator Date hidden'!X185)</f>
        <v>x</v>
      </c>
      <c r="X184" s="204">
        <f>IF('Indicator Date hidden'!Y185="x","x",$X$2-'Indicator Date hidden'!Y185)</f>
        <v>1</v>
      </c>
      <c r="Y184" s="204">
        <f>IF('Indicator Date hidden'!Z185="x","x",$Y$2-'Indicator Date hidden'!Z185)</f>
        <v>0</v>
      </c>
      <c r="Z184" s="204">
        <f>IF('Indicator Date hidden'!AA185="x","x",$Z$2-'Indicator Date hidden'!AA185)</f>
        <v>0</v>
      </c>
      <c r="AA184" s="204">
        <f>IF('Indicator Date hidden'!AB185="x","x",$AA$2-'Indicator Date hidden'!AB185)</f>
        <v>1</v>
      </c>
      <c r="AB184" s="204">
        <f>IF('Indicator Date hidden'!AC185="x","x",$AB$2-'Indicator Date hidden'!AC185)</f>
        <v>0</v>
      </c>
      <c r="AC184" s="204">
        <f>IF('Indicator Date hidden'!AD185="x","x",$AC$2-'Indicator Date hidden'!AD185)</f>
        <v>0</v>
      </c>
      <c r="AD184" s="204" t="str">
        <f>IF('Indicator Date hidden'!AE185="x","x",$AD$2-'Indicator Date hidden'!AE185)</f>
        <v>x</v>
      </c>
      <c r="AE184" s="204">
        <f>IF('Indicator Date hidden'!AF185="x","x",$AE$2-'Indicator Date hidden'!AF185)</f>
        <v>0</v>
      </c>
      <c r="AF184" s="204">
        <f>IF('Indicator Date hidden'!AG185="x","x",$AF$2-'Indicator Date hidden'!AG185)</f>
        <v>1</v>
      </c>
      <c r="AG184" s="204">
        <f>IF('Indicator Date hidden'!AH185="x","x",$AG$2-'Indicator Date hidden'!AH185)</f>
        <v>0</v>
      </c>
      <c r="AH184" s="204">
        <f>IF('Indicator Date hidden'!AI185="x","x",$AH$2-'Indicator Date hidden'!AI185)</f>
        <v>0</v>
      </c>
      <c r="AI184" s="204">
        <f>IF('Indicator Date hidden'!AJ185="x","x",$AI$2-'Indicator Date hidden'!AJ185)</f>
        <v>0</v>
      </c>
      <c r="AJ184" s="204" t="str">
        <f>IF('Indicator Date hidden'!AK185="x","x",$AJ$2-'Indicator Date hidden'!AK185)</f>
        <v>x</v>
      </c>
      <c r="AK184" s="204">
        <f>IF('Indicator Date hidden'!AL185="x","x",$AK$2-'Indicator Date hidden'!AL185)</f>
        <v>1</v>
      </c>
      <c r="AL184" s="204">
        <f>IF('Indicator Date hidden'!AM185="x","x",$AL$2-'Indicator Date hidden'!AM185)</f>
        <v>0</v>
      </c>
      <c r="AM184" s="204">
        <f>IF('Indicator Date hidden'!AN185="x","x",$AM$2-'Indicator Date hidden'!AN185)</f>
        <v>0</v>
      </c>
      <c r="AN184" s="204">
        <f>IF('Indicator Date hidden'!AO185="x","x",$AN$2-'Indicator Date hidden'!AO185)</f>
        <v>0</v>
      </c>
      <c r="AO184" s="204">
        <f>IF('Indicator Date hidden'!AP185="x","x",$AO$2-'Indicator Date hidden'!AP185)</f>
        <v>0</v>
      </c>
      <c r="AP184" s="204">
        <f>IF('Indicator Date hidden'!AQ185="x","x",$AP$2-'Indicator Date hidden'!AQ185)</f>
        <v>0</v>
      </c>
      <c r="AQ184" s="204">
        <f>IF('Indicator Date hidden'!AR185="x","x",$AQ$2-'Indicator Date hidden'!AR185)</f>
        <v>0</v>
      </c>
      <c r="AR184" s="204">
        <f>IF('Indicator Date hidden'!AS185="x","x",$AR$2-'Indicator Date hidden'!AS185)</f>
        <v>0</v>
      </c>
      <c r="AS184" s="204">
        <f>IF('Indicator Date hidden'!AT185="x","x",$AS$2-'Indicator Date hidden'!AT185)</f>
        <v>0</v>
      </c>
      <c r="AT184" s="204">
        <f>IF('Indicator Date hidden'!AU185="x","x",$AT$2-'Indicator Date hidden'!AU185)</f>
        <v>0</v>
      </c>
      <c r="AU184" s="204" t="str">
        <f>IF('Indicator Date hidden'!AV185="x","x",$AU$2-'Indicator Date hidden'!AV185)</f>
        <v>x</v>
      </c>
      <c r="AV184" s="204">
        <f>IF('Indicator Date hidden'!AW185="x","x",$AV$2-'Indicator Date hidden'!AW185)</f>
        <v>0</v>
      </c>
      <c r="AW184" s="204">
        <f>IF('Indicator Date hidden'!AX185="x","x",$AW$2-'Indicator Date hidden'!AX185)</f>
        <v>0</v>
      </c>
      <c r="AX184" s="204">
        <f>IF('Indicator Date hidden'!AY185="x","x",$AX$2-'Indicator Date hidden'!AY185)</f>
        <v>0</v>
      </c>
      <c r="AY184" s="204">
        <f>IF('Indicator Date hidden'!AZ185="x","x",$AY$2-'Indicator Date hidden'!AZ185)</f>
        <v>0</v>
      </c>
      <c r="AZ184" s="204">
        <f>IF('Indicator Date hidden'!BA185="x","x",$AZ$2-'Indicator Date hidden'!BA185)</f>
        <v>0</v>
      </c>
      <c r="BA184">
        <f t="shared" si="25"/>
        <v>4</v>
      </c>
      <c r="BB184" s="21">
        <f t="shared" si="26"/>
        <v>8.8888888888888892E-2</v>
      </c>
      <c r="BC184">
        <f t="shared" si="27"/>
        <v>4</v>
      </c>
      <c r="BD184" s="21">
        <f t="shared" si="28"/>
        <v>0.28458329944145994</v>
      </c>
      <c r="BE184" s="273">
        <f t="shared" si="29"/>
        <v>0</v>
      </c>
    </row>
    <row r="185" spans="1:57" x14ac:dyDescent="0.35">
      <c r="A185" t="s">
        <v>7130</v>
      </c>
      <c r="B185" s="204">
        <f>IF('Indicator Date hidden'!C186="x","x",$B$2-'Indicator Date hidden'!C186)</f>
        <v>0</v>
      </c>
      <c r="C185" s="204">
        <f>IF('Indicator Date hidden'!D186="x","x",$C$2-'Indicator Date hidden'!D186)</f>
        <v>0</v>
      </c>
      <c r="D185" s="204">
        <f>IF('Indicator Date hidden'!E186="x","x",$D$2-'Indicator Date hidden'!E186)</f>
        <v>0</v>
      </c>
      <c r="E185" s="204">
        <f>IF('Indicator Date hidden'!F186="x","x",$E$2-'Indicator Date hidden'!F186)</f>
        <v>0</v>
      </c>
      <c r="F185" s="204">
        <f>IF('Indicator Date hidden'!G186="x","x",$F$2-'Indicator Date hidden'!G186)</f>
        <v>0</v>
      </c>
      <c r="G185" s="204">
        <f>IF('Indicator Date hidden'!H186="x","x",$G$2-'Indicator Date hidden'!H186)</f>
        <v>0</v>
      </c>
      <c r="H185" s="204">
        <f>IF('Indicator Date hidden'!I186="x","x",$H$2-'Indicator Date hidden'!I186)</f>
        <v>0</v>
      </c>
      <c r="I185" s="204">
        <f>IF('Indicator Date hidden'!J186="x","x",$I$2-'Indicator Date hidden'!J186)</f>
        <v>0</v>
      </c>
      <c r="J185" s="204">
        <f>IF('Indicator Date hidden'!K186="x","x",$J$2-'Indicator Date hidden'!K186)</f>
        <v>0</v>
      </c>
      <c r="K185" s="204">
        <f>IF('Indicator Date hidden'!L186="x","x",$K$2-'Indicator Date hidden'!L186)</f>
        <v>0</v>
      </c>
      <c r="L185" s="204">
        <f>IF('Indicator Date hidden'!M186="x","x",$L$2-'Indicator Date hidden'!M186)</f>
        <v>0</v>
      </c>
      <c r="M185" s="204">
        <f>IF('Indicator Date hidden'!N186="x","x",$M$2-'Indicator Date hidden'!N186)</f>
        <v>0</v>
      </c>
      <c r="N185" s="204">
        <f>IF('Indicator Date hidden'!O186="x","x",$N$2-'Indicator Date hidden'!O186)</f>
        <v>0</v>
      </c>
      <c r="O185" s="204">
        <f>IF('Indicator Date hidden'!P186="x","x",$O$2-'Indicator Date hidden'!P186)</f>
        <v>0</v>
      </c>
      <c r="P185" s="204">
        <f>IF('Indicator Date hidden'!Q186="x","x",$P$2-'Indicator Date hidden'!Q186)</f>
        <v>0</v>
      </c>
      <c r="Q185" s="204" t="str">
        <f>IF('Indicator Date hidden'!R186="x","x",$Q$2-'Indicator Date hidden'!R186)</f>
        <v>x</v>
      </c>
      <c r="R185" s="204">
        <f>IF('Indicator Date hidden'!S186="x","x",$R$2-'Indicator Date hidden'!S186)</f>
        <v>0</v>
      </c>
      <c r="S185" s="204">
        <f>IF('Indicator Date hidden'!T186="x","x",$S$2-'Indicator Date hidden'!T186)</f>
        <v>0</v>
      </c>
      <c r="T185" s="204">
        <f>IF('Indicator Date hidden'!U186="x","x",$T$2-'Indicator Date hidden'!U186)</f>
        <v>0</v>
      </c>
      <c r="U185" s="204" t="str">
        <f>IF('Indicator Date hidden'!V186="x","x",$U$2-'Indicator Date hidden'!V186)</f>
        <v>x</v>
      </c>
      <c r="V185" s="204">
        <f>IF('Indicator Date hidden'!W186="x","x",$V$2-'Indicator Date hidden'!W186)</f>
        <v>0</v>
      </c>
      <c r="W185" s="204">
        <f>IF('Indicator Date hidden'!X186="x","x",$W$2-'Indicator Date hidden'!X186)</f>
        <v>2</v>
      </c>
      <c r="X185" s="204">
        <f>IF('Indicator Date hidden'!Y186="x","x",$X$2-'Indicator Date hidden'!Y186)</f>
        <v>3</v>
      </c>
      <c r="Y185" s="204">
        <f>IF('Indicator Date hidden'!Z186="x","x",$Y$2-'Indicator Date hidden'!Z186)</f>
        <v>0</v>
      </c>
      <c r="Z185" s="204">
        <f>IF('Indicator Date hidden'!AA186="x","x",$Z$2-'Indicator Date hidden'!AA186)</f>
        <v>0</v>
      </c>
      <c r="AA185" s="204" t="str">
        <f>IF('Indicator Date hidden'!AB186="x","x",$AA$2-'Indicator Date hidden'!AB186)</f>
        <v>x</v>
      </c>
      <c r="AB185" s="204">
        <f>IF('Indicator Date hidden'!AC186="x","x",$AB$2-'Indicator Date hidden'!AC186)</f>
        <v>0</v>
      </c>
      <c r="AC185" s="204">
        <f>IF('Indicator Date hidden'!AD186="x","x",$AC$2-'Indicator Date hidden'!AD186)</f>
        <v>0</v>
      </c>
      <c r="AD185" s="204" t="str">
        <f>IF('Indicator Date hidden'!AE186="x","x",$AD$2-'Indicator Date hidden'!AE186)</f>
        <v>x</v>
      </c>
      <c r="AE185" s="204">
        <f>IF('Indicator Date hidden'!AF186="x","x",$AE$2-'Indicator Date hidden'!AF186)</f>
        <v>0</v>
      </c>
      <c r="AF185" s="204">
        <f>IF('Indicator Date hidden'!AG186="x","x",$AF$2-'Indicator Date hidden'!AG186)</f>
        <v>0</v>
      </c>
      <c r="AG185" s="204">
        <f>IF('Indicator Date hidden'!AH186="x","x",$AG$2-'Indicator Date hidden'!AH186)</f>
        <v>0</v>
      </c>
      <c r="AH185" s="204">
        <f>IF('Indicator Date hidden'!AI186="x","x",$AH$2-'Indicator Date hidden'!AI186)</f>
        <v>0</v>
      </c>
      <c r="AI185" s="204">
        <f>IF('Indicator Date hidden'!AJ186="x","x",$AI$2-'Indicator Date hidden'!AJ186)</f>
        <v>0</v>
      </c>
      <c r="AJ185" s="204" t="str">
        <f>IF('Indicator Date hidden'!AK186="x","x",$AJ$2-'Indicator Date hidden'!AK186)</f>
        <v>x</v>
      </c>
      <c r="AK185" s="204">
        <f>IF('Indicator Date hidden'!AL186="x","x",$AK$2-'Indicator Date hidden'!AL186)</f>
        <v>1</v>
      </c>
      <c r="AL185" s="204">
        <f>IF('Indicator Date hidden'!AM186="x","x",$AL$2-'Indicator Date hidden'!AM186)</f>
        <v>0</v>
      </c>
      <c r="AM185" s="204">
        <f>IF('Indicator Date hidden'!AN186="x","x",$AM$2-'Indicator Date hidden'!AN186)</f>
        <v>0</v>
      </c>
      <c r="AN185" s="204">
        <f>IF('Indicator Date hidden'!AO186="x","x",$AN$2-'Indicator Date hidden'!AO186)</f>
        <v>0</v>
      </c>
      <c r="AO185" s="204">
        <f>IF('Indicator Date hidden'!AP186="x","x",$AO$2-'Indicator Date hidden'!AP186)</f>
        <v>0</v>
      </c>
      <c r="AP185" s="204">
        <f>IF('Indicator Date hidden'!AQ186="x","x",$AP$2-'Indicator Date hidden'!AQ186)</f>
        <v>0</v>
      </c>
      <c r="AQ185" s="204">
        <f>IF('Indicator Date hidden'!AR186="x","x",$AQ$2-'Indicator Date hidden'!AR186)</f>
        <v>4</v>
      </c>
      <c r="AR185" s="204">
        <f>IF('Indicator Date hidden'!AS186="x","x",$AR$2-'Indicator Date hidden'!AS186)</f>
        <v>0</v>
      </c>
      <c r="AS185" s="204">
        <f>IF('Indicator Date hidden'!AT186="x","x",$AS$2-'Indicator Date hidden'!AT186)</f>
        <v>0</v>
      </c>
      <c r="AT185" s="204">
        <f>IF('Indicator Date hidden'!AU186="x","x",$AT$2-'Indicator Date hidden'!AU186)</f>
        <v>0</v>
      </c>
      <c r="AU185" s="204" t="str">
        <f>IF('Indicator Date hidden'!AV186="x","x",$AU$2-'Indicator Date hidden'!AV186)</f>
        <v>x</v>
      </c>
      <c r="AV185" s="204">
        <f>IF('Indicator Date hidden'!AW186="x","x",$AV$2-'Indicator Date hidden'!AW186)</f>
        <v>0</v>
      </c>
      <c r="AW185" s="204">
        <f>IF('Indicator Date hidden'!AX186="x","x",$AW$2-'Indicator Date hidden'!AX186)</f>
        <v>0</v>
      </c>
      <c r="AX185" s="204">
        <f>IF('Indicator Date hidden'!AY186="x","x",$AX$2-'Indicator Date hidden'!AY186)</f>
        <v>1</v>
      </c>
      <c r="AY185" s="204">
        <f>IF('Indicator Date hidden'!AZ186="x","x",$AY$2-'Indicator Date hidden'!AZ186)</f>
        <v>0</v>
      </c>
      <c r="AZ185" s="204">
        <f>IF('Indicator Date hidden'!BA186="x","x",$AZ$2-'Indicator Date hidden'!BA186)</f>
        <v>0</v>
      </c>
      <c r="BA185">
        <f t="shared" si="25"/>
        <v>11</v>
      </c>
      <c r="BB185" s="21">
        <f t="shared" si="26"/>
        <v>0.24444444444444444</v>
      </c>
      <c r="BC185">
        <f t="shared" si="27"/>
        <v>5</v>
      </c>
      <c r="BD185" s="21">
        <f t="shared" si="28"/>
        <v>0.79318081322554435</v>
      </c>
      <c r="BE185" s="273">
        <f t="shared" si="29"/>
        <v>0</v>
      </c>
    </row>
    <row r="186" spans="1:57" x14ac:dyDescent="0.35">
      <c r="A186" t="s">
        <v>7128</v>
      </c>
      <c r="B186" s="204">
        <f>IF('Indicator Date hidden'!C187="x","x",$B$2-'Indicator Date hidden'!C187)</f>
        <v>0</v>
      </c>
      <c r="C186" s="204">
        <f>IF('Indicator Date hidden'!D187="x","x",$C$2-'Indicator Date hidden'!D187)</f>
        <v>0</v>
      </c>
      <c r="D186" s="204">
        <f>IF('Indicator Date hidden'!E187="x","x",$D$2-'Indicator Date hidden'!E187)</f>
        <v>0</v>
      </c>
      <c r="E186" s="204">
        <f>IF('Indicator Date hidden'!F187="x","x",$E$2-'Indicator Date hidden'!F187)</f>
        <v>0</v>
      </c>
      <c r="F186" s="204">
        <f>IF('Indicator Date hidden'!G187="x","x",$F$2-'Indicator Date hidden'!G187)</f>
        <v>0</v>
      </c>
      <c r="G186" s="204">
        <f>IF('Indicator Date hidden'!H187="x","x",$G$2-'Indicator Date hidden'!H187)</f>
        <v>0</v>
      </c>
      <c r="H186" s="204">
        <f>IF('Indicator Date hidden'!I187="x","x",$H$2-'Indicator Date hidden'!I187)</f>
        <v>0</v>
      </c>
      <c r="I186" s="204">
        <f>IF('Indicator Date hidden'!J187="x","x",$I$2-'Indicator Date hidden'!J187)</f>
        <v>0</v>
      </c>
      <c r="J186" s="204">
        <f>IF('Indicator Date hidden'!K187="x","x",$J$2-'Indicator Date hidden'!K187)</f>
        <v>0</v>
      </c>
      <c r="K186" s="204">
        <f>IF('Indicator Date hidden'!L187="x","x",$K$2-'Indicator Date hidden'!L187)</f>
        <v>0</v>
      </c>
      <c r="L186" s="204">
        <f>IF('Indicator Date hidden'!M187="x","x",$L$2-'Indicator Date hidden'!M187)</f>
        <v>0</v>
      </c>
      <c r="M186" s="204">
        <f>IF('Indicator Date hidden'!N187="x","x",$M$2-'Indicator Date hidden'!N187)</f>
        <v>0</v>
      </c>
      <c r="N186" s="204">
        <f>IF('Indicator Date hidden'!O187="x","x",$N$2-'Indicator Date hidden'!O187)</f>
        <v>0</v>
      </c>
      <c r="O186" s="204">
        <f>IF('Indicator Date hidden'!P187="x","x",$O$2-'Indicator Date hidden'!P187)</f>
        <v>0</v>
      </c>
      <c r="P186" s="204">
        <f>IF('Indicator Date hidden'!Q187="x","x",$P$2-'Indicator Date hidden'!Q187)</f>
        <v>0</v>
      </c>
      <c r="Q186" s="204" t="str">
        <f>IF('Indicator Date hidden'!R187="x","x",$Q$2-'Indicator Date hidden'!R187)</f>
        <v>x</v>
      </c>
      <c r="R186" s="204">
        <f>IF('Indicator Date hidden'!S187="x","x",$R$2-'Indicator Date hidden'!S187)</f>
        <v>0</v>
      </c>
      <c r="S186" s="204">
        <f>IF('Indicator Date hidden'!T187="x","x",$S$2-'Indicator Date hidden'!T187)</f>
        <v>0</v>
      </c>
      <c r="T186" s="204">
        <f>IF('Indicator Date hidden'!U187="x","x",$T$2-'Indicator Date hidden'!U187)</f>
        <v>0</v>
      </c>
      <c r="U186" s="204">
        <f>IF('Indicator Date hidden'!V187="x","x",$U$2-'Indicator Date hidden'!V187)</f>
        <v>0</v>
      </c>
      <c r="V186" s="204">
        <f>IF('Indicator Date hidden'!W187="x","x",$V$2-'Indicator Date hidden'!W187)</f>
        <v>0</v>
      </c>
      <c r="W186" s="204">
        <f>IF('Indicator Date hidden'!X187="x","x",$W$2-'Indicator Date hidden'!X187)</f>
        <v>3</v>
      </c>
      <c r="X186" s="204">
        <f>IF('Indicator Date hidden'!Y187="x","x",$X$2-'Indicator Date hidden'!Y187)</f>
        <v>4</v>
      </c>
      <c r="Y186" s="204">
        <f>IF('Indicator Date hidden'!Z187="x","x",$Y$2-'Indicator Date hidden'!Z187)</f>
        <v>0</v>
      </c>
      <c r="Z186" s="204">
        <f>IF('Indicator Date hidden'!AA187="x","x",$Z$2-'Indicator Date hidden'!AA187)</f>
        <v>0</v>
      </c>
      <c r="AA186" s="204">
        <f>IF('Indicator Date hidden'!AB187="x","x",$AA$2-'Indicator Date hidden'!AB187)</f>
        <v>0</v>
      </c>
      <c r="AB186" s="204">
        <f>IF('Indicator Date hidden'!AC187="x","x",$AB$2-'Indicator Date hidden'!AC187)</f>
        <v>0</v>
      </c>
      <c r="AC186" s="204">
        <f>IF('Indicator Date hidden'!AD187="x","x",$AC$2-'Indicator Date hidden'!AD187)</f>
        <v>0</v>
      </c>
      <c r="AD186" s="204" t="str">
        <f>IF('Indicator Date hidden'!AE187="x","x",$AD$2-'Indicator Date hidden'!AE187)</f>
        <v>x</v>
      </c>
      <c r="AE186" s="204">
        <f>IF('Indicator Date hidden'!AF187="x","x",$AE$2-'Indicator Date hidden'!AF187)</f>
        <v>0</v>
      </c>
      <c r="AF186" s="204">
        <f>IF('Indicator Date hidden'!AG187="x","x",$AF$2-'Indicator Date hidden'!AG187)</f>
        <v>0</v>
      </c>
      <c r="AG186" s="204">
        <f>IF('Indicator Date hidden'!AH187="x","x",$AG$2-'Indicator Date hidden'!AH187)</f>
        <v>0</v>
      </c>
      <c r="AH186" s="204">
        <f>IF('Indicator Date hidden'!AI187="x","x",$AH$2-'Indicator Date hidden'!AI187)</f>
        <v>0</v>
      </c>
      <c r="AI186" s="204">
        <f>IF('Indicator Date hidden'!AJ187="x","x",$AI$2-'Indicator Date hidden'!AJ187)</f>
        <v>0</v>
      </c>
      <c r="AJ186" s="204" t="str">
        <f>IF('Indicator Date hidden'!AK187="x","x",$AJ$2-'Indicator Date hidden'!AK187)</f>
        <v>x</v>
      </c>
      <c r="AK186" s="204">
        <f>IF('Indicator Date hidden'!AL187="x","x",$AK$2-'Indicator Date hidden'!AL187)</f>
        <v>1</v>
      </c>
      <c r="AL186" s="204">
        <f>IF('Indicator Date hidden'!AM187="x","x",$AL$2-'Indicator Date hidden'!AM187)</f>
        <v>0</v>
      </c>
      <c r="AM186" s="204">
        <f>IF('Indicator Date hidden'!AN187="x","x",$AM$2-'Indicator Date hidden'!AN187)</f>
        <v>0</v>
      </c>
      <c r="AN186" s="204">
        <f>IF('Indicator Date hidden'!AO187="x","x",$AN$2-'Indicator Date hidden'!AO187)</f>
        <v>0</v>
      </c>
      <c r="AO186" s="204">
        <f>IF('Indicator Date hidden'!AP187="x","x",$AO$2-'Indicator Date hidden'!AP187)</f>
        <v>0</v>
      </c>
      <c r="AP186" s="204">
        <f>IF('Indicator Date hidden'!AQ187="x","x",$AP$2-'Indicator Date hidden'!AQ187)</f>
        <v>0</v>
      </c>
      <c r="AQ186" s="204">
        <f>IF('Indicator Date hidden'!AR187="x","x",$AQ$2-'Indicator Date hidden'!AR187)</f>
        <v>4</v>
      </c>
      <c r="AR186" s="204">
        <f>IF('Indicator Date hidden'!AS187="x","x",$AR$2-'Indicator Date hidden'!AS187)</f>
        <v>0</v>
      </c>
      <c r="AS186" s="204">
        <f>IF('Indicator Date hidden'!AT187="x","x",$AS$2-'Indicator Date hidden'!AT187)</f>
        <v>0</v>
      </c>
      <c r="AT186" s="204">
        <f>IF('Indicator Date hidden'!AU187="x","x",$AT$2-'Indicator Date hidden'!AU187)</f>
        <v>0</v>
      </c>
      <c r="AU186" s="204">
        <f>IF('Indicator Date hidden'!AV187="x","x",$AU$2-'Indicator Date hidden'!AV187)</f>
        <v>1</v>
      </c>
      <c r="AV186" s="204">
        <f>IF('Indicator Date hidden'!AW187="x","x",$AV$2-'Indicator Date hidden'!AW187)</f>
        <v>0</v>
      </c>
      <c r="AW186" s="204">
        <f>IF('Indicator Date hidden'!AX187="x","x",$AW$2-'Indicator Date hidden'!AX187)</f>
        <v>0</v>
      </c>
      <c r="AX186" s="204">
        <f>IF('Indicator Date hidden'!AY187="x","x",$AX$2-'Indicator Date hidden'!AY187)</f>
        <v>0</v>
      </c>
      <c r="AY186" s="204">
        <f>IF('Indicator Date hidden'!AZ187="x","x",$AY$2-'Indicator Date hidden'!AZ187)</f>
        <v>0</v>
      </c>
      <c r="AZ186" s="204">
        <f>IF('Indicator Date hidden'!BA187="x","x",$AZ$2-'Indicator Date hidden'!BA187)</f>
        <v>0</v>
      </c>
      <c r="BA186">
        <f t="shared" si="25"/>
        <v>13</v>
      </c>
      <c r="BB186" s="21">
        <f t="shared" si="26"/>
        <v>0.27083333333333331</v>
      </c>
      <c r="BC186">
        <f t="shared" si="27"/>
        <v>5</v>
      </c>
      <c r="BD186" s="21">
        <f t="shared" si="28"/>
        <v>0.90690828581995475</v>
      </c>
      <c r="BE186" s="273">
        <f t="shared" si="29"/>
        <v>0</v>
      </c>
    </row>
    <row r="187" spans="1:57" x14ac:dyDescent="0.35">
      <c r="A187" t="s">
        <v>7132</v>
      </c>
      <c r="B187" s="204">
        <f>IF('Indicator Date hidden'!C188="x","x",$B$2-'Indicator Date hidden'!C188)</f>
        <v>0</v>
      </c>
      <c r="C187" s="204">
        <f>IF('Indicator Date hidden'!D188="x","x",$C$2-'Indicator Date hidden'!D188)</f>
        <v>0</v>
      </c>
      <c r="D187" s="204">
        <f>IF('Indicator Date hidden'!E188="x","x",$D$2-'Indicator Date hidden'!E188)</f>
        <v>0</v>
      </c>
      <c r="E187" s="204">
        <f>IF('Indicator Date hidden'!F188="x","x",$E$2-'Indicator Date hidden'!F188)</f>
        <v>0</v>
      </c>
      <c r="F187" s="204">
        <f>IF('Indicator Date hidden'!G188="x","x",$F$2-'Indicator Date hidden'!G188)</f>
        <v>0</v>
      </c>
      <c r="G187" s="204">
        <f>IF('Indicator Date hidden'!H188="x","x",$G$2-'Indicator Date hidden'!H188)</f>
        <v>0</v>
      </c>
      <c r="H187" s="204">
        <f>IF('Indicator Date hidden'!I188="x","x",$H$2-'Indicator Date hidden'!I188)</f>
        <v>0</v>
      </c>
      <c r="I187" s="204">
        <f>IF('Indicator Date hidden'!J188="x","x",$I$2-'Indicator Date hidden'!J188)</f>
        <v>0</v>
      </c>
      <c r="J187" s="204">
        <f>IF('Indicator Date hidden'!K188="x","x",$J$2-'Indicator Date hidden'!K188)</f>
        <v>0</v>
      </c>
      <c r="K187" s="204">
        <f>IF('Indicator Date hidden'!L188="x","x",$K$2-'Indicator Date hidden'!L188)</f>
        <v>0</v>
      </c>
      <c r="L187" s="204">
        <f>IF('Indicator Date hidden'!M188="x","x",$L$2-'Indicator Date hidden'!M188)</f>
        <v>0</v>
      </c>
      <c r="M187" s="204">
        <f>IF('Indicator Date hidden'!N188="x","x",$M$2-'Indicator Date hidden'!N188)</f>
        <v>0</v>
      </c>
      <c r="N187" s="204">
        <f>IF('Indicator Date hidden'!O188="x","x",$N$2-'Indicator Date hidden'!O188)</f>
        <v>0</v>
      </c>
      <c r="O187" s="204">
        <f>IF('Indicator Date hidden'!P188="x","x",$O$2-'Indicator Date hidden'!P188)</f>
        <v>0</v>
      </c>
      <c r="P187" s="204">
        <f>IF('Indicator Date hidden'!Q188="x","x",$P$2-'Indicator Date hidden'!Q188)</f>
        <v>0</v>
      </c>
      <c r="Q187" s="204">
        <f>IF('Indicator Date hidden'!R188="x","x",$Q$2-'Indicator Date hidden'!R188)</f>
        <v>8</v>
      </c>
      <c r="R187" s="204">
        <f>IF('Indicator Date hidden'!S188="x","x",$R$2-'Indicator Date hidden'!S188)</f>
        <v>0</v>
      </c>
      <c r="S187" s="204">
        <f>IF('Indicator Date hidden'!T188="x","x",$S$2-'Indicator Date hidden'!T188)</f>
        <v>0</v>
      </c>
      <c r="T187" s="204">
        <f>IF('Indicator Date hidden'!U188="x","x",$T$2-'Indicator Date hidden'!U188)</f>
        <v>0</v>
      </c>
      <c r="U187" s="204">
        <f>IF('Indicator Date hidden'!V188="x","x",$U$2-'Indicator Date hidden'!V188)</f>
        <v>0</v>
      </c>
      <c r="V187" s="204">
        <f>IF('Indicator Date hidden'!W188="x","x",$V$2-'Indicator Date hidden'!W188)</f>
        <v>0</v>
      </c>
      <c r="W187" s="204">
        <f>IF('Indicator Date hidden'!X188="x","x",$W$2-'Indicator Date hidden'!X188)</f>
        <v>8</v>
      </c>
      <c r="X187" s="204">
        <f>IF('Indicator Date hidden'!Y188="x","x",$X$2-'Indicator Date hidden'!Y188)</f>
        <v>1</v>
      </c>
      <c r="Y187" s="204">
        <f>IF('Indicator Date hidden'!Z188="x","x",$Y$2-'Indicator Date hidden'!Z188)</f>
        <v>0</v>
      </c>
      <c r="Z187" s="204">
        <f>IF('Indicator Date hidden'!AA188="x","x",$Z$2-'Indicator Date hidden'!AA188)</f>
        <v>0</v>
      </c>
      <c r="AA187" s="204">
        <f>IF('Indicator Date hidden'!AB188="x","x",$AA$2-'Indicator Date hidden'!AB188)</f>
        <v>0</v>
      </c>
      <c r="AB187" s="204">
        <f>IF('Indicator Date hidden'!AC188="x","x",$AB$2-'Indicator Date hidden'!AC188)</f>
        <v>0</v>
      </c>
      <c r="AC187" s="204">
        <f>IF('Indicator Date hidden'!AD188="x","x",$AC$2-'Indicator Date hidden'!AD188)</f>
        <v>0</v>
      </c>
      <c r="AD187" s="204" t="str">
        <f>IF('Indicator Date hidden'!AE188="x","x",$AD$2-'Indicator Date hidden'!AE188)</f>
        <v>x</v>
      </c>
      <c r="AE187" s="204" t="str">
        <f>IF('Indicator Date hidden'!AF188="x","x",$AE$2-'Indicator Date hidden'!AF188)</f>
        <v>x</v>
      </c>
      <c r="AF187" s="204">
        <f>IF('Indicator Date hidden'!AG188="x","x",$AF$2-'Indicator Date hidden'!AG188)</f>
        <v>10</v>
      </c>
      <c r="AG187" s="204">
        <f>IF('Indicator Date hidden'!AH188="x","x",$AG$2-'Indicator Date hidden'!AH188)</f>
        <v>0</v>
      </c>
      <c r="AH187" s="204">
        <f>IF('Indicator Date hidden'!AI188="x","x",$AH$2-'Indicator Date hidden'!AI188)</f>
        <v>0</v>
      </c>
      <c r="AI187" s="204">
        <f>IF('Indicator Date hidden'!AJ188="x","x",$AI$2-'Indicator Date hidden'!AJ188)</f>
        <v>0</v>
      </c>
      <c r="AJ187" s="204" t="str">
        <f>IF('Indicator Date hidden'!AK188="x","x",$AJ$2-'Indicator Date hidden'!AK188)</f>
        <v>x</v>
      </c>
      <c r="AK187" s="204">
        <f>IF('Indicator Date hidden'!AL188="x","x",$AK$2-'Indicator Date hidden'!AL188)</f>
        <v>1</v>
      </c>
      <c r="AL187" s="204">
        <f>IF('Indicator Date hidden'!AM188="x","x",$AL$2-'Indicator Date hidden'!AM188)</f>
        <v>0</v>
      </c>
      <c r="AM187" s="204">
        <f>IF('Indicator Date hidden'!AN188="x","x",$AM$2-'Indicator Date hidden'!AN188)</f>
        <v>0</v>
      </c>
      <c r="AN187" s="204">
        <f>IF('Indicator Date hidden'!AO188="x","x",$AN$2-'Indicator Date hidden'!AO188)</f>
        <v>0</v>
      </c>
      <c r="AO187" s="204" t="str">
        <f>IF('Indicator Date hidden'!AP188="x","x",$AO$2-'Indicator Date hidden'!AP188)</f>
        <v>x</v>
      </c>
      <c r="AP187" s="204" t="str">
        <f>IF('Indicator Date hidden'!AQ188="x","x",$AP$2-'Indicator Date hidden'!AQ188)</f>
        <v>x</v>
      </c>
      <c r="AQ187" s="204">
        <f>IF('Indicator Date hidden'!AR188="x","x",$AQ$2-'Indicator Date hidden'!AR188)</f>
        <v>8</v>
      </c>
      <c r="AR187" s="204">
        <f>IF('Indicator Date hidden'!AS188="x","x",$AR$2-'Indicator Date hidden'!AS188)</f>
        <v>0</v>
      </c>
      <c r="AS187" s="204">
        <f>IF('Indicator Date hidden'!AT188="x","x",$AS$2-'Indicator Date hidden'!AT188)</f>
        <v>0</v>
      </c>
      <c r="AT187" s="204">
        <f>IF('Indicator Date hidden'!AU188="x","x",$AT$2-'Indicator Date hidden'!AU188)</f>
        <v>0</v>
      </c>
      <c r="AU187" s="204">
        <f>IF('Indicator Date hidden'!AV188="x","x",$AU$2-'Indicator Date hidden'!AV188)</f>
        <v>1</v>
      </c>
      <c r="AV187" s="204">
        <f>IF('Indicator Date hidden'!AW188="x","x",$AV$2-'Indicator Date hidden'!AW188)</f>
        <v>0</v>
      </c>
      <c r="AW187" s="204">
        <f>IF('Indicator Date hidden'!AX188="x","x",$AW$2-'Indicator Date hidden'!AX188)</f>
        <v>0</v>
      </c>
      <c r="AX187" s="204">
        <f>IF('Indicator Date hidden'!AY188="x","x",$AX$2-'Indicator Date hidden'!AY188)</f>
        <v>0</v>
      </c>
      <c r="AY187" s="204">
        <f>IF('Indicator Date hidden'!AZ188="x","x",$AY$2-'Indicator Date hidden'!AZ188)</f>
        <v>0</v>
      </c>
      <c r="AZ187" s="204">
        <f>IF('Indicator Date hidden'!BA188="x","x",$AZ$2-'Indicator Date hidden'!BA188)</f>
        <v>3</v>
      </c>
      <c r="BA187">
        <f t="shared" si="25"/>
        <v>40</v>
      </c>
      <c r="BB187" s="21">
        <f t="shared" si="26"/>
        <v>0.86956521739130432</v>
      </c>
      <c r="BC187">
        <f t="shared" si="27"/>
        <v>8</v>
      </c>
      <c r="BD187" s="21">
        <f t="shared" si="28"/>
        <v>2.4192048249119229</v>
      </c>
      <c r="BE187" s="273">
        <f t="shared" si="29"/>
        <v>0</v>
      </c>
    </row>
    <row r="188" spans="1:57" x14ac:dyDescent="0.35">
      <c r="A188" t="s">
        <v>7139</v>
      </c>
      <c r="B188" s="204">
        <f>IF('Indicator Date hidden'!C189="x","x",$B$2-'Indicator Date hidden'!C189)</f>
        <v>0</v>
      </c>
      <c r="C188" s="204">
        <f>IF('Indicator Date hidden'!D189="x","x",$C$2-'Indicator Date hidden'!D189)</f>
        <v>0</v>
      </c>
      <c r="D188" s="204">
        <f>IF('Indicator Date hidden'!E189="x","x",$D$2-'Indicator Date hidden'!E189)</f>
        <v>0</v>
      </c>
      <c r="E188" s="204">
        <f>IF('Indicator Date hidden'!F189="x","x",$E$2-'Indicator Date hidden'!F189)</f>
        <v>0</v>
      </c>
      <c r="F188" s="204">
        <f>IF('Indicator Date hidden'!G189="x","x",$F$2-'Indicator Date hidden'!G189)</f>
        <v>0</v>
      </c>
      <c r="G188" s="204">
        <f>IF('Indicator Date hidden'!H189="x","x",$G$2-'Indicator Date hidden'!H189)</f>
        <v>0</v>
      </c>
      <c r="H188" s="204">
        <f>IF('Indicator Date hidden'!I189="x","x",$H$2-'Indicator Date hidden'!I189)</f>
        <v>0</v>
      </c>
      <c r="I188" s="204">
        <f>IF('Indicator Date hidden'!J189="x","x",$I$2-'Indicator Date hidden'!J189)</f>
        <v>0</v>
      </c>
      <c r="J188" s="204">
        <f>IF('Indicator Date hidden'!K189="x","x",$J$2-'Indicator Date hidden'!K189)</f>
        <v>0</v>
      </c>
      <c r="K188" s="204">
        <f>IF('Indicator Date hidden'!L189="x","x",$K$2-'Indicator Date hidden'!L189)</f>
        <v>0</v>
      </c>
      <c r="L188" s="204">
        <f>IF('Indicator Date hidden'!M189="x","x",$L$2-'Indicator Date hidden'!M189)</f>
        <v>0</v>
      </c>
      <c r="M188" s="204">
        <f>IF('Indicator Date hidden'!N189="x","x",$M$2-'Indicator Date hidden'!N189)</f>
        <v>0</v>
      </c>
      <c r="N188" s="204">
        <f>IF('Indicator Date hidden'!O189="x","x",$N$2-'Indicator Date hidden'!O189)</f>
        <v>0</v>
      </c>
      <c r="O188" s="204">
        <f>IF('Indicator Date hidden'!P189="x","x",$O$2-'Indicator Date hidden'!P189)</f>
        <v>0</v>
      </c>
      <c r="P188" s="204">
        <f>IF('Indicator Date hidden'!Q189="x","x",$P$2-'Indicator Date hidden'!Q189)</f>
        <v>0</v>
      </c>
      <c r="Q188" s="204">
        <f>IF('Indicator Date hidden'!R189="x","x",$Q$2-'Indicator Date hidden'!R189)</f>
        <v>7</v>
      </c>
      <c r="R188" s="204">
        <f>IF('Indicator Date hidden'!S189="x","x",$R$2-'Indicator Date hidden'!S189)</f>
        <v>0</v>
      </c>
      <c r="S188" s="204">
        <f>IF('Indicator Date hidden'!T189="x","x",$S$2-'Indicator Date hidden'!T189)</f>
        <v>0</v>
      </c>
      <c r="T188" s="204">
        <f>IF('Indicator Date hidden'!U189="x","x",$T$2-'Indicator Date hidden'!U189)</f>
        <v>0</v>
      </c>
      <c r="U188" s="204">
        <f>IF('Indicator Date hidden'!V189="x","x",$U$2-'Indicator Date hidden'!V189)</f>
        <v>0</v>
      </c>
      <c r="V188" s="204">
        <f>IF('Indicator Date hidden'!W189="x","x",$V$2-'Indicator Date hidden'!W189)</f>
        <v>0</v>
      </c>
      <c r="W188" s="204">
        <f>IF('Indicator Date hidden'!X189="x","x",$W$2-'Indicator Date hidden'!X189)</f>
        <v>1</v>
      </c>
      <c r="X188" s="204">
        <f>IF('Indicator Date hidden'!Y189="x","x",$X$2-'Indicator Date hidden'!Y189)</f>
        <v>4</v>
      </c>
      <c r="Y188" s="204">
        <f>IF('Indicator Date hidden'!Z189="x","x",$Y$2-'Indicator Date hidden'!Z189)</f>
        <v>0</v>
      </c>
      <c r="Z188" s="204">
        <f>IF('Indicator Date hidden'!AA189="x","x",$Z$2-'Indicator Date hidden'!AA189)</f>
        <v>0</v>
      </c>
      <c r="AA188" s="204" t="str">
        <f>IF('Indicator Date hidden'!AB189="x","x",$AA$2-'Indicator Date hidden'!AB189)</f>
        <v>x</v>
      </c>
      <c r="AB188" s="204">
        <f>IF('Indicator Date hidden'!AC189="x","x",$AB$2-'Indicator Date hidden'!AC189)</f>
        <v>0</v>
      </c>
      <c r="AC188" s="204">
        <f>IF('Indicator Date hidden'!AD189="x","x",$AC$2-'Indicator Date hidden'!AD189)</f>
        <v>0</v>
      </c>
      <c r="AD188" s="204">
        <f>IF('Indicator Date hidden'!AE189="x","x",$AD$2-'Indicator Date hidden'!AE189)</f>
        <v>0</v>
      </c>
      <c r="AE188" s="204" t="str">
        <f>IF('Indicator Date hidden'!AF189="x","x",$AE$2-'Indicator Date hidden'!AF189)</f>
        <v>x</v>
      </c>
      <c r="AF188" s="204">
        <f>IF('Indicator Date hidden'!AG189="x","x",$AF$2-'Indicator Date hidden'!AG189)</f>
        <v>3</v>
      </c>
      <c r="AG188" s="204">
        <f>IF('Indicator Date hidden'!AH189="x","x",$AG$2-'Indicator Date hidden'!AH189)</f>
        <v>0</v>
      </c>
      <c r="AH188" s="204">
        <f>IF('Indicator Date hidden'!AI189="x","x",$AH$2-'Indicator Date hidden'!AI189)</f>
        <v>0</v>
      </c>
      <c r="AI188" s="204">
        <f>IF('Indicator Date hidden'!AJ189="x","x",$AI$2-'Indicator Date hidden'!AJ189)</f>
        <v>0</v>
      </c>
      <c r="AJ188" s="204" t="str">
        <f>IF('Indicator Date hidden'!AK189="x","x",$AJ$2-'Indicator Date hidden'!AK189)</f>
        <v>x</v>
      </c>
      <c r="AK188" s="204">
        <f>IF('Indicator Date hidden'!AL189="x","x",$AK$2-'Indicator Date hidden'!AL189)</f>
        <v>1</v>
      </c>
      <c r="AL188" s="204">
        <f>IF('Indicator Date hidden'!AM189="x","x",$AL$2-'Indicator Date hidden'!AM189)</f>
        <v>0</v>
      </c>
      <c r="AM188" s="204">
        <f>IF('Indicator Date hidden'!AN189="x","x",$AM$2-'Indicator Date hidden'!AN189)</f>
        <v>0</v>
      </c>
      <c r="AN188" s="204">
        <f>IF('Indicator Date hidden'!AO189="x","x",$AN$2-'Indicator Date hidden'!AO189)</f>
        <v>0</v>
      </c>
      <c r="AO188" s="204" t="str">
        <f>IF('Indicator Date hidden'!AP189="x","x",$AO$2-'Indicator Date hidden'!AP189)</f>
        <v>x</v>
      </c>
      <c r="AP188" s="204" t="str">
        <f>IF('Indicator Date hidden'!AQ189="x","x",$AP$2-'Indicator Date hidden'!AQ189)</f>
        <v>x</v>
      </c>
      <c r="AQ188" s="204">
        <f>IF('Indicator Date hidden'!AR189="x","x",$AQ$2-'Indicator Date hidden'!AR189)</f>
        <v>4</v>
      </c>
      <c r="AR188" s="204">
        <f>IF('Indicator Date hidden'!AS189="x","x",$AR$2-'Indicator Date hidden'!AS189)</f>
        <v>0</v>
      </c>
      <c r="AS188" s="204" t="str">
        <f>IF('Indicator Date hidden'!AT189="x","x",$AS$2-'Indicator Date hidden'!AT189)</f>
        <v>x</v>
      </c>
      <c r="AT188" s="204">
        <f>IF('Indicator Date hidden'!AU189="x","x",$AT$2-'Indicator Date hidden'!AU189)</f>
        <v>0</v>
      </c>
      <c r="AU188" s="204">
        <f>IF('Indicator Date hidden'!AV189="x","x",$AU$2-'Indicator Date hidden'!AV189)</f>
        <v>1</v>
      </c>
      <c r="AV188" s="204">
        <f>IF('Indicator Date hidden'!AW189="x","x",$AV$2-'Indicator Date hidden'!AW189)</f>
        <v>0</v>
      </c>
      <c r="AW188" s="204">
        <f>IF('Indicator Date hidden'!AX189="x","x",$AW$2-'Indicator Date hidden'!AX189)</f>
        <v>0</v>
      </c>
      <c r="AX188" s="204">
        <f>IF('Indicator Date hidden'!AY189="x","x",$AX$2-'Indicator Date hidden'!AY189)</f>
        <v>0</v>
      </c>
      <c r="AY188" s="204">
        <f>IF('Indicator Date hidden'!AZ189="x","x",$AY$2-'Indicator Date hidden'!AZ189)</f>
        <v>0</v>
      </c>
      <c r="AZ188" s="204">
        <f>IF('Indicator Date hidden'!BA189="x","x",$AZ$2-'Indicator Date hidden'!BA189)</f>
        <v>0</v>
      </c>
      <c r="BA188">
        <f t="shared" si="25"/>
        <v>21</v>
      </c>
      <c r="BB188" s="21">
        <f t="shared" si="26"/>
        <v>0.46666666666666667</v>
      </c>
      <c r="BC188">
        <f t="shared" si="27"/>
        <v>7</v>
      </c>
      <c r="BD188" s="21">
        <f t="shared" si="28"/>
        <v>1.3597385369580759</v>
      </c>
      <c r="BE188" s="273">
        <f t="shared" si="29"/>
        <v>0</v>
      </c>
    </row>
    <row r="189" spans="1:57" x14ac:dyDescent="0.35">
      <c r="A189" t="s">
        <v>7135</v>
      </c>
      <c r="B189" s="204">
        <f>IF('Indicator Date hidden'!C190="x","x",$B$2-'Indicator Date hidden'!C190)</f>
        <v>0</v>
      </c>
      <c r="C189" s="204">
        <f>IF('Indicator Date hidden'!D190="x","x",$C$2-'Indicator Date hidden'!D190)</f>
        <v>0</v>
      </c>
      <c r="D189" s="204">
        <f>IF('Indicator Date hidden'!E190="x","x",$D$2-'Indicator Date hidden'!E190)</f>
        <v>0</v>
      </c>
      <c r="E189" s="204">
        <f>IF('Indicator Date hidden'!F190="x","x",$E$2-'Indicator Date hidden'!F190)</f>
        <v>0</v>
      </c>
      <c r="F189" s="204">
        <f>IF('Indicator Date hidden'!G190="x","x",$F$2-'Indicator Date hidden'!G190)</f>
        <v>0</v>
      </c>
      <c r="G189" s="204">
        <f>IF('Indicator Date hidden'!H190="x","x",$G$2-'Indicator Date hidden'!H190)</f>
        <v>0</v>
      </c>
      <c r="H189" s="204">
        <f>IF('Indicator Date hidden'!I190="x","x",$H$2-'Indicator Date hidden'!I190)</f>
        <v>0</v>
      </c>
      <c r="I189" s="204">
        <f>IF('Indicator Date hidden'!J190="x","x",$I$2-'Indicator Date hidden'!J190)</f>
        <v>0</v>
      </c>
      <c r="J189" s="204">
        <f>IF('Indicator Date hidden'!K190="x","x",$J$2-'Indicator Date hidden'!K190)</f>
        <v>0</v>
      </c>
      <c r="K189" s="204">
        <f>IF('Indicator Date hidden'!L190="x","x",$K$2-'Indicator Date hidden'!L190)</f>
        <v>0</v>
      </c>
      <c r="L189" s="204">
        <f>IF('Indicator Date hidden'!M190="x","x",$L$2-'Indicator Date hidden'!M190)</f>
        <v>0</v>
      </c>
      <c r="M189" s="204">
        <f>IF('Indicator Date hidden'!N190="x","x",$M$2-'Indicator Date hidden'!N190)</f>
        <v>0</v>
      </c>
      <c r="N189" s="204">
        <f>IF('Indicator Date hidden'!O190="x","x",$N$2-'Indicator Date hidden'!O190)</f>
        <v>0</v>
      </c>
      <c r="O189" s="204">
        <f>IF('Indicator Date hidden'!P190="x","x",$O$2-'Indicator Date hidden'!P190)</f>
        <v>0</v>
      </c>
      <c r="P189" s="204">
        <f>IF('Indicator Date hidden'!Q190="x","x",$P$2-'Indicator Date hidden'!Q190)</f>
        <v>0</v>
      </c>
      <c r="Q189" s="204" t="str">
        <f>IF('Indicator Date hidden'!R190="x","x",$Q$2-'Indicator Date hidden'!R190)</f>
        <v>x</v>
      </c>
      <c r="R189" s="204">
        <f>IF('Indicator Date hidden'!S190="x","x",$R$2-'Indicator Date hidden'!S190)</f>
        <v>0</v>
      </c>
      <c r="S189" s="204">
        <f>IF('Indicator Date hidden'!T190="x","x",$S$2-'Indicator Date hidden'!T190)</f>
        <v>0</v>
      </c>
      <c r="T189" s="204">
        <f>IF('Indicator Date hidden'!U190="x","x",$T$2-'Indicator Date hidden'!U190)</f>
        <v>0</v>
      </c>
      <c r="U189" s="204" t="str">
        <f>IF('Indicator Date hidden'!V190="x","x",$U$2-'Indicator Date hidden'!V190)</f>
        <v>x</v>
      </c>
      <c r="V189" s="204">
        <f>IF('Indicator Date hidden'!W190="x","x",$V$2-'Indicator Date hidden'!W190)</f>
        <v>0</v>
      </c>
      <c r="W189" s="204">
        <f>IF('Indicator Date hidden'!X190="x","x",$W$2-'Indicator Date hidden'!X190)</f>
        <v>5</v>
      </c>
      <c r="X189" s="204" t="str">
        <f>IF('Indicator Date hidden'!Y190="x","x",$X$2-'Indicator Date hidden'!Y190)</f>
        <v>x</v>
      </c>
      <c r="Y189" s="204">
        <f>IF('Indicator Date hidden'!Z190="x","x",$Y$2-'Indicator Date hidden'!Z190)</f>
        <v>0</v>
      </c>
      <c r="Z189" s="204">
        <f>IF('Indicator Date hidden'!AA190="x","x",$Z$2-'Indicator Date hidden'!AA190)</f>
        <v>0</v>
      </c>
      <c r="AA189" s="204">
        <f>IF('Indicator Date hidden'!AB190="x","x",$AA$2-'Indicator Date hidden'!AB190)</f>
        <v>0</v>
      </c>
      <c r="AB189" s="204">
        <f>IF('Indicator Date hidden'!AC190="x","x",$AB$2-'Indicator Date hidden'!AC190)</f>
        <v>0</v>
      </c>
      <c r="AC189" s="204">
        <f>IF('Indicator Date hidden'!AD190="x","x",$AC$2-'Indicator Date hidden'!AD190)</f>
        <v>0</v>
      </c>
      <c r="AD189" s="204">
        <f>IF('Indicator Date hidden'!AE190="x","x",$AD$2-'Indicator Date hidden'!AE190)</f>
        <v>0</v>
      </c>
      <c r="AE189" s="204">
        <f>IF('Indicator Date hidden'!AF190="x","x",$AE$2-'Indicator Date hidden'!AF190)</f>
        <v>0</v>
      </c>
      <c r="AF189" s="204">
        <f>IF('Indicator Date hidden'!AG190="x","x",$AF$2-'Indicator Date hidden'!AG190)</f>
        <v>7</v>
      </c>
      <c r="AG189" s="204">
        <f>IF('Indicator Date hidden'!AH190="x","x",$AG$2-'Indicator Date hidden'!AH190)</f>
        <v>0</v>
      </c>
      <c r="AH189" s="204">
        <f>IF('Indicator Date hidden'!AI190="x","x",$AH$2-'Indicator Date hidden'!AI190)</f>
        <v>0</v>
      </c>
      <c r="AI189" s="204">
        <f>IF('Indicator Date hidden'!AJ190="x","x",$AI$2-'Indicator Date hidden'!AJ190)</f>
        <v>0</v>
      </c>
      <c r="AJ189" s="204" t="str">
        <f>IF('Indicator Date hidden'!AK190="x","x",$AJ$2-'Indicator Date hidden'!AK190)</f>
        <v>x</v>
      </c>
      <c r="AK189" s="204">
        <f>IF('Indicator Date hidden'!AL190="x","x",$AK$2-'Indicator Date hidden'!AL190)</f>
        <v>1</v>
      </c>
      <c r="AL189" s="204">
        <f>IF('Indicator Date hidden'!AM190="x","x",$AL$2-'Indicator Date hidden'!AM190)</f>
        <v>0</v>
      </c>
      <c r="AM189" s="204">
        <f>IF('Indicator Date hidden'!AN190="x","x",$AM$2-'Indicator Date hidden'!AN190)</f>
        <v>0</v>
      </c>
      <c r="AN189" s="204">
        <f>IF('Indicator Date hidden'!AO190="x","x",$AN$2-'Indicator Date hidden'!AO190)</f>
        <v>0</v>
      </c>
      <c r="AO189" s="204">
        <f>IF('Indicator Date hidden'!AP190="x","x",$AO$2-'Indicator Date hidden'!AP190)</f>
        <v>0</v>
      </c>
      <c r="AP189" s="204">
        <f>IF('Indicator Date hidden'!AQ190="x","x",$AP$2-'Indicator Date hidden'!AQ190)</f>
        <v>0</v>
      </c>
      <c r="AQ189" s="204">
        <f>IF('Indicator Date hidden'!AR190="x","x",$AQ$2-'Indicator Date hidden'!AR190)</f>
        <v>0</v>
      </c>
      <c r="AR189" s="204">
        <f>IF('Indicator Date hidden'!AS190="x","x",$AR$2-'Indicator Date hidden'!AS190)</f>
        <v>0</v>
      </c>
      <c r="AS189" s="204">
        <f>IF('Indicator Date hidden'!AT190="x","x",$AS$2-'Indicator Date hidden'!AT190)</f>
        <v>0</v>
      </c>
      <c r="AT189" s="204">
        <f>IF('Indicator Date hidden'!AU190="x","x",$AT$2-'Indicator Date hidden'!AU190)</f>
        <v>0</v>
      </c>
      <c r="AU189" s="204">
        <f>IF('Indicator Date hidden'!AV190="x","x",$AU$2-'Indicator Date hidden'!AV190)</f>
        <v>3</v>
      </c>
      <c r="AV189" s="204">
        <f>IF('Indicator Date hidden'!AW190="x","x",$AV$2-'Indicator Date hidden'!AW190)</f>
        <v>0</v>
      </c>
      <c r="AW189" s="204">
        <f>IF('Indicator Date hidden'!AX190="x","x",$AW$2-'Indicator Date hidden'!AX190)</f>
        <v>0</v>
      </c>
      <c r="AX189" s="204">
        <f>IF('Indicator Date hidden'!AY190="x","x",$AX$2-'Indicator Date hidden'!AY190)</f>
        <v>0</v>
      </c>
      <c r="AY189" s="204">
        <f>IF('Indicator Date hidden'!AZ190="x","x",$AY$2-'Indicator Date hidden'!AZ190)</f>
        <v>0</v>
      </c>
      <c r="AZ189" s="204">
        <f>IF('Indicator Date hidden'!BA190="x","x",$AZ$2-'Indicator Date hidden'!BA190)</f>
        <v>0</v>
      </c>
      <c r="BA189">
        <f t="shared" si="25"/>
        <v>16</v>
      </c>
      <c r="BB189" s="21">
        <f t="shared" si="26"/>
        <v>0.34042553191489361</v>
      </c>
      <c r="BC189">
        <f t="shared" si="27"/>
        <v>4</v>
      </c>
      <c r="BD189" s="21">
        <f t="shared" si="28"/>
        <v>1.2928048962521967</v>
      </c>
      <c r="BE189" s="273">
        <f t="shared" si="29"/>
        <v>0</v>
      </c>
    </row>
    <row r="190" spans="1:57" x14ac:dyDescent="0.35">
      <c r="A190" t="s">
        <v>7137</v>
      </c>
      <c r="B190" s="204">
        <f>IF('Indicator Date hidden'!C191="x","x",$B$2-'Indicator Date hidden'!C191)</f>
        <v>0</v>
      </c>
      <c r="C190" s="204">
        <f>IF('Indicator Date hidden'!D191="x","x",$C$2-'Indicator Date hidden'!D191)</f>
        <v>0</v>
      </c>
      <c r="D190" s="204">
        <f>IF('Indicator Date hidden'!E191="x","x",$D$2-'Indicator Date hidden'!E191)</f>
        <v>0</v>
      </c>
      <c r="E190" s="204">
        <f>IF('Indicator Date hidden'!F191="x","x",$E$2-'Indicator Date hidden'!F191)</f>
        <v>0</v>
      </c>
      <c r="F190" s="204">
        <f>IF('Indicator Date hidden'!G191="x","x",$F$2-'Indicator Date hidden'!G191)</f>
        <v>0</v>
      </c>
      <c r="G190" s="204">
        <f>IF('Indicator Date hidden'!H191="x","x",$G$2-'Indicator Date hidden'!H191)</f>
        <v>0</v>
      </c>
      <c r="H190" s="204">
        <f>IF('Indicator Date hidden'!I191="x","x",$H$2-'Indicator Date hidden'!I191)</f>
        <v>0</v>
      </c>
      <c r="I190" s="204">
        <f>IF('Indicator Date hidden'!J191="x","x",$I$2-'Indicator Date hidden'!J191)</f>
        <v>0</v>
      </c>
      <c r="J190" s="204">
        <f>IF('Indicator Date hidden'!K191="x","x",$J$2-'Indicator Date hidden'!K191)</f>
        <v>0</v>
      </c>
      <c r="K190" s="204">
        <f>IF('Indicator Date hidden'!L191="x","x",$K$2-'Indicator Date hidden'!L191)</f>
        <v>0</v>
      </c>
      <c r="L190" s="204">
        <f>IF('Indicator Date hidden'!M191="x","x",$L$2-'Indicator Date hidden'!M191)</f>
        <v>0</v>
      </c>
      <c r="M190" s="204">
        <f>IF('Indicator Date hidden'!N191="x","x",$M$2-'Indicator Date hidden'!N191)</f>
        <v>0</v>
      </c>
      <c r="N190" s="204">
        <f>IF('Indicator Date hidden'!O191="x","x",$N$2-'Indicator Date hidden'!O191)</f>
        <v>0</v>
      </c>
      <c r="O190" s="204">
        <f>IF('Indicator Date hidden'!P191="x","x",$O$2-'Indicator Date hidden'!P191)</f>
        <v>0</v>
      </c>
      <c r="P190" s="204">
        <f>IF('Indicator Date hidden'!Q191="x","x",$P$2-'Indicator Date hidden'!Q191)</f>
        <v>0</v>
      </c>
      <c r="Q190" s="204">
        <f>IF('Indicator Date hidden'!R191="x","x",$Q$2-'Indicator Date hidden'!R191)</f>
        <v>3</v>
      </c>
      <c r="R190" s="204">
        <f>IF('Indicator Date hidden'!S191="x","x",$R$2-'Indicator Date hidden'!S191)</f>
        <v>0</v>
      </c>
      <c r="S190" s="204">
        <f>IF('Indicator Date hidden'!T191="x","x",$S$2-'Indicator Date hidden'!T191)</f>
        <v>0</v>
      </c>
      <c r="T190" s="204">
        <f>IF('Indicator Date hidden'!U191="x","x",$T$2-'Indicator Date hidden'!U191)</f>
        <v>0</v>
      </c>
      <c r="U190" s="204">
        <f>IF('Indicator Date hidden'!V191="x","x",$U$2-'Indicator Date hidden'!V191)</f>
        <v>0</v>
      </c>
      <c r="V190" s="204">
        <f>IF('Indicator Date hidden'!W191="x","x",$V$2-'Indicator Date hidden'!W191)</f>
        <v>0</v>
      </c>
      <c r="W190" s="204">
        <f>IF('Indicator Date hidden'!X191="x","x",$W$2-'Indicator Date hidden'!X191)</f>
        <v>1</v>
      </c>
      <c r="X190" s="204">
        <f>IF('Indicator Date hidden'!Y191="x","x",$X$2-'Indicator Date hidden'!Y191)</f>
        <v>1</v>
      </c>
      <c r="Y190" s="204">
        <f>IF('Indicator Date hidden'!Z191="x","x",$Y$2-'Indicator Date hidden'!Z191)</f>
        <v>0</v>
      </c>
      <c r="Z190" s="204">
        <f>IF('Indicator Date hidden'!AA191="x","x",$Z$2-'Indicator Date hidden'!AA191)</f>
        <v>0</v>
      </c>
      <c r="AA190" s="204">
        <f>IF('Indicator Date hidden'!AB191="x","x",$AA$2-'Indicator Date hidden'!AB191)</f>
        <v>0</v>
      </c>
      <c r="AB190" s="204">
        <f>IF('Indicator Date hidden'!AC191="x","x",$AB$2-'Indicator Date hidden'!AC191)</f>
        <v>0</v>
      </c>
      <c r="AC190" s="204">
        <f>IF('Indicator Date hidden'!AD191="x","x",$AC$2-'Indicator Date hidden'!AD191)</f>
        <v>0</v>
      </c>
      <c r="AD190" s="204">
        <f>IF('Indicator Date hidden'!AE191="x","x",$AD$2-'Indicator Date hidden'!AE191)</f>
        <v>0</v>
      </c>
      <c r="AE190" s="204">
        <f>IF('Indicator Date hidden'!AF191="x","x",$AE$2-'Indicator Date hidden'!AF191)</f>
        <v>0</v>
      </c>
      <c r="AF190" s="204">
        <f>IF('Indicator Date hidden'!AG191="x","x",$AF$2-'Indicator Date hidden'!AG191)</f>
        <v>1</v>
      </c>
      <c r="AG190" s="204">
        <f>IF('Indicator Date hidden'!AH191="x","x",$AG$2-'Indicator Date hidden'!AH191)</f>
        <v>0</v>
      </c>
      <c r="AH190" s="204">
        <f>IF('Indicator Date hidden'!AI191="x","x",$AH$2-'Indicator Date hidden'!AI191)</f>
        <v>0</v>
      </c>
      <c r="AI190" s="204">
        <f>IF('Indicator Date hidden'!AJ191="x","x",$AI$2-'Indicator Date hidden'!AJ191)</f>
        <v>0</v>
      </c>
      <c r="AJ190" s="204" t="str">
        <f>IF('Indicator Date hidden'!AK191="x","x",$AJ$2-'Indicator Date hidden'!AK191)</f>
        <v>x</v>
      </c>
      <c r="AK190" s="204">
        <f>IF('Indicator Date hidden'!AL191="x","x",$AK$2-'Indicator Date hidden'!AL191)</f>
        <v>1</v>
      </c>
      <c r="AL190" s="204">
        <f>IF('Indicator Date hidden'!AM191="x","x",$AL$2-'Indicator Date hidden'!AM191)</f>
        <v>0</v>
      </c>
      <c r="AM190" s="204">
        <f>IF('Indicator Date hidden'!AN191="x","x",$AM$2-'Indicator Date hidden'!AN191)</f>
        <v>0</v>
      </c>
      <c r="AN190" s="204">
        <f>IF('Indicator Date hidden'!AO191="x","x",$AN$2-'Indicator Date hidden'!AO191)</f>
        <v>0</v>
      </c>
      <c r="AO190" s="204" t="str">
        <f>IF('Indicator Date hidden'!AP191="x","x",$AO$2-'Indicator Date hidden'!AP191)</f>
        <v>x</v>
      </c>
      <c r="AP190" s="204" t="str">
        <f>IF('Indicator Date hidden'!AQ191="x","x",$AP$2-'Indicator Date hidden'!AQ191)</f>
        <v>x</v>
      </c>
      <c r="AQ190" s="204">
        <f>IF('Indicator Date hidden'!AR191="x","x",$AQ$2-'Indicator Date hidden'!AR191)</f>
        <v>0</v>
      </c>
      <c r="AR190" s="204">
        <f>IF('Indicator Date hidden'!AS191="x","x",$AR$2-'Indicator Date hidden'!AS191)</f>
        <v>0</v>
      </c>
      <c r="AS190" s="204">
        <f>IF('Indicator Date hidden'!AT191="x","x",$AS$2-'Indicator Date hidden'!AT191)</f>
        <v>0</v>
      </c>
      <c r="AT190" s="204">
        <f>IF('Indicator Date hidden'!AU191="x","x",$AT$2-'Indicator Date hidden'!AU191)</f>
        <v>0</v>
      </c>
      <c r="AU190" s="204">
        <f>IF('Indicator Date hidden'!AV191="x","x",$AU$2-'Indicator Date hidden'!AV191)</f>
        <v>5</v>
      </c>
      <c r="AV190" s="204">
        <f>IF('Indicator Date hidden'!AW191="x","x",$AV$2-'Indicator Date hidden'!AW191)</f>
        <v>0</v>
      </c>
      <c r="AW190" s="204">
        <f>IF('Indicator Date hidden'!AX191="x","x",$AW$2-'Indicator Date hidden'!AX191)</f>
        <v>0</v>
      </c>
      <c r="AX190" s="204">
        <f>IF('Indicator Date hidden'!AY191="x","x",$AX$2-'Indicator Date hidden'!AY191)</f>
        <v>0</v>
      </c>
      <c r="AY190" s="204">
        <f>IF('Indicator Date hidden'!AZ191="x","x",$AY$2-'Indicator Date hidden'!AZ191)</f>
        <v>0</v>
      </c>
      <c r="AZ190" s="204">
        <f>IF('Indicator Date hidden'!BA191="x","x",$AZ$2-'Indicator Date hidden'!BA191)</f>
        <v>0</v>
      </c>
      <c r="BA190">
        <f t="shared" si="25"/>
        <v>12</v>
      </c>
      <c r="BB190" s="21">
        <f t="shared" si="26"/>
        <v>0.25</v>
      </c>
      <c r="BC190">
        <f t="shared" si="27"/>
        <v>6</v>
      </c>
      <c r="BD190" s="21">
        <f t="shared" si="28"/>
        <v>0.8539125638299665</v>
      </c>
      <c r="BE190" s="273">
        <f t="shared" si="29"/>
        <v>0</v>
      </c>
    </row>
    <row r="191" spans="1:57" x14ac:dyDescent="0.35">
      <c r="A191" t="s">
        <v>7142</v>
      </c>
      <c r="B191" s="204">
        <f>IF('Indicator Date hidden'!C192="x","x",$B$2-'Indicator Date hidden'!C192)</f>
        <v>0</v>
      </c>
      <c r="C191" s="204">
        <f>IF('Indicator Date hidden'!D192="x","x",$C$2-'Indicator Date hidden'!D192)</f>
        <v>0</v>
      </c>
      <c r="D191" s="204">
        <f>IF('Indicator Date hidden'!E192="x","x",$D$2-'Indicator Date hidden'!E192)</f>
        <v>0</v>
      </c>
      <c r="E191" s="204">
        <f>IF('Indicator Date hidden'!F192="x","x",$E$2-'Indicator Date hidden'!F192)</f>
        <v>0</v>
      </c>
      <c r="F191" s="204">
        <f>IF('Indicator Date hidden'!G192="x","x",$F$2-'Indicator Date hidden'!G192)</f>
        <v>0</v>
      </c>
      <c r="G191" s="204">
        <f>IF('Indicator Date hidden'!H192="x","x",$G$2-'Indicator Date hidden'!H192)</f>
        <v>0</v>
      </c>
      <c r="H191" s="204">
        <f>IF('Indicator Date hidden'!I192="x","x",$H$2-'Indicator Date hidden'!I192)</f>
        <v>0</v>
      </c>
      <c r="I191" s="204">
        <f>IF('Indicator Date hidden'!J192="x","x",$I$2-'Indicator Date hidden'!J192)</f>
        <v>0</v>
      </c>
      <c r="J191" s="204">
        <f>IF('Indicator Date hidden'!K192="x","x",$J$2-'Indicator Date hidden'!K192)</f>
        <v>0</v>
      </c>
      <c r="K191" s="204">
        <f>IF('Indicator Date hidden'!L192="x","x",$K$2-'Indicator Date hidden'!L192)</f>
        <v>0</v>
      </c>
      <c r="L191" s="204">
        <f>IF('Indicator Date hidden'!M192="x","x",$L$2-'Indicator Date hidden'!M192)</f>
        <v>0</v>
      </c>
      <c r="M191" s="204">
        <f>IF('Indicator Date hidden'!N192="x","x",$M$2-'Indicator Date hidden'!N192)</f>
        <v>0</v>
      </c>
      <c r="N191" s="204">
        <f>IF('Indicator Date hidden'!O192="x","x",$N$2-'Indicator Date hidden'!O192)</f>
        <v>0</v>
      </c>
      <c r="O191" s="204">
        <f>IF('Indicator Date hidden'!P192="x","x",$O$2-'Indicator Date hidden'!P192)</f>
        <v>0</v>
      </c>
      <c r="P191" s="204">
        <f>IF('Indicator Date hidden'!Q192="x","x",$P$2-'Indicator Date hidden'!Q192)</f>
        <v>0</v>
      </c>
      <c r="Q191" s="204">
        <f>IF('Indicator Date hidden'!R192="x","x",$Q$2-'Indicator Date hidden'!R192)</f>
        <v>1</v>
      </c>
      <c r="R191" s="204">
        <f>IF('Indicator Date hidden'!S192="x","x",$R$2-'Indicator Date hidden'!S192)</f>
        <v>0</v>
      </c>
      <c r="S191" s="204">
        <f>IF('Indicator Date hidden'!T192="x","x",$S$2-'Indicator Date hidden'!T192)</f>
        <v>0</v>
      </c>
      <c r="T191" s="204">
        <f>IF('Indicator Date hidden'!U192="x","x",$T$2-'Indicator Date hidden'!U192)</f>
        <v>0</v>
      </c>
      <c r="U191" s="204" t="str">
        <f>IF('Indicator Date hidden'!V192="x","x",$U$2-'Indicator Date hidden'!V192)</f>
        <v>x</v>
      </c>
      <c r="V191" s="204">
        <f>IF('Indicator Date hidden'!W192="x","x",$V$2-'Indicator Date hidden'!W192)</f>
        <v>0</v>
      </c>
      <c r="W191" s="204">
        <f>IF('Indicator Date hidden'!X192="x","x",$W$2-'Indicator Date hidden'!X192)</f>
        <v>1</v>
      </c>
      <c r="X191" s="204">
        <f>IF('Indicator Date hidden'!Y192="x","x",$X$2-'Indicator Date hidden'!Y192)</f>
        <v>4</v>
      </c>
      <c r="Y191" s="204">
        <f>IF('Indicator Date hidden'!Z192="x","x",$Y$2-'Indicator Date hidden'!Z192)</f>
        <v>0</v>
      </c>
      <c r="Z191" s="204">
        <f>IF('Indicator Date hidden'!AA192="x","x",$Z$2-'Indicator Date hidden'!AA192)</f>
        <v>0</v>
      </c>
      <c r="AA191" s="204">
        <f>IF('Indicator Date hidden'!AB192="x","x",$AA$2-'Indicator Date hidden'!AB192)</f>
        <v>0</v>
      </c>
      <c r="AB191" s="204">
        <f>IF('Indicator Date hidden'!AC192="x","x",$AB$2-'Indicator Date hidden'!AC192)</f>
        <v>0</v>
      </c>
      <c r="AC191" s="204">
        <f>IF('Indicator Date hidden'!AD192="x","x",$AC$2-'Indicator Date hidden'!AD192)</f>
        <v>0</v>
      </c>
      <c r="AD191" s="204">
        <f>IF('Indicator Date hidden'!AE192="x","x",$AD$2-'Indicator Date hidden'!AE192)</f>
        <v>0</v>
      </c>
      <c r="AE191" s="204">
        <f>IF('Indicator Date hidden'!AF192="x","x",$AE$2-'Indicator Date hidden'!AF192)</f>
        <v>0</v>
      </c>
      <c r="AF191" s="204">
        <f>IF('Indicator Date hidden'!AG192="x","x",$AF$2-'Indicator Date hidden'!AG192)</f>
        <v>8</v>
      </c>
      <c r="AG191" s="204">
        <f>IF('Indicator Date hidden'!AH192="x","x",$AG$2-'Indicator Date hidden'!AH192)</f>
        <v>0</v>
      </c>
      <c r="AH191" s="204">
        <f>IF('Indicator Date hidden'!AI192="x","x",$AH$2-'Indicator Date hidden'!AI192)</f>
        <v>0</v>
      </c>
      <c r="AI191" s="204">
        <f>IF('Indicator Date hidden'!AJ192="x","x",$AI$2-'Indicator Date hidden'!AJ192)</f>
        <v>0</v>
      </c>
      <c r="AJ191" s="204">
        <f>IF('Indicator Date hidden'!AK192="x","x",$AJ$2-'Indicator Date hidden'!AK192)</f>
        <v>0</v>
      </c>
      <c r="AK191" s="204">
        <f>IF('Indicator Date hidden'!AL192="x","x",$AK$2-'Indicator Date hidden'!AL192)</f>
        <v>0</v>
      </c>
      <c r="AL191" s="204">
        <f>IF('Indicator Date hidden'!AM192="x","x",$AL$2-'Indicator Date hidden'!AM192)</f>
        <v>0</v>
      </c>
      <c r="AM191" s="204">
        <f>IF('Indicator Date hidden'!AN192="x","x",$AM$2-'Indicator Date hidden'!AN192)</f>
        <v>0</v>
      </c>
      <c r="AN191" s="204">
        <f>IF('Indicator Date hidden'!AO192="x","x",$AN$2-'Indicator Date hidden'!AO192)</f>
        <v>0</v>
      </c>
      <c r="AO191" s="204">
        <f>IF('Indicator Date hidden'!AP192="x","x",$AO$2-'Indicator Date hidden'!AP192)</f>
        <v>1</v>
      </c>
      <c r="AP191" s="204">
        <f>IF('Indicator Date hidden'!AQ192="x","x",$AP$2-'Indicator Date hidden'!AQ192)</f>
        <v>1</v>
      </c>
      <c r="AQ191" s="204">
        <f>IF('Indicator Date hidden'!AR192="x","x",$AQ$2-'Indicator Date hidden'!AR192)</f>
        <v>0</v>
      </c>
      <c r="AR191" s="204">
        <f>IF('Indicator Date hidden'!AS192="x","x",$AR$2-'Indicator Date hidden'!AS192)</f>
        <v>0</v>
      </c>
      <c r="AS191" s="204">
        <f>IF('Indicator Date hidden'!AT192="x","x",$AS$2-'Indicator Date hidden'!AT192)</f>
        <v>0</v>
      </c>
      <c r="AT191" s="204">
        <f>IF('Indicator Date hidden'!AU192="x","x",$AT$2-'Indicator Date hidden'!AU192)</f>
        <v>0</v>
      </c>
      <c r="AU191" s="204">
        <f>IF('Indicator Date hidden'!AV192="x","x",$AU$2-'Indicator Date hidden'!AV192)</f>
        <v>1</v>
      </c>
      <c r="AV191" s="204">
        <f>IF('Indicator Date hidden'!AW192="x","x",$AV$2-'Indicator Date hidden'!AW192)</f>
        <v>0</v>
      </c>
      <c r="AW191" s="204">
        <f>IF('Indicator Date hidden'!AX192="x","x",$AW$2-'Indicator Date hidden'!AX192)</f>
        <v>0</v>
      </c>
      <c r="AX191" s="204">
        <f>IF('Indicator Date hidden'!AY192="x","x",$AX$2-'Indicator Date hidden'!AY192)</f>
        <v>0</v>
      </c>
      <c r="AY191" s="204">
        <f>IF('Indicator Date hidden'!AZ192="x","x",$AY$2-'Indicator Date hidden'!AZ192)</f>
        <v>3</v>
      </c>
      <c r="AZ191" s="204">
        <f>IF('Indicator Date hidden'!BA192="x","x",$AZ$2-'Indicator Date hidden'!BA192)</f>
        <v>3</v>
      </c>
      <c r="BA191">
        <f t="shared" si="25"/>
        <v>23</v>
      </c>
      <c r="BB191" s="21">
        <f t="shared" si="26"/>
        <v>0.46</v>
      </c>
      <c r="BC191">
        <f t="shared" si="27"/>
        <v>9</v>
      </c>
      <c r="BD191" s="21">
        <f t="shared" si="28"/>
        <v>1.3595587519485872</v>
      </c>
      <c r="BE191" s="273">
        <f t="shared" si="29"/>
        <v>0</v>
      </c>
    </row>
    <row r="192" spans="1:57" x14ac:dyDescent="0.35">
      <c r="A192" t="s">
        <v>7145</v>
      </c>
      <c r="B192" s="204">
        <f>IF('Indicator Date hidden'!C193="x","x",$B$2-'Indicator Date hidden'!C193)</f>
        <v>0</v>
      </c>
      <c r="C192" s="204">
        <f>IF('Indicator Date hidden'!D193="x","x",$C$2-'Indicator Date hidden'!D193)</f>
        <v>0</v>
      </c>
      <c r="D192" s="204">
        <f>IF('Indicator Date hidden'!E193="x","x",$D$2-'Indicator Date hidden'!E193)</f>
        <v>0</v>
      </c>
      <c r="E192" s="204">
        <f>IF('Indicator Date hidden'!F193="x","x",$E$2-'Indicator Date hidden'!F193)</f>
        <v>0</v>
      </c>
      <c r="F192" s="204">
        <f>IF('Indicator Date hidden'!G193="x","x",$F$2-'Indicator Date hidden'!G193)</f>
        <v>0</v>
      </c>
      <c r="G192" s="204">
        <f>IF('Indicator Date hidden'!H193="x","x",$G$2-'Indicator Date hidden'!H193)</f>
        <v>0</v>
      </c>
      <c r="H192" s="204">
        <f>IF('Indicator Date hidden'!I193="x","x",$H$2-'Indicator Date hidden'!I193)</f>
        <v>0</v>
      </c>
      <c r="I192" s="204">
        <f>IF('Indicator Date hidden'!J193="x","x",$I$2-'Indicator Date hidden'!J193)</f>
        <v>0</v>
      </c>
      <c r="J192" s="204">
        <f>IF('Indicator Date hidden'!K193="x","x",$J$2-'Indicator Date hidden'!K193)</f>
        <v>0</v>
      </c>
      <c r="K192" s="204">
        <f>IF('Indicator Date hidden'!L193="x","x",$K$2-'Indicator Date hidden'!L193)</f>
        <v>0</v>
      </c>
      <c r="L192" s="204">
        <f>IF('Indicator Date hidden'!M193="x","x",$L$2-'Indicator Date hidden'!M193)</f>
        <v>0</v>
      </c>
      <c r="M192" s="204">
        <f>IF('Indicator Date hidden'!N193="x","x",$M$2-'Indicator Date hidden'!N193)</f>
        <v>0</v>
      </c>
      <c r="N192" s="204">
        <f>IF('Indicator Date hidden'!O193="x","x",$N$2-'Indicator Date hidden'!O193)</f>
        <v>0</v>
      </c>
      <c r="O192" s="204">
        <f>IF('Indicator Date hidden'!P193="x","x",$O$2-'Indicator Date hidden'!P193)</f>
        <v>0</v>
      </c>
      <c r="P192" s="204">
        <f>IF('Indicator Date hidden'!Q193="x","x",$P$2-'Indicator Date hidden'!Q193)</f>
        <v>0</v>
      </c>
      <c r="Q192" s="204">
        <f>IF('Indicator Date hidden'!R193="x","x",$Q$2-'Indicator Date hidden'!R193)</f>
        <v>0</v>
      </c>
      <c r="R192" s="204">
        <f>IF('Indicator Date hidden'!S193="x","x",$R$2-'Indicator Date hidden'!S193)</f>
        <v>0</v>
      </c>
      <c r="S192" s="204">
        <f>IF('Indicator Date hidden'!T193="x","x",$S$2-'Indicator Date hidden'!T193)</f>
        <v>0</v>
      </c>
      <c r="T192" s="204">
        <f>IF('Indicator Date hidden'!U193="x","x",$T$2-'Indicator Date hidden'!U193)</f>
        <v>0</v>
      </c>
      <c r="U192" s="204">
        <f>IF('Indicator Date hidden'!V193="x","x",$U$2-'Indicator Date hidden'!V193)</f>
        <v>0</v>
      </c>
      <c r="V192" s="204">
        <f>IF('Indicator Date hidden'!W193="x","x",$V$2-'Indicator Date hidden'!W193)</f>
        <v>0</v>
      </c>
      <c r="W192" s="204">
        <f>IF('Indicator Date hidden'!X193="x","x",$W$2-'Indicator Date hidden'!X193)</f>
        <v>1</v>
      </c>
      <c r="X192" s="204">
        <f>IF('Indicator Date hidden'!Y193="x","x",$X$2-'Indicator Date hidden'!Y193)</f>
        <v>2</v>
      </c>
      <c r="Y192" s="204">
        <f>IF('Indicator Date hidden'!Z193="x","x",$Y$2-'Indicator Date hidden'!Z193)</f>
        <v>0</v>
      </c>
      <c r="Z192" s="204">
        <f>IF('Indicator Date hidden'!AA193="x","x",$Z$2-'Indicator Date hidden'!AA193)</f>
        <v>0</v>
      </c>
      <c r="AA192" s="204">
        <f>IF('Indicator Date hidden'!AB193="x","x",$AA$2-'Indicator Date hidden'!AB193)</f>
        <v>0</v>
      </c>
      <c r="AB192" s="204">
        <f>IF('Indicator Date hidden'!AC193="x","x",$AB$2-'Indicator Date hidden'!AC193)</f>
        <v>0</v>
      </c>
      <c r="AC192" s="204">
        <f>IF('Indicator Date hidden'!AD193="x","x",$AC$2-'Indicator Date hidden'!AD193)</f>
        <v>0</v>
      </c>
      <c r="AD192" s="204">
        <f>IF('Indicator Date hidden'!AE193="x","x",$AD$2-'Indicator Date hidden'!AE193)</f>
        <v>0</v>
      </c>
      <c r="AE192" s="204">
        <f>IF('Indicator Date hidden'!AF193="x","x",$AE$2-'Indicator Date hidden'!AF193)</f>
        <v>0</v>
      </c>
      <c r="AF192" s="204">
        <f>IF('Indicator Date hidden'!AG193="x","x",$AF$2-'Indicator Date hidden'!AG193)</f>
        <v>3</v>
      </c>
      <c r="AG192" s="204">
        <f>IF('Indicator Date hidden'!AH193="x","x",$AG$2-'Indicator Date hidden'!AH193)</f>
        <v>0</v>
      </c>
      <c r="AH192" s="204">
        <f>IF('Indicator Date hidden'!AI193="x","x",$AH$2-'Indicator Date hidden'!AI193)</f>
        <v>0</v>
      </c>
      <c r="AI192" s="204">
        <f>IF('Indicator Date hidden'!AJ193="x","x",$AI$2-'Indicator Date hidden'!AJ193)</f>
        <v>0</v>
      </c>
      <c r="AJ192" s="204" t="str">
        <f>IF('Indicator Date hidden'!AK193="x","x",$AJ$2-'Indicator Date hidden'!AK193)</f>
        <v>x</v>
      </c>
      <c r="AK192" s="204">
        <f>IF('Indicator Date hidden'!AL193="x","x",$AK$2-'Indicator Date hidden'!AL193)</f>
        <v>1</v>
      </c>
      <c r="AL192" s="204">
        <f>IF('Indicator Date hidden'!AM193="x","x",$AL$2-'Indicator Date hidden'!AM193)</f>
        <v>0</v>
      </c>
      <c r="AM192" s="204">
        <f>IF('Indicator Date hidden'!AN193="x","x",$AM$2-'Indicator Date hidden'!AN193)</f>
        <v>0</v>
      </c>
      <c r="AN192" s="204">
        <f>IF('Indicator Date hidden'!AO193="x","x",$AN$2-'Indicator Date hidden'!AO193)</f>
        <v>0</v>
      </c>
      <c r="AO192" s="204">
        <f>IF('Indicator Date hidden'!AP193="x","x",$AO$2-'Indicator Date hidden'!AP193)</f>
        <v>1</v>
      </c>
      <c r="AP192" s="204">
        <f>IF('Indicator Date hidden'!AQ193="x","x",$AP$2-'Indicator Date hidden'!AQ193)</f>
        <v>1</v>
      </c>
      <c r="AQ192" s="204">
        <f>IF('Indicator Date hidden'!AR193="x","x",$AQ$2-'Indicator Date hidden'!AR193)</f>
        <v>6</v>
      </c>
      <c r="AR192" s="204">
        <f>IF('Indicator Date hidden'!AS193="x","x",$AR$2-'Indicator Date hidden'!AS193)</f>
        <v>0</v>
      </c>
      <c r="AS192" s="204">
        <f>IF('Indicator Date hidden'!AT193="x","x",$AS$2-'Indicator Date hidden'!AT193)</f>
        <v>0</v>
      </c>
      <c r="AT192" s="204">
        <f>IF('Indicator Date hidden'!AU193="x","x",$AT$2-'Indicator Date hidden'!AU193)</f>
        <v>0</v>
      </c>
      <c r="AU192" s="204">
        <f>IF('Indicator Date hidden'!AV193="x","x",$AU$2-'Indicator Date hidden'!AV193)</f>
        <v>7</v>
      </c>
      <c r="AV192" s="204">
        <f>IF('Indicator Date hidden'!AW193="x","x",$AV$2-'Indicator Date hidden'!AW193)</f>
        <v>0</v>
      </c>
      <c r="AW192" s="204">
        <f>IF('Indicator Date hidden'!AX193="x","x",$AW$2-'Indicator Date hidden'!AX193)</f>
        <v>0</v>
      </c>
      <c r="AX192" s="204">
        <f>IF('Indicator Date hidden'!AY193="x","x",$AX$2-'Indicator Date hidden'!AY193)</f>
        <v>0</v>
      </c>
      <c r="AY192" s="204">
        <f>IF('Indicator Date hidden'!AZ193="x","x",$AY$2-'Indicator Date hidden'!AZ193)</f>
        <v>0</v>
      </c>
      <c r="AZ192" s="204">
        <f>IF('Indicator Date hidden'!BA193="x","x",$AZ$2-'Indicator Date hidden'!BA193)</f>
        <v>0</v>
      </c>
      <c r="BA192">
        <f t="shared" si="25"/>
        <v>22</v>
      </c>
      <c r="BB192" s="21">
        <f t="shared" si="26"/>
        <v>0.44</v>
      </c>
      <c r="BC192">
        <f t="shared" si="27"/>
        <v>8</v>
      </c>
      <c r="BD192" s="21">
        <f t="shared" si="28"/>
        <v>1.3588230201170424</v>
      </c>
      <c r="BE192" s="273">
        <f t="shared" si="29"/>
        <v>0</v>
      </c>
    </row>
    <row r="193" spans="1:57" x14ac:dyDescent="0.35">
      <c r="A193" t="s">
        <v>7146</v>
      </c>
      <c r="B193" s="204">
        <f>IF('Indicator Date hidden'!C194="x","x",$B$2-'Indicator Date hidden'!C194)</f>
        <v>0</v>
      </c>
      <c r="C193" s="204">
        <f>IF('Indicator Date hidden'!D194="x","x",$C$2-'Indicator Date hidden'!D194)</f>
        <v>0</v>
      </c>
      <c r="D193" s="204">
        <f>IF('Indicator Date hidden'!E194="x","x",$D$2-'Indicator Date hidden'!E194)</f>
        <v>0</v>
      </c>
      <c r="E193" s="204">
        <f>IF('Indicator Date hidden'!F194="x","x",$E$2-'Indicator Date hidden'!F194)</f>
        <v>0</v>
      </c>
      <c r="F193" s="204">
        <f>IF('Indicator Date hidden'!G194="x","x",$F$2-'Indicator Date hidden'!G194)</f>
        <v>0</v>
      </c>
      <c r="G193" s="204">
        <f>IF('Indicator Date hidden'!H194="x","x",$G$2-'Indicator Date hidden'!H194)</f>
        <v>0</v>
      </c>
      <c r="H193" s="204">
        <f>IF('Indicator Date hidden'!I194="x","x",$H$2-'Indicator Date hidden'!I194)</f>
        <v>0</v>
      </c>
      <c r="I193" s="204">
        <f>IF('Indicator Date hidden'!J194="x","x",$I$2-'Indicator Date hidden'!J194)</f>
        <v>0</v>
      </c>
      <c r="J193" s="204">
        <f>IF('Indicator Date hidden'!K194="x","x",$J$2-'Indicator Date hidden'!K194)</f>
        <v>0</v>
      </c>
      <c r="K193" s="204">
        <f>IF('Indicator Date hidden'!L194="x","x",$K$2-'Indicator Date hidden'!L194)</f>
        <v>0</v>
      </c>
      <c r="L193" s="204">
        <f>IF('Indicator Date hidden'!M194="x","x",$L$2-'Indicator Date hidden'!M194)</f>
        <v>0</v>
      </c>
      <c r="M193" s="204">
        <f>IF('Indicator Date hidden'!N194="x","x",$M$2-'Indicator Date hidden'!N194)</f>
        <v>0</v>
      </c>
      <c r="N193" s="204">
        <f>IF('Indicator Date hidden'!O194="x","x",$N$2-'Indicator Date hidden'!O194)</f>
        <v>0</v>
      </c>
      <c r="O193" s="204">
        <f>IF('Indicator Date hidden'!P194="x","x",$O$2-'Indicator Date hidden'!P194)</f>
        <v>0</v>
      </c>
      <c r="P193" s="204">
        <f>IF('Indicator Date hidden'!Q194="x","x",$P$2-'Indicator Date hidden'!Q194)</f>
        <v>0</v>
      </c>
      <c r="Q193" s="204">
        <f>IF('Indicator Date hidden'!R194="x","x",$Q$2-'Indicator Date hidden'!R194)</f>
        <v>0</v>
      </c>
      <c r="R193" s="204">
        <f>IF('Indicator Date hidden'!S194="x","x",$R$2-'Indicator Date hidden'!S194)</f>
        <v>0</v>
      </c>
      <c r="S193" s="204">
        <f>IF('Indicator Date hidden'!T194="x","x",$S$2-'Indicator Date hidden'!T194)</f>
        <v>0</v>
      </c>
      <c r="T193" s="204">
        <f>IF('Indicator Date hidden'!U194="x","x",$T$2-'Indicator Date hidden'!U194)</f>
        <v>0</v>
      </c>
      <c r="U193" s="204">
        <f>IF('Indicator Date hidden'!V194="x","x",$U$2-'Indicator Date hidden'!V194)</f>
        <v>0</v>
      </c>
      <c r="V193" s="204">
        <f>IF('Indicator Date hidden'!W194="x","x",$V$2-'Indicator Date hidden'!W194)</f>
        <v>0</v>
      </c>
      <c r="W193" s="204">
        <f>IF('Indicator Date hidden'!X194="x","x",$W$2-'Indicator Date hidden'!X194)</f>
        <v>0</v>
      </c>
      <c r="X193" s="204">
        <f>IF('Indicator Date hidden'!Y194="x","x",$X$2-'Indicator Date hidden'!Y194)</f>
        <v>3</v>
      </c>
      <c r="Y193" s="204">
        <f>IF('Indicator Date hidden'!Z194="x","x",$Y$2-'Indicator Date hidden'!Z194)</f>
        <v>0</v>
      </c>
      <c r="Z193" s="204">
        <f>IF('Indicator Date hidden'!AA194="x","x",$Z$2-'Indicator Date hidden'!AA194)</f>
        <v>0</v>
      </c>
      <c r="AA193" s="204">
        <f>IF('Indicator Date hidden'!AB194="x","x",$AA$2-'Indicator Date hidden'!AB194)</f>
        <v>0</v>
      </c>
      <c r="AB193" s="204">
        <f>IF('Indicator Date hidden'!AC194="x","x",$AB$2-'Indicator Date hidden'!AC194)</f>
        <v>0</v>
      </c>
      <c r="AC193" s="204">
        <f>IF('Indicator Date hidden'!AD194="x","x",$AC$2-'Indicator Date hidden'!AD194)</f>
        <v>0</v>
      </c>
      <c r="AD193" s="204">
        <f>IF('Indicator Date hidden'!AE194="x","x",$AD$2-'Indicator Date hidden'!AE194)</f>
        <v>0</v>
      </c>
      <c r="AE193" s="204">
        <f>IF('Indicator Date hidden'!AF194="x","x",$AE$2-'Indicator Date hidden'!AF194)</f>
        <v>0</v>
      </c>
      <c r="AF193" s="204" t="str">
        <f>IF('Indicator Date hidden'!AG194="x","x",$AF$2-'Indicator Date hidden'!AG194)</f>
        <v>x</v>
      </c>
      <c r="AG193" s="204">
        <f>IF('Indicator Date hidden'!AH194="x","x",$AG$2-'Indicator Date hidden'!AH194)</f>
        <v>0</v>
      </c>
      <c r="AH193" s="204">
        <f>IF('Indicator Date hidden'!AI194="x","x",$AH$2-'Indicator Date hidden'!AI194)</f>
        <v>0</v>
      </c>
      <c r="AI193" s="204">
        <f>IF('Indicator Date hidden'!AJ194="x","x",$AI$2-'Indicator Date hidden'!AJ194)</f>
        <v>0</v>
      </c>
      <c r="AJ193" s="204">
        <f>IF('Indicator Date hidden'!AK194="x","x",$AJ$2-'Indicator Date hidden'!AK194)</f>
        <v>1</v>
      </c>
      <c r="AK193" s="204">
        <f>IF('Indicator Date hidden'!AL194="x","x",$AK$2-'Indicator Date hidden'!AL194)</f>
        <v>1</v>
      </c>
      <c r="AL193" s="204">
        <f>IF('Indicator Date hidden'!AM194="x","x",$AL$2-'Indicator Date hidden'!AM194)</f>
        <v>0</v>
      </c>
      <c r="AM193" s="204">
        <f>IF('Indicator Date hidden'!AN194="x","x",$AM$2-'Indicator Date hidden'!AN194)</f>
        <v>0</v>
      </c>
      <c r="AN193" s="204">
        <f>IF('Indicator Date hidden'!AO194="x","x",$AN$2-'Indicator Date hidden'!AO194)</f>
        <v>0</v>
      </c>
      <c r="AO193" s="204" t="str">
        <f>IF('Indicator Date hidden'!AP194="x","x",$AO$2-'Indicator Date hidden'!AP194)</f>
        <v>x</v>
      </c>
      <c r="AP193" s="204" t="str">
        <f>IF('Indicator Date hidden'!AQ194="x","x",$AP$2-'Indicator Date hidden'!AQ194)</f>
        <v>x</v>
      </c>
      <c r="AQ193" s="204">
        <f>IF('Indicator Date hidden'!AR194="x","x",$AQ$2-'Indicator Date hidden'!AR194)</f>
        <v>0</v>
      </c>
      <c r="AR193" s="204">
        <f>IF('Indicator Date hidden'!AS194="x","x",$AR$2-'Indicator Date hidden'!AS194)</f>
        <v>0</v>
      </c>
      <c r="AS193" s="204">
        <f>IF('Indicator Date hidden'!AT194="x","x",$AS$2-'Indicator Date hidden'!AT194)</f>
        <v>0</v>
      </c>
      <c r="AT193" s="204">
        <f>IF('Indicator Date hidden'!AU194="x","x",$AT$2-'Indicator Date hidden'!AU194)</f>
        <v>0</v>
      </c>
      <c r="AU193" s="204">
        <f>IF('Indicator Date hidden'!AV194="x","x",$AU$2-'Indicator Date hidden'!AV194)</f>
        <v>3</v>
      </c>
      <c r="AV193" s="204">
        <f>IF('Indicator Date hidden'!AW194="x","x",$AV$2-'Indicator Date hidden'!AW194)</f>
        <v>0</v>
      </c>
      <c r="AW193" s="204">
        <f>IF('Indicator Date hidden'!AX194="x","x",$AW$2-'Indicator Date hidden'!AX194)</f>
        <v>0</v>
      </c>
      <c r="AX193" s="204">
        <f>IF('Indicator Date hidden'!AY194="x","x",$AX$2-'Indicator Date hidden'!AY194)</f>
        <v>0</v>
      </c>
      <c r="AY193" s="204">
        <f>IF('Indicator Date hidden'!AZ194="x","x",$AY$2-'Indicator Date hidden'!AZ194)</f>
        <v>0</v>
      </c>
      <c r="AZ193" s="204">
        <f>IF('Indicator Date hidden'!BA194="x","x",$AZ$2-'Indicator Date hidden'!BA194)</f>
        <v>0</v>
      </c>
      <c r="BA193">
        <f t="shared" si="25"/>
        <v>8</v>
      </c>
      <c r="BB193" s="21">
        <f t="shared" si="26"/>
        <v>0.16666666666666666</v>
      </c>
      <c r="BC193">
        <f t="shared" si="27"/>
        <v>4</v>
      </c>
      <c r="BD193" s="21">
        <f t="shared" si="28"/>
        <v>0.62360956446232352</v>
      </c>
      <c r="BE193" s="27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07" bestFit="1" customWidth="1"/>
  </cols>
  <sheetData>
    <row r="1" spans="1:54" ht="296.25" customHeight="1" x14ac:dyDescent="0.35">
      <c r="A1" t="s">
        <v>6670</v>
      </c>
      <c r="B1" s="202" t="s">
        <v>7640</v>
      </c>
      <c r="C1" s="202" t="s">
        <v>7641</v>
      </c>
      <c r="D1" s="202" t="s">
        <v>7642</v>
      </c>
      <c r="E1" s="202" t="s">
        <v>7643</v>
      </c>
      <c r="F1" s="202" t="s">
        <v>7644</v>
      </c>
      <c r="G1" s="202" t="s">
        <v>7645</v>
      </c>
      <c r="H1" s="202" t="s">
        <v>7646</v>
      </c>
      <c r="I1" s="202" t="s">
        <v>7647</v>
      </c>
      <c r="J1" s="202" t="s">
        <v>7648</v>
      </c>
      <c r="K1" s="202" t="s">
        <v>7649</v>
      </c>
      <c r="L1" s="202" t="s">
        <v>7650</v>
      </c>
      <c r="M1" s="202" t="s">
        <v>7651</v>
      </c>
      <c r="N1" s="202" t="s">
        <v>7652</v>
      </c>
      <c r="O1" s="202" t="s">
        <v>7653</v>
      </c>
      <c r="P1" s="202" t="s">
        <v>7654</v>
      </c>
      <c r="Q1" s="202" t="s">
        <v>7655</v>
      </c>
      <c r="R1" s="202" t="s">
        <v>7656</v>
      </c>
      <c r="S1" s="202" t="s">
        <v>7657</v>
      </c>
      <c r="T1" s="202" t="s">
        <v>7657</v>
      </c>
      <c r="U1" s="202" t="s">
        <v>7658</v>
      </c>
      <c r="V1" s="202" t="s">
        <v>7659</v>
      </c>
      <c r="W1" s="202" t="s">
        <v>7660</v>
      </c>
      <c r="X1" s="202" t="s">
        <v>7661</v>
      </c>
      <c r="Y1" s="202" t="s">
        <v>7662</v>
      </c>
      <c r="Z1" s="202" t="s">
        <v>7663</v>
      </c>
      <c r="AA1" s="202" t="s">
        <v>7664</v>
      </c>
      <c r="AB1" s="202" t="s">
        <v>7665</v>
      </c>
      <c r="AC1" s="202" t="s">
        <v>7666</v>
      </c>
      <c r="AD1" s="202" t="s">
        <v>7667</v>
      </c>
      <c r="AE1" s="202" t="s">
        <v>6817</v>
      </c>
      <c r="AF1" s="202" t="s">
        <v>6732</v>
      </c>
      <c r="AG1" s="202" t="s">
        <v>7668</v>
      </c>
      <c r="AH1" s="202" t="s">
        <v>7668</v>
      </c>
      <c r="AI1" s="202" t="s">
        <v>7668</v>
      </c>
      <c r="AJ1" s="202" t="s">
        <v>7669</v>
      </c>
      <c r="AK1" s="202" t="s">
        <v>7670</v>
      </c>
      <c r="AL1" s="202" t="s">
        <v>7671</v>
      </c>
      <c r="AM1" s="202" t="s">
        <v>7672</v>
      </c>
      <c r="AN1" s="202" t="s">
        <v>7673</v>
      </c>
      <c r="AO1" s="202" t="s">
        <v>7674</v>
      </c>
      <c r="AP1" s="202" t="s">
        <v>7675</v>
      </c>
      <c r="AQ1" s="202" t="s">
        <v>7676</v>
      </c>
      <c r="AR1" s="202" t="s">
        <v>7677</v>
      </c>
      <c r="AS1" s="202" t="s">
        <v>7678</v>
      </c>
      <c r="AT1" s="202" t="s">
        <v>7679</v>
      </c>
      <c r="AU1" s="202" t="s">
        <v>7680</v>
      </c>
      <c r="AV1" s="202" t="s">
        <v>7681</v>
      </c>
      <c r="AW1" s="202" t="s">
        <v>7682</v>
      </c>
      <c r="AX1" s="202" t="s">
        <v>7683</v>
      </c>
      <c r="AY1" s="202" t="s">
        <v>7684</v>
      </c>
      <c r="AZ1" s="202" t="s">
        <v>7685</v>
      </c>
      <c r="BA1" s="202" t="s">
        <v>7710</v>
      </c>
      <c r="BB1" s="202" t="s">
        <v>7711</v>
      </c>
    </row>
    <row r="2" spans="1:54" x14ac:dyDescent="0.35">
      <c r="A2" t="s">
        <v>6835</v>
      </c>
      <c r="B2" s="204" t="e">
        <f>IF('Crisis Indicator Data'!#REF!="No Data",1,IF(#REF!&lt;&gt;"",1,0))</f>
        <v>#REF!</v>
      </c>
      <c r="C2" s="204" t="e">
        <f>IF('Crisis Indicator Data'!#REF!="No Data",1,IF(#REF!&lt;&gt;"",1,0))</f>
        <v>#REF!</v>
      </c>
      <c r="D2" s="204" t="e">
        <f>IF('Crisis Indicator Data'!#REF!="No Data",1,IF(#REF!&lt;&gt;"",1,0))</f>
        <v>#REF!</v>
      </c>
      <c r="E2" s="204" t="e">
        <f>IF('Crisis Indicator Data'!#REF!="No Data",1,IF(#REF!&lt;&gt;"",1,0))</f>
        <v>#REF!</v>
      </c>
      <c r="F2" s="204" t="e">
        <f>IF('Crisis Indicator Data'!#REF!="No Data",1,IF(#REF!&lt;&gt;"",1,0))</f>
        <v>#REF!</v>
      </c>
      <c r="G2" s="204" t="e">
        <f>IF('Crisis Indicator Data'!#REF!="No Data",1,IF(#REF!&lt;&gt;"",1,0))</f>
        <v>#REF!</v>
      </c>
      <c r="H2" s="204" t="e">
        <f>IF('Crisis Indicator Data'!#REF!="No Data",1,IF(#REF!&lt;&gt;"",1,0))</f>
        <v>#REF!</v>
      </c>
      <c r="I2" s="204" t="e">
        <f>IF('Crisis Indicator Data'!#REF!="No Data",1,IF(#REF!&lt;&gt;"",1,0))</f>
        <v>#REF!</v>
      </c>
      <c r="J2" s="204" t="e">
        <f>IF('Crisis Indicator Data'!#REF!="No Data",1,IF(#REF!&lt;&gt;"",1,0))</f>
        <v>#REF!</v>
      </c>
      <c r="K2" s="204" t="e">
        <f>IF('Crisis Indicator Data'!#REF!="No Data",1,IF(#REF!&lt;&gt;"",1,0))</f>
        <v>#REF!</v>
      </c>
      <c r="L2" s="204" t="e">
        <f>IF('Crisis Indicator Data'!#REF!="No Data",1,IF(#REF!&lt;&gt;"",1,0))</f>
        <v>#REF!</v>
      </c>
      <c r="M2" s="204" t="e">
        <f>IF('Crisis Indicator Data'!#REF!="No Data",1,IF(#REF!&lt;&gt;"",1,0))</f>
        <v>#REF!</v>
      </c>
      <c r="N2" s="204" t="e">
        <f>IF('Crisis Indicator Data'!#REF!="No Data",1,IF(#REF!&lt;&gt;"",1,0))</f>
        <v>#REF!</v>
      </c>
      <c r="O2" s="204" t="e">
        <f>IF('Crisis Indicator Data'!#REF!="No Data",1,IF(#REF!&lt;&gt;"",1,0))</f>
        <v>#REF!</v>
      </c>
      <c r="P2" s="204" t="e">
        <f>IF('Crisis Indicator Data'!#REF!="No Data",1,IF(#REF!&lt;&gt;"",1,0))</f>
        <v>#REF!</v>
      </c>
      <c r="Q2" s="204" t="e">
        <f>IF('Crisis Indicator Data'!#REF!="No Data",1,IF(#REF!&lt;&gt;"",1,0))</f>
        <v>#REF!</v>
      </c>
      <c r="R2" s="204" t="e">
        <f>IF('Crisis Indicator Data'!#REF!="No Data",1,IF(#REF!&lt;&gt;"",1,0))</f>
        <v>#REF!</v>
      </c>
      <c r="S2" s="204" t="e">
        <f>IF('Crisis Indicator Data'!#REF!="No Data",1,IF(#REF!&lt;&gt;"",1,0))</f>
        <v>#REF!</v>
      </c>
      <c r="T2" s="204" t="e">
        <f>IF('Crisis Indicator Data'!#REF!="No Data",1,IF(#REF!&lt;&gt;"",1,0))</f>
        <v>#REF!</v>
      </c>
      <c r="U2" s="204" t="e">
        <f>IF('Crisis Indicator Data'!#REF!="No Data",1,IF(#REF!&lt;&gt;"",1,0))</f>
        <v>#REF!</v>
      </c>
      <c r="V2" s="204" t="e">
        <f>IF('Crisis Indicator Data'!#REF!="No Data",1,IF(#REF!&lt;&gt;"",1,0))</f>
        <v>#REF!</v>
      </c>
      <c r="W2" s="204" t="e">
        <f>IF('Crisis Indicator Data'!#REF!="No Data",1,IF(#REF!&lt;&gt;"",1,0))</f>
        <v>#REF!</v>
      </c>
      <c r="X2" s="204" t="e">
        <f>IF('Crisis Indicator Data'!#REF!="No Data",1,IF(#REF!&lt;&gt;"",1,0))</f>
        <v>#REF!</v>
      </c>
      <c r="Y2" s="204" t="e">
        <f>IF('Crisis Indicator Data'!#REF!="No Data",1,IF(#REF!&lt;&gt;"",1,0))</f>
        <v>#REF!</v>
      </c>
      <c r="Z2" s="204" t="e">
        <f>IF('Crisis Indicator Data'!#REF!="No Data",1,IF(#REF!&lt;&gt;"",1,0))</f>
        <v>#REF!</v>
      </c>
      <c r="AA2" s="204" t="e">
        <f>IF('Crisis Indicator Data'!#REF!="No Data",1,IF(#REF!&lt;&gt;"",1,0))</f>
        <v>#REF!</v>
      </c>
      <c r="AB2" s="204" t="e">
        <f>IF('Crisis Indicator Data'!#REF!="No Data",1,IF(#REF!&lt;&gt;"",1,0))</f>
        <v>#REF!</v>
      </c>
      <c r="AC2" s="204" t="e">
        <f>IF('Crisis Indicator Data'!#REF!="No Data",1,IF(#REF!&lt;&gt;"",1,0))</f>
        <v>#REF!</v>
      </c>
      <c r="AD2" s="204" t="e">
        <f>IF('Crisis Indicator Data'!#REF!="No Data",1,IF(#REF!&lt;&gt;"",1,0))</f>
        <v>#REF!</v>
      </c>
      <c r="AE2" s="204" t="e">
        <f>IF('Crisis Indicator Data'!#REF!="No Data",1,IF(#REF!&lt;&gt;"",1,0))</f>
        <v>#REF!</v>
      </c>
      <c r="AF2" s="204" t="e">
        <f>IF('Crisis Indicator Data'!#REF!="No Data",1,IF(#REF!&lt;&gt;"",1,0))</f>
        <v>#REF!</v>
      </c>
      <c r="AG2" s="204" t="e">
        <f>IF('Crisis Indicator Data'!#REF!="No Data",1,IF(#REF!&lt;&gt;"",1,0))</f>
        <v>#REF!</v>
      </c>
      <c r="AH2" s="204" t="e">
        <f>IF('Crisis Indicator Data'!#REF!="No Data",1,IF(#REF!&lt;&gt;"",1,0))</f>
        <v>#REF!</v>
      </c>
      <c r="AI2" s="204" t="e">
        <f>IF('Crisis Indicator Data'!#REF!="No Data",1,IF(#REF!&lt;&gt;"",1,0))</f>
        <v>#REF!</v>
      </c>
      <c r="AJ2" s="204" t="e">
        <f>IF('Crisis Indicator Data'!#REF!="No Data",1,IF(#REF!&lt;&gt;"",1,0))</f>
        <v>#REF!</v>
      </c>
      <c r="AK2" s="204" t="e">
        <f>IF('Crisis Indicator Data'!#REF!="No Data",1,IF(#REF!&lt;&gt;"",1,0))</f>
        <v>#REF!</v>
      </c>
      <c r="AL2" s="204" t="e">
        <f>IF('Crisis Indicator Data'!#REF!="No Data",1,IF(#REF!&lt;&gt;"",1,0))</f>
        <v>#REF!</v>
      </c>
      <c r="AM2" s="204" t="e">
        <f>IF('Crisis Indicator Data'!#REF!="No Data",1,IF(#REF!&lt;&gt;"",1,0))</f>
        <v>#REF!</v>
      </c>
      <c r="AN2" s="204" t="e">
        <f>IF('Crisis Indicator Data'!#REF!="No Data",1,IF(#REF!&lt;&gt;"",1,0))</f>
        <v>#REF!</v>
      </c>
      <c r="AO2" s="204" t="e">
        <f>IF('Crisis Indicator Data'!#REF!="No Data",1,IF(#REF!&lt;&gt;"",1,0))</f>
        <v>#REF!</v>
      </c>
      <c r="AP2" s="204" t="e">
        <f>IF('Crisis Indicator Data'!#REF!="No Data",1,IF(#REF!&lt;&gt;"",1,0))</f>
        <v>#REF!</v>
      </c>
      <c r="AQ2" s="204" t="e">
        <f>IF('Crisis Indicator Data'!#REF!="No Data",1,IF(#REF!&lt;&gt;"",1,0))</f>
        <v>#REF!</v>
      </c>
      <c r="AR2" s="204" t="e">
        <f>IF('Crisis Indicator Data'!#REF!="No Data",1,IF(#REF!&lt;&gt;"",1,0))</f>
        <v>#REF!</v>
      </c>
      <c r="AS2" s="204" t="e">
        <f>IF('Crisis Indicator Data'!#REF!="No Data",1,IF(#REF!&lt;&gt;"",1,0))</f>
        <v>#REF!</v>
      </c>
      <c r="AT2" s="204" t="e">
        <f>IF('Crisis Indicator Data'!#REF!="No Data",1,IF(#REF!&lt;&gt;"",1,0))</f>
        <v>#REF!</v>
      </c>
      <c r="AU2" s="204" t="e">
        <f>IF('Crisis Indicator Data'!#REF!="No Data",1,IF(#REF!&lt;&gt;"",1,0))</f>
        <v>#REF!</v>
      </c>
      <c r="AV2" s="204" t="e">
        <f>IF('Crisis Indicator Data'!#REF!="No Data",1,IF(#REF!&lt;&gt;"",1,0))</f>
        <v>#REF!</v>
      </c>
      <c r="AW2" s="204" t="e">
        <f>IF('Crisis Indicator Data'!#REF!="No Data",1,IF(#REF!&lt;&gt;"",1,0))</f>
        <v>#REF!</v>
      </c>
      <c r="AX2" s="204" t="e">
        <f>IF('Crisis Indicator Data'!#REF!="No Data",1,IF(#REF!&lt;&gt;"",1,0))</f>
        <v>#REF!</v>
      </c>
      <c r="AY2" s="204" t="e">
        <f>IF('Crisis Indicator Data'!#REF!="No Data",1,IF(#REF!&lt;&gt;"",1,0))</f>
        <v>#REF!</v>
      </c>
      <c r="AZ2" s="204" t="e">
        <f>IF('Crisis Indicator Data'!#REF!="No Data",1,IF(#REF!&lt;&gt;"",1,0))</f>
        <v>#REF!</v>
      </c>
      <c r="BA2" t="e">
        <f t="shared" ref="BA2:BA33" si="0">SUM(B2:AZ2)</f>
        <v>#REF!</v>
      </c>
      <c r="BB2" s="22" t="e">
        <f t="shared" ref="BB2:BB33" si="1">BA2/51</f>
        <v>#REF!</v>
      </c>
    </row>
    <row r="3" spans="1:54" x14ac:dyDescent="0.35">
      <c r="A3" t="s">
        <v>6839</v>
      </c>
      <c r="B3" s="204" t="e">
        <f>IF('Crisis Indicator Data'!#REF!="No Data",1,IF(#REF!&lt;&gt;"",1,0))</f>
        <v>#REF!</v>
      </c>
      <c r="C3" s="204" t="e">
        <f>IF('Crisis Indicator Data'!#REF!="No Data",1,IF(#REF!&lt;&gt;"",1,0))</f>
        <v>#REF!</v>
      </c>
      <c r="D3" s="204" t="e">
        <f>IF('Crisis Indicator Data'!#REF!="No Data",1,IF(#REF!&lt;&gt;"",1,0))</f>
        <v>#REF!</v>
      </c>
      <c r="E3" s="204" t="e">
        <f>IF('Crisis Indicator Data'!#REF!="No Data",1,IF(#REF!&lt;&gt;"",1,0))</f>
        <v>#REF!</v>
      </c>
      <c r="F3" s="204" t="e">
        <f>IF('Crisis Indicator Data'!#REF!="No Data",1,IF(#REF!&lt;&gt;"",1,0))</f>
        <v>#REF!</v>
      </c>
      <c r="G3" s="204" t="e">
        <f>IF('Crisis Indicator Data'!#REF!="No Data",1,IF(#REF!&lt;&gt;"",1,0))</f>
        <v>#REF!</v>
      </c>
      <c r="H3" s="204" t="e">
        <f>IF('Crisis Indicator Data'!#REF!="No Data",1,IF(#REF!&lt;&gt;"",1,0))</f>
        <v>#REF!</v>
      </c>
      <c r="I3" s="204" t="e">
        <f>IF('Crisis Indicator Data'!#REF!="No Data",1,IF(#REF!&lt;&gt;"",1,0))</f>
        <v>#REF!</v>
      </c>
      <c r="J3" s="204" t="e">
        <f>IF('Crisis Indicator Data'!#REF!="No Data",1,IF(#REF!&lt;&gt;"",1,0))</f>
        <v>#REF!</v>
      </c>
      <c r="K3" s="204" t="e">
        <f>IF('Crisis Indicator Data'!#REF!="No Data",1,IF(#REF!&lt;&gt;"",1,0))</f>
        <v>#REF!</v>
      </c>
      <c r="L3" s="204" t="e">
        <f>IF('Crisis Indicator Data'!#REF!="No Data",1,IF(#REF!&lt;&gt;"",1,0))</f>
        <v>#REF!</v>
      </c>
      <c r="M3" s="204" t="e">
        <f>IF('Crisis Indicator Data'!#REF!="No Data",1,IF(#REF!&lt;&gt;"",1,0))</f>
        <v>#REF!</v>
      </c>
      <c r="N3" s="204" t="e">
        <f>IF('Crisis Indicator Data'!#REF!="No Data",1,IF(#REF!&lt;&gt;"",1,0))</f>
        <v>#REF!</v>
      </c>
      <c r="O3" s="204" t="e">
        <f>IF('Crisis Indicator Data'!#REF!="No Data",1,IF(#REF!&lt;&gt;"",1,0))</f>
        <v>#REF!</v>
      </c>
      <c r="P3" s="204" t="e">
        <f>IF('Crisis Indicator Data'!#REF!="No Data",1,IF(#REF!&lt;&gt;"",1,0))</f>
        <v>#REF!</v>
      </c>
      <c r="Q3" s="204" t="e">
        <f>IF('Crisis Indicator Data'!#REF!="No Data",1,IF(#REF!&lt;&gt;"",1,0))</f>
        <v>#REF!</v>
      </c>
      <c r="R3" s="204" t="e">
        <f>IF('Crisis Indicator Data'!#REF!="No Data",1,IF(#REF!&lt;&gt;"",1,0))</f>
        <v>#REF!</v>
      </c>
      <c r="S3" s="204" t="e">
        <f>IF('Crisis Indicator Data'!#REF!="No Data",1,IF(#REF!&lt;&gt;"",1,0))</f>
        <v>#REF!</v>
      </c>
      <c r="T3" s="204" t="e">
        <f>IF('Crisis Indicator Data'!#REF!="No Data",1,IF(#REF!&lt;&gt;"",1,0))</f>
        <v>#REF!</v>
      </c>
      <c r="U3" s="204" t="e">
        <f>IF('Crisis Indicator Data'!#REF!="No Data",1,IF(#REF!&lt;&gt;"",1,0))</f>
        <v>#REF!</v>
      </c>
      <c r="V3" s="204" t="e">
        <f>IF('Crisis Indicator Data'!#REF!="No Data",1,IF(#REF!&lt;&gt;"",1,0))</f>
        <v>#REF!</v>
      </c>
      <c r="W3" s="204" t="e">
        <f>IF('Crisis Indicator Data'!#REF!="No Data",1,IF(#REF!&lt;&gt;"",1,0))</f>
        <v>#REF!</v>
      </c>
      <c r="X3" s="204" t="e">
        <f>IF('Crisis Indicator Data'!#REF!="No Data",1,IF(#REF!&lt;&gt;"",1,0))</f>
        <v>#REF!</v>
      </c>
      <c r="Y3" s="204" t="e">
        <f>IF('Crisis Indicator Data'!#REF!="No Data",1,IF(#REF!&lt;&gt;"",1,0))</f>
        <v>#REF!</v>
      </c>
      <c r="Z3" s="204" t="e">
        <f>IF('Crisis Indicator Data'!#REF!="No Data",1,IF(#REF!&lt;&gt;"",1,0))</f>
        <v>#REF!</v>
      </c>
      <c r="AA3" s="204" t="e">
        <f>IF('Crisis Indicator Data'!#REF!="No Data",1,IF(#REF!&lt;&gt;"",1,0))</f>
        <v>#REF!</v>
      </c>
      <c r="AB3" s="204" t="e">
        <f>IF('Crisis Indicator Data'!#REF!="No Data",1,IF(#REF!&lt;&gt;"",1,0))</f>
        <v>#REF!</v>
      </c>
      <c r="AC3" s="204" t="e">
        <f>IF('Crisis Indicator Data'!#REF!="No Data",1,IF(#REF!&lt;&gt;"",1,0))</f>
        <v>#REF!</v>
      </c>
      <c r="AD3" s="204" t="e">
        <f>IF('Crisis Indicator Data'!#REF!="No Data",1,IF(#REF!&lt;&gt;"",1,0))</f>
        <v>#REF!</v>
      </c>
      <c r="AE3" s="204" t="e">
        <f>IF('Crisis Indicator Data'!#REF!="No Data",1,IF(#REF!&lt;&gt;"",1,0))</f>
        <v>#REF!</v>
      </c>
      <c r="AF3" s="204" t="e">
        <f>IF('Crisis Indicator Data'!#REF!="No Data",1,IF(#REF!&lt;&gt;"",1,0))</f>
        <v>#REF!</v>
      </c>
      <c r="AG3" s="204" t="e">
        <f>IF('Crisis Indicator Data'!#REF!="No Data",1,IF(#REF!&lt;&gt;"",1,0))</f>
        <v>#REF!</v>
      </c>
      <c r="AH3" s="204" t="e">
        <f>IF('Crisis Indicator Data'!#REF!="No Data",1,IF(#REF!&lt;&gt;"",1,0))</f>
        <v>#REF!</v>
      </c>
      <c r="AI3" s="204" t="e">
        <f>IF('Crisis Indicator Data'!#REF!="No Data",1,IF(#REF!&lt;&gt;"",1,0))</f>
        <v>#REF!</v>
      </c>
      <c r="AJ3" s="204" t="e">
        <f>IF('Crisis Indicator Data'!#REF!="No Data",1,IF(#REF!&lt;&gt;"",1,0))</f>
        <v>#REF!</v>
      </c>
      <c r="AK3" s="204" t="e">
        <f>IF('Crisis Indicator Data'!#REF!="No Data",1,IF(#REF!&lt;&gt;"",1,0))</f>
        <v>#REF!</v>
      </c>
      <c r="AL3" s="204" t="e">
        <f>IF('Crisis Indicator Data'!#REF!="No Data",1,IF(#REF!&lt;&gt;"",1,0))</f>
        <v>#REF!</v>
      </c>
      <c r="AM3" s="204" t="e">
        <f>IF('Crisis Indicator Data'!#REF!="No Data",1,IF(#REF!&lt;&gt;"",1,0))</f>
        <v>#REF!</v>
      </c>
      <c r="AN3" s="204" t="e">
        <f>IF('Crisis Indicator Data'!#REF!="No Data",1,IF(#REF!&lt;&gt;"",1,0))</f>
        <v>#REF!</v>
      </c>
      <c r="AO3" s="204" t="e">
        <f>IF('Crisis Indicator Data'!#REF!="No Data",1,IF(#REF!&lt;&gt;"",1,0))</f>
        <v>#REF!</v>
      </c>
      <c r="AP3" s="204" t="e">
        <f>IF('Crisis Indicator Data'!#REF!="No Data",1,IF(#REF!&lt;&gt;"",1,0))</f>
        <v>#REF!</v>
      </c>
      <c r="AQ3" s="204" t="e">
        <f>IF('Crisis Indicator Data'!#REF!="No Data",1,IF(#REF!&lt;&gt;"",1,0))</f>
        <v>#REF!</v>
      </c>
      <c r="AR3" s="204" t="e">
        <f>IF('Crisis Indicator Data'!#REF!="No Data",1,IF(#REF!&lt;&gt;"",1,0))</f>
        <v>#REF!</v>
      </c>
      <c r="AS3" s="204" t="e">
        <f>IF('Crisis Indicator Data'!#REF!="No Data",1,IF(#REF!&lt;&gt;"",1,0))</f>
        <v>#REF!</v>
      </c>
      <c r="AT3" s="204" t="e">
        <f>IF('Crisis Indicator Data'!#REF!="No Data",1,IF(#REF!&lt;&gt;"",1,0))</f>
        <v>#REF!</v>
      </c>
      <c r="AU3" s="204" t="e">
        <f>IF('Crisis Indicator Data'!#REF!="No Data",1,IF(#REF!&lt;&gt;"",1,0))</f>
        <v>#REF!</v>
      </c>
      <c r="AV3" s="204" t="e">
        <f>IF('Crisis Indicator Data'!#REF!="No Data",1,IF(#REF!&lt;&gt;"",1,0))</f>
        <v>#REF!</v>
      </c>
      <c r="AW3" s="204" t="e">
        <f>IF('Crisis Indicator Data'!#REF!="No Data",1,IF(#REF!&lt;&gt;"",1,0))</f>
        <v>#REF!</v>
      </c>
      <c r="AX3" s="204" t="e">
        <f>IF('Crisis Indicator Data'!#REF!="No Data",1,IF(#REF!&lt;&gt;"",1,0))</f>
        <v>#REF!</v>
      </c>
      <c r="AY3" s="204" t="e">
        <f>IF('Crisis Indicator Data'!#REF!="No Data",1,IF(#REF!&lt;&gt;"",1,0))</f>
        <v>#REF!</v>
      </c>
      <c r="AZ3" s="204" t="e">
        <f>IF('Crisis Indicator Data'!#REF!="No Data",1,IF(#REF!&lt;&gt;"",1,0))</f>
        <v>#REF!</v>
      </c>
      <c r="BA3" t="e">
        <f t="shared" si="0"/>
        <v>#REF!</v>
      </c>
      <c r="BB3" s="22" t="e">
        <f t="shared" si="1"/>
        <v>#REF!</v>
      </c>
    </row>
    <row r="4" spans="1:54" x14ac:dyDescent="0.35">
      <c r="A4" t="s">
        <v>6917</v>
      </c>
      <c r="B4" s="204" t="e">
        <f>IF('Crisis Indicator Data'!#REF!="No Data",1,IF(#REF!&lt;&gt;"",1,0))</f>
        <v>#REF!</v>
      </c>
      <c r="C4" s="204" t="e">
        <f>IF('Crisis Indicator Data'!#REF!="No Data",1,IF(#REF!&lt;&gt;"",1,0))</f>
        <v>#REF!</v>
      </c>
      <c r="D4" s="204" t="e">
        <f>IF('Crisis Indicator Data'!#REF!="No Data",1,IF(#REF!&lt;&gt;"",1,0))</f>
        <v>#REF!</v>
      </c>
      <c r="E4" s="204" t="e">
        <f>IF('Crisis Indicator Data'!#REF!="No Data",1,IF(#REF!&lt;&gt;"",1,0))</f>
        <v>#REF!</v>
      </c>
      <c r="F4" s="204" t="e">
        <f>IF('Crisis Indicator Data'!#REF!="No Data",1,IF(#REF!&lt;&gt;"",1,0))</f>
        <v>#REF!</v>
      </c>
      <c r="G4" s="204" t="e">
        <f>IF('Crisis Indicator Data'!#REF!="No Data",1,IF(#REF!&lt;&gt;"",1,0))</f>
        <v>#REF!</v>
      </c>
      <c r="H4" s="204" t="e">
        <f>IF('Crisis Indicator Data'!#REF!="No Data",1,IF(#REF!&lt;&gt;"",1,0))</f>
        <v>#REF!</v>
      </c>
      <c r="I4" s="204" t="e">
        <f>IF('Crisis Indicator Data'!#REF!="No Data",1,IF(#REF!&lt;&gt;"",1,0))</f>
        <v>#REF!</v>
      </c>
      <c r="J4" s="204" t="e">
        <f>IF('Crisis Indicator Data'!#REF!="No Data",1,IF(#REF!&lt;&gt;"",1,0))</f>
        <v>#REF!</v>
      </c>
      <c r="K4" s="204" t="e">
        <f>IF('Crisis Indicator Data'!#REF!="No Data",1,IF(#REF!&lt;&gt;"",1,0))</f>
        <v>#REF!</v>
      </c>
      <c r="L4" s="204" t="e">
        <f>IF('Crisis Indicator Data'!#REF!="No Data",1,IF(#REF!&lt;&gt;"",1,0))</f>
        <v>#REF!</v>
      </c>
      <c r="M4" s="204" t="e">
        <f>IF('Crisis Indicator Data'!#REF!="No Data",1,IF(#REF!&lt;&gt;"",1,0))</f>
        <v>#REF!</v>
      </c>
      <c r="N4" s="204" t="e">
        <f>IF('Crisis Indicator Data'!#REF!="No Data",1,IF(#REF!&lt;&gt;"",1,0))</f>
        <v>#REF!</v>
      </c>
      <c r="O4" s="204" t="e">
        <f>IF('Crisis Indicator Data'!#REF!="No Data",1,IF(#REF!&lt;&gt;"",1,0))</f>
        <v>#REF!</v>
      </c>
      <c r="P4" s="204" t="e">
        <f>IF('Crisis Indicator Data'!#REF!="No Data",1,IF(#REF!&lt;&gt;"",1,0))</f>
        <v>#REF!</v>
      </c>
      <c r="Q4" s="204" t="e">
        <f>IF('Crisis Indicator Data'!#REF!="No Data",1,IF(#REF!&lt;&gt;"",1,0))</f>
        <v>#REF!</v>
      </c>
      <c r="R4" s="204" t="e">
        <f>IF('Crisis Indicator Data'!#REF!="No Data",1,IF(#REF!&lt;&gt;"",1,0))</f>
        <v>#REF!</v>
      </c>
      <c r="S4" s="204" t="e">
        <f>IF('Crisis Indicator Data'!#REF!="No Data",1,IF(#REF!&lt;&gt;"",1,0))</f>
        <v>#REF!</v>
      </c>
      <c r="T4" s="204" t="e">
        <f>IF('Crisis Indicator Data'!#REF!="No Data",1,IF(#REF!&lt;&gt;"",1,0))</f>
        <v>#REF!</v>
      </c>
      <c r="U4" s="204" t="e">
        <f>IF('Crisis Indicator Data'!#REF!="No Data",1,IF(#REF!&lt;&gt;"",1,0))</f>
        <v>#REF!</v>
      </c>
      <c r="V4" s="204" t="e">
        <f>IF('Crisis Indicator Data'!#REF!="No Data",1,IF(#REF!&lt;&gt;"",1,0))</f>
        <v>#REF!</v>
      </c>
      <c r="W4" s="204" t="e">
        <f>IF('Crisis Indicator Data'!#REF!="No Data",1,IF(#REF!&lt;&gt;"",1,0))</f>
        <v>#REF!</v>
      </c>
      <c r="X4" s="204" t="e">
        <f>IF('Crisis Indicator Data'!#REF!="No Data",1,IF(#REF!&lt;&gt;"",1,0))</f>
        <v>#REF!</v>
      </c>
      <c r="Y4" s="204" t="e">
        <f>IF('Crisis Indicator Data'!#REF!="No Data",1,IF(#REF!&lt;&gt;"",1,0))</f>
        <v>#REF!</v>
      </c>
      <c r="Z4" s="204" t="e">
        <f>IF('Crisis Indicator Data'!#REF!="No Data",1,IF(#REF!&lt;&gt;"",1,0))</f>
        <v>#REF!</v>
      </c>
      <c r="AA4" s="204" t="e">
        <f>IF('Crisis Indicator Data'!#REF!="No Data",1,IF(#REF!&lt;&gt;"",1,0))</f>
        <v>#REF!</v>
      </c>
      <c r="AB4" s="204" t="e">
        <f>IF('Crisis Indicator Data'!#REF!="No Data",1,IF(#REF!&lt;&gt;"",1,0))</f>
        <v>#REF!</v>
      </c>
      <c r="AC4" s="204" t="e">
        <f>IF('Crisis Indicator Data'!#REF!="No Data",1,IF(#REF!&lt;&gt;"",1,0))</f>
        <v>#REF!</v>
      </c>
      <c r="AD4" s="204" t="e">
        <f>IF('Crisis Indicator Data'!#REF!="No Data",1,IF(#REF!&lt;&gt;"",1,0))</f>
        <v>#REF!</v>
      </c>
      <c r="AE4" s="204" t="e">
        <f>IF('Crisis Indicator Data'!#REF!="No Data",1,IF(#REF!&lt;&gt;"",1,0))</f>
        <v>#REF!</v>
      </c>
      <c r="AF4" s="204" t="e">
        <f>IF('Crisis Indicator Data'!#REF!="No Data",1,IF(#REF!&lt;&gt;"",1,0))</f>
        <v>#REF!</v>
      </c>
      <c r="AG4" s="204" t="e">
        <f>IF('Crisis Indicator Data'!#REF!="No Data",1,IF(#REF!&lt;&gt;"",1,0))</f>
        <v>#REF!</v>
      </c>
      <c r="AH4" s="204" t="e">
        <f>IF('Crisis Indicator Data'!#REF!="No Data",1,IF(#REF!&lt;&gt;"",1,0))</f>
        <v>#REF!</v>
      </c>
      <c r="AI4" s="204" t="e">
        <f>IF('Crisis Indicator Data'!#REF!="No Data",1,IF(#REF!&lt;&gt;"",1,0))</f>
        <v>#REF!</v>
      </c>
      <c r="AJ4" s="204" t="e">
        <f>IF('Crisis Indicator Data'!#REF!="No Data",1,IF(#REF!&lt;&gt;"",1,0))</f>
        <v>#REF!</v>
      </c>
      <c r="AK4" s="204" t="e">
        <f>IF('Crisis Indicator Data'!#REF!="No Data",1,IF(#REF!&lt;&gt;"",1,0))</f>
        <v>#REF!</v>
      </c>
      <c r="AL4" s="204" t="e">
        <f>IF('Crisis Indicator Data'!#REF!="No Data",1,IF(#REF!&lt;&gt;"",1,0))</f>
        <v>#REF!</v>
      </c>
      <c r="AM4" s="204" t="e">
        <f>IF('Crisis Indicator Data'!#REF!="No Data",1,IF(#REF!&lt;&gt;"",1,0))</f>
        <v>#REF!</v>
      </c>
      <c r="AN4" s="204" t="e">
        <f>IF('Crisis Indicator Data'!#REF!="No Data",1,IF(#REF!&lt;&gt;"",1,0))</f>
        <v>#REF!</v>
      </c>
      <c r="AO4" s="204" t="e">
        <f>IF('Crisis Indicator Data'!#REF!="No Data",1,IF(#REF!&lt;&gt;"",1,0))</f>
        <v>#REF!</v>
      </c>
      <c r="AP4" s="204" t="e">
        <f>IF('Crisis Indicator Data'!#REF!="No Data",1,IF(#REF!&lt;&gt;"",1,0))</f>
        <v>#REF!</v>
      </c>
      <c r="AQ4" s="204" t="e">
        <f>IF('Crisis Indicator Data'!#REF!="No Data",1,IF(#REF!&lt;&gt;"",1,0))</f>
        <v>#REF!</v>
      </c>
      <c r="AR4" s="204" t="e">
        <f>IF('Crisis Indicator Data'!#REF!="No Data",1,IF(#REF!&lt;&gt;"",1,0))</f>
        <v>#REF!</v>
      </c>
      <c r="AS4" s="204" t="e">
        <f>IF('Crisis Indicator Data'!#REF!="No Data",1,IF(#REF!&lt;&gt;"",1,0))</f>
        <v>#REF!</v>
      </c>
      <c r="AT4" s="204" t="e">
        <f>IF('Crisis Indicator Data'!#REF!="No Data",1,IF(#REF!&lt;&gt;"",1,0))</f>
        <v>#REF!</v>
      </c>
      <c r="AU4" s="204" t="e">
        <f>IF('Crisis Indicator Data'!#REF!="No Data",1,IF(#REF!&lt;&gt;"",1,0))</f>
        <v>#REF!</v>
      </c>
      <c r="AV4" s="204" t="e">
        <f>IF('Crisis Indicator Data'!#REF!="No Data",1,IF(#REF!&lt;&gt;"",1,0))</f>
        <v>#REF!</v>
      </c>
      <c r="AW4" s="204" t="e">
        <f>IF('Crisis Indicator Data'!#REF!="No Data",1,IF(#REF!&lt;&gt;"",1,0))</f>
        <v>#REF!</v>
      </c>
      <c r="AX4" s="204" t="e">
        <f>IF('Crisis Indicator Data'!#REF!="No Data",1,IF(#REF!&lt;&gt;"",1,0))</f>
        <v>#REF!</v>
      </c>
      <c r="AY4" s="204" t="e">
        <f>IF('Crisis Indicator Data'!#REF!="No Data",1,IF(#REF!&lt;&gt;"",1,0))</f>
        <v>#REF!</v>
      </c>
      <c r="AZ4" s="204" t="e">
        <f>IF('Crisis Indicator Data'!#REF!="No Data",1,IF(#REF!&lt;&gt;"",1,0))</f>
        <v>#REF!</v>
      </c>
      <c r="BA4" t="e">
        <f t="shared" si="0"/>
        <v>#REF!</v>
      </c>
      <c r="BB4" s="22" t="e">
        <f t="shared" si="1"/>
        <v>#REF!</v>
      </c>
    </row>
    <row r="5" spans="1:54" x14ac:dyDescent="0.35">
      <c r="A5" t="s">
        <v>6837</v>
      </c>
      <c r="B5" s="204" t="e">
        <f>IF('Crisis Indicator Data'!#REF!="No Data",1,IF(#REF!&lt;&gt;"",1,0))</f>
        <v>#REF!</v>
      </c>
      <c r="C5" s="204" t="e">
        <f>IF('Crisis Indicator Data'!#REF!="No Data",1,IF(#REF!&lt;&gt;"",1,0))</f>
        <v>#REF!</v>
      </c>
      <c r="D5" s="204" t="e">
        <f>IF('Crisis Indicator Data'!#REF!="No Data",1,IF(#REF!&lt;&gt;"",1,0))</f>
        <v>#REF!</v>
      </c>
      <c r="E5" s="204" t="e">
        <f>IF('Crisis Indicator Data'!#REF!="No Data",1,IF(#REF!&lt;&gt;"",1,0))</f>
        <v>#REF!</v>
      </c>
      <c r="F5" s="204" t="e">
        <f>IF('Crisis Indicator Data'!#REF!="No Data",1,IF(#REF!&lt;&gt;"",1,0))</f>
        <v>#REF!</v>
      </c>
      <c r="G5" s="204" t="e">
        <f>IF('Crisis Indicator Data'!#REF!="No Data",1,IF(#REF!&lt;&gt;"",1,0))</f>
        <v>#REF!</v>
      </c>
      <c r="H5" s="204" t="e">
        <f>IF('Crisis Indicator Data'!#REF!="No Data",1,IF(#REF!&lt;&gt;"",1,0))</f>
        <v>#REF!</v>
      </c>
      <c r="I5" s="204" t="e">
        <f>IF('Crisis Indicator Data'!#REF!="No Data",1,IF(#REF!&lt;&gt;"",1,0))</f>
        <v>#REF!</v>
      </c>
      <c r="J5" s="204" t="e">
        <f>IF('Crisis Indicator Data'!#REF!="No Data",1,IF(#REF!&lt;&gt;"",1,0))</f>
        <v>#REF!</v>
      </c>
      <c r="K5" s="204" t="e">
        <f>IF('Crisis Indicator Data'!#REF!="No Data",1,IF(#REF!&lt;&gt;"",1,0))</f>
        <v>#REF!</v>
      </c>
      <c r="L5" s="204" t="e">
        <f>IF('Crisis Indicator Data'!#REF!="No Data",1,IF(#REF!&lt;&gt;"",1,0))</f>
        <v>#REF!</v>
      </c>
      <c r="M5" s="204" t="e">
        <f>IF('Crisis Indicator Data'!#REF!="No Data",1,IF(#REF!&lt;&gt;"",1,0))</f>
        <v>#REF!</v>
      </c>
      <c r="N5" s="204" t="e">
        <f>IF('Crisis Indicator Data'!#REF!="No Data",1,IF(#REF!&lt;&gt;"",1,0))</f>
        <v>#REF!</v>
      </c>
      <c r="O5" s="204" t="e">
        <f>IF('Crisis Indicator Data'!#REF!="No Data",1,IF(#REF!&lt;&gt;"",1,0))</f>
        <v>#REF!</v>
      </c>
      <c r="P5" s="204" t="e">
        <f>IF('Crisis Indicator Data'!#REF!="No Data",1,IF(#REF!&lt;&gt;"",1,0))</f>
        <v>#REF!</v>
      </c>
      <c r="Q5" s="204" t="e">
        <f>IF('Crisis Indicator Data'!#REF!="No Data",1,IF(#REF!&lt;&gt;"",1,0))</f>
        <v>#REF!</v>
      </c>
      <c r="R5" s="204" t="e">
        <f>IF('Crisis Indicator Data'!#REF!="No Data",1,IF(#REF!&lt;&gt;"",1,0))</f>
        <v>#REF!</v>
      </c>
      <c r="S5" s="204" t="e">
        <f>IF('Crisis Indicator Data'!#REF!="No Data",1,IF(#REF!&lt;&gt;"",1,0))</f>
        <v>#REF!</v>
      </c>
      <c r="T5" s="204" t="e">
        <f>IF('Crisis Indicator Data'!#REF!="No Data",1,IF(#REF!&lt;&gt;"",1,0))</f>
        <v>#REF!</v>
      </c>
      <c r="U5" s="204" t="e">
        <f>IF('Crisis Indicator Data'!#REF!="No Data",1,IF(#REF!&lt;&gt;"",1,0))</f>
        <v>#REF!</v>
      </c>
      <c r="V5" s="204" t="e">
        <f>IF('Crisis Indicator Data'!#REF!="No Data",1,IF(#REF!&lt;&gt;"",1,0))</f>
        <v>#REF!</v>
      </c>
      <c r="W5" s="204" t="e">
        <f>IF('Crisis Indicator Data'!#REF!="No Data",1,IF(#REF!&lt;&gt;"",1,0))</f>
        <v>#REF!</v>
      </c>
      <c r="X5" s="204" t="e">
        <f>IF('Crisis Indicator Data'!#REF!="No Data",1,IF(#REF!&lt;&gt;"",1,0))</f>
        <v>#REF!</v>
      </c>
      <c r="Y5" s="204" t="e">
        <f>IF('Crisis Indicator Data'!#REF!="No Data",1,IF(#REF!&lt;&gt;"",1,0))</f>
        <v>#REF!</v>
      </c>
      <c r="Z5" s="204" t="e">
        <f>IF('Crisis Indicator Data'!#REF!="No Data",1,IF(#REF!&lt;&gt;"",1,0))</f>
        <v>#REF!</v>
      </c>
      <c r="AA5" s="204" t="e">
        <f>IF('Crisis Indicator Data'!#REF!="No Data",1,IF(#REF!&lt;&gt;"",1,0))</f>
        <v>#REF!</v>
      </c>
      <c r="AB5" s="204" t="e">
        <f>IF('Crisis Indicator Data'!#REF!="No Data",1,IF(#REF!&lt;&gt;"",1,0))</f>
        <v>#REF!</v>
      </c>
      <c r="AC5" s="204" t="e">
        <f>IF('Crisis Indicator Data'!#REF!="No Data",1,IF(#REF!&lt;&gt;"",1,0))</f>
        <v>#REF!</v>
      </c>
      <c r="AD5" s="204" t="e">
        <f>IF('Crisis Indicator Data'!#REF!="No Data",1,IF(#REF!&lt;&gt;"",1,0))</f>
        <v>#REF!</v>
      </c>
      <c r="AE5" s="204" t="e">
        <f>IF('Crisis Indicator Data'!#REF!="No Data",1,IF(#REF!&lt;&gt;"",1,0))</f>
        <v>#REF!</v>
      </c>
      <c r="AF5" s="204" t="e">
        <f>IF('Crisis Indicator Data'!#REF!="No Data",1,IF(#REF!&lt;&gt;"",1,0))</f>
        <v>#REF!</v>
      </c>
      <c r="AG5" s="204" t="e">
        <f>IF('Crisis Indicator Data'!#REF!="No Data",1,IF(#REF!&lt;&gt;"",1,0))</f>
        <v>#REF!</v>
      </c>
      <c r="AH5" s="204" t="e">
        <f>IF('Crisis Indicator Data'!#REF!="No Data",1,IF(#REF!&lt;&gt;"",1,0))</f>
        <v>#REF!</v>
      </c>
      <c r="AI5" s="204" t="e">
        <f>IF('Crisis Indicator Data'!#REF!="No Data",1,IF(#REF!&lt;&gt;"",1,0))</f>
        <v>#REF!</v>
      </c>
      <c r="AJ5" s="204" t="e">
        <f>IF('Crisis Indicator Data'!#REF!="No Data",1,IF(#REF!&lt;&gt;"",1,0))</f>
        <v>#REF!</v>
      </c>
      <c r="AK5" s="204" t="e">
        <f>IF('Crisis Indicator Data'!#REF!="No Data",1,IF(#REF!&lt;&gt;"",1,0))</f>
        <v>#REF!</v>
      </c>
      <c r="AL5" s="204" t="e">
        <f>IF('Crisis Indicator Data'!#REF!="No Data",1,IF(#REF!&lt;&gt;"",1,0))</f>
        <v>#REF!</v>
      </c>
      <c r="AM5" s="204" t="e">
        <f>IF('Crisis Indicator Data'!#REF!="No Data",1,IF(#REF!&lt;&gt;"",1,0))</f>
        <v>#REF!</v>
      </c>
      <c r="AN5" s="204" t="e">
        <f>IF('Crisis Indicator Data'!#REF!="No Data",1,IF(#REF!&lt;&gt;"",1,0))</f>
        <v>#REF!</v>
      </c>
      <c r="AO5" s="204" t="e">
        <f>IF('Crisis Indicator Data'!#REF!="No Data",1,IF(#REF!&lt;&gt;"",1,0))</f>
        <v>#REF!</v>
      </c>
      <c r="AP5" s="204" t="e">
        <f>IF('Crisis Indicator Data'!#REF!="No Data",1,IF(#REF!&lt;&gt;"",1,0))</f>
        <v>#REF!</v>
      </c>
      <c r="AQ5" s="204" t="e">
        <f>IF('Crisis Indicator Data'!#REF!="No Data",1,IF(#REF!&lt;&gt;"",1,0))</f>
        <v>#REF!</v>
      </c>
      <c r="AR5" s="204" t="e">
        <f>IF('Crisis Indicator Data'!#REF!="No Data",1,IF(#REF!&lt;&gt;"",1,0))</f>
        <v>#REF!</v>
      </c>
      <c r="AS5" s="204" t="e">
        <f>IF('Crisis Indicator Data'!#REF!="No Data",1,IF(#REF!&lt;&gt;"",1,0))</f>
        <v>#REF!</v>
      </c>
      <c r="AT5" s="204" t="e">
        <f>IF('Crisis Indicator Data'!#REF!="No Data",1,IF(#REF!&lt;&gt;"",1,0))</f>
        <v>#REF!</v>
      </c>
      <c r="AU5" s="204" t="e">
        <f>IF('Crisis Indicator Data'!#REF!="No Data",1,IF(#REF!&lt;&gt;"",1,0))</f>
        <v>#REF!</v>
      </c>
      <c r="AV5" s="204" t="e">
        <f>IF('Crisis Indicator Data'!#REF!="No Data",1,IF(#REF!&lt;&gt;"",1,0))</f>
        <v>#REF!</v>
      </c>
      <c r="AW5" s="204" t="e">
        <f>IF('Crisis Indicator Data'!#REF!="No Data",1,IF(#REF!&lt;&gt;"",1,0))</f>
        <v>#REF!</v>
      </c>
      <c r="AX5" s="204" t="e">
        <f>IF('Crisis Indicator Data'!#REF!="No Data",1,IF(#REF!&lt;&gt;"",1,0))</f>
        <v>#REF!</v>
      </c>
      <c r="AY5" s="204" t="e">
        <f>IF('Crisis Indicator Data'!#REF!="No Data",1,IF(#REF!&lt;&gt;"",1,0))</f>
        <v>#REF!</v>
      </c>
      <c r="AZ5" s="204" t="e">
        <f>IF('Crisis Indicator Data'!#REF!="No Data",1,IF(#REF!&lt;&gt;"",1,0))</f>
        <v>#REF!</v>
      </c>
      <c r="BA5" t="e">
        <f t="shared" si="0"/>
        <v>#REF!</v>
      </c>
      <c r="BB5" s="22" t="e">
        <f t="shared" si="1"/>
        <v>#REF!</v>
      </c>
    </row>
    <row r="6" spans="1:54" x14ac:dyDescent="0.35">
      <c r="A6" t="s">
        <v>6846</v>
      </c>
      <c r="B6" s="204" t="e">
        <f>IF('Crisis Indicator Data'!#REF!="No Data",1,IF(#REF!&lt;&gt;"",1,0))</f>
        <v>#REF!</v>
      </c>
      <c r="C6" s="204" t="e">
        <f>IF('Crisis Indicator Data'!#REF!="No Data",1,IF(#REF!&lt;&gt;"",1,0))</f>
        <v>#REF!</v>
      </c>
      <c r="D6" s="204" t="e">
        <f>IF('Crisis Indicator Data'!#REF!="No Data",1,IF(#REF!&lt;&gt;"",1,0))</f>
        <v>#REF!</v>
      </c>
      <c r="E6" s="204" t="e">
        <f>IF('Crisis Indicator Data'!#REF!="No Data",1,IF(#REF!&lt;&gt;"",1,0))</f>
        <v>#REF!</v>
      </c>
      <c r="F6" s="204" t="e">
        <f>IF('Crisis Indicator Data'!#REF!="No Data",1,IF(#REF!&lt;&gt;"",1,0))</f>
        <v>#REF!</v>
      </c>
      <c r="G6" s="204" t="e">
        <f>IF('Crisis Indicator Data'!#REF!="No Data",1,IF(#REF!&lt;&gt;"",1,0))</f>
        <v>#REF!</v>
      </c>
      <c r="H6" s="204" t="e">
        <f>IF('Crisis Indicator Data'!#REF!="No Data",1,IF(#REF!&lt;&gt;"",1,0))</f>
        <v>#REF!</v>
      </c>
      <c r="I6" s="204" t="e">
        <f>IF('Crisis Indicator Data'!#REF!="No Data",1,IF(#REF!&lt;&gt;"",1,0))</f>
        <v>#REF!</v>
      </c>
      <c r="J6" s="204" t="e">
        <f>IF('Crisis Indicator Data'!#REF!="No Data",1,IF(#REF!&lt;&gt;"",1,0))</f>
        <v>#REF!</v>
      </c>
      <c r="K6" s="204" t="e">
        <f>IF('Crisis Indicator Data'!#REF!="No Data",1,IF(#REF!&lt;&gt;"",1,0))</f>
        <v>#REF!</v>
      </c>
      <c r="L6" s="204" t="e">
        <f>IF('Crisis Indicator Data'!#REF!="No Data",1,IF(#REF!&lt;&gt;"",1,0))</f>
        <v>#REF!</v>
      </c>
      <c r="M6" s="204" t="e">
        <f>IF('Crisis Indicator Data'!#REF!="No Data",1,IF(#REF!&lt;&gt;"",1,0))</f>
        <v>#REF!</v>
      </c>
      <c r="N6" s="204" t="e">
        <f>IF('Crisis Indicator Data'!#REF!="No Data",1,IF(#REF!&lt;&gt;"",1,0))</f>
        <v>#REF!</v>
      </c>
      <c r="O6" s="204" t="e">
        <f>IF('Crisis Indicator Data'!#REF!="No Data",1,IF(#REF!&lt;&gt;"",1,0))</f>
        <v>#REF!</v>
      </c>
      <c r="P6" s="204" t="e">
        <f>IF('Crisis Indicator Data'!#REF!="No Data",1,IF(#REF!&lt;&gt;"",1,0))</f>
        <v>#REF!</v>
      </c>
      <c r="Q6" s="204" t="e">
        <f>IF('Crisis Indicator Data'!#REF!="No Data",1,IF(#REF!&lt;&gt;"",1,0))</f>
        <v>#REF!</v>
      </c>
      <c r="R6" s="204" t="e">
        <f>IF('Crisis Indicator Data'!#REF!="No Data",1,IF(#REF!&lt;&gt;"",1,0))</f>
        <v>#REF!</v>
      </c>
      <c r="S6" s="204" t="e">
        <f>IF('Crisis Indicator Data'!#REF!="No Data",1,IF(#REF!&lt;&gt;"",1,0))</f>
        <v>#REF!</v>
      </c>
      <c r="T6" s="204" t="e">
        <f>IF('Crisis Indicator Data'!#REF!="No Data",1,IF(#REF!&lt;&gt;"",1,0))</f>
        <v>#REF!</v>
      </c>
      <c r="U6" s="204" t="e">
        <f>IF('Crisis Indicator Data'!#REF!="No Data",1,IF(#REF!&lt;&gt;"",1,0))</f>
        <v>#REF!</v>
      </c>
      <c r="V6" s="204" t="e">
        <f>IF('Crisis Indicator Data'!#REF!="No Data",1,IF(#REF!&lt;&gt;"",1,0))</f>
        <v>#REF!</v>
      </c>
      <c r="W6" s="204" t="e">
        <f>IF('Crisis Indicator Data'!#REF!="No Data",1,IF(#REF!&lt;&gt;"",1,0))</f>
        <v>#REF!</v>
      </c>
      <c r="X6" s="204" t="e">
        <f>IF('Crisis Indicator Data'!#REF!="No Data",1,IF(#REF!&lt;&gt;"",1,0))</f>
        <v>#REF!</v>
      </c>
      <c r="Y6" s="204" t="e">
        <f>IF('Crisis Indicator Data'!#REF!="No Data",1,IF(#REF!&lt;&gt;"",1,0))</f>
        <v>#REF!</v>
      </c>
      <c r="Z6" s="204" t="e">
        <f>IF('Crisis Indicator Data'!#REF!="No Data",1,IF(#REF!&lt;&gt;"",1,0))</f>
        <v>#REF!</v>
      </c>
      <c r="AA6" s="204" t="e">
        <f>IF('Crisis Indicator Data'!#REF!="No Data",1,IF(#REF!&lt;&gt;"",1,0))</f>
        <v>#REF!</v>
      </c>
      <c r="AB6" s="204" t="e">
        <f>IF('Crisis Indicator Data'!#REF!="No Data",1,IF(#REF!&lt;&gt;"",1,0))</f>
        <v>#REF!</v>
      </c>
      <c r="AC6" s="204" t="e">
        <f>IF('Crisis Indicator Data'!#REF!="No Data",1,IF(#REF!&lt;&gt;"",1,0))</f>
        <v>#REF!</v>
      </c>
      <c r="AD6" s="204" t="e">
        <f>IF('Crisis Indicator Data'!#REF!="No Data",1,IF(#REF!&lt;&gt;"",1,0))</f>
        <v>#REF!</v>
      </c>
      <c r="AE6" s="204" t="e">
        <f>IF('Crisis Indicator Data'!#REF!="No Data",1,IF(#REF!&lt;&gt;"",1,0))</f>
        <v>#REF!</v>
      </c>
      <c r="AF6" s="204" t="e">
        <f>IF('Crisis Indicator Data'!#REF!="No Data",1,IF(#REF!&lt;&gt;"",1,0))</f>
        <v>#REF!</v>
      </c>
      <c r="AG6" s="204" t="e">
        <f>IF('Crisis Indicator Data'!#REF!="No Data",1,IF(#REF!&lt;&gt;"",1,0))</f>
        <v>#REF!</v>
      </c>
      <c r="AH6" s="204" t="e">
        <f>IF('Crisis Indicator Data'!#REF!="No Data",1,IF(#REF!&lt;&gt;"",1,0))</f>
        <v>#REF!</v>
      </c>
      <c r="AI6" s="204" t="e">
        <f>IF('Crisis Indicator Data'!#REF!="No Data",1,IF(#REF!&lt;&gt;"",1,0))</f>
        <v>#REF!</v>
      </c>
      <c r="AJ6" s="204" t="e">
        <f>IF('Crisis Indicator Data'!#REF!="No Data",1,IF(#REF!&lt;&gt;"",1,0))</f>
        <v>#REF!</v>
      </c>
      <c r="AK6" s="204" t="e">
        <f>IF('Crisis Indicator Data'!#REF!="No Data",1,IF(#REF!&lt;&gt;"",1,0))</f>
        <v>#REF!</v>
      </c>
      <c r="AL6" s="204" t="e">
        <f>IF('Crisis Indicator Data'!#REF!="No Data",1,IF(#REF!&lt;&gt;"",1,0))</f>
        <v>#REF!</v>
      </c>
      <c r="AM6" s="204" t="e">
        <f>IF('Crisis Indicator Data'!#REF!="No Data",1,IF(#REF!&lt;&gt;"",1,0))</f>
        <v>#REF!</v>
      </c>
      <c r="AN6" s="204" t="e">
        <f>IF('Crisis Indicator Data'!#REF!="No Data",1,IF(#REF!&lt;&gt;"",1,0))</f>
        <v>#REF!</v>
      </c>
      <c r="AO6" s="204" t="e">
        <f>IF('Crisis Indicator Data'!#REF!="No Data",1,IF(#REF!&lt;&gt;"",1,0))</f>
        <v>#REF!</v>
      </c>
      <c r="AP6" s="204" t="e">
        <f>IF('Crisis Indicator Data'!#REF!="No Data",1,IF(#REF!&lt;&gt;"",1,0))</f>
        <v>#REF!</v>
      </c>
      <c r="AQ6" s="204" t="e">
        <f>IF('Crisis Indicator Data'!#REF!="No Data",1,IF(#REF!&lt;&gt;"",1,0))</f>
        <v>#REF!</v>
      </c>
      <c r="AR6" s="204" t="e">
        <f>IF('Crisis Indicator Data'!#REF!="No Data",1,IF(#REF!&lt;&gt;"",1,0))</f>
        <v>#REF!</v>
      </c>
      <c r="AS6" s="204" t="e">
        <f>IF('Crisis Indicator Data'!#REF!="No Data",1,IF(#REF!&lt;&gt;"",1,0))</f>
        <v>#REF!</v>
      </c>
      <c r="AT6" s="204" t="e">
        <f>IF('Crisis Indicator Data'!#REF!="No Data",1,IF(#REF!&lt;&gt;"",1,0))</f>
        <v>#REF!</v>
      </c>
      <c r="AU6" s="204" t="e">
        <f>IF('Crisis Indicator Data'!#REF!="No Data",1,IF(#REF!&lt;&gt;"",1,0))</f>
        <v>#REF!</v>
      </c>
      <c r="AV6" s="204" t="e">
        <f>IF('Crisis Indicator Data'!#REF!="No Data",1,IF(#REF!&lt;&gt;"",1,0))</f>
        <v>#REF!</v>
      </c>
      <c r="AW6" s="204" t="e">
        <f>IF('Crisis Indicator Data'!#REF!="No Data",1,IF(#REF!&lt;&gt;"",1,0))</f>
        <v>#REF!</v>
      </c>
      <c r="AX6" s="204" t="e">
        <f>IF('Crisis Indicator Data'!#REF!="No Data",1,IF(#REF!&lt;&gt;"",1,0))</f>
        <v>#REF!</v>
      </c>
      <c r="AY6" s="204" t="e">
        <f>IF('Crisis Indicator Data'!#REF!="No Data",1,IF(#REF!&lt;&gt;"",1,0))</f>
        <v>#REF!</v>
      </c>
      <c r="AZ6" s="204" t="e">
        <f>IF('Crisis Indicator Data'!#REF!="No Data",1,IF(#REF!&lt;&gt;"",1,0))</f>
        <v>#REF!</v>
      </c>
      <c r="BA6" t="e">
        <f t="shared" si="0"/>
        <v>#REF!</v>
      </c>
      <c r="BB6" s="22" t="e">
        <f t="shared" si="1"/>
        <v>#REF!</v>
      </c>
    </row>
    <row r="7" spans="1:54" x14ac:dyDescent="0.35">
      <c r="A7" t="s">
        <v>6843</v>
      </c>
      <c r="B7" s="204" t="e">
        <f>IF('Crisis Indicator Data'!#REF!="No Data",1,IF(#REF!&lt;&gt;"",1,0))</f>
        <v>#REF!</v>
      </c>
      <c r="C7" s="204" t="e">
        <f>IF('Crisis Indicator Data'!#REF!="No Data",1,IF(#REF!&lt;&gt;"",1,0))</f>
        <v>#REF!</v>
      </c>
      <c r="D7" s="204" t="e">
        <f>IF('Crisis Indicator Data'!#REF!="No Data",1,IF(#REF!&lt;&gt;"",1,0))</f>
        <v>#REF!</v>
      </c>
      <c r="E7" s="204" t="e">
        <f>IF('Crisis Indicator Data'!#REF!="No Data",1,IF(#REF!&lt;&gt;"",1,0))</f>
        <v>#REF!</v>
      </c>
      <c r="F7" s="204" t="e">
        <f>IF('Crisis Indicator Data'!#REF!="No Data",1,IF(#REF!&lt;&gt;"",1,0))</f>
        <v>#REF!</v>
      </c>
      <c r="G7" s="204" t="e">
        <f>IF('Crisis Indicator Data'!#REF!="No Data",1,IF(#REF!&lt;&gt;"",1,0))</f>
        <v>#REF!</v>
      </c>
      <c r="H7" s="204" t="e">
        <f>IF('Crisis Indicator Data'!#REF!="No Data",1,IF(#REF!&lt;&gt;"",1,0))</f>
        <v>#REF!</v>
      </c>
      <c r="I7" s="204" t="e">
        <f>IF('Crisis Indicator Data'!#REF!="No Data",1,IF(#REF!&lt;&gt;"",1,0))</f>
        <v>#REF!</v>
      </c>
      <c r="J7" s="204" t="e">
        <f>IF('Crisis Indicator Data'!#REF!="No Data",1,IF(#REF!&lt;&gt;"",1,0))</f>
        <v>#REF!</v>
      </c>
      <c r="K7" s="204" t="e">
        <f>IF('Crisis Indicator Data'!#REF!="No Data",1,IF(#REF!&lt;&gt;"",1,0))</f>
        <v>#REF!</v>
      </c>
      <c r="L7" s="204" t="e">
        <f>IF('Crisis Indicator Data'!#REF!="No Data",1,IF(#REF!&lt;&gt;"",1,0))</f>
        <v>#REF!</v>
      </c>
      <c r="M7" s="204" t="e">
        <f>IF('Crisis Indicator Data'!#REF!="No Data",1,IF(#REF!&lt;&gt;"",1,0))</f>
        <v>#REF!</v>
      </c>
      <c r="N7" s="204" t="e">
        <f>IF('Crisis Indicator Data'!#REF!="No Data",1,IF(#REF!&lt;&gt;"",1,0))</f>
        <v>#REF!</v>
      </c>
      <c r="O7" s="204" t="e">
        <f>IF('Crisis Indicator Data'!#REF!="No Data",1,IF(#REF!&lt;&gt;"",1,0))</f>
        <v>#REF!</v>
      </c>
      <c r="P7" s="204" t="e">
        <f>IF('Crisis Indicator Data'!#REF!="No Data",1,IF(#REF!&lt;&gt;"",1,0))</f>
        <v>#REF!</v>
      </c>
      <c r="Q7" s="204" t="e">
        <f>IF('Crisis Indicator Data'!#REF!="No Data",1,IF(#REF!&lt;&gt;"",1,0))</f>
        <v>#REF!</v>
      </c>
      <c r="R7" s="204" t="e">
        <f>IF('Crisis Indicator Data'!#REF!="No Data",1,IF(#REF!&lt;&gt;"",1,0))</f>
        <v>#REF!</v>
      </c>
      <c r="S7" s="204" t="e">
        <f>IF('Crisis Indicator Data'!#REF!="No Data",1,IF(#REF!&lt;&gt;"",1,0))</f>
        <v>#REF!</v>
      </c>
      <c r="T7" s="204" t="e">
        <f>IF('Crisis Indicator Data'!#REF!="No Data",1,IF(#REF!&lt;&gt;"",1,0))</f>
        <v>#REF!</v>
      </c>
      <c r="U7" s="204" t="e">
        <f>IF('Crisis Indicator Data'!#REF!="No Data",1,IF(#REF!&lt;&gt;"",1,0))</f>
        <v>#REF!</v>
      </c>
      <c r="V7" s="204" t="e">
        <f>IF('Crisis Indicator Data'!#REF!="No Data",1,IF(#REF!&lt;&gt;"",1,0))</f>
        <v>#REF!</v>
      </c>
      <c r="W7" s="204" t="e">
        <f>IF('Crisis Indicator Data'!#REF!="No Data",1,IF(#REF!&lt;&gt;"",1,0))</f>
        <v>#REF!</v>
      </c>
      <c r="X7" s="204" t="e">
        <f>IF('Crisis Indicator Data'!#REF!="No Data",1,IF(#REF!&lt;&gt;"",1,0))</f>
        <v>#REF!</v>
      </c>
      <c r="Y7" s="204" t="e">
        <f>IF('Crisis Indicator Data'!#REF!="No Data",1,IF(#REF!&lt;&gt;"",1,0))</f>
        <v>#REF!</v>
      </c>
      <c r="Z7" s="204" t="e">
        <f>IF('Crisis Indicator Data'!#REF!="No Data",1,IF(#REF!&lt;&gt;"",1,0))</f>
        <v>#REF!</v>
      </c>
      <c r="AA7" s="204" t="e">
        <f>IF('Crisis Indicator Data'!#REF!="No Data",1,IF(#REF!&lt;&gt;"",1,0))</f>
        <v>#REF!</v>
      </c>
      <c r="AB7" s="204" t="e">
        <f>IF('Crisis Indicator Data'!#REF!="No Data",1,IF(#REF!&lt;&gt;"",1,0))</f>
        <v>#REF!</v>
      </c>
      <c r="AC7" s="204" t="e">
        <f>IF('Crisis Indicator Data'!#REF!="No Data",1,IF(#REF!&lt;&gt;"",1,0))</f>
        <v>#REF!</v>
      </c>
      <c r="AD7" s="204" t="e">
        <f>IF('Crisis Indicator Data'!#REF!="No Data",1,IF(#REF!&lt;&gt;"",1,0))</f>
        <v>#REF!</v>
      </c>
      <c r="AE7" s="204" t="e">
        <f>IF('Crisis Indicator Data'!#REF!="No Data",1,IF(#REF!&lt;&gt;"",1,0))</f>
        <v>#REF!</v>
      </c>
      <c r="AF7" s="204" t="e">
        <f>IF('Crisis Indicator Data'!#REF!="No Data",1,IF(#REF!&lt;&gt;"",1,0))</f>
        <v>#REF!</v>
      </c>
      <c r="AG7" s="204" t="e">
        <f>IF('Crisis Indicator Data'!#REF!="No Data",1,IF(#REF!&lt;&gt;"",1,0))</f>
        <v>#REF!</v>
      </c>
      <c r="AH7" s="204" t="e">
        <f>IF('Crisis Indicator Data'!#REF!="No Data",1,IF(#REF!&lt;&gt;"",1,0))</f>
        <v>#REF!</v>
      </c>
      <c r="AI7" s="204" t="e">
        <f>IF('Crisis Indicator Data'!#REF!="No Data",1,IF(#REF!&lt;&gt;"",1,0))</f>
        <v>#REF!</v>
      </c>
      <c r="AJ7" s="204" t="e">
        <f>IF('Crisis Indicator Data'!#REF!="No Data",1,IF(#REF!&lt;&gt;"",1,0))</f>
        <v>#REF!</v>
      </c>
      <c r="AK7" s="204" t="e">
        <f>IF('Crisis Indicator Data'!#REF!="No Data",1,IF(#REF!&lt;&gt;"",1,0))</f>
        <v>#REF!</v>
      </c>
      <c r="AL7" s="204" t="e">
        <f>IF('Crisis Indicator Data'!#REF!="No Data",1,IF(#REF!&lt;&gt;"",1,0))</f>
        <v>#REF!</v>
      </c>
      <c r="AM7" s="204" t="e">
        <f>IF('Crisis Indicator Data'!#REF!="No Data",1,IF(#REF!&lt;&gt;"",1,0))</f>
        <v>#REF!</v>
      </c>
      <c r="AN7" s="204" t="e">
        <f>IF('Crisis Indicator Data'!#REF!="No Data",1,IF(#REF!&lt;&gt;"",1,0))</f>
        <v>#REF!</v>
      </c>
      <c r="AO7" s="204" t="e">
        <f>IF('Crisis Indicator Data'!#REF!="No Data",1,IF(#REF!&lt;&gt;"",1,0))</f>
        <v>#REF!</v>
      </c>
      <c r="AP7" s="204" t="e">
        <f>IF('Crisis Indicator Data'!#REF!="No Data",1,IF(#REF!&lt;&gt;"",1,0))</f>
        <v>#REF!</v>
      </c>
      <c r="AQ7" s="204" t="e">
        <f>IF('Crisis Indicator Data'!#REF!="No Data",1,IF(#REF!&lt;&gt;"",1,0))</f>
        <v>#REF!</v>
      </c>
      <c r="AR7" s="204" t="e">
        <f>IF('Crisis Indicator Data'!#REF!="No Data",1,IF(#REF!&lt;&gt;"",1,0))</f>
        <v>#REF!</v>
      </c>
      <c r="AS7" s="204" t="e">
        <f>IF('Crisis Indicator Data'!#REF!="No Data",1,IF(#REF!&lt;&gt;"",1,0))</f>
        <v>#REF!</v>
      </c>
      <c r="AT7" s="204" t="e">
        <f>IF('Crisis Indicator Data'!#REF!="No Data",1,IF(#REF!&lt;&gt;"",1,0))</f>
        <v>#REF!</v>
      </c>
      <c r="AU7" s="204" t="e">
        <f>IF('Crisis Indicator Data'!#REF!="No Data",1,IF(#REF!&lt;&gt;"",1,0))</f>
        <v>#REF!</v>
      </c>
      <c r="AV7" s="204" t="e">
        <f>IF('Crisis Indicator Data'!#REF!="No Data",1,IF(#REF!&lt;&gt;"",1,0))</f>
        <v>#REF!</v>
      </c>
      <c r="AW7" s="204" t="e">
        <f>IF('Crisis Indicator Data'!#REF!="No Data",1,IF(#REF!&lt;&gt;"",1,0))</f>
        <v>#REF!</v>
      </c>
      <c r="AX7" s="204" t="e">
        <f>IF('Crisis Indicator Data'!#REF!="No Data",1,IF(#REF!&lt;&gt;"",1,0))</f>
        <v>#REF!</v>
      </c>
      <c r="AY7" s="204" t="e">
        <f>IF('Crisis Indicator Data'!#REF!="No Data",1,IF(#REF!&lt;&gt;"",1,0))</f>
        <v>#REF!</v>
      </c>
      <c r="AZ7" s="204" t="e">
        <f>IF('Crisis Indicator Data'!#REF!="No Data",1,IF(#REF!&lt;&gt;"",1,0))</f>
        <v>#REF!</v>
      </c>
      <c r="BA7" t="e">
        <f t="shared" si="0"/>
        <v>#REF!</v>
      </c>
      <c r="BB7" s="22" t="e">
        <f t="shared" si="1"/>
        <v>#REF!</v>
      </c>
    </row>
    <row r="8" spans="1:54" x14ac:dyDescent="0.35">
      <c r="A8" t="s">
        <v>6844</v>
      </c>
      <c r="B8" s="204" t="e">
        <f>IF('Crisis Indicator Data'!#REF!="No Data",1,IF(#REF!&lt;&gt;"",1,0))</f>
        <v>#REF!</v>
      </c>
      <c r="C8" s="204" t="e">
        <f>IF('Crisis Indicator Data'!#REF!="No Data",1,IF(#REF!&lt;&gt;"",1,0))</f>
        <v>#REF!</v>
      </c>
      <c r="D8" s="204" t="e">
        <f>IF('Crisis Indicator Data'!#REF!="No Data",1,IF(#REF!&lt;&gt;"",1,0))</f>
        <v>#REF!</v>
      </c>
      <c r="E8" s="204" t="e">
        <f>IF('Crisis Indicator Data'!#REF!="No Data",1,IF(#REF!&lt;&gt;"",1,0))</f>
        <v>#REF!</v>
      </c>
      <c r="F8" s="204" t="e">
        <f>IF('Crisis Indicator Data'!#REF!="No Data",1,IF(#REF!&lt;&gt;"",1,0))</f>
        <v>#REF!</v>
      </c>
      <c r="G8" s="204" t="e">
        <f>IF('Crisis Indicator Data'!#REF!="No Data",1,IF(#REF!&lt;&gt;"",1,0))</f>
        <v>#REF!</v>
      </c>
      <c r="H8" s="204" t="e">
        <f>IF('Crisis Indicator Data'!#REF!="No Data",1,IF(#REF!&lt;&gt;"",1,0))</f>
        <v>#REF!</v>
      </c>
      <c r="I8" s="204" t="e">
        <f>IF('Crisis Indicator Data'!#REF!="No Data",1,IF(#REF!&lt;&gt;"",1,0))</f>
        <v>#REF!</v>
      </c>
      <c r="J8" s="204" t="e">
        <f>IF('Crisis Indicator Data'!#REF!="No Data",1,IF(#REF!&lt;&gt;"",1,0))</f>
        <v>#REF!</v>
      </c>
      <c r="K8" s="204" t="e">
        <f>IF('Crisis Indicator Data'!#REF!="No Data",1,IF(#REF!&lt;&gt;"",1,0))</f>
        <v>#REF!</v>
      </c>
      <c r="L8" s="204" t="e">
        <f>IF('Crisis Indicator Data'!#REF!="No Data",1,IF(#REF!&lt;&gt;"",1,0))</f>
        <v>#REF!</v>
      </c>
      <c r="M8" s="204" t="e">
        <f>IF('Crisis Indicator Data'!#REF!="No Data",1,IF(#REF!&lt;&gt;"",1,0))</f>
        <v>#REF!</v>
      </c>
      <c r="N8" s="204" t="e">
        <f>IF('Crisis Indicator Data'!#REF!="No Data",1,IF(#REF!&lt;&gt;"",1,0))</f>
        <v>#REF!</v>
      </c>
      <c r="O8" s="204" t="e">
        <f>IF('Crisis Indicator Data'!#REF!="No Data",1,IF(#REF!&lt;&gt;"",1,0))</f>
        <v>#REF!</v>
      </c>
      <c r="P8" s="204" t="e">
        <f>IF('Crisis Indicator Data'!#REF!="No Data",1,IF(#REF!&lt;&gt;"",1,0))</f>
        <v>#REF!</v>
      </c>
      <c r="Q8" s="204" t="e">
        <f>IF('Crisis Indicator Data'!#REF!="No Data",1,IF(#REF!&lt;&gt;"",1,0))</f>
        <v>#REF!</v>
      </c>
      <c r="R8" s="204" t="e">
        <f>IF('Crisis Indicator Data'!#REF!="No Data",1,IF(#REF!&lt;&gt;"",1,0))</f>
        <v>#REF!</v>
      </c>
      <c r="S8" s="204" t="e">
        <f>IF('Crisis Indicator Data'!#REF!="No Data",1,IF(#REF!&lt;&gt;"",1,0))</f>
        <v>#REF!</v>
      </c>
      <c r="T8" s="204" t="e">
        <f>IF('Crisis Indicator Data'!#REF!="No Data",1,IF(#REF!&lt;&gt;"",1,0))</f>
        <v>#REF!</v>
      </c>
      <c r="U8" s="204" t="e">
        <f>IF('Crisis Indicator Data'!#REF!="No Data",1,IF(#REF!&lt;&gt;"",1,0))</f>
        <v>#REF!</v>
      </c>
      <c r="V8" s="204" t="e">
        <f>IF('Crisis Indicator Data'!#REF!="No Data",1,IF(#REF!&lt;&gt;"",1,0))</f>
        <v>#REF!</v>
      </c>
      <c r="W8" s="204" t="e">
        <f>IF('Crisis Indicator Data'!#REF!="No Data",1,IF(#REF!&lt;&gt;"",1,0))</f>
        <v>#REF!</v>
      </c>
      <c r="X8" s="204" t="e">
        <f>IF('Crisis Indicator Data'!#REF!="No Data",1,IF(#REF!&lt;&gt;"",1,0))</f>
        <v>#REF!</v>
      </c>
      <c r="Y8" s="204" t="e">
        <f>IF('Crisis Indicator Data'!#REF!="No Data",1,IF(#REF!&lt;&gt;"",1,0))</f>
        <v>#REF!</v>
      </c>
      <c r="Z8" s="204" t="e">
        <f>IF('Crisis Indicator Data'!#REF!="No Data",1,IF(#REF!&lt;&gt;"",1,0))</f>
        <v>#REF!</v>
      </c>
      <c r="AA8" s="204" t="e">
        <f>IF('Crisis Indicator Data'!#REF!="No Data",1,IF(#REF!&lt;&gt;"",1,0))</f>
        <v>#REF!</v>
      </c>
      <c r="AB8" s="204" t="e">
        <f>IF('Crisis Indicator Data'!#REF!="No Data",1,IF(#REF!&lt;&gt;"",1,0))</f>
        <v>#REF!</v>
      </c>
      <c r="AC8" s="204" t="e">
        <f>IF('Crisis Indicator Data'!#REF!="No Data",1,IF(#REF!&lt;&gt;"",1,0))</f>
        <v>#REF!</v>
      </c>
      <c r="AD8" s="204" t="e">
        <f>IF('Crisis Indicator Data'!#REF!="No Data",1,IF(#REF!&lt;&gt;"",1,0))</f>
        <v>#REF!</v>
      </c>
      <c r="AE8" s="204" t="e">
        <f>IF('Crisis Indicator Data'!#REF!="No Data",1,IF(#REF!&lt;&gt;"",1,0))</f>
        <v>#REF!</v>
      </c>
      <c r="AF8" s="204" t="e">
        <f>IF('Crisis Indicator Data'!#REF!="No Data",1,IF(#REF!&lt;&gt;"",1,0))</f>
        <v>#REF!</v>
      </c>
      <c r="AG8" s="204" t="e">
        <f>IF('Crisis Indicator Data'!#REF!="No Data",1,IF(#REF!&lt;&gt;"",1,0))</f>
        <v>#REF!</v>
      </c>
      <c r="AH8" s="204" t="e">
        <f>IF('Crisis Indicator Data'!#REF!="No Data",1,IF(#REF!&lt;&gt;"",1,0))</f>
        <v>#REF!</v>
      </c>
      <c r="AI8" s="204" t="e">
        <f>IF('Crisis Indicator Data'!#REF!="No Data",1,IF(#REF!&lt;&gt;"",1,0))</f>
        <v>#REF!</v>
      </c>
      <c r="AJ8" s="204" t="e">
        <f>IF('Crisis Indicator Data'!#REF!="No Data",1,IF(#REF!&lt;&gt;"",1,0))</f>
        <v>#REF!</v>
      </c>
      <c r="AK8" s="204" t="e">
        <f>IF('Crisis Indicator Data'!#REF!="No Data",1,IF(#REF!&lt;&gt;"",1,0))</f>
        <v>#REF!</v>
      </c>
      <c r="AL8" s="204" t="e">
        <f>IF('Crisis Indicator Data'!#REF!="No Data",1,IF(#REF!&lt;&gt;"",1,0))</f>
        <v>#REF!</v>
      </c>
      <c r="AM8" s="204" t="e">
        <f>IF('Crisis Indicator Data'!#REF!="No Data",1,IF(#REF!&lt;&gt;"",1,0))</f>
        <v>#REF!</v>
      </c>
      <c r="AN8" s="204" t="e">
        <f>IF('Crisis Indicator Data'!#REF!="No Data",1,IF(#REF!&lt;&gt;"",1,0))</f>
        <v>#REF!</v>
      </c>
      <c r="AO8" s="204" t="e">
        <f>IF('Crisis Indicator Data'!#REF!="No Data",1,IF(#REF!&lt;&gt;"",1,0))</f>
        <v>#REF!</v>
      </c>
      <c r="AP8" s="204" t="e">
        <f>IF('Crisis Indicator Data'!#REF!="No Data",1,IF(#REF!&lt;&gt;"",1,0))</f>
        <v>#REF!</v>
      </c>
      <c r="AQ8" s="204" t="e">
        <f>IF('Crisis Indicator Data'!#REF!="No Data",1,IF(#REF!&lt;&gt;"",1,0))</f>
        <v>#REF!</v>
      </c>
      <c r="AR8" s="204" t="e">
        <f>IF('Crisis Indicator Data'!#REF!="No Data",1,IF(#REF!&lt;&gt;"",1,0))</f>
        <v>#REF!</v>
      </c>
      <c r="AS8" s="204" t="e">
        <f>IF('Crisis Indicator Data'!#REF!="No Data",1,IF(#REF!&lt;&gt;"",1,0))</f>
        <v>#REF!</v>
      </c>
      <c r="AT8" s="204" t="e">
        <f>IF('Crisis Indicator Data'!#REF!="No Data",1,IF(#REF!&lt;&gt;"",1,0))</f>
        <v>#REF!</v>
      </c>
      <c r="AU8" s="204" t="e">
        <f>IF('Crisis Indicator Data'!#REF!="No Data",1,IF(#REF!&lt;&gt;"",1,0))</f>
        <v>#REF!</v>
      </c>
      <c r="AV8" s="204" t="e">
        <f>IF('Crisis Indicator Data'!#REF!="No Data",1,IF(#REF!&lt;&gt;"",1,0))</f>
        <v>#REF!</v>
      </c>
      <c r="AW8" s="204" t="e">
        <f>IF('Crisis Indicator Data'!#REF!="No Data",1,IF(#REF!&lt;&gt;"",1,0))</f>
        <v>#REF!</v>
      </c>
      <c r="AX8" s="204" t="e">
        <f>IF('Crisis Indicator Data'!#REF!="No Data",1,IF(#REF!&lt;&gt;"",1,0))</f>
        <v>#REF!</v>
      </c>
      <c r="AY8" s="204" t="e">
        <f>IF('Crisis Indicator Data'!#REF!="No Data",1,IF(#REF!&lt;&gt;"",1,0))</f>
        <v>#REF!</v>
      </c>
      <c r="AZ8" s="204" t="e">
        <f>IF('Crisis Indicator Data'!#REF!="No Data",1,IF(#REF!&lt;&gt;"",1,0))</f>
        <v>#REF!</v>
      </c>
      <c r="BA8" t="e">
        <f t="shared" si="0"/>
        <v>#REF!</v>
      </c>
      <c r="BB8" s="22" t="e">
        <f t="shared" si="1"/>
        <v>#REF!</v>
      </c>
    </row>
    <row r="9" spans="1:54" x14ac:dyDescent="0.35">
      <c r="A9" t="s">
        <v>6848</v>
      </c>
      <c r="B9" s="204" t="e">
        <f>IF('Crisis Indicator Data'!#REF!="No Data",1,IF(#REF!&lt;&gt;"",1,0))</f>
        <v>#REF!</v>
      </c>
      <c r="C9" s="204" t="e">
        <f>IF('Crisis Indicator Data'!#REF!="No Data",1,IF(#REF!&lt;&gt;"",1,0))</f>
        <v>#REF!</v>
      </c>
      <c r="D9" s="204" t="e">
        <f>IF('Crisis Indicator Data'!#REF!="No Data",1,IF(#REF!&lt;&gt;"",1,0))</f>
        <v>#REF!</v>
      </c>
      <c r="E9" s="204" t="e">
        <f>IF('Crisis Indicator Data'!#REF!="No Data",1,IF(#REF!&lt;&gt;"",1,0))</f>
        <v>#REF!</v>
      </c>
      <c r="F9" s="204" t="e">
        <f>IF('Crisis Indicator Data'!#REF!="No Data",1,IF(#REF!&lt;&gt;"",1,0))</f>
        <v>#REF!</v>
      </c>
      <c r="G9" s="204" t="e">
        <f>IF('Crisis Indicator Data'!#REF!="No Data",1,IF(#REF!&lt;&gt;"",1,0))</f>
        <v>#REF!</v>
      </c>
      <c r="H9" s="204" t="e">
        <f>IF('Crisis Indicator Data'!#REF!="No Data",1,IF(#REF!&lt;&gt;"",1,0))</f>
        <v>#REF!</v>
      </c>
      <c r="I9" s="204" t="e">
        <f>IF('Crisis Indicator Data'!#REF!="No Data",1,IF(#REF!&lt;&gt;"",1,0))</f>
        <v>#REF!</v>
      </c>
      <c r="J9" s="204" t="e">
        <f>IF('Crisis Indicator Data'!#REF!="No Data",1,IF(#REF!&lt;&gt;"",1,0))</f>
        <v>#REF!</v>
      </c>
      <c r="K9" s="204" t="e">
        <f>IF('Crisis Indicator Data'!#REF!="No Data",1,IF(#REF!&lt;&gt;"",1,0))</f>
        <v>#REF!</v>
      </c>
      <c r="L9" s="204" t="e">
        <f>IF('Crisis Indicator Data'!#REF!="No Data",1,IF(#REF!&lt;&gt;"",1,0))</f>
        <v>#REF!</v>
      </c>
      <c r="M9" s="204" t="e">
        <f>IF('Crisis Indicator Data'!#REF!="No Data",1,IF(#REF!&lt;&gt;"",1,0))</f>
        <v>#REF!</v>
      </c>
      <c r="N9" s="204" t="e">
        <f>IF('Crisis Indicator Data'!#REF!="No Data",1,IF(#REF!&lt;&gt;"",1,0))</f>
        <v>#REF!</v>
      </c>
      <c r="O9" s="204" t="e">
        <f>IF('Crisis Indicator Data'!#REF!="No Data",1,IF(#REF!&lt;&gt;"",1,0))</f>
        <v>#REF!</v>
      </c>
      <c r="P9" s="204" t="e">
        <f>IF('Crisis Indicator Data'!#REF!="No Data",1,IF(#REF!&lt;&gt;"",1,0))</f>
        <v>#REF!</v>
      </c>
      <c r="Q9" s="204" t="e">
        <f>IF('Crisis Indicator Data'!#REF!="No Data",1,IF(#REF!&lt;&gt;"",1,0))</f>
        <v>#REF!</v>
      </c>
      <c r="R9" s="204" t="e">
        <f>IF('Crisis Indicator Data'!#REF!="No Data",1,IF(#REF!&lt;&gt;"",1,0))</f>
        <v>#REF!</v>
      </c>
      <c r="S9" s="204" t="e">
        <f>IF('Crisis Indicator Data'!#REF!="No Data",1,IF(#REF!&lt;&gt;"",1,0))</f>
        <v>#REF!</v>
      </c>
      <c r="T9" s="204" t="e">
        <f>IF('Crisis Indicator Data'!#REF!="No Data",1,IF(#REF!&lt;&gt;"",1,0))</f>
        <v>#REF!</v>
      </c>
      <c r="U9" s="204" t="e">
        <f>IF('Crisis Indicator Data'!#REF!="No Data",1,IF(#REF!&lt;&gt;"",1,0))</f>
        <v>#REF!</v>
      </c>
      <c r="V9" s="204" t="e">
        <f>IF('Crisis Indicator Data'!#REF!="No Data",1,IF(#REF!&lt;&gt;"",1,0))</f>
        <v>#REF!</v>
      </c>
      <c r="W9" s="204" t="e">
        <f>IF('Crisis Indicator Data'!#REF!="No Data",1,IF(#REF!&lt;&gt;"",1,0))</f>
        <v>#REF!</v>
      </c>
      <c r="X9" s="204" t="e">
        <f>IF('Crisis Indicator Data'!#REF!="No Data",1,IF(#REF!&lt;&gt;"",1,0))</f>
        <v>#REF!</v>
      </c>
      <c r="Y9" s="204" t="e">
        <f>IF('Crisis Indicator Data'!#REF!="No Data",1,IF(#REF!&lt;&gt;"",1,0))</f>
        <v>#REF!</v>
      </c>
      <c r="Z9" s="204" t="e">
        <f>IF('Crisis Indicator Data'!#REF!="No Data",1,IF(#REF!&lt;&gt;"",1,0))</f>
        <v>#REF!</v>
      </c>
      <c r="AA9" s="204" t="e">
        <f>IF('Crisis Indicator Data'!#REF!="No Data",1,IF(#REF!&lt;&gt;"",1,0))</f>
        <v>#REF!</v>
      </c>
      <c r="AB9" s="204" t="e">
        <f>IF('Crisis Indicator Data'!#REF!="No Data",1,IF(#REF!&lt;&gt;"",1,0))</f>
        <v>#REF!</v>
      </c>
      <c r="AC9" s="204" t="e">
        <f>IF('Crisis Indicator Data'!#REF!="No Data",1,IF(#REF!&lt;&gt;"",1,0))</f>
        <v>#REF!</v>
      </c>
      <c r="AD9" s="204" t="e">
        <f>IF('Crisis Indicator Data'!#REF!="No Data",1,IF(#REF!&lt;&gt;"",1,0))</f>
        <v>#REF!</v>
      </c>
      <c r="AE9" s="204" t="e">
        <f>IF('Crisis Indicator Data'!#REF!="No Data",1,IF(#REF!&lt;&gt;"",1,0))</f>
        <v>#REF!</v>
      </c>
      <c r="AF9" s="204" t="e">
        <f>IF('Crisis Indicator Data'!#REF!="No Data",1,IF(#REF!&lt;&gt;"",1,0))</f>
        <v>#REF!</v>
      </c>
      <c r="AG9" s="204" t="e">
        <f>IF('Crisis Indicator Data'!#REF!="No Data",1,IF(#REF!&lt;&gt;"",1,0))</f>
        <v>#REF!</v>
      </c>
      <c r="AH9" s="204" t="e">
        <f>IF('Crisis Indicator Data'!#REF!="No Data",1,IF(#REF!&lt;&gt;"",1,0))</f>
        <v>#REF!</v>
      </c>
      <c r="AI9" s="204" t="e">
        <f>IF('Crisis Indicator Data'!#REF!="No Data",1,IF(#REF!&lt;&gt;"",1,0))</f>
        <v>#REF!</v>
      </c>
      <c r="AJ9" s="204" t="e">
        <f>IF('Crisis Indicator Data'!#REF!="No Data",1,IF(#REF!&lt;&gt;"",1,0))</f>
        <v>#REF!</v>
      </c>
      <c r="AK9" s="204" t="e">
        <f>IF('Crisis Indicator Data'!#REF!="No Data",1,IF(#REF!&lt;&gt;"",1,0))</f>
        <v>#REF!</v>
      </c>
      <c r="AL9" s="204" t="e">
        <f>IF('Crisis Indicator Data'!#REF!="No Data",1,IF(#REF!&lt;&gt;"",1,0))</f>
        <v>#REF!</v>
      </c>
      <c r="AM9" s="204" t="e">
        <f>IF('Crisis Indicator Data'!#REF!="No Data",1,IF(#REF!&lt;&gt;"",1,0))</f>
        <v>#REF!</v>
      </c>
      <c r="AN9" s="204" t="e">
        <f>IF('Crisis Indicator Data'!#REF!="No Data",1,IF(#REF!&lt;&gt;"",1,0))</f>
        <v>#REF!</v>
      </c>
      <c r="AO9" s="204" t="e">
        <f>IF('Crisis Indicator Data'!#REF!="No Data",1,IF(#REF!&lt;&gt;"",1,0))</f>
        <v>#REF!</v>
      </c>
      <c r="AP9" s="204" t="e">
        <f>IF('Crisis Indicator Data'!#REF!="No Data",1,IF(#REF!&lt;&gt;"",1,0))</f>
        <v>#REF!</v>
      </c>
      <c r="AQ9" s="204" t="e">
        <f>IF('Crisis Indicator Data'!#REF!="No Data",1,IF(#REF!&lt;&gt;"",1,0))</f>
        <v>#REF!</v>
      </c>
      <c r="AR9" s="204" t="e">
        <f>IF('Crisis Indicator Data'!#REF!="No Data",1,IF(#REF!&lt;&gt;"",1,0))</f>
        <v>#REF!</v>
      </c>
      <c r="AS9" s="204" t="e">
        <f>IF('Crisis Indicator Data'!#REF!="No Data",1,IF(#REF!&lt;&gt;"",1,0))</f>
        <v>#REF!</v>
      </c>
      <c r="AT9" s="204" t="e">
        <f>IF('Crisis Indicator Data'!#REF!="No Data",1,IF(#REF!&lt;&gt;"",1,0))</f>
        <v>#REF!</v>
      </c>
      <c r="AU9" s="204" t="e">
        <f>IF('Crisis Indicator Data'!#REF!="No Data",1,IF(#REF!&lt;&gt;"",1,0))</f>
        <v>#REF!</v>
      </c>
      <c r="AV9" s="204" t="e">
        <f>IF('Crisis Indicator Data'!#REF!="No Data",1,IF(#REF!&lt;&gt;"",1,0))</f>
        <v>#REF!</v>
      </c>
      <c r="AW9" s="204" t="e">
        <f>IF('Crisis Indicator Data'!#REF!="No Data",1,IF(#REF!&lt;&gt;"",1,0))</f>
        <v>#REF!</v>
      </c>
      <c r="AX9" s="204" t="e">
        <f>IF('Crisis Indicator Data'!#REF!="No Data",1,IF(#REF!&lt;&gt;"",1,0))</f>
        <v>#REF!</v>
      </c>
      <c r="AY9" s="204" t="e">
        <f>IF('Crisis Indicator Data'!#REF!="No Data",1,IF(#REF!&lt;&gt;"",1,0))</f>
        <v>#REF!</v>
      </c>
      <c r="AZ9" s="204" t="e">
        <f>IF('Crisis Indicator Data'!#REF!="No Data",1,IF(#REF!&lt;&gt;"",1,0))</f>
        <v>#REF!</v>
      </c>
      <c r="BA9" t="e">
        <f t="shared" si="0"/>
        <v>#REF!</v>
      </c>
      <c r="BB9" s="22" t="e">
        <f t="shared" si="1"/>
        <v>#REF!</v>
      </c>
    </row>
    <row r="10" spans="1:54" x14ac:dyDescent="0.35">
      <c r="A10" t="s">
        <v>6850</v>
      </c>
      <c r="B10" s="204" t="e">
        <f>IF('Crisis Indicator Data'!#REF!="No Data",1,IF(#REF!&lt;&gt;"",1,0))</f>
        <v>#REF!</v>
      </c>
      <c r="C10" s="204" t="e">
        <f>IF('Crisis Indicator Data'!#REF!="No Data",1,IF(#REF!&lt;&gt;"",1,0))</f>
        <v>#REF!</v>
      </c>
      <c r="D10" s="204" t="e">
        <f>IF('Crisis Indicator Data'!#REF!="No Data",1,IF(#REF!&lt;&gt;"",1,0))</f>
        <v>#REF!</v>
      </c>
      <c r="E10" s="204" t="e">
        <f>IF('Crisis Indicator Data'!#REF!="No Data",1,IF(#REF!&lt;&gt;"",1,0))</f>
        <v>#REF!</v>
      </c>
      <c r="F10" s="204" t="e">
        <f>IF('Crisis Indicator Data'!#REF!="No Data",1,IF(#REF!&lt;&gt;"",1,0))</f>
        <v>#REF!</v>
      </c>
      <c r="G10" s="204" t="e">
        <f>IF('Crisis Indicator Data'!#REF!="No Data",1,IF(#REF!&lt;&gt;"",1,0))</f>
        <v>#REF!</v>
      </c>
      <c r="H10" s="204" t="e">
        <f>IF('Crisis Indicator Data'!#REF!="No Data",1,IF(#REF!&lt;&gt;"",1,0))</f>
        <v>#REF!</v>
      </c>
      <c r="I10" s="204" t="e">
        <f>IF('Crisis Indicator Data'!#REF!="No Data",1,IF(#REF!&lt;&gt;"",1,0))</f>
        <v>#REF!</v>
      </c>
      <c r="J10" s="204" t="e">
        <f>IF('Crisis Indicator Data'!#REF!="No Data",1,IF(#REF!&lt;&gt;"",1,0))</f>
        <v>#REF!</v>
      </c>
      <c r="K10" s="204" t="e">
        <f>IF('Crisis Indicator Data'!#REF!="No Data",1,IF(#REF!&lt;&gt;"",1,0))</f>
        <v>#REF!</v>
      </c>
      <c r="L10" s="204" t="e">
        <f>IF('Crisis Indicator Data'!#REF!="No Data",1,IF(#REF!&lt;&gt;"",1,0))</f>
        <v>#REF!</v>
      </c>
      <c r="M10" s="204" t="e">
        <f>IF('Crisis Indicator Data'!#REF!="No Data",1,IF(#REF!&lt;&gt;"",1,0))</f>
        <v>#REF!</v>
      </c>
      <c r="N10" s="204" t="e">
        <f>IF('Crisis Indicator Data'!#REF!="No Data",1,IF(#REF!&lt;&gt;"",1,0))</f>
        <v>#REF!</v>
      </c>
      <c r="O10" s="204" t="e">
        <f>IF('Crisis Indicator Data'!#REF!="No Data",1,IF(#REF!&lt;&gt;"",1,0))</f>
        <v>#REF!</v>
      </c>
      <c r="P10" s="204" t="e">
        <f>IF('Crisis Indicator Data'!#REF!="No Data",1,IF(#REF!&lt;&gt;"",1,0))</f>
        <v>#REF!</v>
      </c>
      <c r="Q10" s="204" t="e">
        <f>IF('Crisis Indicator Data'!#REF!="No Data",1,IF(#REF!&lt;&gt;"",1,0))</f>
        <v>#REF!</v>
      </c>
      <c r="R10" s="204" t="e">
        <f>IF('Crisis Indicator Data'!#REF!="No Data",1,IF(#REF!&lt;&gt;"",1,0))</f>
        <v>#REF!</v>
      </c>
      <c r="S10" s="204" t="e">
        <f>IF('Crisis Indicator Data'!#REF!="No Data",1,IF(#REF!&lt;&gt;"",1,0))</f>
        <v>#REF!</v>
      </c>
      <c r="T10" s="204" t="e">
        <f>IF('Crisis Indicator Data'!#REF!="No Data",1,IF(#REF!&lt;&gt;"",1,0))</f>
        <v>#REF!</v>
      </c>
      <c r="U10" s="204" t="e">
        <f>IF('Crisis Indicator Data'!#REF!="No Data",1,IF(#REF!&lt;&gt;"",1,0))</f>
        <v>#REF!</v>
      </c>
      <c r="V10" s="204" t="e">
        <f>IF('Crisis Indicator Data'!#REF!="No Data",1,IF(#REF!&lt;&gt;"",1,0))</f>
        <v>#REF!</v>
      </c>
      <c r="W10" s="204" t="e">
        <f>IF('Crisis Indicator Data'!#REF!="No Data",1,IF(#REF!&lt;&gt;"",1,0))</f>
        <v>#REF!</v>
      </c>
      <c r="X10" s="204" t="e">
        <f>IF('Crisis Indicator Data'!#REF!="No Data",1,IF(#REF!&lt;&gt;"",1,0))</f>
        <v>#REF!</v>
      </c>
      <c r="Y10" s="204" t="e">
        <f>IF('Crisis Indicator Data'!#REF!="No Data",1,IF(#REF!&lt;&gt;"",1,0))</f>
        <v>#REF!</v>
      </c>
      <c r="Z10" s="204" t="e">
        <f>IF('Crisis Indicator Data'!#REF!="No Data",1,IF(#REF!&lt;&gt;"",1,0))</f>
        <v>#REF!</v>
      </c>
      <c r="AA10" s="204" t="e">
        <f>IF('Crisis Indicator Data'!#REF!="No Data",1,IF(#REF!&lt;&gt;"",1,0))</f>
        <v>#REF!</v>
      </c>
      <c r="AB10" s="204" t="e">
        <f>IF('Crisis Indicator Data'!#REF!="No Data",1,IF(#REF!&lt;&gt;"",1,0))</f>
        <v>#REF!</v>
      </c>
      <c r="AC10" s="204" t="e">
        <f>IF('Crisis Indicator Data'!#REF!="No Data",1,IF(#REF!&lt;&gt;"",1,0))</f>
        <v>#REF!</v>
      </c>
      <c r="AD10" s="204" t="e">
        <f>IF('Crisis Indicator Data'!#REF!="No Data",1,IF(#REF!&lt;&gt;"",1,0))</f>
        <v>#REF!</v>
      </c>
      <c r="AE10" s="204" t="e">
        <f>IF('Crisis Indicator Data'!#REF!="No Data",1,IF(#REF!&lt;&gt;"",1,0))</f>
        <v>#REF!</v>
      </c>
      <c r="AF10" s="204" t="e">
        <f>IF('Crisis Indicator Data'!#REF!="No Data",1,IF(#REF!&lt;&gt;"",1,0))</f>
        <v>#REF!</v>
      </c>
      <c r="AG10" s="204" t="e">
        <f>IF('Crisis Indicator Data'!#REF!="No Data",1,IF(#REF!&lt;&gt;"",1,0))</f>
        <v>#REF!</v>
      </c>
      <c r="AH10" s="204" t="e">
        <f>IF('Crisis Indicator Data'!#REF!="No Data",1,IF(#REF!&lt;&gt;"",1,0))</f>
        <v>#REF!</v>
      </c>
      <c r="AI10" s="204" t="e">
        <f>IF('Crisis Indicator Data'!#REF!="No Data",1,IF(#REF!&lt;&gt;"",1,0))</f>
        <v>#REF!</v>
      </c>
      <c r="AJ10" s="204" t="e">
        <f>IF('Crisis Indicator Data'!#REF!="No Data",1,IF(#REF!&lt;&gt;"",1,0))</f>
        <v>#REF!</v>
      </c>
      <c r="AK10" s="204" t="e">
        <f>IF('Crisis Indicator Data'!#REF!="No Data",1,IF(#REF!&lt;&gt;"",1,0))</f>
        <v>#REF!</v>
      </c>
      <c r="AL10" s="204" t="e">
        <f>IF('Crisis Indicator Data'!#REF!="No Data",1,IF(#REF!&lt;&gt;"",1,0))</f>
        <v>#REF!</v>
      </c>
      <c r="AM10" s="204" t="e">
        <f>IF('Crisis Indicator Data'!#REF!="No Data",1,IF(#REF!&lt;&gt;"",1,0))</f>
        <v>#REF!</v>
      </c>
      <c r="AN10" s="204" t="e">
        <f>IF('Crisis Indicator Data'!#REF!="No Data",1,IF(#REF!&lt;&gt;"",1,0))</f>
        <v>#REF!</v>
      </c>
      <c r="AO10" s="204" t="e">
        <f>IF('Crisis Indicator Data'!#REF!="No Data",1,IF(#REF!&lt;&gt;"",1,0))</f>
        <v>#REF!</v>
      </c>
      <c r="AP10" s="204" t="e">
        <f>IF('Crisis Indicator Data'!#REF!="No Data",1,IF(#REF!&lt;&gt;"",1,0))</f>
        <v>#REF!</v>
      </c>
      <c r="AQ10" s="204" t="e">
        <f>IF('Crisis Indicator Data'!#REF!="No Data",1,IF(#REF!&lt;&gt;"",1,0))</f>
        <v>#REF!</v>
      </c>
      <c r="AR10" s="204" t="e">
        <f>IF('Crisis Indicator Data'!#REF!="No Data",1,IF(#REF!&lt;&gt;"",1,0))</f>
        <v>#REF!</v>
      </c>
      <c r="AS10" s="204" t="e">
        <f>IF('Crisis Indicator Data'!#REF!="No Data",1,IF(#REF!&lt;&gt;"",1,0))</f>
        <v>#REF!</v>
      </c>
      <c r="AT10" s="204" t="e">
        <f>IF('Crisis Indicator Data'!#REF!="No Data",1,IF(#REF!&lt;&gt;"",1,0))</f>
        <v>#REF!</v>
      </c>
      <c r="AU10" s="204" t="e">
        <f>IF('Crisis Indicator Data'!#REF!="No Data",1,IF(#REF!&lt;&gt;"",1,0))</f>
        <v>#REF!</v>
      </c>
      <c r="AV10" s="204" t="e">
        <f>IF('Crisis Indicator Data'!#REF!="No Data",1,IF(#REF!&lt;&gt;"",1,0))</f>
        <v>#REF!</v>
      </c>
      <c r="AW10" s="204" t="e">
        <f>IF('Crisis Indicator Data'!#REF!="No Data",1,IF(#REF!&lt;&gt;"",1,0))</f>
        <v>#REF!</v>
      </c>
      <c r="AX10" s="204" t="e">
        <f>IF('Crisis Indicator Data'!#REF!="No Data",1,IF(#REF!&lt;&gt;"",1,0))</f>
        <v>#REF!</v>
      </c>
      <c r="AY10" s="204" t="e">
        <f>IF('Crisis Indicator Data'!#REF!="No Data",1,IF(#REF!&lt;&gt;"",1,0))</f>
        <v>#REF!</v>
      </c>
      <c r="AZ10" s="204" t="e">
        <f>IF('Crisis Indicator Data'!#REF!="No Data",1,IF(#REF!&lt;&gt;"",1,0))</f>
        <v>#REF!</v>
      </c>
      <c r="BA10" t="e">
        <f t="shared" si="0"/>
        <v>#REF!</v>
      </c>
      <c r="BB10" s="22" t="e">
        <f t="shared" si="1"/>
        <v>#REF!</v>
      </c>
    </row>
    <row r="11" spans="1:54" x14ac:dyDescent="0.35">
      <c r="A11" t="s">
        <v>6851</v>
      </c>
      <c r="B11" s="204" t="e">
        <f>IF('Crisis Indicator Data'!#REF!="No Data",1,IF(#REF!&lt;&gt;"",1,0))</f>
        <v>#REF!</v>
      </c>
      <c r="C11" s="204" t="e">
        <f>IF('Crisis Indicator Data'!#REF!="No Data",1,IF(#REF!&lt;&gt;"",1,0))</f>
        <v>#REF!</v>
      </c>
      <c r="D11" s="204" t="e">
        <f>IF('Crisis Indicator Data'!#REF!="No Data",1,IF(#REF!&lt;&gt;"",1,0))</f>
        <v>#REF!</v>
      </c>
      <c r="E11" s="204" t="e">
        <f>IF('Crisis Indicator Data'!#REF!="No Data",1,IF(#REF!&lt;&gt;"",1,0))</f>
        <v>#REF!</v>
      </c>
      <c r="F11" s="204" t="e">
        <f>IF('Crisis Indicator Data'!#REF!="No Data",1,IF(#REF!&lt;&gt;"",1,0))</f>
        <v>#REF!</v>
      </c>
      <c r="G11" s="204" t="e">
        <f>IF('Crisis Indicator Data'!#REF!="No Data",1,IF(#REF!&lt;&gt;"",1,0))</f>
        <v>#REF!</v>
      </c>
      <c r="H11" s="204" t="e">
        <f>IF('Crisis Indicator Data'!#REF!="No Data",1,IF(#REF!&lt;&gt;"",1,0))</f>
        <v>#REF!</v>
      </c>
      <c r="I11" s="204" t="e">
        <f>IF('Crisis Indicator Data'!#REF!="No Data",1,IF(#REF!&lt;&gt;"",1,0))</f>
        <v>#REF!</v>
      </c>
      <c r="J11" s="204" t="e">
        <f>IF('Crisis Indicator Data'!#REF!="No Data",1,IF(#REF!&lt;&gt;"",1,0))</f>
        <v>#REF!</v>
      </c>
      <c r="K11" s="204" t="e">
        <f>IF('Crisis Indicator Data'!#REF!="No Data",1,IF(#REF!&lt;&gt;"",1,0))</f>
        <v>#REF!</v>
      </c>
      <c r="L11" s="204" t="e">
        <f>IF('Crisis Indicator Data'!#REF!="No Data",1,IF(#REF!&lt;&gt;"",1,0))</f>
        <v>#REF!</v>
      </c>
      <c r="M11" s="204" t="e">
        <f>IF('Crisis Indicator Data'!#REF!="No Data",1,IF(#REF!&lt;&gt;"",1,0))</f>
        <v>#REF!</v>
      </c>
      <c r="N11" s="204" t="e">
        <f>IF('Crisis Indicator Data'!#REF!="No Data",1,IF(#REF!&lt;&gt;"",1,0))</f>
        <v>#REF!</v>
      </c>
      <c r="O11" s="204" t="e">
        <f>IF('Crisis Indicator Data'!#REF!="No Data",1,IF(#REF!&lt;&gt;"",1,0))</f>
        <v>#REF!</v>
      </c>
      <c r="P11" s="204" t="e">
        <f>IF('Crisis Indicator Data'!#REF!="No Data",1,IF(#REF!&lt;&gt;"",1,0))</f>
        <v>#REF!</v>
      </c>
      <c r="Q11" s="204" t="e">
        <f>IF('Crisis Indicator Data'!#REF!="No Data",1,IF(#REF!&lt;&gt;"",1,0))</f>
        <v>#REF!</v>
      </c>
      <c r="R11" s="204" t="e">
        <f>IF('Crisis Indicator Data'!#REF!="No Data",1,IF(#REF!&lt;&gt;"",1,0))</f>
        <v>#REF!</v>
      </c>
      <c r="S11" s="204" t="e">
        <f>IF('Crisis Indicator Data'!#REF!="No Data",1,IF(#REF!&lt;&gt;"",1,0))</f>
        <v>#REF!</v>
      </c>
      <c r="T11" s="204" t="e">
        <f>IF('Crisis Indicator Data'!#REF!="No Data",1,IF(#REF!&lt;&gt;"",1,0))</f>
        <v>#REF!</v>
      </c>
      <c r="U11" s="204" t="e">
        <f>IF('Crisis Indicator Data'!#REF!="No Data",1,IF(#REF!&lt;&gt;"",1,0))</f>
        <v>#REF!</v>
      </c>
      <c r="V11" s="204" t="e">
        <f>IF('Crisis Indicator Data'!#REF!="No Data",1,IF(#REF!&lt;&gt;"",1,0))</f>
        <v>#REF!</v>
      </c>
      <c r="W11" s="204" t="e">
        <f>IF('Crisis Indicator Data'!#REF!="No Data",1,IF(#REF!&lt;&gt;"",1,0))</f>
        <v>#REF!</v>
      </c>
      <c r="X11" s="204" t="e">
        <f>IF('Crisis Indicator Data'!#REF!="No Data",1,IF(#REF!&lt;&gt;"",1,0))</f>
        <v>#REF!</v>
      </c>
      <c r="Y11" s="204" t="e">
        <f>IF('Crisis Indicator Data'!#REF!="No Data",1,IF(#REF!&lt;&gt;"",1,0))</f>
        <v>#REF!</v>
      </c>
      <c r="Z11" s="204" t="e">
        <f>IF('Crisis Indicator Data'!#REF!="No Data",1,IF(#REF!&lt;&gt;"",1,0))</f>
        <v>#REF!</v>
      </c>
      <c r="AA11" s="204" t="e">
        <f>IF('Crisis Indicator Data'!#REF!="No Data",1,IF(#REF!&lt;&gt;"",1,0))</f>
        <v>#REF!</v>
      </c>
      <c r="AB11" s="204" t="e">
        <f>IF('Crisis Indicator Data'!#REF!="No Data",1,IF(#REF!&lt;&gt;"",1,0))</f>
        <v>#REF!</v>
      </c>
      <c r="AC11" s="204" t="e">
        <f>IF('Crisis Indicator Data'!#REF!="No Data",1,IF(#REF!&lt;&gt;"",1,0))</f>
        <v>#REF!</v>
      </c>
      <c r="AD11" s="204" t="e">
        <f>IF('Crisis Indicator Data'!#REF!="No Data",1,IF(#REF!&lt;&gt;"",1,0))</f>
        <v>#REF!</v>
      </c>
      <c r="AE11" s="204" t="e">
        <f>IF('Crisis Indicator Data'!#REF!="No Data",1,IF(#REF!&lt;&gt;"",1,0))</f>
        <v>#REF!</v>
      </c>
      <c r="AF11" s="204" t="e">
        <f>IF('Crisis Indicator Data'!#REF!="No Data",1,IF(#REF!&lt;&gt;"",1,0))</f>
        <v>#REF!</v>
      </c>
      <c r="AG11" s="204" t="e">
        <f>IF('Crisis Indicator Data'!#REF!="No Data",1,IF(#REF!&lt;&gt;"",1,0))</f>
        <v>#REF!</v>
      </c>
      <c r="AH11" s="204" t="e">
        <f>IF('Crisis Indicator Data'!#REF!="No Data",1,IF(#REF!&lt;&gt;"",1,0))</f>
        <v>#REF!</v>
      </c>
      <c r="AI11" s="204" t="e">
        <f>IF('Crisis Indicator Data'!#REF!="No Data",1,IF(#REF!&lt;&gt;"",1,0))</f>
        <v>#REF!</v>
      </c>
      <c r="AJ11" s="204" t="e">
        <f>IF('Crisis Indicator Data'!#REF!="No Data",1,IF(#REF!&lt;&gt;"",1,0))</f>
        <v>#REF!</v>
      </c>
      <c r="AK11" s="204" t="e">
        <f>IF('Crisis Indicator Data'!#REF!="No Data",1,IF(#REF!&lt;&gt;"",1,0))</f>
        <v>#REF!</v>
      </c>
      <c r="AL11" s="204" t="e">
        <f>IF('Crisis Indicator Data'!#REF!="No Data",1,IF(#REF!&lt;&gt;"",1,0))</f>
        <v>#REF!</v>
      </c>
      <c r="AM11" s="204" t="e">
        <f>IF('Crisis Indicator Data'!#REF!="No Data",1,IF(#REF!&lt;&gt;"",1,0))</f>
        <v>#REF!</v>
      </c>
      <c r="AN11" s="204" t="e">
        <f>IF('Crisis Indicator Data'!#REF!="No Data",1,IF(#REF!&lt;&gt;"",1,0))</f>
        <v>#REF!</v>
      </c>
      <c r="AO11" s="204" t="e">
        <f>IF('Crisis Indicator Data'!#REF!="No Data",1,IF(#REF!&lt;&gt;"",1,0))</f>
        <v>#REF!</v>
      </c>
      <c r="AP11" s="204" t="e">
        <f>IF('Crisis Indicator Data'!#REF!="No Data",1,IF(#REF!&lt;&gt;"",1,0))</f>
        <v>#REF!</v>
      </c>
      <c r="AQ11" s="204" t="e">
        <f>IF('Crisis Indicator Data'!#REF!="No Data",1,IF(#REF!&lt;&gt;"",1,0))</f>
        <v>#REF!</v>
      </c>
      <c r="AR11" s="204" t="e">
        <f>IF('Crisis Indicator Data'!#REF!="No Data",1,IF(#REF!&lt;&gt;"",1,0))</f>
        <v>#REF!</v>
      </c>
      <c r="AS11" s="204" t="e">
        <f>IF('Crisis Indicator Data'!#REF!="No Data",1,IF(#REF!&lt;&gt;"",1,0))</f>
        <v>#REF!</v>
      </c>
      <c r="AT11" s="204" t="e">
        <f>IF('Crisis Indicator Data'!#REF!="No Data",1,IF(#REF!&lt;&gt;"",1,0))</f>
        <v>#REF!</v>
      </c>
      <c r="AU11" s="204" t="e">
        <f>IF('Crisis Indicator Data'!#REF!="No Data",1,IF(#REF!&lt;&gt;"",1,0))</f>
        <v>#REF!</v>
      </c>
      <c r="AV11" s="204" t="e">
        <f>IF('Crisis Indicator Data'!#REF!="No Data",1,IF(#REF!&lt;&gt;"",1,0))</f>
        <v>#REF!</v>
      </c>
      <c r="AW11" s="204" t="e">
        <f>IF('Crisis Indicator Data'!#REF!="No Data",1,IF(#REF!&lt;&gt;"",1,0))</f>
        <v>#REF!</v>
      </c>
      <c r="AX11" s="204" t="e">
        <f>IF('Crisis Indicator Data'!#REF!="No Data",1,IF(#REF!&lt;&gt;"",1,0))</f>
        <v>#REF!</v>
      </c>
      <c r="AY11" s="204" t="e">
        <f>IF('Crisis Indicator Data'!#REF!="No Data",1,IF(#REF!&lt;&gt;"",1,0))</f>
        <v>#REF!</v>
      </c>
      <c r="AZ11" s="204" t="e">
        <f>IF('Crisis Indicator Data'!#REF!="No Data",1,IF(#REF!&lt;&gt;"",1,0))</f>
        <v>#REF!</v>
      </c>
      <c r="BA11" t="e">
        <f t="shared" si="0"/>
        <v>#REF!</v>
      </c>
      <c r="BB11" s="22" t="e">
        <f t="shared" si="1"/>
        <v>#REF!</v>
      </c>
    </row>
    <row r="12" spans="1:54" x14ac:dyDescent="0.35">
      <c r="A12" t="s">
        <v>6864</v>
      </c>
      <c r="B12" s="204" t="e">
        <f>IF('Crisis Indicator Data'!#REF!="No Data",1,IF(#REF!&lt;&gt;"",1,0))</f>
        <v>#REF!</v>
      </c>
      <c r="C12" s="204" t="e">
        <f>IF('Crisis Indicator Data'!#REF!="No Data",1,IF(#REF!&lt;&gt;"",1,0))</f>
        <v>#REF!</v>
      </c>
      <c r="D12" s="204" t="e">
        <f>IF('Crisis Indicator Data'!#REF!="No Data",1,IF(#REF!&lt;&gt;"",1,0))</f>
        <v>#REF!</v>
      </c>
      <c r="E12" s="204" t="e">
        <f>IF('Crisis Indicator Data'!#REF!="No Data",1,IF(#REF!&lt;&gt;"",1,0))</f>
        <v>#REF!</v>
      </c>
      <c r="F12" s="204" t="e">
        <f>IF('Crisis Indicator Data'!#REF!="No Data",1,IF(#REF!&lt;&gt;"",1,0))</f>
        <v>#REF!</v>
      </c>
      <c r="G12" s="204" t="e">
        <f>IF('Crisis Indicator Data'!#REF!="No Data",1,IF(#REF!&lt;&gt;"",1,0))</f>
        <v>#REF!</v>
      </c>
      <c r="H12" s="204" t="e">
        <f>IF('Crisis Indicator Data'!#REF!="No Data",1,IF(#REF!&lt;&gt;"",1,0))</f>
        <v>#REF!</v>
      </c>
      <c r="I12" s="204" t="e">
        <f>IF('Crisis Indicator Data'!#REF!="No Data",1,IF(#REF!&lt;&gt;"",1,0))</f>
        <v>#REF!</v>
      </c>
      <c r="J12" s="204" t="e">
        <f>IF('Crisis Indicator Data'!#REF!="No Data",1,IF(#REF!&lt;&gt;"",1,0))</f>
        <v>#REF!</v>
      </c>
      <c r="K12" s="204" t="e">
        <f>IF('Crisis Indicator Data'!#REF!="No Data",1,IF(#REF!&lt;&gt;"",1,0))</f>
        <v>#REF!</v>
      </c>
      <c r="L12" s="204" t="e">
        <f>IF('Crisis Indicator Data'!#REF!="No Data",1,IF(#REF!&lt;&gt;"",1,0))</f>
        <v>#REF!</v>
      </c>
      <c r="M12" s="204" t="e">
        <f>IF('Crisis Indicator Data'!#REF!="No Data",1,IF(#REF!&lt;&gt;"",1,0))</f>
        <v>#REF!</v>
      </c>
      <c r="N12" s="204" t="e">
        <f>IF('Crisis Indicator Data'!#REF!="No Data",1,IF(#REF!&lt;&gt;"",1,0))</f>
        <v>#REF!</v>
      </c>
      <c r="O12" s="204" t="e">
        <f>IF('Crisis Indicator Data'!#REF!="No Data",1,IF(#REF!&lt;&gt;"",1,0))</f>
        <v>#REF!</v>
      </c>
      <c r="P12" s="204" t="e">
        <f>IF('Crisis Indicator Data'!#REF!="No Data",1,IF(#REF!&lt;&gt;"",1,0))</f>
        <v>#REF!</v>
      </c>
      <c r="Q12" s="204" t="e">
        <f>IF('Crisis Indicator Data'!#REF!="No Data",1,IF(#REF!&lt;&gt;"",1,0))</f>
        <v>#REF!</v>
      </c>
      <c r="R12" s="204" t="e">
        <f>IF('Crisis Indicator Data'!#REF!="No Data",1,IF(#REF!&lt;&gt;"",1,0))</f>
        <v>#REF!</v>
      </c>
      <c r="S12" s="204" t="e">
        <f>IF('Crisis Indicator Data'!#REF!="No Data",1,IF(#REF!&lt;&gt;"",1,0))</f>
        <v>#REF!</v>
      </c>
      <c r="T12" s="204" t="e">
        <f>IF('Crisis Indicator Data'!#REF!="No Data",1,IF(#REF!&lt;&gt;"",1,0))</f>
        <v>#REF!</v>
      </c>
      <c r="U12" s="204" t="e">
        <f>IF('Crisis Indicator Data'!#REF!="No Data",1,IF(#REF!&lt;&gt;"",1,0))</f>
        <v>#REF!</v>
      </c>
      <c r="V12" s="204" t="e">
        <f>IF('Crisis Indicator Data'!#REF!="No Data",1,IF(#REF!&lt;&gt;"",1,0))</f>
        <v>#REF!</v>
      </c>
      <c r="W12" s="204" t="e">
        <f>IF('Crisis Indicator Data'!#REF!="No Data",1,IF(#REF!&lt;&gt;"",1,0))</f>
        <v>#REF!</v>
      </c>
      <c r="X12" s="204" t="e">
        <f>IF('Crisis Indicator Data'!#REF!="No Data",1,IF(#REF!&lt;&gt;"",1,0))</f>
        <v>#REF!</v>
      </c>
      <c r="Y12" s="204" t="e">
        <f>IF('Crisis Indicator Data'!#REF!="No Data",1,IF(#REF!&lt;&gt;"",1,0))</f>
        <v>#REF!</v>
      </c>
      <c r="Z12" s="204" t="e">
        <f>IF('Crisis Indicator Data'!#REF!="No Data",1,IF(#REF!&lt;&gt;"",1,0))</f>
        <v>#REF!</v>
      </c>
      <c r="AA12" s="204" t="e">
        <f>IF('Crisis Indicator Data'!#REF!="No Data",1,IF(#REF!&lt;&gt;"",1,0))</f>
        <v>#REF!</v>
      </c>
      <c r="AB12" s="204" t="e">
        <f>IF('Crisis Indicator Data'!#REF!="No Data",1,IF(#REF!&lt;&gt;"",1,0))</f>
        <v>#REF!</v>
      </c>
      <c r="AC12" s="204" t="e">
        <f>IF('Crisis Indicator Data'!#REF!="No Data",1,IF(#REF!&lt;&gt;"",1,0))</f>
        <v>#REF!</v>
      </c>
      <c r="AD12" s="204" t="e">
        <f>IF('Crisis Indicator Data'!#REF!="No Data",1,IF(#REF!&lt;&gt;"",1,0))</f>
        <v>#REF!</v>
      </c>
      <c r="AE12" s="204" t="e">
        <f>IF('Crisis Indicator Data'!#REF!="No Data",1,IF(#REF!&lt;&gt;"",1,0))</f>
        <v>#REF!</v>
      </c>
      <c r="AF12" s="204" t="e">
        <f>IF('Crisis Indicator Data'!#REF!="No Data",1,IF(#REF!&lt;&gt;"",1,0))</f>
        <v>#REF!</v>
      </c>
      <c r="AG12" s="204" t="e">
        <f>IF('Crisis Indicator Data'!#REF!="No Data",1,IF(#REF!&lt;&gt;"",1,0))</f>
        <v>#REF!</v>
      </c>
      <c r="AH12" s="204" t="e">
        <f>IF('Crisis Indicator Data'!#REF!="No Data",1,IF(#REF!&lt;&gt;"",1,0))</f>
        <v>#REF!</v>
      </c>
      <c r="AI12" s="204" t="e">
        <f>IF('Crisis Indicator Data'!#REF!="No Data",1,IF(#REF!&lt;&gt;"",1,0))</f>
        <v>#REF!</v>
      </c>
      <c r="AJ12" s="204" t="e">
        <f>IF('Crisis Indicator Data'!#REF!="No Data",1,IF(#REF!&lt;&gt;"",1,0))</f>
        <v>#REF!</v>
      </c>
      <c r="AK12" s="204" t="e">
        <f>IF('Crisis Indicator Data'!#REF!="No Data",1,IF(#REF!&lt;&gt;"",1,0))</f>
        <v>#REF!</v>
      </c>
      <c r="AL12" s="204" t="e">
        <f>IF('Crisis Indicator Data'!#REF!="No Data",1,IF(#REF!&lt;&gt;"",1,0))</f>
        <v>#REF!</v>
      </c>
      <c r="AM12" s="204" t="e">
        <f>IF('Crisis Indicator Data'!#REF!="No Data",1,IF(#REF!&lt;&gt;"",1,0))</f>
        <v>#REF!</v>
      </c>
      <c r="AN12" s="204" t="e">
        <f>IF('Crisis Indicator Data'!#REF!="No Data",1,IF(#REF!&lt;&gt;"",1,0))</f>
        <v>#REF!</v>
      </c>
      <c r="AO12" s="204" t="e">
        <f>IF('Crisis Indicator Data'!#REF!="No Data",1,IF(#REF!&lt;&gt;"",1,0))</f>
        <v>#REF!</v>
      </c>
      <c r="AP12" s="204" t="e">
        <f>IF('Crisis Indicator Data'!#REF!="No Data",1,IF(#REF!&lt;&gt;"",1,0))</f>
        <v>#REF!</v>
      </c>
      <c r="AQ12" s="204" t="e">
        <f>IF('Crisis Indicator Data'!#REF!="No Data",1,IF(#REF!&lt;&gt;"",1,0))</f>
        <v>#REF!</v>
      </c>
      <c r="AR12" s="204" t="e">
        <f>IF('Crisis Indicator Data'!#REF!="No Data",1,IF(#REF!&lt;&gt;"",1,0))</f>
        <v>#REF!</v>
      </c>
      <c r="AS12" s="204" t="e">
        <f>IF('Crisis Indicator Data'!#REF!="No Data",1,IF(#REF!&lt;&gt;"",1,0))</f>
        <v>#REF!</v>
      </c>
      <c r="AT12" s="204" t="e">
        <f>IF('Crisis Indicator Data'!#REF!="No Data",1,IF(#REF!&lt;&gt;"",1,0))</f>
        <v>#REF!</v>
      </c>
      <c r="AU12" s="204" t="e">
        <f>IF('Crisis Indicator Data'!#REF!="No Data",1,IF(#REF!&lt;&gt;"",1,0))</f>
        <v>#REF!</v>
      </c>
      <c r="AV12" s="204" t="e">
        <f>IF('Crisis Indicator Data'!#REF!="No Data",1,IF(#REF!&lt;&gt;"",1,0))</f>
        <v>#REF!</v>
      </c>
      <c r="AW12" s="204" t="e">
        <f>IF('Crisis Indicator Data'!#REF!="No Data",1,IF(#REF!&lt;&gt;"",1,0))</f>
        <v>#REF!</v>
      </c>
      <c r="AX12" s="204" t="e">
        <f>IF('Crisis Indicator Data'!#REF!="No Data",1,IF(#REF!&lt;&gt;"",1,0))</f>
        <v>#REF!</v>
      </c>
      <c r="AY12" s="204" t="e">
        <f>IF('Crisis Indicator Data'!#REF!="No Data",1,IF(#REF!&lt;&gt;"",1,0))</f>
        <v>#REF!</v>
      </c>
      <c r="AZ12" s="204" t="e">
        <f>IF('Crisis Indicator Data'!#REF!="No Data",1,IF(#REF!&lt;&gt;"",1,0))</f>
        <v>#REF!</v>
      </c>
      <c r="BA12" t="e">
        <f t="shared" si="0"/>
        <v>#REF!</v>
      </c>
      <c r="BB12" s="22" t="e">
        <f t="shared" si="1"/>
        <v>#REF!</v>
      </c>
    </row>
    <row r="13" spans="1:54" x14ac:dyDescent="0.35">
      <c r="A13" t="s">
        <v>6862</v>
      </c>
      <c r="B13" s="204" t="e">
        <f>IF('Crisis Indicator Data'!#REF!="No Data",1,IF(#REF!&lt;&gt;"",1,0))</f>
        <v>#REF!</v>
      </c>
      <c r="C13" s="204" t="e">
        <f>IF('Crisis Indicator Data'!#REF!="No Data",1,IF(#REF!&lt;&gt;"",1,0))</f>
        <v>#REF!</v>
      </c>
      <c r="D13" s="204" t="e">
        <f>IF('Crisis Indicator Data'!#REF!="No Data",1,IF(#REF!&lt;&gt;"",1,0))</f>
        <v>#REF!</v>
      </c>
      <c r="E13" s="204" t="e">
        <f>IF('Crisis Indicator Data'!#REF!="No Data",1,IF(#REF!&lt;&gt;"",1,0))</f>
        <v>#REF!</v>
      </c>
      <c r="F13" s="204" t="e">
        <f>IF('Crisis Indicator Data'!#REF!="No Data",1,IF(#REF!&lt;&gt;"",1,0))</f>
        <v>#REF!</v>
      </c>
      <c r="G13" s="204" t="e">
        <f>IF('Crisis Indicator Data'!#REF!="No Data",1,IF(#REF!&lt;&gt;"",1,0))</f>
        <v>#REF!</v>
      </c>
      <c r="H13" s="204" t="e">
        <f>IF('Crisis Indicator Data'!#REF!="No Data",1,IF(#REF!&lt;&gt;"",1,0))</f>
        <v>#REF!</v>
      </c>
      <c r="I13" s="204" t="e">
        <f>IF('Crisis Indicator Data'!#REF!="No Data",1,IF(#REF!&lt;&gt;"",1,0))</f>
        <v>#REF!</v>
      </c>
      <c r="J13" s="204" t="e">
        <f>IF('Crisis Indicator Data'!#REF!="No Data",1,IF(#REF!&lt;&gt;"",1,0))</f>
        <v>#REF!</v>
      </c>
      <c r="K13" s="204" t="e">
        <f>IF('Crisis Indicator Data'!#REF!="No Data",1,IF(#REF!&lt;&gt;"",1,0))</f>
        <v>#REF!</v>
      </c>
      <c r="L13" s="204" t="e">
        <f>IF('Crisis Indicator Data'!#REF!="No Data",1,IF(#REF!&lt;&gt;"",1,0))</f>
        <v>#REF!</v>
      </c>
      <c r="M13" s="204" t="e">
        <f>IF('Crisis Indicator Data'!#REF!="No Data",1,IF(#REF!&lt;&gt;"",1,0))</f>
        <v>#REF!</v>
      </c>
      <c r="N13" s="204" t="e">
        <f>IF('Crisis Indicator Data'!#REF!="No Data",1,IF(#REF!&lt;&gt;"",1,0))</f>
        <v>#REF!</v>
      </c>
      <c r="O13" s="204" t="e">
        <f>IF('Crisis Indicator Data'!#REF!="No Data",1,IF(#REF!&lt;&gt;"",1,0))</f>
        <v>#REF!</v>
      </c>
      <c r="P13" s="204" t="e">
        <f>IF('Crisis Indicator Data'!#REF!="No Data",1,IF(#REF!&lt;&gt;"",1,0))</f>
        <v>#REF!</v>
      </c>
      <c r="Q13" s="204" t="e">
        <f>IF('Crisis Indicator Data'!#REF!="No Data",1,IF(#REF!&lt;&gt;"",1,0))</f>
        <v>#REF!</v>
      </c>
      <c r="R13" s="204" t="e">
        <f>IF('Crisis Indicator Data'!#REF!="No Data",1,IF(#REF!&lt;&gt;"",1,0))</f>
        <v>#REF!</v>
      </c>
      <c r="S13" s="204" t="e">
        <f>IF('Crisis Indicator Data'!#REF!="No Data",1,IF(#REF!&lt;&gt;"",1,0))</f>
        <v>#REF!</v>
      </c>
      <c r="T13" s="204" t="e">
        <f>IF('Crisis Indicator Data'!#REF!="No Data",1,IF(#REF!&lt;&gt;"",1,0))</f>
        <v>#REF!</v>
      </c>
      <c r="U13" s="204" t="e">
        <f>IF('Crisis Indicator Data'!#REF!="No Data",1,IF(#REF!&lt;&gt;"",1,0))</f>
        <v>#REF!</v>
      </c>
      <c r="V13" s="204" t="e">
        <f>IF('Crisis Indicator Data'!#REF!="No Data",1,IF(#REF!&lt;&gt;"",1,0))</f>
        <v>#REF!</v>
      </c>
      <c r="W13" s="204" t="e">
        <f>IF('Crisis Indicator Data'!#REF!="No Data",1,IF(#REF!&lt;&gt;"",1,0))</f>
        <v>#REF!</v>
      </c>
      <c r="X13" s="204" t="e">
        <f>IF('Crisis Indicator Data'!#REF!="No Data",1,IF(#REF!&lt;&gt;"",1,0))</f>
        <v>#REF!</v>
      </c>
      <c r="Y13" s="204" t="e">
        <f>IF('Crisis Indicator Data'!#REF!="No Data",1,IF(#REF!&lt;&gt;"",1,0))</f>
        <v>#REF!</v>
      </c>
      <c r="Z13" s="204" t="e">
        <f>IF('Crisis Indicator Data'!#REF!="No Data",1,IF(#REF!&lt;&gt;"",1,0))</f>
        <v>#REF!</v>
      </c>
      <c r="AA13" s="204" t="e">
        <f>IF('Crisis Indicator Data'!#REF!="No Data",1,IF(#REF!&lt;&gt;"",1,0))</f>
        <v>#REF!</v>
      </c>
      <c r="AB13" s="204" t="e">
        <f>IF('Crisis Indicator Data'!#REF!="No Data",1,IF(#REF!&lt;&gt;"",1,0))</f>
        <v>#REF!</v>
      </c>
      <c r="AC13" s="204" t="e">
        <f>IF('Crisis Indicator Data'!#REF!="No Data",1,IF(#REF!&lt;&gt;"",1,0))</f>
        <v>#REF!</v>
      </c>
      <c r="AD13" s="204" t="e">
        <f>IF('Crisis Indicator Data'!#REF!="No Data",1,IF(#REF!&lt;&gt;"",1,0))</f>
        <v>#REF!</v>
      </c>
      <c r="AE13" s="204" t="e">
        <f>IF('Crisis Indicator Data'!#REF!="No Data",1,IF(#REF!&lt;&gt;"",1,0))</f>
        <v>#REF!</v>
      </c>
      <c r="AF13" s="204" t="e">
        <f>IF('Crisis Indicator Data'!#REF!="No Data",1,IF(#REF!&lt;&gt;"",1,0))</f>
        <v>#REF!</v>
      </c>
      <c r="AG13" s="204" t="e">
        <f>IF('Crisis Indicator Data'!#REF!="No Data",1,IF(#REF!&lt;&gt;"",1,0))</f>
        <v>#REF!</v>
      </c>
      <c r="AH13" s="204" t="e">
        <f>IF('Crisis Indicator Data'!#REF!="No Data",1,IF(#REF!&lt;&gt;"",1,0))</f>
        <v>#REF!</v>
      </c>
      <c r="AI13" s="204" t="e">
        <f>IF('Crisis Indicator Data'!#REF!="No Data",1,IF(#REF!&lt;&gt;"",1,0))</f>
        <v>#REF!</v>
      </c>
      <c r="AJ13" s="204" t="e">
        <f>IF('Crisis Indicator Data'!#REF!="No Data",1,IF(#REF!&lt;&gt;"",1,0))</f>
        <v>#REF!</v>
      </c>
      <c r="AK13" s="204" t="e">
        <f>IF('Crisis Indicator Data'!#REF!="No Data",1,IF(#REF!&lt;&gt;"",1,0))</f>
        <v>#REF!</v>
      </c>
      <c r="AL13" s="204" t="e">
        <f>IF('Crisis Indicator Data'!#REF!="No Data",1,IF(#REF!&lt;&gt;"",1,0))</f>
        <v>#REF!</v>
      </c>
      <c r="AM13" s="204" t="e">
        <f>IF('Crisis Indicator Data'!#REF!="No Data",1,IF(#REF!&lt;&gt;"",1,0))</f>
        <v>#REF!</v>
      </c>
      <c r="AN13" s="204" t="e">
        <f>IF('Crisis Indicator Data'!#REF!="No Data",1,IF(#REF!&lt;&gt;"",1,0))</f>
        <v>#REF!</v>
      </c>
      <c r="AO13" s="204" t="e">
        <f>IF('Crisis Indicator Data'!#REF!="No Data",1,IF(#REF!&lt;&gt;"",1,0))</f>
        <v>#REF!</v>
      </c>
      <c r="AP13" s="204" t="e">
        <f>IF('Crisis Indicator Data'!#REF!="No Data",1,IF(#REF!&lt;&gt;"",1,0))</f>
        <v>#REF!</v>
      </c>
      <c r="AQ13" s="204" t="e">
        <f>IF('Crisis Indicator Data'!#REF!="No Data",1,IF(#REF!&lt;&gt;"",1,0))</f>
        <v>#REF!</v>
      </c>
      <c r="AR13" s="204" t="e">
        <f>IF('Crisis Indicator Data'!#REF!="No Data",1,IF(#REF!&lt;&gt;"",1,0))</f>
        <v>#REF!</v>
      </c>
      <c r="AS13" s="204" t="e">
        <f>IF('Crisis Indicator Data'!#REF!="No Data",1,IF(#REF!&lt;&gt;"",1,0))</f>
        <v>#REF!</v>
      </c>
      <c r="AT13" s="204" t="e">
        <f>IF('Crisis Indicator Data'!#REF!="No Data",1,IF(#REF!&lt;&gt;"",1,0))</f>
        <v>#REF!</v>
      </c>
      <c r="AU13" s="204" t="e">
        <f>IF('Crisis Indicator Data'!#REF!="No Data",1,IF(#REF!&lt;&gt;"",1,0))</f>
        <v>#REF!</v>
      </c>
      <c r="AV13" s="204" t="e">
        <f>IF('Crisis Indicator Data'!#REF!="No Data",1,IF(#REF!&lt;&gt;"",1,0))</f>
        <v>#REF!</v>
      </c>
      <c r="AW13" s="204" t="e">
        <f>IF('Crisis Indicator Data'!#REF!="No Data",1,IF(#REF!&lt;&gt;"",1,0))</f>
        <v>#REF!</v>
      </c>
      <c r="AX13" s="204" t="e">
        <f>IF('Crisis Indicator Data'!#REF!="No Data",1,IF(#REF!&lt;&gt;"",1,0))</f>
        <v>#REF!</v>
      </c>
      <c r="AY13" s="204" t="e">
        <f>IF('Crisis Indicator Data'!#REF!="No Data",1,IF(#REF!&lt;&gt;"",1,0))</f>
        <v>#REF!</v>
      </c>
      <c r="AZ13" s="204" t="e">
        <f>IF('Crisis Indicator Data'!#REF!="No Data",1,IF(#REF!&lt;&gt;"",1,0))</f>
        <v>#REF!</v>
      </c>
      <c r="BA13" t="e">
        <f t="shared" si="0"/>
        <v>#REF!</v>
      </c>
      <c r="BB13" s="22" t="e">
        <f t="shared" si="1"/>
        <v>#REF!</v>
      </c>
    </row>
    <row r="14" spans="1:54" x14ac:dyDescent="0.35">
      <c r="A14" t="s">
        <v>6858</v>
      </c>
      <c r="B14" s="204" t="e">
        <f>IF('Crisis Indicator Data'!#REF!="No Data",1,IF(#REF!&lt;&gt;"",1,0))</f>
        <v>#REF!</v>
      </c>
      <c r="C14" s="204" t="e">
        <f>IF('Crisis Indicator Data'!#REF!="No Data",1,IF(#REF!&lt;&gt;"",1,0))</f>
        <v>#REF!</v>
      </c>
      <c r="D14" s="204" t="e">
        <f>IF('Crisis Indicator Data'!#REF!="No Data",1,IF(#REF!&lt;&gt;"",1,0))</f>
        <v>#REF!</v>
      </c>
      <c r="E14" s="204" t="e">
        <f>IF('Crisis Indicator Data'!#REF!="No Data",1,IF(#REF!&lt;&gt;"",1,0))</f>
        <v>#REF!</v>
      </c>
      <c r="F14" s="204" t="e">
        <f>IF('Crisis Indicator Data'!#REF!="No Data",1,IF(#REF!&lt;&gt;"",1,0))</f>
        <v>#REF!</v>
      </c>
      <c r="G14" s="204" t="e">
        <f>IF('Crisis Indicator Data'!#REF!="No Data",1,IF(#REF!&lt;&gt;"",1,0))</f>
        <v>#REF!</v>
      </c>
      <c r="H14" s="204" t="e">
        <f>IF('Crisis Indicator Data'!#REF!="No Data",1,IF(#REF!&lt;&gt;"",1,0))</f>
        <v>#REF!</v>
      </c>
      <c r="I14" s="204" t="e">
        <f>IF('Crisis Indicator Data'!#REF!="No Data",1,IF(#REF!&lt;&gt;"",1,0))</f>
        <v>#REF!</v>
      </c>
      <c r="J14" s="204" t="e">
        <f>IF('Crisis Indicator Data'!#REF!="No Data",1,IF(#REF!&lt;&gt;"",1,0))</f>
        <v>#REF!</v>
      </c>
      <c r="K14" s="204" t="e">
        <f>IF('Crisis Indicator Data'!#REF!="No Data",1,IF(#REF!&lt;&gt;"",1,0))</f>
        <v>#REF!</v>
      </c>
      <c r="L14" s="204" t="e">
        <f>IF('Crisis Indicator Data'!#REF!="No Data",1,IF(#REF!&lt;&gt;"",1,0))</f>
        <v>#REF!</v>
      </c>
      <c r="M14" s="204" t="e">
        <f>IF('Crisis Indicator Data'!#REF!="No Data",1,IF(#REF!&lt;&gt;"",1,0))</f>
        <v>#REF!</v>
      </c>
      <c r="N14" s="204" t="e">
        <f>IF('Crisis Indicator Data'!#REF!="No Data",1,IF(#REF!&lt;&gt;"",1,0))</f>
        <v>#REF!</v>
      </c>
      <c r="O14" s="204" t="e">
        <f>IF('Crisis Indicator Data'!#REF!="No Data",1,IF(#REF!&lt;&gt;"",1,0))</f>
        <v>#REF!</v>
      </c>
      <c r="P14" s="204" t="e">
        <f>IF('Crisis Indicator Data'!#REF!="No Data",1,IF(#REF!&lt;&gt;"",1,0))</f>
        <v>#REF!</v>
      </c>
      <c r="Q14" s="204" t="e">
        <f>IF('Crisis Indicator Data'!#REF!="No Data",1,IF(#REF!&lt;&gt;"",1,0))</f>
        <v>#REF!</v>
      </c>
      <c r="R14" s="204" t="e">
        <f>IF('Crisis Indicator Data'!#REF!="No Data",1,IF(#REF!&lt;&gt;"",1,0))</f>
        <v>#REF!</v>
      </c>
      <c r="S14" s="204" t="e">
        <f>IF('Crisis Indicator Data'!#REF!="No Data",1,IF(#REF!&lt;&gt;"",1,0))</f>
        <v>#REF!</v>
      </c>
      <c r="T14" s="204" t="e">
        <f>IF('Crisis Indicator Data'!#REF!="No Data",1,IF(#REF!&lt;&gt;"",1,0))</f>
        <v>#REF!</v>
      </c>
      <c r="U14" s="204" t="e">
        <f>IF('Crisis Indicator Data'!#REF!="No Data",1,IF(#REF!&lt;&gt;"",1,0))</f>
        <v>#REF!</v>
      </c>
      <c r="V14" s="204" t="e">
        <f>IF('Crisis Indicator Data'!#REF!="No Data",1,IF(#REF!&lt;&gt;"",1,0))</f>
        <v>#REF!</v>
      </c>
      <c r="W14" s="204" t="e">
        <f>IF('Crisis Indicator Data'!#REF!="No Data",1,IF(#REF!&lt;&gt;"",1,0))</f>
        <v>#REF!</v>
      </c>
      <c r="X14" s="204" t="e">
        <f>IF('Crisis Indicator Data'!#REF!="No Data",1,IF(#REF!&lt;&gt;"",1,0))</f>
        <v>#REF!</v>
      </c>
      <c r="Y14" s="204" t="e">
        <f>IF('Crisis Indicator Data'!#REF!="No Data",1,IF(#REF!&lt;&gt;"",1,0))</f>
        <v>#REF!</v>
      </c>
      <c r="Z14" s="204" t="e">
        <f>IF('Crisis Indicator Data'!#REF!="No Data",1,IF(#REF!&lt;&gt;"",1,0))</f>
        <v>#REF!</v>
      </c>
      <c r="AA14" s="204" t="e">
        <f>IF('Crisis Indicator Data'!#REF!="No Data",1,IF(#REF!&lt;&gt;"",1,0))</f>
        <v>#REF!</v>
      </c>
      <c r="AB14" s="204" t="e">
        <f>IF('Crisis Indicator Data'!#REF!="No Data",1,IF(#REF!&lt;&gt;"",1,0))</f>
        <v>#REF!</v>
      </c>
      <c r="AC14" s="204" t="e">
        <f>IF('Crisis Indicator Data'!#REF!="No Data",1,IF(#REF!&lt;&gt;"",1,0))</f>
        <v>#REF!</v>
      </c>
      <c r="AD14" s="204" t="e">
        <f>IF('Crisis Indicator Data'!#REF!="No Data",1,IF(#REF!&lt;&gt;"",1,0))</f>
        <v>#REF!</v>
      </c>
      <c r="AE14" s="204" t="e">
        <f>IF('Crisis Indicator Data'!#REF!="No Data",1,IF(#REF!&lt;&gt;"",1,0))</f>
        <v>#REF!</v>
      </c>
      <c r="AF14" s="204" t="e">
        <f>IF('Crisis Indicator Data'!#REF!="No Data",1,IF(#REF!&lt;&gt;"",1,0))</f>
        <v>#REF!</v>
      </c>
      <c r="AG14" s="204" t="e">
        <f>IF('Crisis Indicator Data'!#REF!="No Data",1,IF(#REF!&lt;&gt;"",1,0))</f>
        <v>#REF!</v>
      </c>
      <c r="AH14" s="204" t="e">
        <f>IF('Crisis Indicator Data'!#REF!="No Data",1,IF(#REF!&lt;&gt;"",1,0))</f>
        <v>#REF!</v>
      </c>
      <c r="AI14" s="204" t="e">
        <f>IF('Crisis Indicator Data'!#REF!="No Data",1,IF(#REF!&lt;&gt;"",1,0))</f>
        <v>#REF!</v>
      </c>
      <c r="AJ14" s="204" t="e">
        <f>IF('Crisis Indicator Data'!#REF!="No Data",1,IF(#REF!&lt;&gt;"",1,0))</f>
        <v>#REF!</v>
      </c>
      <c r="AK14" s="204" t="e">
        <f>IF('Crisis Indicator Data'!#REF!="No Data",1,IF(#REF!&lt;&gt;"",1,0))</f>
        <v>#REF!</v>
      </c>
      <c r="AL14" s="204" t="e">
        <f>IF('Crisis Indicator Data'!#REF!="No Data",1,IF(#REF!&lt;&gt;"",1,0))</f>
        <v>#REF!</v>
      </c>
      <c r="AM14" s="204" t="e">
        <f>IF('Crisis Indicator Data'!#REF!="No Data",1,IF(#REF!&lt;&gt;"",1,0))</f>
        <v>#REF!</v>
      </c>
      <c r="AN14" s="204" t="e">
        <f>IF('Crisis Indicator Data'!#REF!="No Data",1,IF(#REF!&lt;&gt;"",1,0))</f>
        <v>#REF!</v>
      </c>
      <c r="AO14" s="204" t="e">
        <f>IF('Crisis Indicator Data'!#REF!="No Data",1,IF(#REF!&lt;&gt;"",1,0))</f>
        <v>#REF!</v>
      </c>
      <c r="AP14" s="204" t="e">
        <f>IF('Crisis Indicator Data'!#REF!="No Data",1,IF(#REF!&lt;&gt;"",1,0))</f>
        <v>#REF!</v>
      </c>
      <c r="AQ14" s="204" t="e">
        <f>IF('Crisis Indicator Data'!#REF!="No Data",1,IF(#REF!&lt;&gt;"",1,0))</f>
        <v>#REF!</v>
      </c>
      <c r="AR14" s="204" t="e">
        <f>IF('Crisis Indicator Data'!#REF!="No Data",1,IF(#REF!&lt;&gt;"",1,0))</f>
        <v>#REF!</v>
      </c>
      <c r="AS14" s="204" t="e">
        <f>IF('Crisis Indicator Data'!#REF!="No Data",1,IF(#REF!&lt;&gt;"",1,0))</f>
        <v>#REF!</v>
      </c>
      <c r="AT14" s="204" t="e">
        <f>IF('Crisis Indicator Data'!#REF!="No Data",1,IF(#REF!&lt;&gt;"",1,0))</f>
        <v>#REF!</v>
      </c>
      <c r="AU14" s="204" t="e">
        <f>IF('Crisis Indicator Data'!#REF!="No Data",1,IF(#REF!&lt;&gt;"",1,0))</f>
        <v>#REF!</v>
      </c>
      <c r="AV14" s="204" t="e">
        <f>IF('Crisis Indicator Data'!#REF!="No Data",1,IF(#REF!&lt;&gt;"",1,0))</f>
        <v>#REF!</v>
      </c>
      <c r="AW14" s="204" t="e">
        <f>IF('Crisis Indicator Data'!#REF!="No Data",1,IF(#REF!&lt;&gt;"",1,0))</f>
        <v>#REF!</v>
      </c>
      <c r="AX14" s="204" t="e">
        <f>IF('Crisis Indicator Data'!#REF!="No Data",1,IF(#REF!&lt;&gt;"",1,0))</f>
        <v>#REF!</v>
      </c>
      <c r="AY14" s="204" t="e">
        <f>IF('Crisis Indicator Data'!#REF!="No Data",1,IF(#REF!&lt;&gt;"",1,0))</f>
        <v>#REF!</v>
      </c>
      <c r="AZ14" s="204" t="e">
        <f>IF('Crisis Indicator Data'!#REF!="No Data",1,IF(#REF!&lt;&gt;"",1,0))</f>
        <v>#REF!</v>
      </c>
      <c r="BA14" t="e">
        <f t="shared" si="0"/>
        <v>#REF!</v>
      </c>
      <c r="BB14" s="22" t="e">
        <f t="shared" si="1"/>
        <v>#REF!</v>
      </c>
    </row>
    <row r="15" spans="1:54" x14ac:dyDescent="0.35">
      <c r="A15" t="s">
        <v>6875</v>
      </c>
      <c r="B15" s="204" t="e">
        <f>IF('Crisis Indicator Data'!#REF!="No Data",1,IF(#REF!&lt;&gt;"",1,0))</f>
        <v>#REF!</v>
      </c>
      <c r="C15" s="204" t="e">
        <f>IF('Crisis Indicator Data'!#REF!="No Data",1,IF(#REF!&lt;&gt;"",1,0))</f>
        <v>#REF!</v>
      </c>
      <c r="D15" s="204" t="e">
        <f>IF('Crisis Indicator Data'!#REF!="No Data",1,IF(#REF!&lt;&gt;"",1,0))</f>
        <v>#REF!</v>
      </c>
      <c r="E15" s="204" t="e">
        <f>IF('Crisis Indicator Data'!#REF!="No Data",1,IF(#REF!&lt;&gt;"",1,0))</f>
        <v>#REF!</v>
      </c>
      <c r="F15" s="204" t="e">
        <f>IF('Crisis Indicator Data'!#REF!="No Data",1,IF(#REF!&lt;&gt;"",1,0))</f>
        <v>#REF!</v>
      </c>
      <c r="G15" s="204" t="e">
        <f>IF('Crisis Indicator Data'!#REF!="No Data",1,IF(#REF!&lt;&gt;"",1,0))</f>
        <v>#REF!</v>
      </c>
      <c r="H15" s="204" t="e">
        <f>IF('Crisis Indicator Data'!#REF!="No Data",1,IF(#REF!&lt;&gt;"",1,0))</f>
        <v>#REF!</v>
      </c>
      <c r="I15" s="204" t="e">
        <f>IF('Crisis Indicator Data'!#REF!="No Data",1,IF(#REF!&lt;&gt;"",1,0))</f>
        <v>#REF!</v>
      </c>
      <c r="J15" s="204" t="e">
        <f>IF('Crisis Indicator Data'!#REF!="No Data",1,IF(#REF!&lt;&gt;"",1,0))</f>
        <v>#REF!</v>
      </c>
      <c r="K15" s="204" t="e">
        <f>IF('Crisis Indicator Data'!#REF!="No Data",1,IF(#REF!&lt;&gt;"",1,0))</f>
        <v>#REF!</v>
      </c>
      <c r="L15" s="204" t="e">
        <f>IF('Crisis Indicator Data'!#REF!="No Data",1,IF(#REF!&lt;&gt;"",1,0))</f>
        <v>#REF!</v>
      </c>
      <c r="M15" s="204" t="e">
        <f>IF('Crisis Indicator Data'!#REF!="No Data",1,IF(#REF!&lt;&gt;"",1,0))</f>
        <v>#REF!</v>
      </c>
      <c r="N15" s="204" t="e">
        <f>IF('Crisis Indicator Data'!#REF!="No Data",1,IF(#REF!&lt;&gt;"",1,0))</f>
        <v>#REF!</v>
      </c>
      <c r="O15" s="204" t="e">
        <f>IF('Crisis Indicator Data'!#REF!="No Data",1,IF(#REF!&lt;&gt;"",1,0))</f>
        <v>#REF!</v>
      </c>
      <c r="P15" s="204" t="e">
        <f>IF('Crisis Indicator Data'!#REF!="No Data",1,IF(#REF!&lt;&gt;"",1,0))</f>
        <v>#REF!</v>
      </c>
      <c r="Q15" s="204" t="e">
        <f>IF('Crisis Indicator Data'!#REF!="No Data",1,IF(#REF!&lt;&gt;"",1,0))</f>
        <v>#REF!</v>
      </c>
      <c r="R15" s="204" t="e">
        <f>IF('Crisis Indicator Data'!#REF!="No Data",1,IF(#REF!&lt;&gt;"",1,0))</f>
        <v>#REF!</v>
      </c>
      <c r="S15" s="204" t="e">
        <f>IF('Crisis Indicator Data'!#REF!="No Data",1,IF(#REF!&lt;&gt;"",1,0))</f>
        <v>#REF!</v>
      </c>
      <c r="T15" s="204" t="e">
        <f>IF('Crisis Indicator Data'!#REF!="No Data",1,IF(#REF!&lt;&gt;"",1,0))</f>
        <v>#REF!</v>
      </c>
      <c r="U15" s="204" t="e">
        <f>IF('Crisis Indicator Data'!#REF!="No Data",1,IF(#REF!&lt;&gt;"",1,0))</f>
        <v>#REF!</v>
      </c>
      <c r="V15" s="204" t="e">
        <f>IF('Crisis Indicator Data'!#REF!="No Data",1,IF(#REF!&lt;&gt;"",1,0))</f>
        <v>#REF!</v>
      </c>
      <c r="W15" s="204" t="e">
        <f>IF('Crisis Indicator Data'!#REF!="No Data",1,IF(#REF!&lt;&gt;"",1,0))</f>
        <v>#REF!</v>
      </c>
      <c r="X15" s="204" t="e">
        <f>IF('Crisis Indicator Data'!#REF!="No Data",1,IF(#REF!&lt;&gt;"",1,0))</f>
        <v>#REF!</v>
      </c>
      <c r="Y15" s="204" t="e">
        <f>IF('Crisis Indicator Data'!#REF!="No Data",1,IF(#REF!&lt;&gt;"",1,0))</f>
        <v>#REF!</v>
      </c>
      <c r="Z15" s="204" t="e">
        <f>IF('Crisis Indicator Data'!#REF!="No Data",1,IF(#REF!&lt;&gt;"",1,0))</f>
        <v>#REF!</v>
      </c>
      <c r="AA15" s="204" t="e">
        <f>IF('Crisis Indicator Data'!#REF!="No Data",1,IF(#REF!&lt;&gt;"",1,0))</f>
        <v>#REF!</v>
      </c>
      <c r="AB15" s="204" t="e">
        <f>IF('Crisis Indicator Data'!#REF!="No Data",1,IF(#REF!&lt;&gt;"",1,0))</f>
        <v>#REF!</v>
      </c>
      <c r="AC15" s="204" t="e">
        <f>IF('Crisis Indicator Data'!#REF!="No Data",1,IF(#REF!&lt;&gt;"",1,0))</f>
        <v>#REF!</v>
      </c>
      <c r="AD15" s="204" t="e">
        <f>IF('Crisis Indicator Data'!#REF!="No Data",1,IF(#REF!&lt;&gt;"",1,0))</f>
        <v>#REF!</v>
      </c>
      <c r="AE15" s="204" t="e">
        <f>IF('Crisis Indicator Data'!#REF!="No Data",1,IF(#REF!&lt;&gt;"",1,0))</f>
        <v>#REF!</v>
      </c>
      <c r="AF15" s="204" t="e">
        <f>IF('Crisis Indicator Data'!#REF!="No Data",1,IF(#REF!&lt;&gt;"",1,0))</f>
        <v>#REF!</v>
      </c>
      <c r="AG15" s="204" t="e">
        <f>IF('Crisis Indicator Data'!#REF!="No Data",1,IF(#REF!&lt;&gt;"",1,0))</f>
        <v>#REF!</v>
      </c>
      <c r="AH15" s="204" t="e">
        <f>IF('Crisis Indicator Data'!#REF!="No Data",1,IF(#REF!&lt;&gt;"",1,0))</f>
        <v>#REF!</v>
      </c>
      <c r="AI15" s="204" t="e">
        <f>IF('Crisis Indicator Data'!#REF!="No Data",1,IF(#REF!&lt;&gt;"",1,0))</f>
        <v>#REF!</v>
      </c>
      <c r="AJ15" s="204" t="e">
        <f>IF('Crisis Indicator Data'!#REF!="No Data",1,IF(#REF!&lt;&gt;"",1,0))</f>
        <v>#REF!</v>
      </c>
      <c r="AK15" s="204" t="e">
        <f>IF('Crisis Indicator Data'!#REF!="No Data",1,IF(#REF!&lt;&gt;"",1,0))</f>
        <v>#REF!</v>
      </c>
      <c r="AL15" s="204" t="e">
        <f>IF('Crisis Indicator Data'!#REF!="No Data",1,IF(#REF!&lt;&gt;"",1,0))</f>
        <v>#REF!</v>
      </c>
      <c r="AM15" s="204" t="e">
        <f>IF('Crisis Indicator Data'!#REF!="No Data",1,IF(#REF!&lt;&gt;"",1,0))</f>
        <v>#REF!</v>
      </c>
      <c r="AN15" s="204" t="e">
        <f>IF('Crisis Indicator Data'!#REF!="No Data",1,IF(#REF!&lt;&gt;"",1,0))</f>
        <v>#REF!</v>
      </c>
      <c r="AO15" s="204" t="e">
        <f>IF('Crisis Indicator Data'!#REF!="No Data",1,IF(#REF!&lt;&gt;"",1,0))</f>
        <v>#REF!</v>
      </c>
      <c r="AP15" s="204" t="e">
        <f>IF('Crisis Indicator Data'!#REF!="No Data",1,IF(#REF!&lt;&gt;"",1,0))</f>
        <v>#REF!</v>
      </c>
      <c r="AQ15" s="204" t="e">
        <f>IF('Crisis Indicator Data'!#REF!="No Data",1,IF(#REF!&lt;&gt;"",1,0))</f>
        <v>#REF!</v>
      </c>
      <c r="AR15" s="204" t="e">
        <f>IF('Crisis Indicator Data'!#REF!="No Data",1,IF(#REF!&lt;&gt;"",1,0))</f>
        <v>#REF!</v>
      </c>
      <c r="AS15" s="204" t="e">
        <f>IF('Crisis Indicator Data'!#REF!="No Data",1,IF(#REF!&lt;&gt;"",1,0))</f>
        <v>#REF!</v>
      </c>
      <c r="AT15" s="204" t="e">
        <f>IF('Crisis Indicator Data'!#REF!="No Data",1,IF(#REF!&lt;&gt;"",1,0))</f>
        <v>#REF!</v>
      </c>
      <c r="AU15" s="204" t="e">
        <f>IF('Crisis Indicator Data'!#REF!="No Data",1,IF(#REF!&lt;&gt;"",1,0))</f>
        <v>#REF!</v>
      </c>
      <c r="AV15" s="204" t="e">
        <f>IF('Crisis Indicator Data'!#REF!="No Data",1,IF(#REF!&lt;&gt;"",1,0))</f>
        <v>#REF!</v>
      </c>
      <c r="AW15" s="204" t="e">
        <f>IF('Crisis Indicator Data'!#REF!="No Data",1,IF(#REF!&lt;&gt;"",1,0))</f>
        <v>#REF!</v>
      </c>
      <c r="AX15" s="204" t="e">
        <f>IF('Crisis Indicator Data'!#REF!="No Data",1,IF(#REF!&lt;&gt;"",1,0))</f>
        <v>#REF!</v>
      </c>
      <c r="AY15" s="204" t="e">
        <f>IF('Crisis Indicator Data'!#REF!="No Data",1,IF(#REF!&lt;&gt;"",1,0))</f>
        <v>#REF!</v>
      </c>
      <c r="AZ15" s="204" t="e">
        <f>IF('Crisis Indicator Data'!#REF!="No Data",1,IF(#REF!&lt;&gt;"",1,0))</f>
        <v>#REF!</v>
      </c>
      <c r="BA15" t="e">
        <f t="shared" si="0"/>
        <v>#REF!</v>
      </c>
      <c r="BB15" s="22" t="e">
        <f t="shared" si="1"/>
        <v>#REF!</v>
      </c>
    </row>
    <row r="16" spans="1:54" x14ac:dyDescent="0.35">
      <c r="A16" t="s">
        <v>6868</v>
      </c>
      <c r="B16" s="204" t="e">
        <f>IF('Crisis Indicator Data'!#REF!="No Data",1,IF(#REF!&lt;&gt;"",1,0))</f>
        <v>#REF!</v>
      </c>
      <c r="C16" s="204" t="e">
        <f>IF('Crisis Indicator Data'!#REF!="No Data",1,IF(#REF!&lt;&gt;"",1,0))</f>
        <v>#REF!</v>
      </c>
      <c r="D16" s="204" t="e">
        <f>IF('Crisis Indicator Data'!#REF!="No Data",1,IF(#REF!&lt;&gt;"",1,0))</f>
        <v>#REF!</v>
      </c>
      <c r="E16" s="204" t="e">
        <f>IF('Crisis Indicator Data'!#REF!="No Data",1,IF(#REF!&lt;&gt;"",1,0))</f>
        <v>#REF!</v>
      </c>
      <c r="F16" s="204" t="e">
        <f>IF('Crisis Indicator Data'!#REF!="No Data",1,IF(#REF!&lt;&gt;"",1,0))</f>
        <v>#REF!</v>
      </c>
      <c r="G16" s="204" t="e">
        <f>IF('Crisis Indicator Data'!#REF!="No Data",1,IF(#REF!&lt;&gt;"",1,0))</f>
        <v>#REF!</v>
      </c>
      <c r="H16" s="204" t="e">
        <f>IF('Crisis Indicator Data'!#REF!="No Data",1,IF(#REF!&lt;&gt;"",1,0))</f>
        <v>#REF!</v>
      </c>
      <c r="I16" s="204" t="e">
        <f>IF('Crisis Indicator Data'!#REF!="No Data",1,IF(#REF!&lt;&gt;"",1,0))</f>
        <v>#REF!</v>
      </c>
      <c r="J16" s="204" t="e">
        <f>IF('Crisis Indicator Data'!#REF!="No Data",1,IF(#REF!&lt;&gt;"",1,0))</f>
        <v>#REF!</v>
      </c>
      <c r="K16" s="204" t="e">
        <f>IF('Crisis Indicator Data'!#REF!="No Data",1,IF(#REF!&lt;&gt;"",1,0))</f>
        <v>#REF!</v>
      </c>
      <c r="L16" s="204" t="e">
        <f>IF('Crisis Indicator Data'!#REF!="No Data",1,IF(#REF!&lt;&gt;"",1,0))</f>
        <v>#REF!</v>
      </c>
      <c r="M16" s="204" t="e">
        <f>IF('Crisis Indicator Data'!#REF!="No Data",1,IF(#REF!&lt;&gt;"",1,0))</f>
        <v>#REF!</v>
      </c>
      <c r="N16" s="204" t="e">
        <f>IF('Crisis Indicator Data'!#REF!="No Data",1,IF(#REF!&lt;&gt;"",1,0))</f>
        <v>#REF!</v>
      </c>
      <c r="O16" s="204" t="e">
        <f>IF('Crisis Indicator Data'!#REF!="No Data",1,IF(#REF!&lt;&gt;"",1,0))</f>
        <v>#REF!</v>
      </c>
      <c r="P16" s="204" t="e">
        <f>IF('Crisis Indicator Data'!#REF!="No Data",1,IF(#REF!&lt;&gt;"",1,0))</f>
        <v>#REF!</v>
      </c>
      <c r="Q16" s="204" t="e">
        <f>IF('Crisis Indicator Data'!#REF!="No Data",1,IF(#REF!&lt;&gt;"",1,0))</f>
        <v>#REF!</v>
      </c>
      <c r="R16" s="204" t="e">
        <f>IF('Crisis Indicator Data'!#REF!="No Data",1,IF(#REF!&lt;&gt;"",1,0))</f>
        <v>#REF!</v>
      </c>
      <c r="S16" s="204" t="e">
        <f>IF('Crisis Indicator Data'!#REF!="No Data",1,IF(#REF!&lt;&gt;"",1,0))</f>
        <v>#REF!</v>
      </c>
      <c r="T16" s="204" t="e">
        <f>IF('Crisis Indicator Data'!#REF!="No Data",1,IF(#REF!&lt;&gt;"",1,0))</f>
        <v>#REF!</v>
      </c>
      <c r="U16" s="204" t="e">
        <f>IF('Crisis Indicator Data'!#REF!="No Data",1,IF(#REF!&lt;&gt;"",1,0))</f>
        <v>#REF!</v>
      </c>
      <c r="V16" s="204" t="e">
        <f>IF('Crisis Indicator Data'!#REF!="No Data",1,IF(#REF!&lt;&gt;"",1,0))</f>
        <v>#REF!</v>
      </c>
      <c r="W16" s="204" t="e">
        <f>IF('Crisis Indicator Data'!#REF!="No Data",1,IF(#REF!&lt;&gt;"",1,0))</f>
        <v>#REF!</v>
      </c>
      <c r="X16" s="204" t="e">
        <f>IF('Crisis Indicator Data'!#REF!="No Data",1,IF(#REF!&lt;&gt;"",1,0))</f>
        <v>#REF!</v>
      </c>
      <c r="Y16" s="204" t="e">
        <f>IF('Crisis Indicator Data'!#REF!="No Data",1,IF(#REF!&lt;&gt;"",1,0))</f>
        <v>#REF!</v>
      </c>
      <c r="Z16" s="204" t="e">
        <f>IF('Crisis Indicator Data'!#REF!="No Data",1,IF(#REF!&lt;&gt;"",1,0))</f>
        <v>#REF!</v>
      </c>
      <c r="AA16" s="204" t="e">
        <f>IF('Crisis Indicator Data'!#REF!="No Data",1,IF(#REF!&lt;&gt;"",1,0))</f>
        <v>#REF!</v>
      </c>
      <c r="AB16" s="204" t="e">
        <f>IF('Crisis Indicator Data'!#REF!="No Data",1,IF(#REF!&lt;&gt;"",1,0))</f>
        <v>#REF!</v>
      </c>
      <c r="AC16" s="204" t="e">
        <f>IF('Crisis Indicator Data'!#REF!="No Data",1,IF(#REF!&lt;&gt;"",1,0))</f>
        <v>#REF!</v>
      </c>
      <c r="AD16" s="204" t="e">
        <f>IF('Crisis Indicator Data'!#REF!="No Data",1,IF(#REF!&lt;&gt;"",1,0))</f>
        <v>#REF!</v>
      </c>
      <c r="AE16" s="204" t="e">
        <f>IF('Crisis Indicator Data'!#REF!="No Data",1,IF(#REF!&lt;&gt;"",1,0))</f>
        <v>#REF!</v>
      </c>
      <c r="AF16" s="204" t="e">
        <f>IF('Crisis Indicator Data'!#REF!="No Data",1,IF(#REF!&lt;&gt;"",1,0))</f>
        <v>#REF!</v>
      </c>
      <c r="AG16" s="204" t="e">
        <f>IF('Crisis Indicator Data'!#REF!="No Data",1,IF(#REF!&lt;&gt;"",1,0))</f>
        <v>#REF!</v>
      </c>
      <c r="AH16" s="204" t="e">
        <f>IF('Crisis Indicator Data'!#REF!="No Data",1,IF(#REF!&lt;&gt;"",1,0))</f>
        <v>#REF!</v>
      </c>
      <c r="AI16" s="204" t="e">
        <f>IF('Crisis Indicator Data'!#REF!="No Data",1,IF(#REF!&lt;&gt;"",1,0))</f>
        <v>#REF!</v>
      </c>
      <c r="AJ16" s="204" t="e">
        <f>IF('Crisis Indicator Data'!#REF!="No Data",1,IF(#REF!&lt;&gt;"",1,0))</f>
        <v>#REF!</v>
      </c>
      <c r="AK16" s="204" t="e">
        <f>IF('Crisis Indicator Data'!#REF!="No Data",1,IF(#REF!&lt;&gt;"",1,0))</f>
        <v>#REF!</v>
      </c>
      <c r="AL16" s="204" t="e">
        <f>IF('Crisis Indicator Data'!#REF!="No Data",1,IF(#REF!&lt;&gt;"",1,0))</f>
        <v>#REF!</v>
      </c>
      <c r="AM16" s="204" t="e">
        <f>IF('Crisis Indicator Data'!#REF!="No Data",1,IF(#REF!&lt;&gt;"",1,0))</f>
        <v>#REF!</v>
      </c>
      <c r="AN16" s="204" t="e">
        <f>IF('Crisis Indicator Data'!#REF!="No Data",1,IF(#REF!&lt;&gt;"",1,0))</f>
        <v>#REF!</v>
      </c>
      <c r="AO16" s="204" t="e">
        <f>IF('Crisis Indicator Data'!#REF!="No Data",1,IF(#REF!&lt;&gt;"",1,0))</f>
        <v>#REF!</v>
      </c>
      <c r="AP16" s="204" t="e">
        <f>IF('Crisis Indicator Data'!#REF!="No Data",1,IF(#REF!&lt;&gt;"",1,0))</f>
        <v>#REF!</v>
      </c>
      <c r="AQ16" s="204" t="e">
        <f>IF('Crisis Indicator Data'!#REF!="No Data",1,IF(#REF!&lt;&gt;"",1,0))</f>
        <v>#REF!</v>
      </c>
      <c r="AR16" s="204" t="e">
        <f>IF('Crisis Indicator Data'!#REF!="No Data",1,IF(#REF!&lt;&gt;"",1,0))</f>
        <v>#REF!</v>
      </c>
      <c r="AS16" s="204" t="e">
        <f>IF('Crisis Indicator Data'!#REF!="No Data",1,IF(#REF!&lt;&gt;"",1,0))</f>
        <v>#REF!</v>
      </c>
      <c r="AT16" s="204" t="e">
        <f>IF('Crisis Indicator Data'!#REF!="No Data",1,IF(#REF!&lt;&gt;"",1,0))</f>
        <v>#REF!</v>
      </c>
      <c r="AU16" s="204" t="e">
        <f>IF('Crisis Indicator Data'!#REF!="No Data",1,IF(#REF!&lt;&gt;"",1,0))</f>
        <v>#REF!</v>
      </c>
      <c r="AV16" s="204" t="e">
        <f>IF('Crisis Indicator Data'!#REF!="No Data",1,IF(#REF!&lt;&gt;"",1,0))</f>
        <v>#REF!</v>
      </c>
      <c r="AW16" s="204" t="e">
        <f>IF('Crisis Indicator Data'!#REF!="No Data",1,IF(#REF!&lt;&gt;"",1,0))</f>
        <v>#REF!</v>
      </c>
      <c r="AX16" s="204" t="e">
        <f>IF('Crisis Indicator Data'!#REF!="No Data",1,IF(#REF!&lt;&gt;"",1,0))</f>
        <v>#REF!</v>
      </c>
      <c r="AY16" s="204" t="e">
        <f>IF('Crisis Indicator Data'!#REF!="No Data",1,IF(#REF!&lt;&gt;"",1,0))</f>
        <v>#REF!</v>
      </c>
      <c r="AZ16" s="204" t="e">
        <f>IF('Crisis Indicator Data'!#REF!="No Data",1,IF(#REF!&lt;&gt;"",1,0))</f>
        <v>#REF!</v>
      </c>
      <c r="BA16" t="e">
        <f t="shared" si="0"/>
        <v>#REF!</v>
      </c>
      <c r="BB16" s="22" t="e">
        <f t="shared" si="1"/>
        <v>#REF!</v>
      </c>
    </row>
    <row r="17" spans="1:54" x14ac:dyDescent="0.35">
      <c r="A17" t="s">
        <v>6854</v>
      </c>
      <c r="B17" s="204" t="e">
        <f>IF('Crisis Indicator Data'!#REF!="No Data",1,IF(#REF!&lt;&gt;"",1,0))</f>
        <v>#REF!</v>
      </c>
      <c r="C17" s="204" t="e">
        <f>IF('Crisis Indicator Data'!#REF!="No Data",1,IF(#REF!&lt;&gt;"",1,0))</f>
        <v>#REF!</v>
      </c>
      <c r="D17" s="204" t="e">
        <f>IF('Crisis Indicator Data'!#REF!="No Data",1,IF(#REF!&lt;&gt;"",1,0))</f>
        <v>#REF!</v>
      </c>
      <c r="E17" s="204" t="e">
        <f>IF('Crisis Indicator Data'!#REF!="No Data",1,IF(#REF!&lt;&gt;"",1,0))</f>
        <v>#REF!</v>
      </c>
      <c r="F17" s="204" t="e">
        <f>IF('Crisis Indicator Data'!#REF!="No Data",1,IF(#REF!&lt;&gt;"",1,0))</f>
        <v>#REF!</v>
      </c>
      <c r="G17" s="204" t="e">
        <f>IF('Crisis Indicator Data'!#REF!="No Data",1,IF(#REF!&lt;&gt;"",1,0))</f>
        <v>#REF!</v>
      </c>
      <c r="H17" s="204" t="e">
        <f>IF('Crisis Indicator Data'!#REF!="No Data",1,IF(#REF!&lt;&gt;"",1,0))</f>
        <v>#REF!</v>
      </c>
      <c r="I17" s="204" t="e">
        <f>IF('Crisis Indicator Data'!#REF!="No Data",1,IF(#REF!&lt;&gt;"",1,0))</f>
        <v>#REF!</v>
      </c>
      <c r="J17" s="204" t="e">
        <f>IF('Crisis Indicator Data'!#REF!="No Data",1,IF(#REF!&lt;&gt;"",1,0))</f>
        <v>#REF!</v>
      </c>
      <c r="K17" s="204" t="e">
        <f>IF('Crisis Indicator Data'!#REF!="No Data",1,IF(#REF!&lt;&gt;"",1,0))</f>
        <v>#REF!</v>
      </c>
      <c r="L17" s="204" t="e">
        <f>IF('Crisis Indicator Data'!#REF!="No Data",1,IF(#REF!&lt;&gt;"",1,0))</f>
        <v>#REF!</v>
      </c>
      <c r="M17" s="204" t="e">
        <f>IF('Crisis Indicator Data'!#REF!="No Data",1,IF(#REF!&lt;&gt;"",1,0))</f>
        <v>#REF!</v>
      </c>
      <c r="N17" s="204" t="e">
        <f>IF('Crisis Indicator Data'!#REF!="No Data",1,IF(#REF!&lt;&gt;"",1,0))</f>
        <v>#REF!</v>
      </c>
      <c r="O17" s="204" t="e">
        <f>IF('Crisis Indicator Data'!#REF!="No Data",1,IF(#REF!&lt;&gt;"",1,0))</f>
        <v>#REF!</v>
      </c>
      <c r="P17" s="204" t="e">
        <f>IF('Crisis Indicator Data'!#REF!="No Data",1,IF(#REF!&lt;&gt;"",1,0))</f>
        <v>#REF!</v>
      </c>
      <c r="Q17" s="204" t="e">
        <f>IF('Crisis Indicator Data'!#REF!="No Data",1,IF(#REF!&lt;&gt;"",1,0))</f>
        <v>#REF!</v>
      </c>
      <c r="R17" s="204" t="e">
        <f>IF('Crisis Indicator Data'!#REF!="No Data",1,IF(#REF!&lt;&gt;"",1,0))</f>
        <v>#REF!</v>
      </c>
      <c r="S17" s="204" t="e">
        <f>IF('Crisis Indicator Data'!#REF!="No Data",1,IF(#REF!&lt;&gt;"",1,0))</f>
        <v>#REF!</v>
      </c>
      <c r="T17" s="204" t="e">
        <f>IF('Crisis Indicator Data'!#REF!="No Data",1,IF(#REF!&lt;&gt;"",1,0))</f>
        <v>#REF!</v>
      </c>
      <c r="U17" s="204" t="e">
        <f>IF('Crisis Indicator Data'!#REF!="No Data",1,IF(#REF!&lt;&gt;"",1,0))</f>
        <v>#REF!</v>
      </c>
      <c r="V17" s="204" t="e">
        <f>IF('Crisis Indicator Data'!#REF!="No Data",1,IF(#REF!&lt;&gt;"",1,0))</f>
        <v>#REF!</v>
      </c>
      <c r="W17" s="204" t="e">
        <f>IF('Crisis Indicator Data'!#REF!="No Data",1,IF(#REF!&lt;&gt;"",1,0))</f>
        <v>#REF!</v>
      </c>
      <c r="X17" s="204" t="e">
        <f>IF('Crisis Indicator Data'!#REF!="No Data",1,IF(#REF!&lt;&gt;"",1,0))</f>
        <v>#REF!</v>
      </c>
      <c r="Y17" s="204" t="e">
        <f>IF('Crisis Indicator Data'!#REF!="No Data",1,IF(#REF!&lt;&gt;"",1,0))</f>
        <v>#REF!</v>
      </c>
      <c r="Z17" s="204" t="e">
        <f>IF('Crisis Indicator Data'!#REF!="No Data",1,IF(#REF!&lt;&gt;"",1,0))</f>
        <v>#REF!</v>
      </c>
      <c r="AA17" s="204" t="e">
        <f>IF('Crisis Indicator Data'!#REF!="No Data",1,IF(#REF!&lt;&gt;"",1,0))</f>
        <v>#REF!</v>
      </c>
      <c r="AB17" s="204" t="e">
        <f>IF('Crisis Indicator Data'!#REF!="No Data",1,IF(#REF!&lt;&gt;"",1,0))</f>
        <v>#REF!</v>
      </c>
      <c r="AC17" s="204" t="e">
        <f>IF('Crisis Indicator Data'!#REF!="No Data",1,IF(#REF!&lt;&gt;"",1,0))</f>
        <v>#REF!</v>
      </c>
      <c r="AD17" s="204" t="e">
        <f>IF('Crisis Indicator Data'!#REF!="No Data",1,IF(#REF!&lt;&gt;"",1,0))</f>
        <v>#REF!</v>
      </c>
      <c r="AE17" s="204" t="e">
        <f>IF('Crisis Indicator Data'!#REF!="No Data",1,IF(#REF!&lt;&gt;"",1,0))</f>
        <v>#REF!</v>
      </c>
      <c r="AF17" s="204" t="e">
        <f>IF('Crisis Indicator Data'!#REF!="No Data",1,IF(#REF!&lt;&gt;"",1,0))</f>
        <v>#REF!</v>
      </c>
      <c r="AG17" s="204" t="e">
        <f>IF('Crisis Indicator Data'!#REF!="No Data",1,IF(#REF!&lt;&gt;"",1,0))</f>
        <v>#REF!</v>
      </c>
      <c r="AH17" s="204" t="e">
        <f>IF('Crisis Indicator Data'!#REF!="No Data",1,IF(#REF!&lt;&gt;"",1,0))</f>
        <v>#REF!</v>
      </c>
      <c r="AI17" s="204" t="e">
        <f>IF('Crisis Indicator Data'!#REF!="No Data",1,IF(#REF!&lt;&gt;"",1,0))</f>
        <v>#REF!</v>
      </c>
      <c r="AJ17" s="204" t="e">
        <f>IF('Crisis Indicator Data'!#REF!="No Data",1,IF(#REF!&lt;&gt;"",1,0))</f>
        <v>#REF!</v>
      </c>
      <c r="AK17" s="204" t="e">
        <f>IF('Crisis Indicator Data'!#REF!="No Data",1,IF(#REF!&lt;&gt;"",1,0))</f>
        <v>#REF!</v>
      </c>
      <c r="AL17" s="204" t="e">
        <f>IF('Crisis Indicator Data'!#REF!="No Data",1,IF(#REF!&lt;&gt;"",1,0))</f>
        <v>#REF!</v>
      </c>
      <c r="AM17" s="204" t="e">
        <f>IF('Crisis Indicator Data'!#REF!="No Data",1,IF(#REF!&lt;&gt;"",1,0))</f>
        <v>#REF!</v>
      </c>
      <c r="AN17" s="204" t="e">
        <f>IF('Crisis Indicator Data'!#REF!="No Data",1,IF(#REF!&lt;&gt;"",1,0))</f>
        <v>#REF!</v>
      </c>
      <c r="AO17" s="204" t="e">
        <f>IF('Crisis Indicator Data'!#REF!="No Data",1,IF(#REF!&lt;&gt;"",1,0))</f>
        <v>#REF!</v>
      </c>
      <c r="AP17" s="204" t="e">
        <f>IF('Crisis Indicator Data'!#REF!="No Data",1,IF(#REF!&lt;&gt;"",1,0))</f>
        <v>#REF!</v>
      </c>
      <c r="AQ17" s="204" t="e">
        <f>IF('Crisis Indicator Data'!#REF!="No Data",1,IF(#REF!&lt;&gt;"",1,0))</f>
        <v>#REF!</v>
      </c>
      <c r="AR17" s="204" t="e">
        <f>IF('Crisis Indicator Data'!#REF!="No Data",1,IF(#REF!&lt;&gt;"",1,0))</f>
        <v>#REF!</v>
      </c>
      <c r="AS17" s="204" t="e">
        <f>IF('Crisis Indicator Data'!#REF!="No Data",1,IF(#REF!&lt;&gt;"",1,0))</f>
        <v>#REF!</v>
      </c>
      <c r="AT17" s="204" t="e">
        <f>IF('Crisis Indicator Data'!#REF!="No Data",1,IF(#REF!&lt;&gt;"",1,0))</f>
        <v>#REF!</v>
      </c>
      <c r="AU17" s="204" t="e">
        <f>IF('Crisis Indicator Data'!#REF!="No Data",1,IF(#REF!&lt;&gt;"",1,0))</f>
        <v>#REF!</v>
      </c>
      <c r="AV17" s="204" t="e">
        <f>IF('Crisis Indicator Data'!#REF!="No Data",1,IF(#REF!&lt;&gt;"",1,0))</f>
        <v>#REF!</v>
      </c>
      <c r="AW17" s="204" t="e">
        <f>IF('Crisis Indicator Data'!#REF!="No Data",1,IF(#REF!&lt;&gt;"",1,0))</f>
        <v>#REF!</v>
      </c>
      <c r="AX17" s="204" t="e">
        <f>IF('Crisis Indicator Data'!#REF!="No Data",1,IF(#REF!&lt;&gt;"",1,0))</f>
        <v>#REF!</v>
      </c>
      <c r="AY17" s="204" t="e">
        <f>IF('Crisis Indicator Data'!#REF!="No Data",1,IF(#REF!&lt;&gt;"",1,0))</f>
        <v>#REF!</v>
      </c>
      <c r="AZ17" s="204" t="e">
        <f>IF('Crisis Indicator Data'!#REF!="No Data",1,IF(#REF!&lt;&gt;"",1,0))</f>
        <v>#REF!</v>
      </c>
      <c r="BA17" t="e">
        <f t="shared" si="0"/>
        <v>#REF!</v>
      </c>
      <c r="BB17" s="22" t="e">
        <f t="shared" si="1"/>
        <v>#REF!</v>
      </c>
    </row>
    <row r="18" spans="1:54" x14ac:dyDescent="0.35">
      <c r="A18" t="s">
        <v>6870</v>
      </c>
      <c r="B18" s="204" t="e">
        <f>IF('Crisis Indicator Data'!#REF!="No Data",1,IF(#REF!&lt;&gt;"",1,0))</f>
        <v>#REF!</v>
      </c>
      <c r="C18" s="204" t="e">
        <f>IF('Crisis Indicator Data'!#REF!="No Data",1,IF(#REF!&lt;&gt;"",1,0))</f>
        <v>#REF!</v>
      </c>
      <c r="D18" s="204" t="e">
        <f>IF('Crisis Indicator Data'!#REF!="No Data",1,IF(#REF!&lt;&gt;"",1,0))</f>
        <v>#REF!</v>
      </c>
      <c r="E18" s="204" t="e">
        <f>IF('Crisis Indicator Data'!#REF!="No Data",1,IF(#REF!&lt;&gt;"",1,0))</f>
        <v>#REF!</v>
      </c>
      <c r="F18" s="204" t="e">
        <f>IF('Crisis Indicator Data'!#REF!="No Data",1,IF(#REF!&lt;&gt;"",1,0))</f>
        <v>#REF!</v>
      </c>
      <c r="G18" s="204" t="e">
        <f>IF('Crisis Indicator Data'!#REF!="No Data",1,IF(#REF!&lt;&gt;"",1,0))</f>
        <v>#REF!</v>
      </c>
      <c r="H18" s="204" t="e">
        <f>IF('Crisis Indicator Data'!#REF!="No Data",1,IF(#REF!&lt;&gt;"",1,0))</f>
        <v>#REF!</v>
      </c>
      <c r="I18" s="204" t="e">
        <f>IF('Crisis Indicator Data'!#REF!="No Data",1,IF(#REF!&lt;&gt;"",1,0))</f>
        <v>#REF!</v>
      </c>
      <c r="J18" s="204" t="e">
        <f>IF('Crisis Indicator Data'!#REF!="No Data",1,IF(#REF!&lt;&gt;"",1,0))</f>
        <v>#REF!</v>
      </c>
      <c r="K18" s="204" t="e">
        <f>IF('Crisis Indicator Data'!#REF!="No Data",1,IF(#REF!&lt;&gt;"",1,0))</f>
        <v>#REF!</v>
      </c>
      <c r="L18" s="204" t="e">
        <f>IF('Crisis Indicator Data'!#REF!="No Data",1,IF(#REF!&lt;&gt;"",1,0))</f>
        <v>#REF!</v>
      </c>
      <c r="M18" s="204" t="e">
        <f>IF('Crisis Indicator Data'!#REF!="No Data",1,IF(#REF!&lt;&gt;"",1,0))</f>
        <v>#REF!</v>
      </c>
      <c r="N18" s="204" t="e">
        <f>IF('Crisis Indicator Data'!#REF!="No Data",1,IF(#REF!&lt;&gt;"",1,0))</f>
        <v>#REF!</v>
      </c>
      <c r="O18" s="204" t="e">
        <f>IF('Crisis Indicator Data'!#REF!="No Data",1,IF(#REF!&lt;&gt;"",1,0))</f>
        <v>#REF!</v>
      </c>
      <c r="P18" s="204" t="e">
        <f>IF('Crisis Indicator Data'!#REF!="No Data",1,IF(#REF!&lt;&gt;"",1,0))</f>
        <v>#REF!</v>
      </c>
      <c r="Q18" s="204" t="e">
        <f>IF('Crisis Indicator Data'!#REF!="No Data",1,IF(#REF!&lt;&gt;"",1,0))</f>
        <v>#REF!</v>
      </c>
      <c r="R18" s="204" t="e">
        <f>IF('Crisis Indicator Data'!#REF!="No Data",1,IF(#REF!&lt;&gt;"",1,0))</f>
        <v>#REF!</v>
      </c>
      <c r="S18" s="204" t="e">
        <f>IF('Crisis Indicator Data'!#REF!="No Data",1,IF(#REF!&lt;&gt;"",1,0))</f>
        <v>#REF!</v>
      </c>
      <c r="T18" s="204" t="e">
        <f>IF('Crisis Indicator Data'!#REF!="No Data",1,IF(#REF!&lt;&gt;"",1,0))</f>
        <v>#REF!</v>
      </c>
      <c r="U18" s="204" t="e">
        <f>IF('Crisis Indicator Data'!#REF!="No Data",1,IF(#REF!&lt;&gt;"",1,0))</f>
        <v>#REF!</v>
      </c>
      <c r="V18" s="204" t="e">
        <f>IF('Crisis Indicator Data'!#REF!="No Data",1,IF(#REF!&lt;&gt;"",1,0))</f>
        <v>#REF!</v>
      </c>
      <c r="W18" s="204" t="e">
        <f>IF('Crisis Indicator Data'!#REF!="No Data",1,IF(#REF!&lt;&gt;"",1,0))</f>
        <v>#REF!</v>
      </c>
      <c r="X18" s="204" t="e">
        <f>IF('Crisis Indicator Data'!#REF!="No Data",1,IF(#REF!&lt;&gt;"",1,0))</f>
        <v>#REF!</v>
      </c>
      <c r="Y18" s="204" t="e">
        <f>IF('Crisis Indicator Data'!#REF!="No Data",1,IF(#REF!&lt;&gt;"",1,0))</f>
        <v>#REF!</v>
      </c>
      <c r="Z18" s="204" t="e">
        <f>IF('Crisis Indicator Data'!#REF!="No Data",1,IF(#REF!&lt;&gt;"",1,0))</f>
        <v>#REF!</v>
      </c>
      <c r="AA18" s="204" t="e">
        <f>IF('Crisis Indicator Data'!#REF!="No Data",1,IF(#REF!&lt;&gt;"",1,0))</f>
        <v>#REF!</v>
      </c>
      <c r="AB18" s="204" t="e">
        <f>IF('Crisis Indicator Data'!#REF!="No Data",1,IF(#REF!&lt;&gt;"",1,0))</f>
        <v>#REF!</v>
      </c>
      <c r="AC18" s="204" t="e">
        <f>IF('Crisis Indicator Data'!#REF!="No Data",1,IF(#REF!&lt;&gt;"",1,0))</f>
        <v>#REF!</v>
      </c>
      <c r="AD18" s="204" t="e">
        <f>IF('Crisis Indicator Data'!#REF!="No Data",1,IF(#REF!&lt;&gt;"",1,0))</f>
        <v>#REF!</v>
      </c>
      <c r="AE18" s="204" t="e">
        <f>IF('Crisis Indicator Data'!#REF!="No Data",1,IF(#REF!&lt;&gt;"",1,0))</f>
        <v>#REF!</v>
      </c>
      <c r="AF18" s="204" t="e">
        <f>IF('Crisis Indicator Data'!#REF!="No Data",1,IF(#REF!&lt;&gt;"",1,0))</f>
        <v>#REF!</v>
      </c>
      <c r="AG18" s="204" t="e">
        <f>IF('Crisis Indicator Data'!#REF!="No Data",1,IF(#REF!&lt;&gt;"",1,0))</f>
        <v>#REF!</v>
      </c>
      <c r="AH18" s="204" t="e">
        <f>IF('Crisis Indicator Data'!#REF!="No Data",1,IF(#REF!&lt;&gt;"",1,0))</f>
        <v>#REF!</v>
      </c>
      <c r="AI18" s="204" t="e">
        <f>IF('Crisis Indicator Data'!#REF!="No Data",1,IF(#REF!&lt;&gt;"",1,0))</f>
        <v>#REF!</v>
      </c>
      <c r="AJ18" s="204" t="e">
        <f>IF('Crisis Indicator Data'!#REF!="No Data",1,IF(#REF!&lt;&gt;"",1,0))</f>
        <v>#REF!</v>
      </c>
      <c r="AK18" s="204" t="e">
        <f>IF('Crisis Indicator Data'!#REF!="No Data",1,IF(#REF!&lt;&gt;"",1,0))</f>
        <v>#REF!</v>
      </c>
      <c r="AL18" s="204" t="e">
        <f>IF('Crisis Indicator Data'!#REF!="No Data",1,IF(#REF!&lt;&gt;"",1,0))</f>
        <v>#REF!</v>
      </c>
      <c r="AM18" s="204" t="e">
        <f>IF('Crisis Indicator Data'!#REF!="No Data",1,IF(#REF!&lt;&gt;"",1,0))</f>
        <v>#REF!</v>
      </c>
      <c r="AN18" s="204" t="e">
        <f>IF('Crisis Indicator Data'!#REF!="No Data",1,IF(#REF!&lt;&gt;"",1,0))</f>
        <v>#REF!</v>
      </c>
      <c r="AO18" s="204" t="e">
        <f>IF('Crisis Indicator Data'!#REF!="No Data",1,IF(#REF!&lt;&gt;"",1,0))</f>
        <v>#REF!</v>
      </c>
      <c r="AP18" s="204" t="e">
        <f>IF('Crisis Indicator Data'!#REF!="No Data",1,IF(#REF!&lt;&gt;"",1,0))</f>
        <v>#REF!</v>
      </c>
      <c r="AQ18" s="204" t="e">
        <f>IF('Crisis Indicator Data'!#REF!="No Data",1,IF(#REF!&lt;&gt;"",1,0))</f>
        <v>#REF!</v>
      </c>
      <c r="AR18" s="204" t="e">
        <f>IF('Crisis Indicator Data'!#REF!="No Data",1,IF(#REF!&lt;&gt;"",1,0))</f>
        <v>#REF!</v>
      </c>
      <c r="AS18" s="204" t="e">
        <f>IF('Crisis Indicator Data'!#REF!="No Data",1,IF(#REF!&lt;&gt;"",1,0))</f>
        <v>#REF!</v>
      </c>
      <c r="AT18" s="204" t="e">
        <f>IF('Crisis Indicator Data'!#REF!="No Data",1,IF(#REF!&lt;&gt;"",1,0))</f>
        <v>#REF!</v>
      </c>
      <c r="AU18" s="204" t="e">
        <f>IF('Crisis Indicator Data'!#REF!="No Data",1,IF(#REF!&lt;&gt;"",1,0))</f>
        <v>#REF!</v>
      </c>
      <c r="AV18" s="204" t="e">
        <f>IF('Crisis Indicator Data'!#REF!="No Data",1,IF(#REF!&lt;&gt;"",1,0))</f>
        <v>#REF!</v>
      </c>
      <c r="AW18" s="204" t="e">
        <f>IF('Crisis Indicator Data'!#REF!="No Data",1,IF(#REF!&lt;&gt;"",1,0))</f>
        <v>#REF!</v>
      </c>
      <c r="AX18" s="204" t="e">
        <f>IF('Crisis Indicator Data'!#REF!="No Data",1,IF(#REF!&lt;&gt;"",1,0))</f>
        <v>#REF!</v>
      </c>
      <c r="AY18" s="204" t="e">
        <f>IF('Crisis Indicator Data'!#REF!="No Data",1,IF(#REF!&lt;&gt;"",1,0))</f>
        <v>#REF!</v>
      </c>
      <c r="AZ18" s="204" t="e">
        <f>IF('Crisis Indicator Data'!#REF!="No Data",1,IF(#REF!&lt;&gt;"",1,0))</f>
        <v>#REF!</v>
      </c>
      <c r="BA18" t="e">
        <f t="shared" si="0"/>
        <v>#REF!</v>
      </c>
      <c r="BB18" s="22" t="e">
        <f t="shared" si="1"/>
        <v>#REF!</v>
      </c>
    </row>
    <row r="19" spans="1:54" x14ac:dyDescent="0.35">
      <c r="A19" t="s">
        <v>6856</v>
      </c>
      <c r="B19" s="204" t="e">
        <f>IF('Crisis Indicator Data'!#REF!="No Data",1,IF(#REF!&lt;&gt;"",1,0))</f>
        <v>#REF!</v>
      </c>
      <c r="C19" s="204" t="e">
        <f>IF('Crisis Indicator Data'!#REF!="No Data",1,IF(#REF!&lt;&gt;"",1,0))</f>
        <v>#REF!</v>
      </c>
      <c r="D19" s="204" t="e">
        <f>IF('Crisis Indicator Data'!#REF!="No Data",1,IF(#REF!&lt;&gt;"",1,0))</f>
        <v>#REF!</v>
      </c>
      <c r="E19" s="204" t="e">
        <f>IF('Crisis Indicator Data'!#REF!="No Data",1,IF(#REF!&lt;&gt;"",1,0))</f>
        <v>#REF!</v>
      </c>
      <c r="F19" s="204" t="e">
        <f>IF('Crisis Indicator Data'!#REF!="No Data",1,IF(#REF!&lt;&gt;"",1,0))</f>
        <v>#REF!</v>
      </c>
      <c r="G19" s="204" t="e">
        <f>IF('Crisis Indicator Data'!#REF!="No Data",1,IF(#REF!&lt;&gt;"",1,0))</f>
        <v>#REF!</v>
      </c>
      <c r="H19" s="204" t="e">
        <f>IF('Crisis Indicator Data'!#REF!="No Data",1,IF(#REF!&lt;&gt;"",1,0))</f>
        <v>#REF!</v>
      </c>
      <c r="I19" s="204" t="e">
        <f>IF('Crisis Indicator Data'!#REF!="No Data",1,IF(#REF!&lt;&gt;"",1,0))</f>
        <v>#REF!</v>
      </c>
      <c r="J19" s="204" t="e">
        <f>IF('Crisis Indicator Data'!#REF!="No Data",1,IF(#REF!&lt;&gt;"",1,0))</f>
        <v>#REF!</v>
      </c>
      <c r="K19" s="204" t="e">
        <f>IF('Crisis Indicator Data'!#REF!="No Data",1,IF(#REF!&lt;&gt;"",1,0))</f>
        <v>#REF!</v>
      </c>
      <c r="L19" s="204" t="e">
        <f>IF('Crisis Indicator Data'!#REF!="No Data",1,IF(#REF!&lt;&gt;"",1,0))</f>
        <v>#REF!</v>
      </c>
      <c r="M19" s="204" t="e">
        <f>IF('Crisis Indicator Data'!#REF!="No Data",1,IF(#REF!&lt;&gt;"",1,0))</f>
        <v>#REF!</v>
      </c>
      <c r="N19" s="204" t="e">
        <f>IF('Crisis Indicator Data'!#REF!="No Data",1,IF(#REF!&lt;&gt;"",1,0))</f>
        <v>#REF!</v>
      </c>
      <c r="O19" s="204" t="e">
        <f>IF('Crisis Indicator Data'!#REF!="No Data",1,IF(#REF!&lt;&gt;"",1,0))</f>
        <v>#REF!</v>
      </c>
      <c r="P19" s="204" t="e">
        <f>IF('Crisis Indicator Data'!#REF!="No Data",1,IF(#REF!&lt;&gt;"",1,0))</f>
        <v>#REF!</v>
      </c>
      <c r="Q19" s="204" t="e">
        <f>IF('Crisis Indicator Data'!#REF!="No Data",1,IF(#REF!&lt;&gt;"",1,0))</f>
        <v>#REF!</v>
      </c>
      <c r="R19" s="204" t="e">
        <f>IF('Crisis Indicator Data'!#REF!="No Data",1,IF(#REF!&lt;&gt;"",1,0))</f>
        <v>#REF!</v>
      </c>
      <c r="S19" s="204" t="e">
        <f>IF('Crisis Indicator Data'!#REF!="No Data",1,IF(#REF!&lt;&gt;"",1,0))</f>
        <v>#REF!</v>
      </c>
      <c r="T19" s="204" t="e">
        <f>IF('Crisis Indicator Data'!#REF!="No Data",1,IF(#REF!&lt;&gt;"",1,0))</f>
        <v>#REF!</v>
      </c>
      <c r="U19" s="204" t="e">
        <f>IF('Crisis Indicator Data'!#REF!="No Data",1,IF(#REF!&lt;&gt;"",1,0))</f>
        <v>#REF!</v>
      </c>
      <c r="V19" s="204" t="e">
        <f>IF('Crisis Indicator Data'!#REF!="No Data",1,IF(#REF!&lt;&gt;"",1,0))</f>
        <v>#REF!</v>
      </c>
      <c r="W19" s="204" t="e">
        <f>IF('Crisis Indicator Data'!#REF!="No Data",1,IF(#REF!&lt;&gt;"",1,0))</f>
        <v>#REF!</v>
      </c>
      <c r="X19" s="204" t="e">
        <f>IF('Crisis Indicator Data'!#REF!="No Data",1,IF(#REF!&lt;&gt;"",1,0))</f>
        <v>#REF!</v>
      </c>
      <c r="Y19" s="204" t="e">
        <f>IF('Crisis Indicator Data'!#REF!="No Data",1,IF(#REF!&lt;&gt;"",1,0))</f>
        <v>#REF!</v>
      </c>
      <c r="Z19" s="204" t="e">
        <f>IF('Crisis Indicator Data'!#REF!="No Data",1,IF(#REF!&lt;&gt;"",1,0))</f>
        <v>#REF!</v>
      </c>
      <c r="AA19" s="204" t="e">
        <f>IF('Crisis Indicator Data'!#REF!="No Data",1,IF(#REF!&lt;&gt;"",1,0))</f>
        <v>#REF!</v>
      </c>
      <c r="AB19" s="204" t="e">
        <f>IF('Crisis Indicator Data'!#REF!="No Data",1,IF(#REF!&lt;&gt;"",1,0))</f>
        <v>#REF!</v>
      </c>
      <c r="AC19" s="204" t="e">
        <f>IF('Crisis Indicator Data'!#REF!="No Data",1,IF(#REF!&lt;&gt;"",1,0))</f>
        <v>#REF!</v>
      </c>
      <c r="AD19" s="204" t="e">
        <f>IF('Crisis Indicator Data'!#REF!="No Data",1,IF(#REF!&lt;&gt;"",1,0))</f>
        <v>#REF!</v>
      </c>
      <c r="AE19" s="204" t="e">
        <f>IF('Crisis Indicator Data'!#REF!="No Data",1,IF(#REF!&lt;&gt;"",1,0))</f>
        <v>#REF!</v>
      </c>
      <c r="AF19" s="204" t="e">
        <f>IF('Crisis Indicator Data'!#REF!="No Data",1,IF(#REF!&lt;&gt;"",1,0))</f>
        <v>#REF!</v>
      </c>
      <c r="AG19" s="204" t="e">
        <f>IF('Crisis Indicator Data'!#REF!="No Data",1,IF(#REF!&lt;&gt;"",1,0))</f>
        <v>#REF!</v>
      </c>
      <c r="AH19" s="204" t="e">
        <f>IF('Crisis Indicator Data'!#REF!="No Data",1,IF(#REF!&lt;&gt;"",1,0))</f>
        <v>#REF!</v>
      </c>
      <c r="AI19" s="204" t="e">
        <f>IF('Crisis Indicator Data'!#REF!="No Data",1,IF(#REF!&lt;&gt;"",1,0))</f>
        <v>#REF!</v>
      </c>
      <c r="AJ19" s="204" t="e">
        <f>IF('Crisis Indicator Data'!#REF!="No Data",1,IF(#REF!&lt;&gt;"",1,0))</f>
        <v>#REF!</v>
      </c>
      <c r="AK19" s="204" t="e">
        <f>IF('Crisis Indicator Data'!#REF!="No Data",1,IF(#REF!&lt;&gt;"",1,0))</f>
        <v>#REF!</v>
      </c>
      <c r="AL19" s="204" t="e">
        <f>IF('Crisis Indicator Data'!#REF!="No Data",1,IF(#REF!&lt;&gt;"",1,0))</f>
        <v>#REF!</v>
      </c>
      <c r="AM19" s="204" t="e">
        <f>IF('Crisis Indicator Data'!#REF!="No Data",1,IF(#REF!&lt;&gt;"",1,0))</f>
        <v>#REF!</v>
      </c>
      <c r="AN19" s="204" t="e">
        <f>IF('Crisis Indicator Data'!#REF!="No Data",1,IF(#REF!&lt;&gt;"",1,0))</f>
        <v>#REF!</v>
      </c>
      <c r="AO19" s="204" t="e">
        <f>IF('Crisis Indicator Data'!#REF!="No Data",1,IF(#REF!&lt;&gt;"",1,0))</f>
        <v>#REF!</v>
      </c>
      <c r="AP19" s="204" t="e">
        <f>IF('Crisis Indicator Data'!#REF!="No Data",1,IF(#REF!&lt;&gt;"",1,0))</f>
        <v>#REF!</v>
      </c>
      <c r="AQ19" s="204" t="e">
        <f>IF('Crisis Indicator Data'!#REF!="No Data",1,IF(#REF!&lt;&gt;"",1,0))</f>
        <v>#REF!</v>
      </c>
      <c r="AR19" s="204" t="e">
        <f>IF('Crisis Indicator Data'!#REF!="No Data",1,IF(#REF!&lt;&gt;"",1,0))</f>
        <v>#REF!</v>
      </c>
      <c r="AS19" s="204" t="e">
        <f>IF('Crisis Indicator Data'!#REF!="No Data",1,IF(#REF!&lt;&gt;"",1,0))</f>
        <v>#REF!</v>
      </c>
      <c r="AT19" s="204" t="e">
        <f>IF('Crisis Indicator Data'!#REF!="No Data",1,IF(#REF!&lt;&gt;"",1,0))</f>
        <v>#REF!</v>
      </c>
      <c r="AU19" s="204" t="e">
        <f>IF('Crisis Indicator Data'!#REF!="No Data",1,IF(#REF!&lt;&gt;"",1,0))</f>
        <v>#REF!</v>
      </c>
      <c r="AV19" s="204" t="e">
        <f>IF('Crisis Indicator Data'!#REF!="No Data",1,IF(#REF!&lt;&gt;"",1,0))</f>
        <v>#REF!</v>
      </c>
      <c r="AW19" s="204" t="e">
        <f>IF('Crisis Indicator Data'!#REF!="No Data",1,IF(#REF!&lt;&gt;"",1,0))</f>
        <v>#REF!</v>
      </c>
      <c r="AX19" s="204" t="e">
        <f>IF('Crisis Indicator Data'!#REF!="No Data",1,IF(#REF!&lt;&gt;"",1,0))</f>
        <v>#REF!</v>
      </c>
      <c r="AY19" s="204" t="e">
        <f>IF('Crisis Indicator Data'!#REF!="No Data",1,IF(#REF!&lt;&gt;"",1,0))</f>
        <v>#REF!</v>
      </c>
      <c r="AZ19" s="204" t="e">
        <f>IF('Crisis Indicator Data'!#REF!="No Data",1,IF(#REF!&lt;&gt;"",1,0))</f>
        <v>#REF!</v>
      </c>
      <c r="BA19" t="e">
        <f t="shared" si="0"/>
        <v>#REF!</v>
      </c>
      <c r="BB19" s="22" t="e">
        <f t="shared" si="1"/>
        <v>#REF!</v>
      </c>
    </row>
    <row r="20" spans="1:54" x14ac:dyDescent="0.35">
      <c r="A20" t="s">
        <v>6879</v>
      </c>
      <c r="B20" s="204" t="e">
        <f>IF('Crisis Indicator Data'!#REF!="No Data",1,IF(#REF!&lt;&gt;"",1,0))</f>
        <v>#REF!</v>
      </c>
      <c r="C20" s="204" t="e">
        <f>IF('Crisis Indicator Data'!#REF!="No Data",1,IF(#REF!&lt;&gt;"",1,0))</f>
        <v>#REF!</v>
      </c>
      <c r="D20" s="204" t="e">
        <f>IF('Crisis Indicator Data'!#REF!="No Data",1,IF(#REF!&lt;&gt;"",1,0))</f>
        <v>#REF!</v>
      </c>
      <c r="E20" s="204" t="e">
        <f>IF('Crisis Indicator Data'!#REF!="No Data",1,IF(#REF!&lt;&gt;"",1,0))</f>
        <v>#REF!</v>
      </c>
      <c r="F20" s="204" t="e">
        <f>IF('Crisis Indicator Data'!#REF!="No Data",1,IF(#REF!&lt;&gt;"",1,0))</f>
        <v>#REF!</v>
      </c>
      <c r="G20" s="204" t="e">
        <f>IF('Crisis Indicator Data'!#REF!="No Data",1,IF(#REF!&lt;&gt;"",1,0))</f>
        <v>#REF!</v>
      </c>
      <c r="H20" s="204" t="e">
        <f>IF('Crisis Indicator Data'!#REF!="No Data",1,IF(#REF!&lt;&gt;"",1,0))</f>
        <v>#REF!</v>
      </c>
      <c r="I20" s="204" t="e">
        <f>IF('Crisis Indicator Data'!#REF!="No Data",1,IF(#REF!&lt;&gt;"",1,0))</f>
        <v>#REF!</v>
      </c>
      <c r="J20" s="204" t="e">
        <f>IF('Crisis Indicator Data'!#REF!="No Data",1,IF(#REF!&lt;&gt;"",1,0))</f>
        <v>#REF!</v>
      </c>
      <c r="K20" s="204" t="e">
        <f>IF('Crisis Indicator Data'!#REF!="No Data",1,IF(#REF!&lt;&gt;"",1,0))</f>
        <v>#REF!</v>
      </c>
      <c r="L20" s="204" t="e">
        <f>IF('Crisis Indicator Data'!#REF!="No Data",1,IF(#REF!&lt;&gt;"",1,0))</f>
        <v>#REF!</v>
      </c>
      <c r="M20" s="204" t="e">
        <f>IF('Crisis Indicator Data'!#REF!="No Data",1,IF(#REF!&lt;&gt;"",1,0))</f>
        <v>#REF!</v>
      </c>
      <c r="N20" s="204" t="e">
        <f>IF('Crisis Indicator Data'!#REF!="No Data",1,IF(#REF!&lt;&gt;"",1,0))</f>
        <v>#REF!</v>
      </c>
      <c r="O20" s="204" t="e">
        <f>IF('Crisis Indicator Data'!#REF!="No Data",1,IF(#REF!&lt;&gt;"",1,0))</f>
        <v>#REF!</v>
      </c>
      <c r="P20" s="204" t="e">
        <f>IF('Crisis Indicator Data'!#REF!="No Data",1,IF(#REF!&lt;&gt;"",1,0))</f>
        <v>#REF!</v>
      </c>
      <c r="Q20" s="204" t="e">
        <f>IF('Crisis Indicator Data'!#REF!="No Data",1,IF(#REF!&lt;&gt;"",1,0))</f>
        <v>#REF!</v>
      </c>
      <c r="R20" s="204" t="e">
        <f>IF('Crisis Indicator Data'!#REF!="No Data",1,IF(#REF!&lt;&gt;"",1,0))</f>
        <v>#REF!</v>
      </c>
      <c r="S20" s="204" t="e">
        <f>IF('Crisis Indicator Data'!#REF!="No Data",1,IF(#REF!&lt;&gt;"",1,0))</f>
        <v>#REF!</v>
      </c>
      <c r="T20" s="204" t="e">
        <f>IF('Crisis Indicator Data'!#REF!="No Data",1,IF(#REF!&lt;&gt;"",1,0))</f>
        <v>#REF!</v>
      </c>
      <c r="U20" s="204" t="e">
        <f>IF('Crisis Indicator Data'!#REF!="No Data",1,IF(#REF!&lt;&gt;"",1,0))</f>
        <v>#REF!</v>
      </c>
      <c r="V20" s="204" t="e">
        <f>IF('Crisis Indicator Data'!#REF!="No Data",1,IF(#REF!&lt;&gt;"",1,0))</f>
        <v>#REF!</v>
      </c>
      <c r="W20" s="204" t="e">
        <f>IF('Crisis Indicator Data'!#REF!="No Data",1,IF(#REF!&lt;&gt;"",1,0))</f>
        <v>#REF!</v>
      </c>
      <c r="X20" s="204" t="e">
        <f>IF('Crisis Indicator Data'!#REF!="No Data",1,IF(#REF!&lt;&gt;"",1,0))</f>
        <v>#REF!</v>
      </c>
      <c r="Y20" s="204" t="e">
        <f>IF('Crisis Indicator Data'!#REF!="No Data",1,IF(#REF!&lt;&gt;"",1,0))</f>
        <v>#REF!</v>
      </c>
      <c r="Z20" s="204" t="e">
        <f>IF('Crisis Indicator Data'!#REF!="No Data",1,IF(#REF!&lt;&gt;"",1,0))</f>
        <v>#REF!</v>
      </c>
      <c r="AA20" s="204" t="e">
        <f>IF('Crisis Indicator Data'!#REF!="No Data",1,IF(#REF!&lt;&gt;"",1,0))</f>
        <v>#REF!</v>
      </c>
      <c r="AB20" s="204" t="e">
        <f>IF('Crisis Indicator Data'!#REF!="No Data",1,IF(#REF!&lt;&gt;"",1,0))</f>
        <v>#REF!</v>
      </c>
      <c r="AC20" s="204" t="e">
        <f>IF('Crisis Indicator Data'!#REF!="No Data",1,IF(#REF!&lt;&gt;"",1,0))</f>
        <v>#REF!</v>
      </c>
      <c r="AD20" s="204" t="e">
        <f>IF('Crisis Indicator Data'!#REF!="No Data",1,IF(#REF!&lt;&gt;"",1,0))</f>
        <v>#REF!</v>
      </c>
      <c r="AE20" s="204" t="e">
        <f>IF('Crisis Indicator Data'!#REF!="No Data",1,IF(#REF!&lt;&gt;"",1,0))</f>
        <v>#REF!</v>
      </c>
      <c r="AF20" s="204" t="e">
        <f>IF('Crisis Indicator Data'!#REF!="No Data",1,IF(#REF!&lt;&gt;"",1,0))</f>
        <v>#REF!</v>
      </c>
      <c r="AG20" s="204" t="e">
        <f>IF('Crisis Indicator Data'!#REF!="No Data",1,IF(#REF!&lt;&gt;"",1,0))</f>
        <v>#REF!</v>
      </c>
      <c r="AH20" s="204" t="e">
        <f>IF('Crisis Indicator Data'!#REF!="No Data",1,IF(#REF!&lt;&gt;"",1,0))</f>
        <v>#REF!</v>
      </c>
      <c r="AI20" s="204" t="e">
        <f>IF('Crisis Indicator Data'!#REF!="No Data",1,IF(#REF!&lt;&gt;"",1,0))</f>
        <v>#REF!</v>
      </c>
      <c r="AJ20" s="204" t="e">
        <f>IF('Crisis Indicator Data'!#REF!="No Data",1,IF(#REF!&lt;&gt;"",1,0))</f>
        <v>#REF!</v>
      </c>
      <c r="AK20" s="204" t="e">
        <f>IF('Crisis Indicator Data'!#REF!="No Data",1,IF(#REF!&lt;&gt;"",1,0))</f>
        <v>#REF!</v>
      </c>
      <c r="AL20" s="204" t="e">
        <f>IF('Crisis Indicator Data'!#REF!="No Data",1,IF(#REF!&lt;&gt;"",1,0))</f>
        <v>#REF!</v>
      </c>
      <c r="AM20" s="204" t="e">
        <f>IF('Crisis Indicator Data'!#REF!="No Data",1,IF(#REF!&lt;&gt;"",1,0))</f>
        <v>#REF!</v>
      </c>
      <c r="AN20" s="204" t="e">
        <f>IF('Crisis Indicator Data'!#REF!="No Data",1,IF(#REF!&lt;&gt;"",1,0))</f>
        <v>#REF!</v>
      </c>
      <c r="AO20" s="204" t="e">
        <f>IF('Crisis Indicator Data'!#REF!="No Data",1,IF(#REF!&lt;&gt;"",1,0))</f>
        <v>#REF!</v>
      </c>
      <c r="AP20" s="204" t="e">
        <f>IF('Crisis Indicator Data'!#REF!="No Data",1,IF(#REF!&lt;&gt;"",1,0))</f>
        <v>#REF!</v>
      </c>
      <c r="AQ20" s="204" t="e">
        <f>IF('Crisis Indicator Data'!#REF!="No Data",1,IF(#REF!&lt;&gt;"",1,0))</f>
        <v>#REF!</v>
      </c>
      <c r="AR20" s="204" t="e">
        <f>IF('Crisis Indicator Data'!#REF!="No Data",1,IF(#REF!&lt;&gt;"",1,0))</f>
        <v>#REF!</v>
      </c>
      <c r="AS20" s="204" t="e">
        <f>IF('Crisis Indicator Data'!#REF!="No Data",1,IF(#REF!&lt;&gt;"",1,0))</f>
        <v>#REF!</v>
      </c>
      <c r="AT20" s="204" t="e">
        <f>IF('Crisis Indicator Data'!#REF!="No Data",1,IF(#REF!&lt;&gt;"",1,0))</f>
        <v>#REF!</v>
      </c>
      <c r="AU20" s="204" t="e">
        <f>IF('Crisis Indicator Data'!#REF!="No Data",1,IF(#REF!&lt;&gt;"",1,0))</f>
        <v>#REF!</v>
      </c>
      <c r="AV20" s="204" t="e">
        <f>IF('Crisis Indicator Data'!#REF!="No Data",1,IF(#REF!&lt;&gt;"",1,0))</f>
        <v>#REF!</v>
      </c>
      <c r="AW20" s="204" t="e">
        <f>IF('Crisis Indicator Data'!#REF!="No Data",1,IF(#REF!&lt;&gt;"",1,0))</f>
        <v>#REF!</v>
      </c>
      <c r="AX20" s="204" t="e">
        <f>IF('Crisis Indicator Data'!#REF!="No Data",1,IF(#REF!&lt;&gt;"",1,0))</f>
        <v>#REF!</v>
      </c>
      <c r="AY20" s="204" t="e">
        <f>IF('Crisis Indicator Data'!#REF!="No Data",1,IF(#REF!&lt;&gt;"",1,0))</f>
        <v>#REF!</v>
      </c>
      <c r="AZ20" s="204" t="e">
        <f>IF('Crisis Indicator Data'!#REF!="No Data",1,IF(#REF!&lt;&gt;"",1,0))</f>
        <v>#REF!</v>
      </c>
      <c r="BA20" t="e">
        <f t="shared" si="0"/>
        <v>#REF!</v>
      </c>
      <c r="BB20" s="22" t="e">
        <f t="shared" si="1"/>
        <v>#REF!</v>
      </c>
    </row>
    <row r="21" spans="1:54" x14ac:dyDescent="0.35">
      <c r="A21" t="s">
        <v>6872</v>
      </c>
      <c r="B21" s="204" t="e">
        <f>IF('Crisis Indicator Data'!#REF!="No Data",1,IF(#REF!&lt;&gt;"",1,0))</f>
        <v>#REF!</v>
      </c>
      <c r="C21" s="204" t="e">
        <f>IF('Crisis Indicator Data'!#REF!="No Data",1,IF(#REF!&lt;&gt;"",1,0))</f>
        <v>#REF!</v>
      </c>
      <c r="D21" s="204" t="e">
        <f>IF('Crisis Indicator Data'!#REF!="No Data",1,IF(#REF!&lt;&gt;"",1,0))</f>
        <v>#REF!</v>
      </c>
      <c r="E21" s="204" t="e">
        <f>IF('Crisis Indicator Data'!#REF!="No Data",1,IF(#REF!&lt;&gt;"",1,0))</f>
        <v>#REF!</v>
      </c>
      <c r="F21" s="204" t="e">
        <f>IF('Crisis Indicator Data'!#REF!="No Data",1,IF(#REF!&lt;&gt;"",1,0))</f>
        <v>#REF!</v>
      </c>
      <c r="G21" s="204" t="e">
        <f>IF('Crisis Indicator Data'!#REF!="No Data",1,IF(#REF!&lt;&gt;"",1,0))</f>
        <v>#REF!</v>
      </c>
      <c r="H21" s="204" t="e">
        <f>IF('Crisis Indicator Data'!#REF!="No Data",1,IF(#REF!&lt;&gt;"",1,0))</f>
        <v>#REF!</v>
      </c>
      <c r="I21" s="204" t="e">
        <f>IF('Crisis Indicator Data'!#REF!="No Data",1,IF(#REF!&lt;&gt;"",1,0))</f>
        <v>#REF!</v>
      </c>
      <c r="J21" s="204" t="e">
        <f>IF('Crisis Indicator Data'!#REF!="No Data",1,IF(#REF!&lt;&gt;"",1,0))</f>
        <v>#REF!</v>
      </c>
      <c r="K21" s="204" t="e">
        <f>IF('Crisis Indicator Data'!#REF!="No Data",1,IF(#REF!&lt;&gt;"",1,0))</f>
        <v>#REF!</v>
      </c>
      <c r="L21" s="204" t="e">
        <f>IF('Crisis Indicator Data'!#REF!="No Data",1,IF(#REF!&lt;&gt;"",1,0))</f>
        <v>#REF!</v>
      </c>
      <c r="M21" s="204" t="e">
        <f>IF('Crisis Indicator Data'!#REF!="No Data",1,IF(#REF!&lt;&gt;"",1,0))</f>
        <v>#REF!</v>
      </c>
      <c r="N21" s="204" t="e">
        <f>IF('Crisis Indicator Data'!#REF!="No Data",1,IF(#REF!&lt;&gt;"",1,0))</f>
        <v>#REF!</v>
      </c>
      <c r="O21" s="204" t="e">
        <f>IF('Crisis Indicator Data'!#REF!="No Data",1,IF(#REF!&lt;&gt;"",1,0))</f>
        <v>#REF!</v>
      </c>
      <c r="P21" s="204" t="e">
        <f>IF('Crisis Indicator Data'!#REF!="No Data",1,IF(#REF!&lt;&gt;"",1,0))</f>
        <v>#REF!</v>
      </c>
      <c r="Q21" s="204" t="e">
        <f>IF('Crisis Indicator Data'!#REF!="No Data",1,IF(#REF!&lt;&gt;"",1,0))</f>
        <v>#REF!</v>
      </c>
      <c r="R21" s="204" t="e">
        <f>IF('Crisis Indicator Data'!#REF!="No Data",1,IF(#REF!&lt;&gt;"",1,0))</f>
        <v>#REF!</v>
      </c>
      <c r="S21" s="204" t="e">
        <f>IF('Crisis Indicator Data'!#REF!="No Data",1,IF(#REF!&lt;&gt;"",1,0))</f>
        <v>#REF!</v>
      </c>
      <c r="T21" s="204" t="e">
        <f>IF('Crisis Indicator Data'!#REF!="No Data",1,IF(#REF!&lt;&gt;"",1,0))</f>
        <v>#REF!</v>
      </c>
      <c r="U21" s="204" t="e">
        <f>IF('Crisis Indicator Data'!#REF!="No Data",1,IF(#REF!&lt;&gt;"",1,0))</f>
        <v>#REF!</v>
      </c>
      <c r="V21" s="204" t="e">
        <f>IF('Crisis Indicator Data'!#REF!="No Data",1,IF(#REF!&lt;&gt;"",1,0))</f>
        <v>#REF!</v>
      </c>
      <c r="W21" s="204" t="e">
        <f>IF('Crisis Indicator Data'!#REF!="No Data",1,IF(#REF!&lt;&gt;"",1,0))</f>
        <v>#REF!</v>
      </c>
      <c r="X21" s="204" t="e">
        <f>IF('Crisis Indicator Data'!#REF!="No Data",1,IF(#REF!&lt;&gt;"",1,0))</f>
        <v>#REF!</v>
      </c>
      <c r="Y21" s="204" t="e">
        <f>IF('Crisis Indicator Data'!#REF!="No Data",1,IF(#REF!&lt;&gt;"",1,0))</f>
        <v>#REF!</v>
      </c>
      <c r="Z21" s="204" t="e">
        <f>IF('Crisis Indicator Data'!#REF!="No Data",1,IF(#REF!&lt;&gt;"",1,0))</f>
        <v>#REF!</v>
      </c>
      <c r="AA21" s="204" t="e">
        <f>IF('Crisis Indicator Data'!#REF!="No Data",1,IF(#REF!&lt;&gt;"",1,0))</f>
        <v>#REF!</v>
      </c>
      <c r="AB21" s="204" t="e">
        <f>IF('Crisis Indicator Data'!#REF!="No Data",1,IF(#REF!&lt;&gt;"",1,0))</f>
        <v>#REF!</v>
      </c>
      <c r="AC21" s="204" t="e">
        <f>IF('Crisis Indicator Data'!#REF!="No Data",1,IF(#REF!&lt;&gt;"",1,0))</f>
        <v>#REF!</v>
      </c>
      <c r="AD21" s="204" t="e">
        <f>IF('Crisis Indicator Data'!#REF!="No Data",1,IF(#REF!&lt;&gt;"",1,0))</f>
        <v>#REF!</v>
      </c>
      <c r="AE21" s="204" t="e">
        <f>IF('Crisis Indicator Data'!#REF!="No Data",1,IF(#REF!&lt;&gt;"",1,0))</f>
        <v>#REF!</v>
      </c>
      <c r="AF21" s="204" t="e">
        <f>IF('Crisis Indicator Data'!#REF!="No Data",1,IF(#REF!&lt;&gt;"",1,0))</f>
        <v>#REF!</v>
      </c>
      <c r="AG21" s="204" t="e">
        <f>IF('Crisis Indicator Data'!#REF!="No Data",1,IF(#REF!&lt;&gt;"",1,0))</f>
        <v>#REF!</v>
      </c>
      <c r="AH21" s="204" t="e">
        <f>IF('Crisis Indicator Data'!#REF!="No Data",1,IF(#REF!&lt;&gt;"",1,0))</f>
        <v>#REF!</v>
      </c>
      <c r="AI21" s="204" t="e">
        <f>IF('Crisis Indicator Data'!#REF!="No Data",1,IF(#REF!&lt;&gt;"",1,0))</f>
        <v>#REF!</v>
      </c>
      <c r="AJ21" s="204" t="e">
        <f>IF('Crisis Indicator Data'!#REF!="No Data",1,IF(#REF!&lt;&gt;"",1,0))</f>
        <v>#REF!</v>
      </c>
      <c r="AK21" s="204" t="e">
        <f>IF('Crisis Indicator Data'!#REF!="No Data",1,IF(#REF!&lt;&gt;"",1,0))</f>
        <v>#REF!</v>
      </c>
      <c r="AL21" s="204" t="e">
        <f>IF('Crisis Indicator Data'!#REF!="No Data",1,IF(#REF!&lt;&gt;"",1,0))</f>
        <v>#REF!</v>
      </c>
      <c r="AM21" s="204" t="e">
        <f>IF('Crisis Indicator Data'!#REF!="No Data",1,IF(#REF!&lt;&gt;"",1,0))</f>
        <v>#REF!</v>
      </c>
      <c r="AN21" s="204" t="e">
        <f>IF('Crisis Indicator Data'!#REF!="No Data",1,IF(#REF!&lt;&gt;"",1,0))</f>
        <v>#REF!</v>
      </c>
      <c r="AO21" s="204" t="e">
        <f>IF('Crisis Indicator Data'!#REF!="No Data",1,IF(#REF!&lt;&gt;"",1,0))</f>
        <v>#REF!</v>
      </c>
      <c r="AP21" s="204" t="e">
        <f>IF('Crisis Indicator Data'!#REF!="No Data",1,IF(#REF!&lt;&gt;"",1,0))</f>
        <v>#REF!</v>
      </c>
      <c r="AQ21" s="204" t="e">
        <f>IF('Crisis Indicator Data'!#REF!="No Data",1,IF(#REF!&lt;&gt;"",1,0))</f>
        <v>#REF!</v>
      </c>
      <c r="AR21" s="204" t="e">
        <f>IF('Crisis Indicator Data'!#REF!="No Data",1,IF(#REF!&lt;&gt;"",1,0))</f>
        <v>#REF!</v>
      </c>
      <c r="AS21" s="204" t="e">
        <f>IF('Crisis Indicator Data'!#REF!="No Data",1,IF(#REF!&lt;&gt;"",1,0))</f>
        <v>#REF!</v>
      </c>
      <c r="AT21" s="204" t="e">
        <f>IF('Crisis Indicator Data'!#REF!="No Data",1,IF(#REF!&lt;&gt;"",1,0))</f>
        <v>#REF!</v>
      </c>
      <c r="AU21" s="204" t="e">
        <f>IF('Crisis Indicator Data'!#REF!="No Data",1,IF(#REF!&lt;&gt;"",1,0))</f>
        <v>#REF!</v>
      </c>
      <c r="AV21" s="204" t="e">
        <f>IF('Crisis Indicator Data'!#REF!="No Data",1,IF(#REF!&lt;&gt;"",1,0))</f>
        <v>#REF!</v>
      </c>
      <c r="AW21" s="204" t="e">
        <f>IF('Crisis Indicator Data'!#REF!="No Data",1,IF(#REF!&lt;&gt;"",1,0))</f>
        <v>#REF!</v>
      </c>
      <c r="AX21" s="204" t="e">
        <f>IF('Crisis Indicator Data'!#REF!="No Data",1,IF(#REF!&lt;&gt;"",1,0))</f>
        <v>#REF!</v>
      </c>
      <c r="AY21" s="204" t="e">
        <f>IF('Crisis Indicator Data'!#REF!="No Data",1,IF(#REF!&lt;&gt;"",1,0))</f>
        <v>#REF!</v>
      </c>
      <c r="AZ21" s="204" t="e">
        <f>IF('Crisis Indicator Data'!#REF!="No Data",1,IF(#REF!&lt;&gt;"",1,0))</f>
        <v>#REF!</v>
      </c>
      <c r="BA21" t="e">
        <f t="shared" si="0"/>
        <v>#REF!</v>
      </c>
      <c r="BB21" s="22" t="e">
        <f t="shared" si="1"/>
        <v>#REF!</v>
      </c>
    </row>
    <row r="22" spans="1:54" x14ac:dyDescent="0.35">
      <c r="A22" t="s">
        <v>6866</v>
      </c>
      <c r="B22" s="204" t="e">
        <f>IF('Crisis Indicator Data'!#REF!="No Data",1,IF(#REF!&lt;&gt;"",1,0))</f>
        <v>#REF!</v>
      </c>
      <c r="C22" s="204" t="e">
        <f>IF('Crisis Indicator Data'!#REF!="No Data",1,IF(#REF!&lt;&gt;"",1,0))</f>
        <v>#REF!</v>
      </c>
      <c r="D22" s="204" t="e">
        <f>IF('Crisis Indicator Data'!#REF!="No Data",1,IF(#REF!&lt;&gt;"",1,0))</f>
        <v>#REF!</v>
      </c>
      <c r="E22" s="204" t="e">
        <f>IF('Crisis Indicator Data'!#REF!="No Data",1,IF(#REF!&lt;&gt;"",1,0))</f>
        <v>#REF!</v>
      </c>
      <c r="F22" s="204" t="e">
        <f>IF('Crisis Indicator Data'!#REF!="No Data",1,IF(#REF!&lt;&gt;"",1,0))</f>
        <v>#REF!</v>
      </c>
      <c r="G22" s="204" t="e">
        <f>IF('Crisis Indicator Data'!#REF!="No Data",1,IF(#REF!&lt;&gt;"",1,0))</f>
        <v>#REF!</v>
      </c>
      <c r="H22" s="204" t="e">
        <f>IF('Crisis Indicator Data'!#REF!="No Data",1,IF(#REF!&lt;&gt;"",1,0))</f>
        <v>#REF!</v>
      </c>
      <c r="I22" s="204" t="e">
        <f>IF('Crisis Indicator Data'!#REF!="No Data",1,IF(#REF!&lt;&gt;"",1,0))</f>
        <v>#REF!</v>
      </c>
      <c r="J22" s="204" t="e">
        <f>IF('Crisis Indicator Data'!#REF!="No Data",1,IF(#REF!&lt;&gt;"",1,0))</f>
        <v>#REF!</v>
      </c>
      <c r="K22" s="204" t="e">
        <f>IF('Crisis Indicator Data'!#REF!="No Data",1,IF(#REF!&lt;&gt;"",1,0))</f>
        <v>#REF!</v>
      </c>
      <c r="L22" s="204" t="e">
        <f>IF('Crisis Indicator Data'!#REF!="No Data",1,IF(#REF!&lt;&gt;"",1,0))</f>
        <v>#REF!</v>
      </c>
      <c r="M22" s="204" t="e">
        <f>IF('Crisis Indicator Data'!#REF!="No Data",1,IF(#REF!&lt;&gt;"",1,0))</f>
        <v>#REF!</v>
      </c>
      <c r="N22" s="204" t="e">
        <f>IF('Crisis Indicator Data'!#REF!="No Data",1,IF(#REF!&lt;&gt;"",1,0))</f>
        <v>#REF!</v>
      </c>
      <c r="O22" s="204" t="e">
        <f>IF('Crisis Indicator Data'!#REF!="No Data",1,IF(#REF!&lt;&gt;"",1,0))</f>
        <v>#REF!</v>
      </c>
      <c r="P22" s="204" t="e">
        <f>IF('Crisis Indicator Data'!#REF!="No Data",1,IF(#REF!&lt;&gt;"",1,0))</f>
        <v>#REF!</v>
      </c>
      <c r="Q22" s="204" t="e">
        <f>IF('Crisis Indicator Data'!#REF!="No Data",1,IF(#REF!&lt;&gt;"",1,0))</f>
        <v>#REF!</v>
      </c>
      <c r="R22" s="204" t="e">
        <f>IF('Crisis Indicator Data'!#REF!="No Data",1,IF(#REF!&lt;&gt;"",1,0))</f>
        <v>#REF!</v>
      </c>
      <c r="S22" s="204" t="e">
        <f>IF('Crisis Indicator Data'!#REF!="No Data",1,IF(#REF!&lt;&gt;"",1,0))</f>
        <v>#REF!</v>
      </c>
      <c r="T22" s="204" t="e">
        <f>IF('Crisis Indicator Data'!#REF!="No Data",1,IF(#REF!&lt;&gt;"",1,0))</f>
        <v>#REF!</v>
      </c>
      <c r="U22" s="204" t="e">
        <f>IF('Crisis Indicator Data'!#REF!="No Data",1,IF(#REF!&lt;&gt;"",1,0))</f>
        <v>#REF!</v>
      </c>
      <c r="V22" s="204" t="e">
        <f>IF('Crisis Indicator Data'!#REF!="No Data",1,IF(#REF!&lt;&gt;"",1,0))</f>
        <v>#REF!</v>
      </c>
      <c r="W22" s="204" t="e">
        <f>IF('Crisis Indicator Data'!#REF!="No Data",1,IF(#REF!&lt;&gt;"",1,0))</f>
        <v>#REF!</v>
      </c>
      <c r="X22" s="204" t="e">
        <f>IF('Crisis Indicator Data'!#REF!="No Data",1,IF(#REF!&lt;&gt;"",1,0))</f>
        <v>#REF!</v>
      </c>
      <c r="Y22" s="204" t="e">
        <f>IF('Crisis Indicator Data'!#REF!="No Data",1,IF(#REF!&lt;&gt;"",1,0))</f>
        <v>#REF!</v>
      </c>
      <c r="Z22" s="204" t="e">
        <f>IF('Crisis Indicator Data'!#REF!="No Data",1,IF(#REF!&lt;&gt;"",1,0))</f>
        <v>#REF!</v>
      </c>
      <c r="AA22" s="204" t="e">
        <f>IF('Crisis Indicator Data'!#REF!="No Data",1,IF(#REF!&lt;&gt;"",1,0))</f>
        <v>#REF!</v>
      </c>
      <c r="AB22" s="204" t="e">
        <f>IF('Crisis Indicator Data'!#REF!="No Data",1,IF(#REF!&lt;&gt;"",1,0))</f>
        <v>#REF!</v>
      </c>
      <c r="AC22" s="204" t="e">
        <f>IF('Crisis Indicator Data'!#REF!="No Data",1,IF(#REF!&lt;&gt;"",1,0))</f>
        <v>#REF!</v>
      </c>
      <c r="AD22" s="204" t="e">
        <f>IF('Crisis Indicator Data'!#REF!="No Data",1,IF(#REF!&lt;&gt;"",1,0))</f>
        <v>#REF!</v>
      </c>
      <c r="AE22" s="204" t="e">
        <f>IF('Crisis Indicator Data'!#REF!="No Data",1,IF(#REF!&lt;&gt;"",1,0))</f>
        <v>#REF!</v>
      </c>
      <c r="AF22" s="204" t="e">
        <f>IF('Crisis Indicator Data'!#REF!="No Data",1,IF(#REF!&lt;&gt;"",1,0))</f>
        <v>#REF!</v>
      </c>
      <c r="AG22" s="204" t="e">
        <f>IF('Crisis Indicator Data'!#REF!="No Data",1,IF(#REF!&lt;&gt;"",1,0))</f>
        <v>#REF!</v>
      </c>
      <c r="AH22" s="204" t="e">
        <f>IF('Crisis Indicator Data'!#REF!="No Data",1,IF(#REF!&lt;&gt;"",1,0))</f>
        <v>#REF!</v>
      </c>
      <c r="AI22" s="204" t="e">
        <f>IF('Crisis Indicator Data'!#REF!="No Data",1,IF(#REF!&lt;&gt;"",1,0))</f>
        <v>#REF!</v>
      </c>
      <c r="AJ22" s="204" t="e">
        <f>IF('Crisis Indicator Data'!#REF!="No Data",1,IF(#REF!&lt;&gt;"",1,0))</f>
        <v>#REF!</v>
      </c>
      <c r="AK22" s="204" t="e">
        <f>IF('Crisis Indicator Data'!#REF!="No Data",1,IF(#REF!&lt;&gt;"",1,0))</f>
        <v>#REF!</v>
      </c>
      <c r="AL22" s="204" t="e">
        <f>IF('Crisis Indicator Data'!#REF!="No Data",1,IF(#REF!&lt;&gt;"",1,0))</f>
        <v>#REF!</v>
      </c>
      <c r="AM22" s="204" t="e">
        <f>IF('Crisis Indicator Data'!#REF!="No Data",1,IF(#REF!&lt;&gt;"",1,0))</f>
        <v>#REF!</v>
      </c>
      <c r="AN22" s="204" t="e">
        <f>IF('Crisis Indicator Data'!#REF!="No Data",1,IF(#REF!&lt;&gt;"",1,0))</f>
        <v>#REF!</v>
      </c>
      <c r="AO22" s="204" t="e">
        <f>IF('Crisis Indicator Data'!#REF!="No Data",1,IF(#REF!&lt;&gt;"",1,0))</f>
        <v>#REF!</v>
      </c>
      <c r="AP22" s="204" t="e">
        <f>IF('Crisis Indicator Data'!#REF!="No Data",1,IF(#REF!&lt;&gt;"",1,0))</f>
        <v>#REF!</v>
      </c>
      <c r="AQ22" s="204" t="e">
        <f>IF('Crisis Indicator Data'!#REF!="No Data",1,IF(#REF!&lt;&gt;"",1,0))</f>
        <v>#REF!</v>
      </c>
      <c r="AR22" s="204" t="e">
        <f>IF('Crisis Indicator Data'!#REF!="No Data",1,IF(#REF!&lt;&gt;"",1,0))</f>
        <v>#REF!</v>
      </c>
      <c r="AS22" s="204" t="e">
        <f>IF('Crisis Indicator Data'!#REF!="No Data",1,IF(#REF!&lt;&gt;"",1,0))</f>
        <v>#REF!</v>
      </c>
      <c r="AT22" s="204" t="e">
        <f>IF('Crisis Indicator Data'!#REF!="No Data",1,IF(#REF!&lt;&gt;"",1,0))</f>
        <v>#REF!</v>
      </c>
      <c r="AU22" s="204" t="e">
        <f>IF('Crisis Indicator Data'!#REF!="No Data",1,IF(#REF!&lt;&gt;"",1,0))</f>
        <v>#REF!</v>
      </c>
      <c r="AV22" s="204" t="e">
        <f>IF('Crisis Indicator Data'!#REF!="No Data",1,IF(#REF!&lt;&gt;"",1,0))</f>
        <v>#REF!</v>
      </c>
      <c r="AW22" s="204" t="e">
        <f>IF('Crisis Indicator Data'!#REF!="No Data",1,IF(#REF!&lt;&gt;"",1,0))</f>
        <v>#REF!</v>
      </c>
      <c r="AX22" s="204" t="e">
        <f>IF('Crisis Indicator Data'!#REF!="No Data",1,IF(#REF!&lt;&gt;"",1,0))</f>
        <v>#REF!</v>
      </c>
      <c r="AY22" s="204" t="e">
        <f>IF('Crisis Indicator Data'!#REF!="No Data",1,IF(#REF!&lt;&gt;"",1,0))</f>
        <v>#REF!</v>
      </c>
      <c r="AZ22" s="204" t="e">
        <f>IF('Crisis Indicator Data'!#REF!="No Data",1,IF(#REF!&lt;&gt;"",1,0))</f>
        <v>#REF!</v>
      </c>
      <c r="BA22" t="e">
        <f t="shared" si="0"/>
        <v>#REF!</v>
      </c>
      <c r="BB22" s="22" t="e">
        <f t="shared" si="1"/>
        <v>#REF!</v>
      </c>
    </row>
    <row r="23" spans="1:54" x14ac:dyDescent="0.35">
      <c r="A23" t="s">
        <v>6881</v>
      </c>
      <c r="B23" s="204" t="e">
        <f>IF('Crisis Indicator Data'!#REF!="No Data",1,IF(#REF!&lt;&gt;"",1,0))</f>
        <v>#REF!</v>
      </c>
      <c r="C23" s="204" t="e">
        <f>IF('Crisis Indicator Data'!#REF!="No Data",1,IF(#REF!&lt;&gt;"",1,0))</f>
        <v>#REF!</v>
      </c>
      <c r="D23" s="204" t="e">
        <f>IF('Crisis Indicator Data'!#REF!="No Data",1,IF(#REF!&lt;&gt;"",1,0))</f>
        <v>#REF!</v>
      </c>
      <c r="E23" s="204" t="e">
        <f>IF('Crisis Indicator Data'!#REF!="No Data",1,IF(#REF!&lt;&gt;"",1,0))</f>
        <v>#REF!</v>
      </c>
      <c r="F23" s="204" t="e">
        <f>IF('Crisis Indicator Data'!#REF!="No Data",1,IF(#REF!&lt;&gt;"",1,0))</f>
        <v>#REF!</v>
      </c>
      <c r="G23" s="204" t="e">
        <f>IF('Crisis Indicator Data'!#REF!="No Data",1,IF(#REF!&lt;&gt;"",1,0))</f>
        <v>#REF!</v>
      </c>
      <c r="H23" s="204" t="e">
        <f>IF('Crisis Indicator Data'!#REF!="No Data",1,IF(#REF!&lt;&gt;"",1,0))</f>
        <v>#REF!</v>
      </c>
      <c r="I23" s="204" t="e">
        <f>IF('Crisis Indicator Data'!#REF!="No Data",1,IF(#REF!&lt;&gt;"",1,0))</f>
        <v>#REF!</v>
      </c>
      <c r="J23" s="204" t="e">
        <f>IF('Crisis Indicator Data'!#REF!="No Data",1,IF(#REF!&lt;&gt;"",1,0))</f>
        <v>#REF!</v>
      </c>
      <c r="K23" s="204" t="e">
        <f>IF('Crisis Indicator Data'!#REF!="No Data",1,IF(#REF!&lt;&gt;"",1,0))</f>
        <v>#REF!</v>
      </c>
      <c r="L23" s="204" t="e">
        <f>IF('Crisis Indicator Data'!#REF!="No Data",1,IF(#REF!&lt;&gt;"",1,0))</f>
        <v>#REF!</v>
      </c>
      <c r="M23" s="204" t="e">
        <f>IF('Crisis Indicator Data'!#REF!="No Data",1,IF(#REF!&lt;&gt;"",1,0))</f>
        <v>#REF!</v>
      </c>
      <c r="N23" s="204" t="e">
        <f>IF('Crisis Indicator Data'!#REF!="No Data",1,IF(#REF!&lt;&gt;"",1,0))</f>
        <v>#REF!</v>
      </c>
      <c r="O23" s="204" t="e">
        <f>IF('Crisis Indicator Data'!#REF!="No Data",1,IF(#REF!&lt;&gt;"",1,0))</f>
        <v>#REF!</v>
      </c>
      <c r="P23" s="204" t="e">
        <f>IF('Crisis Indicator Data'!#REF!="No Data",1,IF(#REF!&lt;&gt;"",1,0))</f>
        <v>#REF!</v>
      </c>
      <c r="Q23" s="204" t="e">
        <f>IF('Crisis Indicator Data'!#REF!="No Data",1,IF(#REF!&lt;&gt;"",1,0))</f>
        <v>#REF!</v>
      </c>
      <c r="R23" s="204" t="e">
        <f>IF('Crisis Indicator Data'!#REF!="No Data",1,IF(#REF!&lt;&gt;"",1,0))</f>
        <v>#REF!</v>
      </c>
      <c r="S23" s="204" t="e">
        <f>IF('Crisis Indicator Data'!#REF!="No Data",1,IF(#REF!&lt;&gt;"",1,0))</f>
        <v>#REF!</v>
      </c>
      <c r="T23" s="204" t="e">
        <f>IF('Crisis Indicator Data'!#REF!="No Data",1,IF(#REF!&lt;&gt;"",1,0))</f>
        <v>#REF!</v>
      </c>
      <c r="U23" s="204" t="e">
        <f>IF('Crisis Indicator Data'!#REF!="No Data",1,IF(#REF!&lt;&gt;"",1,0))</f>
        <v>#REF!</v>
      </c>
      <c r="V23" s="204" t="e">
        <f>IF('Crisis Indicator Data'!#REF!="No Data",1,IF(#REF!&lt;&gt;"",1,0))</f>
        <v>#REF!</v>
      </c>
      <c r="W23" s="204" t="e">
        <f>IF('Crisis Indicator Data'!#REF!="No Data",1,IF(#REF!&lt;&gt;"",1,0))</f>
        <v>#REF!</v>
      </c>
      <c r="X23" s="204" t="e">
        <f>IF('Crisis Indicator Data'!#REF!="No Data",1,IF(#REF!&lt;&gt;"",1,0))</f>
        <v>#REF!</v>
      </c>
      <c r="Y23" s="204" t="e">
        <f>IF('Crisis Indicator Data'!#REF!="No Data",1,IF(#REF!&lt;&gt;"",1,0))</f>
        <v>#REF!</v>
      </c>
      <c r="Z23" s="204" t="e">
        <f>IF('Crisis Indicator Data'!#REF!="No Data",1,IF(#REF!&lt;&gt;"",1,0))</f>
        <v>#REF!</v>
      </c>
      <c r="AA23" s="204" t="e">
        <f>IF('Crisis Indicator Data'!#REF!="No Data",1,IF(#REF!&lt;&gt;"",1,0))</f>
        <v>#REF!</v>
      </c>
      <c r="AB23" s="204" t="e">
        <f>IF('Crisis Indicator Data'!#REF!="No Data",1,IF(#REF!&lt;&gt;"",1,0))</f>
        <v>#REF!</v>
      </c>
      <c r="AC23" s="204" t="e">
        <f>IF('Crisis Indicator Data'!#REF!="No Data",1,IF(#REF!&lt;&gt;"",1,0))</f>
        <v>#REF!</v>
      </c>
      <c r="AD23" s="204" t="e">
        <f>IF('Crisis Indicator Data'!#REF!="No Data",1,IF(#REF!&lt;&gt;"",1,0))</f>
        <v>#REF!</v>
      </c>
      <c r="AE23" s="204" t="e">
        <f>IF('Crisis Indicator Data'!#REF!="No Data",1,IF(#REF!&lt;&gt;"",1,0))</f>
        <v>#REF!</v>
      </c>
      <c r="AF23" s="204" t="e">
        <f>IF('Crisis Indicator Data'!#REF!="No Data",1,IF(#REF!&lt;&gt;"",1,0))</f>
        <v>#REF!</v>
      </c>
      <c r="AG23" s="204" t="e">
        <f>IF('Crisis Indicator Data'!#REF!="No Data",1,IF(#REF!&lt;&gt;"",1,0))</f>
        <v>#REF!</v>
      </c>
      <c r="AH23" s="204" t="e">
        <f>IF('Crisis Indicator Data'!#REF!="No Data",1,IF(#REF!&lt;&gt;"",1,0))</f>
        <v>#REF!</v>
      </c>
      <c r="AI23" s="204" t="e">
        <f>IF('Crisis Indicator Data'!#REF!="No Data",1,IF(#REF!&lt;&gt;"",1,0))</f>
        <v>#REF!</v>
      </c>
      <c r="AJ23" s="204" t="e">
        <f>IF('Crisis Indicator Data'!#REF!="No Data",1,IF(#REF!&lt;&gt;"",1,0))</f>
        <v>#REF!</v>
      </c>
      <c r="AK23" s="204" t="e">
        <f>IF('Crisis Indicator Data'!#REF!="No Data",1,IF(#REF!&lt;&gt;"",1,0))</f>
        <v>#REF!</v>
      </c>
      <c r="AL23" s="204" t="e">
        <f>IF('Crisis Indicator Data'!#REF!="No Data",1,IF(#REF!&lt;&gt;"",1,0))</f>
        <v>#REF!</v>
      </c>
      <c r="AM23" s="204" t="e">
        <f>IF('Crisis Indicator Data'!#REF!="No Data",1,IF(#REF!&lt;&gt;"",1,0))</f>
        <v>#REF!</v>
      </c>
      <c r="AN23" s="204" t="e">
        <f>IF('Crisis Indicator Data'!#REF!="No Data",1,IF(#REF!&lt;&gt;"",1,0))</f>
        <v>#REF!</v>
      </c>
      <c r="AO23" s="204" t="e">
        <f>IF('Crisis Indicator Data'!#REF!="No Data",1,IF(#REF!&lt;&gt;"",1,0))</f>
        <v>#REF!</v>
      </c>
      <c r="AP23" s="204" t="e">
        <f>IF('Crisis Indicator Data'!#REF!="No Data",1,IF(#REF!&lt;&gt;"",1,0))</f>
        <v>#REF!</v>
      </c>
      <c r="AQ23" s="204" t="e">
        <f>IF('Crisis Indicator Data'!#REF!="No Data",1,IF(#REF!&lt;&gt;"",1,0))</f>
        <v>#REF!</v>
      </c>
      <c r="AR23" s="204" t="e">
        <f>IF('Crisis Indicator Data'!#REF!="No Data",1,IF(#REF!&lt;&gt;"",1,0))</f>
        <v>#REF!</v>
      </c>
      <c r="AS23" s="204" t="e">
        <f>IF('Crisis Indicator Data'!#REF!="No Data",1,IF(#REF!&lt;&gt;"",1,0))</f>
        <v>#REF!</v>
      </c>
      <c r="AT23" s="204" t="e">
        <f>IF('Crisis Indicator Data'!#REF!="No Data",1,IF(#REF!&lt;&gt;"",1,0))</f>
        <v>#REF!</v>
      </c>
      <c r="AU23" s="204" t="e">
        <f>IF('Crisis Indicator Data'!#REF!="No Data",1,IF(#REF!&lt;&gt;"",1,0))</f>
        <v>#REF!</v>
      </c>
      <c r="AV23" s="204" t="e">
        <f>IF('Crisis Indicator Data'!#REF!="No Data",1,IF(#REF!&lt;&gt;"",1,0))</f>
        <v>#REF!</v>
      </c>
      <c r="AW23" s="204" t="e">
        <f>IF('Crisis Indicator Data'!#REF!="No Data",1,IF(#REF!&lt;&gt;"",1,0))</f>
        <v>#REF!</v>
      </c>
      <c r="AX23" s="204" t="e">
        <f>IF('Crisis Indicator Data'!#REF!="No Data",1,IF(#REF!&lt;&gt;"",1,0))</f>
        <v>#REF!</v>
      </c>
      <c r="AY23" s="204" t="e">
        <f>IF('Crisis Indicator Data'!#REF!="No Data",1,IF(#REF!&lt;&gt;"",1,0))</f>
        <v>#REF!</v>
      </c>
      <c r="AZ23" s="204" t="e">
        <f>IF('Crisis Indicator Data'!#REF!="No Data",1,IF(#REF!&lt;&gt;"",1,0))</f>
        <v>#REF!</v>
      </c>
      <c r="BA23" t="e">
        <f t="shared" si="0"/>
        <v>#REF!</v>
      </c>
      <c r="BB23" s="22" t="e">
        <f t="shared" si="1"/>
        <v>#REF!</v>
      </c>
    </row>
    <row r="24" spans="1:54" x14ac:dyDescent="0.35">
      <c r="A24" t="s">
        <v>6873</v>
      </c>
      <c r="B24" s="204" t="e">
        <f>IF('Crisis Indicator Data'!#REF!="No Data",1,IF(#REF!&lt;&gt;"",1,0))</f>
        <v>#REF!</v>
      </c>
      <c r="C24" s="204" t="e">
        <f>IF('Crisis Indicator Data'!#REF!="No Data",1,IF(#REF!&lt;&gt;"",1,0))</f>
        <v>#REF!</v>
      </c>
      <c r="D24" s="204" t="e">
        <f>IF('Crisis Indicator Data'!#REF!="No Data",1,IF(#REF!&lt;&gt;"",1,0))</f>
        <v>#REF!</v>
      </c>
      <c r="E24" s="204" t="e">
        <f>IF('Crisis Indicator Data'!#REF!="No Data",1,IF(#REF!&lt;&gt;"",1,0))</f>
        <v>#REF!</v>
      </c>
      <c r="F24" s="204" t="e">
        <f>IF('Crisis Indicator Data'!#REF!="No Data",1,IF(#REF!&lt;&gt;"",1,0))</f>
        <v>#REF!</v>
      </c>
      <c r="G24" s="204" t="e">
        <f>IF('Crisis Indicator Data'!#REF!="No Data",1,IF(#REF!&lt;&gt;"",1,0))</f>
        <v>#REF!</v>
      </c>
      <c r="H24" s="204" t="e">
        <f>IF('Crisis Indicator Data'!#REF!="No Data",1,IF(#REF!&lt;&gt;"",1,0))</f>
        <v>#REF!</v>
      </c>
      <c r="I24" s="204" t="e">
        <f>IF('Crisis Indicator Data'!#REF!="No Data",1,IF(#REF!&lt;&gt;"",1,0))</f>
        <v>#REF!</v>
      </c>
      <c r="J24" s="204" t="e">
        <f>IF('Crisis Indicator Data'!#REF!="No Data",1,IF(#REF!&lt;&gt;"",1,0))</f>
        <v>#REF!</v>
      </c>
      <c r="K24" s="204" t="e">
        <f>IF('Crisis Indicator Data'!#REF!="No Data",1,IF(#REF!&lt;&gt;"",1,0))</f>
        <v>#REF!</v>
      </c>
      <c r="L24" s="204" t="e">
        <f>IF('Crisis Indicator Data'!#REF!="No Data",1,IF(#REF!&lt;&gt;"",1,0))</f>
        <v>#REF!</v>
      </c>
      <c r="M24" s="204" t="e">
        <f>IF('Crisis Indicator Data'!#REF!="No Data",1,IF(#REF!&lt;&gt;"",1,0))</f>
        <v>#REF!</v>
      </c>
      <c r="N24" s="204" t="e">
        <f>IF('Crisis Indicator Data'!#REF!="No Data",1,IF(#REF!&lt;&gt;"",1,0))</f>
        <v>#REF!</v>
      </c>
      <c r="O24" s="204" t="e">
        <f>IF('Crisis Indicator Data'!#REF!="No Data",1,IF(#REF!&lt;&gt;"",1,0))</f>
        <v>#REF!</v>
      </c>
      <c r="P24" s="204" t="e">
        <f>IF('Crisis Indicator Data'!#REF!="No Data",1,IF(#REF!&lt;&gt;"",1,0))</f>
        <v>#REF!</v>
      </c>
      <c r="Q24" s="204" t="e">
        <f>IF('Crisis Indicator Data'!#REF!="No Data",1,IF(#REF!&lt;&gt;"",1,0))</f>
        <v>#REF!</v>
      </c>
      <c r="R24" s="204" t="e">
        <f>IF('Crisis Indicator Data'!#REF!="No Data",1,IF(#REF!&lt;&gt;"",1,0))</f>
        <v>#REF!</v>
      </c>
      <c r="S24" s="204" t="e">
        <f>IF('Crisis Indicator Data'!#REF!="No Data",1,IF(#REF!&lt;&gt;"",1,0))</f>
        <v>#REF!</v>
      </c>
      <c r="T24" s="204" t="e">
        <f>IF('Crisis Indicator Data'!#REF!="No Data",1,IF(#REF!&lt;&gt;"",1,0))</f>
        <v>#REF!</v>
      </c>
      <c r="U24" s="204" t="e">
        <f>IF('Crisis Indicator Data'!#REF!="No Data",1,IF(#REF!&lt;&gt;"",1,0))</f>
        <v>#REF!</v>
      </c>
      <c r="V24" s="204" t="e">
        <f>IF('Crisis Indicator Data'!#REF!="No Data",1,IF(#REF!&lt;&gt;"",1,0))</f>
        <v>#REF!</v>
      </c>
      <c r="W24" s="204" t="e">
        <f>IF('Crisis Indicator Data'!#REF!="No Data",1,IF(#REF!&lt;&gt;"",1,0))</f>
        <v>#REF!</v>
      </c>
      <c r="X24" s="204" t="e">
        <f>IF('Crisis Indicator Data'!#REF!="No Data",1,IF(#REF!&lt;&gt;"",1,0))</f>
        <v>#REF!</v>
      </c>
      <c r="Y24" s="204" t="e">
        <f>IF('Crisis Indicator Data'!#REF!="No Data",1,IF(#REF!&lt;&gt;"",1,0))</f>
        <v>#REF!</v>
      </c>
      <c r="Z24" s="204" t="e">
        <f>IF('Crisis Indicator Data'!#REF!="No Data",1,IF(#REF!&lt;&gt;"",1,0))</f>
        <v>#REF!</v>
      </c>
      <c r="AA24" s="204" t="e">
        <f>IF('Crisis Indicator Data'!#REF!="No Data",1,IF(#REF!&lt;&gt;"",1,0))</f>
        <v>#REF!</v>
      </c>
      <c r="AB24" s="204" t="e">
        <f>IF('Crisis Indicator Data'!#REF!="No Data",1,IF(#REF!&lt;&gt;"",1,0))</f>
        <v>#REF!</v>
      </c>
      <c r="AC24" s="204" t="e">
        <f>IF('Crisis Indicator Data'!#REF!="No Data",1,IF(#REF!&lt;&gt;"",1,0))</f>
        <v>#REF!</v>
      </c>
      <c r="AD24" s="204" t="e">
        <f>IF('Crisis Indicator Data'!#REF!="No Data",1,IF(#REF!&lt;&gt;"",1,0))</f>
        <v>#REF!</v>
      </c>
      <c r="AE24" s="204" t="e">
        <f>IF('Crisis Indicator Data'!#REF!="No Data",1,IF(#REF!&lt;&gt;"",1,0))</f>
        <v>#REF!</v>
      </c>
      <c r="AF24" s="204" t="e">
        <f>IF('Crisis Indicator Data'!#REF!="No Data",1,IF(#REF!&lt;&gt;"",1,0))</f>
        <v>#REF!</v>
      </c>
      <c r="AG24" s="204" t="e">
        <f>IF('Crisis Indicator Data'!#REF!="No Data",1,IF(#REF!&lt;&gt;"",1,0))</f>
        <v>#REF!</v>
      </c>
      <c r="AH24" s="204" t="e">
        <f>IF('Crisis Indicator Data'!#REF!="No Data",1,IF(#REF!&lt;&gt;"",1,0))</f>
        <v>#REF!</v>
      </c>
      <c r="AI24" s="204" t="e">
        <f>IF('Crisis Indicator Data'!#REF!="No Data",1,IF(#REF!&lt;&gt;"",1,0))</f>
        <v>#REF!</v>
      </c>
      <c r="AJ24" s="204" t="e">
        <f>IF('Crisis Indicator Data'!#REF!="No Data",1,IF(#REF!&lt;&gt;"",1,0))</f>
        <v>#REF!</v>
      </c>
      <c r="AK24" s="204" t="e">
        <f>IF('Crisis Indicator Data'!#REF!="No Data",1,IF(#REF!&lt;&gt;"",1,0))</f>
        <v>#REF!</v>
      </c>
      <c r="AL24" s="204" t="e">
        <f>IF('Crisis Indicator Data'!#REF!="No Data",1,IF(#REF!&lt;&gt;"",1,0))</f>
        <v>#REF!</v>
      </c>
      <c r="AM24" s="204" t="e">
        <f>IF('Crisis Indicator Data'!#REF!="No Data",1,IF(#REF!&lt;&gt;"",1,0))</f>
        <v>#REF!</v>
      </c>
      <c r="AN24" s="204" t="e">
        <f>IF('Crisis Indicator Data'!#REF!="No Data",1,IF(#REF!&lt;&gt;"",1,0))</f>
        <v>#REF!</v>
      </c>
      <c r="AO24" s="204" t="e">
        <f>IF('Crisis Indicator Data'!#REF!="No Data",1,IF(#REF!&lt;&gt;"",1,0))</f>
        <v>#REF!</v>
      </c>
      <c r="AP24" s="204" t="e">
        <f>IF('Crisis Indicator Data'!#REF!="No Data",1,IF(#REF!&lt;&gt;"",1,0))</f>
        <v>#REF!</v>
      </c>
      <c r="AQ24" s="204" t="e">
        <f>IF('Crisis Indicator Data'!#REF!="No Data",1,IF(#REF!&lt;&gt;"",1,0))</f>
        <v>#REF!</v>
      </c>
      <c r="AR24" s="204" t="e">
        <f>IF('Crisis Indicator Data'!#REF!="No Data",1,IF(#REF!&lt;&gt;"",1,0))</f>
        <v>#REF!</v>
      </c>
      <c r="AS24" s="204" t="e">
        <f>IF('Crisis Indicator Data'!#REF!="No Data",1,IF(#REF!&lt;&gt;"",1,0))</f>
        <v>#REF!</v>
      </c>
      <c r="AT24" s="204" t="e">
        <f>IF('Crisis Indicator Data'!#REF!="No Data",1,IF(#REF!&lt;&gt;"",1,0))</f>
        <v>#REF!</v>
      </c>
      <c r="AU24" s="204" t="e">
        <f>IF('Crisis Indicator Data'!#REF!="No Data",1,IF(#REF!&lt;&gt;"",1,0))</f>
        <v>#REF!</v>
      </c>
      <c r="AV24" s="204" t="e">
        <f>IF('Crisis Indicator Data'!#REF!="No Data",1,IF(#REF!&lt;&gt;"",1,0))</f>
        <v>#REF!</v>
      </c>
      <c r="AW24" s="204" t="e">
        <f>IF('Crisis Indicator Data'!#REF!="No Data",1,IF(#REF!&lt;&gt;"",1,0))</f>
        <v>#REF!</v>
      </c>
      <c r="AX24" s="204" t="e">
        <f>IF('Crisis Indicator Data'!#REF!="No Data",1,IF(#REF!&lt;&gt;"",1,0))</f>
        <v>#REF!</v>
      </c>
      <c r="AY24" s="204" t="e">
        <f>IF('Crisis Indicator Data'!#REF!="No Data",1,IF(#REF!&lt;&gt;"",1,0))</f>
        <v>#REF!</v>
      </c>
      <c r="AZ24" s="204" t="e">
        <f>IF('Crisis Indicator Data'!#REF!="No Data",1,IF(#REF!&lt;&gt;"",1,0))</f>
        <v>#REF!</v>
      </c>
      <c r="BA24" t="e">
        <f t="shared" si="0"/>
        <v>#REF!</v>
      </c>
      <c r="BB24" s="22" t="e">
        <f t="shared" si="1"/>
        <v>#REF!</v>
      </c>
    </row>
    <row r="25" spans="1:54" x14ac:dyDescent="0.35">
      <c r="A25" t="s">
        <v>6877</v>
      </c>
      <c r="B25" s="204" t="e">
        <f>IF('Crisis Indicator Data'!#REF!="No Data",1,IF(#REF!&lt;&gt;"",1,0))</f>
        <v>#REF!</v>
      </c>
      <c r="C25" s="204" t="e">
        <f>IF('Crisis Indicator Data'!#REF!="No Data",1,IF(#REF!&lt;&gt;"",1,0))</f>
        <v>#REF!</v>
      </c>
      <c r="D25" s="204" t="e">
        <f>IF('Crisis Indicator Data'!#REF!="No Data",1,IF(#REF!&lt;&gt;"",1,0))</f>
        <v>#REF!</v>
      </c>
      <c r="E25" s="204" t="e">
        <f>IF('Crisis Indicator Data'!#REF!="No Data",1,IF(#REF!&lt;&gt;"",1,0))</f>
        <v>#REF!</v>
      </c>
      <c r="F25" s="204" t="e">
        <f>IF('Crisis Indicator Data'!#REF!="No Data",1,IF(#REF!&lt;&gt;"",1,0))</f>
        <v>#REF!</v>
      </c>
      <c r="G25" s="204" t="e">
        <f>IF('Crisis Indicator Data'!#REF!="No Data",1,IF(#REF!&lt;&gt;"",1,0))</f>
        <v>#REF!</v>
      </c>
      <c r="H25" s="204" t="e">
        <f>IF('Crisis Indicator Data'!#REF!="No Data",1,IF(#REF!&lt;&gt;"",1,0))</f>
        <v>#REF!</v>
      </c>
      <c r="I25" s="204" t="e">
        <f>IF('Crisis Indicator Data'!#REF!="No Data",1,IF(#REF!&lt;&gt;"",1,0))</f>
        <v>#REF!</v>
      </c>
      <c r="J25" s="204" t="e">
        <f>IF('Crisis Indicator Data'!#REF!="No Data",1,IF(#REF!&lt;&gt;"",1,0))</f>
        <v>#REF!</v>
      </c>
      <c r="K25" s="204" t="e">
        <f>IF('Crisis Indicator Data'!#REF!="No Data",1,IF(#REF!&lt;&gt;"",1,0))</f>
        <v>#REF!</v>
      </c>
      <c r="L25" s="204" t="e">
        <f>IF('Crisis Indicator Data'!#REF!="No Data",1,IF(#REF!&lt;&gt;"",1,0))</f>
        <v>#REF!</v>
      </c>
      <c r="M25" s="204" t="e">
        <f>IF('Crisis Indicator Data'!#REF!="No Data",1,IF(#REF!&lt;&gt;"",1,0))</f>
        <v>#REF!</v>
      </c>
      <c r="N25" s="204" t="e">
        <f>IF('Crisis Indicator Data'!#REF!="No Data",1,IF(#REF!&lt;&gt;"",1,0))</f>
        <v>#REF!</v>
      </c>
      <c r="O25" s="204" t="e">
        <f>IF('Crisis Indicator Data'!#REF!="No Data",1,IF(#REF!&lt;&gt;"",1,0))</f>
        <v>#REF!</v>
      </c>
      <c r="P25" s="204" t="e">
        <f>IF('Crisis Indicator Data'!#REF!="No Data",1,IF(#REF!&lt;&gt;"",1,0))</f>
        <v>#REF!</v>
      </c>
      <c r="Q25" s="204" t="e">
        <f>IF('Crisis Indicator Data'!#REF!="No Data",1,IF(#REF!&lt;&gt;"",1,0))</f>
        <v>#REF!</v>
      </c>
      <c r="R25" s="204" t="e">
        <f>IF('Crisis Indicator Data'!#REF!="No Data",1,IF(#REF!&lt;&gt;"",1,0))</f>
        <v>#REF!</v>
      </c>
      <c r="S25" s="204" t="e">
        <f>IF('Crisis Indicator Data'!#REF!="No Data",1,IF(#REF!&lt;&gt;"",1,0))</f>
        <v>#REF!</v>
      </c>
      <c r="T25" s="204" t="e">
        <f>IF('Crisis Indicator Data'!#REF!="No Data",1,IF(#REF!&lt;&gt;"",1,0))</f>
        <v>#REF!</v>
      </c>
      <c r="U25" s="204" t="e">
        <f>IF('Crisis Indicator Data'!#REF!="No Data",1,IF(#REF!&lt;&gt;"",1,0))</f>
        <v>#REF!</v>
      </c>
      <c r="V25" s="204" t="e">
        <f>IF('Crisis Indicator Data'!#REF!="No Data",1,IF(#REF!&lt;&gt;"",1,0))</f>
        <v>#REF!</v>
      </c>
      <c r="W25" s="204" t="e">
        <f>IF('Crisis Indicator Data'!#REF!="No Data",1,IF(#REF!&lt;&gt;"",1,0))</f>
        <v>#REF!</v>
      </c>
      <c r="X25" s="204" t="e">
        <f>IF('Crisis Indicator Data'!#REF!="No Data",1,IF(#REF!&lt;&gt;"",1,0))</f>
        <v>#REF!</v>
      </c>
      <c r="Y25" s="204" t="e">
        <f>IF('Crisis Indicator Data'!#REF!="No Data",1,IF(#REF!&lt;&gt;"",1,0))</f>
        <v>#REF!</v>
      </c>
      <c r="Z25" s="204" t="e">
        <f>IF('Crisis Indicator Data'!#REF!="No Data",1,IF(#REF!&lt;&gt;"",1,0))</f>
        <v>#REF!</v>
      </c>
      <c r="AA25" s="204" t="e">
        <f>IF('Crisis Indicator Data'!#REF!="No Data",1,IF(#REF!&lt;&gt;"",1,0))</f>
        <v>#REF!</v>
      </c>
      <c r="AB25" s="204" t="e">
        <f>IF('Crisis Indicator Data'!#REF!="No Data",1,IF(#REF!&lt;&gt;"",1,0))</f>
        <v>#REF!</v>
      </c>
      <c r="AC25" s="204" t="e">
        <f>IF('Crisis Indicator Data'!#REF!="No Data",1,IF(#REF!&lt;&gt;"",1,0))</f>
        <v>#REF!</v>
      </c>
      <c r="AD25" s="204" t="e">
        <f>IF('Crisis Indicator Data'!#REF!="No Data",1,IF(#REF!&lt;&gt;"",1,0))</f>
        <v>#REF!</v>
      </c>
      <c r="AE25" s="204" t="e">
        <f>IF('Crisis Indicator Data'!#REF!="No Data",1,IF(#REF!&lt;&gt;"",1,0))</f>
        <v>#REF!</v>
      </c>
      <c r="AF25" s="204" t="e">
        <f>IF('Crisis Indicator Data'!#REF!="No Data",1,IF(#REF!&lt;&gt;"",1,0))</f>
        <v>#REF!</v>
      </c>
      <c r="AG25" s="204" t="e">
        <f>IF('Crisis Indicator Data'!#REF!="No Data",1,IF(#REF!&lt;&gt;"",1,0))</f>
        <v>#REF!</v>
      </c>
      <c r="AH25" s="204" t="e">
        <f>IF('Crisis Indicator Data'!#REF!="No Data",1,IF(#REF!&lt;&gt;"",1,0))</f>
        <v>#REF!</v>
      </c>
      <c r="AI25" s="204" t="e">
        <f>IF('Crisis Indicator Data'!#REF!="No Data",1,IF(#REF!&lt;&gt;"",1,0))</f>
        <v>#REF!</v>
      </c>
      <c r="AJ25" s="204" t="e">
        <f>IF('Crisis Indicator Data'!#REF!="No Data",1,IF(#REF!&lt;&gt;"",1,0))</f>
        <v>#REF!</v>
      </c>
      <c r="AK25" s="204" t="e">
        <f>IF('Crisis Indicator Data'!#REF!="No Data",1,IF(#REF!&lt;&gt;"",1,0))</f>
        <v>#REF!</v>
      </c>
      <c r="AL25" s="204" t="e">
        <f>IF('Crisis Indicator Data'!#REF!="No Data",1,IF(#REF!&lt;&gt;"",1,0))</f>
        <v>#REF!</v>
      </c>
      <c r="AM25" s="204" t="e">
        <f>IF('Crisis Indicator Data'!#REF!="No Data",1,IF(#REF!&lt;&gt;"",1,0))</f>
        <v>#REF!</v>
      </c>
      <c r="AN25" s="204" t="e">
        <f>IF('Crisis Indicator Data'!#REF!="No Data",1,IF(#REF!&lt;&gt;"",1,0))</f>
        <v>#REF!</v>
      </c>
      <c r="AO25" s="204" t="e">
        <f>IF('Crisis Indicator Data'!#REF!="No Data",1,IF(#REF!&lt;&gt;"",1,0))</f>
        <v>#REF!</v>
      </c>
      <c r="AP25" s="204" t="e">
        <f>IF('Crisis Indicator Data'!#REF!="No Data",1,IF(#REF!&lt;&gt;"",1,0))</f>
        <v>#REF!</v>
      </c>
      <c r="AQ25" s="204" t="e">
        <f>IF('Crisis Indicator Data'!#REF!="No Data",1,IF(#REF!&lt;&gt;"",1,0))</f>
        <v>#REF!</v>
      </c>
      <c r="AR25" s="204" t="e">
        <f>IF('Crisis Indicator Data'!#REF!="No Data",1,IF(#REF!&lt;&gt;"",1,0))</f>
        <v>#REF!</v>
      </c>
      <c r="AS25" s="204" t="e">
        <f>IF('Crisis Indicator Data'!#REF!="No Data",1,IF(#REF!&lt;&gt;"",1,0))</f>
        <v>#REF!</v>
      </c>
      <c r="AT25" s="204" t="e">
        <f>IF('Crisis Indicator Data'!#REF!="No Data",1,IF(#REF!&lt;&gt;"",1,0))</f>
        <v>#REF!</v>
      </c>
      <c r="AU25" s="204" t="e">
        <f>IF('Crisis Indicator Data'!#REF!="No Data",1,IF(#REF!&lt;&gt;"",1,0))</f>
        <v>#REF!</v>
      </c>
      <c r="AV25" s="204" t="e">
        <f>IF('Crisis Indicator Data'!#REF!="No Data",1,IF(#REF!&lt;&gt;"",1,0))</f>
        <v>#REF!</v>
      </c>
      <c r="AW25" s="204" t="e">
        <f>IF('Crisis Indicator Data'!#REF!="No Data",1,IF(#REF!&lt;&gt;"",1,0))</f>
        <v>#REF!</v>
      </c>
      <c r="AX25" s="204" t="e">
        <f>IF('Crisis Indicator Data'!#REF!="No Data",1,IF(#REF!&lt;&gt;"",1,0))</f>
        <v>#REF!</v>
      </c>
      <c r="AY25" s="204" t="e">
        <f>IF('Crisis Indicator Data'!#REF!="No Data",1,IF(#REF!&lt;&gt;"",1,0))</f>
        <v>#REF!</v>
      </c>
      <c r="AZ25" s="204" t="e">
        <f>IF('Crisis Indicator Data'!#REF!="No Data",1,IF(#REF!&lt;&gt;"",1,0))</f>
        <v>#REF!</v>
      </c>
      <c r="BA25" t="e">
        <f t="shared" si="0"/>
        <v>#REF!</v>
      </c>
      <c r="BB25" s="22" t="e">
        <f t="shared" si="1"/>
        <v>#REF!</v>
      </c>
    </row>
    <row r="26" spans="1:54" x14ac:dyDescent="0.35">
      <c r="A26" t="s">
        <v>6860</v>
      </c>
      <c r="B26" s="204" t="e">
        <f>IF('Crisis Indicator Data'!#REF!="No Data",1,IF(#REF!&lt;&gt;"",1,0))</f>
        <v>#REF!</v>
      </c>
      <c r="C26" s="204" t="e">
        <f>IF('Crisis Indicator Data'!#REF!="No Data",1,IF(#REF!&lt;&gt;"",1,0))</f>
        <v>#REF!</v>
      </c>
      <c r="D26" s="204" t="e">
        <f>IF('Crisis Indicator Data'!#REF!="No Data",1,IF(#REF!&lt;&gt;"",1,0))</f>
        <v>#REF!</v>
      </c>
      <c r="E26" s="204" t="e">
        <f>IF('Crisis Indicator Data'!#REF!="No Data",1,IF(#REF!&lt;&gt;"",1,0))</f>
        <v>#REF!</v>
      </c>
      <c r="F26" s="204" t="e">
        <f>IF('Crisis Indicator Data'!#REF!="No Data",1,IF(#REF!&lt;&gt;"",1,0))</f>
        <v>#REF!</v>
      </c>
      <c r="G26" s="204" t="e">
        <f>IF('Crisis Indicator Data'!#REF!="No Data",1,IF(#REF!&lt;&gt;"",1,0))</f>
        <v>#REF!</v>
      </c>
      <c r="H26" s="204" t="e">
        <f>IF('Crisis Indicator Data'!#REF!="No Data",1,IF(#REF!&lt;&gt;"",1,0))</f>
        <v>#REF!</v>
      </c>
      <c r="I26" s="204" t="e">
        <f>IF('Crisis Indicator Data'!#REF!="No Data",1,IF(#REF!&lt;&gt;"",1,0))</f>
        <v>#REF!</v>
      </c>
      <c r="J26" s="204" t="e">
        <f>IF('Crisis Indicator Data'!#REF!="No Data",1,IF(#REF!&lt;&gt;"",1,0))</f>
        <v>#REF!</v>
      </c>
      <c r="K26" s="204" t="e">
        <f>IF('Crisis Indicator Data'!#REF!="No Data",1,IF(#REF!&lt;&gt;"",1,0))</f>
        <v>#REF!</v>
      </c>
      <c r="L26" s="204" t="e">
        <f>IF('Crisis Indicator Data'!#REF!="No Data",1,IF(#REF!&lt;&gt;"",1,0))</f>
        <v>#REF!</v>
      </c>
      <c r="M26" s="204" t="e">
        <f>IF('Crisis Indicator Data'!#REF!="No Data",1,IF(#REF!&lt;&gt;"",1,0))</f>
        <v>#REF!</v>
      </c>
      <c r="N26" s="204" t="e">
        <f>IF('Crisis Indicator Data'!#REF!="No Data",1,IF(#REF!&lt;&gt;"",1,0))</f>
        <v>#REF!</v>
      </c>
      <c r="O26" s="204" t="e">
        <f>IF('Crisis Indicator Data'!#REF!="No Data",1,IF(#REF!&lt;&gt;"",1,0))</f>
        <v>#REF!</v>
      </c>
      <c r="P26" s="204" t="e">
        <f>IF('Crisis Indicator Data'!#REF!="No Data",1,IF(#REF!&lt;&gt;"",1,0))</f>
        <v>#REF!</v>
      </c>
      <c r="Q26" s="204" t="e">
        <f>IF('Crisis Indicator Data'!#REF!="No Data",1,IF(#REF!&lt;&gt;"",1,0))</f>
        <v>#REF!</v>
      </c>
      <c r="R26" s="204" t="e">
        <f>IF('Crisis Indicator Data'!#REF!="No Data",1,IF(#REF!&lt;&gt;"",1,0))</f>
        <v>#REF!</v>
      </c>
      <c r="S26" s="204" t="e">
        <f>IF('Crisis Indicator Data'!#REF!="No Data",1,IF(#REF!&lt;&gt;"",1,0))</f>
        <v>#REF!</v>
      </c>
      <c r="T26" s="204" t="e">
        <f>IF('Crisis Indicator Data'!#REF!="No Data",1,IF(#REF!&lt;&gt;"",1,0))</f>
        <v>#REF!</v>
      </c>
      <c r="U26" s="204" t="e">
        <f>IF('Crisis Indicator Data'!#REF!="No Data",1,IF(#REF!&lt;&gt;"",1,0))</f>
        <v>#REF!</v>
      </c>
      <c r="V26" s="204" t="e">
        <f>IF('Crisis Indicator Data'!#REF!="No Data",1,IF(#REF!&lt;&gt;"",1,0))</f>
        <v>#REF!</v>
      </c>
      <c r="W26" s="204" t="e">
        <f>IF('Crisis Indicator Data'!#REF!="No Data",1,IF(#REF!&lt;&gt;"",1,0))</f>
        <v>#REF!</v>
      </c>
      <c r="X26" s="204" t="e">
        <f>IF('Crisis Indicator Data'!#REF!="No Data",1,IF(#REF!&lt;&gt;"",1,0))</f>
        <v>#REF!</v>
      </c>
      <c r="Y26" s="204" t="e">
        <f>IF('Crisis Indicator Data'!#REF!="No Data",1,IF(#REF!&lt;&gt;"",1,0))</f>
        <v>#REF!</v>
      </c>
      <c r="Z26" s="204" t="e">
        <f>IF('Crisis Indicator Data'!#REF!="No Data",1,IF(#REF!&lt;&gt;"",1,0))</f>
        <v>#REF!</v>
      </c>
      <c r="AA26" s="204" t="e">
        <f>IF('Crisis Indicator Data'!#REF!="No Data",1,IF(#REF!&lt;&gt;"",1,0))</f>
        <v>#REF!</v>
      </c>
      <c r="AB26" s="204" t="e">
        <f>IF('Crisis Indicator Data'!#REF!="No Data",1,IF(#REF!&lt;&gt;"",1,0))</f>
        <v>#REF!</v>
      </c>
      <c r="AC26" s="204" t="e">
        <f>IF('Crisis Indicator Data'!#REF!="No Data",1,IF(#REF!&lt;&gt;"",1,0))</f>
        <v>#REF!</v>
      </c>
      <c r="AD26" s="204" t="e">
        <f>IF('Crisis Indicator Data'!#REF!="No Data",1,IF(#REF!&lt;&gt;"",1,0))</f>
        <v>#REF!</v>
      </c>
      <c r="AE26" s="204" t="e">
        <f>IF('Crisis Indicator Data'!#REF!="No Data",1,IF(#REF!&lt;&gt;"",1,0))</f>
        <v>#REF!</v>
      </c>
      <c r="AF26" s="204" t="e">
        <f>IF('Crisis Indicator Data'!#REF!="No Data",1,IF(#REF!&lt;&gt;"",1,0))</f>
        <v>#REF!</v>
      </c>
      <c r="AG26" s="204" t="e">
        <f>IF('Crisis Indicator Data'!#REF!="No Data",1,IF(#REF!&lt;&gt;"",1,0))</f>
        <v>#REF!</v>
      </c>
      <c r="AH26" s="204" t="e">
        <f>IF('Crisis Indicator Data'!#REF!="No Data",1,IF(#REF!&lt;&gt;"",1,0))</f>
        <v>#REF!</v>
      </c>
      <c r="AI26" s="204" t="e">
        <f>IF('Crisis Indicator Data'!#REF!="No Data",1,IF(#REF!&lt;&gt;"",1,0))</f>
        <v>#REF!</v>
      </c>
      <c r="AJ26" s="204" t="e">
        <f>IF('Crisis Indicator Data'!#REF!="No Data",1,IF(#REF!&lt;&gt;"",1,0))</f>
        <v>#REF!</v>
      </c>
      <c r="AK26" s="204" t="e">
        <f>IF('Crisis Indicator Data'!#REF!="No Data",1,IF(#REF!&lt;&gt;"",1,0))</f>
        <v>#REF!</v>
      </c>
      <c r="AL26" s="204" t="e">
        <f>IF('Crisis Indicator Data'!#REF!="No Data",1,IF(#REF!&lt;&gt;"",1,0))</f>
        <v>#REF!</v>
      </c>
      <c r="AM26" s="204" t="e">
        <f>IF('Crisis Indicator Data'!#REF!="No Data",1,IF(#REF!&lt;&gt;"",1,0))</f>
        <v>#REF!</v>
      </c>
      <c r="AN26" s="204" t="e">
        <f>IF('Crisis Indicator Data'!#REF!="No Data",1,IF(#REF!&lt;&gt;"",1,0))</f>
        <v>#REF!</v>
      </c>
      <c r="AO26" s="204" t="e">
        <f>IF('Crisis Indicator Data'!#REF!="No Data",1,IF(#REF!&lt;&gt;"",1,0))</f>
        <v>#REF!</v>
      </c>
      <c r="AP26" s="204" t="e">
        <f>IF('Crisis Indicator Data'!#REF!="No Data",1,IF(#REF!&lt;&gt;"",1,0))</f>
        <v>#REF!</v>
      </c>
      <c r="AQ26" s="204" t="e">
        <f>IF('Crisis Indicator Data'!#REF!="No Data",1,IF(#REF!&lt;&gt;"",1,0))</f>
        <v>#REF!</v>
      </c>
      <c r="AR26" s="204" t="e">
        <f>IF('Crisis Indicator Data'!#REF!="No Data",1,IF(#REF!&lt;&gt;"",1,0))</f>
        <v>#REF!</v>
      </c>
      <c r="AS26" s="204" t="e">
        <f>IF('Crisis Indicator Data'!#REF!="No Data",1,IF(#REF!&lt;&gt;"",1,0))</f>
        <v>#REF!</v>
      </c>
      <c r="AT26" s="204" t="e">
        <f>IF('Crisis Indicator Data'!#REF!="No Data",1,IF(#REF!&lt;&gt;"",1,0))</f>
        <v>#REF!</v>
      </c>
      <c r="AU26" s="204" t="e">
        <f>IF('Crisis Indicator Data'!#REF!="No Data",1,IF(#REF!&lt;&gt;"",1,0))</f>
        <v>#REF!</v>
      </c>
      <c r="AV26" s="204" t="e">
        <f>IF('Crisis Indicator Data'!#REF!="No Data",1,IF(#REF!&lt;&gt;"",1,0))</f>
        <v>#REF!</v>
      </c>
      <c r="AW26" s="204" t="e">
        <f>IF('Crisis Indicator Data'!#REF!="No Data",1,IF(#REF!&lt;&gt;"",1,0))</f>
        <v>#REF!</v>
      </c>
      <c r="AX26" s="204" t="e">
        <f>IF('Crisis Indicator Data'!#REF!="No Data",1,IF(#REF!&lt;&gt;"",1,0))</f>
        <v>#REF!</v>
      </c>
      <c r="AY26" s="204" t="e">
        <f>IF('Crisis Indicator Data'!#REF!="No Data",1,IF(#REF!&lt;&gt;"",1,0))</f>
        <v>#REF!</v>
      </c>
      <c r="AZ26" s="204" t="e">
        <f>IF('Crisis Indicator Data'!#REF!="No Data",1,IF(#REF!&lt;&gt;"",1,0))</f>
        <v>#REF!</v>
      </c>
      <c r="BA26" t="e">
        <f t="shared" si="0"/>
        <v>#REF!</v>
      </c>
      <c r="BB26" s="22" t="e">
        <f t="shared" si="1"/>
        <v>#REF!</v>
      </c>
    </row>
    <row r="27" spans="1:54" x14ac:dyDescent="0.35">
      <c r="A27" t="s">
        <v>6857</v>
      </c>
      <c r="B27" s="204" t="e">
        <f>IF('Crisis Indicator Data'!#REF!="No Data",1,IF(#REF!&lt;&gt;"",1,0))</f>
        <v>#REF!</v>
      </c>
      <c r="C27" s="204" t="e">
        <f>IF('Crisis Indicator Data'!#REF!="No Data",1,IF(#REF!&lt;&gt;"",1,0))</f>
        <v>#REF!</v>
      </c>
      <c r="D27" s="204" t="e">
        <f>IF('Crisis Indicator Data'!#REF!="No Data",1,IF(#REF!&lt;&gt;"",1,0))</f>
        <v>#REF!</v>
      </c>
      <c r="E27" s="204" t="e">
        <f>IF('Crisis Indicator Data'!#REF!="No Data",1,IF(#REF!&lt;&gt;"",1,0))</f>
        <v>#REF!</v>
      </c>
      <c r="F27" s="204" t="e">
        <f>IF('Crisis Indicator Data'!#REF!="No Data",1,IF(#REF!&lt;&gt;"",1,0))</f>
        <v>#REF!</v>
      </c>
      <c r="G27" s="204" t="e">
        <f>IF('Crisis Indicator Data'!#REF!="No Data",1,IF(#REF!&lt;&gt;"",1,0))</f>
        <v>#REF!</v>
      </c>
      <c r="H27" s="204" t="e">
        <f>IF('Crisis Indicator Data'!#REF!="No Data",1,IF(#REF!&lt;&gt;"",1,0))</f>
        <v>#REF!</v>
      </c>
      <c r="I27" s="204" t="e">
        <f>IF('Crisis Indicator Data'!#REF!="No Data",1,IF(#REF!&lt;&gt;"",1,0))</f>
        <v>#REF!</v>
      </c>
      <c r="J27" s="204" t="e">
        <f>IF('Crisis Indicator Data'!#REF!="No Data",1,IF(#REF!&lt;&gt;"",1,0))</f>
        <v>#REF!</v>
      </c>
      <c r="K27" s="204" t="e">
        <f>IF('Crisis Indicator Data'!#REF!="No Data",1,IF(#REF!&lt;&gt;"",1,0))</f>
        <v>#REF!</v>
      </c>
      <c r="L27" s="204" t="e">
        <f>IF('Crisis Indicator Data'!#REF!="No Data",1,IF(#REF!&lt;&gt;"",1,0))</f>
        <v>#REF!</v>
      </c>
      <c r="M27" s="204" t="e">
        <f>IF('Crisis Indicator Data'!#REF!="No Data",1,IF(#REF!&lt;&gt;"",1,0))</f>
        <v>#REF!</v>
      </c>
      <c r="N27" s="204" t="e">
        <f>IF('Crisis Indicator Data'!#REF!="No Data",1,IF(#REF!&lt;&gt;"",1,0))</f>
        <v>#REF!</v>
      </c>
      <c r="O27" s="204" t="e">
        <f>IF('Crisis Indicator Data'!#REF!="No Data",1,IF(#REF!&lt;&gt;"",1,0))</f>
        <v>#REF!</v>
      </c>
      <c r="P27" s="204" t="e">
        <f>IF('Crisis Indicator Data'!#REF!="No Data",1,IF(#REF!&lt;&gt;"",1,0))</f>
        <v>#REF!</v>
      </c>
      <c r="Q27" s="204" t="e">
        <f>IF('Crisis Indicator Data'!#REF!="No Data",1,IF(#REF!&lt;&gt;"",1,0))</f>
        <v>#REF!</v>
      </c>
      <c r="R27" s="204" t="e">
        <f>IF('Crisis Indicator Data'!#REF!="No Data",1,IF(#REF!&lt;&gt;"",1,0))</f>
        <v>#REF!</v>
      </c>
      <c r="S27" s="204" t="e">
        <f>IF('Crisis Indicator Data'!#REF!="No Data",1,IF(#REF!&lt;&gt;"",1,0))</f>
        <v>#REF!</v>
      </c>
      <c r="T27" s="204" t="e">
        <f>IF('Crisis Indicator Data'!#REF!="No Data",1,IF(#REF!&lt;&gt;"",1,0))</f>
        <v>#REF!</v>
      </c>
      <c r="U27" s="204" t="e">
        <f>IF('Crisis Indicator Data'!#REF!="No Data",1,IF(#REF!&lt;&gt;"",1,0))</f>
        <v>#REF!</v>
      </c>
      <c r="V27" s="204" t="e">
        <f>IF('Crisis Indicator Data'!#REF!="No Data",1,IF(#REF!&lt;&gt;"",1,0))</f>
        <v>#REF!</v>
      </c>
      <c r="W27" s="204" t="e">
        <f>IF('Crisis Indicator Data'!#REF!="No Data",1,IF(#REF!&lt;&gt;"",1,0))</f>
        <v>#REF!</v>
      </c>
      <c r="X27" s="204" t="e">
        <f>IF('Crisis Indicator Data'!#REF!="No Data",1,IF(#REF!&lt;&gt;"",1,0))</f>
        <v>#REF!</v>
      </c>
      <c r="Y27" s="204" t="e">
        <f>IF('Crisis Indicator Data'!#REF!="No Data",1,IF(#REF!&lt;&gt;"",1,0))</f>
        <v>#REF!</v>
      </c>
      <c r="Z27" s="204" t="e">
        <f>IF('Crisis Indicator Data'!#REF!="No Data",1,IF(#REF!&lt;&gt;"",1,0))</f>
        <v>#REF!</v>
      </c>
      <c r="AA27" s="204" t="e">
        <f>IF('Crisis Indicator Data'!#REF!="No Data",1,IF(#REF!&lt;&gt;"",1,0))</f>
        <v>#REF!</v>
      </c>
      <c r="AB27" s="204" t="e">
        <f>IF('Crisis Indicator Data'!#REF!="No Data",1,IF(#REF!&lt;&gt;"",1,0))</f>
        <v>#REF!</v>
      </c>
      <c r="AC27" s="204" t="e">
        <f>IF('Crisis Indicator Data'!#REF!="No Data",1,IF(#REF!&lt;&gt;"",1,0))</f>
        <v>#REF!</v>
      </c>
      <c r="AD27" s="204" t="e">
        <f>IF('Crisis Indicator Data'!#REF!="No Data",1,IF(#REF!&lt;&gt;"",1,0))</f>
        <v>#REF!</v>
      </c>
      <c r="AE27" s="204" t="e">
        <f>IF('Crisis Indicator Data'!#REF!="No Data",1,IF(#REF!&lt;&gt;"",1,0))</f>
        <v>#REF!</v>
      </c>
      <c r="AF27" s="204" t="e">
        <f>IF('Crisis Indicator Data'!#REF!="No Data",1,IF(#REF!&lt;&gt;"",1,0))</f>
        <v>#REF!</v>
      </c>
      <c r="AG27" s="204" t="e">
        <f>IF('Crisis Indicator Data'!#REF!="No Data",1,IF(#REF!&lt;&gt;"",1,0))</f>
        <v>#REF!</v>
      </c>
      <c r="AH27" s="204" t="e">
        <f>IF('Crisis Indicator Data'!#REF!="No Data",1,IF(#REF!&lt;&gt;"",1,0))</f>
        <v>#REF!</v>
      </c>
      <c r="AI27" s="204" t="e">
        <f>IF('Crisis Indicator Data'!#REF!="No Data",1,IF(#REF!&lt;&gt;"",1,0))</f>
        <v>#REF!</v>
      </c>
      <c r="AJ27" s="204" t="e">
        <f>IF('Crisis Indicator Data'!#REF!="No Data",1,IF(#REF!&lt;&gt;"",1,0))</f>
        <v>#REF!</v>
      </c>
      <c r="AK27" s="204" t="e">
        <f>IF('Crisis Indicator Data'!#REF!="No Data",1,IF(#REF!&lt;&gt;"",1,0))</f>
        <v>#REF!</v>
      </c>
      <c r="AL27" s="204" t="e">
        <f>IF('Crisis Indicator Data'!#REF!="No Data",1,IF(#REF!&lt;&gt;"",1,0))</f>
        <v>#REF!</v>
      </c>
      <c r="AM27" s="204" t="e">
        <f>IF('Crisis Indicator Data'!#REF!="No Data",1,IF(#REF!&lt;&gt;"",1,0))</f>
        <v>#REF!</v>
      </c>
      <c r="AN27" s="204" t="e">
        <f>IF('Crisis Indicator Data'!#REF!="No Data",1,IF(#REF!&lt;&gt;"",1,0))</f>
        <v>#REF!</v>
      </c>
      <c r="AO27" s="204" t="e">
        <f>IF('Crisis Indicator Data'!#REF!="No Data",1,IF(#REF!&lt;&gt;"",1,0))</f>
        <v>#REF!</v>
      </c>
      <c r="AP27" s="204" t="e">
        <f>IF('Crisis Indicator Data'!#REF!="No Data",1,IF(#REF!&lt;&gt;"",1,0))</f>
        <v>#REF!</v>
      </c>
      <c r="AQ27" s="204" t="e">
        <f>IF('Crisis Indicator Data'!#REF!="No Data",1,IF(#REF!&lt;&gt;"",1,0))</f>
        <v>#REF!</v>
      </c>
      <c r="AR27" s="204" t="e">
        <f>IF('Crisis Indicator Data'!#REF!="No Data",1,IF(#REF!&lt;&gt;"",1,0))</f>
        <v>#REF!</v>
      </c>
      <c r="AS27" s="204" t="e">
        <f>IF('Crisis Indicator Data'!#REF!="No Data",1,IF(#REF!&lt;&gt;"",1,0))</f>
        <v>#REF!</v>
      </c>
      <c r="AT27" s="204" t="e">
        <f>IF('Crisis Indicator Data'!#REF!="No Data",1,IF(#REF!&lt;&gt;"",1,0))</f>
        <v>#REF!</v>
      </c>
      <c r="AU27" s="204" t="e">
        <f>IF('Crisis Indicator Data'!#REF!="No Data",1,IF(#REF!&lt;&gt;"",1,0))</f>
        <v>#REF!</v>
      </c>
      <c r="AV27" s="204" t="e">
        <f>IF('Crisis Indicator Data'!#REF!="No Data",1,IF(#REF!&lt;&gt;"",1,0))</f>
        <v>#REF!</v>
      </c>
      <c r="AW27" s="204" t="e">
        <f>IF('Crisis Indicator Data'!#REF!="No Data",1,IF(#REF!&lt;&gt;"",1,0))</f>
        <v>#REF!</v>
      </c>
      <c r="AX27" s="204" t="e">
        <f>IF('Crisis Indicator Data'!#REF!="No Data",1,IF(#REF!&lt;&gt;"",1,0))</f>
        <v>#REF!</v>
      </c>
      <c r="AY27" s="204" t="e">
        <f>IF('Crisis Indicator Data'!#REF!="No Data",1,IF(#REF!&lt;&gt;"",1,0))</f>
        <v>#REF!</v>
      </c>
      <c r="AZ27" s="204" t="e">
        <f>IF('Crisis Indicator Data'!#REF!="No Data",1,IF(#REF!&lt;&gt;"",1,0))</f>
        <v>#REF!</v>
      </c>
      <c r="BA27" t="e">
        <f t="shared" si="0"/>
        <v>#REF!</v>
      </c>
      <c r="BB27" s="22" t="e">
        <f t="shared" si="1"/>
        <v>#REF!</v>
      </c>
    </row>
    <row r="28" spans="1:54" x14ac:dyDescent="0.35">
      <c r="A28" t="s">
        <v>6852</v>
      </c>
      <c r="B28" s="204" t="e">
        <f>IF('Crisis Indicator Data'!#REF!="No Data",1,IF(#REF!&lt;&gt;"",1,0))</f>
        <v>#REF!</v>
      </c>
      <c r="C28" s="204" t="e">
        <f>IF('Crisis Indicator Data'!#REF!="No Data",1,IF(#REF!&lt;&gt;"",1,0))</f>
        <v>#REF!</v>
      </c>
      <c r="D28" s="204" t="e">
        <f>IF('Crisis Indicator Data'!#REF!="No Data",1,IF(#REF!&lt;&gt;"",1,0))</f>
        <v>#REF!</v>
      </c>
      <c r="E28" s="204" t="e">
        <f>IF('Crisis Indicator Data'!#REF!="No Data",1,IF(#REF!&lt;&gt;"",1,0))</f>
        <v>#REF!</v>
      </c>
      <c r="F28" s="204" t="e">
        <f>IF('Crisis Indicator Data'!#REF!="No Data",1,IF(#REF!&lt;&gt;"",1,0))</f>
        <v>#REF!</v>
      </c>
      <c r="G28" s="204" t="e">
        <f>IF('Crisis Indicator Data'!#REF!="No Data",1,IF(#REF!&lt;&gt;"",1,0))</f>
        <v>#REF!</v>
      </c>
      <c r="H28" s="204" t="e">
        <f>IF('Crisis Indicator Data'!#REF!="No Data",1,IF(#REF!&lt;&gt;"",1,0))</f>
        <v>#REF!</v>
      </c>
      <c r="I28" s="204" t="e">
        <f>IF('Crisis Indicator Data'!#REF!="No Data",1,IF(#REF!&lt;&gt;"",1,0))</f>
        <v>#REF!</v>
      </c>
      <c r="J28" s="204" t="e">
        <f>IF('Crisis Indicator Data'!#REF!="No Data",1,IF(#REF!&lt;&gt;"",1,0))</f>
        <v>#REF!</v>
      </c>
      <c r="K28" s="204" t="e">
        <f>IF('Crisis Indicator Data'!#REF!="No Data",1,IF(#REF!&lt;&gt;"",1,0))</f>
        <v>#REF!</v>
      </c>
      <c r="L28" s="204" t="e">
        <f>IF('Crisis Indicator Data'!#REF!="No Data",1,IF(#REF!&lt;&gt;"",1,0))</f>
        <v>#REF!</v>
      </c>
      <c r="M28" s="204" t="e">
        <f>IF('Crisis Indicator Data'!#REF!="No Data",1,IF(#REF!&lt;&gt;"",1,0))</f>
        <v>#REF!</v>
      </c>
      <c r="N28" s="204" t="e">
        <f>IF('Crisis Indicator Data'!#REF!="No Data",1,IF(#REF!&lt;&gt;"",1,0))</f>
        <v>#REF!</v>
      </c>
      <c r="O28" s="204" t="e">
        <f>IF('Crisis Indicator Data'!#REF!="No Data",1,IF(#REF!&lt;&gt;"",1,0))</f>
        <v>#REF!</v>
      </c>
      <c r="P28" s="204" t="e">
        <f>IF('Crisis Indicator Data'!#REF!="No Data",1,IF(#REF!&lt;&gt;"",1,0))</f>
        <v>#REF!</v>
      </c>
      <c r="Q28" s="204" t="e">
        <f>IF('Crisis Indicator Data'!#REF!="No Data",1,IF(#REF!&lt;&gt;"",1,0))</f>
        <v>#REF!</v>
      </c>
      <c r="R28" s="204" t="e">
        <f>IF('Crisis Indicator Data'!#REF!="No Data",1,IF(#REF!&lt;&gt;"",1,0))</f>
        <v>#REF!</v>
      </c>
      <c r="S28" s="204" t="e">
        <f>IF('Crisis Indicator Data'!#REF!="No Data",1,IF(#REF!&lt;&gt;"",1,0))</f>
        <v>#REF!</v>
      </c>
      <c r="T28" s="204" t="e">
        <f>IF('Crisis Indicator Data'!#REF!="No Data",1,IF(#REF!&lt;&gt;"",1,0))</f>
        <v>#REF!</v>
      </c>
      <c r="U28" s="204" t="e">
        <f>IF('Crisis Indicator Data'!#REF!="No Data",1,IF(#REF!&lt;&gt;"",1,0))</f>
        <v>#REF!</v>
      </c>
      <c r="V28" s="204" t="e">
        <f>IF('Crisis Indicator Data'!#REF!="No Data",1,IF(#REF!&lt;&gt;"",1,0))</f>
        <v>#REF!</v>
      </c>
      <c r="W28" s="204" t="e">
        <f>IF('Crisis Indicator Data'!#REF!="No Data",1,IF(#REF!&lt;&gt;"",1,0))</f>
        <v>#REF!</v>
      </c>
      <c r="X28" s="204" t="e">
        <f>IF('Crisis Indicator Data'!#REF!="No Data",1,IF(#REF!&lt;&gt;"",1,0))</f>
        <v>#REF!</v>
      </c>
      <c r="Y28" s="204" t="e">
        <f>IF('Crisis Indicator Data'!#REF!="No Data",1,IF(#REF!&lt;&gt;"",1,0))</f>
        <v>#REF!</v>
      </c>
      <c r="Z28" s="204" t="e">
        <f>IF('Crisis Indicator Data'!#REF!="No Data",1,IF(#REF!&lt;&gt;"",1,0))</f>
        <v>#REF!</v>
      </c>
      <c r="AA28" s="204" t="e">
        <f>IF('Crisis Indicator Data'!#REF!="No Data",1,IF(#REF!&lt;&gt;"",1,0))</f>
        <v>#REF!</v>
      </c>
      <c r="AB28" s="204" t="e">
        <f>IF('Crisis Indicator Data'!#REF!="No Data",1,IF(#REF!&lt;&gt;"",1,0))</f>
        <v>#REF!</v>
      </c>
      <c r="AC28" s="204" t="e">
        <f>IF('Crisis Indicator Data'!#REF!="No Data",1,IF(#REF!&lt;&gt;"",1,0))</f>
        <v>#REF!</v>
      </c>
      <c r="AD28" s="204" t="e">
        <f>IF('Crisis Indicator Data'!#REF!="No Data",1,IF(#REF!&lt;&gt;"",1,0))</f>
        <v>#REF!</v>
      </c>
      <c r="AE28" s="204" t="e">
        <f>IF('Crisis Indicator Data'!#REF!="No Data",1,IF(#REF!&lt;&gt;"",1,0))</f>
        <v>#REF!</v>
      </c>
      <c r="AF28" s="204" t="e">
        <f>IF('Crisis Indicator Data'!#REF!="No Data",1,IF(#REF!&lt;&gt;"",1,0))</f>
        <v>#REF!</v>
      </c>
      <c r="AG28" s="204" t="e">
        <f>IF('Crisis Indicator Data'!#REF!="No Data",1,IF(#REF!&lt;&gt;"",1,0))</f>
        <v>#REF!</v>
      </c>
      <c r="AH28" s="204" t="e">
        <f>IF('Crisis Indicator Data'!#REF!="No Data",1,IF(#REF!&lt;&gt;"",1,0))</f>
        <v>#REF!</v>
      </c>
      <c r="AI28" s="204" t="e">
        <f>IF('Crisis Indicator Data'!#REF!="No Data",1,IF(#REF!&lt;&gt;"",1,0))</f>
        <v>#REF!</v>
      </c>
      <c r="AJ28" s="204" t="e">
        <f>IF('Crisis Indicator Data'!#REF!="No Data",1,IF(#REF!&lt;&gt;"",1,0))</f>
        <v>#REF!</v>
      </c>
      <c r="AK28" s="204" t="e">
        <f>IF('Crisis Indicator Data'!#REF!="No Data",1,IF(#REF!&lt;&gt;"",1,0))</f>
        <v>#REF!</v>
      </c>
      <c r="AL28" s="204" t="e">
        <f>IF('Crisis Indicator Data'!#REF!="No Data",1,IF(#REF!&lt;&gt;"",1,0))</f>
        <v>#REF!</v>
      </c>
      <c r="AM28" s="204" t="e">
        <f>IF('Crisis Indicator Data'!#REF!="No Data",1,IF(#REF!&lt;&gt;"",1,0))</f>
        <v>#REF!</v>
      </c>
      <c r="AN28" s="204" t="e">
        <f>IF('Crisis Indicator Data'!#REF!="No Data",1,IF(#REF!&lt;&gt;"",1,0))</f>
        <v>#REF!</v>
      </c>
      <c r="AO28" s="204" t="e">
        <f>IF('Crisis Indicator Data'!#REF!="No Data",1,IF(#REF!&lt;&gt;"",1,0))</f>
        <v>#REF!</v>
      </c>
      <c r="AP28" s="204" t="e">
        <f>IF('Crisis Indicator Data'!#REF!="No Data",1,IF(#REF!&lt;&gt;"",1,0))</f>
        <v>#REF!</v>
      </c>
      <c r="AQ28" s="204" t="e">
        <f>IF('Crisis Indicator Data'!#REF!="No Data",1,IF(#REF!&lt;&gt;"",1,0))</f>
        <v>#REF!</v>
      </c>
      <c r="AR28" s="204" t="e">
        <f>IF('Crisis Indicator Data'!#REF!="No Data",1,IF(#REF!&lt;&gt;"",1,0))</f>
        <v>#REF!</v>
      </c>
      <c r="AS28" s="204" t="e">
        <f>IF('Crisis Indicator Data'!#REF!="No Data",1,IF(#REF!&lt;&gt;"",1,0))</f>
        <v>#REF!</v>
      </c>
      <c r="AT28" s="204" t="e">
        <f>IF('Crisis Indicator Data'!#REF!="No Data",1,IF(#REF!&lt;&gt;"",1,0))</f>
        <v>#REF!</v>
      </c>
      <c r="AU28" s="204" t="e">
        <f>IF('Crisis Indicator Data'!#REF!="No Data",1,IF(#REF!&lt;&gt;"",1,0))</f>
        <v>#REF!</v>
      </c>
      <c r="AV28" s="204" t="e">
        <f>IF('Crisis Indicator Data'!#REF!="No Data",1,IF(#REF!&lt;&gt;"",1,0))</f>
        <v>#REF!</v>
      </c>
      <c r="AW28" s="204" t="e">
        <f>IF('Crisis Indicator Data'!#REF!="No Data",1,IF(#REF!&lt;&gt;"",1,0))</f>
        <v>#REF!</v>
      </c>
      <c r="AX28" s="204" t="e">
        <f>IF('Crisis Indicator Data'!#REF!="No Data",1,IF(#REF!&lt;&gt;"",1,0))</f>
        <v>#REF!</v>
      </c>
      <c r="AY28" s="204" t="e">
        <f>IF('Crisis Indicator Data'!#REF!="No Data",1,IF(#REF!&lt;&gt;"",1,0))</f>
        <v>#REF!</v>
      </c>
      <c r="AZ28" s="204" t="e">
        <f>IF('Crisis Indicator Data'!#REF!="No Data",1,IF(#REF!&lt;&gt;"",1,0))</f>
        <v>#REF!</v>
      </c>
      <c r="BA28" t="e">
        <f t="shared" si="0"/>
        <v>#REF!</v>
      </c>
      <c r="BB28" s="22" t="e">
        <f t="shared" si="1"/>
        <v>#REF!</v>
      </c>
    </row>
    <row r="29" spans="1:54" x14ac:dyDescent="0.35">
      <c r="A29" t="s">
        <v>6900</v>
      </c>
      <c r="B29" s="204" t="e">
        <f>IF('Crisis Indicator Data'!#REF!="No Data",1,IF(#REF!&lt;&gt;"",1,0))</f>
        <v>#REF!</v>
      </c>
      <c r="C29" s="204" t="e">
        <f>IF('Crisis Indicator Data'!#REF!="No Data",1,IF(#REF!&lt;&gt;"",1,0))</f>
        <v>#REF!</v>
      </c>
      <c r="D29" s="204" t="e">
        <f>IF('Crisis Indicator Data'!#REF!="No Data",1,IF(#REF!&lt;&gt;"",1,0))</f>
        <v>#REF!</v>
      </c>
      <c r="E29" s="204" t="e">
        <f>IF('Crisis Indicator Data'!#REF!="No Data",1,IF(#REF!&lt;&gt;"",1,0))</f>
        <v>#REF!</v>
      </c>
      <c r="F29" s="204" t="e">
        <f>IF('Crisis Indicator Data'!#REF!="No Data",1,IF(#REF!&lt;&gt;"",1,0))</f>
        <v>#REF!</v>
      </c>
      <c r="G29" s="204" t="e">
        <f>IF('Crisis Indicator Data'!#REF!="No Data",1,IF(#REF!&lt;&gt;"",1,0))</f>
        <v>#REF!</v>
      </c>
      <c r="H29" s="204" t="e">
        <f>IF('Crisis Indicator Data'!#REF!="No Data",1,IF(#REF!&lt;&gt;"",1,0))</f>
        <v>#REF!</v>
      </c>
      <c r="I29" s="204" t="e">
        <f>IF('Crisis Indicator Data'!#REF!="No Data",1,IF(#REF!&lt;&gt;"",1,0))</f>
        <v>#REF!</v>
      </c>
      <c r="J29" s="204" t="e">
        <f>IF('Crisis Indicator Data'!#REF!="No Data",1,IF(#REF!&lt;&gt;"",1,0))</f>
        <v>#REF!</v>
      </c>
      <c r="K29" s="204" t="e">
        <f>IF('Crisis Indicator Data'!#REF!="No Data",1,IF(#REF!&lt;&gt;"",1,0))</f>
        <v>#REF!</v>
      </c>
      <c r="L29" s="204" t="e">
        <f>IF('Crisis Indicator Data'!#REF!="No Data",1,IF(#REF!&lt;&gt;"",1,0))</f>
        <v>#REF!</v>
      </c>
      <c r="M29" s="204" t="e">
        <f>IF('Crisis Indicator Data'!#REF!="No Data",1,IF(#REF!&lt;&gt;"",1,0))</f>
        <v>#REF!</v>
      </c>
      <c r="N29" s="204" t="e">
        <f>IF('Crisis Indicator Data'!#REF!="No Data",1,IF(#REF!&lt;&gt;"",1,0))</f>
        <v>#REF!</v>
      </c>
      <c r="O29" s="204" t="e">
        <f>IF('Crisis Indicator Data'!#REF!="No Data",1,IF(#REF!&lt;&gt;"",1,0))</f>
        <v>#REF!</v>
      </c>
      <c r="P29" s="204" t="e">
        <f>IF('Crisis Indicator Data'!#REF!="No Data",1,IF(#REF!&lt;&gt;"",1,0))</f>
        <v>#REF!</v>
      </c>
      <c r="Q29" s="204" t="e">
        <f>IF('Crisis Indicator Data'!#REF!="No Data",1,IF(#REF!&lt;&gt;"",1,0))</f>
        <v>#REF!</v>
      </c>
      <c r="R29" s="204" t="e">
        <f>IF('Crisis Indicator Data'!#REF!="No Data",1,IF(#REF!&lt;&gt;"",1,0))</f>
        <v>#REF!</v>
      </c>
      <c r="S29" s="204" t="e">
        <f>IF('Crisis Indicator Data'!#REF!="No Data",1,IF(#REF!&lt;&gt;"",1,0))</f>
        <v>#REF!</v>
      </c>
      <c r="T29" s="204" t="e">
        <f>IF('Crisis Indicator Data'!#REF!="No Data",1,IF(#REF!&lt;&gt;"",1,0))</f>
        <v>#REF!</v>
      </c>
      <c r="U29" s="204" t="e">
        <f>IF('Crisis Indicator Data'!#REF!="No Data",1,IF(#REF!&lt;&gt;"",1,0))</f>
        <v>#REF!</v>
      </c>
      <c r="V29" s="204" t="e">
        <f>IF('Crisis Indicator Data'!#REF!="No Data",1,IF(#REF!&lt;&gt;"",1,0))</f>
        <v>#REF!</v>
      </c>
      <c r="W29" s="204" t="e">
        <f>IF('Crisis Indicator Data'!#REF!="No Data",1,IF(#REF!&lt;&gt;"",1,0))</f>
        <v>#REF!</v>
      </c>
      <c r="X29" s="204" t="e">
        <f>IF('Crisis Indicator Data'!#REF!="No Data",1,IF(#REF!&lt;&gt;"",1,0))</f>
        <v>#REF!</v>
      </c>
      <c r="Y29" s="204" t="e">
        <f>IF('Crisis Indicator Data'!#REF!="No Data",1,IF(#REF!&lt;&gt;"",1,0))</f>
        <v>#REF!</v>
      </c>
      <c r="Z29" s="204" t="e">
        <f>IF('Crisis Indicator Data'!#REF!="No Data",1,IF(#REF!&lt;&gt;"",1,0))</f>
        <v>#REF!</v>
      </c>
      <c r="AA29" s="204" t="e">
        <f>IF('Crisis Indicator Data'!#REF!="No Data",1,IF(#REF!&lt;&gt;"",1,0))</f>
        <v>#REF!</v>
      </c>
      <c r="AB29" s="204" t="e">
        <f>IF('Crisis Indicator Data'!#REF!="No Data",1,IF(#REF!&lt;&gt;"",1,0))</f>
        <v>#REF!</v>
      </c>
      <c r="AC29" s="204" t="e">
        <f>IF('Crisis Indicator Data'!#REF!="No Data",1,IF(#REF!&lt;&gt;"",1,0))</f>
        <v>#REF!</v>
      </c>
      <c r="AD29" s="204" t="e">
        <f>IF('Crisis Indicator Data'!#REF!="No Data",1,IF(#REF!&lt;&gt;"",1,0))</f>
        <v>#REF!</v>
      </c>
      <c r="AE29" s="204" t="e">
        <f>IF('Crisis Indicator Data'!#REF!="No Data",1,IF(#REF!&lt;&gt;"",1,0))</f>
        <v>#REF!</v>
      </c>
      <c r="AF29" s="204" t="e">
        <f>IF('Crisis Indicator Data'!#REF!="No Data",1,IF(#REF!&lt;&gt;"",1,0))</f>
        <v>#REF!</v>
      </c>
      <c r="AG29" s="204" t="e">
        <f>IF('Crisis Indicator Data'!#REF!="No Data",1,IF(#REF!&lt;&gt;"",1,0))</f>
        <v>#REF!</v>
      </c>
      <c r="AH29" s="204" t="e">
        <f>IF('Crisis Indicator Data'!#REF!="No Data",1,IF(#REF!&lt;&gt;"",1,0))</f>
        <v>#REF!</v>
      </c>
      <c r="AI29" s="204" t="e">
        <f>IF('Crisis Indicator Data'!#REF!="No Data",1,IF(#REF!&lt;&gt;"",1,0))</f>
        <v>#REF!</v>
      </c>
      <c r="AJ29" s="204" t="e">
        <f>IF('Crisis Indicator Data'!#REF!="No Data",1,IF(#REF!&lt;&gt;"",1,0))</f>
        <v>#REF!</v>
      </c>
      <c r="AK29" s="204" t="e">
        <f>IF('Crisis Indicator Data'!#REF!="No Data",1,IF(#REF!&lt;&gt;"",1,0))</f>
        <v>#REF!</v>
      </c>
      <c r="AL29" s="204" t="e">
        <f>IF('Crisis Indicator Data'!#REF!="No Data",1,IF(#REF!&lt;&gt;"",1,0))</f>
        <v>#REF!</v>
      </c>
      <c r="AM29" s="204" t="e">
        <f>IF('Crisis Indicator Data'!#REF!="No Data",1,IF(#REF!&lt;&gt;"",1,0))</f>
        <v>#REF!</v>
      </c>
      <c r="AN29" s="204" t="e">
        <f>IF('Crisis Indicator Data'!#REF!="No Data",1,IF(#REF!&lt;&gt;"",1,0))</f>
        <v>#REF!</v>
      </c>
      <c r="AO29" s="204" t="e">
        <f>IF('Crisis Indicator Data'!#REF!="No Data",1,IF(#REF!&lt;&gt;"",1,0))</f>
        <v>#REF!</v>
      </c>
      <c r="AP29" s="204" t="e">
        <f>IF('Crisis Indicator Data'!#REF!="No Data",1,IF(#REF!&lt;&gt;"",1,0))</f>
        <v>#REF!</v>
      </c>
      <c r="AQ29" s="204" t="e">
        <f>IF('Crisis Indicator Data'!#REF!="No Data",1,IF(#REF!&lt;&gt;"",1,0))</f>
        <v>#REF!</v>
      </c>
      <c r="AR29" s="204" t="e">
        <f>IF('Crisis Indicator Data'!#REF!="No Data",1,IF(#REF!&lt;&gt;"",1,0))</f>
        <v>#REF!</v>
      </c>
      <c r="AS29" s="204" t="e">
        <f>IF('Crisis Indicator Data'!#REF!="No Data",1,IF(#REF!&lt;&gt;"",1,0))</f>
        <v>#REF!</v>
      </c>
      <c r="AT29" s="204" t="e">
        <f>IF('Crisis Indicator Data'!#REF!="No Data",1,IF(#REF!&lt;&gt;"",1,0))</f>
        <v>#REF!</v>
      </c>
      <c r="AU29" s="204" t="e">
        <f>IF('Crisis Indicator Data'!#REF!="No Data",1,IF(#REF!&lt;&gt;"",1,0))</f>
        <v>#REF!</v>
      </c>
      <c r="AV29" s="204" t="e">
        <f>IF('Crisis Indicator Data'!#REF!="No Data",1,IF(#REF!&lt;&gt;"",1,0))</f>
        <v>#REF!</v>
      </c>
      <c r="AW29" s="204" t="e">
        <f>IF('Crisis Indicator Data'!#REF!="No Data",1,IF(#REF!&lt;&gt;"",1,0))</f>
        <v>#REF!</v>
      </c>
      <c r="AX29" s="204" t="e">
        <f>IF('Crisis Indicator Data'!#REF!="No Data",1,IF(#REF!&lt;&gt;"",1,0))</f>
        <v>#REF!</v>
      </c>
      <c r="AY29" s="204" t="e">
        <f>IF('Crisis Indicator Data'!#REF!="No Data",1,IF(#REF!&lt;&gt;"",1,0))</f>
        <v>#REF!</v>
      </c>
      <c r="AZ29" s="204" t="e">
        <f>IF('Crisis Indicator Data'!#REF!="No Data",1,IF(#REF!&lt;&gt;"",1,0))</f>
        <v>#REF!</v>
      </c>
      <c r="BA29" t="e">
        <f t="shared" si="0"/>
        <v>#REF!</v>
      </c>
      <c r="BB29" s="22" t="e">
        <f t="shared" si="1"/>
        <v>#REF!</v>
      </c>
    </row>
    <row r="30" spans="1:54" x14ac:dyDescent="0.35">
      <c r="A30" t="s">
        <v>6983</v>
      </c>
      <c r="B30" s="204" t="e">
        <f>IF('Crisis Indicator Data'!#REF!="No Data",1,IF(#REF!&lt;&gt;"",1,0))</f>
        <v>#REF!</v>
      </c>
      <c r="C30" s="204" t="e">
        <f>IF('Crisis Indicator Data'!#REF!="No Data",1,IF(#REF!&lt;&gt;"",1,0))</f>
        <v>#REF!</v>
      </c>
      <c r="D30" s="204" t="e">
        <f>IF('Crisis Indicator Data'!#REF!="No Data",1,IF(#REF!&lt;&gt;"",1,0))</f>
        <v>#REF!</v>
      </c>
      <c r="E30" s="204" t="e">
        <f>IF('Crisis Indicator Data'!#REF!="No Data",1,IF(#REF!&lt;&gt;"",1,0))</f>
        <v>#REF!</v>
      </c>
      <c r="F30" s="204" t="e">
        <f>IF('Crisis Indicator Data'!#REF!="No Data",1,IF(#REF!&lt;&gt;"",1,0))</f>
        <v>#REF!</v>
      </c>
      <c r="G30" s="204" t="e">
        <f>IF('Crisis Indicator Data'!#REF!="No Data",1,IF(#REF!&lt;&gt;"",1,0))</f>
        <v>#REF!</v>
      </c>
      <c r="H30" s="204" t="e">
        <f>IF('Crisis Indicator Data'!#REF!="No Data",1,IF(#REF!&lt;&gt;"",1,0))</f>
        <v>#REF!</v>
      </c>
      <c r="I30" s="204" t="e">
        <f>IF('Crisis Indicator Data'!#REF!="No Data",1,IF(#REF!&lt;&gt;"",1,0))</f>
        <v>#REF!</v>
      </c>
      <c r="J30" s="204" t="e">
        <f>IF('Crisis Indicator Data'!#REF!="No Data",1,IF(#REF!&lt;&gt;"",1,0))</f>
        <v>#REF!</v>
      </c>
      <c r="K30" s="204" t="e">
        <f>IF('Crisis Indicator Data'!#REF!="No Data",1,IF(#REF!&lt;&gt;"",1,0))</f>
        <v>#REF!</v>
      </c>
      <c r="L30" s="204" t="e">
        <f>IF('Crisis Indicator Data'!#REF!="No Data",1,IF(#REF!&lt;&gt;"",1,0))</f>
        <v>#REF!</v>
      </c>
      <c r="M30" s="204" t="e">
        <f>IF('Crisis Indicator Data'!#REF!="No Data",1,IF(#REF!&lt;&gt;"",1,0))</f>
        <v>#REF!</v>
      </c>
      <c r="N30" s="204" t="e">
        <f>IF('Crisis Indicator Data'!#REF!="No Data",1,IF(#REF!&lt;&gt;"",1,0))</f>
        <v>#REF!</v>
      </c>
      <c r="O30" s="204" t="e">
        <f>IF('Crisis Indicator Data'!#REF!="No Data",1,IF(#REF!&lt;&gt;"",1,0))</f>
        <v>#REF!</v>
      </c>
      <c r="P30" s="204" t="e">
        <f>IF('Crisis Indicator Data'!#REF!="No Data",1,IF(#REF!&lt;&gt;"",1,0))</f>
        <v>#REF!</v>
      </c>
      <c r="Q30" s="204" t="e">
        <f>IF('Crisis Indicator Data'!#REF!="No Data",1,IF(#REF!&lt;&gt;"",1,0))</f>
        <v>#REF!</v>
      </c>
      <c r="R30" s="204" t="e">
        <f>IF('Crisis Indicator Data'!#REF!="No Data",1,IF(#REF!&lt;&gt;"",1,0))</f>
        <v>#REF!</v>
      </c>
      <c r="S30" s="204" t="e">
        <f>IF('Crisis Indicator Data'!#REF!="No Data",1,IF(#REF!&lt;&gt;"",1,0))</f>
        <v>#REF!</v>
      </c>
      <c r="T30" s="204" t="e">
        <f>IF('Crisis Indicator Data'!#REF!="No Data",1,IF(#REF!&lt;&gt;"",1,0))</f>
        <v>#REF!</v>
      </c>
      <c r="U30" s="204" t="e">
        <f>IF('Crisis Indicator Data'!#REF!="No Data",1,IF(#REF!&lt;&gt;"",1,0))</f>
        <v>#REF!</v>
      </c>
      <c r="V30" s="204" t="e">
        <f>IF('Crisis Indicator Data'!#REF!="No Data",1,IF(#REF!&lt;&gt;"",1,0))</f>
        <v>#REF!</v>
      </c>
      <c r="W30" s="204" t="e">
        <f>IF('Crisis Indicator Data'!#REF!="No Data",1,IF(#REF!&lt;&gt;"",1,0))</f>
        <v>#REF!</v>
      </c>
      <c r="X30" s="204" t="e">
        <f>IF('Crisis Indicator Data'!#REF!="No Data",1,IF(#REF!&lt;&gt;"",1,0))</f>
        <v>#REF!</v>
      </c>
      <c r="Y30" s="204" t="e">
        <f>IF('Crisis Indicator Data'!#REF!="No Data",1,IF(#REF!&lt;&gt;"",1,0))</f>
        <v>#REF!</v>
      </c>
      <c r="Z30" s="204" t="e">
        <f>IF('Crisis Indicator Data'!#REF!="No Data",1,IF(#REF!&lt;&gt;"",1,0))</f>
        <v>#REF!</v>
      </c>
      <c r="AA30" s="204" t="e">
        <f>IF('Crisis Indicator Data'!#REF!="No Data",1,IF(#REF!&lt;&gt;"",1,0))</f>
        <v>#REF!</v>
      </c>
      <c r="AB30" s="204" t="e">
        <f>IF('Crisis Indicator Data'!#REF!="No Data",1,IF(#REF!&lt;&gt;"",1,0))</f>
        <v>#REF!</v>
      </c>
      <c r="AC30" s="204" t="e">
        <f>IF('Crisis Indicator Data'!#REF!="No Data",1,IF(#REF!&lt;&gt;"",1,0))</f>
        <v>#REF!</v>
      </c>
      <c r="AD30" s="204" t="e">
        <f>IF('Crisis Indicator Data'!#REF!="No Data",1,IF(#REF!&lt;&gt;"",1,0))</f>
        <v>#REF!</v>
      </c>
      <c r="AE30" s="204" t="e">
        <f>IF('Crisis Indicator Data'!#REF!="No Data",1,IF(#REF!&lt;&gt;"",1,0))</f>
        <v>#REF!</v>
      </c>
      <c r="AF30" s="204" t="e">
        <f>IF('Crisis Indicator Data'!#REF!="No Data",1,IF(#REF!&lt;&gt;"",1,0))</f>
        <v>#REF!</v>
      </c>
      <c r="AG30" s="204" t="e">
        <f>IF('Crisis Indicator Data'!#REF!="No Data",1,IF(#REF!&lt;&gt;"",1,0))</f>
        <v>#REF!</v>
      </c>
      <c r="AH30" s="204" t="e">
        <f>IF('Crisis Indicator Data'!#REF!="No Data",1,IF(#REF!&lt;&gt;"",1,0))</f>
        <v>#REF!</v>
      </c>
      <c r="AI30" s="204" t="e">
        <f>IF('Crisis Indicator Data'!#REF!="No Data",1,IF(#REF!&lt;&gt;"",1,0))</f>
        <v>#REF!</v>
      </c>
      <c r="AJ30" s="204" t="e">
        <f>IF('Crisis Indicator Data'!#REF!="No Data",1,IF(#REF!&lt;&gt;"",1,0))</f>
        <v>#REF!</v>
      </c>
      <c r="AK30" s="204" t="e">
        <f>IF('Crisis Indicator Data'!#REF!="No Data",1,IF(#REF!&lt;&gt;"",1,0))</f>
        <v>#REF!</v>
      </c>
      <c r="AL30" s="204" t="e">
        <f>IF('Crisis Indicator Data'!#REF!="No Data",1,IF(#REF!&lt;&gt;"",1,0))</f>
        <v>#REF!</v>
      </c>
      <c r="AM30" s="204" t="e">
        <f>IF('Crisis Indicator Data'!#REF!="No Data",1,IF(#REF!&lt;&gt;"",1,0))</f>
        <v>#REF!</v>
      </c>
      <c r="AN30" s="204" t="e">
        <f>IF('Crisis Indicator Data'!#REF!="No Data",1,IF(#REF!&lt;&gt;"",1,0))</f>
        <v>#REF!</v>
      </c>
      <c r="AO30" s="204" t="e">
        <f>IF('Crisis Indicator Data'!#REF!="No Data",1,IF(#REF!&lt;&gt;"",1,0))</f>
        <v>#REF!</v>
      </c>
      <c r="AP30" s="204" t="e">
        <f>IF('Crisis Indicator Data'!#REF!="No Data",1,IF(#REF!&lt;&gt;"",1,0))</f>
        <v>#REF!</v>
      </c>
      <c r="AQ30" s="204" t="e">
        <f>IF('Crisis Indicator Data'!#REF!="No Data",1,IF(#REF!&lt;&gt;"",1,0))</f>
        <v>#REF!</v>
      </c>
      <c r="AR30" s="204" t="e">
        <f>IF('Crisis Indicator Data'!#REF!="No Data",1,IF(#REF!&lt;&gt;"",1,0))</f>
        <v>#REF!</v>
      </c>
      <c r="AS30" s="204" t="e">
        <f>IF('Crisis Indicator Data'!#REF!="No Data",1,IF(#REF!&lt;&gt;"",1,0))</f>
        <v>#REF!</v>
      </c>
      <c r="AT30" s="204" t="e">
        <f>IF('Crisis Indicator Data'!#REF!="No Data",1,IF(#REF!&lt;&gt;"",1,0))</f>
        <v>#REF!</v>
      </c>
      <c r="AU30" s="204" t="e">
        <f>IF('Crisis Indicator Data'!#REF!="No Data",1,IF(#REF!&lt;&gt;"",1,0))</f>
        <v>#REF!</v>
      </c>
      <c r="AV30" s="204" t="e">
        <f>IF('Crisis Indicator Data'!#REF!="No Data",1,IF(#REF!&lt;&gt;"",1,0))</f>
        <v>#REF!</v>
      </c>
      <c r="AW30" s="204" t="e">
        <f>IF('Crisis Indicator Data'!#REF!="No Data",1,IF(#REF!&lt;&gt;"",1,0))</f>
        <v>#REF!</v>
      </c>
      <c r="AX30" s="204" t="e">
        <f>IF('Crisis Indicator Data'!#REF!="No Data",1,IF(#REF!&lt;&gt;"",1,0))</f>
        <v>#REF!</v>
      </c>
      <c r="AY30" s="204" t="e">
        <f>IF('Crisis Indicator Data'!#REF!="No Data",1,IF(#REF!&lt;&gt;"",1,0))</f>
        <v>#REF!</v>
      </c>
      <c r="AZ30" s="204" t="e">
        <f>IF('Crisis Indicator Data'!#REF!="No Data",1,IF(#REF!&lt;&gt;"",1,0))</f>
        <v>#REF!</v>
      </c>
      <c r="BA30" t="e">
        <f t="shared" si="0"/>
        <v>#REF!</v>
      </c>
      <c r="BB30" s="22" t="e">
        <f t="shared" si="1"/>
        <v>#REF!</v>
      </c>
    </row>
    <row r="31" spans="1:54" x14ac:dyDescent="0.35">
      <c r="A31" t="s">
        <v>6893</v>
      </c>
      <c r="B31" s="204" t="e">
        <f>IF('Crisis Indicator Data'!#REF!="No Data",1,IF(#REF!&lt;&gt;"",1,0))</f>
        <v>#REF!</v>
      </c>
      <c r="C31" s="204" t="e">
        <f>IF('Crisis Indicator Data'!#REF!="No Data",1,IF(#REF!&lt;&gt;"",1,0))</f>
        <v>#REF!</v>
      </c>
      <c r="D31" s="204" t="e">
        <f>IF('Crisis Indicator Data'!#REF!="No Data",1,IF(#REF!&lt;&gt;"",1,0))</f>
        <v>#REF!</v>
      </c>
      <c r="E31" s="204" t="e">
        <f>IF('Crisis Indicator Data'!#REF!="No Data",1,IF(#REF!&lt;&gt;"",1,0))</f>
        <v>#REF!</v>
      </c>
      <c r="F31" s="204" t="e">
        <f>IF('Crisis Indicator Data'!#REF!="No Data",1,IF(#REF!&lt;&gt;"",1,0))</f>
        <v>#REF!</v>
      </c>
      <c r="G31" s="204" t="e">
        <f>IF('Crisis Indicator Data'!#REF!="No Data",1,IF(#REF!&lt;&gt;"",1,0))</f>
        <v>#REF!</v>
      </c>
      <c r="H31" s="204" t="e">
        <f>IF('Crisis Indicator Data'!#REF!="No Data",1,IF(#REF!&lt;&gt;"",1,0))</f>
        <v>#REF!</v>
      </c>
      <c r="I31" s="204" t="e">
        <f>IF('Crisis Indicator Data'!#REF!="No Data",1,IF(#REF!&lt;&gt;"",1,0))</f>
        <v>#REF!</v>
      </c>
      <c r="J31" s="204" t="e">
        <f>IF('Crisis Indicator Data'!#REF!="No Data",1,IF(#REF!&lt;&gt;"",1,0))</f>
        <v>#REF!</v>
      </c>
      <c r="K31" s="204" t="e">
        <f>IF('Crisis Indicator Data'!#REF!="No Data",1,IF(#REF!&lt;&gt;"",1,0))</f>
        <v>#REF!</v>
      </c>
      <c r="L31" s="204" t="e">
        <f>IF('Crisis Indicator Data'!#REF!="No Data",1,IF(#REF!&lt;&gt;"",1,0))</f>
        <v>#REF!</v>
      </c>
      <c r="M31" s="204" t="e">
        <f>IF('Crisis Indicator Data'!#REF!="No Data",1,IF(#REF!&lt;&gt;"",1,0))</f>
        <v>#REF!</v>
      </c>
      <c r="N31" s="204" t="e">
        <f>IF('Crisis Indicator Data'!#REF!="No Data",1,IF(#REF!&lt;&gt;"",1,0))</f>
        <v>#REF!</v>
      </c>
      <c r="O31" s="204" t="e">
        <f>IF('Crisis Indicator Data'!#REF!="No Data",1,IF(#REF!&lt;&gt;"",1,0))</f>
        <v>#REF!</v>
      </c>
      <c r="P31" s="204" t="e">
        <f>IF('Crisis Indicator Data'!#REF!="No Data",1,IF(#REF!&lt;&gt;"",1,0))</f>
        <v>#REF!</v>
      </c>
      <c r="Q31" s="204" t="e">
        <f>IF('Crisis Indicator Data'!#REF!="No Data",1,IF(#REF!&lt;&gt;"",1,0))</f>
        <v>#REF!</v>
      </c>
      <c r="R31" s="204" t="e">
        <f>IF('Crisis Indicator Data'!#REF!="No Data",1,IF(#REF!&lt;&gt;"",1,0))</f>
        <v>#REF!</v>
      </c>
      <c r="S31" s="204" t="e">
        <f>IF('Crisis Indicator Data'!#REF!="No Data",1,IF(#REF!&lt;&gt;"",1,0))</f>
        <v>#REF!</v>
      </c>
      <c r="T31" s="204" t="e">
        <f>IF('Crisis Indicator Data'!#REF!="No Data",1,IF(#REF!&lt;&gt;"",1,0))</f>
        <v>#REF!</v>
      </c>
      <c r="U31" s="204" t="e">
        <f>IF('Crisis Indicator Data'!#REF!="No Data",1,IF(#REF!&lt;&gt;"",1,0))</f>
        <v>#REF!</v>
      </c>
      <c r="V31" s="204" t="e">
        <f>IF('Crisis Indicator Data'!#REF!="No Data",1,IF(#REF!&lt;&gt;"",1,0))</f>
        <v>#REF!</v>
      </c>
      <c r="W31" s="204" t="e">
        <f>IF('Crisis Indicator Data'!#REF!="No Data",1,IF(#REF!&lt;&gt;"",1,0))</f>
        <v>#REF!</v>
      </c>
      <c r="X31" s="204" t="e">
        <f>IF('Crisis Indicator Data'!#REF!="No Data",1,IF(#REF!&lt;&gt;"",1,0))</f>
        <v>#REF!</v>
      </c>
      <c r="Y31" s="204" t="e">
        <f>IF('Crisis Indicator Data'!#REF!="No Data",1,IF(#REF!&lt;&gt;"",1,0))</f>
        <v>#REF!</v>
      </c>
      <c r="Z31" s="204" t="e">
        <f>IF('Crisis Indicator Data'!#REF!="No Data",1,IF(#REF!&lt;&gt;"",1,0))</f>
        <v>#REF!</v>
      </c>
      <c r="AA31" s="204" t="e">
        <f>IF('Crisis Indicator Data'!#REF!="No Data",1,IF(#REF!&lt;&gt;"",1,0))</f>
        <v>#REF!</v>
      </c>
      <c r="AB31" s="204" t="e">
        <f>IF('Crisis Indicator Data'!#REF!="No Data",1,IF(#REF!&lt;&gt;"",1,0))</f>
        <v>#REF!</v>
      </c>
      <c r="AC31" s="204" t="e">
        <f>IF('Crisis Indicator Data'!#REF!="No Data",1,IF(#REF!&lt;&gt;"",1,0))</f>
        <v>#REF!</v>
      </c>
      <c r="AD31" s="204" t="e">
        <f>IF('Crisis Indicator Data'!#REF!="No Data",1,IF(#REF!&lt;&gt;"",1,0))</f>
        <v>#REF!</v>
      </c>
      <c r="AE31" s="204" t="e">
        <f>IF('Crisis Indicator Data'!#REF!="No Data",1,IF(#REF!&lt;&gt;"",1,0))</f>
        <v>#REF!</v>
      </c>
      <c r="AF31" s="204" t="e">
        <f>IF('Crisis Indicator Data'!#REF!="No Data",1,IF(#REF!&lt;&gt;"",1,0))</f>
        <v>#REF!</v>
      </c>
      <c r="AG31" s="204" t="e">
        <f>IF('Crisis Indicator Data'!#REF!="No Data",1,IF(#REF!&lt;&gt;"",1,0))</f>
        <v>#REF!</v>
      </c>
      <c r="AH31" s="204" t="e">
        <f>IF('Crisis Indicator Data'!#REF!="No Data",1,IF(#REF!&lt;&gt;"",1,0))</f>
        <v>#REF!</v>
      </c>
      <c r="AI31" s="204" t="e">
        <f>IF('Crisis Indicator Data'!#REF!="No Data",1,IF(#REF!&lt;&gt;"",1,0))</f>
        <v>#REF!</v>
      </c>
      <c r="AJ31" s="204" t="e">
        <f>IF('Crisis Indicator Data'!#REF!="No Data",1,IF(#REF!&lt;&gt;"",1,0))</f>
        <v>#REF!</v>
      </c>
      <c r="AK31" s="204" t="e">
        <f>IF('Crisis Indicator Data'!#REF!="No Data",1,IF(#REF!&lt;&gt;"",1,0))</f>
        <v>#REF!</v>
      </c>
      <c r="AL31" s="204" t="e">
        <f>IF('Crisis Indicator Data'!#REF!="No Data",1,IF(#REF!&lt;&gt;"",1,0))</f>
        <v>#REF!</v>
      </c>
      <c r="AM31" s="204" t="e">
        <f>IF('Crisis Indicator Data'!#REF!="No Data",1,IF(#REF!&lt;&gt;"",1,0))</f>
        <v>#REF!</v>
      </c>
      <c r="AN31" s="204" t="e">
        <f>IF('Crisis Indicator Data'!#REF!="No Data",1,IF(#REF!&lt;&gt;"",1,0))</f>
        <v>#REF!</v>
      </c>
      <c r="AO31" s="204" t="e">
        <f>IF('Crisis Indicator Data'!#REF!="No Data",1,IF(#REF!&lt;&gt;"",1,0))</f>
        <v>#REF!</v>
      </c>
      <c r="AP31" s="204" t="e">
        <f>IF('Crisis Indicator Data'!#REF!="No Data",1,IF(#REF!&lt;&gt;"",1,0))</f>
        <v>#REF!</v>
      </c>
      <c r="AQ31" s="204" t="e">
        <f>IF('Crisis Indicator Data'!#REF!="No Data",1,IF(#REF!&lt;&gt;"",1,0))</f>
        <v>#REF!</v>
      </c>
      <c r="AR31" s="204" t="e">
        <f>IF('Crisis Indicator Data'!#REF!="No Data",1,IF(#REF!&lt;&gt;"",1,0))</f>
        <v>#REF!</v>
      </c>
      <c r="AS31" s="204" t="e">
        <f>IF('Crisis Indicator Data'!#REF!="No Data",1,IF(#REF!&lt;&gt;"",1,0))</f>
        <v>#REF!</v>
      </c>
      <c r="AT31" s="204" t="e">
        <f>IF('Crisis Indicator Data'!#REF!="No Data",1,IF(#REF!&lt;&gt;"",1,0))</f>
        <v>#REF!</v>
      </c>
      <c r="AU31" s="204" t="e">
        <f>IF('Crisis Indicator Data'!#REF!="No Data",1,IF(#REF!&lt;&gt;"",1,0))</f>
        <v>#REF!</v>
      </c>
      <c r="AV31" s="204" t="e">
        <f>IF('Crisis Indicator Data'!#REF!="No Data",1,IF(#REF!&lt;&gt;"",1,0))</f>
        <v>#REF!</v>
      </c>
      <c r="AW31" s="204" t="e">
        <f>IF('Crisis Indicator Data'!#REF!="No Data",1,IF(#REF!&lt;&gt;"",1,0))</f>
        <v>#REF!</v>
      </c>
      <c r="AX31" s="204" t="e">
        <f>IF('Crisis Indicator Data'!#REF!="No Data",1,IF(#REF!&lt;&gt;"",1,0))</f>
        <v>#REF!</v>
      </c>
      <c r="AY31" s="204" t="e">
        <f>IF('Crisis Indicator Data'!#REF!="No Data",1,IF(#REF!&lt;&gt;"",1,0))</f>
        <v>#REF!</v>
      </c>
      <c r="AZ31" s="204" t="e">
        <f>IF('Crisis Indicator Data'!#REF!="No Data",1,IF(#REF!&lt;&gt;"",1,0))</f>
        <v>#REF!</v>
      </c>
      <c r="BA31" t="e">
        <f t="shared" si="0"/>
        <v>#REF!</v>
      </c>
      <c r="BB31" s="22" t="e">
        <f t="shared" si="1"/>
        <v>#REF!</v>
      </c>
    </row>
    <row r="32" spans="1:54" x14ac:dyDescent="0.35">
      <c r="A32" t="s">
        <v>6884</v>
      </c>
      <c r="B32" s="204" t="e">
        <f>IF('Crisis Indicator Data'!#REF!="No Data",1,IF(#REF!&lt;&gt;"",1,0))</f>
        <v>#REF!</v>
      </c>
      <c r="C32" s="204" t="e">
        <f>IF('Crisis Indicator Data'!#REF!="No Data",1,IF(#REF!&lt;&gt;"",1,0))</f>
        <v>#REF!</v>
      </c>
      <c r="D32" s="204" t="e">
        <f>IF('Crisis Indicator Data'!#REF!="No Data",1,IF(#REF!&lt;&gt;"",1,0))</f>
        <v>#REF!</v>
      </c>
      <c r="E32" s="204" t="e">
        <f>IF('Crisis Indicator Data'!#REF!="No Data",1,IF(#REF!&lt;&gt;"",1,0))</f>
        <v>#REF!</v>
      </c>
      <c r="F32" s="204" t="e">
        <f>IF('Crisis Indicator Data'!#REF!="No Data",1,IF(#REF!&lt;&gt;"",1,0))</f>
        <v>#REF!</v>
      </c>
      <c r="G32" s="204" t="e">
        <f>IF('Crisis Indicator Data'!#REF!="No Data",1,IF(#REF!&lt;&gt;"",1,0))</f>
        <v>#REF!</v>
      </c>
      <c r="H32" s="204" t="e">
        <f>IF('Crisis Indicator Data'!#REF!="No Data",1,IF(#REF!&lt;&gt;"",1,0))</f>
        <v>#REF!</v>
      </c>
      <c r="I32" s="204" t="e">
        <f>IF('Crisis Indicator Data'!#REF!="No Data",1,IF(#REF!&lt;&gt;"",1,0))</f>
        <v>#REF!</v>
      </c>
      <c r="J32" s="204" t="e">
        <f>IF('Crisis Indicator Data'!#REF!="No Data",1,IF(#REF!&lt;&gt;"",1,0))</f>
        <v>#REF!</v>
      </c>
      <c r="K32" s="204" t="e">
        <f>IF('Crisis Indicator Data'!#REF!="No Data",1,IF(#REF!&lt;&gt;"",1,0))</f>
        <v>#REF!</v>
      </c>
      <c r="L32" s="204" t="e">
        <f>IF('Crisis Indicator Data'!#REF!="No Data",1,IF(#REF!&lt;&gt;"",1,0))</f>
        <v>#REF!</v>
      </c>
      <c r="M32" s="204" t="e">
        <f>IF('Crisis Indicator Data'!#REF!="No Data",1,IF(#REF!&lt;&gt;"",1,0))</f>
        <v>#REF!</v>
      </c>
      <c r="N32" s="204" t="e">
        <f>IF('Crisis Indicator Data'!#REF!="No Data",1,IF(#REF!&lt;&gt;"",1,0))</f>
        <v>#REF!</v>
      </c>
      <c r="O32" s="204" t="e">
        <f>IF('Crisis Indicator Data'!#REF!="No Data",1,IF(#REF!&lt;&gt;"",1,0))</f>
        <v>#REF!</v>
      </c>
      <c r="P32" s="204" t="e">
        <f>IF('Crisis Indicator Data'!#REF!="No Data",1,IF(#REF!&lt;&gt;"",1,0))</f>
        <v>#REF!</v>
      </c>
      <c r="Q32" s="204" t="e">
        <f>IF('Crisis Indicator Data'!#REF!="No Data",1,IF(#REF!&lt;&gt;"",1,0))</f>
        <v>#REF!</v>
      </c>
      <c r="R32" s="204" t="e">
        <f>IF('Crisis Indicator Data'!#REF!="No Data",1,IF(#REF!&lt;&gt;"",1,0))</f>
        <v>#REF!</v>
      </c>
      <c r="S32" s="204" t="e">
        <f>IF('Crisis Indicator Data'!#REF!="No Data",1,IF(#REF!&lt;&gt;"",1,0))</f>
        <v>#REF!</v>
      </c>
      <c r="T32" s="204" t="e">
        <f>IF('Crisis Indicator Data'!#REF!="No Data",1,IF(#REF!&lt;&gt;"",1,0))</f>
        <v>#REF!</v>
      </c>
      <c r="U32" s="204" t="e">
        <f>IF('Crisis Indicator Data'!#REF!="No Data",1,IF(#REF!&lt;&gt;"",1,0))</f>
        <v>#REF!</v>
      </c>
      <c r="V32" s="204" t="e">
        <f>IF('Crisis Indicator Data'!#REF!="No Data",1,IF(#REF!&lt;&gt;"",1,0))</f>
        <v>#REF!</v>
      </c>
      <c r="W32" s="204" t="e">
        <f>IF('Crisis Indicator Data'!#REF!="No Data",1,IF(#REF!&lt;&gt;"",1,0))</f>
        <v>#REF!</v>
      </c>
      <c r="X32" s="204" t="e">
        <f>IF('Crisis Indicator Data'!#REF!="No Data",1,IF(#REF!&lt;&gt;"",1,0))</f>
        <v>#REF!</v>
      </c>
      <c r="Y32" s="204" t="e">
        <f>IF('Crisis Indicator Data'!#REF!="No Data",1,IF(#REF!&lt;&gt;"",1,0))</f>
        <v>#REF!</v>
      </c>
      <c r="Z32" s="204" t="e">
        <f>IF('Crisis Indicator Data'!#REF!="No Data",1,IF(#REF!&lt;&gt;"",1,0))</f>
        <v>#REF!</v>
      </c>
      <c r="AA32" s="204" t="e">
        <f>IF('Crisis Indicator Data'!#REF!="No Data",1,IF(#REF!&lt;&gt;"",1,0))</f>
        <v>#REF!</v>
      </c>
      <c r="AB32" s="204" t="e">
        <f>IF('Crisis Indicator Data'!#REF!="No Data",1,IF(#REF!&lt;&gt;"",1,0))</f>
        <v>#REF!</v>
      </c>
      <c r="AC32" s="204" t="e">
        <f>IF('Crisis Indicator Data'!#REF!="No Data",1,IF(#REF!&lt;&gt;"",1,0))</f>
        <v>#REF!</v>
      </c>
      <c r="AD32" s="204" t="e">
        <f>IF('Crisis Indicator Data'!#REF!="No Data",1,IF(#REF!&lt;&gt;"",1,0))</f>
        <v>#REF!</v>
      </c>
      <c r="AE32" s="204" t="e">
        <f>IF('Crisis Indicator Data'!#REF!="No Data",1,IF(#REF!&lt;&gt;"",1,0))</f>
        <v>#REF!</v>
      </c>
      <c r="AF32" s="204" t="e">
        <f>IF('Crisis Indicator Data'!#REF!="No Data",1,IF(#REF!&lt;&gt;"",1,0))</f>
        <v>#REF!</v>
      </c>
      <c r="AG32" s="204" t="e">
        <f>IF('Crisis Indicator Data'!#REF!="No Data",1,IF(#REF!&lt;&gt;"",1,0))</f>
        <v>#REF!</v>
      </c>
      <c r="AH32" s="204" t="e">
        <f>IF('Crisis Indicator Data'!#REF!="No Data",1,IF(#REF!&lt;&gt;"",1,0))</f>
        <v>#REF!</v>
      </c>
      <c r="AI32" s="204" t="e">
        <f>IF('Crisis Indicator Data'!#REF!="No Data",1,IF(#REF!&lt;&gt;"",1,0))</f>
        <v>#REF!</v>
      </c>
      <c r="AJ32" s="204" t="e">
        <f>IF('Crisis Indicator Data'!#REF!="No Data",1,IF(#REF!&lt;&gt;"",1,0))</f>
        <v>#REF!</v>
      </c>
      <c r="AK32" s="204" t="e">
        <f>IF('Crisis Indicator Data'!#REF!="No Data",1,IF(#REF!&lt;&gt;"",1,0))</f>
        <v>#REF!</v>
      </c>
      <c r="AL32" s="204" t="e">
        <f>IF('Crisis Indicator Data'!#REF!="No Data",1,IF(#REF!&lt;&gt;"",1,0))</f>
        <v>#REF!</v>
      </c>
      <c r="AM32" s="204" t="e">
        <f>IF('Crisis Indicator Data'!#REF!="No Data",1,IF(#REF!&lt;&gt;"",1,0))</f>
        <v>#REF!</v>
      </c>
      <c r="AN32" s="204" t="e">
        <f>IF('Crisis Indicator Data'!#REF!="No Data",1,IF(#REF!&lt;&gt;"",1,0))</f>
        <v>#REF!</v>
      </c>
      <c r="AO32" s="204" t="e">
        <f>IF('Crisis Indicator Data'!#REF!="No Data",1,IF(#REF!&lt;&gt;"",1,0))</f>
        <v>#REF!</v>
      </c>
      <c r="AP32" s="204" t="e">
        <f>IF('Crisis Indicator Data'!#REF!="No Data",1,IF(#REF!&lt;&gt;"",1,0))</f>
        <v>#REF!</v>
      </c>
      <c r="AQ32" s="204" t="e">
        <f>IF('Crisis Indicator Data'!#REF!="No Data",1,IF(#REF!&lt;&gt;"",1,0))</f>
        <v>#REF!</v>
      </c>
      <c r="AR32" s="204" t="e">
        <f>IF('Crisis Indicator Data'!#REF!="No Data",1,IF(#REF!&lt;&gt;"",1,0))</f>
        <v>#REF!</v>
      </c>
      <c r="AS32" s="204" t="e">
        <f>IF('Crisis Indicator Data'!#REF!="No Data",1,IF(#REF!&lt;&gt;"",1,0))</f>
        <v>#REF!</v>
      </c>
      <c r="AT32" s="204" t="e">
        <f>IF('Crisis Indicator Data'!#REF!="No Data",1,IF(#REF!&lt;&gt;"",1,0))</f>
        <v>#REF!</v>
      </c>
      <c r="AU32" s="204" t="e">
        <f>IF('Crisis Indicator Data'!#REF!="No Data",1,IF(#REF!&lt;&gt;"",1,0))</f>
        <v>#REF!</v>
      </c>
      <c r="AV32" s="204" t="e">
        <f>IF('Crisis Indicator Data'!#REF!="No Data",1,IF(#REF!&lt;&gt;"",1,0))</f>
        <v>#REF!</v>
      </c>
      <c r="AW32" s="204" t="e">
        <f>IF('Crisis Indicator Data'!#REF!="No Data",1,IF(#REF!&lt;&gt;"",1,0))</f>
        <v>#REF!</v>
      </c>
      <c r="AX32" s="204" t="e">
        <f>IF('Crisis Indicator Data'!#REF!="No Data",1,IF(#REF!&lt;&gt;"",1,0))</f>
        <v>#REF!</v>
      </c>
      <c r="AY32" s="204" t="e">
        <f>IF('Crisis Indicator Data'!#REF!="No Data",1,IF(#REF!&lt;&gt;"",1,0))</f>
        <v>#REF!</v>
      </c>
      <c r="AZ32" s="204" t="e">
        <f>IF('Crisis Indicator Data'!#REF!="No Data",1,IF(#REF!&lt;&gt;"",1,0))</f>
        <v>#REF!</v>
      </c>
      <c r="BA32" t="e">
        <f t="shared" si="0"/>
        <v>#REF!</v>
      </c>
      <c r="BB32" s="22" t="e">
        <f t="shared" si="1"/>
        <v>#REF!</v>
      </c>
    </row>
    <row r="33" spans="1:54" x14ac:dyDescent="0.35">
      <c r="A33" t="s">
        <v>6882</v>
      </c>
      <c r="B33" s="204" t="e">
        <f>IF('Crisis Indicator Data'!#REF!="No Data",1,IF(#REF!&lt;&gt;"",1,0))</f>
        <v>#REF!</v>
      </c>
      <c r="C33" s="204" t="e">
        <f>IF('Crisis Indicator Data'!#REF!="No Data",1,IF(#REF!&lt;&gt;"",1,0))</f>
        <v>#REF!</v>
      </c>
      <c r="D33" s="204" t="e">
        <f>IF('Crisis Indicator Data'!#REF!="No Data",1,IF(#REF!&lt;&gt;"",1,0))</f>
        <v>#REF!</v>
      </c>
      <c r="E33" s="204" t="e">
        <f>IF('Crisis Indicator Data'!#REF!="No Data",1,IF(#REF!&lt;&gt;"",1,0))</f>
        <v>#REF!</v>
      </c>
      <c r="F33" s="204" t="e">
        <f>IF('Crisis Indicator Data'!#REF!="No Data",1,IF(#REF!&lt;&gt;"",1,0))</f>
        <v>#REF!</v>
      </c>
      <c r="G33" s="204" t="e">
        <f>IF('Crisis Indicator Data'!#REF!="No Data",1,IF(#REF!&lt;&gt;"",1,0))</f>
        <v>#REF!</v>
      </c>
      <c r="H33" s="204" t="e">
        <f>IF('Crisis Indicator Data'!#REF!="No Data",1,IF(#REF!&lt;&gt;"",1,0))</f>
        <v>#REF!</v>
      </c>
      <c r="I33" s="204" t="e">
        <f>IF('Crisis Indicator Data'!#REF!="No Data",1,IF(#REF!&lt;&gt;"",1,0))</f>
        <v>#REF!</v>
      </c>
      <c r="J33" s="204" t="e">
        <f>IF('Crisis Indicator Data'!#REF!="No Data",1,IF(#REF!&lt;&gt;"",1,0))</f>
        <v>#REF!</v>
      </c>
      <c r="K33" s="204" t="e">
        <f>IF('Crisis Indicator Data'!#REF!="No Data",1,IF(#REF!&lt;&gt;"",1,0))</f>
        <v>#REF!</v>
      </c>
      <c r="L33" s="204" t="e">
        <f>IF('Crisis Indicator Data'!#REF!="No Data",1,IF(#REF!&lt;&gt;"",1,0))</f>
        <v>#REF!</v>
      </c>
      <c r="M33" s="204" t="e">
        <f>IF('Crisis Indicator Data'!#REF!="No Data",1,IF(#REF!&lt;&gt;"",1,0))</f>
        <v>#REF!</v>
      </c>
      <c r="N33" s="204" t="e">
        <f>IF('Crisis Indicator Data'!#REF!="No Data",1,IF(#REF!&lt;&gt;"",1,0))</f>
        <v>#REF!</v>
      </c>
      <c r="O33" s="204" t="e">
        <f>IF('Crisis Indicator Data'!#REF!="No Data",1,IF(#REF!&lt;&gt;"",1,0))</f>
        <v>#REF!</v>
      </c>
      <c r="P33" s="204" t="e">
        <f>IF('Crisis Indicator Data'!#REF!="No Data",1,IF(#REF!&lt;&gt;"",1,0))</f>
        <v>#REF!</v>
      </c>
      <c r="Q33" s="204" t="e">
        <f>IF('Crisis Indicator Data'!#REF!="No Data",1,IF(#REF!&lt;&gt;"",1,0))</f>
        <v>#REF!</v>
      </c>
      <c r="R33" s="204" t="e">
        <f>IF('Crisis Indicator Data'!#REF!="No Data",1,IF(#REF!&lt;&gt;"",1,0))</f>
        <v>#REF!</v>
      </c>
      <c r="S33" s="204" t="e">
        <f>IF('Crisis Indicator Data'!#REF!="No Data",1,IF(#REF!&lt;&gt;"",1,0))</f>
        <v>#REF!</v>
      </c>
      <c r="T33" s="204" t="e">
        <f>IF('Crisis Indicator Data'!#REF!="No Data",1,IF(#REF!&lt;&gt;"",1,0))</f>
        <v>#REF!</v>
      </c>
      <c r="U33" s="204" t="e">
        <f>IF('Crisis Indicator Data'!#REF!="No Data",1,IF(#REF!&lt;&gt;"",1,0))</f>
        <v>#REF!</v>
      </c>
      <c r="V33" s="204" t="e">
        <f>IF('Crisis Indicator Data'!#REF!="No Data",1,IF(#REF!&lt;&gt;"",1,0))</f>
        <v>#REF!</v>
      </c>
      <c r="W33" s="204" t="e">
        <f>IF('Crisis Indicator Data'!#REF!="No Data",1,IF(#REF!&lt;&gt;"",1,0))</f>
        <v>#REF!</v>
      </c>
      <c r="X33" s="204" t="e">
        <f>IF('Crisis Indicator Data'!#REF!="No Data",1,IF(#REF!&lt;&gt;"",1,0))</f>
        <v>#REF!</v>
      </c>
      <c r="Y33" s="204" t="e">
        <f>IF('Crisis Indicator Data'!#REF!="No Data",1,IF(#REF!&lt;&gt;"",1,0))</f>
        <v>#REF!</v>
      </c>
      <c r="Z33" s="204" t="e">
        <f>IF('Crisis Indicator Data'!#REF!="No Data",1,IF(#REF!&lt;&gt;"",1,0))</f>
        <v>#REF!</v>
      </c>
      <c r="AA33" s="204" t="e">
        <f>IF('Crisis Indicator Data'!#REF!="No Data",1,IF(#REF!&lt;&gt;"",1,0))</f>
        <v>#REF!</v>
      </c>
      <c r="AB33" s="204" t="e">
        <f>IF('Crisis Indicator Data'!#REF!="No Data",1,IF(#REF!&lt;&gt;"",1,0))</f>
        <v>#REF!</v>
      </c>
      <c r="AC33" s="204" t="e">
        <f>IF('Crisis Indicator Data'!#REF!="No Data",1,IF(#REF!&lt;&gt;"",1,0))</f>
        <v>#REF!</v>
      </c>
      <c r="AD33" s="204" t="e">
        <f>IF('Crisis Indicator Data'!#REF!="No Data",1,IF(#REF!&lt;&gt;"",1,0))</f>
        <v>#REF!</v>
      </c>
      <c r="AE33" s="204" t="e">
        <f>IF('Crisis Indicator Data'!#REF!="No Data",1,IF(#REF!&lt;&gt;"",1,0))</f>
        <v>#REF!</v>
      </c>
      <c r="AF33" s="204" t="e">
        <f>IF('Crisis Indicator Data'!#REF!="No Data",1,IF(#REF!&lt;&gt;"",1,0))</f>
        <v>#REF!</v>
      </c>
      <c r="AG33" s="204" t="e">
        <f>IF('Crisis Indicator Data'!#REF!="No Data",1,IF(#REF!&lt;&gt;"",1,0))</f>
        <v>#REF!</v>
      </c>
      <c r="AH33" s="204" t="e">
        <f>IF('Crisis Indicator Data'!#REF!="No Data",1,IF(#REF!&lt;&gt;"",1,0))</f>
        <v>#REF!</v>
      </c>
      <c r="AI33" s="204" t="e">
        <f>IF('Crisis Indicator Data'!#REF!="No Data",1,IF(#REF!&lt;&gt;"",1,0))</f>
        <v>#REF!</v>
      </c>
      <c r="AJ33" s="204" t="e">
        <f>IF('Crisis Indicator Data'!#REF!="No Data",1,IF(#REF!&lt;&gt;"",1,0))</f>
        <v>#REF!</v>
      </c>
      <c r="AK33" s="204" t="e">
        <f>IF('Crisis Indicator Data'!#REF!="No Data",1,IF(#REF!&lt;&gt;"",1,0))</f>
        <v>#REF!</v>
      </c>
      <c r="AL33" s="204" t="e">
        <f>IF('Crisis Indicator Data'!#REF!="No Data",1,IF(#REF!&lt;&gt;"",1,0))</f>
        <v>#REF!</v>
      </c>
      <c r="AM33" s="204" t="e">
        <f>IF('Crisis Indicator Data'!#REF!="No Data",1,IF(#REF!&lt;&gt;"",1,0))</f>
        <v>#REF!</v>
      </c>
      <c r="AN33" s="204" t="e">
        <f>IF('Crisis Indicator Data'!#REF!="No Data",1,IF(#REF!&lt;&gt;"",1,0))</f>
        <v>#REF!</v>
      </c>
      <c r="AO33" s="204" t="e">
        <f>IF('Crisis Indicator Data'!#REF!="No Data",1,IF(#REF!&lt;&gt;"",1,0))</f>
        <v>#REF!</v>
      </c>
      <c r="AP33" s="204" t="e">
        <f>IF('Crisis Indicator Data'!#REF!="No Data",1,IF(#REF!&lt;&gt;"",1,0))</f>
        <v>#REF!</v>
      </c>
      <c r="AQ33" s="204" t="e">
        <f>IF('Crisis Indicator Data'!#REF!="No Data",1,IF(#REF!&lt;&gt;"",1,0))</f>
        <v>#REF!</v>
      </c>
      <c r="AR33" s="204" t="e">
        <f>IF('Crisis Indicator Data'!#REF!="No Data",1,IF(#REF!&lt;&gt;"",1,0))</f>
        <v>#REF!</v>
      </c>
      <c r="AS33" s="204" t="e">
        <f>IF('Crisis Indicator Data'!#REF!="No Data",1,IF(#REF!&lt;&gt;"",1,0))</f>
        <v>#REF!</v>
      </c>
      <c r="AT33" s="204" t="e">
        <f>IF('Crisis Indicator Data'!#REF!="No Data",1,IF(#REF!&lt;&gt;"",1,0))</f>
        <v>#REF!</v>
      </c>
      <c r="AU33" s="204" t="e">
        <f>IF('Crisis Indicator Data'!#REF!="No Data",1,IF(#REF!&lt;&gt;"",1,0))</f>
        <v>#REF!</v>
      </c>
      <c r="AV33" s="204" t="e">
        <f>IF('Crisis Indicator Data'!#REF!="No Data",1,IF(#REF!&lt;&gt;"",1,0))</f>
        <v>#REF!</v>
      </c>
      <c r="AW33" s="204" t="e">
        <f>IF('Crisis Indicator Data'!#REF!="No Data",1,IF(#REF!&lt;&gt;"",1,0))</f>
        <v>#REF!</v>
      </c>
      <c r="AX33" s="204" t="e">
        <f>IF('Crisis Indicator Data'!#REF!="No Data",1,IF(#REF!&lt;&gt;"",1,0))</f>
        <v>#REF!</v>
      </c>
      <c r="AY33" s="204" t="e">
        <f>IF('Crisis Indicator Data'!#REF!="No Data",1,IF(#REF!&lt;&gt;"",1,0))</f>
        <v>#REF!</v>
      </c>
      <c r="AZ33" s="204" t="e">
        <f>IF('Crisis Indicator Data'!#REF!="No Data",1,IF(#REF!&lt;&gt;"",1,0))</f>
        <v>#REF!</v>
      </c>
      <c r="BA33" t="e">
        <f t="shared" si="0"/>
        <v>#REF!</v>
      </c>
      <c r="BB33" s="22" t="e">
        <f t="shared" si="1"/>
        <v>#REF!</v>
      </c>
    </row>
    <row r="34" spans="1:54" x14ac:dyDescent="0.35">
      <c r="A34" t="s">
        <v>7107</v>
      </c>
      <c r="B34" s="204" t="e">
        <f>IF('Crisis Indicator Data'!#REF!="No Data",1,IF(#REF!&lt;&gt;"",1,0))</f>
        <v>#REF!</v>
      </c>
      <c r="C34" s="204" t="e">
        <f>IF('Crisis Indicator Data'!#REF!="No Data",1,IF(#REF!&lt;&gt;"",1,0))</f>
        <v>#REF!</v>
      </c>
      <c r="D34" s="204" t="e">
        <f>IF('Crisis Indicator Data'!#REF!="No Data",1,IF(#REF!&lt;&gt;"",1,0))</f>
        <v>#REF!</v>
      </c>
      <c r="E34" s="204" t="e">
        <f>IF('Crisis Indicator Data'!#REF!="No Data",1,IF(#REF!&lt;&gt;"",1,0))</f>
        <v>#REF!</v>
      </c>
      <c r="F34" s="204" t="e">
        <f>IF('Crisis Indicator Data'!#REF!="No Data",1,IF(#REF!&lt;&gt;"",1,0))</f>
        <v>#REF!</v>
      </c>
      <c r="G34" s="204" t="e">
        <f>IF('Crisis Indicator Data'!#REF!="No Data",1,IF(#REF!&lt;&gt;"",1,0))</f>
        <v>#REF!</v>
      </c>
      <c r="H34" s="204" t="e">
        <f>IF('Crisis Indicator Data'!#REF!="No Data",1,IF(#REF!&lt;&gt;"",1,0))</f>
        <v>#REF!</v>
      </c>
      <c r="I34" s="204" t="e">
        <f>IF('Crisis Indicator Data'!#REF!="No Data",1,IF(#REF!&lt;&gt;"",1,0))</f>
        <v>#REF!</v>
      </c>
      <c r="J34" s="204" t="e">
        <f>IF('Crisis Indicator Data'!#REF!="No Data",1,IF(#REF!&lt;&gt;"",1,0))</f>
        <v>#REF!</v>
      </c>
      <c r="K34" s="204" t="e">
        <f>IF('Crisis Indicator Data'!#REF!="No Data",1,IF(#REF!&lt;&gt;"",1,0))</f>
        <v>#REF!</v>
      </c>
      <c r="L34" s="204" t="e">
        <f>IF('Crisis Indicator Data'!#REF!="No Data",1,IF(#REF!&lt;&gt;"",1,0))</f>
        <v>#REF!</v>
      </c>
      <c r="M34" s="204" t="e">
        <f>IF('Crisis Indicator Data'!#REF!="No Data",1,IF(#REF!&lt;&gt;"",1,0))</f>
        <v>#REF!</v>
      </c>
      <c r="N34" s="204" t="e">
        <f>IF('Crisis Indicator Data'!#REF!="No Data",1,IF(#REF!&lt;&gt;"",1,0))</f>
        <v>#REF!</v>
      </c>
      <c r="O34" s="204" t="e">
        <f>IF('Crisis Indicator Data'!#REF!="No Data",1,IF(#REF!&lt;&gt;"",1,0))</f>
        <v>#REF!</v>
      </c>
      <c r="P34" s="204" t="e">
        <f>IF('Crisis Indicator Data'!#REF!="No Data",1,IF(#REF!&lt;&gt;"",1,0))</f>
        <v>#REF!</v>
      </c>
      <c r="Q34" s="204" t="e">
        <f>IF('Crisis Indicator Data'!#REF!="No Data",1,IF(#REF!&lt;&gt;"",1,0))</f>
        <v>#REF!</v>
      </c>
      <c r="R34" s="204" t="e">
        <f>IF('Crisis Indicator Data'!#REF!="No Data",1,IF(#REF!&lt;&gt;"",1,0))</f>
        <v>#REF!</v>
      </c>
      <c r="S34" s="204" t="e">
        <f>IF('Crisis Indicator Data'!#REF!="No Data",1,IF(#REF!&lt;&gt;"",1,0))</f>
        <v>#REF!</v>
      </c>
      <c r="T34" s="204" t="e">
        <f>IF('Crisis Indicator Data'!#REF!="No Data",1,IF(#REF!&lt;&gt;"",1,0))</f>
        <v>#REF!</v>
      </c>
      <c r="U34" s="204" t="e">
        <f>IF('Crisis Indicator Data'!#REF!="No Data",1,IF(#REF!&lt;&gt;"",1,0))</f>
        <v>#REF!</v>
      </c>
      <c r="V34" s="204" t="e">
        <f>IF('Crisis Indicator Data'!#REF!="No Data",1,IF(#REF!&lt;&gt;"",1,0))</f>
        <v>#REF!</v>
      </c>
      <c r="W34" s="204" t="e">
        <f>IF('Crisis Indicator Data'!#REF!="No Data",1,IF(#REF!&lt;&gt;"",1,0))</f>
        <v>#REF!</v>
      </c>
      <c r="X34" s="204" t="e">
        <f>IF('Crisis Indicator Data'!#REF!="No Data",1,IF(#REF!&lt;&gt;"",1,0))</f>
        <v>#REF!</v>
      </c>
      <c r="Y34" s="204" t="e">
        <f>IF('Crisis Indicator Data'!#REF!="No Data",1,IF(#REF!&lt;&gt;"",1,0))</f>
        <v>#REF!</v>
      </c>
      <c r="Z34" s="204" t="e">
        <f>IF('Crisis Indicator Data'!#REF!="No Data",1,IF(#REF!&lt;&gt;"",1,0))</f>
        <v>#REF!</v>
      </c>
      <c r="AA34" s="204" t="e">
        <f>IF('Crisis Indicator Data'!#REF!="No Data",1,IF(#REF!&lt;&gt;"",1,0))</f>
        <v>#REF!</v>
      </c>
      <c r="AB34" s="204" t="e">
        <f>IF('Crisis Indicator Data'!#REF!="No Data",1,IF(#REF!&lt;&gt;"",1,0))</f>
        <v>#REF!</v>
      </c>
      <c r="AC34" s="204" t="e">
        <f>IF('Crisis Indicator Data'!#REF!="No Data",1,IF(#REF!&lt;&gt;"",1,0))</f>
        <v>#REF!</v>
      </c>
      <c r="AD34" s="204" t="e">
        <f>IF('Crisis Indicator Data'!#REF!="No Data",1,IF(#REF!&lt;&gt;"",1,0))</f>
        <v>#REF!</v>
      </c>
      <c r="AE34" s="204" t="e">
        <f>IF('Crisis Indicator Data'!#REF!="No Data",1,IF(#REF!&lt;&gt;"",1,0))</f>
        <v>#REF!</v>
      </c>
      <c r="AF34" s="204" t="e">
        <f>IF('Crisis Indicator Data'!#REF!="No Data",1,IF(#REF!&lt;&gt;"",1,0))</f>
        <v>#REF!</v>
      </c>
      <c r="AG34" s="204" t="e">
        <f>IF('Crisis Indicator Data'!#REF!="No Data",1,IF(#REF!&lt;&gt;"",1,0))</f>
        <v>#REF!</v>
      </c>
      <c r="AH34" s="204" t="e">
        <f>IF('Crisis Indicator Data'!#REF!="No Data",1,IF(#REF!&lt;&gt;"",1,0))</f>
        <v>#REF!</v>
      </c>
      <c r="AI34" s="204" t="e">
        <f>IF('Crisis Indicator Data'!#REF!="No Data",1,IF(#REF!&lt;&gt;"",1,0))</f>
        <v>#REF!</v>
      </c>
      <c r="AJ34" s="204" t="e">
        <f>IF('Crisis Indicator Data'!#REF!="No Data",1,IF(#REF!&lt;&gt;"",1,0))</f>
        <v>#REF!</v>
      </c>
      <c r="AK34" s="204" t="e">
        <f>IF('Crisis Indicator Data'!#REF!="No Data",1,IF(#REF!&lt;&gt;"",1,0))</f>
        <v>#REF!</v>
      </c>
      <c r="AL34" s="204" t="e">
        <f>IF('Crisis Indicator Data'!#REF!="No Data",1,IF(#REF!&lt;&gt;"",1,0))</f>
        <v>#REF!</v>
      </c>
      <c r="AM34" s="204" t="e">
        <f>IF('Crisis Indicator Data'!#REF!="No Data",1,IF(#REF!&lt;&gt;"",1,0))</f>
        <v>#REF!</v>
      </c>
      <c r="AN34" s="204" t="e">
        <f>IF('Crisis Indicator Data'!#REF!="No Data",1,IF(#REF!&lt;&gt;"",1,0))</f>
        <v>#REF!</v>
      </c>
      <c r="AO34" s="204" t="e">
        <f>IF('Crisis Indicator Data'!#REF!="No Data",1,IF(#REF!&lt;&gt;"",1,0))</f>
        <v>#REF!</v>
      </c>
      <c r="AP34" s="204" t="e">
        <f>IF('Crisis Indicator Data'!#REF!="No Data",1,IF(#REF!&lt;&gt;"",1,0))</f>
        <v>#REF!</v>
      </c>
      <c r="AQ34" s="204" t="e">
        <f>IF('Crisis Indicator Data'!#REF!="No Data",1,IF(#REF!&lt;&gt;"",1,0))</f>
        <v>#REF!</v>
      </c>
      <c r="AR34" s="204" t="e">
        <f>IF('Crisis Indicator Data'!#REF!="No Data",1,IF(#REF!&lt;&gt;"",1,0))</f>
        <v>#REF!</v>
      </c>
      <c r="AS34" s="204" t="e">
        <f>IF('Crisis Indicator Data'!#REF!="No Data",1,IF(#REF!&lt;&gt;"",1,0))</f>
        <v>#REF!</v>
      </c>
      <c r="AT34" s="204" t="e">
        <f>IF('Crisis Indicator Data'!#REF!="No Data",1,IF(#REF!&lt;&gt;"",1,0))</f>
        <v>#REF!</v>
      </c>
      <c r="AU34" s="204" t="e">
        <f>IF('Crisis Indicator Data'!#REF!="No Data",1,IF(#REF!&lt;&gt;"",1,0))</f>
        <v>#REF!</v>
      </c>
      <c r="AV34" s="204" t="e">
        <f>IF('Crisis Indicator Data'!#REF!="No Data",1,IF(#REF!&lt;&gt;"",1,0))</f>
        <v>#REF!</v>
      </c>
      <c r="AW34" s="204" t="e">
        <f>IF('Crisis Indicator Data'!#REF!="No Data",1,IF(#REF!&lt;&gt;"",1,0))</f>
        <v>#REF!</v>
      </c>
      <c r="AX34" s="204" t="e">
        <f>IF('Crisis Indicator Data'!#REF!="No Data",1,IF(#REF!&lt;&gt;"",1,0))</f>
        <v>#REF!</v>
      </c>
      <c r="AY34" s="204" t="e">
        <f>IF('Crisis Indicator Data'!#REF!="No Data",1,IF(#REF!&lt;&gt;"",1,0))</f>
        <v>#REF!</v>
      </c>
      <c r="AZ34" s="204" t="e">
        <f>IF('Crisis Indicator Data'!#REF!="No Data",1,IF(#REF!&lt;&gt;"",1,0))</f>
        <v>#REF!</v>
      </c>
      <c r="BA34" t="e">
        <f t="shared" ref="BA34:BA65" si="2">SUM(B34:AZ34)</f>
        <v>#REF!</v>
      </c>
      <c r="BB34" s="22" t="e">
        <f t="shared" ref="BB34:BB65" si="3">BA34/51</f>
        <v>#REF!</v>
      </c>
    </row>
    <row r="35" spans="1:54" x14ac:dyDescent="0.35">
      <c r="A35" t="s">
        <v>6888</v>
      </c>
      <c r="B35" s="204" t="e">
        <f>IF('Crisis Indicator Data'!#REF!="No Data",1,IF(#REF!&lt;&gt;"",1,0))</f>
        <v>#REF!</v>
      </c>
      <c r="C35" s="204" t="e">
        <f>IF('Crisis Indicator Data'!#REF!="No Data",1,IF(#REF!&lt;&gt;"",1,0))</f>
        <v>#REF!</v>
      </c>
      <c r="D35" s="204" t="e">
        <f>IF('Crisis Indicator Data'!#REF!="No Data",1,IF(#REF!&lt;&gt;"",1,0))</f>
        <v>#REF!</v>
      </c>
      <c r="E35" s="204" t="e">
        <f>IF('Crisis Indicator Data'!#REF!="No Data",1,IF(#REF!&lt;&gt;"",1,0))</f>
        <v>#REF!</v>
      </c>
      <c r="F35" s="204" t="e">
        <f>IF('Crisis Indicator Data'!#REF!="No Data",1,IF(#REF!&lt;&gt;"",1,0))</f>
        <v>#REF!</v>
      </c>
      <c r="G35" s="204" t="e">
        <f>IF('Crisis Indicator Data'!#REF!="No Data",1,IF(#REF!&lt;&gt;"",1,0))</f>
        <v>#REF!</v>
      </c>
      <c r="H35" s="204" t="e">
        <f>IF('Crisis Indicator Data'!#REF!="No Data",1,IF(#REF!&lt;&gt;"",1,0))</f>
        <v>#REF!</v>
      </c>
      <c r="I35" s="204" t="e">
        <f>IF('Crisis Indicator Data'!#REF!="No Data",1,IF(#REF!&lt;&gt;"",1,0))</f>
        <v>#REF!</v>
      </c>
      <c r="J35" s="204" t="e">
        <f>IF('Crisis Indicator Data'!#REF!="No Data",1,IF(#REF!&lt;&gt;"",1,0))</f>
        <v>#REF!</v>
      </c>
      <c r="K35" s="204" t="e">
        <f>IF('Crisis Indicator Data'!#REF!="No Data",1,IF(#REF!&lt;&gt;"",1,0))</f>
        <v>#REF!</v>
      </c>
      <c r="L35" s="204" t="e">
        <f>IF('Crisis Indicator Data'!#REF!="No Data",1,IF(#REF!&lt;&gt;"",1,0))</f>
        <v>#REF!</v>
      </c>
      <c r="M35" s="204" t="e">
        <f>IF('Crisis Indicator Data'!#REF!="No Data",1,IF(#REF!&lt;&gt;"",1,0))</f>
        <v>#REF!</v>
      </c>
      <c r="N35" s="204" t="e">
        <f>IF('Crisis Indicator Data'!#REF!="No Data",1,IF(#REF!&lt;&gt;"",1,0))</f>
        <v>#REF!</v>
      </c>
      <c r="O35" s="204" t="e">
        <f>IF('Crisis Indicator Data'!#REF!="No Data",1,IF(#REF!&lt;&gt;"",1,0))</f>
        <v>#REF!</v>
      </c>
      <c r="P35" s="204" t="e">
        <f>IF('Crisis Indicator Data'!#REF!="No Data",1,IF(#REF!&lt;&gt;"",1,0))</f>
        <v>#REF!</v>
      </c>
      <c r="Q35" s="204" t="e">
        <f>IF('Crisis Indicator Data'!#REF!="No Data",1,IF(#REF!&lt;&gt;"",1,0))</f>
        <v>#REF!</v>
      </c>
      <c r="R35" s="204" t="e">
        <f>IF('Crisis Indicator Data'!#REF!="No Data",1,IF(#REF!&lt;&gt;"",1,0))</f>
        <v>#REF!</v>
      </c>
      <c r="S35" s="204" t="e">
        <f>IF('Crisis Indicator Data'!#REF!="No Data",1,IF(#REF!&lt;&gt;"",1,0))</f>
        <v>#REF!</v>
      </c>
      <c r="T35" s="204" t="e">
        <f>IF('Crisis Indicator Data'!#REF!="No Data",1,IF(#REF!&lt;&gt;"",1,0))</f>
        <v>#REF!</v>
      </c>
      <c r="U35" s="204" t="e">
        <f>IF('Crisis Indicator Data'!#REF!="No Data",1,IF(#REF!&lt;&gt;"",1,0))</f>
        <v>#REF!</v>
      </c>
      <c r="V35" s="204" t="e">
        <f>IF('Crisis Indicator Data'!#REF!="No Data",1,IF(#REF!&lt;&gt;"",1,0))</f>
        <v>#REF!</v>
      </c>
      <c r="W35" s="204" t="e">
        <f>IF('Crisis Indicator Data'!#REF!="No Data",1,IF(#REF!&lt;&gt;"",1,0))</f>
        <v>#REF!</v>
      </c>
      <c r="X35" s="204" t="e">
        <f>IF('Crisis Indicator Data'!#REF!="No Data",1,IF(#REF!&lt;&gt;"",1,0))</f>
        <v>#REF!</v>
      </c>
      <c r="Y35" s="204" t="e">
        <f>IF('Crisis Indicator Data'!#REF!="No Data",1,IF(#REF!&lt;&gt;"",1,0))</f>
        <v>#REF!</v>
      </c>
      <c r="Z35" s="204" t="e">
        <f>IF('Crisis Indicator Data'!#REF!="No Data",1,IF(#REF!&lt;&gt;"",1,0))</f>
        <v>#REF!</v>
      </c>
      <c r="AA35" s="204" t="e">
        <f>IF('Crisis Indicator Data'!#REF!="No Data",1,IF(#REF!&lt;&gt;"",1,0))</f>
        <v>#REF!</v>
      </c>
      <c r="AB35" s="204" t="e">
        <f>IF('Crisis Indicator Data'!#REF!="No Data",1,IF(#REF!&lt;&gt;"",1,0))</f>
        <v>#REF!</v>
      </c>
      <c r="AC35" s="204" t="e">
        <f>IF('Crisis Indicator Data'!#REF!="No Data",1,IF(#REF!&lt;&gt;"",1,0))</f>
        <v>#REF!</v>
      </c>
      <c r="AD35" s="204" t="e">
        <f>IF('Crisis Indicator Data'!#REF!="No Data",1,IF(#REF!&lt;&gt;"",1,0))</f>
        <v>#REF!</v>
      </c>
      <c r="AE35" s="204" t="e">
        <f>IF('Crisis Indicator Data'!#REF!="No Data",1,IF(#REF!&lt;&gt;"",1,0))</f>
        <v>#REF!</v>
      </c>
      <c r="AF35" s="204" t="e">
        <f>IF('Crisis Indicator Data'!#REF!="No Data",1,IF(#REF!&lt;&gt;"",1,0))</f>
        <v>#REF!</v>
      </c>
      <c r="AG35" s="204" t="e">
        <f>IF('Crisis Indicator Data'!#REF!="No Data",1,IF(#REF!&lt;&gt;"",1,0))</f>
        <v>#REF!</v>
      </c>
      <c r="AH35" s="204" t="e">
        <f>IF('Crisis Indicator Data'!#REF!="No Data",1,IF(#REF!&lt;&gt;"",1,0))</f>
        <v>#REF!</v>
      </c>
      <c r="AI35" s="204" t="e">
        <f>IF('Crisis Indicator Data'!#REF!="No Data",1,IF(#REF!&lt;&gt;"",1,0))</f>
        <v>#REF!</v>
      </c>
      <c r="AJ35" s="204" t="e">
        <f>IF('Crisis Indicator Data'!#REF!="No Data",1,IF(#REF!&lt;&gt;"",1,0))</f>
        <v>#REF!</v>
      </c>
      <c r="AK35" s="204" t="e">
        <f>IF('Crisis Indicator Data'!#REF!="No Data",1,IF(#REF!&lt;&gt;"",1,0))</f>
        <v>#REF!</v>
      </c>
      <c r="AL35" s="204" t="e">
        <f>IF('Crisis Indicator Data'!#REF!="No Data",1,IF(#REF!&lt;&gt;"",1,0))</f>
        <v>#REF!</v>
      </c>
      <c r="AM35" s="204" t="e">
        <f>IF('Crisis Indicator Data'!#REF!="No Data",1,IF(#REF!&lt;&gt;"",1,0))</f>
        <v>#REF!</v>
      </c>
      <c r="AN35" s="204" t="e">
        <f>IF('Crisis Indicator Data'!#REF!="No Data",1,IF(#REF!&lt;&gt;"",1,0))</f>
        <v>#REF!</v>
      </c>
      <c r="AO35" s="204" t="e">
        <f>IF('Crisis Indicator Data'!#REF!="No Data",1,IF(#REF!&lt;&gt;"",1,0))</f>
        <v>#REF!</v>
      </c>
      <c r="AP35" s="204" t="e">
        <f>IF('Crisis Indicator Data'!#REF!="No Data",1,IF(#REF!&lt;&gt;"",1,0))</f>
        <v>#REF!</v>
      </c>
      <c r="AQ35" s="204" t="e">
        <f>IF('Crisis Indicator Data'!#REF!="No Data",1,IF(#REF!&lt;&gt;"",1,0))</f>
        <v>#REF!</v>
      </c>
      <c r="AR35" s="204" t="e">
        <f>IF('Crisis Indicator Data'!#REF!="No Data",1,IF(#REF!&lt;&gt;"",1,0))</f>
        <v>#REF!</v>
      </c>
      <c r="AS35" s="204" t="e">
        <f>IF('Crisis Indicator Data'!#REF!="No Data",1,IF(#REF!&lt;&gt;"",1,0))</f>
        <v>#REF!</v>
      </c>
      <c r="AT35" s="204" t="e">
        <f>IF('Crisis Indicator Data'!#REF!="No Data",1,IF(#REF!&lt;&gt;"",1,0))</f>
        <v>#REF!</v>
      </c>
      <c r="AU35" s="204" t="e">
        <f>IF('Crisis Indicator Data'!#REF!="No Data",1,IF(#REF!&lt;&gt;"",1,0))</f>
        <v>#REF!</v>
      </c>
      <c r="AV35" s="204" t="e">
        <f>IF('Crisis Indicator Data'!#REF!="No Data",1,IF(#REF!&lt;&gt;"",1,0))</f>
        <v>#REF!</v>
      </c>
      <c r="AW35" s="204" t="e">
        <f>IF('Crisis Indicator Data'!#REF!="No Data",1,IF(#REF!&lt;&gt;"",1,0))</f>
        <v>#REF!</v>
      </c>
      <c r="AX35" s="204" t="e">
        <f>IF('Crisis Indicator Data'!#REF!="No Data",1,IF(#REF!&lt;&gt;"",1,0))</f>
        <v>#REF!</v>
      </c>
      <c r="AY35" s="204" t="e">
        <f>IF('Crisis Indicator Data'!#REF!="No Data",1,IF(#REF!&lt;&gt;"",1,0))</f>
        <v>#REF!</v>
      </c>
      <c r="AZ35" s="204" t="e">
        <f>IF('Crisis Indicator Data'!#REF!="No Data",1,IF(#REF!&lt;&gt;"",1,0))</f>
        <v>#REF!</v>
      </c>
      <c r="BA35" t="e">
        <f t="shared" si="2"/>
        <v>#REF!</v>
      </c>
      <c r="BB35" s="22" t="e">
        <f t="shared" si="3"/>
        <v>#REF!</v>
      </c>
    </row>
    <row r="36" spans="1:54" x14ac:dyDescent="0.35">
      <c r="A36" t="s">
        <v>6890</v>
      </c>
      <c r="B36" s="204" t="e">
        <f>IF('Crisis Indicator Data'!#REF!="No Data",1,IF(#REF!&lt;&gt;"",1,0))</f>
        <v>#REF!</v>
      </c>
      <c r="C36" s="204" t="e">
        <f>IF('Crisis Indicator Data'!#REF!="No Data",1,IF(#REF!&lt;&gt;"",1,0))</f>
        <v>#REF!</v>
      </c>
      <c r="D36" s="204" t="e">
        <f>IF('Crisis Indicator Data'!#REF!="No Data",1,IF(#REF!&lt;&gt;"",1,0))</f>
        <v>#REF!</v>
      </c>
      <c r="E36" s="204" t="e">
        <f>IF('Crisis Indicator Data'!#REF!="No Data",1,IF(#REF!&lt;&gt;"",1,0))</f>
        <v>#REF!</v>
      </c>
      <c r="F36" s="204" t="e">
        <f>IF('Crisis Indicator Data'!#REF!="No Data",1,IF(#REF!&lt;&gt;"",1,0))</f>
        <v>#REF!</v>
      </c>
      <c r="G36" s="204" t="e">
        <f>IF('Crisis Indicator Data'!#REF!="No Data",1,IF(#REF!&lt;&gt;"",1,0))</f>
        <v>#REF!</v>
      </c>
      <c r="H36" s="204" t="e">
        <f>IF('Crisis Indicator Data'!#REF!="No Data",1,IF(#REF!&lt;&gt;"",1,0))</f>
        <v>#REF!</v>
      </c>
      <c r="I36" s="204" t="e">
        <f>IF('Crisis Indicator Data'!#REF!="No Data",1,IF(#REF!&lt;&gt;"",1,0))</f>
        <v>#REF!</v>
      </c>
      <c r="J36" s="204" t="e">
        <f>IF('Crisis Indicator Data'!#REF!="No Data",1,IF(#REF!&lt;&gt;"",1,0))</f>
        <v>#REF!</v>
      </c>
      <c r="K36" s="204" t="e">
        <f>IF('Crisis Indicator Data'!#REF!="No Data",1,IF(#REF!&lt;&gt;"",1,0))</f>
        <v>#REF!</v>
      </c>
      <c r="L36" s="204" t="e">
        <f>IF('Crisis Indicator Data'!#REF!="No Data",1,IF(#REF!&lt;&gt;"",1,0))</f>
        <v>#REF!</v>
      </c>
      <c r="M36" s="204" t="e">
        <f>IF('Crisis Indicator Data'!#REF!="No Data",1,IF(#REF!&lt;&gt;"",1,0))</f>
        <v>#REF!</v>
      </c>
      <c r="N36" s="204" t="e">
        <f>IF('Crisis Indicator Data'!#REF!="No Data",1,IF(#REF!&lt;&gt;"",1,0))</f>
        <v>#REF!</v>
      </c>
      <c r="O36" s="204" t="e">
        <f>IF('Crisis Indicator Data'!#REF!="No Data",1,IF(#REF!&lt;&gt;"",1,0))</f>
        <v>#REF!</v>
      </c>
      <c r="P36" s="204" t="e">
        <f>IF('Crisis Indicator Data'!#REF!="No Data",1,IF(#REF!&lt;&gt;"",1,0))</f>
        <v>#REF!</v>
      </c>
      <c r="Q36" s="204" t="e">
        <f>IF('Crisis Indicator Data'!#REF!="No Data",1,IF(#REF!&lt;&gt;"",1,0))</f>
        <v>#REF!</v>
      </c>
      <c r="R36" s="204" t="e">
        <f>IF('Crisis Indicator Data'!#REF!="No Data",1,IF(#REF!&lt;&gt;"",1,0))</f>
        <v>#REF!</v>
      </c>
      <c r="S36" s="204" t="e">
        <f>IF('Crisis Indicator Data'!#REF!="No Data",1,IF(#REF!&lt;&gt;"",1,0))</f>
        <v>#REF!</v>
      </c>
      <c r="T36" s="204" t="e">
        <f>IF('Crisis Indicator Data'!#REF!="No Data",1,IF(#REF!&lt;&gt;"",1,0))</f>
        <v>#REF!</v>
      </c>
      <c r="U36" s="204" t="e">
        <f>IF('Crisis Indicator Data'!#REF!="No Data",1,IF(#REF!&lt;&gt;"",1,0))</f>
        <v>#REF!</v>
      </c>
      <c r="V36" s="204" t="e">
        <f>IF('Crisis Indicator Data'!#REF!="No Data",1,IF(#REF!&lt;&gt;"",1,0))</f>
        <v>#REF!</v>
      </c>
      <c r="W36" s="204" t="e">
        <f>IF('Crisis Indicator Data'!#REF!="No Data",1,IF(#REF!&lt;&gt;"",1,0))</f>
        <v>#REF!</v>
      </c>
      <c r="X36" s="204" t="e">
        <f>IF('Crisis Indicator Data'!#REF!="No Data",1,IF(#REF!&lt;&gt;"",1,0))</f>
        <v>#REF!</v>
      </c>
      <c r="Y36" s="204" t="e">
        <f>IF('Crisis Indicator Data'!#REF!="No Data",1,IF(#REF!&lt;&gt;"",1,0))</f>
        <v>#REF!</v>
      </c>
      <c r="Z36" s="204" t="e">
        <f>IF('Crisis Indicator Data'!#REF!="No Data",1,IF(#REF!&lt;&gt;"",1,0))</f>
        <v>#REF!</v>
      </c>
      <c r="AA36" s="204" t="e">
        <f>IF('Crisis Indicator Data'!#REF!="No Data",1,IF(#REF!&lt;&gt;"",1,0))</f>
        <v>#REF!</v>
      </c>
      <c r="AB36" s="204" t="e">
        <f>IF('Crisis Indicator Data'!#REF!="No Data",1,IF(#REF!&lt;&gt;"",1,0))</f>
        <v>#REF!</v>
      </c>
      <c r="AC36" s="204" t="e">
        <f>IF('Crisis Indicator Data'!#REF!="No Data",1,IF(#REF!&lt;&gt;"",1,0))</f>
        <v>#REF!</v>
      </c>
      <c r="AD36" s="204" t="e">
        <f>IF('Crisis Indicator Data'!#REF!="No Data",1,IF(#REF!&lt;&gt;"",1,0))</f>
        <v>#REF!</v>
      </c>
      <c r="AE36" s="204" t="e">
        <f>IF('Crisis Indicator Data'!#REF!="No Data",1,IF(#REF!&lt;&gt;"",1,0))</f>
        <v>#REF!</v>
      </c>
      <c r="AF36" s="204" t="e">
        <f>IF('Crisis Indicator Data'!#REF!="No Data",1,IF(#REF!&lt;&gt;"",1,0))</f>
        <v>#REF!</v>
      </c>
      <c r="AG36" s="204" t="e">
        <f>IF('Crisis Indicator Data'!#REF!="No Data",1,IF(#REF!&lt;&gt;"",1,0))</f>
        <v>#REF!</v>
      </c>
      <c r="AH36" s="204" t="e">
        <f>IF('Crisis Indicator Data'!#REF!="No Data",1,IF(#REF!&lt;&gt;"",1,0))</f>
        <v>#REF!</v>
      </c>
      <c r="AI36" s="204" t="e">
        <f>IF('Crisis Indicator Data'!#REF!="No Data",1,IF(#REF!&lt;&gt;"",1,0))</f>
        <v>#REF!</v>
      </c>
      <c r="AJ36" s="204" t="e">
        <f>IF('Crisis Indicator Data'!#REF!="No Data",1,IF(#REF!&lt;&gt;"",1,0))</f>
        <v>#REF!</v>
      </c>
      <c r="AK36" s="204" t="e">
        <f>IF('Crisis Indicator Data'!#REF!="No Data",1,IF(#REF!&lt;&gt;"",1,0))</f>
        <v>#REF!</v>
      </c>
      <c r="AL36" s="204" t="e">
        <f>IF('Crisis Indicator Data'!#REF!="No Data",1,IF(#REF!&lt;&gt;"",1,0))</f>
        <v>#REF!</v>
      </c>
      <c r="AM36" s="204" t="e">
        <f>IF('Crisis Indicator Data'!#REF!="No Data",1,IF(#REF!&lt;&gt;"",1,0))</f>
        <v>#REF!</v>
      </c>
      <c r="AN36" s="204" t="e">
        <f>IF('Crisis Indicator Data'!#REF!="No Data",1,IF(#REF!&lt;&gt;"",1,0))</f>
        <v>#REF!</v>
      </c>
      <c r="AO36" s="204" t="e">
        <f>IF('Crisis Indicator Data'!#REF!="No Data",1,IF(#REF!&lt;&gt;"",1,0))</f>
        <v>#REF!</v>
      </c>
      <c r="AP36" s="204" t="e">
        <f>IF('Crisis Indicator Data'!#REF!="No Data",1,IF(#REF!&lt;&gt;"",1,0))</f>
        <v>#REF!</v>
      </c>
      <c r="AQ36" s="204" t="e">
        <f>IF('Crisis Indicator Data'!#REF!="No Data",1,IF(#REF!&lt;&gt;"",1,0))</f>
        <v>#REF!</v>
      </c>
      <c r="AR36" s="204" t="e">
        <f>IF('Crisis Indicator Data'!#REF!="No Data",1,IF(#REF!&lt;&gt;"",1,0))</f>
        <v>#REF!</v>
      </c>
      <c r="AS36" s="204" t="e">
        <f>IF('Crisis Indicator Data'!#REF!="No Data",1,IF(#REF!&lt;&gt;"",1,0))</f>
        <v>#REF!</v>
      </c>
      <c r="AT36" s="204" t="e">
        <f>IF('Crisis Indicator Data'!#REF!="No Data",1,IF(#REF!&lt;&gt;"",1,0))</f>
        <v>#REF!</v>
      </c>
      <c r="AU36" s="204" t="e">
        <f>IF('Crisis Indicator Data'!#REF!="No Data",1,IF(#REF!&lt;&gt;"",1,0))</f>
        <v>#REF!</v>
      </c>
      <c r="AV36" s="204" t="e">
        <f>IF('Crisis Indicator Data'!#REF!="No Data",1,IF(#REF!&lt;&gt;"",1,0))</f>
        <v>#REF!</v>
      </c>
      <c r="AW36" s="204" t="e">
        <f>IF('Crisis Indicator Data'!#REF!="No Data",1,IF(#REF!&lt;&gt;"",1,0))</f>
        <v>#REF!</v>
      </c>
      <c r="AX36" s="204" t="e">
        <f>IF('Crisis Indicator Data'!#REF!="No Data",1,IF(#REF!&lt;&gt;"",1,0))</f>
        <v>#REF!</v>
      </c>
      <c r="AY36" s="204" t="e">
        <f>IF('Crisis Indicator Data'!#REF!="No Data",1,IF(#REF!&lt;&gt;"",1,0))</f>
        <v>#REF!</v>
      </c>
      <c r="AZ36" s="204" t="e">
        <f>IF('Crisis Indicator Data'!#REF!="No Data",1,IF(#REF!&lt;&gt;"",1,0))</f>
        <v>#REF!</v>
      </c>
      <c r="BA36" t="e">
        <f t="shared" si="2"/>
        <v>#REF!</v>
      </c>
      <c r="BB36" s="22" t="e">
        <f t="shared" si="3"/>
        <v>#REF!</v>
      </c>
    </row>
    <row r="37" spans="1:54" x14ac:dyDescent="0.35">
      <c r="A37" t="s">
        <v>6896</v>
      </c>
      <c r="B37" s="204" t="e">
        <f>IF('Crisis Indicator Data'!#REF!="No Data",1,IF(#REF!&lt;&gt;"",1,0))</f>
        <v>#REF!</v>
      </c>
      <c r="C37" s="204" t="e">
        <f>IF('Crisis Indicator Data'!#REF!="No Data",1,IF(#REF!&lt;&gt;"",1,0))</f>
        <v>#REF!</v>
      </c>
      <c r="D37" s="204" t="e">
        <f>IF('Crisis Indicator Data'!#REF!="No Data",1,IF(#REF!&lt;&gt;"",1,0))</f>
        <v>#REF!</v>
      </c>
      <c r="E37" s="204" t="e">
        <f>IF('Crisis Indicator Data'!#REF!="No Data",1,IF(#REF!&lt;&gt;"",1,0))</f>
        <v>#REF!</v>
      </c>
      <c r="F37" s="204" t="e">
        <f>IF('Crisis Indicator Data'!#REF!="No Data",1,IF(#REF!&lt;&gt;"",1,0))</f>
        <v>#REF!</v>
      </c>
      <c r="G37" s="204" t="e">
        <f>IF('Crisis Indicator Data'!#REF!="No Data",1,IF(#REF!&lt;&gt;"",1,0))</f>
        <v>#REF!</v>
      </c>
      <c r="H37" s="204" t="e">
        <f>IF('Crisis Indicator Data'!#REF!="No Data",1,IF(#REF!&lt;&gt;"",1,0))</f>
        <v>#REF!</v>
      </c>
      <c r="I37" s="204" t="e">
        <f>IF('Crisis Indicator Data'!#REF!="No Data",1,IF(#REF!&lt;&gt;"",1,0))</f>
        <v>#REF!</v>
      </c>
      <c r="J37" s="204" t="e">
        <f>IF('Crisis Indicator Data'!#REF!="No Data",1,IF(#REF!&lt;&gt;"",1,0))</f>
        <v>#REF!</v>
      </c>
      <c r="K37" s="204" t="e">
        <f>IF('Crisis Indicator Data'!#REF!="No Data",1,IF(#REF!&lt;&gt;"",1,0))</f>
        <v>#REF!</v>
      </c>
      <c r="L37" s="204" t="e">
        <f>IF('Crisis Indicator Data'!#REF!="No Data",1,IF(#REF!&lt;&gt;"",1,0))</f>
        <v>#REF!</v>
      </c>
      <c r="M37" s="204" t="e">
        <f>IF('Crisis Indicator Data'!#REF!="No Data",1,IF(#REF!&lt;&gt;"",1,0))</f>
        <v>#REF!</v>
      </c>
      <c r="N37" s="204" t="e">
        <f>IF('Crisis Indicator Data'!#REF!="No Data",1,IF(#REF!&lt;&gt;"",1,0))</f>
        <v>#REF!</v>
      </c>
      <c r="O37" s="204" t="e">
        <f>IF('Crisis Indicator Data'!#REF!="No Data",1,IF(#REF!&lt;&gt;"",1,0))</f>
        <v>#REF!</v>
      </c>
      <c r="P37" s="204" t="e">
        <f>IF('Crisis Indicator Data'!#REF!="No Data",1,IF(#REF!&lt;&gt;"",1,0))</f>
        <v>#REF!</v>
      </c>
      <c r="Q37" s="204" t="e">
        <f>IF('Crisis Indicator Data'!#REF!="No Data",1,IF(#REF!&lt;&gt;"",1,0))</f>
        <v>#REF!</v>
      </c>
      <c r="R37" s="204" t="e">
        <f>IF('Crisis Indicator Data'!#REF!="No Data",1,IF(#REF!&lt;&gt;"",1,0))</f>
        <v>#REF!</v>
      </c>
      <c r="S37" s="204" t="e">
        <f>IF('Crisis Indicator Data'!#REF!="No Data",1,IF(#REF!&lt;&gt;"",1,0))</f>
        <v>#REF!</v>
      </c>
      <c r="T37" s="204" t="e">
        <f>IF('Crisis Indicator Data'!#REF!="No Data",1,IF(#REF!&lt;&gt;"",1,0))</f>
        <v>#REF!</v>
      </c>
      <c r="U37" s="204" t="e">
        <f>IF('Crisis Indicator Data'!#REF!="No Data",1,IF(#REF!&lt;&gt;"",1,0))</f>
        <v>#REF!</v>
      </c>
      <c r="V37" s="204" t="e">
        <f>IF('Crisis Indicator Data'!#REF!="No Data",1,IF(#REF!&lt;&gt;"",1,0))</f>
        <v>#REF!</v>
      </c>
      <c r="W37" s="204" t="e">
        <f>IF('Crisis Indicator Data'!#REF!="No Data",1,IF(#REF!&lt;&gt;"",1,0))</f>
        <v>#REF!</v>
      </c>
      <c r="X37" s="204" t="e">
        <f>IF('Crisis Indicator Data'!#REF!="No Data",1,IF(#REF!&lt;&gt;"",1,0))</f>
        <v>#REF!</v>
      </c>
      <c r="Y37" s="204" t="e">
        <f>IF('Crisis Indicator Data'!#REF!="No Data",1,IF(#REF!&lt;&gt;"",1,0))</f>
        <v>#REF!</v>
      </c>
      <c r="Z37" s="204" t="e">
        <f>IF('Crisis Indicator Data'!#REF!="No Data",1,IF(#REF!&lt;&gt;"",1,0))</f>
        <v>#REF!</v>
      </c>
      <c r="AA37" s="204" t="e">
        <f>IF('Crisis Indicator Data'!#REF!="No Data",1,IF(#REF!&lt;&gt;"",1,0))</f>
        <v>#REF!</v>
      </c>
      <c r="AB37" s="204" t="e">
        <f>IF('Crisis Indicator Data'!#REF!="No Data",1,IF(#REF!&lt;&gt;"",1,0))</f>
        <v>#REF!</v>
      </c>
      <c r="AC37" s="204" t="e">
        <f>IF('Crisis Indicator Data'!#REF!="No Data",1,IF(#REF!&lt;&gt;"",1,0))</f>
        <v>#REF!</v>
      </c>
      <c r="AD37" s="204" t="e">
        <f>IF('Crisis Indicator Data'!#REF!="No Data",1,IF(#REF!&lt;&gt;"",1,0))</f>
        <v>#REF!</v>
      </c>
      <c r="AE37" s="204" t="e">
        <f>IF('Crisis Indicator Data'!#REF!="No Data",1,IF(#REF!&lt;&gt;"",1,0))</f>
        <v>#REF!</v>
      </c>
      <c r="AF37" s="204" t="e">
        <f>IF('Crisis Indicator Data'!#REF!="No Data",1,IF(#REF!&lt;&gt;"",1,0))</f>
        <v>#REF!</v>
      </c>
      <c r="AG37" s="204" t="e">
        <f>IF('Crisis Indicator Data'!#REF!="No Data",1,IF(#REF!&lt;&gt;"",1,0))</f>
        <v>#REF!</v>
      </c>
      <c r="AH37" s="204" t="e">
        <f>IF('Crisis Indicator Data'!#REF!="No Data",1,IF(#REF!&lt;&gt;"",1,0))</f>
        <v>#REF!</v>
      </c>
      <c r="AI37" s="204" t="e">
        <f>IF('Crisis Indicator Data'!#REF!="No Data",1,IF(#REF!&lt;&gt;"",1,0))</f>
        <v>#REF!</v>
      </c>
      <c r="AJ37" s="204" t="e">
        <f>IF('Crisis Indicator Data'!#REF!="No Data",1,IF(#REF!&lt;&gt;"",1,0))</f>
        <v>#REF!</v>
      </c>
      <c r="AK37" s="204" t="e">
        <f>IF('Crisis Indicator Data'!#REF!="No Data",1,IF(#REF!&lt;&gt;"",1,0))</f>
        <v>#REF!</v>
      </c>
      <c r="AL37" s="204" t="e">
        <f>IF('Crisis Indicator Data'!#REF!="No Data",1,IF(#REF!&lt;&gt;"",1,0))</f>
        <v>#REF!</v>
      </c>
      <c r="AM37" s="204" t="e">
        <f>IF('Crisis Indicator Data'!#REF!="No Data",1,IF(#REF!&lt;&gt;"",1,0))</f>
        <v>#REF!</v>
      </c>
      <c r="AN37" s="204" t="e">
        <f>IF('Crisis Indicator Data'!#REF!="No Data",1,IF(#REF!&lt;&gt;"",1,0))</f>
        <v>#REF!</v>
      </c>
      <c r="AO37" s="204" t="e">
        <f>IF('Crisis Indicator Data'!#REF!="No Data",1,IF(#REF!&lt;&gt;"",1,0))</f>
        <v>#REF!</v>
      </c>
      <c r="AP37" s="204" t="e">
        <f>IF('Crisis Indicator Data'!#REF!="No Data",1,IF(#REF!&lt;&gt;"",1,0))</f>
        <v>#REF!</v>
      </c>
      <c r="AQ37" s="204" t="e">
        <f>IF('Crisis Indicator Data'!#REF!="No Data",1,IF(#REF!&lt;&gt;"",1,0))</f>
        <v>#REF!</v>
      </c>
      <c r="AR37" s="204" t="e">
        <f>IF('Crisis Indicator Data'!#REF!="No Data",1,IF(#REF!&lt;&gt;"",1,0))</f>
        <v>#REF!</v>
      </c>
      <c r="AS37" s="204" t="e">
        <f>IF('Crisis Indicator Data'!#REF!="No Data",1,IF(#REF!&lt;&gt;"",1,0))</f>
        <v>#REF!</v>
      </c>
      <c r="AT37" s="204" t="e">
        <f>IF('Crisis Indicator Data'!#REF!="No Data",1,IF(#REF!&lt;&gt;"",1,0))</f>
        <v>#REF!</v>
      </c>
      <c r="AU37" s="204" t="e">
        <f>IF('Crisis Indicator Data'!#REF!="No Data",1,IF(#REF!&lt;&gt;"",1,0))</f>
        <v>#REF!</v>
      </c>
      <c r="AV37" s="204" t="e">
        <f>IF('Crisis Indicator Data'!#REF!="No Data",1,IF(#REF!&lt;&gt;"",1,0))</f>
        <v>#REF!</v>
      </c>
      <c r="AW37" s="204" t="e">
        <f>IF('Crisis Indicator Data'!#REF!="No Data",1,IF(#REF!&lt;&gt;"",1,0))</f>
        <v>#REF!</v>
      </c>
      <c r="AX37" s="204" t="e">
        <f>IF('Crisis Indicator Data'!#REF!="No Data",1,IF(#REF!&lt;&gt;"",1,0))</f>
        <v>#REF!</v>
      </c>
      <c r="AY37" s="204" t="e">
        <f>IF('Crisis Indicator Data'!#REF!="No Data",1,IF(#REF!&lt;&gt;"",1,0))</f>
        <v>#REF!</v>
      </c>
      <c r="AZ37" s="204" t="e">
        <f>IF('Crisis Indicator Data'!#REF!="No Data",1,IF(#REF!&lt;&gt;"",1,0))</f>
        <v>#REF!</v>
      </c>
      <c r="BA37" t="e">
        <f t="shared" si="2"/>
        <v>#REF!</v>
      </c>
      <c r="BB37" s="22" t="e">
        <f t="shared" si="3"/>
        <v>#REF!</v>
      </c>
    </row>
    <row r="38" spans="1:54" x14ac:dyDescent="0.35">
      <c r="A38" t="s">
        <v>6898</v>
      </c>
      <c r="B38" s="204" t="e">
        <f>IF('Crisis Indicator Data'!#REF!="No Data",1,IF(#REF!&lt;&gt;"",1,0))</f>
        <v>#REF!</v>
      </c>
      <c r="C38" s="204" t="e">
        <f>IF('Crisis Indicator Data'!#REF!="No Data",1,IF(#REF!&lt;&gt;"",1,0))</f>
        <v>#REF!</v>
      </c>
      <c r="D38" s="204" t="e">
        <f>IF('Crisis Indicator Data'!#REF!="No Data",1,IF(#REF!&lt;&gt;"",1,0))</f>
        <v>#REF!</v>
      </c>
      <c r="E38" s="204" t="e">
        <f>IF('Crisis Indicator Data'!#REF!="No Data",1,IF(#REF!&lt;&gt;"",1,0))</f>
        <v>#REF!</v>
      </c>
      <c r="F38" s="204" t="e">
        <f>IF('Crisis Indicator Data'!#REF!="No Data",1,IF(#REF!&lt;&gt;"",1,0))</f>
        <v>#REF!</v>
      </c>
      <c r="G38" s="204" t="e">
        <f>IF('Crisis Indicator Data'!#REF!="No Data",1,IF(#REF!&lt;&gt;"",1,0))</f>
        <v>#REF!</v>
      </c>
      <c r="H38" s="204" t="e">
        <f>IF('Crisis Indicator Data'!#REF!="No Data",1,IF(#REF!&lt;&gt;"",1,0))</f>
        <v>#REF!</v>
      </c>
      <c r="I38" s="204" t="e">
        <f>IF('Crisis Indicator Data'!#REF!="No Data",1,IF(#REF!&lt;&gt;"",1,0))</f>
        <v>#REF!</v>
      </c>
      <c r="J38" s="204" t="e">
        <f>IF('Crisis Indicator Data'!#REF!="No Data",1,IF(#REF!&lt;&gt;"",1,0))</f>
        <v>#REF!</v>
      </c>
      <c r="K38" s="204" t="e">
        <f>IF('Crisis Indicator Data'!#REF!="No Data",1,IF(#REF!&lt;&gt;"",1,0))</f>
        <v>#REF!</v>
      </c>
      <c r="L38" s="204" t="e">
        <f>IF('Crisis Indicator Data'!#REF!="No Data",1,IF(#REF!&lt;&gt;"",1,0))</f>
        <v>#REF!</v>
      </c>
      <c r="M38" s="204" t="e">
        <f>IF('Crisis Indicator Data'!#REF!="No Data",1,IF(#REF!&lt;&gt;"",1,0))</f>
        <v>#REF!</v>
      </c>
      <c r="N38" s="204" t="e">
        <f>IF('Crisis Indicator Data'!#REF!="No Data",1,IF(#REF!&lt;&gt;"",1,0))</f>
        <v>#REF!</v>
      </c>
      <c r="O38" s="204" t="e">
        <f>IF('Crisis Indicator Data'!#REF!="No Data",1,IF(#REF!&lt;&gt;"",1,0))</f>
        <v>#REF!</v>
      </c>
      <c r="P38" s="204" t="e">
        <f>IF('Crisis Indicator Data'!#REF!="No Data",1,IF(#REF!&lt;&gt;"",1,0))</f>
        <v>#REF!</v>
      </c>
      <c r="Q38" s="204" t="e">
        <f>IF('Crisis Indicator Data'!#REF!="No Data",1,IF(#REF!&lt;&gt;"",1,0))</f>
        <v>#REF!</v>
      </c>
      <c r="R38" s="204" t="e">
        <f>IF('Crisis Indicator Data'!#REF!="No Data",1,IF(#REF!&lt;&gt;"",1,0))</f>
        <v>#REF!</v>
      </c>
      <c r="S38" s="204" t="e">
        <f>IF('Crisis Indicator Data'!#REF!="No Data",1,IF(#REF!&lt;&gt;"",1,0))</f>
        <v>#REF!</v>
      </c>
      <c r="T38" s="204" t="e">
        <f>IF('Crisis Indicator Data'!#REF!="No Data",1,IF(#REF!&lt;&gt;"",1,0))</f>
        <v>#REF!</v>
      </c>
      <c r="U38" s="204" t="e">
        <f>IF('Crisis Indicator Data'!#REF!="No Data",1,IF(#REF!&lt;&gt;"",1,0))</f>
        <v>#REF!</v>
      </c>
      <c r="V38" s="204" t="e">
        <f>IF('Crisis Indicator Data'!#REF!="No Data",1,IF(#REF!&lt;&gt;"",1,0))</f>
        <v>#REF!</v>
      </c>
      <c r="W38" s="204" t="e">
        <f>IF('Crisis Indicator Data'!#REF!="No Data",1,IF(#REF!&lt;&gt;"",1,0))</f>
        <v>#REF!</v>
      </c>
      <c r="X38" s="204" t="e">
        <f>IF('Crisis Indicator Data'!#REF!="No Data",1,IF(#REF!&lt;&gt;"",1,0))</f>
        <v>#REF!</v>
      </c>
      <c r="Y38" s="204" t="e">
        <f>IF('Crisis Indicator Data'!#REF!="No Data",1,IF(#REF!&lt;&gt;"",1,0))</f>
        <v>#REF!</v>
      </c>
      <c r="Z38" s="204" t="e">
        <f>IF('Crisis Indicator Data'!#REF!="No Data",1,IF(#REF!&lt;&gt;"",1,0))</f>
        <v>#REF!</v>
      </c>
      <c r="AA38" s="204" t="e">
        <f>IF('Crisis Indicator Data'!#REF!="No Data",1,IF(#REF!&lt;&gt;"",1,0))</f>
        <v>#REF!</v>
      </c>
      <c r="AB38" s="204" t="e">
        <f>IF('Crisis Indicator Data'!#REF!="No Data",1,IF(#REF!&lt;&gt;"",1,0))</f>
        <v>#REF!</v>
      </c>
      <c r="AC38" s="204" t="e">
        <f>IF('Crisis Indicator Data'!#REF!="No Data",1,IF(#REF!&lt;&gt;"",1,0))</f>
        <v>#REF!</v>
      </c>
      <c r="AD38" s="204" t="e">
        <f>IF('Crisis Indicator Data'!#REF!="No Data",1,IF(#REF!&lt;&gt;"",1,0))</f>
        <v>#REF!</v>
      </c>
      <c r="AE38" s="204" t="e">
        <f>IF('Crisis Indicator Data'!#REF!="No Data",1,IF(#REF!&lt;&gt;"",1,0))</f>
        <v>#REF!</v>
      </c>
      <c r="AF38" s="204" t="e">
        <f>IF('Crisis Indicator Data'!#REF!="No Data",1,IF(#REF!&lt;&gt;"",1,0))</f>
        <v>#REF!</v>
      </c>
      <c r="AG38" s="204" t="e">
        <f>IF('Crisis Indicator Data'!#REF!="No Data",1,IF(#REF!&lt;&gt;"",1,0))</f>
        <v>#REF!</v>
      </c>
      <c r="AH38" s="204" t="e">
        <f>IF('Crisis Indicator Data'!#REF!="No Data",1,IF(#REF!&lt;&gt;"",1,0))</f>
        <v>#REF!</v>
      </c>
      <c r="AI38" s="204" t="e">
        <f>IF('Crisis Indicator Data'!#REF!="No Data",1,IF(#REF!&lt;&gt;"",1,0))</f>
        <v>#REF!</v>
      </c>
      <c r="AJ38" s="204" t="e">
        <f>IF('Crisis Indicator Data'!#REF!="No Data",1,IF(#REF!&lt;&gt;"",1,0))</f>
        <v>#REF!</v>
      </c>
      <c r="AK38" s="204" t="e">
        <f>IF('Crisis Indicator Data'!#REF!="No Data",1,IF(#REF!&lt;&gt;"",1,0))</f>
        <v>#REF!</v>
      </c>
      <c r="AL38" s="204" t="e">
        <f>IF('Crisis Indicator Data'!#REF!="No Data",1,IF(#REF!&lt;&gt;"",1,0))</f>
        <v>#REF!</v>
      </c>
      <c r="AM38" s="204" t="e">
        <f>IF('Crisis Indicator Data'!#REF!="No Data",1,IF(#REF!&lt;&gt;"",1,0))</f>
        <v>#REF!</v>
      </c>
      <c r="AN38" s="204" t="e">
        <f>IF('Crisis Indicator Data'!#REF!="No Data",1,IF(#REF!&lt;&gt;"",1,0))</f>
        <v>#REF!</v>
      </c>
      <c r="AO38" s="204" t="e">
        <f>IF('Crisis Indicator Data'!#REF!="No Data",1,IF(#REF!&lt;&gt;"",1,0))</f>
        <v>#REF!</v>
      </c>
      <c r="AP38" s="204" t="e">
        <f>IF('Crisis Indicator Data'!#REF!="No Data",1,IF(#REF!&lt;&gt;"",1,0))</f>
        <v>#REF!</v>
      </c>
      <c r="AQ38" s="204" t="e">
        <f>IF('Crisis Indicator Data'!#REF!="No Data",1,IF(#REF!&lt;&gt;"",1,0))</f>
        <v>#REF!</v>
      </c>
      <c r="AR38" s="204" t="e">
        <f>IF('Crisis Indicator Data'!#REF!="No Data",1,IF(#REF!&lt;&gt;"",1,0))</f>
        <v>#REF!</v>
      </c>
      <c r="AS38" s="204" t="e">
        <f>IF('Crisis Indicator Data'!#REF!="No Data",1,IF(#REF!&lt;&gt;"",1,0))</f>
        <v>#REF!</v>
      </c>
      <c r="AT38" s="204" t="e">
        <f>IF('Crisis Indicator Data'!#REF!="No Data",1,IF(#REF!&lt;&gt;"",1,0))</f>
        <v>#REF!</v>
      </c>
      <c r="AU38" s="204" t="e">
        <f>IF('Crisis Indicator Data'!#REF!="No Data",1,IF(#REF!&lt;&gt;"",1,0))</f>
        <v>#REF!</v>
      </c>
      <c r="AV38" s="204" t="e">
        <f>IF('Crisis Indicator Data'!#REF!="No Data",1,IF(#REF!&lt;&gt;"",1,0))</f>
        <v>#REF!</v>
      </c>
      <c r="AW38" s="204" t="e">
        <f>IF('Crisis Indicator Data'!#REF!="No Data",1,IF(#REF!&lt;&gt;"",1,0))</f>
        <v>#REF!</v>
      </c>
      <c r="AX38" s="204" t="e">
        <f>IF('Crisis Indicator Data'!#REF!="No Data",1,IF(#REF!&lt;&gt;"",1,0))</f>
        <v>#REF!</v>
      </c>
      <c r="AY38" s="204" t="e">
        <f>IF('Crisis Indicator Data'!#REF!="No Data",1,IF(#REF!&lt;&gt;"",1,0))</f>
        <v>#REF!</v>
      </c>
      <c r="AZ38" s="204" t="e">
        <f>IF('Crisis Indicator Data'!#REF!="No Data",1,IF(#REF!&lt;&gt;"",1,0))</f>
        <v>#REF!</v>
      </c>
      <c r="BA38" t="e">
        <f t="shared" si="2"/>
        <v>#REF!</v>
      </c>
      <c r="BB38" s="22" t="e">
        <f t="shared" si="3"/>
        <v>#REF!</v>
      </c>
    </row>
    <row r="39" spans="1:54" x14ac:dyDescent="0.35">
      <c r="A39" t="s">
        <v>6895</v>
      </c>
      <c r="B39" s="204" t="e">
        <f>IF('Crisis Indicator Data'!#REF!="No Data",1,IF(#REF!&lt;&gt;"",1,0))</f>
        <v>#REF!</v>
      </c>
      <c r="C39" s="204" t="e">
        <f>IF('Crisis Indicator Data'!#REF!="No Data",1,IF(#REF!&lt;&gt;"",1,0))</f>
        <v>#REF!</v>
      </c>
      <c r="D39" s="204" t="e">
        <f>IF('Crisis Indicator Data'!#REF!="No Data",1,IF(#REF!&lt;&gt;"",1,0))</f>
        <v>#REF!</v>
      </c>
      <c r="E39" s="204" t="e">
        <f>IF('Crisis Indicator Data'!#REF!="No Data",1,IF(#REF!&lt;&gt;"",1,0))</f>
        <v>#REF!</v>
      </c>
      <c r="F39" s="204" t="e">
        <f>IF('Crisis Indicator Data'!#REF!="No Data",1,IF(#REF!&lt;&gt;"",1,0))</f>
        <v>#REF!</v>
      </c>
      <c r="G39" s="204" t="e">
        <f>IF('Crisis Indicator Data'!#REF!="No Data",1,IF(#REF!&lt;&gt;"",1,0))</f>
        <v>#REF!</v>
      </c>
      <c r="H39" s="204" t="e">
        <f>IF('Crisis Indicator Data'!#REF!="No Data",1,IF(#REF!&lt;&gt;"",1,0))</f>
        <v>#REF!</v>
      </c>
      <c r="I39" s="204" t="e">
        <f>IF('Crisis Indicator Data'!#REF!="No Data",1,IF(#REF!&lt;&gt;"",1,0))</f>
        <v>#REF!</v>
      </c>
      <c r="J39" s="204" t="e">
        <f>IF('Crisis Indicator Data'!#REF!="No Data",1,IF(#REF!&lt;&gt;"",1,0))</f>
        <v>#REF!</v>
      </c>
      <c r="K39" s="204" t="e">
        <f>IF('Crisis Indicator Data'!#REF!="No Data",1,IF(#REF!&lt;&gt;"",1,0))</f>
        <v>#REF!</v>
      </c>
      <c r="L39" s="204" t="e">
        <f>IF('Crisis Indicator Data'!#REF!="No Data",1,IF(#REF!&lt;&gt;"",1,0))</f>
        <v>#REF!</v>
      </c>
      <c r="M39" s="204" t="e">
        <f>IF('Crisis Indicator Data'!#REF!="No Data",1,IF(#REF!&lt;&gt;"",1,0))</f>
        <v>#REF!</v>
      </c>
      <c r="N39" s="204" t="e">
        <f>IF('Crisis Indicator Data'!#REF!="No Data",1,IF(#REF!&lt;&gt;"",1,0))</f>
        <v>#REF!</v>
      </c>
      <c r="O39" s="204" t="e">
        <f>IF('Crisis Indicator Data'!#REF!="No Data",1,IF(#REF!&lt;&gt;"",1,0))</f>
        <v>#REF!</v>
      </c>
      <c r="P39" s="204" t="e">
        <f>IF('Crisis Indicator Data'!#REF!="No Data",1,IF(#REF!&lt;&gt;"",1,0))</f>
        <v>#REF!</v>
      </c>
      <c r="Q39" s="204" t="e">
        <f>IF('Crisis Indicator Data'!#REF!="No Data",1,IF(#REF!&lt;&gt;"",1,0))</f>
        <v>#REF!</v>
      </c>
      <c r="R39" s="204" t="e">
        <f>IF('Crisis Indicator Data'!#REF!="No Data",1,IF(#REF!&lt;&gt;"",1,0))</f>
        <v>#REF!</v>
      </c>
      <c r="S39" s="204" t="e">
        <f>IF('Crisis Indicator Data'!#REF!="No Data",1,IF(#REF!&lt;&gt;"",1,0))</f>
        <v>#REF!</v>
      </c>
      <c r="T39" s="204" t="e">
        <f>IF('Crisis Indicator Data'!#REF!="No Data",1,IF(#REF!&lt;&gt;"",1,0))</f>
        <v>#REF!</v>
      </c>
      <c r="U39" s="204" t="e">
        <f>IF('Crisis Indicator Data'!#REF!="No Data",1,IF(#REF!&lt;&gt;"",1,0))</f>
        <v>#REF!</v>
      </c>
      <c r="V39" s="204" t="e">
        <f>IF('Crisis Indicator Data'!#REF!="No Data",1,IF(#REF!&lt;&gt;"",1,0))</f>
        <v>#REF!</v>
      </c>
      <c r="W39" s="204" t="e">
        <f>IF('Crisis Indicator Data'!#REF!="No Data",1,IF(#REF!&lt;&gt;"",1,0))</f>
        <v>#REF!</v>
      </c>
      <c r="X39" s="204" t="e">
        <f>IF('Crisis Indicator Data'!#REF!="No Data",1,IF(#REF!&lt;&gt;"",1,0))</f>
        <v>#REF!</v>
      </c>
      <c r="Y39" s="204" t="e">
        <f>IF('Crisis Indicator Data'!#REF!="No Data",1,IF(#REF!&lt;&gt;"",1,0))</f>
        <v>#REF!</v>
      </c>
      <c r="Z39" s="204" t="e">
        <f>IF('Crisis Indicator Data'!#REF!="No Data",1,IF(#REF!&lt;&gt;"",1,0))</f>
        <v>#REF!</v>
      </c>
      <c r="AA39" s="204" t="e">
        <f>IF('Crisis Indicator Data'!#REF!="No Data",1,IF(#REF!&lt;&gt;"",1,0))</f>
        <v>#REF!</v>
      </c>
      <c r="AB39" s="204" t="e">
        <f>IF('Crisis Indicator Data'!#REF!="No Data",1,IF(#REF!&lt;&gt;"",1,0))</f>
        <v>#REF!</v>
      </c>
      <c r="AC39" s="204" t="e">
        <f>IF('Crisis Indicator Data'!#REF!="No Data",1,IF(#REF!&lt;&gt;"",1,0))</f>
        <v>#REF!</v>
      </c>
      <c r="AD39" s="204" t="e">
        <f>IF('Crisis Indicator Data'!#REF!="No Data",1,IF(#REF!&lt;&gt;"",1,0))</f>
        <v>#REF!</v>
      </c>
      <c r="AE39" s="204" t="e">
        <f>IF('Crisis Indicator Data'!#REF!="No Data",1,IF(#REF!&lt;&gt;"",1,0))</f>
        <v>#REF!</v>
      </c>
      <c r="AF39" s="204" t="e">
        <f>IF('Crisis Indicator Data'!#REF!="No Data",1,IF(#REF!&lt;&gt;"",1,0))</f>
        <v>#REF!</v>
      </c>
      <c r="AG39" s="204" t="e">
        <f>IF('Crisis Indicator Data'!#REF!="No Data",1,IF(#REF!&lt;&gt;"",1,0))</f>
        <v>#REF!</v>
      </c>
      <c r="AH39" s="204" t="e">
        <f>IF('Crisis Indicator Data'!#REF!="No Data",1,IF(#REF!&lt;&gt;"",1,0))</f>
        <v>#REF!</v>
      </c>
      <c r="AI39" s="204" t="e">
        <f>IF('Crisis Indicator Data'!#REF!="No Data",1,IF(#REF!&lt;&gt;"",1,0))</f>
        <v>#REF!</v>
      </c>
      <c r="AJ39" s="204" t="e">
        <f>IF('Crisis Indicator Data'!#REF!="No Data",1,IF(#REF!&lt;&gt;"",1,0))</f>
        <v>#REF!</v>
      </c>
      <c r="AK39" s="204" t="e">
        <f>IF('Crisis Indicator Data'!#REF!="No Data",1,IF(#REF!&lt;&gt;"",1,0))</f>
        <v>#REF!</v>
      </c>
      <c r="AL39" s="204" t="e">
        <f>IF('Crisis Indicator Data'!#REF!="No Data",1,IF(#REF!&lt;&gt;"",1,0))</f>
        <v>#REF!</v>
      </c>
      <c r="AM39" s="204" t="e">
        <f>IF('Crisis Indicator Data'!#REF!="No Data",1,IF(#REF!&lt;&gt;"",1,0))</f>
        <v>#REF!</v>
      </c>
      <c r="AN39" s="204" t="e">
        <f>IF('Crisis Indicator Data'!#REF!="No Data",1,IF(#REF!&lt;&gt;"",1,0))</f>
        <v>#REF!</v>
      </c>
      <c r="AO39" s="204" t="e">
        <f>IF('Crisis Indicator Data'!#REF!="No Data",1,IF(#REF!&lt;&gt;"",1,0))</f>
        <v>#REF!</v>
      </c>
      <c r="AP39" s="204" t="e">
        <f>IF('Crisis Indicator Data'!#REF!="No Data",1,IF(#REF!&lt;&gt;"",1,0))</f>
        <v>#REF!</v>
      </c>
      <c r="AQ39" s="204" t="e">
        <f>IF('Crisis Indicator Data'!#REF!="No Data",1,IF(#REF!&lt;&gt;"",1,0))</f>
        <v>#REF!</v>
      </c>
      <c r="AR39" s="204" t="e">
        <f>IF('Crisis Indicator Data'!#REF!="No Data",1,IF(#REF!&lt;&gt;"",1,0))</f>
        <v>#REF!</v>
      </c>
      <c r="AS39" s="204" t="e">
        <f>IF('Crisis Indicator Data'!#REF!="No Data",1,IF(#REF!&lt;&gt;"",1,0))</f>
        <v>#REF!</v>
      </c>
      <c r="AT39" s="204" t="e">
        <f>IF('Crisis Indicator Data'!#REF!="No Data",1,IF(#REF!&lt;&gt;"",1,0))</f>
        <v>#REF!</v>
      </c>
      <c r="AU39" s="204" t="e">
        <f>IF('Crisis Indicator Data'!#REF!="No Data",1,IF(#REF!&lt;&gt;"",1,0))</f>
        <v>#REF!</v>
      </c>
      <c r="AV39" s="204" t="e">
        <f>IF('Crisis Indicator Data'!#REF!="No Data",1,IF(#REF!&lt;&gt;"",1,0))</f>
        <v>#REF!</v>
      </c>
      <c r="AW39" s="204" t="e">
        <f>IF('Crisis Indicator Data'!#REF!="No Data",1,IF(#REF!&lt;&gt;"",1,0))</f>
        <v>#REF!</v>
      </c>
      <c r="AX39" s="204" t="e">
        <f>IF('Crisis Indicator Data'!#REF!="No Data",1,IF(#REF!&lt;&gt;"",1,0))</f>
        <v>#REF!</v>
      </c>
      <c r="AY39" s="204" t="e">
        <f>IF('Crisis Indicator Data'!#REF!="No Data",1,IF(#REF!&lt;&gt;"",1,0))</f>
        <v>#REF!</v>
      </c>
      <c r="AZ39" s="204" t="e">
        <f>IF('Crisis Indicator Data'!#REF!="No Data",1,IF(#REF!&lt;&gt;"",1,0))</f>
        <v>#REF!</v>
      </c>
      <c r="BA39" t="e">
        <f t="shared" si="2"/>
        <v>#REF!</v>
      </c>
      <c r="BB39" s="22" t="e">
        <f t="shared" si="3"/>
        <v>#REF!</v>
      </c>
    </row>
    <row r="40" spans="1:54" x14ac:dyDescent="0.35">
      <c r="A40" t="s">
        <v>6894</v>
      </c>
      <c r="B40" s="204" t="e">
        <f>IF('Crisis Indicator Data'!#REF!="No Data",1,IF(#REF!&lt;&gt;"",1,0))</f>
        <v>#REF!</v>
      </c>
      <c r="C40" s="204" t="e">
        <f>IF('Crisis Indicator Data'!#REF!="No Data",1,IF(#REF!&lt;&gt;"",1,0))</f>
        <v>#REF!</v>
      </c>
      <c r="D40" s="204" t="e">
        <f>IF('Crisis Indicator Data'!#REF!="No Data",1,IF(#REF!&lt;&gt;"",1,0))</f>
        <v>#REF!</v>
      </c>
      <c r="E40" s="204" t="e">
        <f>IF('Crisis Indicator Data'!#REF!="No Data",1,IF(#REF!&lt;&gt;"",1,0))</f>
        <v>#REF!</v>
      </c>
      <c r="F40" s="204" t="e">
        <f>IF('Crisis Indicator Data'!#REF!="No Data",1,IF(#REF!&lt;&gt;"",1,0))</f>
        <v>#REF!</v>
      </c>
      <c r="G40" s="204" t="e">
        <f>IF('Crisis Indicator Data'!#REF!="No Data",1,IF(#REF!&lt;&gt;"",1,0))</f>
        <v>#REF!</v>
      </c>
      <c r="H40" s="204" t="e">
        <f>IF('Crisis Indicator Data'!#REF!="No Data",1,IF(#REF!&lt;&gt;"",1,0))</f>
        <v>#REF!</v>
      </c>
      <c r="I40" s="204" t="e">
        <f>IF('Crisis Indicator Data'!#REF!="No Data",1,IF(#REF!&lt;&gt;"",1,0))</f>
        <v>#REF!</v>
      </c>
      <c r="J40" s="204" t="e">
        <f>IF('Crisis Indicator Data'!#REF!="No Data",1,IF(#REF!&lt;&gt;"",1,0))</f>
        <v>#REF!</v>
      </c>
      <c r="K40" s="204" t="e">
        <f>IF('Crisis Indicator Data'!#REF!="No Data",1,IF(#REF!&lt;&gt;"",1,0))</f>
        <v>#REF!</v>
      </c>
      <c r="L40" s="204" t="e">
        <f>IF('Crisis Indicator Data'!#REF!="No Data",1,IF(#REF!&lt;&gt;"",1,0))</f>
        <v>#REF!</v>
      </c>
      <c r="M40" s="204" t="e">
        <f>IF('Crisis Indicator Data'!#REF!="No Data",1,IF(#REF!&lt;&gt;"",1,0))</f>
        <v>#REF!</v>
      </c>
      <c r="N40" s="204" t="e">
        <f>IF('Crisis Indicator Data'!#REF!="No Data",1,IF(#REF!&lt;&gt;"",1,0))</f>
        <v>#REF!</v>
      </c>
      <c r="O40" s="204" t="e">
        <f>IF('Crisis Indicator Data'!#REF!="No Data",1,IF(#REF!&lt;&gt;"",1,0))</f>
        <v>#REF!</v>
      </c>
      <c r="P40" s="204" t="e">
        <f>IF('Crisis Indicator Data'!#REF!="No Data",1,IF(#REF!&lt;&gt;"",1,0))</f>
        <v>#REF!</v>
      </c>
      <c r="Q40" s="204" t="e">
        <f>IF('Crisis Indicator Data'!#REF!="No Data",1,IF(#REF!&lt;&gt;"",1,0))</f>
        <v>#REF!</v>
      </c>
      <c r="R40" s="204" t="e">
        <f>IF('Crisis Indicator Data'!#REF!="No Data",1,IF(#REF!&lt;&gt;"",1,0))</f>
        <v>#REF!</v>
      </c>
      <c r="S40" s="204" t="e">
        <f>IF('Crisis Indicator Data'!#REF!="No Data",1,IF(#REF!&lt;&gt;"",1,0))</f>
        <v>#REF!</v>
      </c>
      <c r="T40" s="204" t="e">
        <f>IF('Crisis Indicator Data'!#REF!="No Data",1,IF(#REF!&lt;&gt;"",1,0))</f>
        <v>#REF!</v>
      </c>
      <c r="U40" s="204" t="e">
        <f>IF('Crisis Indicator Data'!#REF!="No Data",1,IF(#REF!&lt;&gt;"",1,0))</f>
        <v>#REF!</v>
      </c>
      <c r="V40" s="204" t="e">
        <f>IF('Crisis Indicator Data'!#REF!="No Data",1,IF(#REF!&lt;&gt;"",1,0))</f>
        <v>#REF!</v>
      </c>
      <c r="W40" s="204" t="e">
        <f>IF('Crisis Indicator Data'!#REF!="No Data",1,IF(#REF!&lt;&gt;"",1,0))</f>
        <v>#REF!</v>
      </c>
      <c r="X40" s="204" t="e">
        <f>IF('Crisis Indicator Data'!#REF!="No Data",1,IF(#REF!&lt;&gt;"",1,0))</f>
        <v>#REF!</v>
      </c>
      <c r="Y40" s="204" t="e">
        <f>IF('Crisis Indicator Data'!#REF!="No Data",1,IF(#REF!&lt;&gt;"",1,0))</f>
        <v>#REF!</v>
      </c>
      <c r="Z40" s="204" t="e">
        <f>IF('Crisis Indicator Data'!#REF!="No Data",1,IF(#REF!&lt;&gt;"",1,0))</f>
        <v>#REF!</v>
      </c>
      <c r="AA40" s="204" t="e">
        <f>IF('Crisis Indicator Data'!#REF!="No Data",1,IF(#REF!&lt;&gt;"",1,0))</f>
        <v>#REF!</v>
      </c>
      <c r="AB40" s="204" t="e">
        <f>IF('Crisis Indicator Data'!#REF!="No Data",1,IF(#REF!&lt;&gt;"",1,0))</f>
        <v>#REF!</v>
      </c>
      <c r="AC40" s="204" t="e">
        <f>IF('Crisis Indicator Data'!#REF!="No Data",1,IF(#REF!&lt;&gt;"",1,0))</f>
        <v>#REF!</v>
      </c>
      <c r="AD40" s="204" t="e">
        <f>IF('Crisis Indicator Data'!#REF!="No Data",1,IF(#REF!&lt;&gt;"",1,0))</f>
        <v>#REF!</v>
      </c>
      <c r="AE40" s="204" t="e">
        <f>IF('Crisis Indicator Data'!#REF!="No Data",1,IF(#REF!&lt;&gt;"",1,0))</f>
        <v>#REF!</v>
      </c>
      <c r="AF40" s="204" t="e">
        <f>IF('Crisis Indicator Data'!#REF!="No Data",1,IF(#REF!&lt;&gt;"",1,0))</f>
        <v>#REF!</v>
      </c>
      <c r="AG40" s="204" t="e">
        <f>IF('Crisis Indicator Data'!#REF!="No Data",1,IF(#REF!&lt;&gt;"",1,0))</f>
        <v>#REF!</v>
      </c>
      <c r="AH40" s="204" t="e">
        <f>IF('Crisis Indicator Data'!#REF!="No Data",1,IF(#REF!&lt;&gt;"",1,0))</f>
        <v>#REF!</v>
      </c>
      <c r="AI40" s="204" t="e">
        <f>IF('Crisis Indicator Data'!#REF!="No Data",1,IF(#REF!&lt;&gt;"",1,0))</f>
        <v>#REF!</v>
      </c>
      <c r="AJ40" s="204" t="e">
        <f>IF('Crisis Indicator Data'!#REF!="No Data",1,IF(#REF!&lt;&gt;"",1,0))</f>
        <v>#REF!</v>
      </c>
      <c r="AK40" s="204" t="e">
        <f>IF('Crisis Indicator Data'!#REF!="No Data",1,IF(#REF!&lt;&gt;"",1,0))</f>
        <v>#REF!</v>
      </c>
      <c r="AL40" s="204" t="e">
        <f>IF('Crisis Indicator Data'!#REF!="No Data",1,IF(#REF!&lt;&gt;"",1,0))</f>
        <v>#REF!</v>
      </c>
      <c r="AM40" s="204" t="e">
        <f>IF('Crisis Indicator Data'!#REF!="No Data",1,IF(#REF!&lt;&gt;"",1,0))</f>
        <v>#REF!</v>
      </c>
      <c r="AN40" s="204" t="e">
        <f>IF('Crisis Indicator Data'!#REF!="No Data",1,IF(#REF!&lt;&gt;"",1,0))</f>
        <v>#REF!</v>
      </c>
      <c r="AO40" s="204" t="e">
        <f>IF('Crisis Indicator Data'!#REF!="No Data",1,IF(#REF!&lt;&gt;"",1,0))</f>
        <v>#REF!</v>
      </c>
      <c r="AP40" s="204" t="e">
        <f>IF('Crisis Indicator Data'!#REF!="No Data",1,IF(#REF!&lt;&gt;"",1,0))</f>
        <v>#REF!</v>
      </c>
      <c r="AQ40" s="204" t="e">
        <f>IF('Crisis Indicator Data'!#REF!="No Data",1,IF(#REF!&lt;&gt;"",1,0))</f>
        <v>#REF!</v>
      </c>
      <c r="AR40" s="204" t="e">
        <f>IF('Crisis Indicator Data'!#REF!="No Data",1,IF(#REF!&lt;&gt;"",1,0))</f>
        <v>#REF!</v>
      </c>
      <c r="AS40" s="204" t="e">
        <f>IF('Crisis Indicator Data'!#REF!="No Data",1,IF(#REF!&lt;&gt;"",1,0))</f>
        <v>#REF!</v>
      </c>
      <c r="AT40" s="204" t="e">
        <f>IF('Crisis Indicator Data'!#REF!="No Data",1,IF(#REF!&lt;&gt;"",1,0))</f>
        <v>#REF!</v>
      </c>
      <c r="AU40" s="204" t="e">
        <f>IF('Crisis Indicator Data'!#REF!="No Data",1,IF(#REF!&lt;&gt;"",1,0))</f>
        <v>#REF!</v>
      </c>
      <c r="AV40" s="204" t="e">
        <f>IF('Crisis Indicator Data'!#REF!="No Data",1,IF(#REF!&lt;&gt;"",1,0))</f>
        <v>#REF!</v>
      </c>
      <c r="AW40" s="204" t="e">
        <f>IF('Crisis Indicator Data'!#REF!="No Data",1,IF(#REF!&lt;&gt;"",1,0))</f>
        <v>#REF!</v>
      </c>
      <c r="AX40" s="204" t="e">
        <f>IF('Crisis Indicator Data'!#REF!="No Data",1,IF(#REF!&lt;&gt;"",1,0))</f>
        <v>#REF!</v>
      </c>
      <c r="AY40" s="204" t="e">
        <f>IF('Crisis Indicator Data'!#REF!="No Data",1,IF(#REF!&lt;&gt;"",1,0))</f>
        <v>#REF!</v>
      </c>
      <c r="AZ40" s="204" t="e">
        <f>IF('Crisis Indicator Data'!#REF!="No Data",1,IF(#REF!&lt;&gt;"",1,0))</f>
        <v>#REF!</v>
      </c>
      <c r="BA40" t="e">
        <f t="shared" si="2"/>
        <v>#REF!</v>
      </c>
      <c r="BB40" s="22" t="e">
        <f t="shared" si="3"/>
        <v>#REF!</v>
      </c>
    </row>
    <row r="41" spans="1:54" x14ac:dyDescent="0.35">
      <c r="A41" t="s">
        <v>6901</v>
      </c>
      <c r="B41" s="204" t="e">
        <f>IF('Crisis Indicator Data'!#REF!="No Data",1,IF(#REF!&lt;&gt;"",1,0))</f>
        <v>#REF!</v>
      </c>
      <c r="C41" s="204" t="e">
        <f>IF('Crisis Indicator Data'!#REF!="No Data",1,IF(#REF!&lt;&gt;"",1,0))</f>
        <v>#REF!</v>
      </c>
      <c r="D41" s="204" t="e">
        <f>IF('Crisis Indicator Data'!#REF!="No Data",1,IF(#REF!&lt;&gt;"",1,0))</f>
        <v>#REF!</v>
      </c>
      <c r="E41" s="204" t="e">
        <f>IF('Crisis Indicator Data'!#REF!="No Data",1,IF(#REF!&lt;&gt;"",1,0))</f>
        <v>#REF!</v>
      </c>
      <c r="F41" s="204" t="e">
        <f>IF('Crisis Indicator Data'!#REF!="No Data",1,IF(#REF!&lt;&gt;"",1,0))</f>
        <v>#REF!</v>
      </c>
      <c r="G41" s="204" t="e">
        <f>IF('Crisis Indicator Data'!#REF!="No Data",1,IF(#REF!&lt;&gt;"",1,0))</f>
        <v>#REF!</v>
      </c>
      <c r="H41" s="204" t="e">
        <f>IF('Crisis Indicator Data'!#REF!="No Data",1,IF(#REF!&lt;&gt;"",1,0))</f>
        <v>#REF!</v>
      </c>
      <c r="I41" s="204" t="e">
        <f>IF('Crisis Indicator Data'!#REF!="No Data",1,IF(#REF!&lt;&gt;"",1,0))</f>
        <v>#REF!</v>
      </c>
      <c r="J41" s="204" t="e">
        <f>IF('Crisis Indicator Data'!#REF!="No Data",1,IF(#REF!&lt;&gt;"",1,0))</f>
        <v>#REF!</v>
      </c>
      <c r="K41" s="204" t="e">
        <f>IF('Crisis Indicator Data'!#REF!="No Data",1,IF(#REF!&lt;&gt;"",1,0))</f>
        <v>#REF!</v>
      </c>
      <c r="L41" s="204" t="e">
        <f>IF('Crisis Indicator Data'!#REF!="No Data",1,IF(#REF!&lt;&gt;"",1,0))</f>
        <v>#REF!</v>
      </c>
      <c r="M41" s="204" t="e">
        <f>IF('Crisis Indicator Data'!#REF!="No Data",1,IF(#REF!&lt;&gt;"",1,0))</f>
        <v>#REF!</v>
      </c>
      <c r="N41" s="204" t="e">
        <f>IF('Crisis Indicator Data'!#REF!="No Data",1,IF(#REF!&lt;&gt;"",1,0))</f>
        <v>#REF!</v>
      </c>
      <c r="O41" s="204" t="e">
        <f>IF('Crisis Indicator Data'!#REF!="No Data",1,IF(#REF!&lt;&gt;"",1,0))</f>
        <v>#REF!</v>
      </c>
      <c r="P41" s="204" t="e">
        <f>IF('Crisis Indicator Data'!#REF!="No Data",1,IF(#REF!&lt;&gt;"",1,0))</f>
        <v>#REF!</v>
      </c>
      <c r="Q41" s="204" t="e">
        <f>IF('Crisis Indicator Data'!#REF!="No Data",1,IF(#REF!&lt;&gt;"",1,0))</f>
        <v>#REF!</v>
      </c>
      <c r="R41" s="204" t="e">
        <f>IF('Crisis Indicator Data'!#REF!="No Data",1,IF(#REF!&lt;&gt;"",1,0))</f>
        <v>#REF!</v>
      </c>
      <c r="S41" s="204" t="e">
        <f>IF('Crisis Indicator Data'!#REF!="No Data",1,IF(#REF!&lt;&gt;"",1,0))</f>
        <v>#REF!</v>
      </c>
      <c r="T41" s="204" t="e">
        <f>IF('Crisis Indicator Data'!#REF!="No Data",1,IF(#REF!&lt;&gt;"",1,0))</f>
        <v>#REF!</v>
      </c>
      <c r="U41" s="204" t="e">
        <f>IF('Crisis Indicator Data'!#REF!="No Data",1,IF(#REF!&lt;&gt;"",1,0))</f>
        <v>#REF!</v>
      </c>
      <c r="V41" s="204" t="e">
        <f>IF('Crisis Indicator Data'!#REF!="No Data",1,IF(#REF!&lt;&gt;"",1,0))</f>
        <v>#REF!</v>
      </c>
      <c r="W41" s="204" t="e">
        <f>IF('Crisis Indicator Data'!#REF!="No Data",1,IF(#REF!&lt;&gt;"",1,0))</f>
        <v>#REF!</v>
      </c>
      <c r="X41" s="204" t="e">
        <f>IF('Crisis Indicator Data'!#REF!="No Data",1,IF(#REF!&lt;&gt;"",1,0))</f>
        <v>#REF!</v>
      </c>
      <c r="Y41" s="204" t="e">
        <f>IF('Crisis Indicator Data'!#REF!="No Data",1,IF(#REF!&lt;&gt;"",1,0))</f>
        <v>#REF!</v>
      </c>
      <c r="Z41" s="204" t="e">
        <f>IF('Crisis Indicator Data'!#REF!="No Data",1,IF(#REF!&lt;&gt;"",1,0))</f>
        <v>#REF!</v>
      </c>
      <c r="AA41" s="204" t="e">
        <f>IF('Crisis Indicator Data'!#REF!="No Data",1,IF(#REF!&lt;&gt;"",1,0))</f>
        <v>#REF!</v>
      </c>
      <c r="AB41" s="204" t="e">
        <f>IF('Crisis Indicator Data'!#REF!="No Data",1,IF(#REF!&lt;&gt;"",1,0))</f>
        <v>#REF!</v>
      </c>
      <c r="AC41" s="204" t="e">
        <f>IF('Crisis Indicator Data'!#REF!="No Data",1,IF(#REF!&lt;&gt;"",1,0))</f>
        <v>#REF!</v>
      </c>
      <c r="AD41" s="204" t="e">
        <f>IF('Crisis Indicator Data'!#REF!="No Data",1,IF(#REF!&lt;&gt;"",1,0))</f>
        <v>#REF!</v>
      </c>
      <c r="AE41" s="204" t="e">
        <f>IF('Crisis Indicator Data'!#REF!="No Data",1,IF(#REF!&lt;&gt;"",1,0))</f>
        <v>#REF!</v>
      </c>
      <c r="AF41" s="204" t="e">
        <f>IF('Crisis Indicator Data'!#REF!="No Data",1,IF(#REF!&lt;&gt;"",1,0))</f>
        <v>#REF!</v>
      </c>
      <c r="AG41" s="204" t="e">
        <f>IF('Crisis Indicator Data'!#REF!="No Data",1,IF(#REF!&lt;&gt;"",1,0))</f>
        <v>#REF!</v>
      </c>
      <c r="AH41" s="204" t="e">
        <f>IF('Crisis Indicator Data'!#REF!="No Data",1,IF(#REF!&lt;&gt;"",1,0))</f>
        <v>#REF!</v>
      </c>
      <c r="AI41" s="204" t="e">
        <f>IF('Crisis Indicator Data'!#REF!="No Data",1,IF(#REF!&lt;&gt;"",1,0))</f>
        <v>#REF!</v>
      </c>
      <c r="AJ41" s="204" t="e">
        <f>IF('Crisis Indicator Data'!#REF!="No Data",1,IF(#REF!&lt;&gt;"",1,0))</f>
        <v>#REF!</v>
      </c>
      <c r="AK41" s="204" t="e">
        <f>IF('Crisis Indicator Data'!#REF!="No Data",1,IF(#REF!&lt;&gt;"",1,0))</f>
        <v>#REF!</v>
      </c>
      <c r="AL41" s="204" t="e">
        <f>IF('Crisis Indicator Data'!#REF!="No Data",1,IF(#REF!&lt;&gt;"",1,0))</f>
        <v>#REF!</v>
      </c>
      <c r="AM41" s="204" t="e">
        <f>IF('Crisis Indicator Data'!#REF!="No Data",1,IF(#REF!&lt;&gt;"",1,0))</f>
        <v>#REF!</v>
      </c>
      <c r="AN41" s="204" t="e">
        <f>IF('Crisis Indicator Data'!#REF!="No Data",1,IF(#REF!&lt;&gt;"",1,0))</f>
        <v>#REF!</v>
      </c>
      <c r="AO41" s="204" t="e">
        <f>IF('Crisis Indicator Data'!#REF!="No Data",1,IF(#REF!&lt;&gt;"",1,0))</f>
        <v>#REF!</v>
      </c>
      <c r="AP41" s="204" t="e">
        <f>IF('Crisis Indicator Data'!#REF!="No Data",1,IF(#REF!&lt;&gt;"",1,0))</f>
        <v>#REF!</v>
      </c>
      <c r="AQ41" s="204" t="e">
        <f>IF('Crisis Indicator Data'!#REF!="No Data",1,IF(#REF!&lt;&gt;"",1,0))</f>
        <v>#REF!</v>
      </c>
      <c r="AR41" s="204" t="e">
        <f>IF('Crisis Indicator Data'!#REF!="No Data",1,IF(#REF!&lt;&gt;"",1,0))</f>
        <v>#REF!</v>
      </c>
      <c r="AS41" s="204" t="e">
        <f>IF('Crisis Indicator Data'!#REF!="No Data",1,IF(#REF!&lt;&gt;"",1,0))</f>
        <v>#REF!</v>
      </c>
      <c r="AT41" s="204" t="e">
        <f>IF('Crisis Indicator Data'!#REF!="No Data",1,IF(#REF!&lt;&gt;"",1,0))</f>
        <v>#REF!</v>
      </c>
      <c r="AU41" s="204" t="e">
        <f>IF('Crisis Indicator Data'!#REF!="No Data",1,IF(#REF!&lt;&gt;"",1,0))</f>
        <v>#REF!</v>
      </c>
      <c r="AV41" s="204" t="e">
        <f>IF('Crisis Indicator Data'!#REF!="No Data",1,IF(#REF!&lt;&gt;"",1,0))</f>
        <v>#REF!</v>
      </c>
      <c r="AW41" s="204" t="e">
        <f>IF('Crisis Indicator Data'!#REF!="No Data",1,IF(#REF!&lt;&gt;"",1,0))</f>
        <v>#REF!</v>
      </c>
      <c r="AX41" s="204" t="e">
        <f>IF('Crisis Indicator Data'!#REF!="No Data",1,IF(#REF!&lt;&gt;"",1,0))</f>
        <v>#REF!</v>
      </c>
      <c r="AY41" s="204" t="e">
        <f>IF('Crisis Indicator Data'!#REF!="No Data",1,IF(#REF!&lt;&gt;"",1,0))</f>
        <v>#REF!</v>
      </c>
      <c r="AZ41" s="204" t="e">
        <f>IF('Crisis Indicator Data'!#REF!="No Data",1,IF(#REF!&lt;&gt;"",1,0))</f>
        <v>#REF!</v>
      </c>
      <c r="BA41" t="e">
        <f t="shared" si="2"/>
        <v>#REF!</v>
      </c>
      <c r="BB41" s="22" t="e">
        <f t="shared" si="3"/>
        <v>#REF!</v>
      </c>
    </row>
    <row r="42" spans="1:54" x14ac:dyDescent="0.35">
      <c r="A42" t="s">
        <v>6892</v>
      </c>
      <c r="B42" s="204" t="e">
        <f>IF('Crisis Indicator Data'!#REF!="No Data",1,IF(#REF!&lt;&gt;"",1,0))</f>
        <v>#REF!</v>
      </c>
      <c r="C42" s="204" t="e">
        <f>IF('Crisis Indicator Data'!#REF!="No Data",1,IF(#REF!&lt;&gt;"",1,0))</f>
        <v>#REF!</v>
      </c>
      <c r="D42" s="204" t="e">
        <f>IF('Crisis Indicator Data'!#REF!="No Data",1,IF(#REF!&lt;&gt;"",1,0))</f>
        <v>#REF!</v>
      </c>
      <c r="E42" s="204" t="e">
        <f>IF('Crisis Indicator Data'!#REF!="No Data",1,IF(#REF!&lt;&gt;"",1,0))</f>
        <v>#REF!</v>
      </c>
      <c r="F42" s="204" t="e">
        <f>IF('Crisis Indicator Data'!#REF!="No Data",1,IF(#REF!&lt;&gt;"",1,0))</f>
        <v>#REF!</v>
      </c>
      <c r="G42" s="204" t="e">
        <f>IF('Crisis Indicator Data'!#REF!="No Data",1,IF(#REF!&lt;&gt;"",1,0))</f>
        <v>#REF!</v>
      </c>
      <c r="H42" s="204" t="e">
        <f>IF('Crisis Indicator Data'!#REF!="No Data",1,IF(#REF!&lt;&gt;"",1,0))</f>
        <v>#REF!</v>
      </c>
      <c r="I42" s="204" t="e">
        <f>IF('Crisis Indicator Data'!#REF!="No Data",1,IF(#REF!&lt;&gt;"",1,0))</f>
        <v>#REF!</v>
      </c>
      <c r="J42" s="204" t="e">
        <f>IF('Crisis Indicator Data'!#REF!="No Data",1,IF(#REF!&lt;&gt;"",1,0))</f>
        <v>#REF!</v>
      </c>
      <c r="K42" s="204" t="e">
        <f>IF('Crisis Indicator Data'!#REF!="No Data",1,IF(#REF!&lt;&gt;"",1,0))</f>
        <v>#REF!</v>
      </c>
      <c r="L42" s="204" t="e">
        <f>IF('Crisis Indicator Data'!#REF!="No Data",1,IF(#REF!&lt;&gt;"",1,0))</f>
        <v>#REF!</v>
      </c>
      <c r="M42" s="204" t="e">
        <f>IF('Crisis Indicator Data'!#REF!="No Data",1,IF(#REF!&lt;&gt;"",1,0))</f>
        <v>#REF!</v>
      </c>
      <c r="N42" s="204" t="e">
        <f>IF('Crisis Indicator Data'!#REF!="No Data",1,IF(#REF!&lt;&gt;"",1,0))</f>
        <v>#REF!</v>
      </c>
      <c r="O42" s="204" t="e">
        <f>IF('Crisis Indicator Data'!#REF!="No Data",1,IF(#REF!&lt;&gt;"",1,0))</f>
        <v>#REF!</v>
      </c>
      <c r="P42" s="204" t="e">
        <f>IF('Crisis Indicator Data'!#REF!="No Data",1,IF(#REF!&lt;&gt;"",1,0))</f>
        <v>#REF!</v>
      </c>
      <c r="Q42" s="204" t="e">
        <f>IF('Crisis Indicator Data'!#REF!="No Data",1,IF(#REF!&lt;&gt;"",1,0))</f>
        <v>#REF!</v>
      </c>
      <c r="R42" s="204" t="e">
        <f>IF('Crisis Indicator Data'!#REF!="No Data",1,IF(#REF!&lt;&gt;"",1,0))</f>
        <v>#REF!</v>
      </c>
      <c r="S42" s="204" t="e">
        <f>IF('Crisis Indicator Data'!#REF!="No Data",1,IF(#REF!&lt;&gt;"",1,0))</f>
        <v>#REF!</v>
      </c>
      <c r="T42" s="204" t="e">
        <f>IF('Crisis Indicator Data'!#REF!="No Data",1,IF(#REF!&lt;&gt;"",1,0))</f>
        <v>#REF!</v>
      </c>
      <c r="U42" s="204" t="e">
        <f>IF('Crisis Indicator Data'!#REF!="No Data",1,IF(#REF!&lt;&gt;"",1,0))</f>
        <v>#REF!</v>
      </c>
      <c r="V42" s="204" t="e">
        <f>IF('Crisis Indicator Data'!#REF!="No Data",1,IF(#REF!&lt;&gt;"",1,0))</f>
        <v>#REF!</v>
      </c>
      <c r="W42" s="204" t="e">
        <f>IF('Crisis Indicator Data'!#REF!="No Data",1,IF(#REF!&lt;&gt;"",1,0))</f>
        <v>#REF!</v>
      </c>
      <c r="X42" s="204" t="e">
        <f>IF('Crisis Indicator Data'!#REF!="No Data",1,IF(#REF!&lt;&gt;"",1,0))</f>
        <v>#REF!</v>
      </c>
      <c r="Y42" s="204" t="e">
        <f>IF('Crisis Indicator Data'!#REF!="No Data",1,IF(#REF!&lt;&gt;"",1,0))</f>
        <v>#REF!</v>
      </c>
      <c r="Z42" s="204" t="e">
        <f>IF('Crisis Indicator Data'!#REF!="No Data",1,IF(#REF!&lt;&gt;"",1,0))</f>
        <v>#REF!</v>
      </c>
      <c r="AA42" s="204" t="e">
        <f>IF('Crisis Indicator Data'!#REF!="No Data",1,IF(#REF!&lt;&gt;"",1,0))</f>
        <v>#REF!</v>
      </c>
      <c r="AB42" s="204" t="e">
        <f>IF('Crisis Indicator Data'!#REF!="No Data",1,IF(#REF!&lt;&gt;"",1,0))</f>
        <v>#REF!</v>
      </c>
      <c r="AC42" s="204" t="e">
        <f>IF('Crisis Indicator Data'!#REF!="No Data",1,IF(#REF!&lt;&gt;"",1,0))</f>
        <v>#REF!</v>
      </c>
      <c r="AD42" s="204" t="e">
        <f>IF('Crisis Indicator Data'!#REF!="No Data",1,IF(#REF!&lt;&gt;"",1,0))</f>
        <v>#REF!</v>
      </c>
      <c r="AE42" s="204" t="e">
        <f>IF('Crisis Indicator Data'!#REF!="No Data",1,IF(#REF!&lt;&gt;"",1,0))</f>
        <v>#REF!</v>
      </c>
      <c r="AF42" s="204" t="e">
        <f>IF('Crisis Indicator Data'!#REF!="No Data",1,IF(#REF!&lt;&gt;"",1,0))</f>
        <v>#REF!</v>
      </c>
      <c r="AG42" s="204" t="e">
        <f>IF('Crisis Indicator Data'!#REF!="No Data",1,IF(#REF!&lt;&gt;"",1,0))</f>
        <v>#REF!</v>
      </c>
      <c r="AH42" s="204" t="e">
        <f>IF('Crisis Indicator Data'!#REF!="No Data",1,IF(#REF!&lt;&gt;"",1,0))</f>
        <v>#REF!</v>
      </c>
      <c r="AI42" s="204" t="e">
        <f>IF('Crisis Indicator Data'!#REF!="No Data",1,IF(#REF!&lt;&gt;"",1,0))</f>
        <v>#REF!</v>
      </c>
      <c r="AJ42" s="204" t="e">
        <f>IF('Crisis Indicator Data'!#REF!="No Data",1,IF(#REF!&lt;&gt;"",1,0))</f>
        <v>#REF!</v>
      </c>
      <c r="AK42" s="204" t="e">
        <f>IF('Crisis Indicator Data'!#REF!="No Data",1,IF(#REF!&lt;&gt;"",1,0))</f>
        <v>#REF!</v>
      </c>
      <c r="AL42" s="204" t="e">
        <f>IF('Crisis Indicator Data'!#REF!="No Data",1,IF(#REF!&lt;&gt;"",1,0))</f>
        <v>#REF!</v>
      </c>
      <c r="AM42" s="204" t="e">
        <f>IF('Crisis Indicator Data'!#REF!="No Data",1,IF(#REF!&lt;&gt;"",1,0))</f>
        <v>#REF!</v>
      </c>
      <c r="AN42" s="204" t="e">
        <f>IF('Crisis Indicator Data'!#REF!="No Data",1,IF(#REF!&lt;&gt;"",1,0))</f>
        <v>#REF!</v>
      </c>
      <c r="AO42" s="204" t="e">
        <f>IF('Crisis Indicator Data'!#REF!="No Data",1,IF(#REF!&lt;&gt;"",1,0))</f>
        <v>#REF!</v>
      </c>
      <c r="AP42" s="204" t="e">
        <f>IF('Crisis Indicator Data'!#REF!="No Data",1,IF(#REF!&lt;&gt;"",1,0))</f>
        <v>#REF!</v>
      </c>
      <c r="AQ42" s="204" t="e">
        <f>IF('Crisis Indicator Data'!#REF!="No Data",1,IF(#REF!&lt;&gt;"",1,0))</f>
        <v>#REF!</v>
      </c>
      <c r="AR42" s="204" t="e">
        <f>IF('Crisis Indicator Data'!#REF!="No Data",1,IF(#REF!&lt;&gt;"",1,0))</f>
        <v>#REF!</v>
      </c>
      <c r="AS42" s="204" t="e">
        <f>IF('Crisis Indicator Data'!#REF!="No Data",1,IF(#REF!&lt;&gt;"",1,0))</f>
        <v>#REF!</v>
      </c>
      <c r="AT42" s="204" t="e">
        <f>IF('Crisis Indicator Data'!#REF!="No Data",1,IF(#REF!&lt;&gt;"",1,0))</f>
        <v>#REF!</v>
      </c>
      <c r="AU42" s="204" t="e">
        <f>IF('Crisis Indicator Data'!#REF!="No Data",1,IF(#REF!&lt;&gt;"",1,0))</f>
        <v>#REF!</v>
      </c>
      <c r="AV42" s="204" t="e">
        <f>IF('Crisis Indicator Data'!#REF!="No Data",1,IF(#REF!&lt;&gt;"",1,0))</f>
        <v>#REF!</v>
      </c>
      <c r="AW42" s="204" t="e">
        <f>IF('Crisis Indicator Data'!#REF!="No Data",1,IF(#REF!&lt;&gt;"",1,0))</f>
        <v>#REF!</v>
      </c>
      <c r="AX42" s="204" t="e">
        <f>IF('Crisis Indicator Data'!#REF!="No Data",1,IF(#REF!&lt;&gt;"",1,0))</f>
        <v>#REF!</v>
      </c>
      <c r="AY42" s="204" t="e">
        <f>IF('Crisis Indicator Data'!#REF!="No Data",1,IF(#REF!&lt;&gt;"",1,0))</f>
        <v>#REF!</v>
      </c>
      <c r="AZ42" s="204" t="e">
        <f>IF('Crisis Indicator Data'!#REF!="No Data",1,IF(#REF!&lt;&gt;"",1,0))</f>
        <v>#REF!</v>
      </c>
      <c r="BA42" t="e">
        <f t="shared" si="2"/>
        <v>#REF!</v>
      </c>
      <c r="BB42" s="22" t="e">
        <f t="shared" si="3"/>
        <v>#REF!</v>
      </c>
    </row>
    <row r="43" spans="1:54" x14ac:dyDescent="0.35">
      <c r="A43" t="s">
        <v>6957</v>
      </c>
      <c r="B43" s="204" t="e">
        <f>IF('Crisis Indicator Data'!#REF!="No Data",1,IF(#REF!&lt;&gt;"",1,0))</f>
        <v>#REF!</v>
      </c>
      <c r="C43" s="204" t="e">
        <f>IF('Crisis Indicator Data'!#REF!="No Data",1,IF(#REF!&lt;&gt;"",1,0))</f>
        <v>#REF!</v>
      </c>
      <c r="D43" s="204" t="e">
        <f>IF('Crisis Indicator Data'!#REF!="No Data",1,IF(#REF!&lt;&gt;"",1,0))</f>
        <v>#REF!</v>
      </c>
      <c r="E43" s="204" t="e">
        <f>IF('Crisis Indicator Data'!#REF!="No Data",1,IF(#REF!&lt;&gt;"",1,0))</f>
        <v>#REF!</v>
      </c>
      <c r="F43" s="204" t="e">
        <f>IF('Crisis Indicator Data'!#REF!="No Data",1,IF(#REF!&lt;&gt;"",1,0))</f>
        <v>#REF!</v>
      </c>
      <c r="G43" s="204" t="e">
        <f>IF('Crisis Indicator Data'!#REF!="No Data",1,IF(#REF!&lt;&gt;"",1,0))</f>
        <v>#REF!</v>
      </c>
      <c r="H43" s="204" t="e">
        <f>IF('Crisis Indicator Data'!#REF!="No Data",1,IF(#REF!&lt;&gt;"",1,0))</f>
        <v>#REF!</v>
      </c>
      <c r="I43" s="204" t="e">
        <f>IF('Crisis Indicator Data'!#REF!="No Data",1,IF(#REF!&lt;&gt;"",1,0))</f>
        <v>#REF!</v>
      </c>
      <c r="J43" s="204" t="e">
        <f>IF('Crisis Indicator Data'!#REF!="No Data",1,IF(#REF!&lt;&gt;"",1,0))</f>
        <v>#REF!</v>
      </c>
      <c r="K43" s="204" t="e">
        <f>IF('Crisis Indicator Data'!#REF!="No Data",1,IF(#REF!&lt;&gt;"",1,0))</f>
        <v>#REF!</v>
      </c>
      <c r="L43" s="204" t="e">
        <f>IF('Crisis Indicator Data'!#REF!="No Data",1,IF(#REF!&lt;&gt;"",1,0))</f>
        <v>#REF!</v>
      </c>
      <c r="M43" s="204" t="e">
        <f>IF('Crisis Indicator Data'!#REF!="No Data",1,IF(#REF!&lt;&gt;"",1,0))</f>
        <v>#REF!</v>
      </c>
      <c r="N43" s="204" t="e">
        <f>IF('Crisis Indicator Data'!#REF!="No Data",1,IF(#REF!&lt;&gt;"",1,0))</f>
        <v>#REF!</v>
      </c>
      <c r="O43" s="204" t="e">
        <f>IF('Crisis Indicator Data'!#REF!="No Data",1,IF(#REF!&lt;&gt;"",1,0))</f>
        <v>#REF!</v>
      </c>
      <c r="P43" s="204" t="e">
        <f>IF('Crisis Indicator Data'!#REF!="No Data",1,IF(#REF!&lt;&gt;"",1,0))</f>
        <v>#REF!</v>
      </c>
      <c r="Q43" s="204" t="e">
        <f>IF('Crisis Indicator Data'!#REF!="No Data",1,IF(#REF!&lt;&gt;"",1,0))</f>
        <v>#REF!</v>
      </c>
      <c r="R43" s="204" t="e">
        <f>IF('Crisis Indicator Data'!#REF!="No Data",1,IF(#REF!&lt;&gt;"",1,0))</f>
        <v>#REF!</v>
      </c>
      <c r="S43" s="204" t="e">
        <f>IF('Crisis Indicator Data'!#REF!="No Data",1,IF(#REF!&lt;&gt;"",1,0))</f>
        <v>#REF!</v>
      </c>
      <c r="T43" s="204" t="e">
        <f>IF('Crisis Indicator Data'!#REF!="No Data",1,IF(#REF!&lt;&gt;"",1,0))</f>
        <v>#REF!</v>
      </c>
      <c r="U43" s="204" t="e">
        <f>IF('Crisis Indicator Data'!#REF!="No Data",1,IF(#REF!&lt;&gt;"",1,0))</f>
        <v>#REF!</v>
      </c>
      <c r="V43" s="204" t="e">
        <f>IF('Crisis Indicator Data'!#REF!="No Data",1,IF(#REF!&lt;&gt;"",1,0))</f>
        <v>#REF!</v>
      </c>
      <c r="W43" s="204" t="e">
        <f>IF('Crisis Indicator Data'!#REF!="No Data",1,IF(#REF!&lt;&gt;"",1,0))</f>
        <v>#REF!</v>
      </c>
      <c r="X43" s="204" t="e">
        <f>IF('Crisis Indicator Data'!#REF!="No Data",1,IF(#REF!&lt;&gt;"",1,0))</f>
        <v>#REF!</v>
      </c>
      <c r="Y43" s="204" t="e">
        <f>IF('Crisis Indicator Data'!#REF!="No Data",1,IF(#REF!&lt;&gt;"",1,0))</f>
        <v>#REF!</v>
      </c>
      <c r="Z43" s="204" t="e">
        <f>IF('Crisis Indicator Data'!#REF!="No Data",1,IF(#REF!&lt;&gt;"",1,0))</f>
        <v>#REF!</v>
      </c>
      <c r="AA43" s="204" t="e">
        <f>IF('Crisis Indicator Data'!#REF!="No Data",1,IF(#REF!&lt;&gt;"",1,0))</f>
        <v>#REF!</v>
      </c>
      <c r="AB43" s="204" t="e">
        <f>IF('Crisis Indicator Data'!#REF!="No Data",1,IF(#REF!&lt;&gt;"",1,0))</f>
        <v>#REF!</v>
      </c>
      <c r="AC43" s="204" t="e">
        <f>IF('Crisis Indicator Data'!#REF!="No Data",1,IF(#REF!&lt;&gt;"",1,0))</f>
        <v>#REF!</v>
      </c>
      <c r="AD43" s="204" t="e">
        <f>IF('Crisis Indicator Data'!#REF!="No Data",1,IF(#REF!&lt;&gt;"",1,0))</f>
        <v>#REF!</v>
      </c>
      <c r="AE43" s="204" t="e">
        <f>IF('Crisis Indicator Data'!#REF!="No Data",1,IF(#REF!&lt;&gt;"",1,0))</f>
        <v>#REF!</v>
      </c>
      <c r="AF43" s="204" t="e">
        <f>IF('Crisis Indicator Data'!#REF!="No Data",1,IF(#REF!&lt;&gt;"",1,0))</f>
        <v>#REF!</v>
      </c>
      <c r="AG43" s="204" t="e">
        <f>IF('Crisis Indicator Data'!#REF!="No Data",1,IF(#REF!&lt;&gt;"",1,0))</f>
        <v>#REF!</v>
      </c>
      <c r="AH43" s="204" t="e">
        <f>IF('Crisis Indicator Data'!#REF!="No Data",1,IF(#REF!&lt;&gt;"",1,0))</f>
        <v>#REF!</v>
      </c>
      <c r="AI43" s="204" t="e">
        <f>IF('Crisis Indicator Data'!#REF!="No Data",1,IF(#REF!&lt;&gt;"",1,0))</f>
        <v>#REF!</v>
      </c>
      <c r="AJ43" s="204" t="e">
        <f>IF('Crisis Indicator Data'!#REF!="No Data",1,IF(#REF!&lt;&gt;"",1,0))</f>
        <v>#REF!</v>
      </c>
      <c r="AK43" s="204" t="e">
        <f>IF('Crisis Indicator Data'!#REF!="No Data",1,IF(#REF!&lt;&gt;"",1,0))</f>
        <v>#REF!</v>
      </c>
      <c r="AL43" s="204" t="e">
        <f>IF('Crisis Indicator Data'!#REF!="No Data",1,IF(#REF!&lt;&gt;"",1,0))</f>
        <v>#REF!</v>
      </c>
      <c r="AM43" s="204" t="e">
        <f>IF('Crisis Indicator Data'!#REF!="No Data",1,IF(#REF!&lt;&gt;"",1,0))</f>
        <v>#REF!</v>
      </c>
      <c r="AN43" s="204" t="e">
        <f>IF('Crisis Indicator Data'!#REF!="No Data",1,IF(#REF!&lt;&gt;"",1,0))</f>
        <v>#REF!</v>
      </c>
      <c r="AO43" s="204" t="e">
        <f>IF('Crisis Indicator Data'!#REF!="No Data",1,IF(#REF!&lt;&gt;"",1,0))</f>
        <v>#REF!</v>
      </c>
      <c r="AP43" s="204" t="e">
        <f>IF('Crisis Indicator Data'!#REF!="No Data",1,IF(#REF!&lt;&gt;"",1,0))</f>
        <v>#REF!</v>
      </c>
      <c r="AQ43" s="204" t="e">
        <f>IF('Crisis Indicator Data'!#REF!="No Data",1,IF(#REF!&lt;&gt;"",1,0))</f>
        <v>#REF!</v>
      </c>
      <c r="AR43" s="204" t="e">
        <f>IF('Crisis Indicator Data'!#REF!="No Data",1,IF(#REF!&lt;&gt;"",1,0))</f>
        <v>#REF!</v>
      </c>
      <c r="AS43" s="204" t="e">
        <f>IF('Crisis Indicator Data'!#REF!="No Data",1,IF(#REF!&lt;&gt;"",1,0))</f>
        <v>#REF!</v>
      </c>
      <c r="AT43" s="204" t="e">
        <f>IF('Crisis Indicator Data'!#REF!="No Data",1,IF(#REF!&lt;&gt;"",1,0))</f>
        <v>#REF!</v>
      </c>
      <c r="AU43" s="204" t="e">
        <f>IF('Crisis Indicator Data'!#REF!="No Data",1,IF(#REF!&lt;&gt;"",1,0))</f>
        <v>#REF!</v>
      </c>
      <c r="AV43" s="204" t="e">
        <f>IF('Crisis Indicator Data'!#REF!="No Data",1,IF(#REF!&lt;&gt;"",1,0))</f>
        <v>#REF!</v>
      </c>
      <c r="AW43" s="204" t="e">
        <f>IF('Crisis Indicator Data'!#REF!="No Data",1,IF(#REF!&lt;&gt;"",1,0))</f>
        <v>#REF!</v>
      </c>
      <c r="AX43" s="204" t="e">
        <f>IF('Crisis Indicator Data'!#REF!="No Data",1,IF(#REF!&lt;&gt;"",1,0))</f>
        <v>#REF!</v>
      </c>
      <c r="AY43" s="204" t="e">
        <f>IF('Crisis Indicator Data'!#REF!="No Data",1,IF(#REF!&lt;&gt;"",1,0))</f>
        <v>#REF!</v>
      </c>
      <c r="AZ43" s="204" t="e">
        <f>IF('Crisis Indicator Data'!#REF!="No Data",1,IF(#REF!&lt;&gt;"",1,0))</f>
        <v>#REF!</v>
      </c>
      <c r="BA43" t="e">
        <f t="shared" si="2"/>
        <v>#REF!</v>
      </c>
      <c r="BB43" s="22" t="e">
        <f t="shared" si="3"/>
        <v>#REF!</v>
      </c>
    </row>
    <row r="44" spans="1:54" x14ac:dyDescent="0.35">
      <c r="A44" t="s">
        <v>6903</v>
      </c>
      <c r="B44" s="204" t="e">
        <f>IF('Crisis Indicator Data'!#REF!="No Data",1,IF(#REF!&lt;&gt;"",1,0))</f>
        <v>#REF!</v>
      </c>
      <c r="C44" s="204" t="e">
        <f>IF('Crisis Indicator Data'!#REF!="No Data",1,IF(#REF!&lt;&gt;"",1,0))</f>
        <v>#REF!</v>
      </c>
      <c r="D44" s="204" t="e">
        <f>IF('Crisis Indicator Data'!#REF!="No Data",1,IF(#REF!&lt;&gt;"",1,0))</f>
        <v>#REF!</v>
      </c>
      <c r="E44" s="204" t="e">
        <f>IF('Crisis Indicator Data'!#REF!="No Data",1,IF(#REF!&lt;&gt;"",1,0))</f>
        <v>#REF!</v>
      </c>
      <c r="F44" s="204" t="e">
        <f>IF('Crisis Indicator Data'!#REF!="No Data",1,IF(#REF!&lt;&gt;"",1,0))</f>
        <v>#REF!</v>
      </c>
      <c r="G44" s="204" t="e">
        <f>IF('Crisis Indicator Data'!#REF!="No Data",1,IF(#REF!&lt;&gt;"",1,0))</f>
        <v>#REF!</v>
      </c>
      <c r="H44" s="204" t="e">
        <f>IF('Crisis Indicator Data'!#REF!="No Data",1,IF(#REF!&lt;&gt;"",1,0))</f>
        <v>#REF!</v>
      </c>
      <c r="I44" s="204" t="e">
        <f>IF('Crisis Indicator Data'!#REF!="No Data",1,IF(#REF!&lt;&gt;"",1,0))</f>
        <v>#REF!</v>
      </c>
      <c r="J44" s="204" t="e">
        <f>IF('Crisis Indicator Data'!#REF!="No Data",1,IF(#REF!&lt;&gt;"",1,0))</f>
        <v>#REF!</v>
      </c>
      <c r="K44" s="204" t="e">
        <f>IF('Crisis Indicator Data'!#REF!="No Data",1,IF(#REF!&lt;&gt;"",1,0))</f>
        <v>#REF!</v>
      </c>
      <c r="L44" s="204" t="e">
        <f>IF('Crisis Indicator Data'!#REF!="No Data",1,IF(#REF!&lt;&gt;"",1,0))</f>
        <v>#REF!</v>
      </c>
      <c r="M44" s="204" t="e">
        <f>IF('Crisis Indicator Data'!#REF!="No Data",1,IF(#REF!&lt;&gt;"",1,0))</f>
        <v>#REF!</v>
      </c>
      <c r="N44" s="204" t="e">
        <f>IF('Crisis Indicator Data'!#REF!="No Data",1,IF(#REF!&lt;&gt;"",1,0))</f>
        <v>#REF!</v>
      </c>
      <c r="O44" s="204" t="e">
        <f>IF('Crisis Indicator Data'!#REF!="No Data",1,IF(#REF!&lt;&gt;"",1,0))</f>
        <v>#REF!</v>
      </c>
      <c r="P44" s="204" t="e">
        <f>IF('Crisis Indicator Data'!#REF!="No Data",1,IF(#REF!&lt;&gt;"",1,0))</f>
        <v>#REF!</v>
      </c>
      <c r="Q44" s="204" t="e">
        <f>IF('Crisis Indicator Data'!#REF!="No Data",1,IF(#REF!&lt;&gt;"",1,0))</f>
        <v>#REF!</v>
      </c>
      <c r="R44" s="204" t="e">
        <f>IF('Crisis Indicator Data'!#REF!="No Data",1,IF(#REF!&lt;&gt;"",1,0))</f>
        <v>#REF!</v>
      </c>
      <c r="S44" s="204" t="e">
        <f>IF('Crisis Indicator Data'!#REF!="No Data",1,IF(#REF!&lt;&gt;"",1,0))</f>
        <v>#REF!</v>
      </c>
      <c r="T44" s="204" t="e">
        <f>IF('Crisis Indicator Data'!#REF!="No Data",1,IF(#REF!&lt;&gt;"",1,0))</f>
        <v>#REF!</v>
      </c>
      <c r="U44" s="204" t="e">
        <f>IF('Crisis Indicator Data'!#REF!="No Data",1,IF(#REF!&lt;&gt;"",1,0))</f>
        <v>#REF!</v>
      </c>
      <c r="V44" s="204" t="e">
        <f>IF('Crisis Indicator Data'!#REF!="No Data",1,IF(#REF!&lt;&gt;"",1,0))</f>
        <v>#REF!</v>
      </c>
      <c r="W44" s="204" t="e">
        <f>IF('Crisis Indicator Data'!#REF!="No Data",1,IF(#REF!&lt;&gt;"",1,0))</f>
        <v>#REF!</v>
      </c>
      <c r="X44" s="204" t="e">
        <f>IF('Crisis Indicator Data'!#REF!="No Data",1,IF(#REF!&lt;&gt;"",1,0))</f>
        <v>#REF!</v>
      </c>
      <c r="Y44" s="204" t="e">
        <f>IF('Crisis Indicator Data'!#REF!="No Data",1,IF(#REF!&lt;&gt;"",1,0))</f>
        <v>#REF!</v>
      </c>
      <c r="Z44" s="204" t="e">
        <f>IF('Crisis Indicator Data'!#REF!="No Data",1,IF(#REF!&lt;&gt;"",1,0))</f>
        <v>#REF!</v>
      </c>
      <c r="AA44" s="204" t="e">
        <f>IF('Crisis Indicator Data'!#REF!="No Data",1,IF(#REF!&lt;&gt;"",1,0))</f>
        <v>#REF!</v>
      </c>
      <c r="AB44" s="204" t="e">
        <f>IF('Crisis Indicator Data'!#REF!="No Data",1,IF(#REF!&lt;&gt;"",1,0))</f>
        <v>#REF!</v>
      </c>
      <c r="AC44" s="204" t="e">
        <f>IF('Crisis Indicator Data'!#REF!="No Data",1,IF(#REF!&lt;&gt;"",1,0))</f>
        <v>#REF!</v>
      </c>
      <c r="AD44" s="204" t="e">
        <f>IF('Crisis Indicator Data'!#REF!="No Data",1,IF(#REF!&lt;&gt;"",1,0))</f>
        <v>#REF!</v>
      </c>
      <c r="AE44" s="204" t="e">
        <f>IF('Crisis Indicator Data'!#REF!="No Data",1,IF(#REF!&lt;&gt;"",1,0))</f>
        <v>#REF!</v>
      </c>
      <c r="AF44" s="204" t="e">
        <f>IF('Crisis Indicator Data'!#REF!="No Data",1,IF(#REF!&lt;&gt;"",1,0))</f>
        <v>#REF!</v>
      </c>
      <c r="AG44" s="204" t="e">
        <f>IF('Crisis Indicator Data'!#REF!="No Data",1,IF(#REF!&lt;&gt;"",1,0))</f>
        <v>#REF!</v>
      </c>
      <c r="AH44" s="204" t="e">
        <f>IF('Crisis Indicator Data'!#REF!="No Data",1,IF(#REF!&lt;&gt;"",1,0))</f>
        <v>#REF!</v>
      </c>
      <c r="AI44" s="204" t="e">
        <f>IF('Crisis Indicator Data'!#REF!="No Data",1,IF(#REF!&lt;&gt;"",1,0))</f>
        <v>#REF!</v>
      </c>
      <c r="AJ44" s="204" t="e">
        <f>IF('Crisis Indicator Data'!#REF!="No Data",1,IF(#REF!&lt;&gt;"",1,0))</f>
        <v>#REF!</v>
      </c>
      <c r="AK44" s="204" t="e">
        <f>IF('Crisis Indicator Data'!#REF!="No Data",1,IF(#REF!&lt;&gt;"",1,0))</f>
        <v>#REF!</v>
      </c>
      <c r="AL44" s="204" t="e">
        <f>IF('Crisis Indicator Data'!#REF!="No Data",1,IF(#REF!&lt;&gt;"",1,0))</f>
        <v>#REF!</v>
      </c>
      <c r="AM44" s="204" t="e">
        <f>IF('Crisis Indicator Data'!#REF!="No Data",1,IF(#REF!&lt;&gt;"",1,0))</f>
        <v>#REF!</v>
      </c>
      <c r="AN44" s="204" t="e">
        <f>IF('Crisis Indicator Data'!#REF!="No Data",1,IF(#REF!&lt;&gt;"",1,0))</f>
        <v>#REF!</v>
      </c>
      <c r="AO44" s="204" t="e">
        <f>IF('Crisis Indicator Data'!#REF!="No Data",1,IF(#REF!&lt;&gt;"",1,0))</f>
        <v>#REF!</v>
      </c>
      <c r="AP44" s="204" t="e">
        <f>IF('Crisis Indicator Data'!#REF!="No Data",1,IF(#REF!&lt;&gt;"",1,0))</f>
        <v>#REF!</v>
      </c>
      <c r="AQ44" s="204" t="e">
        <f>IF('Crisis Indicator Data'!#REF!="No Data",1,IF(#REF!&lt;&gt;"",1,0))</f>
        <v>#REF!</v>
      </c>
      <c r="AR44" s="204" t="e">
        <f>IF('Crisis Indicator Data'!#REF!="No Data",1,IF(#REF!&lt;&gt;"",1,0))</f>
        <v>#REF!</v>
      </c>
      <c r="AS44" s="204" t="e">
        <f>IF('Crisis Indicator Data'!#REF!="No Data",1,IF(#REF!&lt;&gt;"",1,0))</f>
        <v>#REF!</v>
      </c>
      <c r="AT44" s="204" t="e">
        <f>IF('Crisis Indicator Data'!#REF!="No Data",1,IF(#REF!&lt;&gt;"",1,0))</f>
        <v>#REF!</v>
      </c>
      <c r="AU44" s="204" t="e">
        <f>IF('Crisis Indicator Data'!#REF!="No Data",1,IF(#REF!&lt;&gt;"",1,0))</f>
        <v>#REF!</v>
      </c>
      <c r="AV44" s="204" t="e">
        <f>IF('Crisis Indicator Data'!#REF!="No Data",1,IF(#REF!&lt;&gt;"",1,0))</f>
        <v>#REF!</v>
      </c>
      <c r="AW44" s="204" t="e">
        <f>IF('Crisis Indicator Data'!#REF!="No Data",1,IF(#REF!&lt;&gt;"",1,0))</f>
        <v>#REF!</v>
      </c>
      <c r="AX44" s="204" t="e">
        <f>IF('Crisis Indicator Data'!#REF!="No Data",1,IF(#REF!&lt;&gt;"",1,0))</f>
        <v>#REF!</v>
      </c>
      <c r="AY44" s="204" t="e">
        <f>IF('Crisis Indicator Data'!#REF!="No Data",1,IF(#REF!&lt;&gt;"",1,0))</f>
        <v>#REF!</v>
      </c>
      <c r="AZ44" s="204" t="e">
        <f>IF('Crisis Indicator Data'!#REF!="No Data",1,IF(#REF!&lt;&gt;"",1,0))</f>
        <v>#REF!</v>
      </c>
      <c r="BA44" t="e">
        <f t="shared" si="2"/>
        <v>#REF!</v>
      </c>
      <c r="BB44" s="22" t="e">
        <f t="shared" si="3"/>
        <v>#REF!</v>
      </c>
    </row>
    <row r="45" spans="1:54" x14ac:dyDescent="0.35">
      <c r="A45" t="s">
        <v>6905</v>
      </c>
      <c r="B45" s="204" t="e">
        <f>IF('Crisis Indicator Data'!#REF!="No Data",1,IF(#REF!&lt;&gt;"",1,0))</f>
        <v>#REF!</v>
      </c>
      <c r="C45" s="204" t="e">
        <f>IF('Crisis Indicator Data'!#REF!="No Data",1,IF(#REF!&lt;&gt;"",1,0))</f>
        <v>#REF!</v>
      </c>
      <c r="D45" s="204" t="e">
        <f>IF('Crisis Indicator Data'!#REF!="No Data",1,IF(#REF!&lt;&gt;"",1,0))</f>
        <v>#REF!</v>
      </c>
      <c r="E45" s="204" t="e">
        <f>IF('Crisis Indicator Data'!#REF!="No Data",1,IF(#REF!&lt;&gt;"",1,0))</f>
        <v>#REF!</v>
      </c>
      <c r="F45" s="204" t="e">
        <f>IF('Crisis Indicator Data'!#REF!="No Data",1,IF(#REF!&lt;&gt;"",1,0))</f>
        <v>#REF!</v>
      </c>
      <c r="G45" s="204" t="e">
        <f>IF('Crisis Indicator Data'!#REF!="No Data",1,IF(#REF!&lt;&gt;"",1,0))</f>
        <v>#REF!</v>
      </c>
      <c r="H45" s="204" t="e">
        <f>IF('Crisis Indicator Data'!#REF!="No Data",1,IF(#REF!&lt;&gt;"",1,0))</f>
        <v>#REF!</v>
      </c>
      <c r="I45" s="204" t="e">
        <f>IF('Crisis Indicator Data'!#REF!="No Data",1,IF(#REF!&lt;&gt;"",1,0))</f>
        <v>#REF!</v>
      </c>
      <c r="J45" s="204" t="e">
        <f>IF('Crisis Indicator Data'!#REF!="No Data",1,IF(#REF!&lt;&gt;"",1,0))</f>
        <v>#REF!</v>
      </c>
      <c r="K45" s="204" t="e">
        <f>IF('Crisis Indicator Data'!#REF!="No Data",1,IF(#REF!&lt;&gt;"",1,0))</f>
        <v>#REF!</v>
      </c>
      <c r="L45" s="204" t="e">
        <f>IF('Crisis Indicator Data'!#REF!="No Data",1,IF(#REF!&lt;&gt;"",1,0))</f>
        <v>#REF!</v>
      </c>
      <c r="M45" s="204" t="e">
        <f>IF('Crisis Indicator Data'!#REF!="No Data",1,IF(#REF!&lt;&gt;"",1,0))</f>
        <v>#REF!</v>
      </c>
      <c r="N45" s="204" t="e">
        <f>IF('Crisis Indicator Data'!#REF!="No Data",1,IF(#REF!&lt;&gt;"",1,0))</f>
        <v>#REF!</v>
      </c>
      <c r="O45" s="204" t="e">
        <f>IF('Crisis Indicator Data'!#REF!="No Data",1,IF(#REF!&lt;&gt;"",1,0))</f>
        <v>#REF!</v>
      </c>
      <c r="P45" s="204" t="e">
        <f>IF('Crisis Indicator Data'!#REF!="No Data",1,IF(#REF!&lt;&gt;"",1,0))</f>
        <v>#REF!</v>
      </c>
      <c r="Q45" s="204" t="e">
        <f>IF('Crisis Indicator Data'!#REF!="No Data",1,IF(#REF!&lt;&gt;"",1,0))</f>
        <v>#REF!</v>
      </c>
      <c r="R45" s="204" t="e">
        <f>IF('Crisis Indicator Data'!#REF!="No Data",1,IF(#REF!&lt;&gt;"",1,0))</f>
        <v>#REF!</v>
      </c>
      <c r="S45" s="204" t="e">
        <f>IF('Crisis Indicator Data'!#REF!="No Data",1,IF(#REF!&lt;&gt;"",1,0))</f>
        <v>#REF!</v>
      </c>
      <c r="T45" s="204" t="e">
        <f>IF('Crisis Indicator Data'!#REF!="No Data",1,IF(#REF!&lt;&gt;"",1,0))</f>
        <v>#REF!</v>
      </c>
      <c r="U45" s="204" t="e">
        <f>IF('Crisis Indicator Data'!#REF!="No Data",1,IF(#REF!&lt;&gt;"",1,0))</f>
        <v>#REF!</v>
      </c>
      <c r="V45" s="204" t="e">
        <f>IF('Crisis Indicator Data'!#REF!="No Data",1,IF(#REF!&lt;&gt;"",1,0))</f>
        <v>#REF!</v>
      </c>
      <c r="W45" s="204" t="e">
        <f>IF('Crisis Indicator Data'!#REF!="No Data",1,IF(#REF!&lt;&gt;"",1,0))</f>
        <v>#REF!</v>
      </c>
      <c r="X45" s="204" t="e">
        <f>IF('Crisis Indicator Data'!#REF!="No Data",1,IF(#REF!&lt;&gt;"",1,0))</f>
        <v>#REF!</v>
      </c>
      <c r="Y45" s="204" t="e">
        <f>IF('Crisis Indicator Data'!#REF!="No Data",1,IF(#REF!&lt;&gt;"",1,0))</f>
        <v>#REF!</v>
      </c>
      <c r="Z45" s="204" t="e">
        <f>IF('Crisis Indicator Data'!#REF!="No Data",1,IF(#REF!&lt;&gt;"",1,0))</f>
        <v>#REF!</v>
      </c>
      <c r="AA45" s="204" t="e">
        <f>IF('Crisis Indicator Data'!#REF!="No Data",1,IF(#REF!&lt;&gt;"",1,0))</f>
        <v>#REF!</v>
      </c>
      <c r="AB45" s="204" t="e">
        <f>IF('Crisis Indicator Data'!#REF!="No Data",1,IF(#REF!&lt;&gt;"",1,0))</f>
        <v>#REF!</v>
      </c>
      <c r="AC45" s="204" t="e">
        <f>IF('Crisis Indicator Data'!#REF!="No Data",1,IF(#REF!&lt;&gt;"",1,0))</f>
        <v>#REF!</v>
      </c>
      <c r="AD45" s="204" t="e">
        <f>IF('Crisis Indicator Data'!#REF!="No Data",1,IF(#REF!&lt;&gt;"",1,0))</f>
        <v>#REF!</v>
      </c>
      <c r="AE45" s="204" t="e">
        <f>IF('Crisis Indicator Data'!#REF!="No Data",1,IF(#REF!&lt;&gt;"",1,0))</f>
        <v>#REF!</v>
      </c>
      <c r="AF45" s="204" t="e">
        <f>IF('Crisis Indicator Data'!#REF!="No Data",1,IF(#REF!&lt;&gt;"",1,0))</f>
        <v>#REF!</v>
      </c>
      <c r="AG45" s="204" t="e">
        <f>IF('Crisis Indicator Data'!#REF!="No Data",1,IF(#REF!&lt;&gt;"",1,0))</f>
        <v>#REF!</v>
      </c>
      <c r="AH45" s="204" t="e">
        <f>IF('Crisis Indicator Data'!#REF!="No Data",1,IF(#REF!&lt;&gt;"",1,0))</f>
        <v>#REF!</v>
      </c>
      <c r="AI45" s="204" t="e">
        <f>IF('Crisis Indicator Data'!#REF!="No Data",1,IF(#REF!&lt;&gt;"",1,0))</f>
        <v>#REF!</v>
      </c>
      <c r="AJ45" s="204" t="e">
        <f>IF('Crisis Indicator Data'!#REF!="No Data",1,IF(#REF!&lt;&gt;"",1,0))</f>
        <v>#REF!</v>
      </c>
      <c r="AK45" s="204" t="e">
        <f>IF('Crisis Indicator Data'!#REF!="No Data",1,IF(#REF!&lt;&gt;"",1,0))</f>
        <v>#REF!</v>
      </c>
      <c r="AL45" s="204" t="e">
        <f>IF('Crisis Indicator Data'!#REF!="No Data",1,IF(#REF!&lt;&gt;"",1,0))</f>
        <v>#REF!</v>
      </c>
      <c r="AM45" s="204" t="e">
        <f>IF('Crisis Indicator Data'!#REF!="No Data",1,IF(#REF!&lt;&gt;"",1,0))</f>
        <v>#REF!</v>
      </c>
      <c r="AN45" s="204" t="e">
        <f>IF('Crisis Indicator Data'!#REF!="No Data",1,IF(#REF!&lt;&gt;"",1,0))</f>
        <v>#REF!</v>
      </c>
      <c r="AO45" s="204" t="e">
        <f>IF('Crisis Indicator Data'!#REF!="No Data",1,IF(#REF!&lt;&gt;"",1,0))</f>
        <v>#REF!</v>
      </c>
      <c r="AP45" s="204" t="e">
        <f>IF('Crisis Indicator Data'!#REF!="No Data",1,IF(#REF!&lt;&gt;"",1,0))</f>
        <v>#REF!</v>
      </c>
      <c r="AQ45" s="204" t="e">
        <f>IF('Crisis Indicator Data'!#REF!="No Data",1,IF(#REF!&lt;&gt;"",1,0))</f>
        <v>#REF!</v>
      </c>
      <c r="AR45" s="204" t="e">
        <f>IF('Crisis Indicator Data'!#REF!="No Data",1,IF(#REF!&lt;&gt;"",1,0))</f>
        <v>#REF!</v>
      </c>
      <c r="AS45" s="204" t="e">
        <f>IF('Crisis Indicator Data'!#REF!="No Data",1,IF(#REF!&lt;&gt;"",1,0))</f>
        <v>#REF!</v>
      </c>
      <c r="AT45" s="204" t="e">
        <f>IF('Crisis Indicator Data'!#REF!="No Data",1,IF(#REF!&lt;&gt;"",1,0))</f>
        <v>#REF!</v>
      </c>
      <c r="AU45" s="204" t="e">
        <f>IF('Crisis Indicator Data'!#REF!="No Data",1,IF(#REF!&lt;&gt;"",1,0))</f>
        <v>#REF!</v>
      </c>
      <c r="AV45" s="204" t="e">
        <f>IF('Crisis Indicator Data'!#REF!="No Data",1,IF(#REF!&lt;&gt;"",1,0))</f>
        <v>#REF!</v>
      </c>
      <c r="AW45" s="204" t="e">
        <f>IF('Crisis Indicator Data'!#REF!="No Data",1,IF(#REF!&lt;&gt;"",1,0))</f>
        <v>#REF!</v>
      </c>
      <c r="AX45" s="204" t="e">
        <f>IF('Crisis Indicator Data'!#REF!="No Data",1,IF(#REF!&lt;&gt;"",1,0))</f>
        <v>#REF!</v>
      </c>
      <c r="AY45" s="204" t="e">
        <f>IF('Crisis Indicator Data'!#REF!="No Data",1,IF(#REF!&lt;&gt;"",1,0))</f>
        <v>#REF!</v>
      </c>
      <c r="AZ45" s="204" t="e">
        <f>IF('Crisis Indicator Data'!#REF!="No Data",1,IF(#REF!&lt;&gt;"",1,0))</f>
        <v>#REF!</v>
      </c>
      <c r="BA45" t="e">
        <f t="shared" si="2"/>
        <v>#REF!</v>
      </c>
      <c r="BB45" s="22" t="e">
        <f t="shared" si="3"/>
        <v>#REF!</v>
      </c>
    </row>
    <row r="46" spans="1:54" x14ac:dyDescent="0.35">
      <c r="A46" t="s">
        <v>6907</v>
      </c>
      <c r="B46" s="204" t="e">
        <f>IF('Crisis Indicator Data'!#REF!="No Data",1,IF(#REF!&lt;&gt;"",1,0))</f>
        <v>#REF!</v>
      </c>
      <c r="C46" s="204" t="e">
        <f>IF('Crisis Indicator Data'!#REF!="No Data",1,IF(#REF!&lt;&gt;"",1,0))</f>
        <v>#REF!</v>
      </c>
      <c r="D46" s="204" t="e">
        <f>IF('Crisis Indicator Data'!#REF!="No Data",1,IF(#REF!&lt;&gt;"",1,0))</f>
        <v>#REF!</v>
      </c>
      <c r="E46" s="204" t="e">
        <f>IF('Crisis Indicator Data'!#REF!="No Data",1,IF(#REF!&lt;&gt;"",1,0))</f>
        <v>#REF!</v>
      </c>
      <c r="F46" s="204" t="e">
        <f>IF('Crisis Indicator Data'!#REF!="No Data",1,IF(#REF!&lt;&gt;"",1,0))</f>
        <v>#REF!</v>
      </c>
      <c r="G46" s="204" t="e">
        <f>IF('Crisis Indicator Data'!#REF!="No Data",1,IF(#REF!&lt;&gt;"",1,0))</f>
        <v>#REF!</v>
      </c>
      <c r="H46" s="204" t="e">
        <f>IF('Crisis Indicator Data'!#REF!="No Data",1,IF(#REF!&lt;&gt;"",1,0))</f>
        <v>#REF!</v>
      </c>
      <c r="I46" s="204" t="e">
        <f>IF('Crisis Indicator Data'!#REF!="No Data",1,IF(#REF!&lt;&gt;"",1,0))</f>
        <v>#REF!</v>
      </c>
      <c r="J46" s="204" t="e">
        <f>IF('Crisis Indicator Data'!#REF!="No Data",1,IF(#REF!&lt;&gt;"",1,0))</f>
        <v>#REF!</v>
      </c>
      <c r="K46" s="204" t="e">
        <f>IF('Crisis Indicator Data'!#REF!="No Data",1,IF(#REF!&lt;&gt;"",1,0))</f>
        <v>#REF!</v>
      </c>
      <c r="L46" s="204" t="e">
        <f>IF('Crisis Indicator Data'!#REF!="No Data",1,IF(#REF!&lt;&gt;"",1,0))</f>
        <v>#REF!</v>
      </c>
      <c r="M46" s="204" t="e">
        <f>IF('Crisis Indicator Data'!#REF!="No Data",1,IF(#REF!&lt;&gt;"",1,0))</f>
        <v>#REF!</v>
      </c>
      <c r="N46" s="204" t="e">
        <f>IF('Crisis Indicator Data'!#REF!="No Data",1,IF(#REF!&lt;&gt;"",1,0))</f>
        <v>#REF!</v>
      </c>
      <c r="O46" s="204" t="e">
        <f>IF('Crisis Indicator Data'!#REF!="No Data",1,IF(#REF!&lt;&gt;"",1,0))</f>
        <v>#REF!</v>
      </c>
      <c r="P46" s="204" t="e">
        <f>IF('Crisis Indicator Data'!#REF!="No Data",1,IF(#REF!&lt;&gt;"",1,0))</f>
        <v>#REF!</v>
      </c>
      <c r="Q46" s="204" t="e">
        <f>IF('Crisis Indicator Data'!#REF!="No Data",1,IF(#REF!&lt;&gt;"",1,0))</f>
        <v>#REF!</v>
      </c>
      <c r="R46" s="204" t="e">
        <f>IF('Crisis Indicator Data'!#REF!="No Data",1,IF(#REF!&lt;&gt;"",1,0))</f>
        <v>#REF!</v>
      </c>
      <c r="S46" s="204" t="e">
        <f>IF('Crisis Indicator Data'!#REF!="No Data",1,IF(#REF!&lt;&gt;"",1,0))</f>
        <v>#REF!</v>
      </c>
      <c r="T46" s="204" t="e">
        <f>IF('Crisis Indicator Data'!#REF!="No Data",1,IF(#REF!&lt;&gt;"",1,0))</f>
        <v>#REF!</v>
      </c>
      <c r="U46" s="204" t="e">
        <f>IF('Crisis Indicator Data'!#REF!="No Data",1,IF(#REF!&lt;&gt;"",1,0))</f>
        <v>#REF!</v>
      </c>
      <c r="V46" s="204" t="e">
        <f>IF('Crisis Indicator Data'!#REF!="No Data",1,IF(#REF!&lt;&gt;"",1,0))</f>
        <v>#REF!</v>
      </c>
      <c r="W46" s="204" t="e">
        <f>IF('Crisis Indicator Data'!#REF!="No Data",1,IF(#REF!&lt;&gt;"",1,0))</f>
        <v>#REF!</v>
      </c>
      <c r="X46" s="204" t="e">
        <f>IF('Crisis Indicator Data'!#REF!="No Data",1,IF(#REF!&lt;&gt;"",1,0))</f>
        <v>#REF!</v>
      </c>
      <c r="Y46" s="204" t="e">
        <f>IF('Crisis Indicator Data'!#REF!="No Data",1,IF(#REF!&lt;&gt;"",1,0))</f>
        <v>#REF!</v>
      </c>
      <c r="Z46" s="204" t="e">
        <f>IF('Crisis Indicator Data'!#REF!="No Data",1,IF(#REF!&lt;&gt;"",1,0))</f>
        <v>#REF!</v>
      </c>
      <c r="AA46" s="204" t="e">
        <f>IF('Crisis Indicator Data'!#REF!="No Data",1,IF(#REF!&lt;&gt;"",1,0))</f>
        <v>#REF!</v>
      </c>
      <c r="AB46" s="204" t="e">
        <f>IF('Crisis Indicator Data'!#REF!="No Data",1,IF(#REF!&lt;&gt;"",1,0))</f>
        <v>#REF!</v>
      </c>
      <c r="AC46" s="204" t="e">
        <f>IF('Crisis Indicator Data'!#REF!="No Data",1,IF(#REF!&lt;&gt;"",1,0))</f>
        <v>#REF!</v>
      </c>
      <c r="AD46" s="204" t="e">
        <f>IF('Crisis Indicator Data'!#REF!="No Data",1,IF(#REF!&lt;&gt;"",1,0))</f>
        <v>#REF!</v>
      </c>
      <c r="AE46" s="204" t="e">
        <f>IF('Crisis Indicator Data'!#REF!="No Data",1,IF(#REF!&lt;&gt;"",1,0))</f>
        <v>#REF!</v>
      </c>
      <c r="AF46" s="204" t="e">
        <f>IF('Crisis Indicator Data'!#REF!="No Data",1,IF(#REF!&lt;&gt;"",1,0))</f>
        <v>#REF!</v>
      </c>
      <c r="AG46" s="204" t="e">
        <f>IF('Crisis Indicator Data'!#REF!="No Data",1,IF(#REF!&lt;&gt;"",1,0))</f>
        <v>#REF!</v>
      </c>
      <c r="AH46" s="204" t="e">
        <f>IF('Crisis Indicator Data'!#REF!="No Data",1,IF(#REF!&lt;&gt;"",1,0))</f>
        <v>#REF!</v>
      </c>
      <c r="AI46" s="204" t="e">
        <f>IF('Crisis Indicator Data'!#REF!="No Data",1,IF(#REF!&lt;&gt;"",1,0))</f>
        <v>#REF!</v>
      </c>
      <c r="AJ46" s="204" t="e">
        <f>IF('Crisis Indicator Data'!#REF!="No Data",1,IF(#REF!&lt;&gt;"",1,0))</f>
        <v>#REF!</v>
      </c>
      <c r="AK46" s="204" t="e">
        <f>IF('Crisis Indicator Data'!#REF!="No Data",1,IF(#REF!&lt;&gt;"",1,0))</f>
        <v>#REF!</v>
      </c>
      <c r="AL46" s="204" t="e">
        <f>IF('Crisis Indicator Data'!#REF!="No Data",1,IF(#REF!&lt;&gt;"",1,0))</f>
        <v>#REF!</v>
      </c>
      <c r="AM46" s="204" t="e">
        <f>IF('Crisis Indicator Data'!#REF!="No Data",1,IF(#REF!&lt;&gt;"",1,0))</f>
        <v>#REF!</v>
      </c>
      <c r="AN46" s="204" t="e">
        <f>IF('Crisis Indicator Data'!#REF!="No Data",1,IF(#REF!&lt;&gt;"",1,0))</f>
        <v>#REF!</v>
      </c>
      <c r="AO46" s="204" t="e">
        <f>IF('Crisis Indicator Data'!#REF!="No Data",1,IF(#REF!&lt;&gt;"",1,0))</f>
        <v>#REF!</v>
      </c>
      <c r="AP46" s="204" t="e">
        <f>IF('Crisis Indicator Data'!#REF!="No Data",1,IF(#REF!&lt;&gt;"",1,0))</f>
        <v>#REF!</v>
      </c>
      <c r="AQ46" s="204" t="e">
        <f>IF('Crisis Indicator Data'!#REF!="No Data",1,IF(#REF!&lt;&gt;"",1,0))</f>
        <v>#REF!</v>
      </c>
      <c r="AR46" s="204" t="e">
        <f>IF('Crisis Indicator Data'!#REF!="No Data",1,IF(#REF!&lt;&gt;"",1,0))</f>
        <v>#REF!</v>
      </c>
      <c r="AS46" s="204" t="e">
        <f>IF('Crisis Indicator Data'!#REF!="No Data",1,IF(#REF!&lt;&gt;"",1,0))</f>
        <v>#REF!</v>
      </c>
      <c r="AT46" s="204" t="e">
        <f>IF('Crisis Indicator Data'!#REF!="No Data",1,IF(#REF!&lt;&gt;"",1,0))</f>
        <v>#REF!</v>
      </c>
      <c r="AU46" s="204" t="e">
        <f>IF('Crisis Indicator Data'!#REF!="No Data",1,IF(#REF!&lt;&gt;"",1,0))</f>
        <v>#REF!</v>
      </c>
      <c r="AV46" s="204" t="e">
        <f>IF('Crisis Indicator Data'!#REF!="No Data",1,IF(#REF!&lt;&gt;"",1,0))</f>
        <v>#REF!</v>
      </c>
      <c r="AW46" s="204" t="e">
        <f>IF('Crisis Indicator Data'!#REF!="No Data",1,IF(#REF!&lt;&gt;"",1,0))</f>
        <v>#REF!</v>
      </c>
      <c r="AX46" s="204" t="e">
        <f>IF('Crisis Indicator Data'!#REF!="No Data",1,IF(#REF!&lt;&gt;"",1,0))</f>
        <v>#REF!</v>
      </c>
      <c r="AY46" s="204" t="e">
        <f>IF('Crisis Indicator Data'!#REF!="No Data",1,IF(#REF!&lt;&gt;"",1,0))</f>
        <v>#REF!</v>
      </c>
      <c r="AZ46" s="204" t="e">
        <f>IF('Crisis Indicator Data'!#REF!="No Data",1,IF(#REF!&lt;&gt;"",1,0))</f>
        <v>#REF!</v>
      </c>
      <c r="BA46" t="e">
        <f t="shared" si="2"/>
        <v>#REF!</v>
      </c>
      <c r="BB46" s="22" t="e">
        <f t="shared" si="3"/>
        <v>#REF!</v>
      </c>
    </row>
    <row r="47" spans="1:54" x14ac:dyDescent="0.35">
      <c r="A47" t="s">
        <v>6914</v>
      </c>
      <c r="B47" s="204" t="e">
        <f>IF('Crisis Indicator Data'!#REF!="No Data",1,IF(#REF!&lt;&gt;"",1,0))</f>
        <v>#REF!</v>
      </c>
      <c r="C47" s="204" t="e">
        <f>IF('Crisis Indicator Data'!#REF!="No Data",1,IF(#REF!&lt;&gt;"",1,0))</f>
        <v>#REF!</v>
      </c>
      <c r="D47" s="204" t="e">
        <f>IF('Crisis Indicator Data'!#REF!="No Data",1,IF(#REF!&lt;&gt;"",1,0))</f>
        <v>#REF!</v>
      </c>
      <c r="E47" s="204" t="e">
        <f>IF('Crisis Indicator Data'!#REF!="No Data",1,IF(#REF!&lt;&gt;"",1,0))</f>
        <v>#REF!</v>
      </c>
      <c r="F47" s="204" t="e">
        <f>IF('Crisis Indicator Data'!#REF!="No Data",1,IF(#REF!&lt;&gt;"",1,0))</f>
        <v>#REF!</v>
      </c>
      <c r="G47" s="204" t="e">
        <f>IF('Crisis Indicator Data'!#REF!="No Data",1,IF(#REF!&lt;&gt;"",1,0))</f>
        <v>#REF!</v>
      </c>
      <c r="H47" s="204" t="e">
        <f>IF('Crisis Indicator Data'!#REF!="No Data",1,IF(#REF!&lt;&gt;"",1,0))</f>
        <v>#REF!</v>
      </c>
      <c r="I47" s="204" t="e">
        <f>IF('Crisis Indicator Data'!#REF!="No Data",1,IF(#REF!&lt;&gt;"",1,0))</f>
        <v>#REF!</v>
      </c>
      <c r="J47" s="204" t="e">
        <f>IF('Crisis Indicator Data'!#REF!="No Data",1,IF(#REF!&lt;&gt;"",1,0))</f>
        <v>#REF!</v>
      </c>
      <c r="K47" s="204" t="e">
        <f>IF('Crisis Indicator Data'!#REF!="No Data",1,IF(#REF!&lt;&gt;"",1,0))</f>
        <v>#REF!</v>
      </c>
      <c r="L47" s="204" t="e">
        <f>IF('Crisis Indicator Data'!#REF!="No Data",1,IF(#REF!&lt;&gt;"",1,0))</f>
        <v>#REF!</v>
      </c>
      <c r="M47" s="204" t="e">
        <f>IF('Crisis Indicator Data'!#REF!="No Data",1,IF(#REF!&lt;&gt;"",1,0))</f>
        <v>#REF!</v>
      </c>
      <c r="N47" s="204" t="e">
        <f>IF('Crisis Indicator Data'!#REF!="No Data",1,IF(#REF!&lt;&gt;"",1,0))</f>
        <v>#REF!</v>
      </c>
      <c r="O47" s="204" t="e">
        <f>IF('Crisis Indicator Data'!#REF!="No Data",1,IF(#REF!&lt;&gt;"",1,0))</f>
        <v>#REF!</v>
      </c>
      <c r="P47" s="204" t="e">
        <f>IF('Crisis Indicator Data'!#REF!="No Data",1,IF(#REF!&lt;&gt;"",1,0))</f>
        <v>#REF!</v>
      </c>
      <c r="Q47" s="204" t="e">
        <f>IF('Crisis Indicator Data'!#REF!="No Data",1,IF(#REF!&lt;&gt;"",1,0))</f>
        <v>#REF!</v>
      </c>
      <c r="R47" s="204" t="e">
        <f>IF('Crisis Indicator Data'!#REF!="No Data",1,IF(#REF!&lt;&gt;"",1,0))</f>
        <v>#REF!</v>
      </c>
      <c r="S47" s="204" t="e">
        <f>IF('Crisis Indicator Data'!#REF!="No Data",1,IF(#REF!&lt;&gt;"",1,0))</f>
        <v>#REF!</v>
      </c>
      <c r="T47" s="204" t="e">
        <f>IF('Crisis Indicator Data'!#REF!="No Data",1,IF(#REF!&lt;&gt;"",1,0))</f>
        <v>#REF!</v>
      </c>
      <c r="U47" s="204" t="e">
        <f>IF('Crisis Indicator Data'!#REF!="No Data",1,IF(#REF!&lt;&gt;"",1,0))</f>
        <v>#REF!</v>
      </c>
      <c r="V47" s="204" t="e">
        <f>IF('Crisis Indicator Data'!#REF!="No Data",1,IF(#REF!&lt;&gt;"",1,0))</f>
        <v>#REF!</v>
      </c>
      <c r="W47" s="204" t="e">
        <f>IF('Crisis Indicator Data'!#REF!="No Data",1,IF(#REF!&lt;&gt;"",1,0))</f>
        <v>#REF!</v>
      </c>
      <c r="X47" s="204" t="e">
        <f>IF('Crisis Indicator Data'!#REF!="No Data",1,IF(#REF!&lt;&gt;"",1,0))</f>
        <v>#REF!</v>
      </c>
      <c r="Y47" s="204" t="e">
        <f>IF('Crisis Indicator Data'!#REF!="No Data",1,IF(#REF!&lt;&gt;"",1,0))</f>
        <v>#REF!</v>
      </c>
      <c r="Z47" s="204" t="e">
        <f>IF('Crisis Indicator Data'!#REF!="No Data",1,IF(#REF!&lt;&gt;"",1,0))</f>
        <v>#REF!</v>
      </c>
      <c r="AA47" s="204" t="e">
        <f>IF('Crisis Indicator Data'!#REF!="No Data",1,IF(#REF!&lt;&gt;"",1,0))</f>
        <v>#REF!</v>
      </c>
      <c r="AB47" s="204" t="e">
        <f>IF('Crisis Indicator Data'!#REF!="No Data",1,IF(#REF!&lt;&gt;"",1,0))</f>
        <v>#REF!</v>
      </c>
      <c r="AC47" s="204" t="e">
        <f>IF('Crisis Indicator Data'!#REF!="No Data",1,IF(#REF!&lt;&gt;"",1,0))</f>
        <v>#REF!</v>
      </c>
      <c r="AD47" s="204" t="e">
        <f>IF('Crisis Indicator Data'!#REF!="No Data",1,IF(#REF!&lt;&gt;"",1,0))</f>
        <v>#REF!</v>
      </c>
      <c r="AE47" s="204" t="e">
        <f>IF('Crisis Indicator Data'!#REF!="No Data",1,IF(#REF!&lt;&gt;"",1,0))</f>
        <v>#REF!</v>
      </c>
      <c r="AF47" s="204" t="e">
        <f>IF('Crisis Indicator Data'!#REF!="No Data",1,IF(#REF!&lt;&gt;"",1,0))</f>
        <v>#REF!</v>
      </c>
      <c r="AG47" s="204" t="e">
        <f>IF('Crisis Indicator Data'!#REF!="No Data",1,IF(#REF!&lt;&gt;"",1,0))</f>
        <v>#REF!</v>
      </c>
      <c r="AH47" s="204" t="e">
        <f>IF('Crisis Indicator Data'!#REF!="No Data",1,IF(#REF!&lt;&gt;"",1,0))</f>
        <v>#REF!</v>
      </c>
      <c r="AI47" s="204" t="e">
        <f>IF('Crisis Indicator Data'!#REF!="No Data",1,IF(#REF!&lt;&gt;"",1,0))</f>
        <v>#REF!</v>
      </c>
      <c r="AJ47" s="204" t="e">
        <f>IF('Crisis Indicator Data'!#REF!="No Data",1,IF(#REF!&lt;&gt;"",1,0))</f>
        <v>#REF!</v>
      </c>
      <c r="AK47" s="204" t="e">
        <f>IF('Crisis Indicator Data'!#REF!="No Data",1,IF(#REF!&lt;&gt;"",1,0))</f>
        <v>#REF!</v>
      </c>
      <c r="AL47" s="204" t="e">
        <f>IF('Crisis Indicator Data'!#REF!="No Data",1,IF(#REF!&lt;&gt;"",1,0))</f>
        <v>#REF!</v>
      </c>
      <c r="AM47" s="204" t="e">
        <f>IF('Crisis Indicator Data'!#REF!="No Data",1,IF(#REF!&lt;&gt;"",1,0))</f>
        <v>#REF!</v>
      </c>
      <c r="AN47" s="204" t="e">
        <f>IF('Crisis Indicator Data'!#REF!="No Data",1,IF(#REF!&lt;&gt;"",1,0))</f>
        <v>#REF!</v>
      </c>
      <c r="AO47" s="204" t="e">
        <f>IF('Crisis Indicator Data'!#REF!="No Data",1,IF(#REF!&lt;&gt;"",1,0))</f>
        <v>#REF!</v>
      </c>
      <c r="AP47" s="204" t="e">
        <f>IF('Crisis Indicator Data'!#REF!="No Data",1,IF(#REF!&lt;&gt;"",1,0))</f>
        <v>#REF!</v>
      </c>
      <c r="AQ47" s="204" t="e">
        <f>IF('Crisis Indicator Data'!#REF!="No Data",1,IF(#REF!&lt;&gt;"",1,0))</f>
        <v>#REF!</v>
      </c>
      <c r="AR47" s="204" t="e">
        <f>IF('Crisis Indicator Data'!#REF!="No Data",1,IF(#REF!&lt;&gt;"",1,0))</f>
        <v>#REF!</v>
      </c>
      <c r="AS47" s="204" t="e">
        <f>IF('Crisis Indicator Data'!#REF!="No Data",1,IF(#REF!&lt;&gt;"",1,0))</f>
        <v>#REF!</v>
      </c>
      <c r="AT47" s="204" t="e">
        <f>IF('Crisis Indicator Data'!#REF!="No Data",1,IF(#REF!&lt;&gt;"",1,0))</f>
        <v>#REF!</v>
      </c>
      <c r="AU47" s="204" t="e">
        <f>IF('Crisis Indicator Data'!#REF!="No Data",1,IF(#REF!&lt;&gt;"",1,0))</f>
        <v>#REF!</v>
      </c>
      <c r="AV47" s="204" t="e">
        <f>IF('Crisis Indicator Data'!#REF!="No Data",1,IF(#REF!&lt;&gt;"",1,0))</f>
        <v>#REF!</v>
      </c>
      <c r="AW47" s="204" t="e">
        <f>IF('Crisis Indicator Data'!#REF!="No Data",1,IF(#REF!&lt;&gt;"",1,0))</f>
        <v>#REF!</v>
      </c>
      <c r="AX47" s="204" t="e">
        <f>IF('Crisis Indicator Data'!#REF!="No Data",1,IF(#REF!&lt;&gt;"",1,0))</f>
        <v>#REF!</v>
      </c>
      <c r="AY47" s="204" t="e">
        <f>IF('Crisis Indicator Data'!#REF!="No Data",1,IF(#REF!&lt;&gt;"",1,0))</f>
        <v>#REF!</v>
      </c>
      <c r="AZ47" s="204" t="e">
        <f>IF('Crisis Indicator Data'!#REF!="No Data",1,IF(#REF!&lt;&gt;"",1,0))</f>
        <v>#REF!</v>
      </c>
      <c r="BA47" t="e">
        <f t="shared" si="2"/>
        <v>#REF!</v>
      </c>
      <c r="BB47" s="22" t="e">
        <f t="shared" si="3"/>
        <v>#REF!</v>
      </c>
    </row>
    <row r="48" spans="1:54" x14ac:dyDescent="0.35">
      <c r="A48" t="s">
        <v>6910</v>
      </c>
      <c r="B48" s="204" t="e">
        <f>IF('Crisis Indicator Data'!#REF!="No Data",1,IF(#REF!&lt;&gt;"",1,0))</f>
        <v>#REF!</v>
      </c>
      <c r="C48" s="204" t="e">
        <f>IF('Crisis Indicator Data'!#REF!="No Data",1,IF(#REF!&lt;&gt;"",1,0))</f>
        <v>#REF!</v>
      </c>
      <c r="D48" s="204" t="e">
        <f>IF('Crisis Indicator Data'!#REF!="No Data",1,IF(#REF!&lt;&gt;"",1,0))</f>
        <v>#REF!</v>
      </c>
      <c r="E48" s="204" t="e">
        <f>IF('Crisis Indicator Data'!#REF!="No Data",1,IF(#REF!&lt;&gt;"",1,0))</f>
        <v>#REF!</v>
      </c>
      <c r="F48" s="204" t="e">
        <f>IF('Crisis Indicator Data'!#REF!="No Data",1,IF(#REF!&lt;&gt;"",1,0))</f>
        <v>#REF!</v>
      </c>
      <c r="G48" s="204" t="e">
        <f>IF('Crisis Indicator Data'!#REF!="No Data",1,IF(#REF!&lt;&gt;"",1,0))</f>
        <v>#REF!</v>
      </c>
      <c r="H48" s="204" t="e">
        <f>IF('Crisis Indicator Data'!#REF!="No Data",1,IF(#REF!&lt;&gt;"",1,0))</f>
        <v>#REF!</v>
      </c>
      <c r="I48" s="204" t="e">
        <f>IF('Crisis Indicator Data'!#REF!="No Data",1,IF(#REF!&lt;&gt;"",1,0))</f>
        <v>#REF!</v>
      </c>
      <c r="J48" s="204" t="e">
        <f>IF('Crisis Indicator Data'!#REF!="No Data",1,IF(#REF!&lt;&gt;"",1,0))</f>
        <v>#REF!</v>
      </c>
      <c r="K48" s="204" t="e">
        <f>IF('Crisis Indicator Data'!#REF!="No Data",1,IF(#REF!&lt;&gt;"",1,0))</f>
        <v>#REF!</v>
      </c>
      <c r="L48" s="204" t="e">
        <f>IF('Crisis Indicator Data'!#REF!="No Data",1,IF(#REF!&lt;&gt;"",1,0))</f>
        <v>#REF!</v>
      </c>
      <c r="M48" s="204" t="e">
        <f>IF('Crisis Indicator Data'!#REF!="No Data",1,IF(#REF!&lt;&gt;"",1,0))</f>
        <v>#REF!</v>
      </c>
      <c r="N48" s="204" t="e">
        <f>IF('Crisis Indicator Data'!#REF!="No Data",1,IF(#REF!&lt;&gt;"",1,0))</f>
        <v>#REF!</v>
      </c>
      <c r="O48" s="204" t="e">
        <f>IF('Crisis Indicator Data'!#REF!="No Data",1,IF(#REF!&lt;&gt;"",1,0))</f>
        <v>#REF!</v>
      </c>
      <c r="P48" s="204" t="e">
        <f>IF('Crisis Indicator Data'!#REF!="No Data",1,IF(#REF!&lt;&gt;"",1,0))</f>
        <v>#REF!</v>
      </c>
      <c r="Q48" s="204" t="e">
        <f>IF('Crisis Indicator Data'!#REF!="No Data",1,IF(#REF!&lt;&gt;"",1,0))</f>
        <v>#REF!</v>
      </c>
      <c r="R48" s="204" t="e">
        <f>IF('Crisis Indicator Data'!#REF!="No Data",1,IF(#REF!&lt;&gt;"",1,0))</f>
        <v>#REF!</v>
      </c>
      <c r="S48" s="204" t="e">
        <f>IF('Crisis Indicator Data'!#REF!="No Data",1,IF(#REF!&lt;&gt;"",1,0))</f>
        <v>#REF!</v>
      </c>
      <c r="T48" s="204" t="e">
        <f>IF('Crisis Indicator Data'!#REF!="No Data",1,IF(#REF!&lt;&gt;"",1,0))</f>
        <v>#REF!</v>
      </c>
      <c r="U48" s="204" t="e">
        <f>IF('Crisis Indicator Data'!#REF!="No Data",1,IF(#REF!&lt;&gt;"",1,0))</f>
        <v>#REF!</v>
      </c>
      <c r="V48" s="204" t="e">
        <f>IF('Crisis Indicator Data'!#REF!="No Data",1,IF(#REF!&lt;&gt;"",1,0))</f>
        <v>#REF!</v>
      </c>
      <c r="W48" s="204" t="e">
        <f>IF('Crisis Indicator Data'!#REF!="No Data",1,IF(#REF!&lt;&gt;"",1,0))</f>
        <v>#REF!</v>
      </c>
      <c r="X48" s="204" t="e">
        <f>IF('Crisis Indicator Data'!#REF!="No Data",1,IF(#REF!&lt;&gt;"",1,0))</f>
        <v>#REF!</v>
      </c>
      <c r="Y48" s="204" t="e">
        <f>IF('Crisis Indicator Data'!#REF!="No Data",1,IF(#REF!&lt;&gt;"",1,0))</f>
        <v>#REF!</v>
      </c>
      <c r="Z48" s="204" t="e">
        <f>IF('Crisis Indicator Data'!#REF!="No Data",1,IF(#REF!&lt;&gt;"",1,0))</f>
        <v>#REF!</v>
      </c>
      <c r="AA48" s="204" t="e">
        <f>IF('Crisis Indicator Data'!#REF!="No Data",1,IF(#REF!&lt;&gt;"",1,0))</f>
        <v>#REF!</v>
      </c>
      <c r="AB48" s="204" t="e">
        <f>IF('Crisis Indicator Data'!#REF!="No Data",1,IF(#REF!&lt;&gt;"",1,0))</f>
        <v>#REF!</v>
      </c>
      <c r="AC48" s="204" t="e">
        <f>IF('Crisis Indicator Data'!#REF!="No Data",1,IF(#REF!&lt;&gt;"",1,0))</f>
        <v>#REF!</v>
      </c>
      <c r="AD48" s="204" t="e">
        <f>IF('Crisis Indicator Data'!#REF!="No Data",1,IF(#REF!&lt;&gt;"",1,0))</f>
        <v>#REF!</v>
      </c>
      <c r="AE48" s="204" t="e">
        <f>IF('Crisis Indicator Data'!#REF!="No Data",1,IF(#REF!&lt;&gt;"",1,0))</f>
        <v>#REF!</v>
      </c>
      <c r="AF48" s="204" t="e">
        <f>IF('Crisis Indicator Data'!#REF!="No Data",1,IF(#REF!&lt;&gt;"",1,0))</f>
        <v>#REF!</v>
      </c>
      <c r="AG48" s="204" t="e">
        <f>IF('Crisis Indicator Data'!#REF!="No Data",1,IF(#REF!&lt;&gt;"",1,0))</f>
        <v>#REF!</v>
      </c>
      <c r="AH48" s="204" t="e">
        <f>IF('Crisis Indicator Data'!#REF!="No Data",1,IF(#REF!&lt;&gt;"",1,0))</f>
        <v>#REF!</v>
      </c>
      <c r="AI48" s="204" t="e">
        <f>IF('Crisis Indicator Data'!#REF!="No Data",1,IF(#REF!&lt;&gt;"",1,0))</f>
        <v>#REF!</v>
      </c>
      <c r="AJ48" s="204" t="e">
        <f>IF('Crisis Indicator Data'!#REF!="No Data",1,IF(#REF!&lt;&gt;"",1,0))</f>
        <v>#REF!</v>
      </c>
      <c r="AK48" s="204" t="e">
        <f>IF('Crisis Indicator Data'!#REF!="No Data",1,IF(#REF!&lt;&gt;"",1,0))</f>
        <v>#REF!</v>
      </c>
      <c r="AL48" s="204" t="e">
        <f>IF('Crisis Indicator Data'!#REF!="No Data",1,IF(#REF!&lt;&gt;"",1,0))</f>
        <v>#REF!</v>
      </c>
      <c r="AM48" s="204" t="e">
        <f>IF('Crisis Indicator Data'!#REF!="No Data",1,IF(#REF!&lt;&gt;"",1,0))</f>
        <v>#REF!</v>
      </c>
      <c r="AN48" s="204" t="e">
        <f>IF('Crisis Indicator Data'!#REF!="No Data",1,IF(#REF!&lt;&gt;"",1,0))</f>
        <v>#REF!</v>
      </c>
      <c r="AO48" s="204" t="e">
        <f>IF('Crisis Indicator Data'!#REF!="No Data",1,IF(#REF!&lt;&gt;"",1,0))</f>
        <v>#REF!</v>
      </c>
      <c r="AP48" s="204" t="e">
        <f>IF('Crisis Indicator Data'!#REF!="No Data",1,IF(#REF!&lt;&gt;"",1,0))</f>
        <v>#REF!</v>
      </c>
      <c r="AQ48" s="204" t="e">
        <f>IF('Crisis Indicator Data'!#REF!="No Data",1,IF(#REF!&lt;&gt;"",1,0))</f>
        <v>#REF!</v>
      </c>
      <c r="AR48" s="204" t="e">
        <f>IF('Crisis Indicator Data'!#REF!="No Data",1,IF(#REF!&lt;&gt;"",1,0))</f>
        <v>#REF!</v>
      </c>
      <c r="AS48" s="204" t="e">
        <f>IF('Crisis Indicator Data'!#REF!="No Data",1,IF(#REF!&lt;&gt;"",1,0))</f>
        <v>#REF!</v>
      </c>
      <c r="AT48" s="204" t="e">
        <f>IF('Crisis Indicator Data'!#REF!="No Data",1,IF(#REF!&lt;&gt;"",1,0))</f>
        <v>#REF!</v>
      </c>
      <c r="AU48" s="204" t="e">
        <f>IF('Crisis Indicator Data'!#REF!="No Data",1,IF(#REF!&lt;&gt;"",1,0))</f>
        <v>#REF!</v>
      </c>
      <c r="AV48" s="204" t="e">
        <f>IF('Crisis Indicator Data'!#REF!="No Data",1,IF(#REF!&lt;&gt;"",1,0))</f>
        <v>#REF!</v>
      </c>
      <c r="AW48" s="204" t="e">
        <f>IF('Crisis Indicator Data'!#REF!="No Data",1,IF(#REF!&lt;&gt;"",1,0))</f>
        <v>#REF!</v>
      </c>
      <c r="AX48" s="204" t="e">
        <f>IF('Crisis Indicator Data'!#REF!="No Data",1,IF(#REF!&lt;&gt;"",1,0))</f>
        <v>#REF!</v>
      </c>
      <c r="AY48" s="204" t="e">
        <f>IF('Crisis Indicator Data'!#REF!="No Data",1,IF(#REF!&lt;&gt;"",1,0))</f>
        <v>#REF!</v>
      </c>
      <c r="AZ48" s="204" t="e">
        <f>IF('Crisis Indicator Data'!#REF!="No Data",1,IF(#REF!&lt;&gt;"",1,0))</f>
        <v>#REF!</v>
      </c>
      <c r="BA48" t="e">
        <f t="shared" si="2"/>
        <v>#REF!</v>
      </c>
      <c r="BB48" s="22" t="e">
        <f t="shared" si="3"/>
        <v>#REF!</v>
      </c>
    </row>
    <row r="49" spans="1:54" x14ac:dyDescent="0.35">
      <c r="A49" t="s">
        <v>6912</v>
      </c>
      <c r="B49" s="204" t="e">
        <f>IF('Crisis Indicator Data'!#REF!="No Data",1,IF(#REF!&lt;&gt;"",1,0))</f>
        <v>#REF!</v>
      </c>
      <c r="C49" s="204" t="e">
        <f>IF('Crisis Indicator Data'!#REF!="No Data",1,IF(#REF!&lt;&gt;"",1,0))</f>
        <v>#REF!</v>
      </c>
      <c r="D49" s="204" t="e">
        <f>IF('Crisis Indicator Data'!#REF!="No Data",1,IF(#REF!&lt;&gt;"",1,0))</f>
        <v>#REF!</v>
      </c>
      <c r="E49" s="204" t="e">
        <f>IF('Crisis Indicator Data'!#REF!="No Data",1,IF(#REF!&lt;&gt;"",1,0))</f>
        <v>#REF!</v>
      </c>
      <c r="F49" s="204" t="e">
        <f>IF('Crisis Indicator Data'!#REF!="No Data",1,IF(#REF!&lt;&gt;"",1,0))</f>
        <v>#REF!</v>
      </c>
      <c r="G49" s="204" t="e">
        <f>IF('Crisis Indicator Data'!#REF!="No Data",1,IF(#REF!&lt;&gt;"",1,0))</f>
        <v>#REF!</v>
      </c>
      <c r="H49" s="204" t="e">
        <f>IF('Crisis Indicator Data'!#REF!="No Data",1,IF(#REF!&lt;&gt;"",1,0))</f>
        <v>#REF!</v>
      </c>
      <c r="I49" s="204" t="e">
        <f>IF('Crisis Indicator Data'!#REF!="No Data",1,IF(#REF!&lt;&gt;"",1,0))</f>
        <v>#REF!</v>
      </c>
      <c r="J49" s="204" t="e">
        <f>IF('Crisis Indicator Data'!#REF!="No Data",1,IF(#REF!&lt;&gt;"",1,0))</f>
        <v>#REF!</v>
      </c>
      <c r="K49" s="204" t="e">
        <f>IF('Crisis Indicator Data'!#REF!="No Data",1,IF(#REF!&lt;&gt;"",1,0))</f>
        <v>#REF!</v>
      </c>
      <c r="L49" s="204" t="e">
        <f>IF('Crisis Indicator Data'!#REF!="No Data",1,IF(#REF!&lt;&gt;"",1,0))</f>
        <v>#REF!</v>
      </c>
      <c r="M49" s="204" t="e">
        <f>IF('Crisis Indicator Data'!#REF!="No Data",1,IF(#REF!&lt;&gt;"",1,0))</f>
        <v>#REF!</v>
      </c>
      <c r="N49" s="204" t="e">
        <f>IF('Crisis Indicator Data'!#REF!="No Data",1,IF(#REF!&lt;&gt;"",1,0))</f>
        <v>#REF!</v>
      </c>
      <c r="O49" s="204" t="e">
        <f>IF('Crisis Indicator Data'!#REF!="No Data",1,IF(#REF!&lt;&gt;"",1,0))</f>
        <v>#REF!</v>
      </c>
      <c r="P49" s="204" t="e">
        <f>IF('Crisis Indicator Data'!#REF!="No Data",1,IF(#REF!&lt;&gt;"",1,0))</f>
        <v>#REF!</v>
      </c>
      <c r="Q49" s="204" t="e">
        <f>IF('Crisis Indicator Data'!#REF!="No Data",1,IF(#REF!&lt;&gt;"",1,0))</f>
        <v>#REF!</v>
      </c>
      <c r="R49" s="204" t="e">
        <f>IF('Crisis Indicator Data'!#REF!="No Data",1,IF(#REF!&lt;&gt;"",1,0))</f>
        <v>#REF!</v>
      </c>
      <c r="S49" s="204" t="e">
        <f>IF('Crisis Indicator Data'!#REF!="No Data",1,IF(#REF!&lt;&gt;"",1,0))</f>
        <v>#REF!</v>
      </c>
      <c r="T49" s="204" t="e">
        <f>IF('Crisis Indicator Data'!#REF!="No Data",1,IF(#REF!&lt;&gt;"",1,0))</f>
        <v>#REF!</v>
      </c>
      <c r="U49" s="204" t="e">
        <f>IF('Crisis Indicator Data'!#REF!="No Data",1,IF(#REF!&lt;&gt;"",1,0))</f>
        <v>#REF!</v>
      </c>
      <c r="V49" s="204" t="e">
        <f>IF('Crisis Indicator Data'!#REF!="No Data",1,IF(#REF!&lt;&gt;"",1,0))</f>
        <v>#REF!</v>
      </c>
      <c r="W49" s="204" t="e">
        <f>IF('Crisis Indicator Data'!#REF!="No Data",1,IF(#REF!&lt;&gt;"",1,0))</f>
        <v>#REF!</v>
      </c>
      <c r="X49" s="204" t="e">
        <f>IF('Crisis Indicator Data'!#REF!="No Data",1,IF(#REF!&lt;&gt;"",1,0))</f>
        <v>#REF!</v>
      </c>
      <c r="Y49" s="204" t="e">
        <f>IF('Crisis Indicator Data'!#REF!="No Data",1,IF(#REF!&lt;&gt;"",1,0))</f>
        <v>#REF!</v>
      </c>
      <c r="Z49" s="204" t="e">
        <f>IF('Crisis Indicator Data'!#REF!="No Data",1,IF(#REF!&lt;&gt;"",1,0))</f>
        <v>#REF!</v>
      </c>
      <c r="AA49" s="204" t="e">
        <f>IF('Crisis Indicator Data'!#REF!="No Data",1,IF(#REF!&lt;&gt;"",1,0))</f>
        <v>#REF!</v>
      </c>
      <c r="AB49" s="204" t="e">
        <f>IF('Crisis Indicator Data'!#REF!="No Data",1,IF(#REF!&lt;&gt;"",1,0))</f>
        <v>#REF!</v>
      </c>
      <c r="AC49" s="204" t="e">
        <f>IF('Crisis Indicator Data'!#REF!="No Data",1,IF(#REF!&lt;&gt;"",1,0))</f>
        <v>#REF!</v>
      </c>
      <c r="AD49" s="204" t="e">
        <f>IF('Crisis Indicator Data'!#REF!="No Data",1,IF(#REF!&lt;&gt;"",1,0))</f>
        <v>#REF!</v>
      </c>
      <c r="AE49" s="204" t="e">
        <f>IF('Crisis Indicator Data'!#REF!="No Data",1,IF(#REF!&lt;&gt;"",1,0))</f>
        <v>#REF!</v>
      </c>
      <c r="AF49" s="204" t="e">
        <f>IF('Crisis Indicator Data'!#REF!="No Data",1,IF(#REF!&lt;&gt;"",1,0))</f>
        <v>#REF!</v>
      </c>
      <c r="AG49" s="204" t="e">
        <f>IF('Crisis Indicator Data'!#REF!="No Data",1,IF(#REF!&lt;&gt;"",1,0))</f>
        <v>#REF!</v>
      </c>
      <c r="AH49" s="204" t="e">
        <f>IF('Crisis Indicator Data'!#REF!="No Data",1,IF(#REF!&lt;&gt;"",1,0))</f>
        <v>#REF!</v>
      </c>
      <c r="AI49" s="204" t="e">
        <f>IF('Crisis Indicator Data'!#REF!="No Data",1,IF(#REF!&lt;&gt;"",1,0))</f>
        <v>#REF!</v>
      </c>
      <c r="AJ49" s="204" t="e">
        <f>IF('Crisis Indicator Data'!#REF!="No Data",1,IF(#REF!&lt;&gt;"",1,0))</f>
        <v>#REF!</v>
      </c>
      <c r="AK49" s="204" t="e">
        <f>IF('Crisis Indicator Data'!#REF!="No Data",1,IF(#REF!&lt;&gt;"",1,0))</f>
        <v>#REF!</v>
      </c>
      <c r="AL49" s="204" t="e">
        <f>IF('Crisis Indicator Data'!#REF!="No Data",1,IF(#REF!&lt;&gt;"",1,0))</f>
        <v>#REF!</v>
      </c>
      <c r="AM49" s="204" t="e">
        <f>IF('Crisis Indicator Data'!#REF!="No Data",1,IF(#REF!&lt;&gt;"",1,0))</f>
        <v>#REF!</v>
      </c>
      <c r="AN49" s="204" t="e">
        <f>IF('Crisis Indicator Data'!#REF!="No Data",1,IF(#REF!&lt;&gt;"",1,0))</f>
        <v>#REF!</v>
      </c>
      <c r="AO49" s="204" t="e">
        <f>IF('Crisis Indicator Data'!#REF!="No Data",1,IF(#REF!&lt;&gt;"",1,0))</f>
        <v>#REF!</v>
      </c>
      <c r="AP49" s="204" t="e">
        <f>IF('Crisis Indicator Data'!#REF!="No Data",1,IF(#REF!&lt;&gt;"",1,0))</f>
        <v>#REF!</v>
      </c>
      <c r="AQ49" s="204" t="e">
        <f>IF('Crisis Indicator Data'!#REF!="No Data",1,IF(#REF!&lt;&gt;"",1,0))</f>
        <v>#REF!</v>
      </c>
      <c r="AR49" s="204" t="e">
        <f>IF('Crisis Indicator Data'!#REF!="No Data",1,IF(#REF!&lt;&gt;"",1,0))</f>
        <v>#REF!</v>
      </c>
      <c r="AS49" s="204" t="e">
        <f>IF('Crisis Indicator Data'!#REF!="No Data",1,IF(#REF!&lt;&gt;"",1,0))</f>
        <v>#REF!</v>
      </c>
      <c r="AT49" s="204" t="e">
        <f>IF('Crisis Indicator Data'!#REF!="No Data",1,IF(#REF!&lt;&gt;"",1,0))</f>
        <v>#REF!</v>
      </c>
      <c r="AU49" s="204" t="e">
        <f>IF('Crisis Indicator Data'!#REF!="No Data",1,IF(#REF!&lt;&gt;"",1,0))</f>
        <v>#REF!</v>
      </c>
      <c r="AV49" s="204" t="e">
        <f>IF('Crisis Indicator Data'!#REF!="No Data",1,IF(#REF!&lt;&gt;"",1,0))</f>
        <v>#REF!</v>
      </c>
      <c r="AW49" s="204" t="e">
        <f>IF('Crisis Indicator Data'!#REF!="No Data",1,IF(#REF!&lt;&gt;"",1,0))</f>
        <v>#REF!</v>
      </c>
      <c r="AX49" s="204" t="e">
        <f>IF('Crisis Indicator Data'!#REF!="No Data",1,IF(#REF!&lt;&gt;"",1,0))</f>
        <v>#REF!</v>
      </c>
      <c r="AY49" s="204" t="e">
        <f>IF('Crisis Indicator Data'!#REF!="No Data",1,IF(#REF!&lt;&gt;"",1,0))</f>
        <v>#REF!</v>
      </c>
      <c r="AZ49" s="204" t="e">
        <f>IF('Crisis Indicator Data'!#REF!="No Data",1,IF(#REF!&lt;&gt;"",1,0))</f>
        <v>#REF!</v>
      </c>
      <c r="BA49" t="e">
        <f t="shared" si="2"/>
        <v>#REF!</v>
      </c>
      <c r="BB49" s="22" t="e">
        <f t="shared" si="3"/>
        <v>#REF!</v>
      </c>
    </row>
    <row r="50" spans="1:54" x14ac:dyDescent="0.35">
      <c r="A50" t="s">
        <v>6916</v>
      </c>
      <c r="B50" s="204" t="e">
        <f>IF('Crisis Indicator Data'!#REF!="No Data",1,IF(#REF!&lt;&gt;"",1,0))</f>
        <v>#REF!</v>
      </c>
      <c r="C50" s="204" t="e">
        <f>IF('Crisis Indicator Data'!#REF!="No Data",1,IF(#REF!&lt;&gt;"",1,0))</f>
        <v>#REF!</v>
      </c>
      <c r="D50" s="204" t="e">
        <f>IF('Crisis Indicator Data'!#REF!="No Data",1,IF(#REF!&lt;&gt;"",1,0))</f>
        <v>#REF!</v>
      </c>
      <c r="E50" s="204" t="e">
        <f>IF('Crisis Indicator Data'!#REF!="No Data",1,IF(#REF!&lt;&gt;"",1,0))</f>
        <v>#REF!</v>
      </c>
      <c r="F50" s="204" t="e">
        <f>IF('Crisis Indicator Data'!#REF!="No Data",1,IF(#REF!&lt;&gt;"",1,0))</f>
        <v>#REF!</v>
      </c>
      <c r="G50" s="204" t="e">
        <f>IF('Crisis Indicator Data'!#REF!="No Data",1,IF(#REF!&lt;&gt;"",1,0))</f>
        <v>#REF!</v>
      </c>
      <c r="H50" s="204" t="e">
        <f>IF('Crisis Indicator Data'!#REF!="No Data",1,IF(#REF!&lt;&gt;"",1,0))</f>
        <v>#REF!</v>
      </c>
      <c r="I50" s="204" t="e">
        <f>IF('Crisis Indicator Data'!#REF!="No Data",1,IF(#REF!&lt;&gt;"",1,0))</f>
        <v>#REF!</v>
      </c>
      <c r="J50" s="204" t="e">
        <f>IF('Crisis Indicator Data'!#REF!="No Data",1,IF(#REF!&lt;&gt;"",1,0))</f>
        <v>#REF!</v>
      </c>
      <c r="K50" s="204" t="e">
        <f>IF('Crisis Indicator Data'!#REF!="No Data",1,IF(#REF!&lt;&gt;"",1,0))</f>
        <v>#REF!</v>
      </c>
      <c r="L50" s="204" t="e">
        <f>IF('Crisis Indicator Data'!#REF!="No Data",1,IF(#REF!&lt;&gt;"",1,0))</f>
        <v>#REF!</v>
      </c>
      <c r="M50" s="204" t="e">
        <f>IF('Crisis Indicator Data'!#REF!="No Data",1,IF(#REF!&lt;&gt;"",1,0))</f>
        <v>#REF!</v>
      </c>
      <c r="N50" s="204" t="e">
        <f>IF('Crisis Indicator Data'!#REF!="No Data",1,IF(#REF!&lt;&gt;"",1,0))</f>
        <v>#REF!</v>
      </c>
      <c r="O50" s="204" t="e">
        <f>IF('Crisis Indicator Data'!#REF!="No Data",1,IF(#REF!&lt;&gt;"",1,0))</f>
        <v>#REF!</v>
      </c>
      <c r="P50" s="204" t="e">
        <f>IF('Crisis Indicator Data'!#REF!="No Data",1,IF(#REF!&lt;&gt;"",1,0))</f>
        <v>#REF!</v>
      </c>
      <c r="Q50" s="204" t="e">
        <f>IF('Crisis Indicator Data'!#REF!="No Data",1,IF(#REF!&lt;&gt;"",1,0))</f>
        <v>#REF!</v>
      </c>
      <c r="R50" s="204" t="e">
        <f>IF('Crisis Indicator Data'!#REF!="No Data",1,IF(#REF!&lt;&gt;"",1,0))</f>
        <v>#REF!</v>
      </c>
      <c r="S50" s="204" t="e">
        <f>IF('Crisis Indicator Data'!#REF!="No Data",1,IF(#REF!&lt;&gt;"",1,0))</f>
        <v>#REF!</v>
      </c>
      <c r="T50" s="204" t="e">
        <f>IF('Crisis Indicator Data'!#REF!="No Data",1,IF(#REF!&lt;&gt;"",1,0))</f>
        <v>#REF!</v>
      </c>
      <c r="U50" s="204" t="e">
        <f>IF('Crisis Indicator Data'!#REF!="No Data",1,IF(#REF!&lt;&gt;"",1,0))</f>
        <v>#REF!</v>
      </c>
      <c r="V50" s="204" t="e">
        <f>IF('Crisis Indicator Data'!#REF!="No Data",1,IF(#REF!&lt;&gt;"",1,0))</f>
        <v>#REF!</v>
      </c>
      <c r="W50" s="204" t="e">
        <f>IF('Crisis Indicator Data'!#REF!="No Data",1,IF(#REF!&lt;&gt;"",1,0))</f>
        <v>#REF!</v>
      </c>
      <c r="X50" s="204" t="e">
        <f>IF('Crisis Indicator Data'!#REF!="No Data",1,IF(#REF!&lt;&gt;"",1,0))</f>
        <v>#REF!</v>
      </c>
      <c r="Y50" s="204" t="e">
        <f>IF('Crisis Indicator Data'!#REF!="No Data",1,IF(#REF!&lt;&gt;"",1,0))</f>
        <v>#REF!</v>
      </c>
      <c r="Z50" s="204" t="e">
        <f>IF('Crisis Indicator Data'!#REF!="No Data",1,IF(#REF!&lt;&gt;"",1,0))</f>
        <v>#REF!</v>
      </c>
      <c r="AA50" s="204" t="e">
        <f>IF('Crisis Indicator Data'!#REF!="No Data",1,IF(#REF!&lt;&gt;"",1,0))</f>
        <v>#REF!</v>
      </c>
      <c r="AB50" s="204" t="e">
        <f>IF('Crisis Indicator Data'!#REF!="No Data",1,IF(#REF!&lt;&gt;"",1,0))</f>
        <v>#REF!</v>
      </c>
      <c r="AC50" s="204" t="e">
        <f>IF('Crisis Indicator Data'!#REF!="No Data",1,IF(#REF!&lt;&gt;"",1,0))</f>
        <v>#REF!</v>
      </c>
      <c r="AD50" s="204" t="e">
        <f>IF('Crisis Indicator Data'!#REF!="No Data",1,IF(#REF!&lt;&gt;"",1,0))</f>
        <v>#REF!</v>
      </c>
      <c r="AE50" s="204" t="e">
        <f>IF('Crisis Indicator Data'!#REF!="No Data",1,IF(#REF!&lt;&gt;"",1,0))</f>
        <v>#REF!</v>
      </c>
      <c r="AF50" s="204" t="e">
        <f>IF('Crisis Indicator Data'!#REF!="No Data",1,IF(#REF!&lt;&gt;"",1,0))</f>
        <v>#REF!</v>
      </c>
      <c r="AG50" s="204" t="e">
        <f>IF('Crisis Indicator Data'!#REF!="No Data",1,IF(#REF!&lt;&gt;"",1,0))</f>
        <v>#REF!</v>
      </c>
      <c r="AH50" s="204" t="e">
        <f>IF('Crisis Indicator Data'!#REF!="No Data",1,IF(#REF!&lt;&gt;"",1,0))</f>
        <v>#REF!</v>
      </c>
      <c r="AI50" s="204" t="e">
        <f>IF('Crisis Indicator Data'!#REF!="No Data",1,IF(#REF!&lt;&gt;"",1,0))</f>
        <v>#REF!</v>
      </c>
      <c r="AJ50" s="204" t="e">
        <f>IF('Crisis Indicator Data'!#REF!="No Data",1,IF(#REF!&lt;&gt;"",1,0))</f>
        <v>#REF!</v>
      </c>
      <c r="AK50" s="204" t="e">
        <f>IF('Crisis Indicator Data'!#REF!="No Data",1,IF(#REF!&lt;&gt;"",1,0))</f>
        <v>#REF!</v>
      </c>
      <c r="AL50" s="204" t="e">
        <f>IF('Crisis Indicator Data'!#REF!="No Data",1,IF(#REF!&lt;&gt;"",1,0))</f>
        <v>#REF!</v>
      </c>
      <c r="AM50" s="204" t="e">
        <f>IF('Crisis Indicator Data'!#REF!="No Data",1,IF(#REF!&lt;&gt;"",1,0))</f>
        <v>#REF!</v>
      </c>
      <c r="AN50" s="204" t="e">
        <f>IF('Crisis Indicator Data'!#REF!="No Data",1,IF(#REF!&lt;&gt;"",1,0))</f>
        <v>#REF!</v>
      </c>
      <c r="AO50" s="204" t="e">
        <f>IF('Crisis Indicator Data'!#REF!="No Data",1,IF(#REF!&lt;&gt;"",1,0))</f>
        <v>#REF!</v>
      </c>
      <c r="AP50" s="204" t="e">
        <f>IF('Crisis Indicator Data'!#REF!="No Data",1,IF(#REF!&lt;&gt;"",1,0))</f>
        <v>#REF!</v>
      </c>
      <c r="AQ50" s="204" t="e">
        <f>IF('Crisis Indicator Data'!#REF!="No Data",1,IF(#REF!&lt;&gt;"",1,0))</f>
        <v>#REF!</v>
      </c>
      <c r="AR50" s="204" t="e">
        <f>IF('Crisis Indicator Data'!#REF!="No Data",1,IF(#REF!&lt;&gt;"",1,0))</f>
        <v>#REF!</v>
      </c>
      <c r="AS50" s="204" t="e">
        <f>IF('Crisis Indicator Data'!#REF!="No Data",1,IF(#REF!&lt;&gt;"",1,0))</f>
        <v>#REF!</v>
      </c>
      <c r="AT50" s="204" t="e">
        <f>IF('Crisis Indicator Data'!#REF!="No Data",1,IF(#REF!&lt;&gt;"",1,0))</f>
        <v>#REF!</v>
      </c>
      <c r="AU50" s="204" t="e">
        <f>IF('Crisis Indicator Data'!#REF!="No Data",1,IF(#REF!&lt;&gt;"",1,0))</f>
        <v>#REF!</v>
      </c>
      <c r="AV50" s="204" t="e">
        <f>IF('Crisis Indicator Data'!#REF!="No Data",1,IF(#REF!&lt;&gt;"",1,0))</f>
        <v>#REF!</v>
      </c>
      <c r="AW50" s="204" t="e">
        <f>IF('Crisis Indicator Data'!#REF!="No Data",1,IF(#REF!&lt;&gt;"",1,0))</f>
        <v>#REF!</v>
      </c>
      <c r="AX50" s="204" t="e">
        <f>IF('Crisis Indicator Data'!#REF!="No Data",1,IF(#REF!&lt;&gt;"",1,0))</f>
        <v>#REF!</v>
      </c>
      <c r="AY50" s="204" t="e">
        <f>IF('Crisis Indicator Data'!#REF!="No Data",1,IF(#REF!&lt;&gt;"",1,0))</f>
        <v>#REF!</v>
      </c>
      <c r="AZ50" s="204" t="e">
        <f>IF('Crisis Indicator Data'!#REF!="No Data",1,IF(#REF!&lt;&gt;"",1,0))</f>
        <v>#REF!</v>
      </c>
      <c r="BA50" t="e">
        <f t="shared" si="2"/>
        <v>#REF!</v>
      </c>
      <c r="BB50" s="22" t="e">
        <f t="shared" si="3"/>
        <v>#REF!</v>
      </c>
    </row>
    <row r="51" spans="1:54" x14ac:dyDescent="0.35">
      <c r="A51" t="s">
        <v>6918</v>
      </c>
      <c r="B51" s="204" t="e">
        <f>IF('Crisis Indicator Data'!#REF!="No Data",1,IF(#REF!&lt;&gt;"",1,0))</f>
        <v>#REF!</v>
      </c>
      <c r="C51" s="204" t="e">
        <f>IF('Crisis Indicator Data'!#REF!="No Data",1,IF(#REF!&lt;&gt;"",1,0))</f>
        <v>#REF!</v>
      </c>
      <c r="D51" s="204" t="e">
        <f>IF('Crisis Indicator Data'!#REF!="No Data",1,IF(#REF!&lt;&gt;"",1,0))</f>
        <v>#REF!</v>
      </c>
      <c r="E51" s="204" t="e">
        <f>IF('Crisis Indicator Data'!#REF!="No Data",1,IF(#REF!&lt;&gt;"",1,0))</f>
        <v>#REF!</v>
      </c>
      <c r="F51" s="204" t="e">
        <f>IF('Crisis Indicator Data'!#REF!="No Data",1,IF(#REF!&lt;&gt;"",1,0))</f>
        <v>#REF!</v>
      </c>
      <c r="G51" s="204" t="e">
        <f>IF('Crisis Indicator Data'!#REF!="No Data",1,IF(#REF!&lt;&gt;"",1,0))</f>
        <v>#REF!</v>
      </c>
      <c r="H51" s="204" t="e">
        <f>IF('Crisis Indicator Data'!#REF!="No Data",1,IF(#REF!&lt;&gt;"",1,0))</f>
        <v>#REF!</v>
      </c>
      <c r="I51" s="204" t="e">
        <f>IF('Crisis Indicator Data'!#REF!="No Data",1,IF(#REF!&lt;&gt;"",1,0))</f>
        <v>#REF!</v>
      </c>
      <c r="J51" s="204" t="e">
        <f>IF('Crisis Indicator Data'!#REF!="No Data",1,IF(#REF!&lt;&gt;"",1,0))</f>
        <v>#REF!</v>
      </c>
      <c r="K51" s="204" t="e">
        <f>IF('Crisis Indicator Data'!#REF!="No Data",1,IF(#REF!&lt;&gt;"",1,0))</f>
        <v>#REF!</v>
      </c>
      <c r="L51" s="204" t="e">
        <f>IF('Crisis Indicator Data'!#REF!="No Data",1,IF(#REF!&lt;&gt;"",1,0))</f>
        <v>#REF!</v>
      </c>
      <c r="M51" s="204" t="e">
        <f>IF('Crisis Indicator Data'!#REF!="No Data",1,IF(#REF!&lt;&gt;"",1,0))</f>
        <v>#REF!</v>
      </c>
      <c r="N51" s="204" t="e">
        <f>IF('Crisis Indicator Data'!#REF!="No Data",1,IF(#REF!&lt;&gt;"",1,0))</f>
        <v>#REF!</v>
      </c>
      <c r="O51" s="204" t="e">
        <f>IF('Crisis Indicator Data'!#REF!="No Data",1,IF(#REF!&lt;&gt;"",1,0))</f>
        <v>#REF!</v>
      </c>
      <c r="P51" s="204" t="e">
        <f>IF('Crisis Indicator Data'!#REF!="No Data",1,IF(#REF!&lt;&gt;"",1,0))</f>
        <v>#REF!</v>
      </c>
      <c r="Q51" s="204" t="e">
        <f>IF('Crisis Indicator Data'!#REF!="No Data",1,IF(#REF!&lt;&gt;"",1,0))</f>
        <v>#REF!</v>
      </c>
      <c r="R51" s="204" t="e">
        <f>IF('Crisis Indicator Data'!#REF!="No Data",1,IF(#REF!&lt;&gt;"",1,0))</f>
        <v>#REF!</v>
      </c>
      <c r="S51" s="204" t="e">
        <f>IF('Crisis Indicator Data'!#REF!="No Data",1,IF(#REF!&lt;&gt;"",1,0))</f>
        <v>#REF!</v>
      </c>
      <c r="T51" s="204" t="e">
        <f>IF('Crisis Indicator Data'!#REF!="No Data",1,IF(#REF!&lt;&gt;"",1,0))</f>
        <v>#REF!</v>
      </c>
      <c r="U51" s="204" t="e">
        <f>IF('Crisis Indicator Data'!#REF!="No Data",1,IF(#REF!&lt;&gt;"",1,0))</f>
        <v>#REF!</v>
      </c>
      <c r="V51" s="204" t="e">
        <f>IF('Crisis Indicator Data'!#REF!="No Data",1,IF(#REF!&lt;&gt;"",1,0))</f>
        <v>#REF!</v>
      </c>
      <c r="W51" s="204" t="e">
        <f>IF('Crisis Indicator Data'!#REF!="No Data",1,IF(#REF!&lt;&gt;"",1,0))</f>
        <v>#REF!</v>
      </c>
      <c r="X51" s="204" t="e">
        <f>IF('Crisis Indicator Data'!#REF!="No Data",1,IF(#REF!&lt;&gt;"",1,0))</f>
        <v>#REF!</v>
      </c>
      <c r="Y51" s="204" t="e">
        <f>IF('Crisis Indicator Data'!#REF!="No Data",1,IF(#REF!&lt;&gt;"",1,0))</f>
        <v>#REF!</v>
      </c>
      <c r="Z51" s="204" t="e">
        <f>IF('Crisis Indicator Data'!#REF!="No Data",1,IF(#REF!&lt;&gt;"",1,0))</f>
        <v>#REF!</v>
      </c>
      <c r="AA51" s="204" t="e">
        <f>IF('Crisis Indicator Data'!#REF!="No Data",1,IF(#REF!&lt;&gt;"",1,0))</f>
        <v>#REF!</v>
      </c>
      <c r="AB51" s="204" t="e">
        <f>IF('Crisis Indicator Data'!#REF!="No Data",1,IF(#REF!&lt;&gt;"",1,0))</f>
        <v>#REF!</v>
      </c>
      <c r="AC51" s="204" t="e">
        <f>IF('Crisis Indicator Data'!#REF!="No Data",1,IF(#REF!&lt;&gt;"",1,0))</f>
        <v>#REF!</v>
      </c>
      <c r="AD51" s="204" t="e">
        <f>IF('Crisis Indicator Data'!#REF!="No Data",1,IF(#REF!&lt;&gt;"",1,0))</f>
        <v>#REF!</v>
      </c>
      <c r="AE51" s="204" t="e">
        <f>IF('Crisis Indicator Data'!#REF!="No Data",1,IF(#REF!&lt;&gt;"",1,0))</f>
        <v>#REF!</v>
      </c>
      <c r="AF51" s="204" t="e">
        <f>IF('Crisis Indicator Data'!#REF!="No Data",1,IF(#REF!&lt;&gt;"",1,0))</f>
        <v>#REF!</v>
      </c>
      <c r="AG51" s="204" t="e">
        <f>IF('Crisis Indicator Data'!#REF!="No Data",1,IF(#REF!&lt;&gt;"",1,0))</f>
        <v>#REF!</v>
      </c>
      <c r="AH51" s="204" t="e">
        <f>IF('Crisis Indicator Data'!#REF!="No Data",1,IF(#REF!&lt;&gt;"",1,0))</f>
        <v>#REF!</v>
      </c>
      <c r="AI51" s="204" t="e">
        <f>IF('Crisis Indicator Data'!#REF!="No Data",1,IF(#REF!&lt;&gt;"",1,0))</f>
        <v>#REF!</v>
      </c>
      <c r="AJ51" s="204" t="e">
        <f>IF('Crisis Indicator Data'!#REF!="No Data",1,IF(#REF!&lt;&gt;"",1,0))</f>
        <v>#REF!</v>
      </c>
      <c r="AK51" s="204" t="e">
        <f>IF('Crisis Indicator Data'!#REF!="No Data",1,IF(#REF!&lt;&gt;"",1,0))</f>
        <v>#REF!</v>
      </c>
      <c r="AL51" s="204" t="e">
        <f>IF('Crisis Indicator Data'!#REF!="No Data",1,IF(#REF!&lt;&gt;"",1,0))</f>
        <v>#REF!</v>
      </c>
      <c r="AM51" s="204" t="e">
        <f>IF('Crisis Indicator Data'!#REF!="No Data",1,IF(#REF!&lt;&gt;"",1,0))</f>
        <v>#REF!</v>
      </c>
      <c r="AN51" s="204" t="e">
        <f>IF('Crisis Indicator Data'!#REF!="No Data",1,IF(#REF!&lt;&gt;"",1,0))</f>
        <v>#REF!</v>
      </c>
      <c r="AO51" s="204" t="e">
        <f>IF('Crisis Indicator Data'!#REF!="No Data",1,IF(#REF!&lt;&gt;"",1,0))</f>
        <v>#REF!</v>
      </c>
      <c r="AP51" s="204" t="e">
        <f>IF('Crisis Indicator Data'!#REF!="No Data",1,IF(#REF!&lt;&gt;"",1,0))</f>
        <v>#REF!</v>
      </c>
      <c r="AQ51" s="204" t="e">
        <f>IF('Crisis Indicator Data'!#REF!="No Data",1,IF(#REF!&lt;&gt;"",1,0))</f>
        <v>#REF!</v>
      </c>
      <c r="AR51" s="204" t="e">
        <f>IF('Crisis Indicator Data'!#REF!="No Data",1,IF(#REF!&lt;&gt;"",1,0))</f>
        <v>#REF!</v>
      </c>
      <c r="AS51" s="204" t="e">
        <f>IF('Crisis Indicator Data'!#REF!="No Data",1,IF(#REF!&lt;&gt;"",1,0))</f>
        <v>#REF!</v>
      </c>
      <c r="AT51" s="204" t="e">
        <f>IF('Crisis Indicator Data'!#REF!="No Data",1,IF(#REF!&lt;&gt;"",1,0))</f>
        <v>#REF!</v>
      </c>
      <c r="AU51" s="204" t="e">
        <f>IF('Crisis Indicator Data'!#REF!="No Data",1,IF(#REF!&lt;&gt;"",1,0))</f>
        <v>#REF!</v>
      </c>
      <c r="AV51" s="204" t="e">
        <f>IF('Crisis Indicator Data'!#REF!="No Data",1,IF(#REF!&lt;&gt;"",1,0))</f>
        <v>#REF!</v>
      </c>
      <c r="AW51" s="204" t="e">
        <f>IF('Crisis Indicator Data'!#REF!="No Data",1,IF(#REF!&lt;&gt;"",1,0))</f>
        <v>#REF!</v>
      </c>
      <c r="AX51" s="204" t="e">
        <f>IF('Crisis Indicator Data'!#REF!="No Data",1,IF(#REF!&lt;&gt;"",1,0))</f>
        <v>#REF!</v>
      </c>
      <c r="AY51" s="204" t="e">
        <f>IF('Crisis Indicator Data'!#REF!="No Data",1,IF(#REF!&lt;&gt;"",1,0))</f>
        <v>#REF!</v>
      </c>
      <c r="AZ51" s="204" t="e">
        <f>IF('Crisis Indicator Data'!#REF!="No Data",1,IF(#REF!&lt;&gt;"",1,0))</f>
        <v>#REF!</v>
      </c>
      <c r="BA51" t="e">
        <f t="shared" si="2"/>
        <v>#REF!</v>
      </c>
      <c r="BB51" s="22" t="e">
        <f t="shared" si="3"/>
        <v>#REF!</v>
      </c>
    </row>
    <row r="52" spans="1:54" x14ac:dyDescent="0.35">
      <c r="A52" t="s">
        <v>6919</v>
      </c>
      <c r="B52" s="204" t="e">
        <f>IF('Crisis Indicator Data'!#REF!="No Data",1,IF(#REF!&lt;&gt;"",1,0))</f>
        <v>#REF!</v>
      </c>
      <c r="C52" s="204" t="e">
        <f>IF('Crisis Indicator Data'!#REF!="No Data",1,IF(#REF!&lt;&gt;"",1,0))</f>
        <v>#REF!</v>
      </c>
      <c r="D52" s="204" t="e">
        <f>IF('Crisis Indicator Data'!#REF!="No Data",1,IF(#REF!&lt;&gt;"",1,0))</f>
        <v>#REF!</v>
      </c>
      <c r="E52" s="204" t="e">
        <f>IF('Crisis Indicator Data'!#REF!="No Data",1,IF(#REF!&lt;&gt;"",1,0))</f>
        <v>#REF!</v>
      </c>
      <c r="F52" s="204" t="e">
        <f>IF('Crisis Indicator Data'!#REF!="No Data",1,IF(#REF!&lt;&gt;"",1,0))</f>
        <v>#REF!</v>
      </c>
      <c r="G52" s="204" t="e">
        <f>IF('Crisis Indicator Data'!#REF!="No Data",1,IF(#REF!&lt;&gt;"",1,0))</f>
        <v>#REF!</v>
      </c>
      <c r="H52" s="204" t="e">
        <f>IF('Crisis Indicator Data'!#REF!="No Data",1,IF(#REF!&lt;&gt;"",1,0))</f>
        <v>#REF!</v>
      </c>
      <c r="I52" s="204" t="e">
        <f>IF('Crisis Indicator Data'!#REF!="No Data",1,IF(#REF!&lt;&gt;"",1,0))</f>
        <v>#REF!</v>
      </c>
      <c r="J52" s="204" t="e">
        <f>IF('Crisis Indicator Data'!#REF!="No Data",1,IF(#REF!&lt;&gt;"",1,0))</f>
        <v>#REF!</v>
      </c>
      <c r="K52" s="204" t="e">
        <f>IF('Crisis Indicator Data'!#REF!="No Data",1,IF(#REF!&lt;&gt;"",1,0))</f>
        <v>#REF!</v>
      </c>
      <c r="L52" s="204" t="e">
        <f>IF('Crisis Indicator Data'!#REF!="No Data",1,IF(#REF!&lt;&gt;"",1,0))</f>
        <v>#REF!</v>
      </c>
      <c r="M52" s="204" t="e">
        <f>IF('Crisis Indicator Data'!#REF!="No Data",1,IF(#REF!&lt;&gt;"",1,0))</f>
        <v>#REF!</v>
      </c>
      <c r="N52" s="204" t="e">
        <f>IF('Crisis Indicator Data'!#REF!="No Data",1,IF(#REF!&lt;&gt;"",1,0))</f>
        <v>#REF!</v>
      </c>
      <c r="O52" s="204" t="e">
        <f>IF('Crisis Indicator Data'!#REF!="No Data",1,IF(#REF!&lt;&gt;"",1,0))</f>
        <v>#REF!</v>
      </c>
      <c r="P52" s="204" t="e">
        <f>IF('Crisis Indicator Data'!#REF!="No Data",1,IF(#REF!&lt;&gt;"",1,0))</f>
        <v>#REF!</v>
      </c>
      <c r="Q52" s="204" t="e">
        <f>IF('Crisis Indicator Data'!#REF!="No Data",1,IF(#REF!&lt;&gt;"",1,0))</f>
        <v>#REF!</v>
      </c>
      <c r="R52" s="204" t="e">
        <f>IF('Crisis Indicator Data'!#REF!="No Data",1,IF(#REF!&lt;&gt;"",1,0))</f>
        <v>#REF!</v>
      </c>
      <c r="S52" s="204" t="e">
        <f>IF('Crisis Indicator Data'!#REF!="No Data",1,IF(#REF!&lt;&gt;"",1,0))</f>
        <v>#REF!</v>
      </c>
      <c r="T52" s="204" t="e">
        <f>IF('Crisis Indicator Data'!#REF!="No Data",1,IF(#REF!&lt;&gt;"",1,0))</f>
        <v>#REF!</v>
      </c>
      <c r="U52" s="204" t="e">
        <f>IF('Crisis Indicator Data'!#REF!="No Data",1,IF(#REF!&lt;&gt;"",1,0))</f>
        <v>#REF!</v>
      </c>
      <c r="V52" s="204" t="e">
        <f>IF('Crisis Indicator Data'!#REF!="No Data",1,IF(#REF!&lt;&gt;"",1,0))</f>
        <v>#REF!</v>
      </c>
      <c r="W52" s="204" t="e">
        <f>IF('Crisis Indicator Data'!#REF!="No Data",1,IF(#REF!&lt;&gt;"",1,0))</f>
        <v>#REF!</v>
      </c>
      <c r="X52" s="204" t="e">
        <f>IF('Crisis Indicator Data'!#REF!="No Data",1,IF(#REF!&lt;&gt;"",1,0))</f>
        <v>#REF!</v>
      </c>
      <c r="Y52" s="204" t="e">
        <f>IF('Crisis Indicator Data'!#REF!="No Data",1,IF(#REF!&lt;&gt;"",1,0))</f>
        <v>#REF!</v>
      </c>
      <c r="Z52" s="204" t="e">
        <f>IF('Crisis Indicator Data'!#REF!="No Data",1,IF(#REF!&lt;&gt;"",1,0))</f>
        <v>#REF!</v>
      </c>
      <c r="AA52" s="204" t="e">
        <f>IF('Crisis Indicator Data'!#REF!="No Data",1,IF(#REF!&lt;&gt;"",1,0))</f>
        <v>#REF!</v>
      </c>
      <c r="AB52" s="204" t="e">
        <f>IF('Crisis Indicator Data'!#REF!="No Data",1,IF(#REF!&lt;&gt;"",1,0))</f>
        <v>#REF!</v>
      </c>
      <c r="AC52" s="204" t="e">
        <f>IF('Crisis Indicator Data'!#REF!="No Data",1,IF(#REF!&lt;&gt;"",1,0))</f>
        <v>#REF!</v>
      </c>
      <c r="AD52" s="204" t="e">
        <f>IF('Crisis Indicator Data'!#REF!="No Data",1,IF(#REF!&lt;&gt;"",1,0))</f>
        <v>#REF!</v>
      </c>
      <c r="AE52" s="204" t="e">
        <f>IF('Crisis Indicator Data'!#REF!="No Data",1,IF(#REF!&lt;&gt;"",1,0))</f>
        <v>#REF!</v>
      </c>
      <c r="AF52" s="204" t="e">
        <f>IF('Crisis Indicator Data'!#REF!="No Data",1,IF(#REF!&lt;&gt;"",1,0))</f>
        <v>#REF!</v>
      </c>
      <c r="AG52" s="204" t="e">
        <f>IF('Crisis Indicator Data'!#REF!="No Data",1,IF(#REF!&lt;&gt;"",1,0))</f>
        <v>#REF!</v>
      </c>
      <c r="AH52" s="204" t="e">
        <f>IF('Crisis Indicator Data'!#REF!="No Data",1,IF(#REF!&lt;&gt;"",1,0))</f>
        <v>#REF!</v>
      </c>
      <c r="AI52" s="204" t="e">
        <f>IF('Crisis Indicator Data'!#REF!="No Data",1,IF(#REF!&lt;&gt;"",1,0))</f>
        <v>#REF!</v>
      </c>
      <c r="AJ52" s="204" t="e">
        <f>IF('Crisis Indicator Data'!#REF!="No Data",1,IF(#REF!&lt;&gt;"",1,0))</f>
        <v>#REF!</v>
      </c>
      <c r="AK52" s="204" t="e">
        <f>IF('Crisis Indicator Data'!#REF!="No Data",1,IF(#REF!&lt;&gt;"",1,0))</f>
        <v>#REF!</v>
      </c>
      <c r="AL52" s="204" t="e">
        <f>IF('Crisis Indicator Data'!#REF!="No Data",1,IF(#REF!&lt;&gt;"",1,0))</f>
        <v>#REF!</v>
      </c>
      <c r="AM52" s="204" t="e">
        <f>IF('Crisis Indicator Data'!#REF!="No Data",1,IF(#REF!&lt;&gt;"",1,0))</f>
        <v>#REF!</v>
      </c>
      <c r="AN52" s="204" t="e">
        <f>IF('Crisis Indicator Data'!#REF!="No Data",1,IF(#REF!&lt;&gt;"",1,0))</f>
        <v>#REF!</v>
      </c>
      <c r="AO52" s="204" t="e">
        <f>IF('Crisis Indicator Data'!#REF!="No Data",1,IF(#REF!&lt;&gt;"",1,0))</f>
        <v>#REF!</v>
      </c>
      <c r="AP52" s="204" t="e">
        <f>IF('Crisis Indicator Data'!#REF!="No Data",1,IF(#REF!&lt;&gt;"",1,0))</f>
        <v>#REF!</v>
      </c>
      <c r="AQ52" s="204" t="e">
        <f>IF('Crisis Indicator Data'!#REF!="No Data",1,IF(#REF!&lt;&gt;"",1,0))</f>
        <v>#REF!</v>
      </c>
      <c r="AR52" s="204" t="e">
        <f>IF('Crisis Indicator Data'!#REF!="No Data",1,IF(#REF!&lt;&gt;"",1,0))</f>
        <v>#REF!</v>
      </c>
      <c r="AS52" s="204" t="e">
        <f>IF('Crisis Indicator Data'!#REF!="No Data",1,IF(#REF!&lt;&gt;"",1,0))</f>
        <v>#REF!</v>
      </c>
      <c r="AT52" s="204" t="e">
        <f>IF('Crisis Indicator Data'!#REF!="No Data",1,IF(#REF!&lt;&gt;"",1,0))</f>
        <v>#REF!</v>
      </c>
      <c r="AU52" s="204" t="e">
        <f>IF('Crisis Indicator Data'!#REF!="No Data",1,IF(#REF!&lt;&gt;"",1,0))</f>
        <v>#REF!</v>
      </c>
      <c r="AV52" s="204" t="e">
        <f>IF('Crisis Indicator Data'!#REF!="No Data",1,IF(#REF!&lt;&gt;"",1,0))</f>
        <v>#REF!</v>
      </c>
      <c r="AW52" s="204" t="e">
        <f>IF('Crisis Indicator Data'!#REF!="No Data",1,IF(#REF!&lt;&gt;"",1,0))</f>
        <v>#REF!</v>
      </c>
      <c r="AX52" s="204" t="e">
        <f>IF('Crisis Indicator Data'!#REF!="No Data",1,IF(#REF!&lt;&gt;"",1,0))</f>
        <v>#REF!</v>
      </c>
      <c r="AY52" s="204" t="e">
        <f>IF('Crisis Indicator Data'!#REF!="No Data",1,IF(#REF!&lt;&gt;"",1,0))</f>
        <v>#REF!</v>
      </c>
      <c r="AZ52" s="204" t="e">
        <f>IF('Crisis Indicator Data'!#REF!="No Data",1,IF(#REF!&lt;&gt;"",1,0))</f>
        <v>#REF!</v>
      </c>
      <c r="BA52" t="e">
        <f t="shared" si="2"/>
        <v>#REF!</v>
      </c>
      <c r="BB52" s="22" t="e">
        <f t="shared" si="3"/>
        <v>#REF!</v>
      </c>
    </row>
    <row r="53" spans="1:54" x14ac:dyDescent="0.35">
      <c r="A53" t="s">
        <v>7088</v>
      </c>
      <c r="B53" s="204" t="e">
        <f>IF('Crisis Indicator Data'!#REF!="No Data",1,IF(#REF!&lt;&gt;"",1,0))</f>
        <v>#REF!</v>
      </c>
      <c r="C53" s="204" t="e">
        <f>IF('Crisis Indicator Data'!#REF!="No Data",1,IF(#REF!&lt;&gt;"",1,0))</f>
        <v>#REF!</v>
      </c>
      <c r="D53" s="204" t="e">
        <f>IF('Crisis Indicator Data'!#REF!="No Data",1,IF(#REF!&lt;&gt;"",1,0))</f>
        <v>#REF!</v>
      </c>
      <c r="E53" s="204" t="e">
        <f>IF('Crisis Indicator Data'!#REF!="No Data",1,IF(#REF!&lt;&gt;"",1,0))</f>
        <v>#REF!</v>
      </c>
      <c r="F53" s="204" t="e">
        <f>IF('Crisis Indicator Data'!#REF!="No Data",1,IF(#REF!&lt;&gt;"",1,0))</f>
        <v>#REF!</v>
      </c>
      <c r="G53" s="204" t="e">
        <f>IF('Crisis Indicator Data'!#REF!="No Data",1,IF(#REF!&lt;&gt;"",1,0))</f>
        <v>#REF!</v>
      </c>
      <c r="H53" s="204" t="e">
        <f>IF('Crisis Indicator Data'!#REF!="No Data",1,IF(#REF!&lt;&gt;"",1,0))</f>
        <v>#REF!</v>
      </c>
      <c r="I53" s="204" t="e">
        <f>IF('Crisis Indicator Data'!#REF!="No Data",1,IF(#REF!&lt;&gt;"",1,0))</f>
        <v>#REF!</v>
      </c>
      <c r="J53" s="204" t="e">
        <f>IF('Crisis Indicator Data'!#REF!="No Data",1,IF(#REF!&lt;&gt;"",1,0))</f>
        <v>#REF!</v>
      </c>
      <c r="K53" s="204" t="e">
        <f>IF('Crisis Indicator Data'!#REF!="No Data",1,IF(#REF!&lt;&gt;"",1,0))</f>
        <v>#REF!</v>
      </c>
      <c r="L53" s="204" t="e">
        <f>IF('Crisis Indicator Data'!#REF!="No Data",1,IF(#REF!&lt;&gt;"",1,0))</f>
        <v>#REF!</v>
      </c>
      <c r="M53" s="204" t="e">
        <f>IF('Crisis Indicator Data'!#REF!="No Data",1,IF(#REF!&lt;&gt;"",1,0))</f>
        <v>#REF!</v>
      </c>
      <c r="N53" s="204" t="e">
        <f>IF('Crisis Indicator Data'!#REF!="No Data",1,IF(#REF!&lt;&gt;"",1,0))</f>
        <v>#REF!</v>
      </c>
      <c r="O53" s="204" t="e">
        <f>IF('Crisis Indicator Data'!#REF!="No Data",1,IF(#REF!&lt;&gt;"",1,0))</f>
        <v>#REF!</v>
      </c>
      <c r="P53" s="204" t="e">
        <f>IF('Crisis Indicator Data'!#REF!="No Data",1,IF(#REF!&lt;&gt;"",1,0))</f>
        <v>#REF!</v>
      </c>
      <c r="Q53" s="204" t="e">
        <f>IF('Crisis Indicator Data'!#REF!="No Data",1,IF(#REF!&lt;&gt;"",1,0))</f>
        <v>#REF!</v>
      </c>
      <c r="R53" s="204" t="e">
        <f>IF('Crisis Indicator Data'!#REF!="No Data",1,IF(#REF!&lt;&gt;"",1,0))</f>
        <v>#REF!</v>
      </c>
      <c r="S53" s="204" t="e">
        <f>IF('Crisis Indicator Data'!#REF!="No Data",1,IF(#REF!&lt;&gt;"",1,0))</f>
        <v>#REF!</v>
      </c>
      <c r="T53" s="204" t="e">
        <f>IF('Crisis Indicator Data'!#REF!="No Data",1,IF(#REF!&lt;&gt;"",1,0))</f>
        <v>#REF!</v>
      </c>
      <c r="U53" s="204" t="e">
        <f>IF('Crisis Indicator Data'!#REF!="No Data",1,IF(#REF!&lt;&gt;"",1,0))</f>
        <v>#REF!</v>
      </c>
      <c r="V53" s="204" t="e">
        <f>IF('Crisis Indicator Data'!#REF!="No Data",1,IF(#REF!&lt;&gt;"",1,0))</f>
        <v>#REF!</v>
      </c>
      <c r="W53" s="204" t="e">
        <f>IF('Crisis Indicator Data'!#REF!="No Data",1,IF(#REF!&lt;&gt;"",1,0))</f>
        <v>#REF!</v>
      </c>
      <c r="X53" s="204" t="e">
        <f>IF('Crisis Indicator Data'!#REF!="No Data",1,IF(#REF!&lt;&gt;"",1,0))</f>
        <v>#REF!</v>
      </c>
      <c r="Y53" s="204" t="e">
        <f>IF('Crisis Indicator Data'!#REF!="No Data",1,IF(#REF!&lt;&gt;"",1,0))</f>
        <v>#REF!</v>
      </c>
      <c r="Z53" s="204" t="e">
        <f>IF('Crisis Indicator Data'!#REF!="No Data",1,IF(#REF!&lt;&gt;"",1,0))</f>
        <v>#REF!</v>
      </c>
      <c r="AA53" s="204" t="e">
        <f>IF('Crisis Indicator Data'!#REF!="No Data",1,IF(#REF!&lt;&gt;"",1,0))</f>
        <v>#REF!</v>
      </c>
      <c r="AB53" s="204" t="e">
        <f>IF('Crisis Indicator Data'!#REF!="No Data",1,IF(#REF!&lt;&gt;"",1,0))</f>
        <v>#REF!</v>
      </c>
      <c r="AC53" s="204" t="e">
        <f>IF('Crisis Indicator Data'!#REF!="No Data",1,IF(#REF!&lt;&gt;"",1,0))</f>
        <v>#REF!</v>
      </c>
      <c r="AD53" s="204" t="e">
        <f>IF('Crisis Indicator Data'!#REF!="No Data",1,IF(#REF!&lt;&gt;"",1,0))</f>
        <v>#REF!</v>
      </c>
      <c r="AE53" s="204" t="e">
        <f>IF('Crisis Indicator Data'!#REF!="No Data",1,IF(#REF!&lt;&gt;"",1,0))</f>
        <v>#REF!</v>
      </c>
      <c r="AF53" s="204" t="e">
        <f>IF('Crisis Indicator Data'!#REF!="No Data",1,IF(#REF!&lt;&gt;"",1,0))</f>
        <v>#REF!</v>
      </c>
      <c r="AG53" s="204" t="e">
        <f>IF('Crisis Indicator Data'!#REF!="No Data",1,IF(#REF!&lt;&gt;"",1,0))</f>
        <v>#REF!</v>
      </c>
      <c r="AH53" s="204" t="e">
        <f>IF('Crisis Indicator Data'!#REF!="No Data",1,IF(#REF!&lt;&gt;"",1,0))</f>
        <v>#REF!</v>
      </c>
      <c r="AI53" s="204" t="e">
        <f>IF('Crisis Indicator Data'!#REF!="No Data",1,IF(#REF!&lt;&gt;"",1,0))</f>
        <v>#REF!</v>
      </c>
      <c r="AJ53" s="204" t="e">
        <f>IF('Crisis Indicator Data'!#REF!="No Data",1,IF(#REF!&lt;&gt;"",1,0))</f>
        <v>#REF!</v>
      </c>
      <c r="AK53" s="204" t="e">
        <f>IF('Crisis Indicator Data'!#REF!="No Data",1,IF(#REF!&lt;&gt;"",1,0))</f>
        <v>#REF!</v>
      </c>
      <c r="AL53" s="204" t="e">
        <f>IF('Crisis Indicator Data'!#REF!="No Data",1,IF(#REF!&lt;&gt;"",1,0))</f>
        <v>#REF!</v>
      </c>
      <c r="AM53" s="204" t="e">
        <f>IF('Crisis Indicator Data'!#REF!="No Data",1,IF(#REF!&lt;&gt;"",1,0))</f>
        <v>#REF!</v>
      </c>
      <c r="AN53" s="204" t="e">
        <f>IF('Crisis Indicator Data'!#REF!="No Data",1,IF(#REF!&lt;&gt;"",1,0))</f>
        <v>#REF!</v>
      </c>
      <c r="AO53" s="204" t="e">
        <f>IF('Crisis Indicator Data'!#REF!="No Data",1,IF(#REF!&lt;&gt;"",1,0))</f>
        <v>#REF!</v>
      </c>
      <c r="AP53" s="204" t="e">
        <f>IF('Crisis Indicator Data'!#REF!="No Data",1,IF(#REF!&lt;&gt;"",1,0))</f>
        <v>#REF!</v>
      </c>
      <c r="AQ53" s="204" t="e">
        <f>IF('Crisis Indicator Data'!#REF!="No Data",1,IF(#REF!&lt;&gt;"",1,0))</f>
        <v>#REF!</v>
      </c>
      <c r="AR53" s="204" t="e">
        <f>IF('Crisis Indicator Data'!#REF!="No Data",1,IF(#REF!&lt;&gt;"",1,0))</f>
        <v>#REF!</v>
      </c>
      <c r="AS53" s="204" t="e">
        <f>IF('Crisis Indicator Data'!#REF!="No Data",1,IF(#REF!&lt;&gt;"",1,0))</f>
        <v>#REF!</v>
      </c>
      <c r="AT53" s="204" t="e">
        <f>IF('Crisis Indicator Data'!#REF!="No Data",1,IF(#REF!&lt;&gt;"",1,0))</f>
        <v>#REF!</v>
      </c>
      <c r="AU53" s="204" t="e">
        <f>IF('Crisis Indicator Data'!#REF!="No Data",1,IF(#REF!&lt;&gt;"",1,0))</f>
        <v>#REF!</v>
      </c>
      <c r="AV53" s="204" t="e">
        <f>IF('Crisis Indicator Data'!#REF!="No Data",1,IF(#REF!&lt;&gt;"",1,0))</f>
        <v>#REF!</v>
      </c>
      <c r="AW53" s="204" t="e">
        <f>IF('Crisis Indicator Data'!#REF!="No Data",1,IF(#REF!&lt;&gt;"",1,0))</f>
        <v>#REF!</v>
      </c>
      <c r="AX53" s="204" t="e">
        <f>IF('Crisis Indicator Data'!#REF!="No Data",1,IF(#REF!&lt;&gt;"",1,0))</f>
        <v>#REF!</v>
      </c>
      <c r="AY53" s="204" t="e">
        <f>IF('Crisis Indicator Data'!#REF!="No Data",1,IF(#REF!&lt;&gt;"",1,0))</f>
        <v>#REF!</v>
      </c>
      <c r="AZ53" s="204" t="e">
        <f>IF('Crisis Indicator Data'!#REF!="No Data",1,IF(#REF!&lt;&gt;"",1,0))</f>
        <v>#REF!</v>
      </c>
      <c r="BA53" t="e">
        <f t="shared" si="2"/>
        <v>#REF!</v>
      </c>
      <c r="BB53" s="22" t="e">
        <f t="shared" si="3"/>
        <v>#REF!</v>
      </c>
    </row>
    <row r="54" spans="1:54" x14ac:dyDescent="0.35">
      <c r="A54" t="s">
        <v>6948</v>
      </c>
      <c r="B54" s="204" t="e">
        <f>IF('Crisis Indicator Data'!#REF!="No Data",1,IF(#REF!&lt;&gt;"",1,0))</f>
        <v>#REF!</v>
      </c>
      <c r="C54" s="204" t="e">
        <f>IF('Crisis Indicator Data'!#REF!="No Data",1,IF(#REF!&lt;&gt;"",1,0))</f>
        <v>#REF!</v>
      </c>
      <c r="D54" s="204" t="e">
        <f>IF('Crisis Indicator Data'!#REF!="No Data",1,IF(#REF!&lt;&gt;"",1,0))</f>
        <v>#REF!</v>
      </c>
      <c r="E54" s="204" t="e">
        <f>IF('Crisis Indicator Data'!#REF!="No Data",1,IF(#REF!&lt;&gt;"",1,0))</f>
        <v>#REF!</v>
      </c>
      <c r="F54" s="204" t="e">
        <f>IF('Crisis Indicator Data'!#REF!="No Data",1,IF(#REF!&lt;&gt;"",1,0))</f>
        <v>#REF!</v>
      </c>
      <c r="G54" s="204" t="e">
        <f>IF('Crisis Indicator Data'!#REF!="No Data",1,IF(#REF!&lt;&gt;"",1,0))</f>
        <v>#REF!</v>
      </c>
      <c r="H54" s="204" t="e">
        <f>IF('Crisis Indicator Data'!#REF!="No Data",1,IF(#REF!&lt;&gt;"",1,0))</f>
        <v>#REF!</v>
      </c>
      <c r="I54" s="204" t="e">
        <f>IF('Crisis Indicator Data'!#REF!="No Data",1,IF(#REF!&lt;&gt;"",1,0))</f>
        <v>#REF!</v>
      </c>
      <c r="J54" s="204" t="e">
        <f>IF('Crisis Indicator Data'!#REF!="No Data",1,IF(#REF!&lt;&gt;"",1,0))</f>
        <v>#REF!</v>
      </c>
      <c r="K54" s="204" t="e">
        <f>IF('Crisis Indicator Data'!#REF!="No Data",1,IF(#REF!&lt;&gt;"",1,0))</f>
        <v>#REF!</v>
      </c>
      <c r="L54" s="204" t="e">
        <f>IF('Crisis Indicator Data'!#REF!="No Data",1,IF(#REF!&lt;&gt;"",1,0))</f>
        <v>#REF!</v>
      </c>
      <c r="M54" s="204" t="e">
        <f>IF('Crisis Indicator Data'!#REF!="No Data",1,IF(#REF!&lt;&gt;"",1,0))</f>
        <v>#REF!</v>
      </c>
      <c r="N54" s="204" t="e">
        <f>IF('Crisis Indicator Data'!#REF!="No Data",1,IF(#REF!&lt;&gt;"",1,0))</f>
        <v>#REF!</v>
      </c>
      <c r="O54" s="204" t="e">
        <f>IF('Crisis Indicator Data'!#REF!="No Data",1,IF(#REF!&lt;&gt;"",1,0))</f>
        <v>#REF!</v>
      </c>
      <c r="P54" s="204" t="e">
        <f>IF('Crisis Indicator Data'!#REF!="No Data",1,IF(#REF!&lt;&gt;"",1,0))</f>
        <v>#REF!</v>
      </c>
      <c r="Q54" s="204" t="e">
        <f>IF('Crisis Indicator Data'!#REF!="No Data",1,IF(#REF!&lt;&gt;"",1,0))</f>
        <v>#REF!</v>
      </c>
      <c r="R54" s="204" t="e">
        <f>IF('Crisis Indicator Data'!#REF!="No Data",1,IF(#REF!&lt;&gt;"",1,0))</f>
        <v>#REF!</v>
      </c>
      <c r="S54" s="204" t="e">
        <f>IF('Crisis Indicator Data'!#REF!="No Data",1,IF(#REF!&lt;&gt;"",1,0))</f>
        <v>#REF!</v>
      </c>
      <c r="T54" s="204" t="e">
        <f>IF('Crisis Indicator Data'!#REF!="No Data",1,IF(#REF!&lt;&gt;"",1,0))</f>
        <v>#REF!</v>
      </c>
      <c r="U54" s="204" t="e">
        <f>IF('Crisis Indicator Data'!#REF!="No Data",1,IF(#REF!&lt;&gt;"",1,0))</f>
        <v>#REF!</v>
      </c>
      <c r="V54" s="204" t="e">
        <f>IF('Crisis Indicator Data'!#REF!="No Data",1,IF(#REF!&lt;&gt;"",1,0))</f>
        <v>#REF!</v>
      </c>
      <c r="W54" s="204" t="e">
        <f>IF('Crisis Indicator Data'!#REF!="No Data",1,IF(#REF!&lt;&gt;"",1,0))</f>
        <v>#REF!</v>
      </c>
      <c r="X54" s="204" t="e">
        <f>IF('Crisis Indicator Data'!#REF!="No Data",1,IF(#REF!&lt;&gt;"",1,0))</f>
        <v>#REF!</v>
      </c>
      <c r="Y54" s="204" t="e">
        <f>IF('Crisis Indicator Data'!#REF!="No Data",1,IF(#REF!&lt;&gt;"",1,0))</f>
        <v>#REF!</v>
      </c>
      <c r="Z54" s="204" t="e">
        <f>IF('Crisis Indicator Data'!#REF!="No Data",1,IF(#REF!&lt;&gt;"",1,0))</f>
        <v>#REF!</v>
      </c>
      <c r="AA54" s="204" t="e">
        <f>IF('Crisis Indicator Data'!#REF!="No Data",1,IF(#REF!&lt;&gt;"",1,0))</f>
        <v>#REF!</v>
      </c>
      <c r="AB54" s="204" t="e">
        <f>IF('Crisis Indicator Data'!#REF!="No Data",1,IF(#REF!&lt;&gt;"",1,0))</f>
        <v>#REF!</v>
      </c>
      <c r="AC54" s="204" t="e">
        <f>IF('Crisis Indicator Data'!#REF!="No Data",1,IF(#REF!&lt;&gt;"",1,0))</f>
        <v>#REF!</v>
      </c>
      <c r="AD54" s="204" t="e">
        <f>IF('Crisis Indicator Data'!#REF!="No Data",1,IF(#REF!&lt;&gt;"",1,0))</f>
        <v>#REF!</v>
      </c>
      <c r="AE54" s="204" t="e">
        <f>IF('Crisis Indicator Data'!#REF!="No Data",1,IF(#REF!&lt;&gt;"",1,0))</f>
        <v>#REF!</v>
      </c>
      <c r="AF54" s="204" t="e">
        <f>IF('Crisis Indicator Data'!#REF!="No Data",1,IF(#REF!&lt;&gt;"",1,0))</f>
        <v>#REF!</v>
      </c>
      <c r="AG54" s="204" t="e">
        <f>IF('Crisis Indicator Data'!#REF!="No Data",1,IF(#REF!&lt;&gt;"",1,0))</f>
        <v>#REF!</v>
      </c>
      <c r="AH54" s="204" t="e">
        <f>IF('Crisis Indicator Data'!#REF!="No Data",1,IF(#REF!&lt;&gt;"",1,0))</f>
        <v>#REF!</v>
      </c>
      <c r="AI54" s="204" t="e">
        <f>IF('Crisis Indicator Data'!#REF!="No Data",1,IF(#REF!&lt;&gt;"",1,0))</f>
        <v>#REF!</v>
      </c>
      <c r="AJ54" s="204" t="e">
        <f>IF('Crisis Indicator Data'!#REF!="No Data",1,IF(#REF!&lt;&gt;"",1,0))</f>
        <v>#REF!</v>
      </c>
      <c r="AK54" s="204" t="e">
        <f>IF('Crisis Indicator Data'!#REF!="No Data",1,IF(#REF!&lt;&gt;"",1,0))</f>
        <v>#REF!</v>
      </c>
      <c r="AL54" s="204" t="e">
        <f>IF('Crisis Indicator Data'!#REF!="No Data",1,IF(#REF!&lt;&gt;"",1,0))</f>
        <v>#REF!</v>
      </c>
      <c r="AM54" s="204" t="e">
        <f>IF('Crisis Indicator Data'!#REF!="No Data",1,IF(#REF!&lt;&gt;"",1,0))</f>
        <v>#REF!</v>
      </c>
      <c r="AN54" s="204" t="e">
        <f>IF('Crisis Indicator Data'!#REF!="No Data",1,IF(#REF!&lt;&gt;"",1,0))</f>
        <v>#REF!</v>
      </c>
      <c r="AO54" s="204" t="e">
        <f>IF('Crisis Indicator Data'!#REF!="No Data",1,IF(#REF!&lt;&gt;"",1,0))</f>
        <v>#REF!</v>
      </c>
      <c r="AP54" s="204" t="e">
        <f>IF('Crisis Indicator Data'!#REF!="No Data",1,IF(#REF!&lt;&gt;"",1,0))</f>
        <v>#REF!</v>
      </c>
      <c r="AQ54" s="204" t="e">
        <f>IF('Crisis Indicator Data'!#REF!="No Data",1,IF(#REF!&lt;&gt;"",1,0))</f>
        <v>#REF!</v>
      </c>
      <c r="AR54" s="204" t="e">
        <f>IF('Crisis Indicator Data'!#REF!="No Data",1,IF(#REF!&lt;&gt;"",1,0))</f>
        <v>#REF!</v>
      </c>
      <c r="AS54" s="204" t="e">
        <f>IF('Crisis Indicator Data'!#REF!="No Data",1,IF(#REF!&lt;&gt;"",1,0))</f>
        <v>#REF!</v>
      </c>
      <c r="AT54" s="204" t="e">
        <f>IF('Crisis Indicator Data'!#REF!="No Data",1,IF(#REF!&lt;&gt;"",1,0))</f>
        <v>#REF!</v>
      </c>
      <c r="AU54" s="204" t="e">
        <f>IF('Crisis Indicator Data'!#REF!="No Data",1,IF(#REF!&lt;&gt;"",1,0))</f>
        <v>#REF!</v>
      </c>
      <c r="AV54" s="204" t="e">
        <f>IF('Crisis Indicator Data'!#REF!="No Data",1,IF(#REF!&lt;&gt;"",1,0))</f>
        <v>#REF!</v>
      </c>
      <c r="AW54" s="204" t="e">
        <f>IF('Crisis Indicator Data'!#REF!="No Data",1,IF(#REF!&lt;&gt;"",1,0))</f>
        <v>#REF!</v>
      </c>
      <c r="AX54" s="204" t="e">
        <f>IF('Crisis Indicator Data'!#REF!="No Data",1,IF(#REF!&lt;&gt;"",1,0))</f>
        <v>#REF!</v>
      </c>
      <c r="AY54" s="204" t="e">
        <f>IF('Crisis Indicator Data'!#REF!="No Data",1,IF(#REF!&lt;&gt;"",1,0))</f>
        <v>#REF!</v>
      </c>
      <c r="AZ54" s="204" t="e">
        <f>IF('Crisis Indicator Data'!#REF!="No Data",1,IF(#REF!&lt;&gt;"",1,0))</f>
        <v>#REF!</v>
      </c>
      <c r="BA54" t="e">
        <f t="shared" si="2"/>
        <v>#REF!</v>
      </c>
      <c r="BB54" s="22" t="e">
        <f t="shared" si="3"/>
        <v>#REF!</v>
      </c>
    </row>
    <row r="55" spans="1:54" x14ac:dyDescent="0.35">
      <c r="A55" t="s">
        <v>6920</v>
      </c>
      <c r="B55" s="204" t="e">
        <f>IF('Crisis Indicator Data'!#REF!="No Data",1,IF(#REF!&lt;&gt;"",1,0))</f>
        <v>#REF!</v>
      </c>
      <c r="C55" s="204" t="e">
        <f>IF('Crisis Indicator Data'!#REF!="No Data",1,IF(#REF!&lt;&gt;"",1,0))</f>
        <v>#REF!</v>
      </c>
      <c r="D55" s="204" t="e">
        <f>IF('Crisis Indicator Data'!#REF!="No Data",1,IF(#REF!&lt;&gt;"",1,0))</f>
        <v>#REF!</v>
      </c>
      <c r="E55" s="204" t="e">
        <f>IF('Crisis Indicator Data'!#REF!="No Data",1,IF(#REF!&lt;&gt;"",1,0))</f>
        <v>#REF!</v>
      </c>
      <c r="F55" s="204" t="e">
        <f>IF('Crisis Indicator Data'!#REF!="No Data",1,IF(#REF!&lt;&gt;"",1,0))</f>
        <v>#REF!</v>
      </c>
      <c r="G55" s="204" t="e">
        <f>IF('Crisis Indicator Data'!#REF!="No Data",1,IF(#REF!&lt;&gt;"",1,0))</f>
        <v>#REF!</v>
      </c>
      <c r="H55" s="204" t="e">
        <f>IF('Crisis Indicator Data'!#REF!="No Data",1,IF(#REF!&lt;&gt;"",1,0))</f>
        <v>#REF!</v>
      </c>
      <c r="I55" s="204" t="e">
        <f>IF('Crisis Indicator Data'!#REF!="No Data",1,IF(#REF!&lt;&gt;"",1,0))</f>
        <v>#REF!</v>
      </c>
      <c r="J55" s="204" t="e">
        <f>IF('Crisis Indicator Data'!#REF!="No Data",1,IF(#REF!&lt;&gt;"",1,0))</f>
        <v>#REF!</v>
      </c>
      <c r="K55" s="204" t="e">
        <f>IF('Crisis Indicator Data'!#REF!="No Data",1,IF(#REF!&lt;&gt;"",1,0))</f>
        <v>#REF!</v>
      </c>
      <c r="L55" s="204" t="e">
        <f>IF('Crisis Indicator Data'!#REF!="No Data",1,IF(#REF!&lt;&gt;"",1,0))</f>
        <v>#REF!</v>
      </c>
      <c r="M55" s="204" t="e">
        <f>IF('Crisis Indicator Data'!#REF!="No Data",1,IF(#REF!&lt;&gt;"",1,0))</f>
        <v>#REF!</v>
      </c>
      <c r="N55" s="204" t="e">
        <f>IF('Crisis Indicator Data'!#REF!="No Data",1,IF(#REF!&lt;&gt;"",1,0))</f>
        <v>#REF!</v>
      </c>
      <c r="O55" s="204" t="e">
        <f>IF('Crisis Indicator Data'!#REF!="No Data",1,IF(#REF!&lt;&gt;"",1,0))</f>
        <v>#REF!</v>
      </c>
      <c r="P55" s="204" t="e">
        <f>IF('Crisis Indicator Data'!#REF!="No Data",1,IF(#REF!&lt;&gt;"",1,0))</f>
        <v>#REF!</v>
      </c>
      <c r="Q55" s="204" t="e">
        <f>IF('Crisis Indicator Data'!#REF!="No Data",1,IF(#REF!&lt;&gt;"",1,0))</f>
        <v>#REF!</v>
      </c>
      <c r="R55" s="204" t="e">
        <f>IF('Crisis Indicator Data'!#REF!="No Data",1,IF(#REF!&lt;&gt;"",1,0))</f>
        <v>#REF!</v>
      </c>
      <c r="S55" s="204" t="e">
        <f>IF('Crisis Indicator Data'!#REF!="No Data",1,IF(#REF!&lt;&gt;"",1,0))</f>
        <v>#REF!</v>
      </c>
      <c r="T55" s="204" t="e">
        <f>IF('Crisis Indicator Data'!#REF!="No Data",1,IF(#REF!&lt;&gt;"",1,0))</f>
        <v>#REF!</v>
      </c>
      <c r="U55" s="204" t="e">
        <f>IF('Crisis Indicator Data'!#REF!="No Data",1,IF(#REF!&lt;&gt;"",1,0))</f>
        <v>#REF!</v>
      </c>
      <c r="V55" s="204" t="e">
        <f>IF('Crisis Indicator Data'!#REF!="No Data",1,IF(#REF!&lt;&gt;"",1,0))</f>
        <v>#REF!</v>
      </c>
      <c r="W55" s="204" t="e">
        <f>IF('Crisis Indicator Data'!#REF!="No Data",1,IF(#REF!&lt;&gt;"",1,0))</f>
        <v>#REF!</v>
      </c>
      <c r="X55" s="204" t="e">
        <f>IF('Crisis Indicator Data'!#REF!="No Data",1,IF(#REF!&lt;&gt;"",1,0))</f>
        <v>#REF!</v>
      </c>
      <c r="Y55" s="204" t="e">
        <f>IF('Crisis Indicator Data'!#REF!="No Data",1,IF(#REF!&lt;&gt;"",1,0))</f>
        <v>#REF!</v>
      </c>
      <c r="Z55" s="204" t="e">
        <f>IF('Crisis Indicator Data'!#REF!="No Data",1,IF(#REF!&lt;&gt;"",1,0))</f>
        <v>#REF!</v>
      </c>
      <c r="AA55" s="204" t="e">
        <f>IF('Crisis Indicator Data'!#REF!="No Data",1,IF(#REF!&lt;&gt;"",1,0))</f>
        <v>#REF!</v>
      </c>
      <c r="AB55" s="204" t="e">
        <f>IF('Crisis Indicator Data'!#REF!="No Data",1,IF(#REF!&lt;&gt;"",1,0))</f>
        <v>#REF!</v>
      </c>
      <c r="AC55" s="204" t="e">
        <f>IF('Crisis Indicator Data'!#REF!="No Data",1,IF(#REF!&lt;&gt;"",1,0))</f>
        <v>#REF!</v>
      </c>
      <c r="AD55" s="204" t="e">
        <f>IF('Crisis Indicator Data'!#REF!="No Data",1,IF(#REF!&lt;&gt;"",1,0))</f>
        <v>#REF!</v>
      </c>
      <c r="AE55" s="204" t="e">
        <f>IF('Crisis Indicator Data'!#REF!="No Data",1,IF(#REF!&lt;&gt;"",1,0))</f>
        <v>#REF!</v>
      </c>
      <c r="AF55" s="204" t="e">
        <f>IF('Crisis Indicator Data'!#REF!="No Data",1,IF(#REF!&lt;&gt;"",1,0))</f>
        <v>#REF!</v>
      </c>
      <c r="AG55" s="204" t="e">
        <f>IF('Crisis Indicator Data'!#REF!="No Data",1,IF(#REF!&lt;&gt;"",1,0))</f>
        <v>#REF!</v>
      </c>
      <c r="AH55" s="204" t="e">
        <f>IF('Crisis Indicator Data'!#REF!="No Data",1,IF(#REF!&lt;&gt;"",1,0))</f>
        <v>#REF!</v>
      </c>
      <c r="AI55" s="204" t="e">
        <f>IF('Crisis Indicator Data'!#REF!="No Data",1,IF(#REF!&lt;&gt;"",1,0))</f>
        <v>#REF!</v>
      </c>
      <c r="AJ55" s="204" t="e">
        <f>IF('Crisis Indicator Data'!#REF!="No Data",1,IF(#REF!&lt;&gt;"",1,0))</f>
        <v>#REF!</v>
      </c>
      <c r="AK55" s="204" t="e">
        <f>IF('Crisis Indicator Data'!#REF!="No Data",1,IF(#REF!&lt;&gt;"",1,0))</f>
        <v>#REF!</v>
      </c>
      <c r="AL55" s="204" t="e">
        <f>IF('Crisis Indicator Data'!#REF!="No Data",1,IF(#REF!&lt;&gt;"",1,0))</f>
        <v>#REF!</v>
      </c>
      <c r="AM55" s="204" t="e">
        <f>IF('Crisis Indicator Data'!#REF!="No Data",1,IF(#REF!&lt;&gt;"",1,0))</f>
        <v>#REF!</v>
      </c>
      <c r="AN55" s="204" t="e">
        <f>IF('Crisis Indicator Data'!#REF!="No Data",1,IF(#REF!&lt;&gt;"",1,0))</f>
        <v>#REF!</v>
      </c>
      <c r="AO55" s="204" t="e">
        <f>IF('Crisis Indicator Data'!#REF!="No Data",1,IF(#REF!&lt;&gt;"",1,0))</f>
        <v>#REF!</v>
      </c>
      <c r="AP55" s="204" t="e">
        <f>IF('Crisis Indicator Data'!#REF!="No Data",1,IF(#REF!&lt;&gt;"",1,0))</f>
        <v>#REF!</v>
      </c>
      <c r="AQ55" s="204" t="e">
        <f>IF('Crisis Indicator Data'!#REF!="No Data",1,IF(#REF!&lt;&gt;"",1,0))</f>
        <v>#REF!</v>
      </c>
      <c r="AR55" s="204" t="e">
        <f>IF('Crisis Indicator Data'!#REF!="No Data",1,IF(#REF!&lt;&gt;"",1,0))</f>
        <v>#REF!</v>
      </c>
      <c r="AS55" s="204" t="e">
        <f>IF('Crisis Indicator Data'!#REF!="No Data",1,IF(#REF!&lt;&gt;"",1,0))</f>
        <v>#REF!</v>
      </c>
      <c r="AT55" s="204" t="e">
        <f>IF('Crisis Indicator Data'!#REF!="No Data",1,IF(#REF!&lt;&gt;"",1,0))</f>
        <v>#REF!</v>
      </c>
      <c r="AU55" s="204" t="e">
        <f>IF('Crisis Indicator Data'!#REF!="No Data",1,IF(#REF!&lt;&gt;"",1,0))</f>
        <v>#REF!</v>
      </c>
      <c r="AV55" s="204" t="e">
        <f>IF('Crisis Indicator Data'!#REF!="No Data",1,IF(#REF!&lt;&gt;"",1,0))</f>
        <v>#REF!</v>
      </c>
      <c r="AW55" s="204" t="e">
        <f>IF('Crisis Indicator Data'!#REF!="No Data",1,IF(#REF!&lt;&gt;"",1,0))</f>
        <v>#REF!</v>
      </c>
      <c r="AX55" s="204" t="e">
        <f>IF('Crisis Indicator Data'!#REF!="No Data",1,IF(#REF!&lt;&gt;"",1,0))</f>
        <v>#REF!</v>
      </c>
      <c r="AY55" s="204" t="e">
        <f>IF('Crisis Indicator Data'!#REF!="No Data",1,IF(#REF!&lt;&gt;"",1,0))</f>
        <v>#REF!</v>
      </c>
      <c r="AZ55" s="204" t="e">
        <f>IF('Crisis Indicator Data'!#REF!="No Data",1,IF(#REF!&lt;&gt;"",1,0))</f>
        <v>#REF!</v>
      </c>
      <c r="BA55" t="e">
        <f t="shared" si="2"/>
        <v>#REF!</v>
      </c>
      <c r="BB55" s="22" t="e">
        <f t="shared" si="3"/>
        <v>#REF!</v>
      </c>
    </row>
    <row r="56" spans="1:54" x14ac:dyDescent="0.35">
      <c r="A56" t="s">
        <v>6923</v>
      </c>
      <c r="B56" s="204" t="e">
        <f>IF('Crisis Indicator Data'!#REF!="No Data",1,IF(#REF!&lt;&gt;"",1,0))</f>
        <v>#REF!</v>
      </c>
      <c r="C56" s="204" t="e">
        <f>IF('Crisis Indicator Data'!#REF!="No Data",1,IF(#REF!&lt;&gt;"",1,0))</f>
        <v>#REF!</v>
      </c>
      <c r="D56" s="204" t="e">
        <f>IF('Crisis Indicator Data'!#REF!="No Data",1,IF(#REF!&lt;&gt;"",1,0))</f>
        <v>#REF!</v>
      </c>
      <c r="E56" s="204" t="e">
        <f>IF('Crisis Indicator Data'!#REF!="No Data",1,IF(#REF!&lt;&gt;"",1,0))</f>
        <v>#REF!</v>
      </c>
      <c r="F56" s="204" t="e">
        <f>IF('Crisis Indicator Data'!#REF!="No Data",1,IF(#REF!&lt;&gt;"",1,0))</f>
        <v>#REF!</v>
      </c>
      <c r="G56" s="204" t="e">
        <f>IF('Crisis Indicator Data'!#REF!="No Data",1,IF(#REF!&lt;&gt;"",1,0))</f>
        <v>#REF!</v>
      </c>
      <c r="H56" s="204" t="e">
        <f>IF('Crisis Indicator Data'!#REF!="No Data",1,IF(#REF!&lt;&gt;"",1,0))</f>
        <v>#REF!</v>
      </c>
      <c r="I56" s="204" t="e">
        <f>IF('Crisis Indicator Data'!#REF!="No Data",1,IF(#REF!&lt;&gt;"",1,0))</f>
        <v>#REF!</v>
      </c>
      <c r="J56" s="204" t="e">
        <f>IF('Crisis Indicator Data'!#REF!="No Data",1,IF(#REF!&lt;&gt;"",1,0))</f>
        <v>#REF!</v>
      </c>
      <c r="K56" s="204" t="e">
        <f>IF('Crisis Indicator Data'!#REF!="No Data",1,IF(#REF!&lt;&gt;"",1,0))</f>
        <v>#REF!</v>
      </c>
      <c r="L56" s="204" t="e">
        <f>IF('Crisis Indicator Data'!#REF!="No Data",1,IF(#REF!&lt;&gt;"",1,0))</f>
        <v>#REF!</v>
      </c>
      <c r="M56" s="204" t="e">
        <f>IF('Crisis Indicator Data'!#REF!="No Data",1,IF(#REF!&lt;&gt;"",1,0))</f>
        <v>#REF!</v>
      </c>
      <c r="N56" s="204" t="e">
        <f>IF('Crisis Indicator Data'!#REF!="No Data",1,IF(#REF!&lt;&gt;"",1,0))</f>
        <v>#REF!</v>
      </c>
      <c r="O56" s="204" t="e">
        <f>IF('Crisis Indicator Data'!#REF!="No Data",1,IF(#REF!&lt;&gt;"",1,0))</f>
        <v>#REF!</v>
      </c>
      <c r="P56" s="204" t="e">
        <f>IF('Crisis Indicator Data'!#REF!="No Data",1,IF(#REF!&lt;&gt;"",1,0))</f>
        <v>#REF!</v>
      </c>
      <c r="Q56" s="204" t="e">
        <f>IF('Crisis Indicator Data'!#REF!="No Data",1,IF(#REF!&lt;&gt;"",1,0))</f>
        <v>#REF!</v>
      </c>
      <c r="R56" s="204" t="e">
        <f>IF('Crisis Indicator Data'!#REF!="No Data",1,IF(#REF!&lt;&gt;"",1,0))</f>
        <v>#REF!</v>
      </c>
      <c r="S56" s="204" t="e">
        <f>IF('Crisis Indicator Data'!#REF!="No Data",1,IF(#REF!&lt;&gt;"",1,0))</f>
        <v>#REF!</v>
      </c>
      <c r="T56" s="204" t="e">
        <f>IF('Crisis Indicator Data'!#REF!="No Data",1,IF(#REF!&lt;&gt;"",1,0))</f>
        <v>#REF!</v>
      </c>
      <c r="U56" s="204" t="e">
        <f>IF('Crisis Indicator Data'!#REF!="No Data",1,IF(#REF!&lt;&gt;"",1,0))</f>
        <v>#REF!</v>
      </c>
      <c r="V56" s="204" t="e">
        <f>IF('Crisis Indicator Data'!#REF!="No Data",1,IF(#REF!&lt;&gt;"",1,0))</f>
        <v>#REF!</v>
      </c>
      <c r="W56" s="204" t="e">
        <f>IF('Crisis Indicator Data'!#REF!="No Data",1,IF(#REF!&lt;&gt;"",1,0))</f>
        <v>#REF!</v>
      </c>
      <c r="X56" s="204" t="e">
        <f>IF('Crisis Indicator Data'!#REF!="No Data",1,IF(#REF!&lt;&gt;"",1,0))</f>
        <v>#REF!</v>
      </c>
      <c r="Y56" s="204" t="e">
        <f>IF('Crisis Indicator Data'!#REF!="No Data",1,IF(#REF!&lt;&gt;"",1,0))</f>
        <v>#REF!</v>
      </c>
      <c r="Z56" s="204" t="e">
        <f>IF('Crisis Indicator Data'!#REF!="No Data",1,IF(#REF!&lt;&gt;"",1,0))</f>
        <v>#REF!</v>
      </c>
      <c r="AA56" s="204" t="e">
        <f>IF('Crisis Indicator Data'!#REF!="No Data",1,IF(#REF!&lt;&gt;"",1,0))</f>
        <v>#REF!</v>
      </c>
      <c r="AB56" s="204" t="e">
        <f>IF('Crisis Indicator Data'!#REF!="No Data",1,IF(#REF!&lt;&gt;"",1,0))</f>
        <v>#REF!</v>
      </c>
      <c r="AC56" s="204" t="e">
        <f>IF('Crisis Indicator Data'!#REF!="No Data",1,IF(#REF!&lt;&gt;"",1,0))</f>
        <v>#REF!</v>
      </c>
      <c r="AD56" s="204" t="e">
        <f>IF('Crisis Indicator Data'!#REF!="No Data",1,IF(#REF!&lt;&gt;"",1,0))</f>
        <v>#REF!</v>
      </c>
      <c r="AE56" s="204" t="e">
        <f>IF('Crisis Indicator Data'!#REF!="No Data",1,IF(#REF!&lt;&gt;"",1,0))</f>
        <v>#REF!</v>
      </c>
      <c r="AF56" s="204" t="e">
        <f>IF('Crisis Indicator Data'!#REF!="No Data",1,IF(#REF!&lt;&gt;"",1,0))</f>
        <v>#REF!</v>
      </c>
      <c r="AG56" s="204" t="e">
        <f>IF('Crisis Indicator Data'!#REF!="No Data",1,IF(#REF!&lt;&gt;"",1,0))</f>
        <v>#REF!</v>
      </c>
      <c r="AH56" s="204" t="e">
        <f>IF('Crisis Indicator Data'!#REF!="No Data",1,IF(#REF!&lt;&gt;"",1,0))</f>
        <v>#REF!</v>
      </c>
      <c r="AI56" s="204" t="e">
        <f>IF('Crisis Indicator Data'!#REF!="No Data",1,IF(#REF!&lt;&gt;"",1,0))</f>
        <v>#REF!</v>
      </c>
      <c r="AJ56" s="204" t="e">
        <f>IF('Crisis Indicator Data'!#REF!="No Data",1,IF(#REF!&lt;&gt;"",1,0))</f>
        <v>#REF!</v>
      </c>
      <c r="AK56" s="204" t="e">
        <f>IF('Crisis Indicator Data'!#REF!="No Data",1,IF(#REF!&lt;&gt;"",1,0))</f>
        <v>#REF!</v>
      </c>
      <c r="AL56" s="204" t="e">
        <f>IF('Crisis Indicator Data'!#REF!="No Data",1,IF(#REF!&lt;&gt;"",1,0))</f>
        <v>#REF!</v>
      </c>
      <c r="AM56" s="204" t="e">
        <f>IF('Crisis Indicator Data'!#REF!="No Data",1,IF(#REF!&lt;&gt;"",1,0))</f>
        <v>#REF!</v>
      </c>
      <c r="AN56" s="204" t="e">
        <f>IF('Crisis Indicator Data'!#REF!="No Data",1,IF(#REF!&lt;&gt;"",1,0))</f>
        <v>#REF!</v>
      </c>
      <c r="AO56" s="204" t="e">
        <f>IF('Crisis Indicator Data'!#REF!="No Data",1,IF(#REF!&lt;&gt;"",1,0))</f>
        <v>#REF!</v>
      </c>
      <c r="AP56" s="204" t="e">
        <f>IF('Crisis Indicator Data'!#REF!="No Data",1,IF(#REF!&lt;&gt;"",1,0))</f>
        <v>#REF!</v>
      </c>
      <c r="AQ56" s="204" t="e">
        <f>IF('Crisis Indicator Data'!#REF!="No Data",1,IF(#REF!&lt;&gt;"",1,0))</f>
        <v>#REF!</v>
      </c>
      <c r="AR56" s="204" t="e">
        <f>IF('Crisis Indicator Data'!#REF!="No Data",1,IF(#REF!&lt;&gt;"",1,0))</f>
        <v>#REF!</v>
      </c>
      <c r="AS56" s="204" t="e">
        <f>IF('Crisis Indicator Data'!#REF!="No Data",1,IF(#REF!&lt;&gt;"",1,0))</f>
        <v>#REF!</v>
      </c>
      <c r="AT56" s="204" t="e">
        <f>IF('Crisis Indicator Data'!#REF!="No Data",1,IF(#REF!&lt;&gt;"",1,0))</f>
        <v>#REF!</v>
      </c>
      <c r="AU56" s="204" t="e">
        <f>IF('Crisis Indicator Data'!#REF!="No Data",1,IF(#REF!&lt;&gt;"",1,0))</f>
        <v>#REF!</v>
      </c>
      <c r="AV56" s="204" t="e">
        <f>IF('Crisis Indicator Data'!#REF!="No Data",1,IF(#REF!&lt;&gt;"",1,0))</f>
        <v>#REF!</v>
      </c>
      <c r="AW56" s="204" t="e">
        <f>IF('Crisis Indicator Data'!#REF!="No Data",1,IF(#REF!&lt;&gt;"",1,0))</f>
        <v>#REF!</v>
      </c>
      <c r="AX56" s="204" t="e">
        <f>IF('Crisis Indicator Data'!#REF!="No Data",1,IF(#REF!&lt;&gt;"",1,0))</f>
        <v>#REF!</v>
      </c>
      <c r="AY56" s="204" t="e">
        <f>IF('Crisis Indicator Data'!#REF!="No Data",1,IF(#REF!&lt;&gt;"",1,0))</f>
        <v>#REF!</v>
      </c>
      <c r="AZ56" s="204" t="e">
        <f>IF('Crisis Indicator Data'!#REF!="No Data",1,IF(#REF!&lt;&gt;"",1,0))</f>
        <v>#REF!</v>
      </c>
      <c r="BA56" t="e">
        <f t="shared" si="2"/>
        <v>#REF!</v>
      </c>
      <c r="BB56" s="22" t="e">
        <f t="shared" si="3"/>
        <v>#REF!</v>
      </c>
    </row>
    <row r="57" spans="1:54" x14ac:dyDescent="0.35">
      <c r="A57" t="s">
        <v>6924</v>
      </c>
      <c r="B57" s="204" t="e">
        <f>IF('Crisis Indicator Data'!#REF!="No Data",1,IF(#REF!&lt;&gt;"",1,0))</f>
        <v>#REF!</v>
      </c>
      <c r="C57" s="204" t="e">
        <f>IF('Crisis Indicator Data'!#REF!="No Data",1,IF(#REF!&lt;&gt;"",1,0))</f>
        <v>#REF!</v>
      </c>
      <c r="D57" s="204" t="e">
        <f>IF('Crisis Indicator Data'!#REF!="No Data",1,IF(#REF!&lt;&gt;"",1,0))</f>
        <v>#REF!</v>
      </c>
      <c r="E57" s="204" t="e">
        <f>IF('Crisis Indicator Data'!#REF!="No Data",1,IF(#REF!&lt;&gt;"",1,0))</f>
        <v>#REF!</v>
      </c>
      <c r="F57" s="204" t="e">
        <f>IF('Crisis Indicator Data'!#REF!="No Data",1,IF(#REF!&lt;&gt;"",1,0))</f>
        <v>#REF!</v>
      </c>
      <c r="G57" s="204" t="e">
        <f>IF('Crisis Indicator Data'!#REF!="No Data",1,IF(#REF!&lt;&gt;"",1,0))</f>
        <v>#REF!</v>
      </c>
      <c r="H57" s="204" t="e">
        <f>IF('Crisis Indicator Data'!#REF!="No Data",1,IF(#REF!&lt;&gt;"",1,0))</f>
        <v>#REF!</v>
      </c>
      <c r="I57" s="204" t="e">
        <f>IF('Crisis Indicator Data'!#REF!="No Data",1,IF(#REF!&lt;&gt;"",1,0))</f>
        <v>#REF!</v>
      </c>
      <c r="J57" s="204" t="e">
        <f>IF('Crisis Indicator Data'!#REF!="No Data",1,IF(#REF!&lt;&gt;"",1,0))</f>
        <v>#REF!</v>
      </c>
      <c r="K57" s="204" t="e">
        <f>IF('Crisis Indicator Data'!#REF!="No Data",1,IF(#REF!&lt;&gt;"",1,0))</f>
        <v>#REF!</v>
      </c>
      <c r="L57" s="204" t="e">
        <f>IF('Crisis Indicator Data'!#REF!="No Data",1,IF(#REF!&lt;&gt;"",1,0))</f>
        <v>#REF!</v>
      </c>
      <c r="M57" s="204" t="e">
        <f>IF('Crisis Indicator Data'!#REF!="No Data",1,IF(#REF!&lt;&gt;"",1,0))</f>
        <v>#REF!</v>
      </c>
      <c r="N57" s="204" t="e">
        <f>IF('Crisis Indicator Data'!#REF!="No Data",1,IF(#REF!&lt;&gt;"",1,0))</f>
        <v>#REF!</v>
      </c>
      <c r="O57" s="204" t="e">
        <f>IF('Crisis Indicator Data'!#REF!="No Data",1,IF(#REF!&lt;&gt;"",1,0))</f>
        <v>#REF!</v>
      </c>
      <c r="P57" s="204" t="e">
        <f>IF('Crisis Indicator Data'!#REF!="No Data",1,IF(#REF!&lt;&gt;"",1,0))</f>
        <v>#REF!</v>
      </c>
      <c r="Q57" s="204" t="e">
        <f>IF('Crisis Indicator Data'!#REF!="No Data",1,IF(#REF!&lt;&gt;"",1,0))</f>
        <v>#REF!</v>
      </c>
      <c r="R57" s="204" t="e">
        <f>IF('Crisis Indicator Data'!#REF!="No Data",1,IF(#REF!&lt;&gt;"",1,0))</f>
        <v>#REF!</v>
      </c>
      <c r="S57" s="204" t="e">
        <f>IF('Crisis Indicator Data'!#REF!="No Data",1,IF(#REF!&lt;&gt;"",1,0))</f>
        <v>#REF!</v>
      </c>
      <c r="T57" s="204" t="e">
        <f>IF('Crisis Indicator Data'!#REF!="No Data",1,IF(#REF!&lt;&gt;"",1,0))</f>
        <v>#REF!</v>
      </c>
      <c r="U57" s="204" t="e">
        <f>IF('Crisis Indicator Data'!#REF!="No Data",1,IF(#REF!&lt;&gt;"",1,0))</f>
        <v>#REF!</v>
      </c>
      <c r="V57" s="204" t="e">
        <f>IF('Crisis Indicator Data'!#REF!="No Data",1,IF(#REF!&lt;&gt;"",1,0))</f>
        <v>#REF!</v>
      </c>
      <c r="W57" s="204" t="e">
        <f>IF('Crisis Indicator Data'!#REF!="No Data",1,IF(#REF!&lt;&gt;"",1,0))</f>
        <v>#REF!</v>
      </c>
      <c r="X57" s="204" t="e">
        <f>IF('Crisis Indicator Data'!#REF!="No Data",1,IF(#REF!&lt;&gt;"",1,0))</f>
        <v>#REF!</v>
      </c>
      <c r="Y57" s="204" t="e">
        <f>IF('Crisis Indicator Data'!#REF!="No Data",1,IF(#REF!&lt;&gt;"",1,0))</f>
        <v>#REF!</v>
      </c>
      <c r="Z57" s="204" t="e">
        <f>IF('Crisis Indicator Data'!#REF!="No Data",1,IF(#REF!&lt;&gt;"",1,0))</f>
        <v>#REF!</v>
      </c>
      <c r="AA57" s="204" t="e">
        <f>IF('Crisis Indicator Data'!#REF!="No Data",1,IF(#REF!&lt;&gt;"",1,0))</f>
        <v>#REF!</v>
      </c>
      <c r="AB57" s="204" t="e">
        <f>IF('Crisis Indicator Data'!#REF!="No Data",1,IF(#REF!&lt;&gt;"",1,0))</f>
        <v>#REF!</v>
      </c>
      <c r="AC57" s="204" t="e">
        <f>IF('Crisis Indicator Data'!#REF!="No Data",1,IF(#REF!&lt;&gt;"",1,0))</f>
        <v>#REF!</v>
      </c>
      <c r="AD57" s="204" t="e">
        <f>IF('Crisis Indicator Data'!#REF!="No Data",1,IF(#REF!&lt;&gt;"",1,0))</f>
        <v>#REF!</v>
      </c>
      <c r="AE57" s="204" t="e">
        <f>IF('Crisis Indicator Data'!#REF!="No Data",1,IF(#REF!&lt;&gt;"",1,0))</f>
        <v>#REF!</v>
      </c>
      <c r="AF57" s="204" t="e">
        <f>IF('Crisis Indicator Data'!#REF!="No Data",1,IF(#REF!&lt;&gt;"",1,0))</f>
        <v>#REF!</v>
      </c>
      <c r="AG57" s="204" t="e">
        <f>IF('Crisis Indicator Data'!#REF!="No Data",1,IF(#REF!&lt;&gt;"",1,0))</f>
        <v>#REF!</v>
      </c>
      <c r="AH57" s="204" t="e">
        <f>IF('Crisis Indicator Data'!#REF!="No Data",1,IF(#REF!&lt;&gt;"",1,0))</f>
        <v>#REF!</v>
      </c>
      <c r="AI57" s="204" t="e">
        <f>IF('Crisis Indicator Data'!#REF!="No Data",1,IF(#REF!&lt;&gt;"",1,0))</f>
        <v>#REF!</v>
      </c>
      <c r="AJ57" s="204" t="e">
        <f>IF('Crisis Indicator Data'!#REF!="No Data",1,IF(#REF!&lt;&gt;"",1,0))</f>
        <v>#REF!</v>
      </c>
      <c r="AK57" s="204" t="e">
        <f>IF('Crisis Indicator Data'!#REF!="No Data",1,IF(#REF!&lt;&gt;"",1,0))</f>
        <v>#REF!</v>
      </c>
      <c r="AL57" s="204" t="e">
        <f>IF('Crisis Indicator Data'!#REF!="No Data",1,IF(#REF!&lt;&gt;"",1,0))</f>
        <v>#REF!</v>
      </c>
      <c r="AM57" s="204" t="e">
        <f>IF('Crisis Indicator Data'!#REF!="No Data",1,IF(#REF!&lt;&gt;"",1,0))</f>
        <v>#REF!</v>
      </c>
      <c r="AN57" s="204" t="e">
        <f>IF('Crisis Indicator Data'!#REF!="No Data",1,IF(#REF!&lt;&gt;"",1,0))</f>
        <v>#REF!</v>
      </c>
      <c r="AO57" s="204" t="e">
        <f>IF('Crisis Indicator Data'!#REF!="No Data",1,IF(#REF!&lt;&gt;"",1,0))</f>
        <v>#REF!</v>
      </c>
      <c r="AP57" s="204" t="e">
        <f>IF('Crisis Indicator Data'!#REF!="No Data",1,IF(#REF!&lt;&gt;"",1,0))</f>
        <v>#REF!</v>
      </c>
      <c r="AQ57" s="204" t="e">
        <f>IF('Crisis Indicator Data'!#REF!="No Data",1,IF(#REF!&lt;&gt;"",1,0))</f>
        <v>#REF!</v>
      </c>
      <c r="AR57" s="204" t="e">
        <f>IF('Crisis Indicator Data'!#REF!="No Data",1,IF(#REF!&lt;&gt;"",1,0))</f>
        <v>#REF!</v>
      </c>
      <c r="AS57" s="204" t="e">
        <f>IF('Crisis Indicator Data'!#REF!="No Data",1,IF(#REF!&lt;&gt;"",1,0))</f>
        <v>#REF!</v>
      </c>
      <c r="AT57" s="204" t="e">
        <f>IF('Crisis Indicator Data'!#REF!="No Data",1,IF(#REF!&lt;&gt;"",1,0))</f>
        <v>#REF!</v>
      </c>
      <c r="AU57" s="204" t="e">
        <f>IF('Crisis Indicator Data'!#REF!="No Data",1,IF(#REF!&lt;&gt;"",1,0))</f>
        <v>#REF!</v>
      </c>
      <c r="AV57" s="204" t="e">
        <f>IF('Crisis Indicator Data'!#REF!="No Data",1,IF(#REF!&lt;&gt;"",1,0))</f>
        <v>#REF!</v>
      </c>
      <c r="AW57" s="204" t="e">
        <f>IF('Crisis Indicator Data'!#REF!="No Data",1,IF(#REF!&lt;&gt;"",1,0))</f>
        <v>#REF!</v>
      </c>
      <c r="AX57" s="204" t="e">
        <f>IF('Crisis Indicator Data'!#REF!="No Data",1,IF(#REF!&lt;&gt;"",1,0))</f>
        <v>#REF!</v>
      </c>
      <c r="AY57" s="204" t="e">
        <f>IF('Crisis Indicator Data'!#REF!="No Data",1,IF(#REF!&lt;&gt;"",1,0))</f>
        <v>#REF!</v>
      </c>
      <c r="AZ57" s="204" t="e">
        <f>IF('Crisis Indicator Data'!#REF!="No Data",1,IF(#REF!&lt;&gt;"",1,0))</f>
        <v>#REF!</v>
      </c>
      <c r="BA57" t="e">
        <f t="shared" si="2"/>
        <v>#REF!</v>
      </c>
      <c r="BB57" s="22" t="e">
        <f t="shared" si="3"/>
        <v>#REF!</v>
      </c>
    </row>
    <row r="58" spans="1:54" x14ac:dyDescent="0.35">
      <c r="A58" t="s">
        <v>6928</v>
      </c>
      <c r="B58" s="204" t="e">
        <f>IF('Crisis Indicator Data'!#REF!="No Data",1,IF(#REF!&lt;&gt;"",1,0))</f>
        <v>#REF!</v>
      </c>
      <c r="C58" s="204" t="e">
        <f>IF('Crisis Indicator Data'!#REF!="No Data",1,IF(#REF!&lt;&gt;"",1,0))</f>
        <v>#REF!</v>
      </c>
      <c r="D58" s="204" t="e">
        <f>IF('Crisis Indicator Data'!#REF!="No Data",1,IF(#REF!&lt;&gt;"",1,0))</f>
        <v>#REF!</v>
      </c>
      <c r="E58" s="204" t="e">
        <f>IF('Crisis Indicator Data'!#REF!="No Data",1,IF(#REF!&lt;&gt;"",1,0))</f>
        <v>#REF!</v>
      </c>
      <c r="F58" s="204" t="e">
        <f>IF('Crisis Indicator Data'!#REF!="No Data",1,IF(#REF!&lt;&gt;"",1,0))</f>
        <v>#REF!</v>
      </c>
      <c r="G58" s="204" t="e">
        <f>IF('Crisis Indicator Data'!#REF!="No Data",1,IF(#REF!&lt;&gt;"",1,0))</f>
        <v>#REF!</v>
      </c>
      <c r="H58" s="204" t="e">
        <f>IF('Crisis Indicator Data'!#REF!="No Data",1,IF(#REF!&lt;&gt;"",1,0))</f>
        <v>#REF!</v>
      </c>
      <c r="I58" s="204" t="e">
        <f>IF('Crisis Indicator Data'!#REF!="No Data",1,IF(#REF!&lt;&gt;"",1,0))</f>
        <v>#REF!</v>
      </c>
      <c r="J58" s="204" t="e">
        <f>IF('Crisis Indicator Data'!#REF!="No Data",1,IF(#REF!&lt;&gt;"",1,0))</f>
        <v>#REF!</v>
      </c>
      <c r="K58" s="204" t="e">
        <f>IF('Crisis Indicator Data'!#REF!="No Data",1,IF(#REF!&lt;&gt;"",1,0))</f>
        <v>#REF!</v>
      </c>
      <c r="L58" s="204" t="e">
        <f>IF('Crisis Indicator Data'!#REF!="No Data",1,IF(#REF!&lt;&gt;"",1,0))</f>
        <v>#REF!</v>
      </c>
      <c r="M58" s="204" t="e">
        <f>IF('Crisis Indicator Data'!#REF!="No Data",1,IF(#REF!&lt;&gt;"",1,0))</f>
        <v>#REF!</v>
      </c>
      <c r="N58" s="204" t="e">
        <f>IF('Crisis Indicator Data'!#REF!="No Data",1,IF(#REF!&lt;&gt;"",1,0))</f>
        <v>#REF!</v>
      </c>
      <c r="O58" s="204" t="e">
        <f>IF('Crisis Indicator Data'!#REF!="No Data",1,IF(#REF!&lt;&gt;"",1,0))</f>
        <v>#REF!</v>
      </c>
      <c r="P58" s="204" t="e">
        <f>IF('Crisis Indicator Data'!#REF!="No Data",1,IF(#REF!&lt;&gt;"",1,0))</f>
        <v>#REF!</v>
      </c>
      <c r="Q58" s="204" t="e">
        <f>IF('Crisis Indicator Data'!#REF!="No Data",1,IF(#REF!&lt;&gt;"",1,0))</f>
        <v>#REF!</v>
      </c>
      <c r="R58" s="204" t="e">
        <f>IF('Crisis Indicator Data'!#REF!="No Data",1,IF(#REF!&lt;&gt;"",1,0))</f>
        <v>#REF!</v>
      </c>
      <c r="S58" s="204" t="e">
        <f>IF('Crisis Indicator Data'!#REF!="No Data",1,IF(#REF!&lt;&gt;"",1,0))</f>
        <v>#REF!</v>
      </c>
      <c r="T58" s="204" t="e">
        <f>IF('Crisis Indicator Data'!#REF!="No Data",1,IF(#REF!&lt;&gt;"",1,0))</f>
        <v>#REF!</v>
      </c>
      <c r="U58" s="204" t="e">
        <f>IF('Crisis Indicator Data'!#REF!="No Data",1,IF(#REF!&lt;&gt;"",1,0))</f>
        <v>#REF!</v>
      </c>
      <c r="V58" s="204" t="e">
        <f>IF('Crisis Indicator Data'!#REF!="No Data",1,IF(#REF!&lt;&gt;"",1,0))</f>
        <v>#REF!</v>
      </c>
      <c r="W58" s="204" t="e">
        <f>IF('Crisis Indicator Data'!#REF!="No Data",1,IF(#REF!&lt;&gt;"",1,0))</f>
        <v>#REF!</v>
      </c>
      <c r="X58" s="204" t="e">
        <f>IF('Crisis Indicator Data'!#REF!="No Data",1,IF(#REF!&lt;&gt;"",1,0))</f>
        <v>#REF!</v>
      </c>
      <c r="Y58" s="204" t="e">
        <f>IF('Crisis Indicator Data'!#REF!="No Data",1,IF(#REF!&lt;&gt;"",1,0))</f>
        <v>#REF!</v>
      </c>
      <c r="Z58" s="204" t="e">
        <f>IF('Crisis Indicator Data'!#REF!="No Data",1,IF(#REF!&lt;&gt;"",1,0))</f>
        <v>#REF!</v>
      </c>
      <c r="AA58" s="204" t="e">
        <f>IF('Crisis Indicator Data'!#REF!="No Data",1,IF(#REF!&lt;&gt;"",1,0))</f>
        <v>#REF!</v>
      </c>
      <c r="AB58" s="204" t="e">
        <f>IF('Crisis Indicator Data'!#REF!="No Data",1,IF(#REF!&lt;&gt;"",1,0))</f>
        <v>#REF!</v>
      </c>
      <c r="AC58" s="204" t="e">
        <f>IF('Crisis Indicator Data'!#REF!="No Data",1,IF(#REF!&lt;&gt;"",1,0))</f>
        <v>#REF!</v>
      </c>
      <c r="AD58" s="204" t="e">
        <f>IF('Crisis Indicator Data'!#REF!="No Data",1,IF(#REF!&lt;&gt;"",1,0))</f>
        <v>#REF!</v>
      </c>
      <c r="AE58" s="204" t="e">
        <f>IF('Crisis Indicator Data'!#REF!="No Data",1,IF(#REF!&lt;&gt;"",1,0))</f>
        <v>#REF!</v>
      </c>
      <c r="AF58" s="204" t="e">
        <f>IF('Crisis Indicator Data'!#REF!="No Data",1,IF(#REF!&lt;&gt;"",1,0))</f>
        <v>#REF!</v>
      </c>
      <c r="AG58" s="204" t="e">
        <f>IF('Crisis Indicator Data'!#REF!="No Data",1,IF(#REF!&lt;&gt;"",1,0))</f>
        <v>#REF!</v>
      </c>
      <c r="AH58" s="204" t="e">
        <f>IF('Crisis Indicator Data'!#REF!="No Data",1,IF(#REF!&lt;&gt;"",1,0))</f>
        <v>#REF!</v>
      </c>
      <c r="AI58" s="204" t="e">
        <f>IF('Crisis Indicator Data'!#REF!="No Data",1,IF(#REF!&lt;&gt;"",1,0))</f>
        <v>#REF!</v>
      </c>
      <c r="AJ58" s="204" t="e">
        <f>IF('Crisis Indicator Data'!#REF!="No Data",1,IF(#REF!&lt;&gt;"",1,0))</f>
        <v>#REF!</v>
      </c>
      <c r="AK58" s="204" t="e">
        <f>IF('Crisis Indicator Data'!#REF!="No Data",1,IF(#REF!&lt;&gt;"",1,0))</f>
        <v>#REF!</v>
      </c>
      <c r="AL58" s="204" t="e">
        <f>IF('Crisis Indicator Data'!#REF!="No Data",1,IF(#REF!&lt;&gt;"",1,0))</f>
        <v>#REF!</v>
      </c>
      <c r="AM58" s="204" t="e">
        <f>IF('Crisis Indicator Data'!#REF!="No Data",1,IF(#REF!&lt;&gt;"",1,0))</f>
        <v>#REF!</v>
      </c>
      <c r="AN58" s="204" t="e">
        <f>IF('Crisis Indicator Data'!#REF!="No Data",1,IF(#REF!&lt;&gt;"",1,0))</f>
        <v>#REF!</v>
      </c>
      <c r="AO58" s="204" t="e">
        <f>IF('Crisis Indicator Data'!#REF!="No Data",1,IF(#REF!&lt;&gt;"",1,0))</f>
        <v>#REF!</v>
      </c>
      <c r="AP58" s="204" t="e">
        <f>IF('Crisis Indicator Data'!#REF!="No Data",1,IF(#REF!&lt;&gt;"",1,0))</f>
        <v>#REF!</v>
      </c>
      <c r="AQ58" s="204" t="e">
        <f>IF('Crisis Indicator Data'!#REF!="No Data",1,IF(#REF!&lt;&gt;"",1,0))</f>
        <v>#REF!</v>
      </c>
      <c r="AR58" s="204" t="e">
        <f>IF('Crisis Indicator Data'!#REF!="No Data",1,IF(#REF!&lt;&gt;"",1,0))</f>
        <v>#REF!</v>
      </c>
      <c r="AS58" s="204" t="e">
        <f>IF('Crisis Indicator Data'!#REF!="No Data",1,IF(#REF!&lt;&gt;"",1,0))</f>
        <v>#REF!</v>
      </c>
      <c r="AT58" s="204" t="e">
        <f>IF('Crisis Indicator Data'!#REF!="No Data",1,IF(#REF!&lt;&gt;"",1,0))</f>
        <v>#REF!</v>
      </c>
      <c r="AU58" s="204" t="e">
        <f>IF('Crisis Indicator Data'!#REF!="No Data",1,IF(#REF!&lt;&gt;"",1,0))</f>
        <v>#REF!</v>
      </c>
      <c r="AV58" s="204" t="e">
        <f>IF('Crisis Indicator Data'!#REF!="No Data",1,IF(#REF!&lt;&gt;"",1,0))</f>
        <v>#REF!</v>
      </c>
      <c r="AW58" s="204" t="e">
        <f>IF('Crisis Indicator Data'!#REF!="No Data",1,IF(#REF!&lt;&gt;"",1,0))</f>
        <v>#REF!</v>
      </c>
      <c r="AX58" s="204" t="e">
        <f>IF('Crisis Indicator Data'!#REF!="No Data",1,IF(#REF!&lt;&gt;"",1,0))</f>
        <v>#REF!</v>
      </c>
      <c r="AY58" s="204" t="e">
        <f>IF('Crisis Indicator Data'!#REF!="No Data",1,IF(#REF!&lt;&gt;"",1,0))</f>
        <v>#REF!</v>
      </c>
      <c r="AZ58" s="204" t="e">
        <f>IF('Crisis Indicator Data'!#REF!="No Data",1,IF(#REF!&lt;&gt;"",1,0))</f>
        <v>#REF!</v>
      </c>
      <c r="BA58" t="e">
        <f t="shared" si="2"/>
        <v>#REF!</v>
      </c>
      <c r="BB58" s="22" t="e">
        <f t="shared" si="3"/>
        <v>#REF!</v>
      </c>
    </row>
    <row r="59" spans="1:54" x14ac:dyDescent="0.35">
      <c r="A59" t="s">
        <v>6926</v>
      </c>
      <c r="B59" s="204" t="e">
        <f>IF('Crisis Indicator Data'!#REF!="No Data",1,IF(#REF!&lt;&gt;"",1,0))</f>
        <v>#REF!</v>
      </c>
      <c r="C59" s="204" t="e">
        <f>IF('Crisis Indicator Data'!#REF!="No Data",1,IF(#REF!&lt;&gt;"",1,0))</f>
        <v>#REF!</v>
      </c>
      <c r="D59" s="204" t="e">
        <f>IF('Crisis Indicator Data'!#REF!="No Data",1,IF(#REF!&lt;&gt;"",1,0))</f>
        <v>#REF!</v>
      </c>
      <c r="E59" s="204" t="e">
        <f>IF('Crisis Indicator Data'!#REF!="No Data",1,IF(#REF!&lt;&gt;"",1,0))</f>
        <v>#REF!</v>
      </c>
      <c r="F59" s="204" t="e">
        <f>IF('Crisis Indicator Data'!#REF!="No Data",1,IF(#REF!&lt;&gt;"",1,0))</f>
        <v>#REF!</v>
      </c>
      <c r="G59" s="204" t="e">
        <f>IF('Crisis Indicator Data'!#REF!="No Data",1,IF(#REF!&lt;&gt;"",1,0))</f>
        <v>#REF!</v>
      </c>
      <c r="H59" s="204" t="e">
        <f>IF('Crisis Indicator Data'!#REF!="No Data",1,IF(#REF!&lt;&gt;"",1,0))</f>
        <v>#REF!</v>
      </c>
      <c r="I59" s="204" t="e">
        <f>IF('Crisis Indicator Data'!#REF!="No Data",1,IF(#REF!&lt;&gt;"",1,0))</f>
        <v>#REF!</v>
      </c>
      <c r="J59" s="204" t="e">
        <f>IF('Crisis Indicator Data'!#REF!="No Data",1,IF(#REF!&lt;&gt;"",1,0))</f>
        <v>#REF!</v>
      </c>
      <c r="K59" s="204" t="e">
        <f>IF('Crisis Indicator Data'!#REF!="No Data",1,IF(#REF!&lt;&gt;"",1,0))</f>
        <v>#REF!</v>
      </c>
      <c r="L59" s="204" t="e">
        <f>IF('Crisis Indicator Data'!#REF!="No Data",1,IF(#REF!&lt;&gt;"",1,0))</f>
        <v>#REF!</v>
      </c>
      <c r="M59" s="204" t="e">
        <f>IF('Crisis Indicator Data'!#REF!="No Data",1,IF(#REF!&lt;&gt;"",1,0))</f>
        <v>#REF!</v>
      </c>
      <c r="N59" s="204" t="e">
        <f>IF('Crisis Indicator Data'!#REF!="No Data",1,IF(#REF!&lt;&gt;"",1,0))</f>
        <v>#REF!</v>
      </c>
      <c r="O59" s="204" t="e">
        <f>IF('Crisis Indicator Data'!#REF!="No Data",1,IF(#REF!&lt;&gt;"",1,0))</f>
        <v>#REF!</v>
      </c>
      <c r="P59" s="204" t="e">
        <f>IF('Crisis Indicator Data'!#REF!="No Data",1,IF(#REF!&lt;&gt;"",1,0))</f>
        <v>#REF!</v>
      </c>
      <c r="Q59" s="204" t="e">
        <f>IF('Crisis Indicator Data'!#REF!="No Data",1,IF(#REF!&lt;&gt;"",1,0))</f>
        <v>#REF!</v>
      </c>
      <c r="R59" s="204" t="e">
        <f>IF('Crisis Indicator Data'!#REF!="No Data",1,IF(#REF!&lt;&gt;"",1,0))</f>
        <v>#REF!</v>
      </c>
      <c r="S59" s="204" t="e">
        <f>IF('Crisis Indicator Data'!#REF!="No Data",1,IF(#REF!&lt;&gt;"",1,0))</f>
        <v>#REF!</v>
      </c>
      <c r="T59" s="204" t="e">
        <f>IF('Crisis Indicator Data'!#REF!="No Data",1,IF(#REF!&lt;&gt;"",1,0))</f>
        <v>#REF!</v>
      </c>
      <c r="U59" s="204" t="e">
        <f>IF('Crisis Indicator Data'!#REF!="No Data",1,IF(#REF!&lt;&gt;"",1,0))</f>
        <v>#REF!</v>
      </c>
      <c r="V59" s="204" t="e">
        <f>IF('Crisis Indicator Data'!#REF!="No Data",1,IF(#REF!&lt;&gt;"",1,0))</f>
        <v>#REF!</v>
      </c>
      <c r="W59" s="204" t="e">
        <f>IF('Crisis Indicator Data'!#REF!="No Data",1,IF(#REF!&lt;&gt;"",1,0))</f>
        <v>#REF!</v>
      </c>
      <c r="X59" s="204" t="e">
        <f>IF('Crisis Indicator Data'!#REF!="No Data",1,IF(#REF!&lt;&gt;"",1,0))</f>
        <v>#REF!</v>
      </c>
      <c r="Y59" s="204" t="e">
        <f>IF('Crisis Indicator Data'!#REF!="No Data",1,IF(#REF!&lt;&gt;"",1,0))</f>
        <v>#REF!</v>
      </c>
      <c r="Z59" s="204" t="e">
        <f>IF('Crisis Indicator Data'!#REF!="No Data",1,IF(#REF!&lt;&gt;"",1,0))</f>
        <v>#REF!</v>
      </c>
      <c r="AA59" s="204" t="e">
        <f>IF('Crisis Indicator Data'!#REF!="No Data",1,IF(#REF!&lt;&gt;"",1,0))</f>
        <v>#REF!</v>
      </c>
      <c r="AB59" s="204" t="e">
        <f>IF('Crisis Indicator Data'!#REF!="No Data",1,IF(#REF!&lt;&gt;"",1,0))</f>
        <v>#REF!</v>
      </c>
      <c r="AC59" s="204" t="e">
        <f>IF('Crisis Indicator Data'!#REF!="No Data",1,IF(#REF!&lt;&gt;"",1,0))</f>
        <v>#REF!</v>
      </c>
      <c r="AD59" s="204" t="e">
        <f>IF('Crisis Indicator Data'!#REF!="No Data",1,IF(#REF!&lt;&gt;"",1,0))</f>
        <v>#REF!</v>
      </c>
      <c r="AE59" s="204" t="e">
        <f>IF('Crisis Indicator Data'!#REF!="No Data",1,IF(#REF!&lt;&gt;"",1,0))</f>
        <v>#REF!</v>
      </c>
      <c r="AF59" s="204" t="e">
        <f>IF('Crisis Indicator Data'!#REF!="No Data",1,IF(#REF!&lt;&gt;"",1,0))</f>
        <v>#REF!</v>
      </c>
      <c r="AG59" s="204" t="e">
        <f>IF('Crisis Indicator Data'!#REF!="No Data",1,IF(#REF!&lt;&gt;"",1,0))</f>
        <v>#REF!</v>
      </c>
      <c r="AH59" s="204" t="e">
        <f>IF('Crisis Indicator Data'!#REF!="No Data",1,IF(#REF!&lt;&gt;"",1,0))</f>
        <v>#REF!</v>
      </c>
      <c r="AI59" s="204" t="e">
        <f>IF('Crisis Indicator Data'!#REF!="No Data",1,IF(#REF!&lt;&gt;"",1,0))</f>
        <v>#REF!</v>
      </c>
      <c r="AJ59" s="204" t="e">
        <f>IF('Crisis Indicator Data'!#REF!="No Data",1,IF(#REF!&lt;&gt;"",1,0))</f>
        <v>#REF!</v>
      </c>
      <c r="AK59" s="204" t="e">
        <f>IF('Crisis Indicator Data'!#REF!="No Data",1,IF(#REF!&lt;&gt;"",1,0))</f>
        <v>#REF!</v>
      </c>
      <c r="AL59" s="204" t="e">
        <f>IF('Crisis Indicator Data'!#REF!="No Data",1,IF(#REF!&lt;&gt;"",1,0))</f>
        <v>#REF!</v>
      </c>
      <c r="AM59" s="204" t="e">
        <f>IF('Crisis Indicator Data'!#REF!="No Data",1,IF(#REF!&lt;&gt;"",1,0))</f>
        <v>#REF!</v>
      </c>
      <c r="AN59" s="204" t="e">
        <f>IF('Crisis Indicator Data'!#REF!="No Data",1,IF(#REF!&lt;&gt;"",1,0))</f>
        <v>#REF!</v>
      </c>
      <c r="AO59" s="204" t="e">
        <f>IF('Crisis Indicator Data'!#REF!="No Data",1,IF(#REF!&lt;&gt;"",1,0))</f>
        <v>#REF!</v>
      </c>
      <c r="AP59" s="204" t="e">
        <f>IF('Crisis Indicator Data'!#REF!="No Data",1,IF(#REF!&lt;&gt;"",1,0))</f>
        <v>#REF!</v>
      </c>
      <c r="AQ59" s="204" t="e">
        <f>IF('Crisis Indicator Data'!#REF!="No Data",1,IF(#REF!&lt;&gt;"",1,0))</f>
        <v>#REF!</v>
      </c>
      <c r="AR59" s="204" t="e">
        <f>IF('Crisis Indicator Data'!#REF!="No Data",1,IF(#REF!&lt;&gt;"",1,0))</f>
        <v>#REF!</v>
      </c>
      <c r="AS59" s="204" t="e">
        <f>IF('Crisis Indicator Data'!#REF!="No Data",1,IF(#REF!&lt;&gt;"",1,0))</f>
        <v>#REF!</v>
      </c>
      <c r="AT59" s="204" t="e">
        <f>IF('Crisis Indicator Data'!#REF!="No Data",1,IF(#REF!&lt;&gt;"",1,0))</f>
        <v>#REF!</v>
      </c>
      <c r="AU59" s="204" t="e">
        <f>IF('Crisis Indicator Data'!#REF!="No Data",1,IF(#REF!&lt;&gt;"",1,0))</f>
        <v>#REF!</v>
      </c>
      <c r="AV59" s="204" t="e">
        <f>IF('Crisis Indicator Data'!#REF!="No Data",1,IF(#REF!&lt;&gt;"",1,0))</f>
        <v>#REF!</v>
      </c>
      <c r="AW59" s="204" t="e">
        <f>IF('Crisis Indicator Data'!#REF!="No Data",1,IF(#REF!&lt;&gt;"",1,0))</f>
        <v>#REF!</v>
      </c>
      <c r="AX59" s="204" t="e">
        <f>IF('Crisis Indicator Data'!#REF!="No Data",1,IF(#REF!&lt;&gt;"",1,0))</f>
        <v>#REF!</v>
      </c>
      <c r="AY59" s="204" t="e">
        <f>IF('Crisis Indicator Data'!#REF!="No Data",1,IF(#REF!&lt;&gt;"",1,0))</f>
        <v>#REF!</v>
      </c>
      <c r="AZ59" s="204" t="e">
        <f>IF('Crisis Indicator Data'!#REF!="No Data",1,IF(#REF!&lt;&gt;"",1,0))</f>
        <v>#REF!</v>
      </c>
      <c r="BA59" t="e">
        <f t="shared" si="2"/>
        <v>#REF!</v>
      </c>
      <c r="BB59" s="22" t="e">
        <f t="shared" si="3"/>
        <v>#REF!</v>
      </c>
    </row>
    <row r="60" spans="1:54" x14ac:dyDescent="0.35">
      <c r="A60" t="s">
        <v>6930</v>
      </c>
      <c r="B60" s="204" t="e">
        <f>IF('Crisis Indicator Data'!#REF!="No Data",1,IF(#REF!&lt;&gt;"",1,0))</f>
        <v>#REF!</v>
      </c>
      <c r="C60" s="204" t="e">
        <f>IF('Crisis Indicator Data'!#REF!="No Data",1,IF(#REF!&lt;&gt;"",1,0))</f>
        <v>#REF!</v>
      </c>
      <c r="D60" s="204" t="e">
        <f>IF('Crisis Indicator Data'!#REF!="No Data",1,IF(#REF!&lt;&gt;"",1,0))</f>
        <v>#REF!</v>
      </c>
      <c r="E60" s="204" t="e">
        <f>IF('Crisis Indicator Data'!#REF!="No Data",1,IF(#REF!&lt;&gt;"",1,0))</f>
        <v>#REF!</v>
      </c>
      <c r="F60" s="204" t="e">
        <f>IF('Crisis Indicator Data'!#REF!="No Data",1,IF(#REF!&lt;&gt;"",1,0))</f>
        <v>#REF!</v>
      </c>
      <c r="G60" s="204" t="e">
        <f>IF('Crisis Indicator Data'!#REF!="No Data",1,IF(#REF!&lt;&gt;"",1,0))</f>
        <v>#REF!</v>
      </c>
      <c r="H60" s="204" t="e">
        <f>IF('Crisis Indicator Data'!#REF!="No Data",1,IF(#REF!&lt;&gt;"",1,0))</f>
        <v>#REF!</v>
      </c>
      <c r="I60" s="204" t="e">
        <f>IF('Crisis Indicator Data'!#REF!="No Data",1,IF(#REF!&lt;&gt;"",1,0))</f>
        <v>#REF!</v>
      </c>
      <c r="J60" s="204" t="e">
        <f>IF('Crisis Indicator Data'!#REF!="No Data",1,IF(#REF!&lt;&gt;"",1,0))</f>
        <v>#REF!</v>
      </c>
      <c r="K60" s="204" t="e">
        <f>IF('Crisis Indicator Data'!#REF!="No Data",1,IF(#REF!&lt;&gt;"",1,0))</f>
        <v>#REF!</v>
      </c>
      <c r="L60" s="204" t="e">
        <f>IF('Crisis Indicator Data'!#REF!="No Data",1,IF(#REF!&lt;&gt;"",1,0))</f>
        <v>#REF!</v>
      </c>
      <c r="M60" s="204" t="e">
        <f>IF('Crisis Indicator Data'!#REF!="No Data",1,IF(#REF!&lt;&gt;"",1,0))</f>
        <v>#REF!</v>
      </c>
      <c r="N60" s="204" t="e">
        <f>IF('Crisis Indicator Data'!#REF!="No Data",1,IF(#REF!&lt;&gt;"",1,0))</f>
        <v>#REF!</v>
      </c>
      <c r="O60" s="204" t="e">
        <f>IF('Crisis Indicator Data'!#REF!="No Data",1,IF(#REF!&lt;&gt;"",1,0))</f>
        <v>#REF!</v>
      </c>
      <c r="P60" s="204" t="e">
        <f>IF('Crisis Indicator Data'!#REF!="No Data",1,IF(#REF!&lt;&gt;"",1,0))</f>
        <v>#REF!</v>
      </c>
      <c r="Q60" s="204" t="e">
        <f>IF('Crisis Indicator Data'!#REF!="No Data",1,IF(#REF!&lt;&gt;"",1,0))</f>
        <v>#REF!</v>
      </c>
      <c r="R60" s="204" t="e">
        <f>IF('Crisis Indicator Data'!#REF!="No Data",1,IF(#REF!&lt;&gt;"",1,0))</f>
        <v>#REF!</v>
      </c>
      <c r="S60" s="204" t="e">
        <f>IF('Crisis Indicator Data'!#REF!="No Data",1,IF(#REF!&lt;&gt;"",1,0))</f>
        <v>#REF!</v>
      </c>
      <c r="T60" s="204" t="e">
        <f>IF('Crisis Indicator Data'!#REF!="No Data",1,IF(#REF!&lt;&gt;"",1,0))</f>
        <v>#REF!</v>
      </c>
      <c r="U60" s="204" t="e">
        <f>IF('Crisis Indicator Data'!#REF!="No Data",1,IF(#REF!&lt;&gt;"",1,0))</f>
        <v>#REF!</v>
      </c>
      <c r="V60" s="204" t="e">
        <f>IF('Crisis Indicator Data'!#REF!="No Data",1,IF(#REF!&lt;&gt;"",1,0))</f>
        <v>#REF!</v>
      </c>
      <c r="W60" s="204" t="e">
        <f>IF('Crisis Indicator Data'!#REF!="No Data",1,IF(#REF!&lt;&gt;"",1,0))</f>
        <v>#REF!</v>
      </c>
      <c r="X60" s="204" t="e">
        <f>IF('Crisis Indicator Data'!#REF!="No Data",1,IF(#REF!&lt;&gt;"",1,0))</f>
        <v>#REF!</v>
      </c>
      <c r="Y60" s="204" t="e">
        <f>IF('Crisis Indicator Data'!#REF!="No Data",1,IF(#REF!&lt;&gt;"",1,0))</f>
        <v>#REF!</v>
      </c>
      <c r="Z60" s="204" t="e">
        <f>IF('Crisis Indicator Data'!#REF!="No Data",1,IF(#REF!&lt;&gt;"",1,0))</f>
        <v>#REF!</v>
      </c>
      <c r="AA60" s="204" t="e">
        <f>IF('Crisis Indicator Data'!#REF!="No Data",1,IF(#REF!&lt;&gt;"",1,0))</f>
        <v>#REF!</v>
      </c>
      <c r="AB60" s="204" t="e">
        <f>IF('Crisis Indicator Data'!#REF!="No Data",1,IF(#REF!&lt;&gt;"",1,0))</f>
        <v>#REF!</v>
      </c>
      <c r="AC60" s="204" t="e">
        <f>IF('Crisis Indicator Data'!#REF!="No Data",1,IF(#REF!&lt;&gt;"",1,0))</f>
        <v>#REF!</v>
      </c>
      <c r="AD60" s="204" t="e">
        <f>IF('Crisis Indicator Data'!#REF!="No Data",1,IF(#REF!&lt;&gt;"",1,0))</f>
        <v>#REF!</v>
      </c>
      <c r="AE60" s="204" t="e">
        <f>IF('Crisis Indicator Data'!#REF!="No Data",1,IF(#REF!&lt;&gt;"",1,0))</f>
        <v>#REF!</v>
      </c>
      <c r="AF60" s="204" t="e">
        <f>IF('Crisis Indicator Data'!#REF!="No Data",1,IF(#REF!&lt;&gt;"",1,0))</f>
        <v>#REF!</v>
      </c>
      <c r="AG60" s="204" t="e">
        <f>IF('Crisis Indicator Data'!#REF!="No Data",1,IF(#REF!&lt;&gt;"",1,0))</f>
        <v>#REF!</v>
      </c>
      <c r="AH60" s="204" t="e">
        <f>IF('Crisis Indicator Data'!#REF!="No Data",1,IF(#REF!&lt;&gt;"",1,0))</f>
        <v>#REF!</v>
      </c>
      <c r="AI60" s="204" t="e">
        <f>IF('Crisis Indicator Data'!#REF!="No Data",1,IF(#REF!&lt;&gt;"",1,0))</f>
        <v>#REF!</v>
      </c>
      <c r="AJ60" s="204" t="e">
        <f>IF('Crisis Indicator Data'!#REF!="No Data",1,IF(#REF!&lt;&gt;"",1,0))</f>
        <v>#REF!</v>
      </c>
      <c r="AK60" s="204" t="e">
        <f>IF('Crisis Indicator Data'!#REF!="No Data",1,IF(#REF!&lt;&gt;"",1,0))</f>
        <v>#REF!</v>
      </c>
      <c r="AL60" s="204" t="e">
        <f>IF('Crisis Indicator Data'!#REF!="No Data",1,IF(#REF!&lt;&gt;"",1,0))</f>
        <v>#REF!</v>
      </c>
      <c r="AM60" s="204" t="e">
        <f>IF('Crisis Indicator Data'!#REF!="No Data",1,IF(#REF!&lt;&gt;"",1,0))</f>
        <v>#REF!</v>
      </c>
      <c r="AN60" s="204" t="e">
        <f>IF('Crisis Indicator Data'!#REF!="No Data",1,IF(#REF!&lt;&gt;"",1,0))</f>
        <v>#REF!</v>
      </c>
      <c r="AO60" s="204" t="e">
        <f>IF('Crisis Indicator Data'!#REF!="No Data",1,IF(#REF!&lt;&gt;"",1,0))</f>
        <v>#REF!</v>
      </c>
      <c r="AP60" s="204" t="e">
        <f>IF('Crisis Indicator Data'!#REF!="No Data",1,IF(#REF!&lt;&gt;"",1,0))</f>
        <v>#REF!</v>
      </c>
      <c r="AQ60" s="204" t="e">
        <f>IF('Crisis Indicator Data'!#REF!="No Data",1,IF(#REF!&lt;&gt;"",1,0))</f>
        <v>#REF!</v>
      </c>
      <c r="AR60" s="204" t="e">
        <f>IF('Crisis Indicator Data'!#REF!="No Data",1,IF(#REF!&lt;&gt;"",1,0))</f>
        <v>#REF!</v>
      </c>
      <c r="AS60" s="204" t="e">
        <f>IF('Crisis Indicator Data'!#REF!="No Data",1,IF(#REF!&lt;&gt;"",1,0))</f>
        <v>#REF!</v>
      </c>
      <c r="AT60" s="204" t="e">
        <f>IF('Crisis Indicator Data'!#REF!="No Data",1,IF(#REF!&lt;&gt;"",1,0))</f>
        <v>#REF!</v>
      </c>
      <c r="AU60" s="204" t="e">
        <f>IF('Crisis Indicator Data'!#REF!="No Data",1,IF(#REF!&lt;&gt;"",1,0))</f>
        <v>#REF!</v>
      </c>
      <c r="AV60" s="204" t="e">
        <f>IF('Crisis Indicator Data'!#REF!="No Data",1,IF(#REF!&lt;&gt;"",1,0))</f>
        <v>#REF!</v>
      </c>
      <c r="AW60" s="204" t="e">
        <f>IF('Crisis Indicator Data'!#REF!="No Data",1,IF(#REF!&lt;&gt;"",1,0))</f>
        <v>#REF!</v>
      </c>
      <c r="AX60" s="204" t="e">
        <f>IF('Crisis Indicator Data'!#REF!="No Data",1,IF(#REF!&lt;&gt;"",1,0))</f>
        <v>#REF!</v>
      </c>
      <c r="AY60" s="204" t="e">
        <f>IF('Crisis Indicator Data'!#REF!="No Data",1,IF(#REF!&lt;&gt;"",1,0))</f>
        <v>#REF!</v>
      </c>
      <c r="AZ60" s="204" t="e">
        <f>IF('Crisis Indicator Data'!#REF!="No Data",1,IF(#REF!&lt;&gt;"",1,0))</f>
        <v>#REF!</v>
      </c>
      <c r="BA60" t="e">
        <f t="shared" si="2"/>
        <v>#REF!</v>
      </c>
      <c r="BB60" s="22" t="e">
        <f t="shared" si="3"/>
        <v>#REF!</v>
      </c>
    </row>
    <row r="61" spans="1:54" x14ac:dyDescent="0.35">
      <c r="A61" t="s">
        <v>6934</v>
      </c>
      <c r="B61" s="204" t="e">
        <f>IF('Crisis Indicator Data'!#REF!="No Data",1,IF(#REF!&lt;&gt;"",1,0))</f>
        <v>#REF!</v>
      </c>
      <c r="C61" s="204" t="e">
        <f>IF('Crisis Indicator Data'!#REF!="No Data",1,IF(#REF!&lt;&gt;"",1,0))</f>
        <v>#REF!</v>
      </c>
      <c r="D61" s="204" t="e">
        <f>IF('Crisis Indicator Data'!#REF!="No Data",1,IF(#REF!&lt;&gt;"",1,0))</f>
        <v>#REF!</v>
      </c>
      <c r="E61" s="204" t="e">
        <f>IF('Crisis Indicator Data'!#REF!="No Data",1,IF(#REF!&lt;&gt;"",1,0))</f>
        <v>#REF!</v>
      </c>
      <c r="F61" s="204" t="e">
        <f>IF('Crisis Indicator Data'!#REF!="No Data",1,IF(#REF!&lt;&gt;"",1,0))</f>
        <v>#REF!</v>
      </c>
      <c r="G61" s="204" t="e">
        <f>IF('Crisis Indicator Data'!#REF!="No Data",1,IF(#REF!&lt;&gt;"",1,0))</f>
        <v>#REF!</v>
      </c>
      <c r="H61" s="204" t="e">
        <f>IF('Crisis Indicator Data'!#REF!="No Data",1,IF(#REF!&lt;&gt;"",1,0))</f>
        <v>#REF!</v>
      </c>
      <c r="I61" s="204" t="e">
        <f>IF('Crisis Indicator Data'!#REF!="No Data",1,IF(#REF!&lt;&gt;"",1,0))</f>
        <v>#REF!</v>
      </c>
      <c r="J61" s="204" t="e">
        <f>IF('Crisis Indicator Data'!#REF!="No Data",1,IF(#REF!&lt;&gt;"",1,0))</f>
        <v>#REF!</v>
      </c>
      <c r="K61" s="204" t="e">
        <f>IF('Crisis Indicator Data'!#REF!="No Data",1,IF(#REF!&lt;&gt;"",1,0))</f>
        <v>#REF!</v>
      </c>
      <c r="L61" s="204" t="e">
        <f>IF('Crisis Indicator Data'!#REF!="No Data",1,IF(#REF!&lt;&gt;"",1,0))</f>
        <v>#REF!</v>
      </c>
      <c r="M61" s="204" t="e">
        <f>IF('Crisis Indicator Data'!#REF!="No Data",1,IF(#REF!&lt;&gt;"",1,0))</f>
        <v>#REF!</v>
      </c>
      <c r="N61" s="204" t="e">
        <f>IF('Crisis Indicator Data'!#REF!="No Data",1,IF(#REF!&lt;&gt;"",1,0))</f>
        <v>#REF!</v>
      </c>
      <c r="O61" s="204" t="e">
        <f>IF('Crisis Indicator Data'!#REF!="No Data",1,IF(#REF!&lt;&gt;"",1,0))</f>
        <v>#REF!</v>
      </c>
      <c r="P61" s="204" t="e">
        <f>IF('Crisis Indicator Data'!#REF!="No Data",1,IF(#REF!&lt;&gt;"",1,0))</f>
        <v>#REF!</v>
      </c>
      <c r="Q61" s="204" t="e">
        <f>IF('Crisis Indicator Data'!#REF!="No Data",1,IF(#REF!&lt;&gt;"",1,0))</f>
        <v>#REF!</v>
      </c>
      <c r="R61" s="204" t="e">
        <f>IF('Crisis Indicator Data'!#REF!="No Data",1,IF(#REF!&lt;&gt;"",1,0))</f>
        <v>#REF!</v>
      </c>
      <c r="S61" s="204" t="e">
        <f>IF('Crisis Indicator Data'!#REF!="No Data",1,IF(#REF!&lt;&gt;"",1,0))</f>
        <v>#REF!</v>
      </c>
      <c r="T61" s="204" t="e">
        <f>IF('Crisis Indicator Data'!#REF!="No Data",1,IF(#REF!&lt;&gt;"",1,0))</f>
        <v>#REF!</v>
      </c>
      <c r="U61" s="204" t="e">
        <f>IF('Crisis Indicator Data'!#REF!="No Data",1,IF(#REF!&lt;&gt;"",1,0))</f>
        <v>#REF!</v>
      </c>
      <c r="V61" s="204" t="e">
        <f>IF('Crisis Indicator Data'!#REF!="No Data",1,IF(#REF!&lt;&gt;"",1,0))</f>
        <v>#REF!</v>
      </c>
      <c r="W61" s="204" t="e">
        <f>IF('Crisis Indicator Data'!#REF!="No Data",1,IF(#REF!&lt;&gt;"",1,0))</f>
        <v>#REF!</v>
      </c>
      <c r="X61" s="204" t="e">
        <f>IF('Crisis Indicator Data'!#REF!="No Data",1,IF(#REF!&lt;&gt;"",1,0))</f>
        <v>#REF!</v>
      </c>
      <c r="Y61" s="204" t="e">
        <f>IF('Crisis Indicator Data'!#REF!="No Data",1,IF(#REF!&lt;&gt;"",1,0))</f>
        <v>#REF!</v>
      </c>
      <c r="Z61" s="204" t="e">
        <f>IF('Crisis Indicator Data'!#REF!="No Data",1,IF(#REF!&lt;&gt;"",1,0))</f>
        <v>#REF!</v>
      </c>
      <c r="AA61" s="204" t="e">
        <f>IF('Crisis Indicator Data'!#REF!="No Data",1,IF(#REF!&lt;&gt;"",1,0))</f>
        <v>#REF!</v>
      </c>
      <c r="AB61" s="204" t="e">
        <f>IF('Crisis Indicator Data'!#REF!="No Data",1,IF(#REF!&lt;&gt;"",1,0))</f>
        <v>#REF!</v>
      </c>
      <c r="AC61" s="204" t="e">
        <f>IF('Crisis Indicator Data'!#REF!="No Data",1,IF(#REF!&lt;&gt;"",1,0))</f>
        <v>#REF!</v>
      </c>
      <c r="AD61" s="204" t="e">
        <f>IF('Crisis Indicator Data'!#REF!="No Data",1,IF(#REF!&lt;&gt;"",1,0))</f>
        <v>#REF!</v>
      </c>
      <c r="AE61" s="204" t="e">
        <f>IF('Crisis Indicator Data'!#REF!="No Data",1,IF(#REF!&lt;&gt;"",1,0))</f>
        <v>#REF!</v>
      </c>
      <c r="AF61" s="204" t="e">
        <f>IF('Crisis Indicator Data'!#REF!="No Data",1,IF(#REF!&lt;&gt;"",1,0))</f>
        <v>#REF!</v>
      </c>
      <c r="AG61" s="204" t="e">
        <f>IF('Crisis Indicator Data'!#REF!="No Data",1,IF(#REF!&lt;&gt;"",1,0))</f>
        <v>#REF!</v>
      </c>
      <c r="AH61" s="204" t="e">
        <f>IF('Crisis Indicator Data'!#REF!="No Data",1,IF(#REF!&lt;&gt;"",1,0))</f>
        <v>#REF!</v>
      </c>
      <c r="AI61" s="204" t="e">
        <f>IF('Crisis Indicator Data'!#REF!="No Data",1,IF(#REF!&lt;&gt;"",1,0))</f>
        <v>#REF!</v>
      </c>
      <c r="AJ61" s="204" t="e">
        <f>IF('Crisis Indicator Data'!#REF!="No Data",1,IF(#REF!&lt;&gt;"",1,0))</f>
        <v>#REF!</v>
      </c>
      <c r="AK61" s="204" t="e">
        <f>IF('Crisis Indicator Data'!#REF!="No Data",1,IF(#REF!&lt;&gt;"",1,0))</f>
        <v>#REF!</v>
      </c>
      <c r="AL61" s="204" t="e">
        <f>IF('Crisis Indicator Data'!#REF!="No Data",1,IF(#REF!&lt;&gt;"",1,0))</f>
        <v>#REF!</v>
      </c>
      <c r="AM61" s="204" t="e">
        <f>IF('Crisis Indicator Data'!#REF!="No Data",1,IF(#REF!&lt;&gt;"",1,0))</f>
        <v>#REF!</v>
      </c>
      <c r="AN61" s="204" t="e">
        <f>IF('Crisis Indicator Data'!#REF!="No Data",1,IF(#REF!&lt;&gt;"",1,0))</f>
        <v>#REF!</v>
      </c>
      <c r="AO61" s="204" t="e">
        <f>IF('Crisis Indicator Data'!#REF!="No Data",1,IF(#REF!&lt;&gt;"",1,0))</f>
        <v>#REF!</v>
      </c>
      <c r="AP61" s="204" t="e">
        <f>IF('Crisis Indicator Data'!#REF!="No Data",1,IF(#REF!&lt;&gt;"",1,0))</f>
        <v>#REF!</v>
      </c>
      <c r="AQ61" s="204" t="e">
        <f>IF('Crisis Indicator Data'!#REF!="No Data",1,IF(#REF!&lt;&gt;"",1,0))</f>
        <v>#REF!</v>
      </c>
      <c r="AR61" s="204" t="e">
        <f>IF('Crisis Indicator Data'!#REF!="No Data",1,IF(#REF!&lt;&gt;"",1,0))</f>
        <v>#REF!</v>
      </c>
      <c r="AS61" s="204" t="e">
        <f>IF('Crisis Indicator Data'!#REF!="No Data",1,IF(#REF!&lt;&gt;"",1,0))</f>
        <v>#REF!</v>
      </c>
      <c r="AT61" s="204" t="e">
        <f>IF('Crisis Indicator Data'!#REF!="No Data",1,IF(#REF!&lt;&gt;"",1,0))</f>
        <v>#REF!</v>
      </c>
      <c r="AU61" s="204" t="e">
        <f>IF('Crisis Indicator Data'!#REF!="No Data",1,IF(#REF!&lt;&gt;"",1,0))</f>
        <v>#REF!</v>
      </c>
      <c r="AV61" s="204" t="e">
        <f>IF('Crisis Indicator Data'!#REF!="No Data",1,IF(#REF!&lt;&gt;"",1,0))</f>
        <v>#REF!</v>
      </c>
      <c r="AW61" s="204" t="e">
        <f>IF('Crisis Indicator Data'!#REF!="No Data",1,IF(#REF!&lt;&gt;"",1,0))</f>
        <v>#REF!</v>
      </c>
      <c r="AX61" s="204" t="e">
        <f>IF('Crisis Indicator Data'!#REF!="No Data",1,IF(#REF!&lt;&gt;"",1,0))</f>
        <v>#REF!</v>
      </c>
      <c r="AY61" s="204" t="e">
        <f>IF('Crisis Indicator Data'!#REF!="No Data",1,IF(#REF!&lt;&gt;"",1,0))</f>
        <v>#REF!</v>
      </c>
      <c r="AZ61" s="204" t="e">
        <f>IF('Crisis Indicator Data'!#REF!="No Data",1,IF(#REF!&lt;&gt;"",1,0))</f>
        <v>#REF!</v>
      </c>
      <c r="BA61" t="e">
        <f t="shared" si="2"/>
        <v>#REF!</v>
      </c>
      <c r="BB61" s="22" t="e">
        <f t="shared" si="3"/>
        <v>#REF!</v>
      </c>
    </row>
    <row r="62" spans="1:54" x14ac:dyDescent="0.35">
      <c r="A62" t="s">
        <v>6944</v>
      </c>
      <c r="B62" s="204" t="e">
        <f>IF('Crisis Indicator Data'!#REF!="No Data",1,IF(#REF!&lt;&gt;"",1,0))</f>
        <v>#REF!</v>
      </c>
      <c r="C62" s="204" t="e">
        <f>IF('Crisis Indicator Data'!#REF!="No Data",1,IF(#REF!&lt;&gt;"",1,0))</f>
        <v>#REF!</v>
      </c>
      <c r="D62" s="204" t="e">
        <f>IF('Crisis Indicator Data'!#REF!="No Data",1,IF(#REF!&lt;&gt;"",1,0))</f>
        <v>#REF!</v>
      </c>
      <c r="E62" s="204" t="e">
        <f>IF('Crisis Indicator Data'!#REF!="No Data",1,IF(#REF!&lt;&gt;"",1,0))</f>
        <v>#REF!</v>
      </c>
      <c r="F62" s="204" t="e">
        <f>IF('Crisis Indicator Data'!#REF!="No Data",1,IF(#REF!&lt;&gt;"",1,0))</f>
        <v>#REF!</v>
      </c>
      <c r="G62" s="204" t="e">
        <f>IF('Crisis Indicator Data'!#REF!="No Data",1,IF(#REF!&lt;&gt;"",1,0))</f>
        <v>#REF!</v>
      </c>
      <c r="H62" s="204" t="e">
        <f>IF('Crisis Indicator Data'!#REF!="No Data",1,IF(#REF!&lt;&gt;"",1,0))</f>
        <v>#REF!</v>
      </c>
      <c r="I62" s="204" t="e">
        <f>IF('Crisis Indicator Data'!#REF!="No Data",1,IF(#REF!&lt;&gt;"",1,0))</f>
        <v>#REF!</v>
      </c>
      <c r="J62" s="204" t="e">
        <f>IF('Crisis Indicator Data'!#REF!="No Data",1,IF(#REF!&lt;&gt;"",1,0))</f>
        <v>#REF!</v>
      </c>
      <c r="K62" s="204" t="e">
        <f>IF('Crisis Indicator Data'!#REF!="No Data",1,IF(#REF!&lt;&gt;"",1,0))</f>
        <v>#REF!</v>
      </c>
      <c r="L62" s="204" t="e">
        <f>IF('Crisis Indicator Data'!#REF!="No Data",1,IF(#REF!&lt;&gt;"",1,0))</f>
        <v>#REF!</v>
      </c>
      <c r="M62" s="204" t="e">
        <f>IF('Crisis Indicator Data'!#REF!="No Data",1,IF(#REF!&lt;&gt;"",1,0))</f>
        <v>#REF!</v>
      </c>
      <c r="N62" s="204" t="e">
        <f>IF('Crisis Indicator Data'!#REF!="No Data",1,IF(#REF!&lt;&gt;"",1,0))</f>
        <v>#REF!</v>
      </c>
      <c r="O62" s="204" t="e">
        <f>IF('Crisis Indicator Data'!#REF!="No Data",1,IF(#REF!&lt;&gt;"",1,0))</f>
        <v>#REF!</v>
      </c>
      <c r="P62" s="204" t="e">
        <f>IF('Crisis Indicator Data'!#REF!="No Data",1,IF(#REF!&lt;&gt;"",1,0))</f>
        <v>#REF!</v>
      </c>
      <c r="Q62" s="204" t="e">
        <f>IF('Crisis Indicator Data'!#REF!="No Data",1,IF(#REF!&lt;&gt;"",1,0))</f>
        <v>#REF!</v>
      </c>
      <c r="R62" s="204" t="e">
        <f>IF('Crisis Indicator Data'!#REF!="No Data",1,IF(#REF!&lt;&gt;"",1,0))</f>
        <v>#REF!</v>
      </c>
      <c r="S62" s="204" t="e">
        <f>IF('Crisis Indicator Data'!#REF!="No Data",1,IF(#REF!&lt;&gt;"",1,0))</f>
        <v>#REF!</v>
      </c>
      <c r="T62" s="204" t="e">
        <f>IF('Crisis Indicator Data'!#REF!="No Data",1,IF(#REF!&lt;&gt;"",1,0))</f>
        <v>#REF!</v>
      </c>
      <c r="U62" s="204" t="e">
        <f>IF('Crisis Indicator Data'!#REF!="No Data",1,IF(#REF!&lt;&gt;"",1,0))</f>
        <v>#REF!</v>
      </c>
      <c r="V62" s="204" t="e">
        <f>IF('Crisis Indicator Data'!#REF!="No Data",1,IF(#REF!&lt;&gt;"",1,0))</f>
        <v>#REF!</v>
      </c>
      <c r="W62" s="204" t="e">
        <f>IF('Crisis Indicator Data'!#REF!="No Data",1,IF(#REF!&lt;&gt;"",1,0))</f>
        <v>#REF!</v>
      </c>
      <c r="X62" s="204" t="e">
        <f>IF('Crisis Indicator Data'!#REF!="No Data",1,IF(#REF!&lt;&gt;"",1,0))</f>
        <v>#REF!</v>
      </c>
      <c r="Y62" s="204" t="e">
        <f>IF('Crisis Indicator Data'!#REF!="No Data",1,IF(#REF!&lt;&gt;"",1,0))</f>
        <v>#REF!</v>
      </c>
      <c r="Z62" s="204" t="e">
        <f>IF('Crisis Indicator Data'!#REF!="No Data",1,IF(#REF!&lt;&gt;"",1,0))</f>
        <v>#REF!</v>
      </c>
      <c r="AA62" s="204" t="e">
        <f>IF('Crisis Indicator Data'!#REF!="No Data",1,IF(#REF!&lt;&gt;"",1,0))</f>
        <v>#REF!</v>
      </c>
      <c r="AB62" s="204" t="e">
        <f>IF('Crisis Indicator Data'!#REF!="No Data",1,IF(#REF!&lt;&gt;"",1,0))</f>
        <v>#REF!</v>
      </c>
      <c r="AC62" s="204" t="e">
        <f>IF('Crisis Indicator Data'!#REF!="No Data",1,IF(#REF!&lt;&gt;"",1,0))</f>
        <v>#REF!</v>
      </c>
      <c r="AD62" s="204" t="e">
        <f>IF('Crisis Indicator Data'!#REF!="No Data",1,IF(#REF!&lt;&gt;"",1,0))</f>
        <v>#REF!</v>
      </c>
      <c r="AE62" s="204" t="e">
        <f>IF('Crisis Indicator Data'!#REF!="No Data",1,IF(#REF!&lt;&gt;"",1,0))</f>
        <v>#REF!</v>
      </c>
      <c r="AF62" s="204" t="e">
        <f>IF('Crisis Indicator Data'!#REF!="No Data",1,IF(#REF!&lt;&gt;"",1,0))</f>
        <v>#REF!</v>
      </c>
      <c r="AG62" s="204" t="e">
        <f>IF('Crisis Indicator Data'!#REF!="No Data",1,IF(#REF!&lt;&gt;"",1,0))</f>
        <v>#REF!</v>
      </c>
      <c r="AH62" s="204" t="e">
        <f>IF('Crisis Indicator Data'!#REF!="No Data",1,IF(#REF!&lt;&gt;"",1,0))</f>
        <v>#REF!</v>
      </c>
      <c r="AI62" s="204" t="e">
        <f>IF('Crisis Indicator Data'!#REF!="No Data",1,IF(#REF!&lt;&gt;"",1,0))</f>
        <v>#REF!</v>
      </c>
      <c r="AJ62" s="204" t="e">
        <f>IF('Crisis Indicator Data'!#REF!="No Data",1,IF(#REF!&lt;&gt;"",1,0))</f>
        <v>#REF!</v>
      </c>
      <c r="AK62" s="204" t="e">
        <f>IF('Crisis Indicator Data'!#REF!="No Data",1,IF(#REF!&lt;&gt;"",1,0))</f>
        <v>#REF!</v>
      </c>
      <c r="AL62" s="204" t="e">
        <f>IF('Crisis Indicator Data'!#REF!="No Data",1,IF(#REF!&lt;&gt;"",1,0))</f>
        <v>#REF!</v>
      </c>
      <c r="AM62" s="204" t="e">
        <f>IF('Crisis Indicator Data'!#REF!="No Data",1,IF(#REF!&lt;&gt;"",1,0))</f>
        <v>#REF!</v>
      </c>
      <c r="AN62" s="204" t="e">
        <f>IF('Crisis Indicator Data'!#REF!="No Data",1,IF(#REF!&lt;&gt;"",1,0))</f>
        <v>#REF!</v>
      </c>
      <c r="AO62" s="204" t="e">
        <f>IF('Crisis Indicator Data'!#REF!="No Data",1,IF(#REF!&lt;&gt;"",1,0))</f>
        <v>#REF!</v>
      </c>
      <c r="AP62" s="204" t="e">
        <f>IF('Crisis Indicator Data'!#REF!="No Data",1,IF(#REF!&lt;&gt;"",1,0))</f>
        <v>#REF!</v>
      </c>
      <c r="AQ62" s="204" t="e">
        <f>IF('Crisis Indicator Data'!#REF!="No Data",1,IF(#REF!&lt;&gt;"",1,0))</f>
        <v>#REF!</v>
      </c>
      <c r="AR62" s="204" t="e">
        <f>IF('Crisis Indicator Data'!#REF!="No Data",1,IF(#REF!&lt;&gt;"",1,0))</f>
        <v>#REF!</v>
      </c>
      <c r="AS62" s="204" t="e">
        <f>IF('Crisis Indicator Data'!#REF!="No Data",1,IF(#REF!&lt;&gt;"",1,0))</f>
        <v>#REF!</v>
      </c>
      <c r="AT62" s="204" t="e">
        <f>IF('Crisis Indicator Data'!#REF!="No Data",1,IF(#REF!&lt;&gt;"",1,0))</f>
        <v>#REF!</v>
      </c>
      <c r="AU62" s="204" t="e">
        <f>IF('Crisis Indicator Data'!#REF!="No Data",1,IF(#REF!&lt;&gt;"",1,0))</f>
        <v>#REF!</v>
      </c>
      <c r="AV62" s="204" t="e">
        <f>IF('Crisis Indicator Data'!#REF!="No Data",1,IF(#REF!&lt;&gt;"",1,0))</f>
        <v>#REF!</v>
      </c>
      <c r="AW62" s="204" t="e">
        <f>IF('Crisis Indicator Data'!#REF!="No Data",1,IF(#REF!&lt;&gt;"",1,0))</f>
        <v>#REF!</v>
      </c>
      <c r="AX62" s="204" t="e">
        <f>IF('Crisis Indicator Data'!#REF!="No Data",1,IF(#REF!&lt;&gt;"",1,0))</f>
        <v>#REF!</v>
      </c>
      <c r="AY62" s="204" t="e">
        <f>IF('Crisis Indicator Data'!#REF!="No Data",1,IF(#REF!&lt;&gt;"",1,0))</f>
        <v>#REF!</v>
      </c>
      <c r="AZ62" s="204" t="e">
        <f>IF('Crisis Indicator Data'!#REF!="No Data",1,IF(#REF!&lt;&gt;"",1,0))</f>
        <v>#REF!</v>
      </c>
      <c r="BA62" t="e">
        <f t="shared" si="2"/>
        <v>#REF!</v>
      </c>
      <c r="BB62" s="22" t="e">
        <f t="shared" si="3"/>
        <v>#REF!</v>
      </c>
    </row>
    <row r="63" spans="1:54" x14ac:dyDescent="0.35">
      <c r="A63" t="s">
        <v>6938</v>
      </c>
      <c r="B63" s="204" t="e">
        <f>IF('Crisis Indicator Data'!#REF!="No Data",1,IF(#REF!&lt;&gt;"",1,0))</f>
        <v>#REF!</v>
      </c>
      <c r="C63" s="204" t="e">
        <f>IF('Crisis Indicator Data'!#REF!="No Data",1,IF(#REF!&lt;&gt;"",1,0))</f>
        <v>#REF!</v>
      </c>
      <c r="D63" s="204" t="e">
        <f>IF('Crisis Indicator Data'!#REF!="No Data",1,IF(#REF!&lt;&gt;"",1,0))</f>
        <v>#REF!</v>
      </c>
      <c r="E63" s="204" t="e">
        <f>IF('Crisis Indicator Data'!#REF!="No Data",1,IF(#REF!&lt;&gt;"",1,0))</f>
        <v>#REF!</v>
      </c>
      <c r="F63" s="204" t="e">
        <f>IF('Crisis Indicator Data'!#REF!="No Data",1,IF(#REF!&lt;&gt;"",1,0))</f>
        <v>#REF!</v>
      </c>
      <c r="G63" s="204" t="e">
        <f>IF('Crisis Indicator Data'!#REF!="No Data",1,IF(#REF!&lt;&gt;"",1,0))</f>
        <v>#REF!</v>
      </c>
      <c r="H63" s="204" t="e">
        <f>IF('Crisis Indicator Data'!#REF!="No Data",1,IF(#REF!&lt;&gt;"",1,0))</f>
        <v>#REF!</v>
      </c>
      <c r="I63" s="204" t="e">
        <f>IF('Crisis Indicator Data'!#REF!="No Data",1,IF(#REF!&lt;&gt;"",1,0))</f>
        <v>#REF!</v>
      </c>
      <c r="J63" s="204" t="e">
        <f>IF('Crisis Indicator Data'!#REF!="No Data",1,IF(#REF!&lt;&gt;"",1,0))</f>
        <v>#REF!</v>
      </c>
      <c r="K63" s="204" t="e">
        <f>IF('Crisis Indicator Data'!#REF!="No Data",1,IF(#REF!&lt;&gt;"",1,0))</f>
        <v>#REF!</v>
      </c>
      <c r="L63" s="204" t="e">
        <f>IF('Crisis Indicator Data'!#REF!="No Data",1,IF(#REF!&lt;&gt;"",1,0))</f>
        <v>#REF!</v>
      </c>
      <c r="M63" s="204" t="e">
        <f>IF('Crisis Indicator Data'!#REF!="No Data",1,IF(#REF!&lt;&gt;"",1,0))</f>
        <v>#REF!</v>
      </c>
      <c r="N63" s="204" t="e">
        <f>IF('Crisis Indicator Data'!#REF!="No Data",1,IF(#REF!&lt;&gt;"",1,0))</f>
        <v>#REF!</v>
      </c>
      <c r="O63" s="204" t="e">
        <f>IF('Crisis Indicator Data'!#REF!="No Data",1,IF(#REF!&lt;&gt;"",1,0))</f>
        <v>#REF!</v>
      </c>
      <c r="P63" s="204" t="e">
        <f>IF('Crisis Indicator Data'!#REF!="No Data",1,IF(#REF!&lt;&gt;"",1,0))</f>
        <v>#REF!</v>
      </c>
      <c r="Q63" s="204" t="e">
        <f>IF('Crisis Indicator Data'!#REF!="No Data",1,IF(#REF!&lt;&gt;"",1,0))</f>
        <v>#REF!</v>
      </c>
      <c r="R63" s="204" t="e">
        <f>IF('Crisis Indicator Data'!#REF!="No Data",1,IF(#REF!&lt;&gt;"",1,0))</f>
        <v>#REF!</v>
      </c>
      <c r="S63" s="204" t="e">
        <f>IF('Crisis Indicator Data'!#REF!="No Data",1,IF(#REF!&lt;&gt;"",1,0))</f>
        <v>#REF!</v>
      </c>
      <c r="T63" s="204" t="e">
        <f>IF('Crisis Indicator Data'!#REF!="No Data",1,IF(#REF!&lt;&gt;"",1,0))</f>
        <v>#REF!</v>
      </c>
      <c r="U63" s="204" t="e">
        <f>IF('Crisis Indicator Data'!#REF!="No Data",1,IF(#REF!&lt;&gt;"",1,0))</f>
        <v>#REF!</v>
      </c>
      <c r="V63" s="204" t="e">
        <f>IF('Crisis Indicator Data'!#REF!="No Data",1,IF(#REF!&lt;&gt;"",1,0))</f>
        <v>#REF!</v>
      </c>
      <c r="W63" s="204" t="e">
        <f>IF('Crisis Indicator Data'!#REF!="No Data",1,IF(#REF!&lt;&gt;"",1,0))</f>
        <v>#REF!</v>
      </c>
      <c r="X63" s="204" t="e">
        <f>IF('Crisis Indicator Data'!#REF!="No Data",1,IF(#REF!&lt;&gt;"",1,0))</f>
        <v>#REF!</v>
      </c>
      <c r="Y63" s="204" t="e">
        <f>IF('Crisis Indicator Data'!#REF!="No Data",1,IF(#REF!&lt;&gt;"",1,0))</f>
        <v>#REF!</v>
      </c>
      <c r="Z63" s="204" t="e">
        <f>IF('Crisis Indicator Data'!#REF!="No Data",1,IF(#REF!&lt;&gt;"",1,0))</f>
        <v>#REF!</v>
      </c>
      <c r="AA63" s="204" t="e">
        <f>IF('Crisis Indicator Data'!#REF!="No Data",1,IF(#REF!&lt;&gt;"",1,0))</f>
        <v>#REF!</v>
      </c>
      <c r="AB63" s="204" t="e">
        <f>IF('Crisis Indicator Data'!#REF!="No Data",1,IF(#REF!&lt;&gt;"",1,0))</f>
        <v>#REF!</v>
      </c>
      <c r="AC63" s="204" t="e">
        <f>IF('Crisis Indicator Data'!#REF!="No Data",1,IF(#REF!&lt;&gt;"",1,0))</f>
        <v>#REF!</v>
      </c>
      <c r="AD63" s="204" t="e">
        <f>IF('Crisis Indicator Data'!#REF!="No Data",1,IF(#REF!&lt;&gt;"",1,0))</f>
        <v>#REF!</v>
      </c>
      <c r="AE63" s="204" t="e">
        <f>IF('Crisis Indicator Data'!#REF!="No Data",1,IF(#REF!&lt;&gt;"",1,0))</f>
        <v>#REF!</v>
      </c>
      <c r="AF63" s="204" t="e">
        <f>IF('Crisis Indicator Data'!#REF!="No Data",1,IF(#REF!&lt;&gt;"",1,0))</f>
        <v>#REF!</v>
      </c>
      <c r="AG63" s="204" t="e">
        <f>IF('Crisis Indicator Data'!#REF!="No Data",1,IF(#REF!&lt;&gt;"",1,0))</f>
        <v>#REF!</v>
      </c>
      <c r="AH63" s="204" t="e">
        <f>IF('Crisis Indicator Data'!#REF!="No Data",1,IF(#REF!&lt;&gt;"",1,0))</f>
        <v>#REF!</v>
      </c>
      <c r="AI63" s="204" t="e">
        <f>IF('Crisis Indicator Data'!#REF!="No Data",1,IF(#REF!&lt;&gt;"",1,0))</f>
        <v>#REF!</v>
      </c>
      <c r="AJ63" s="204" t="e">
        <f>IF('Crisis Indicator Data'!#REF!="No Data",1,IF(#REF!&lt;&gt;"",1,0))</f>
        <v>#REF!</v>
      </c>
      <c r="AK63" s="204" t="e">
        <f>IF('Crisis Indicator Data'!#REF!="No Data",1,IF(#REF!&lt;&gt;"",1,0))</f>
        <v>#REF!</v>
      </c>
      <c r="AL63" s="204" t="e">
        <f>IF('Crisis Indicator Data'!#REF!="No Data",1,IF(#REF!&lt;&gt;"",1,0))</f>
        <v>#REF!</v>
      </c>
      <c r="AM63" s="204" t="e">
        <f>IF('Crisis Indicator Data'!#REF!="No Data",1,IF(#REF!&lt;&gt;"",1,0))</f>
        <v>#REF!</v>
      </c>
      <c r="AN63" s="204" t="e">
        <f>IF('Crisis Indicator Data'!#REF!="No Data",1,IF(#REF!&lt;&gt;"",1,0))</f>
        <v>#REF!</v>
      </c>
      <c r="AO63" s="204" t="e">
        <f>IF('Crisis Indicator Data'!#REF!="No Data",1,IF(#REF!&lt;&gt;"",1,0))</f>
        <v>#REF!</v>
      </c>
      <c r="AP63" s="204" t="e">
        <f>IF('Crisis Indicator Data'!#REF!="No Data",1,IF(#REF!&lt;&gt;"",1,0))</f>
        <v>#REF!</v>
      </c>
      <c r="AQ63" s="204" t="e">
        <f>IF('Crisis Indicator Data'!#REF!="No Data",1,IF(#REF!&lt;&gt;"",1,0))</f>
        <v>#REF!</v>
      </c>
      <c r="AR63" s="204" t="e">
        <f>IF('Crisis Indicator Data'!#REF!="No Data",1,IF(#REF!&lt;&gt;"",1,0))</f>
        <v>#REF!</v>
      </c>
      <c r="AS63" s="204" t="e">
        <f>IF('Crisis Indicator Data'!#REF!="No Data",1,IF(#REF!&lt;&gt;"",1,0))</f>
        <v>#REF!</v>
      </c>
      <c r="AT63" s="204" t="e">
        <f>IF('Crisis Indicator Data'!#REF!="No Data",1,IF(#REF!&lt;&gt;"",1,0))</f>
        <v>#REF!</v>
      </c>
      <c r="AU63" s="204" t="e">
        <f>IF('Crisis Indicator Data'!#REF!="No Data",1,IF(#REF!&lt;&gt;"",1,0))</f>
        <v>#REF!</v>
      </c>
      <c r="AV63" s="204" t="e">
        <f>IF('Crisis Indicator Data'!#REF!="No Data",1,IF(#REF!&lt;&gt;"",1,0))</f>
        <v>#REF!</v>
      </c>
      <c r="AW63" s="204" t="e">
        <f>IF('Crisis Indicator Data'!#REF!="No Data",1,IF(#REF!&lt;&gt;"",1,0))</f>
        <v>#REF!</v>
      </c>
      <c r="AX63" s="204" t="e">
        <f>IF('Crisis Indicator Data'!#REF!="No Data",1,IF(#REF!&lt;&gt;"",1,0))</f>
        <v>#REF!</v>
      </c>
      <c r="AY63" s="204" t="e">
        <f>IF('Crisis Indicator Data'!#REF!="No Data",1,IF(#REF!&lt;&gt;"",1,0))</f>
        <v>#REF!</v>
      </c>
      <c r="AZ63" s="204" t="e">
        <f>IF('Crisis Indicator Data'!#REF!="No Data",1,IF(#REF!&lt;&gt;"",1,0))</f>
        <v>#REF!</v>
      </c>
      <c r="BA63" t="e">
        <f t="shared" si="2"/>
        <v>#REF!</v>
      </c>
      <c r="BB63" s="22" t="e">
        <f t="shared" si="3"/>
        <v>#REF!</v>
      </c>
    </row>
    <row r="64" spans="1:54" x14ac:dyDescent="0.35">
      <c r="A64" t="s">
        <v>6909</v>
      </c>
      <c r="B64" s="204" t="e">
        <f>IF('Crisis Indicator Data'!#REF!="No Data",1,IF(#REF!&lt;&gt;"",1,0))</f>
        <v>#REF!</v>
      </c>
      <c r="C64" s="204" t="e">
        <f>IF('Crisis Indicator Data'!#REF!="No Data",1,IF(#REF!&lt;&gt;"",1,0))</f>
        <v>#REF!</v>
      </c>
      <c r="D64" s="204" t="e">
        <f>IF('Crisis Indicator Data'!#REF!="No Data",1,IF(#REF!&lt;&gt;"",1,0))</f>
        <v>#REF!</v>
      </c>
      <c r="E64" s="204" t="e">
        <f>IF('Crisis Indicator Data'!#REF!="No Data",1,IF(#REF!&lt;&gt;"",1,0))</f>
        <v>#REF!</v>
      </c>
      <c r="F64" s="204" t="e">
        <f>IF('Crisis Indicator Data'!#REF!="No Data",1,IF(#REF!&lt;&gt;"",1,0))</f>
        <v>#REF!</v>
      </c>
      <c r="G64" s="204" t="e">
        <f>IF('Crisis Indicator Data'!#REF!="No Data",1,IF(#REF!&lt;&gt;"",1,0))</f>
        <v>#REF!</v>
      </c>
      <c r="H64" s="204" t="e">
        <f>IF('Crisis Indicator Data'!#REF!="No Data",1,IF(#REF!&lt;&gt;"",1,0))</f>
        <v>#REF!</v>
      </c>
      <c r="I64" s="204" t="e">
        <f>IF('Crisis Indicator Data'!#REF!="No Data",1,IF(#REF!&lt;&gt;"",1,0))</f>
        <v>#REF!</v>
      </c>
      <c r="J64" s="204" t="e">
        <f>IF('Crisis Indicator Data'!#REF!="No Data",1,IF(#REF!&lt;&gt;"",1,0))</f>
        <v>#REF!</v>
      </c>
      <c r="K64" s="204" t="e">
        <f>IF('Crisis Indicator Data'!#REF!="No Data",1,IF(#REF!&lt;&gt;"",1,0))</f>
        <v>#REF!</v>
      </c>
      <c r="L64" s="204" t="e">
        <f>IF('Crisis Indicator Data'!#REF!="No Data",1,IF(#REF!&lt;&gt;"",1,0))</f>
        <v>#REF!</v>
      </c>
      <c r="M64" s="204" t="e">
        <f>IF('Crisis Indicator Data'!#REF!="No Data",1,IF(#REF!&lt;&gt;"",1,0))</f>
        <v>#REF!</v>
      </c>
      <c r="N64" s="204" t="e">
        <f>IF('Crisis Indicator Data'!#REF!="No Data",1,IF(#REF!&lt;&gt;"",1,0))</f>
        <v>#REF!</v>
      </c>
      <c r="O64" s="204" t="e">
        <f>IF('Crisis Indicator Data'!#REF!="No Data",1,IF(#REF!&lt;&gt;"",1,0))</f>
        <v>#REF!</v>
      </c>
      <c r="P64" s="204" t="e">
        <f>IF('Crisis Indicator Data'!#REF!="No Data",1,IF(#REF!&lt;&gt;"",1,0))</f>
        <v>#REF!</v>
      </c>
      <c r="Q64" s="204" t="e">
        <f>IF('Crisis Indicator Data'!#REF!="No Data",1,IF(#REF!&lt;&gt;"",1,0))</f>
        <v>#REF!</v>
      </c>
      <c r="R64" s="204" t="e">
        <f>IF('Crisis Indicator Data'!#REF!="No Data",1,IF(#REF!&lt;&gt;"",1,0))</f>
        <v>#REF!</v>
      </c>
      <c r="S64" s="204" t="e">
        <f>IF('Crisis Indicator Data'!#REF!="No Data",1,IF(#REF!&lt;&gt;"",1,0))</f>
        <v>#REF!</v>
      </c>
      <c r="T64" s="204" t="e">
        <f>IF('Crisis Indicator Data'!#REF!="No Data",1,IF(#REF!&lt;&gt;"",1,0))</f>
        <v>#REF!</v>
      </c>
      <c r="U64" s="204" t="e">
        <f>IF('Crisis Indicator Data'!#REF!="No Data",1,IF(#REF!&lt;&gt;"",1,0))</f>
        <v>#REF!</v>
      </c>
      <c r="V64" s="204" t="e">
        <f>IF('Crisis Indicator Data'!#REF!="No Data",1,IF(#REF!&lt;&gt;"",1,0))</f>
        <v>#REF!</v>
      </c>
      <c r="W64" s="204" t="e">
        <f>IF('Crisis Indicator Data'!#REF!="No Data",1,IF(#REF!&lt;&gt;"",1,0))</f>
        <v>#REF!</v>
      </c>
      <c r="X64" s="204" t="e">
        <f>IF('Crisis Indicator Data'!#REF!="No Data",1,IF(#REF!&lt;&gt;"",1,0))</f>
        <v>#REF!</v>
      </c>
      <c r="Y64" s="204" t="e">
        <f>IF('Crisis Indicator Data'!#REF!="No Data",1,IF(#REF!&lt;&gt;"",1,0))</f>
        <v>#REF!</v>
      </c>
      <c r="Z64" s="204" t="e">
        <f>IF('Crisis Indicator Data'!#REF!="No Data",1,IF(#REF!&lt;&gt;"",1,0))</f>
        <v>#REF!</v>
      </c>
      <c r="AA64" s="204" t="e">
        <f>IF('Crisis Indicator Data'!#REF!="No Data",1,IF(#REF!&lt;&gt;"",1,0))</f>
        <v>#REF!</v>
      </c>
      <c r="AB64" s="204" t="e">
        <f>IF('Crisis Indicator Data'!#REF!="No Data",1,IF(#REF!&lt;&gt;"",1,0))</f>
        <v>#REF!</v>
      </c>
      <c r="AC64" s="204" t="e">
        <f>IF('Crisis Indicator Data'!#REF!="No Data",1,IF(#REF!&lt;&gt;"",1,0))</f>
        <v>#REF!</v>
      </c>
      <c r="AD64" s="204" t="e">
        <f>IF('Crisis Indicator Data'!#REF!="No Data",1,IF(#REF!&lt;&gt;"",1,0))</f>
        <v>#REF!</v>
      </c>
      <c r="AE64" s="204" t="e">
        <f>IF('Crisis Indicator Data'!#REF!="No Data",1,IF(#REF!&lt;&gt;"",1,0))</f>
        <v>#REF!</v>
      </c>
      <c r="AF64" s="204" t="e">
        <f>IF('Crisis Indicator Data'!#REF!="No Data",1,IF(#REF!&lt;&gt;"",1,0))</f>
        <v>#REF!</v>
      </c>
      <c r="AG64" s="204" t="e">
        <f>IF('Crisis Indicator Data'!#REF!="No Data",1,IF(#REF!&lt;&gt;"",1,0))</f>
        <v>#REF!</v>
      </c>
      <c r="AH64" s="204" t="e">
        <f>IF('Crisis Indicator Data'!#REF!="No Data",1,IF(#REF!&lt;&gt;"",1,0))</f>
        <v>#REF!</v>
      </c>
      <c r="AI64" s="204" t="e">
        <f>IF('Crisis Indicator Data'!#REF!="No Data",1,IF(#REF!&lt;&gt;"",1,0))</f>
        <v>#REF!</v>
      </c>
      <c r="AJ64" s="204" t="e">
        <f>IF('Crisis Indicator Data'!#REF!="No Data",1,IF(#REF!&lt;&gt;"",1,0))</f>
        <v>#REF!</v>
      </c>
      <c r="AK64" s="204" t="e">
        <f>IF('Crisis Indicator Data'!#REF!="No Data",1,IF(#REF!&lt;&gt;"",1,0))</f>
        <v>#REF!</v>
      </c>
      <c r="AL64" s="204" t="e">
        <f>IF('Crisis Indicator Data'!#REF!="No Data",1,IF(#REF!&lt;&gt;"",1,0))</f>
        <v>#REF!</v>
      </c>
      <c r="AM64" s="204" t="e">
        <f>IF('Crisis Indicator Data'!#REF!="No Data",1,IF(#REF!&lt;&gt;"",1,0))</f>
        <v>#REF!</v>
      </c>
      <c r="AN64" s="204" t="e">
        <f>IF('Crisis Indicator Data'!#REF!="No Data",1,IF(#REF!&lt;&gt;"",1,0))</f>
        <v>#REF!</v>
      </c>
      <c r="AO64" s="204" t="e">
        <f>IF('Crisis Indicator Data'!#REF!="No Data",1,IF(#REF!&lt;&gt;"",1,0))</f>
        <v>#REF!</v>
      </c>
      <c r="AP64" s="204" t="e">
        <f>IF('Crisis Indicator Data'!#REF!="No Data",1,IF(#REF!&lt;&gt;"",1,0))</f>
        <v>#REF!</v>
      </c>
      <c r="AQ64" s="204" t="e">
        <f>IF('Crisis Indicator Data'!#REF!="No Data",1,IF(#REF!&lt;&gt;"",1,0))</f>
        <v>#REF!</v>
      </c>
      <c r="AR64" s="204" t="e">
        <f>IF('Crisis Indicator Data'!#REF!="No Data",1,IF(#REF!&lt;&gt;"",1,0))</f>
        <v>#REF!</v>
      </c>
      <c r="AS64" s="204" t="e">
        <f>IF('Crisis Indicator Data'!#REF!="No Data",1,IF(#REF!&lt;&gt;"",1,0))</f>
        <v>#REF!</v>
      </c>
      <c r="AT64" s="204" t="e">
        <f>IF('Crisis Indicator Data'!#REF!="No Data",1,IF(#REF!&lt;&gt;"",1,0))</f>
        <v>#REF!</v>
      </c>
      <c r="AU64" s="204" t="e">
        <f>IF('Crisis Indicator Data'!#REF!="No Data",1,IF(#REF!&lt;&gt;"",1,0))</f>
        <v>#REF!</v>
      </c>
      <c r="AV64" s="204" t="e">
        <f>IF('Crisis Indicator Data'!#REF!="No Data",1,IF(#REF!&lt;&gt;"",1,0))</f>
        <v>#REF!</v>
      </c>
      <c r="AW64" s="204" t="e">
        <f>IF('Crisis Indicator Data'!#REF!="No Data",1,IF(#REF!&lt;&gt;"",1,0))</f>
        <v>#REF!</v>
      </c>
      <c r="AX64" s="204" t="e">
        <f>IF('Crisis Indicator Data'!#REF!="No Data",1,IF(#REF!&lt;&gt;"",1,0))</f>
        <v>#REF!</v>
      </c>
      <c r="AY64" s="204" t="e">
        <f>IF('Crisis Indicator Data'!#REF!="No Data",1,IF(#REF!&lt;&gt;"",1,0))</f>
        <v>#REF!</v>
      </c>
      <c r="AZ64" s="204" t="e">
        <f>IF('Crisis Indicator Data'!#REF!="No Data",1,IF(#REF!&lt;&gt;"",1,0))</f>
        <v>#REF!</v>
      </c>
      <c r="BA64" t="e">
        <f t="shared" si="2"/>
        <v>#REF!</v>
      </c>
      <c r="BB64" s="22" t="e">
        <f t="shared" si="3"/>
        <v>#REF!</v>
      </c>
    </row>
    <row r="65" spans="1:54" x14ac:dyDescent="0.35">
      <c r="A65" t="s">
        <v>6940</v>
      </c>
      <c r="B65" s="204" t="e">
        <f>IF('Crisis Indicator Data'!#REF!="No Data",1,IF(#REF!&lt;&gt;"",1,0))</f>
        <v>#REF!</v>
      </c>
      <c r="C65" s="204" t="e">
        <f>IF('Crisis Indicator Data'!#REF!="No Data",1,IF(#REF!&lt;&gt;"",1,0))</f>
        <v>#REF!</v>
      </c>
      <c r="D65" s="204" t="e">
        <f>IF('Crisis Indicator Data'!#REF!="No Data",1,IF(#REF!&lt;&gt;"",1,0))</f>
        <v>#REF!</v>
      </c>
      <c r="E65" s="204" t="e">
        <f>IF('Crisis Indicator Data'!#REF!="No Data",1,IF(#REF!&lt;&gt;"",1,0))</f>
        <v>#REF!</v>
      </c>
      <c r="F65" s="204" t="e">
        <f>IF('Crisis Indicator Data'!#REF!="No Data",1,IF(#REF!&lt;&gt;"",1,0))</f>
        <v>#REF!</v>
      </c>
      <c r="G65" s="204" t="e">
        <f>IF('Crisis Indicator Data'!#REF!="No Data",1,IF(#REF!&lt;&gt;"",1,0))</f>
        <v>#REF!</v>
      </c>
      <c r="H65" s="204" t="e">
        <f>IF('Crisis Indicator Data'!#REF!="No Data",1,IF(#REF!&lt;&gt;"",1,0))</f>
        <v>#REF!</v>
      </c>
      <c r="I65" s="204" t="e">
        <f>IF('Crisis Indicator Data'!#REF!="No Data",1,IF(#REF!&lt;&gt;"",1,0))</f>
        <v>#REF!</v>
      </c>
      <c r="J65" s="204" t="e">
        <f>IF('Crisis Indicator Data'!#REF!="No Data",1,IF(#REF!&lt;&gt;"",1,0))</f>
        <v>#REF!</v>
      </c>
      <c r="K65" s="204" t="e">
        <f>IF('Crisis Indicator Data'!#REF!="No Data",1,IF(#REF!&lt;&gt;"",1,0))</f>
        <v>#REF!</v>
      </c>
      <c r="L65" s="204" t="e">
        <f>IF('Crisis Indicator Data'!#REF!="No Data",1,IF(#REF!&lt;&gt;"",1,0))</f>
        <v>#REF!</v>
      </c>
      <c r="M65" s="204" t="e">
        <f>IF('Crisis Indicator Data'!#REF!="No Data",1,IF(#REF!&lt;&gt;"",1,0))</f>
        <v>#REF!</v>
      </c>
      <c r="N65" s="204" t="e">
        <f>IF('Crisis Indicator Data'!#REF!="No Data",1,IF(#REF!&lt;&gt;"",1,0))</f>
        <v>#REF!</v>
      </c>
      <c r="O65" s="204" t="e">
        <f>IF('Crisis Indicator Data'!#REF!="No Data",1,IF(#REF!&lt;&gt;"",1,0))</f>
        <v>#REF!</v>
      </c>
      <c r="P65" s="204" t="e">
        <f>IF('Crisis Indicator Data'!#REF!="No Data",1,IF(#REF!&lt;&gt;"",1,0))</f>
        <v>#REF!</v>
      </c>
      <c r="Q65" s="204" t="e">
        <f>IF('Crisis Indicator Data'!#REF!="No Data",1,IF(#REF!&lt;&gt;"",1,0))</f>
        <v>#REF!</v>
      </c>
      <c r="R65" s="204" t="e">
        <f>IF('Crisis Indicator Data'!#REF!="No Data",1,IF(#REF!&lt;&gt;"",1,0))</f>
        <v>#REF!</v>
      </c>
      <c r="S65" s="204" t="e">
        <f>IF('Crisis Indicator Data'!#REF!="No Data",1,IF(#REF!&lt;&gt;"",1,0))</f>
        <v>#REF!</v>
      </c>
      <c r="T65" s="204" t="e">
        <f>IF('Crisis Indicator Data'!#REF!="No Data",1,IF(#REF!&lt;&gt;"",1,0))</f>
        <v>#REF!</v>
      </c>
      <c r="U65" s="204" t="e">
        <f>IF('Crisis Indicator Data'!#REF!="No Data",1,IF(#REF!&lt;&gt;"",1,0))</f>
        <v>#REF!</v>
      </c>
      <c r="V65" s="204" t="e">
        <f>IF('Crisis Indicator Data'!#REF!="No Data",1,IF(#REF!&lt;&gt;"",1,0))</f>
        <v>#REF!</v>
      </c>
      <c r="W65" s="204" t="e">
        <f>IF('Crisis Indicator Data'!#REF!="No Data",1,IF(#REF!&lt;&gt;"",1,0))</f>
        <v>#REF!</v>
      </c>
      <c r="X65" s="204" t="e">
        <f>IF('Crisis Indicator Data'!#REF!="No Data",1,IF(#REF!&lt;&gt;"",1,0))</f>
        <v>#REF!</v>
      </c>
      <c r="Y65" s="204" t="e">
        <f>IF('Crisis Indicator Data'!#REF!="No Data",1,IF(#REF!&lt;&gt;"",1,0))</f>
        <v>#REF!</v>
      </c>
      <c r="Z65" s="204" t="e">
        <f>IF('Crisis Indicator Data'!#REF!="No Data",1,IF(#REF!&lt;&gt;"",1,0))</f>
        <v>#REF!</v>
      </c>
      <c r="AA65" s="204" t="e">
        <f>IF('Crisis Indicator Data'!#REF!="No Data",1,IF(#REF!&lt;&gt;"",1,0))</f>
        <v>#REF!</v>
      </c>
      <c r="AB65" s="204" t="e">
        <f>IF('Crisis Indicator Data'!#REF!="No Data",1,IF(#REF!&lt;&gt;"",1,0))</f>
        <v>#REF!</v>
      </c>
      <c r="AC65" s="204" t="e">
        <f>IF('Crisis Indicator Data'!#REF!="No Data",1,IF(#REF!&lt;&gt;"",1,0))</f>
        <v>#REF!</v>
      </c>
      <c r="AD65" s="204" t="e">
        <f>IF('Crisis Indicator Data'!#REF!="No Data",1,IF(#REF!&lt;&gt;"",1,0))</f>
        <v>#REF!</v>
      </c>
      <c r="AE65" s="204" t="e">
        <f>IF('Crisis Indicator Data'!#REF!="No Data",1,IF(#REF!&lt;&gt;"",1,0))</f>
        <v>#REF!</v>
      </c>
      <c r="AF65" s="204" t="e">
        <f>IF('Crisis Indicator Data'!#REF!="No Data",1,IF(#REF!&lt;&gt;"",1,0))</f>
        <v>#REF!</v>
      </c>
      <c r="AG65" s="204" t="e">
        <f>IF('Crisis Indicator Data'!#REF!="No Data",1,IF(#REF!&lt;&gt;"",1,0))</f>
        <v>#REF!</v>
      </c>
      <c r="AH65" s="204" t="e">
        <f>IF('Crisis Indicator Data'!#REF!="No Data",1,IF(#REF!&lt;&gt;"",1,0))</f>
        <v>#REF!</v>
      </c>
      <c r="AI65" s="204" t="e">
        <f>IF('Crisis Indicator Data'!#REF!="No Data",1,IF(#REF!&lt;&gt;"",1,0))</f>
        <v>#REF!</v>
      </c>
      <c r="AJ65" s="204" t="e">
        <f>IF('Crisis Indicator Data'!#REF!="No Data",1,IF(#REF!&lt;&gt;"",1,0))</f>
        <v>#REF!</v>
      </c>
      <c r="AK65" s="204" t="e">
        <f>IF('Crisis Indicator Data'!#REF!="No Data",1,IF(#REF!&lt;&gt;"",1,0))</f>
        <v>#REF!</v>
      </c>
      <c r="AL65" s="204" t="e">
        <f>IF('Crisis Indicator Data'!#REF!="No Data",1,IF(#REF!&lt;&gt;"",1,0))</f>
        <v>#REF!</v>
      </c>
      <c r="AM65" s="204" t="e">
        <f>IF('Crisis Indicator Data'!#REF!="No Data",1,IF(#REF!&lt;&gt;"",1,0))</f>
        <v>#REF!</v>
      </c>
      <c r="AN65" s="204" t="e">
        <f>IF('Crisis Indicator Data'!#REF!="No Data",1,IF(#REF!&lt;&gt;"",1,0))</f>
        <v>#REF!</v>
      </c>
      <c r="AO65" s="204" t="e">
        <f>IF('Crisis Indicator Data'!#REF!="No Data",1,IF(#REF!&lt;&gt;"",1,0))</f>
        <v>#REF!</v>
      </c>
      <c r="AP65" s="204" t="e">
        <f>IF('Crisis Indicator Data'!#REF!="No Data",1,IF(#REF!&lt;&gt;"",1,0))</f>
        <v>#REF!</v>
      </c>
      <c r="AQ65" s="204" t="e">
        <f>IF('Crisis Indicator Data'!#REF!="No Data",1,IF(#REF!&lt;&gt;"",1,0))</f>
        <v>#REF!</v>
      </c>
      <c r="AR65" s="204" t="e">
        <f>IF('Crisis Indicator Data'!#REF!="No Data",1,IF(#REF!&lt;&gt;"",1,0))</f>
        <v>#REF!</v>
      </c>
      <c r="AS65" s="204" t="e">
        <f>IF('Crisis Indicator Data'!#REF!="No Data",1,IF(#REF!&lt;&gt;"",1,0))</f>
        <v>#REF!</v>
      </c>
      <c r="AT65" s="204" t="e">
        <f>IF('Crisis Indicator Data'!#REF!="No Data",1,IF(#REF!&lt;&gt;"",1,0))</f>
        <v>#REF!</v>
      </c>
      <c r="AU65" s="204" t="e">
        <f>IF('Crisis Indicator Data'!#REF!="No Data",1,IF(#REF!&lt;&gt;"",1,0))</f>
        <v>#REF!</v>
      </c>
      <c r="AV65" s="204" t="e">
        <f>IF('Crisis Indicator Data'!#REF!="No Data",1,IF(#REF!&lt;&gt;"",1,0))</f>
        <v>#REF!</v>
      </c>
      <c r="AW65" s="204" t="e">
        <f>IF('Crisis Indicator Data'!#REF!="No Data",1,IF(#REF!&lt;&gt;"",1,0))</f>
        <v>#REF!</v>
      </c>
      <c r="AX65" s="204" t="e">
        <f>IF('Crisis Indicator Data'!#REF!="No Data",1,IF(#REF!&lt;&gt;"",1,0))</f>
        <v>#REF!</v>
      </c>
      <c r="AY65" s="204" t="e">
        <f>IF('Crisis Indicator Data'!#REF!="No Data",1,IF(#REF!&lt;&gt;"",1,0))</f>
        <v>#REF!</v>
      </c>
      <c r="AZ65" s="204" t="e">
        <f>IF('Crisis Indicator Data'!#REF!="No Data",1,IF(#REF!&lt;&gt;"",1,0))</f>
        <v>#REF!</v>
      </c>
      <c r="BA65" t="e">
        <f t="shared" si="2"/>
        <v>#REF!</v>
      </c>
      <c r="BB65" s="22" t="e">
        <f t="shared" si="3"/>
        <v>#REF!</v>
      </c>
    </row>
    <row r="66" spans="1:54" x14ac:dyDescent="0.35">
      <c r="A66" t="s">
        <v>6949</v>
      </c>
      <c r="B66" s="204" t="e">
        <f>IF('Crisis Indicator Data'!#REF!="No Data",1,IF(#REF!&lt;&gt;"",1,0))</f>
        <v>#REF!</v>
      </c>
      <c r="C66" s="204" t="e">
        <f>IF('Crisis Indicator Data'!#REF!="No Data",1,IF(#REF!&lt;&gt;"",1,0))</f>
        <v>#REF!</v>
      </c>
      <c r="D66" s="204" t="e">
        <f>IF('Crisis Indicator Data'!#REF!="No Data",1,IF(#REF!&lt;&gt;"",1,0))</f>
        <v>#REF!</v>
      </c>
      <c r="E66" s="204" t="e">
        <f>IF('Crisis Indicator Data'!#REF!="No Data",1,IF(#REF!&lt;&gt;"",1,0))</f>
        <v>#REF!</v>
      </c>
      <c r="F66" s="204" t="e">
        <f>IF('Crisis Indicator Data'!#REF!="No Data",1,IF(#REF!&lt;&gt;"",1,0))</f>
        <v>#REF!</v>
      </c>
      <c r="G66" s="204" t="e">
        <f>IF('Crisis Indicator Data'!#REF!="No Data",1,IF(#REF!&lt;&gt;"",1,0))</f>
        <v>#REF!</v>
      </c>
      <c r="H66" s="204" t="e">
        <f>IF('Crisis Indicator Data'!#REF!="No Data",1,IF(#REF!&lt;&gt;"",1,0))</f>
        <v>#REF!</v>
      </c>
      <c r="I66" s="204" t="e">
        <f>IF('Crisis Indicator Data'!#REF!="No Data",1,IF(#REF!&lt;&gt;"",1,0))</f>
        <v>#REF!</v>
      </c>
      <c r="J66" s="204" t="e">
        <f>IF('Crisis Indicator Data'!#REF!="No Data",1,IF(#REF!&lt;&gt;"",1,0))</f>
        <v>#REF!</v>
      </c>
      <c r="K66" s="204" t="e">
        <f>IF('Crisis Indicator Data'!#REF!="No Data",1,IF(#REF!&lt;&gt;"",1,0))</f>
        <v>#REF!</v>
      </c>
      <c r="L66" s="204" t="e">
        <f>IF('Crisis Indicator Data'!#REF!="No Data",1,IF(#REF!&lt;&gt;"",1,0))</f>
        <v>#REF!</v>
      </c>
      <c r="M66" s="204" t="e">
        <f>IF('Crisis Indicator Data'!#REF!="No Data",1,IF(#REF!&lt;&gt;"",1,0))</f>
        <v>#REF!</v>
      </c>
      <c r="N66" s="204" t="e">
        <f>IF('Crisis Indicator Data'!#REF!="No Data",1,IF(#REF!&lt;&gt;"",1,0))</f>
        <v>#REF!</v>
      </c>
      <c r="O66" s="204" t="e">
        <f>IF('Crisis Indicator Data'!#REF!="No Data",1,IF(#REF!&lt;&gt;"",1,0))</f>
        <v>#REF!</v>
      </c>
      <c r="P66" s="204" t="e">
        <f>IF('Crisis Indicator Data'!#REF!="No Data",1,IF(#REF!&lt;&gt;"",1,0))</f>
        <v>#REF!</v>
      </c>
      <c r="Q66" s="204" t="e">
        <f>IF('Crisis Indicator Data'!#REF!="No Data",1,IF(#REF!&lt;&gt;"",1,0))</f>
        <v>#REF!</v>
      </c>
      <c r="R66" s="204" t="e">
        <f>IF('Crisis Indicator Data'!#REF!="No Data",1,IF(#REF!&lt;&gt;"",1,0))</f>
        <v>#REF!</v>
      </c>
      <c r="S66" s="204" t="e">
        <f>IF('Crisis Indicator Data'!#REF!="No Data",1,IF(#REF!&lt;&gt;"",1,0))</f>
        <v>#REF!</v>
      </c>
      <c r="T66" s="204" t="e">
        <f>IF('Crisis Indicator Data'!#REF!="No Data",1,IF(#REF!&lt;&gt;"",1,0))</f>
        <v>#REF!</v>
      </c>
      <c r="U66" s="204" t="e">
        <f>IF('Crisis Indicator Data'!#REF!="No Data",1,IF(#REF!&lt;&gt;"",1,0))</f>
        <v>#REF!</v>
      </c>
      <c r="V66" s="204" t="e">
        <f>IF('Crisis Indicator Data'!#REF!="No Data",1,IF(#REF!&lt;&gt;"",1,0))</f>
        <v>#REF!</v>
      </c>
      <c r="W66" s="204" t="e">
        <f>IF('Crisis Indicator Data'!#REF!="No Data",1,IF(#REF!&lt;&gt;"",1,0))</f>
        <v>#REF!</v>
      </c>
      <c r="X66" s="204" t="e">
        <f>IF('Crisis Indicator Data'!#REF!="No Data",1,IF(#REF!&lt;&gt;"",1,0))</f>
        <v>#REF!</v>
      </c>
      <c r="Y66" s="204" t="e">
        <f>IF('Crisis Indicator Data'!#REF!="No Data",1,IF(#REF!&lt;&gt;"",1,0))</f>
        <v>#REF!</v>
      </c>
      <c r="Z66" s="204" t="e">
        <f>IF('Crisis Indicator Data'!#REF!="No Data",1,IF(#REF!&lt;&gt;"",1,0))</f>
        <v>#REF!</v>
      </c>
      <c r="AA66" s="204" t="e">
        <f>IF('Crisis Indicator Data'!#REF!="No Data",1,IF(#REF!&lt;&gt;"",1,0))</f>
        <v>#REF!</v>
      </c>
      <c r="AB66" s="204" t="e">
        <f>IF('Crisis Indicator Data'!#REF!="No Data",1,IF(#REF!&lt;&gt;"",1,0))</f>
        <v>#REF!</v>
      </c>
      <c r="AC66" s="204" t="e">
        <f>IF('Crisis Indicator Data'!#REF!="No Data",1,IF(#REF!&lt;&gt;"",1,0))</f>
        <v>#REF!</v>
      </c>
      <c r="AD66" s="204" t="e">
        <f>IF('Crisis Indicator Data'!#REF!="No Data",1,IF(#REF!&lt;&gt;"",1,0))</f>
        <v>#REF!</v>
      </c>
      <c r="AE66" s="204" t="e">
        <f>IF('Crisis Indicator Data'!#REF!="No Data",1,IF(#REF!&lt;&gt;"",1,0))</f>
        <v>#REF!</v>
      </c>
      <c r="AF66" s="204" t="e">
        <f>IF('Crisis Indicator Data'!#REF!="No Data",1,IF(#REF!&lt;&gt;"",1,0))</f>
        <v>#REF!</v>
      </c>
      <c r="AG66" s="204" t="e">
        <f>IF('Crisis Indicator Data'!#REF!="No Data",1,IF(#REF!&lt;&gt;"",1,0))</f>
        <v>#REF!</v>
      </c>
      <c r="AH66" s="204" t="e">
        <f>IF('Crisis Indicator Data'!#REF!="No Data",1,IF(#REF!&lt;&gt;"",1,0))</f>
        <v>#REF!</v>
      </c>
      <c r="AI66" s="204" t="e">
        <f>IF('Crisis Indicator Data'!#REF!="No Data",1,IF(#REF!&lt;&gt;"",1,0))</f>
        <v>#REF!</v>
      </c>
      <c r="AJ66" s="204" t="e">
        <f>IF('Crisis Indicator Data'!#REF!="No Data",1,IF(#REF!&lt;&gt;"",1,0))</f>
        <v>#REF!</v>
      </c>
      <c r="AK66" s="204" t="e">
        <f>IF('Crisis Indicator Data'!#REF!="No Data",1,IF(#REF!&lt;&gt;"",1,0))</f>
        <v>#REF!</v>
      </c>
      <c r="AL66" s="204" t="e">
        <f>IF('Crisis Indicator Data'!#REF!="No Data",1,IF(#REF!&lt;&gt;"",1,0))</f>
        <v>#REF!</v>
      </c>
      <c r="AM66" s="204" t="e">
        <f>IF('Crisis Indicator Data'!#REF!="No Data",1,IF(#REF!&lt;&gt;"",1,0))</f>
        <v>#REF!</v>
      </c>
      <c r="AN66" s="204" t="e">
        <f>IF('Crisis Indicator Data'!#REF!="No Data",1,IF(#REF!&lt;&gt;"",1,0))</f>
        <v>#REF!</v>
      </c>
      <c r="AO66" s="204" t="e">
        <f>IF('Crisis Indicator Data'!#REF!="No Data",1,IF(#REF!&lt;&gt;"",1,0))</f>
        <v>#REF!</v>
      </c>
      <c r="AP66" s="204" t="e">
        <f>IF('Crisis Indicator Data'!#REF!="No Data",1,IF(#REF!&lt;&gt;"",1,0))</f>
        <v>#REF!</v>
      </c>
      <c r="AQ66" s="204" t="e">
        <f>IF('Crisis Indicator Data'!#REF!="No Data",1,IF(#REF!&lt;&gt;"",1,0))</f>
        <v>#REF!</v>
      </c>
      <c r="AR66" s="204" t="e">
        <f>IF('Crisis Indicator Data'!#REF!="No Data",1,IF(#REF!&lt;&gt;"",1,0))</f>
        <v>#REF!</v>
      </c>
      <c r="AS66" s="204" t="e">
        <f>IF('Crisis Indicator Data'!#REF!="No Data",1,IF(#REF!&lt;&gt;"",1,0))</f>
        <v>#REF!</v>
      </c>
      <c r="AT66" s="204" t="e">
        <f>IF('Crisis Indicator Data'!#REF!="No Data",1,IF(#REF!&lt;&gt;"",1,0))</f>
        <v>#REF!</v>
      </c>
      <c r="AU66" s="204" t="e">
        <f>IF('Crisis Indicator Data'!#REF!="No Data",1,IF(#REF!&lt;&gt;"",1,0))</f>
        <v>#REF!</v>
      </c>
      <c r="AV66" s="204" t="e">
        <f>IF('Crisis Indicator Data'!#REF!="No Data",1,IF(#REF!&lt;&gt;"",1,0))</f>
        <v>#REF!</v>
      </c>
      <c r="AW66" s="204" t="e">
        <f>IF('Crisis Indicator Data'!#REF!="No Data",1,IF(#REF!&lt;&gt;"",1,0))</f>
        <v>#REF!</v>
      </c>
      <c r="AX66" s="204" t="e">
        <f>IF('Crisis Indicator Data'!#REF!="No Data",1,IF(#REF!&lt;&gt;"",1,0))</f>
        <v>#REF!</v>
      </c>
      <c r="AY66" s="204" t="e">
        <f>IF('Crisis Indicator Data'!#REF!="No Data",1,IF(#REF!&lt;&gt;"",1,0))</f>
        <v>#REF!</v>
      </c>
      <c r="AZ66" s="204" t="e">
        <f>IF('Crisis Indicator Data'!#REF!="No Data",1,IF(#REF!&lt;&gt;"",1,0))</f>
        <v>#REF!</v>
      </c>
      <c r="BA66" t="e">
        <f t="shared" ref="BA66:BA97" si="4">SUM(B66:AZ66)</f>
        <v>#REF!</v>
      </c>
      <c r="BB66" s="22" t="e">
        <f t="shared" ref="BB66:BB97" si="5">BA66/51</f>
        <v>#REF!</v>
      </c>
    </row>
    <row r="67" spans="1:54" x14ac:dyDescent="0.35">
      <c r="A67" t="s">
        <v>6951</v>
      </c>
      <c r="B67" s="204" t="e">
        <f>IF('Crisis Indicator Data'!#REF!="No Data",1,IF(#REF!&lt;&gt;"",1,0))</f>
        <v>#REF!</v>
      </c>
      <c r="C67" s="204" t="e">
        <f>IF('Crisis Indicator Data'!#REF!="No Data",1,IF(#REF!&lt;&gt;"",1,0))</f>
        <v>#REF!</v>
      </c>
      <c r="D67" s="204" t="e">
        <f>IF('Crisis Indicator Data'!#REF!="No Data",1,IF(#REF!&lt;&gt;"",1,0))</f>
        <v>#REF!</v>
      </c>
      <c r="E67" s="204" t="e">
        <f>IF('Crisis Indicator Data'!#REF!="No Data",1,IF(#REF!&lt;&gt;"",1,0))</f>
        <v>#REF!</v>
      </c>
      <c r="F67" s="204" t="e">
        <f>IF('Crisis Indicator Data'!#REF!="No Data",1,IF(#REF!&lt;&gt;"",1,0))</f>
        <v>#REF!</v>
      </c>
      <c r="G67" s="204" t="e">
        <f>IF('Crisis Indicator Data'!#REF!="No Data",1,IF(#REF!&lt;&gt;"",1,0))</f>
        <v>#REF!</v>
      </c>
      <c r="H67" s="204" t="e">
        <f>IF('Crisis Indicator Data'!#REF!="No Data",1,IF(#REF!&lt;&gt;"",1,0))</f>
        <v>#REF!</v>
      </c>
      <c r="I67" s="204" t="e">
        <f>IF('Crisis Indicator Data'!#REF!="No Data",1,IF(#REF!&lt;&gt;"",1,0))</f>
        <v>#REF!</v>
      </c>
      <c r="J67" s="204" t="e">
        <f>IF('Crisis Indicator Data'!#REF!="No Data",1,IF(#REF!&lt;&gt;"",1,0))</f>
        <v>#REF!</v>
      </c>
      <c r="K67" s="204" t="e">
        <f>IF('Crisis Indicator Data'!#REF!="No Data",1,IF(#REF!&lt;&gt;"",1,0))</f>
        <v>#REF!</v>
      </c>
      <c r="L67" s="204" t="e">
        <f>IF('Crisis Indicator Data'!#REF!="No Data",1,IF(#REF!&lt;&gt;"",1,0))</f>
        <v>#REF!</v>
      </c>
      <c r="M67" s="204" t="e">
        <f>IF('Crisis Indicator Data'!#REF!="No Data",1,IF(#REF!&lt;&gt;"",1,0))</f>
        <v>#REF!</v>
      </c>
      <c r="N67" s="204" t="e">
        <f>IF('Crisis Indicator Data'!#REF!="No Data",1,IF(#REF!&lt;&gt;"",1,0))</f>
        <v>#REF!</v>
      </c>
      <c r="O67" s="204" t="e">
        <f>IF('Crisis Indicator Data'!#REF!="No Data",1,IF(#REF!&lt;&gt;"",1,0))</f>
        <v>#REF!</v>
      </c>
      <c r="P67" s="204" t="e">
        <f>IF('Crisis Indicator Data'!#REF!="No Data",1,IF(#REF!&lt;&gt;"",1,0))</f>
        <v>#REF!</v>
      </c>
      <c r="Q67" s="204" t="e">
        <f>IF('Crisis Indicator Data'!#REF!="No Data",1,IF(#REF!&lt;&gt;"",1,0))</f>
        <v>#REF!</v>
      </c>
      <c r="R67" s="204" t="e">
        <f>IF('Crisis Indicator Data'!#REF!="No Data",1,IF(#REF!&lt;&gt;"",1,0))</f>
        <v>#REF!</v>
      </c>
      <c r="S67" s="204" t="e">
        <f>IF('Crisis Indicator Data'!#REF!="No Data",1,IF(#REF!&lt;&gt;"",1,0))</f>
        <v>#REF!</v>
      </c>
      <c r="T67" s="204" t="e">
        <f>IF('Crisis Indicator Data'!#REF!="No Data",1,IF(#REF!&lt;&gt;"",1,0))</f>
        <v>#REF!</v>
      </c>
      <c r="U67" s="204" t="e">
        <f>IF('Crisis Indicator Data'!#REF!="No Data",1,IF(#REF!&lt;&gt;"",1,0))</f>
        <v>#REF!</v>
      </c>
      <c r="V67" s="204" t="e">
        <f>IF('Crisis Indicator Data'!#REF!="No Data",1,IF(#REF!&lt;&gt;"",1,0))</f>
        <v>#REF!</v>
      </c>
      <c r="W67" s="204" t="e">
        <f>IF('Crisis Indicator Data'!#REF!="No Data",1,IF(#REF!&lt;&gt;"",1,0))</f>
        <v>#REF!</v>
      </c>
      <c r="X67" s="204" t="e">
        <f>IF('Crisis Indicator Data'!#REF!="No Data",1,IF(#REF!&lt;&gt;"",1,0))</f>
        <v>#REF!</v>
      </c>
      <c r="Y67" s="204" t="e">
        <f>IF('Crisis Indicator Data'!#REF!="No Data",1,IF(#REF!&lt;&gt;"",1,0))</f>
        <v>#REF!</v>
      </c>
      <c r="Z67" s="204" t="e">
        <f>IF('Crisis Indicator Data'!#REF!="No Data",1,IF(#REF!&lt;&gt;"",1,0))</f>
        <v>#REF!</v>
      </c>
      <c r="AA67" s="204" t="e">
        <f>IF('Crisis Indicator Data'!#REF!="No Data",1,IF(#REF!&lt;&gt;"",1,0))</f>
        <v>#REF!</v>
      </c>
      <c r="AB67" s="204" t="e">
        <f>IF('Crisis Indicator Data'!#REF!="No Data",1,IF(#REF!&lt;&gt;"",1,0))</f>
        <v>#REF!</v>
      </c>
      <c r="AC67" s="204" t="e">
        <f>IF('Crisis Indicator Data'!#REF!="No Data",1,IF(#REF!&lt;&gt;"",1,0))</f>
        <v>#REF!</v>
      </c>
      <c r="AD67" s="204" t="e">
        <f>IF('Crisis Indicator Data'!#REF!="No Data",1,IF(#REF!&lt;&gt;"",1,0))</f>
        <v>#REF!</v>
      </c>
      <c r="AE67" s="204" t="e">
        <f>IF('Crisis Indicator Data'!#REF!="No Data",1,IF(#REF!&lt;&gt;"",1,0))</f>
        <v>#REF!</v>
      </c>
      <c r="AF67" s="204" t="e">
        <f>IF('Crisis Indicator Data'!#REF!="No Data",1,IF(#REF!&lt;&gt;"",1,0))</f>
        <v>#REF!</v>
      </c>
      <c r="AG67" s="204" t="e">
        <f>IF('Crisis Indicator Data'!#REF!="No Data",1,IF(#REF!&lt;&gt;"",1,0))</f>
        <v>#REF!</v>
      </c>
      <c r="AH67" s="204" t="e">
        <f>IF('Crisis Indicator Data'!#REF!="No Data",1,IF(#REF!&lt;&gt;"",1,0))</f>
        <v>#REF!</v>
      </c>
      <c r="AI67" s="204" t="e">
        <f>IF('Crisis Indicator Data'!#REF!="No Data",1,IF(#REF!&lt;&gt;"",1,0))</f>
        <v>#REF!</v>
      </c>
      <c r="AJ67" s="204" t="e">
        <f>IF('Crisis Indicator Data'!#REF!="No Data",1,IF(#REF!&lt;&gt;"",1,0))</f>
        <v>#REF!</v>
      </c>
      <c r="AK67" s="204" t="e">
        <f>IF('Crisis Indicator Data'!#REF!="No Data",1,IF(#REF!&lt;&gt;"",1,0))</f>
        <v>#REF!</v>
      </c>
      <c r="AL67" s="204" t="e">
        <f>IF('Crisis Indicator Data'!#REF!="No Data",1,IF(#REF!&lt;&gt;"",1,0))</f>
        <v>#REF!</v>
      </c>
      <c r="AM67" s="204" t="e">
        <f>IF('Crisis Indicator Data'!#REF!="No Data",1,IF(#REF!&lt;&gt;"",1,0))</f>
        <v>#REF!</v>
      </c>
      <c r="AN67" s="204" t="e">
        <f>IF('Crisis Indicator Data'!#REF!="No Data",1,IF(#REF!&lt;&gt;"",1,0))</f>
        <v>#REF!</v>
      </c>
      <c r="AO67" s="204" t="e">
        <f>IF('Crisis Indicator Data'!#REF!="No Data",1,IF(#REF!&lt;&gt;"",1,0))</f>
        <v>#REF!</v>
      </c>
      <c r="AP67" s="204" t="e">
        <f>IF('Crisis Indicator Data'!#REF!="No Data",1,IF(#REF!&lt;&gt;"",1,0))</f>
        <v>#REF!</v>
      </c>
      <c r="AQ67" s="204" t="e">
        <f>IF('Crisis Indicator Data'!#REF!="No Data",1,IF(#REF!&lt;&gt;"",1,0))</f>
        <v>#REF!</v>
      </c>
      <c r="AR67" s="204" t="e">
        <f>IF('Crisis Indicator Data'!#REF!="No Data",1,IF(#REF!&lt;&gt;"",1,0))</f>
        <v>#REF!</v>
      </c>
      <c r="AS67" s="204" t="e">
        <f>IF('Crisis Indicator Data'!#REF!="No Data",1,IF(#REF!&lt;&gt;"",1,0))</f>
        <v>#REF!</v>
      </c>
      <c r="AT67" s="204" t="e">
        <f>IF('Crisis Indicator Data'!#REF!="No Data",1,IF(#REF!&lt;&gt;"",1,0))</f>
        <v>#REF!</v>
      </c>
      <c r="AU67" s="204" t="e">
        <f>IF('Crisis Indicator Data'!#REF!="No Data",1,IF(#REF!&lt;&gt;"",1,0))</f>
        <v>#REF!</v>
      </c>
      <c r="AV67" s="204" t="e">
        <f>IF('Crisis Indicator Data'!#REF!="No Data",1,IF(#REF!&lt;&gt;"",1,0))</f>
        <v>#REF!</v>
      </c>
      <c r="AW67" s="204" t="e">
        <f>IF('Crisis Indicator Data'!#REF!="No Data",1,IF(#REF!&lt;&gt;"",1,0))</f>
        <v>#REF!</v>
      </c>
      <c r="AX67" s="204" t="e">
        <f>IF('Crisis Indicator Data'!#REF!="No Data",1,IF(#REF!&lt;&gt;"",1,0))</f>
        <v>#REF!</v>
      </c>
      <c r="AY67" s="204" t="e">
        <f>IF('Crisis Indicator Data'!#REF!="No Data",1,IF(#REF!&lt;&gt;"",1,0))</f>
        <v>#REF!</v>
      </c>
      <c r="AZ67" s="204" t="e">
        <f>IF('Crisis Indicator Data'!#REF!="No Data",1,IF(#REF!&lt;&gt;"",1,0))</f>
        <v>#REF!</v>
      </c>
      <c r="BA67" t="e">
        <f t="shared" si="4"/>
        <v>#REF!</v>
      </c>
      <c r="BB67" s="22" t="e">
        <f t="shared" si="5"/>
        <v>#REF!</v>
      </c>
    </row>
    <row r="68" spans="1:54" x14ac:dyDescent="0.35">
      <c r="A68" t="s">
        <v>6952</v>
      </c>
      <c r="B68" s="204" t="e">
        <f>IF('Crisis Indicator Data'!#REF!="No Data",1,IF(#REF!&lt;&gt;"",1,0))</f>
        <v>#REF!</v>
      </c>
      <c r="C68" s="204" t="e">
        <f>IF('Crisis Indicator Data'!#REF!="No Data",1,IF(#REF!&lt;&gt;"",1,0))</f>
        <v>#REF!</v>
      </c>
      <c r="D68" s="204" t="e">
        <f>IF('Crisis Indicator Data'!#REF!="No Data",1,IF(#REF!&lt;&gt;"",1,0))</f>
        <v>#REF!</v>
      </c>
      <c r="E68" s="204" t="e">
        <f>IF('Crisis Indicator Data'!#REF!="No Data",1,IF(#REF!&lt;&gt;"",1,0))</f>
        <v>#REF!</v>
      </c>
      <c r="F68" s="204" t="e">
        <f>IF('Crisis Indicator Data'!#REF!="No Data",1,IF(#REF!&lt;&gt;"",1,0))</f>
        <v>#REF!</v>
      </c>
      <c r="G68" s="204" t="e">
        <f>IF('Crisis Indicator Data'!#REF!="No Data",1,IF(#REF!&lt;&gt;"",1,0))</f>
        <v>#REF!</v>
      </c>
      <c r="H68" s="204" t="e">
        <f>IF('Crisis Indicator Data'!#REF!="No Data",1,IF(#REF!&lt;&gt;"",1,0))</f>
        <v>#REF!</v>
      </c>
      <c r="I68" s="204" t="e">
        <f>IF('Crisis Indicator Data'!#REF!="No Data",1,IF(#REF!&lt;&gt;"",1,0))</f>
        <v>#REF!</v>
      </c>
      <c r="J68" s="204" t="e">
        <f>IF('Crisis Indicator Data'!#REF!="No Data",1,IF(#REF!&lt;&gt;"",1,0))</f>
        <v>#REF!</v>
      </c>
      <c r="K68" s="204" t="e">
        <f>IF('Crisis Indicator Data'!#REF!="No Data",1,IF(#REF!&lt;&gt;"",1,0))</f>
        <v>#REF!</v>
      </c>
      <c r="L68" s="204" t="e">
        <f>IF('Crisis Indicator Data'!#REF!="No Data",1,IF(#REF!&lt;&gt;"",1,0))</f>
        <v>#REF!</v>
      </c>
      <c r="M68" s="204" t="e">
        <f>IF('Crisis Indicator Data'!#REF!="No Data",1,IF(#REF!&lt;&gt;"",1,0))</f>
        <v>#REF!</v>
      </c>
      <c r="N68" s="204" t="e">
        <f>IF('Crisis Indicator Data'!#REF!="No Data",1,IF(#REF!&lt;&gt;"",1,0))</f>
        <v>#REF!</v>
      </c>
      <c r="O68" s="204" t="e">
        <f>IF('Crisis Indicator Data'!#REF!="No Data",1,IF(#REF!&lt;&gt;"",1,0))</f>
        <v>#REF!</v>
      </c>
      <c r="P68" s="204" t="e">
        <f>IF('Crisis Indicator Data'!#REF!="No Data",1,IF(#REF!&lt;&gt;"",1,0))</f>
        <v>#REF!</v>
      </c>
      <c r="Q68" s="204" t="e">
        <f>IF('Crisis Indicator Data'!#REF!="No Data",1,IF(#REF!&lt;&gt;"",1,0))</f>
        <v>#REF!</v>
      </c>
      <c r="R68" s="204" t="e">
        <f>IF('Crisis Indicator Data'!#REF!="No Data",1,IF(#REF!&lt;&gt;"",1,0))</f>
        <v>#REF!</v>
      </c>
      <c r="S68" s="204" t="e">
        <f>IF('Crisis Indicator Data'!#REF!="No Data",1,IF(#REF!&lt;&gt;"",1,0))</f>
        <v>#REF!</v>
      </c>
      <c r="T68" s="204" t="e">
        <f>IF('Crisis Indicator Data'!#REF!="No Data",1,IF(#REF!&lt;&gt;"",1,0))</f>
        <v>#REF!</v>
      </c>
      <c r="U68" s="204" t="e">
        <f>IF('Crisis Indicator Data'!#REF!="No Data",1,IF(#REF!&lt;&gt;"",1,0))</f>
        <v>#REF!</v>
      </c>
      <c r="V68" s="204" t="e">
        <f>IF('Crisis Indicator Data'!#REF!="No Data",1,IF(#REF!&lt;&gt;"",1,0))</f>
        <v>#REF!</v>
      </c>
      <c r="W68" s="204" t="e">
        <f>IF('Crisis Indicator Data'!#REF!="No Data",1,IF(#REF!&lt;&gt;"",1,0))</f>
        <v>#REF!</v>
      </c>
      <c r="X68" s="204" t="e">
        <f>IF('Crisis Indicator Data'!#REF!="No Data",1,IF(#REF!&lt;&gt;"",1,0))</f>
        <v>#REF!</v>
      </c>
      <c r="Y68" s="204" t="e">
        <f>IF('Crisis Indicator Data'!#REF!="No Data",1,IF(#REF!&lt;&gt;"",1,0))</f>
        <v>#REF!</v>
      </c>
      <c r="Z68" s="204" t="e">
        <f>IF('Crisis Indicator Data'!#REF!="No Data",1,IF(#REF!&lt;&gt;"",1,0))</f>
        <v>#REF!</v>
      </c>
      <c r="AA68" s="204" t="e">
        <f>IF('Crisis Indicator Data'!#REF!="No Data",1,IF(#REF!&lt;&gt;"",1,0))</f>
        <v>#REF!</v>
      </c>
      <c r="AB68" s="204" t="e">
        <f>IF('Crisis Indicator Data'!#REF!="No Data",1,IF(#REF!&lt;&gt;"",1,0))</f>
        <v>#REF!</v>
      </c>
      <c r="AC68" s="204" t="e">
        <f>IF('Crisis Indicator Data'!#REF!="No Data",1,IF(#REF!&lt;&gt;"",1,0))</f>
        <v>#REF!</v>
      </c>
      <c r="AD68" s="204" t="e">
        <f>IF('Crisis Indicator Data'!#REF!="No Data",1,IF(#REF!&lt;&gt;"",1,0))</f>
        <v>#REF!</v>
      </c>
      <c r="AE68" s="204" t="e">
        <f>IF('Crisis Indicator Data'!#REF!="No Data",1,IF(#REF!&lt;&gt;"",1,0))</f>
        <v>#REF!</v>
      </c>
      <c r="AF68" s="204" t="e">
        <f>IF('Crisis Indicator Data'!#REF!="No Data",1,IF(#REF!&lt;&gt;"",1,0))</f>
        <v>#REF!</v>
      </c>
      <c r="AG68" s="204" t="e">
        <f>IF('Crisis Indicator Data'!#REF!="No Data",1,IF(#REF!&lt;&gt;"",1,0))</f>
        <v>#REF!</v>
      </c>
      <c r="AH68" s="204" t="e">
        <f>IF('Crisis Indicator Data'!#REF!="No Data",1,IF(#REF!&lt;&gt;"",1,0))</f>
        <v>#REF!</v>
      </c>
      <c r="AI68" s="204" t="e">
        <f>IF('Crisis Indicator Data'!#REF!="No Data",1,IF(#REF!&lt;&gt;"",1,0))</f>
        <v>#REF!</v>
      </c>
      <c r="AJ68" s="204" t="e">
        <f>IF('Crisis Indicator Data'!#REF!="No Data",1,IF(#REF!&lt;&gt;"",1,0))</f>
        <v>#REF!</v>
      </c>
      <c r="AK68" s="204" t="e">
        <f>IF('Crisis Indicator Data'!#REF!="No Data",1,IF(#REF!&lt;&gt;"",1,0))</f>
        <v>#REF!</v>
      </c>
      <c r="AL68" s="204" t="e">
        <f>IF('Crisis Indicator Data'!#REF!="No Data",1,IF(#REF!&lt;&gt;"",1,0))</f>
        <v>#REF!</v>
      </c>
      <c r="AM68" s="204" t="e">
        <f>IF('Crisis Indicator Data'!#REF!="No Data",1,IF(#REF!&lt;&gt;"",1,0))</f>
        <v>#REF!</v>
      </c>
      <c r="AN68" s="204" t="e">
        <f>IF('Crisis Indicator Data'!#REF!="No Data",1,IF(#REF!&lt;&gt;"",1,0))</f>
        <v>#REF!</v>
      </c>
      <c r="AO68" s="204" t="e">
        <f>IF('Crisis Indicator Data'!#REF!="No Data",1,IF(#REF!&lt;&gt;"",1,0))</f>
        <v>#REF!</v>
      </c>
      <c r="AP68" s="204" t="e">
        <f>IF('Crisis Indicator Data'!#REF!="No Data",1,IF(#REF!&lt;&gt;"",1,0))</f>
        <v>#REF!</v>
      </c>
      <c r="AQ68" s="204" t="e">
        <f>IF('Crisis Indicator Data'!#REF!="No Data",1,IF(#REF!&lt;&gt;"",1,0))</f>
        <v>#REF!</v>
      </c>
      <c r="AR68" s="204" t="e">
        <f>IF('Crisis Indicator Data'!#REF!="No Data",1,IF(#REF!&lt;&gt;"",1,0))</f>
        <v>#REF!</v>
      </c>
      <c r="AS68" s="204" t="e">
        <f>IF('Crisis Indicator Data'!#REF!="No Data",1,IF(#REF!&lt;&gt;"",1,0))</f>
        <v>#REF!</v>
      </c>
      <c r="AT68" s="204" t="e">
        <f>IF('Crisis Indicator Data'!#REF!="No Data",1,IF(#REF!&lt;&gt;"",1,0))</f>
        <v>#REF!</v>
      </c>
      <c r="AU68" s="204" t="e">
        <f>IF('Crisis Indicator Data'!#REF!="No Data",1,IF(#REF!&lt;&gt;"",1,0))</f>
        <v>#REF!</v>
      </c>
      <c r="AV68" s="204" t="e">
        <f>IF('Crisis Indicator Data'!#REF!="No Data",1,IF(#REF!&lt;&gt;"",1,0))</f>
        <v>#REF!</v>
      </c>
      <c r="AW68" s="204" t="e">
        <f>IF('Crisis Indicator Data'!#REF!="No Data",1,IF(#REF!&lt;&gt;"",1,0))</f>
        <v>#REF!</v>
      </c>
      <c r="AX68" s="204" t="e">
        <f>IF('Crisis Indicator Data'!#REF!="No Data",1,IF(#REF!&lt;&gt;"",1,0))</f>
        <v>#REF!</v>
      </c>
      <c r="AY68" s="204" t="e">
        <f>IF('Crisis Indicator Data'!#REF!="No Data",1,IF(#REF!&lt;&gt;"",1,0))</f>
        <v>#REF!</v>
      </c>
      <c r="AZ68" s="204" t="e">
        <f>IF('Crisis Indicator Data'!#REF!="No Data",1,IF(#REF!&lt;&gt;"",1,0))</f>
        <v>#REF!</v>
      </c>
      <c r="BA68" t="e">
        <f t="shared" si="4"/>
        <v>#REF!</v>
      </c>
      <c r="BB68" s="22" t="e">
        <f t="shared" si="5"/>
        <v>#REF!</v>
      </c>
    </row>
    <row r="69" spans="1:54" x14ac:dyDescent="0.35">
      <c r="A69" t="s">
        <v>6942</v>
      </c>
      <c r="B69" s="204" t="e">
        <f>IF('Crisis Indicator Data'!#REF!="No Data",1,IF(#REF!&lt;&gt;"",1,0))</f>
        <v>#REF!</v>
      </c>
      <c r="C69" s="204" t="e">
        <f>IF('Crisis Indicator Data'!#REF!="No Data",1,IF(#REF!&lt;&gt;"",1,0))</f>
        <v>#REF!</v>
      </c>
      <c r="D69" s="204" t="e">
        <f>IF('Crisis Indicator Data'!#REF!="No Data",1,IF(#REF!&lt;&gt;"",1,0))</f>
        <v>#REF!</v>
      </c>
      <c r="E69" s="204" t="e">
        <f>IF('Crisis Indicator Data'!#REF!="No Data",1,IF(#REF!&lt;&gt;"",1,0))</f>
        <v>#REF!</v>
      </c>
      <c r="F69" s="204" t="e">
        <f>IF('Crisis Indicator Data'!#REF!="No Data",1,IF(#REF!&lt;&gt;"",1,0))</f>
        <v>#REF!</v>
      </c>
      <c r="G69" s="204" t="e">
        <f>IF('Crisis Indicator Data'!#REF!="No Data",1,IF(#REF!&lt;&gt;"",1,0))</f>
        <v>#REF!</v>
      </c>
      <c r="H69" s="204" t="e">
        <f>IF('Crisis Indicator Data'!#REF!="No Data",1,IF(#REF!&lt;&gt;"",1,0))</f>
        <v>#REF!</v>
      </c>
      <c r="I69" s="204" t="e">
        <f>IF('Crisis Indicator Data'!#REF!="No Data",1,IF(#REF!&lt;&gt;"",1,0))</f>
        <v>#REF!</v>
      </c>
      <c r="J69" s="204" t="e">
        <f>IF('Crisis Indicator Data'!#REF!="No Data",1,IF(#REF!&lt;&gt;"",1,0))</f>
        <v>#REF!</v>
      </c>
      <c r="K69" s="204" t="e">
        <f>IF('Crisis Indicator Data'!#REF!="No Data",1,IF(#REF!&lt;&gt;"",1,0))</f>
        <v>#REF!</v>
      </c>
      <c r="L69" s="204" t="e">
        <f>IF('Crisis Indicator Data'!#REF!="No Data",1,IF(#REF!&lt;&gt;"",1,0))</f>
        <v>#REF!</v>
      </c>
      <c r="M69" s="204" t="e">
        <f>IF('Crisis Indicator Data'!#REF!="No Data",1,IF(#REF!&lt;&gt;"",1,0))</f>
        <v>#REF!</v>
      </c>
      <c r="N69" s="204" t="e">
        <f>IF('Crisis Indicator Data'!#REF!="No Data",1,IF(#REF!&lt;&gt;"",1,0))</f>
        <v>#REF!</v>
      </c>
      <c r="O69" s="204" t="e">
        <f>IF('Crisis Indicator Data'!#REF!="No Data",1,IF(#REF!&lt;&gt;"",1,0))</f>
        <v>#REF!</v>
      </c>
      <c r="P69" s="204" t="e">
        <f>IF('Crisis Indicator Data'!#REF!="No Data",1,IF(#REF!&lt;&gt;"",1,0))</f>
        <v>#REF!</v>
      </c>
      <c r="Q69" s="204" t="e">
        <f>IF('Crisis Indicator Data'!#REF!="No Data",1,IF(#REF!&lt;&gt;"",1,0))</f>
        <v>#REF!</v>
      </c>
      <c r="R69" s="204" t="e">
        <f>IF('Crisis Indicator Data'!#REF!="No Data",1,IF(#REF!&lt;&gt;"",1,0))</f>
        <v>#REF!</v>
      </c>
      <c r="S69" s="204" t="e">
        <f>IF('Crisis Indicator Data'!#REF!="No Data",1,IF(#REF!&lt;&gt;"",1,0))</f>
        <v>#REF!</v>
      </c>
      <c r="T69" s="204" t="e">
        <f>IF('Crisis Indicator Data'!#REF!="No Data",1,IF(#REF!&lt;&gt;"",1,0))</f>
        <v>#REF!</v>
      </c>
      <c r="U69" s="204" t="e">
        <f>IF('Crisis Indicator Data'!#REF!="No Data",1,IF(#REF!&lt;&gt;"",1,0))</f>
        <v>#REF!</v>
      </c>
      <c r="V69" s="204" t="e">
        <f>IF('Crisis Indicator Data'!#REF!="No Data",1,IF(#REF!&lt;&gt;"",1,0))</f>
        <v>#REF!</v>
      </c>
      <c r="W69" s="204" t="e">
        <f>IF('Crisis Indicator Data'!#REF!="No Data",1,IF(#REF!&lt;&gt;"",1,0))</f>
        <v>#REF!</v>
      </c>
      <c r="X69" s="204" t="e">
        <f>IF('Crisis Indicator Data'!#REF!="No Data",1,IF(#REF!&lt;&gt;"",1,0))</f>
        <v>#REF!</v>
      </c>
      <c r="Y69" s="204" t="e">
        <f>IF('Crisis Indicator Data'!#REF!="No Data",1,IF(#REF!&lt;&gt;"",1,0))</f>
        <v>#REF!</v>
      </c>
      <c r="Z69" s="204" t="e">
        <f>IF('Crisis Indicator Data'!#REF!="No Data",1,IF(#REF!&lt;&gt;"",1,0))</f>
        <v>#REF!</v>
      </c>
      <c r="AA69" s="204" t="e">
        <f>IF('Crisis Indicator Data'!#REF!="No Data",1,IF(#REF!&lt;&gt;"",1,0))</f>
        <v>#REF!</v>
      </c>
      <c r="AB69" s="204" t="e">
        <f>IF('Crisis Indicator Data'!#REF!="No Data",1,IF(#REF!&lt;&gt;"",1,0))</f>
        <v>#REF!</v>
      </c>
      <c r="AC69" s="204" t="e">
        <f>IF('Crisis Indicator Data'!#REF!="No Data",1,IF(#REF!&lt;&gt;"",1,0))</f>
        <v>#REF!</v>
      </c>
      <c r="AD69" s="204" t="e">
        <f>IF('Crisis Indicator Data'!#REF!="No Data",1,IF(#REF!&lt;&gt;"",1,0))</f>
        <v>#REF!</v>
      </c>
      <c r="AE69" s="204" t="e">
        <f>IF('Crisis Indicator Data'!#REF!="No Data",1,IF(#REF!&lt;&gt;"",1,0))</f>
        <v>#REF!</v>
      </c>
      <c r="AF69" s="204" t="e">
        <f>IF('Crisis Indicator Data'!#REF!="No Data",1,IF(#REF!&lt;&gt;"",1,0))</f>
        <v>#REF!</v>
      </c>
      <c r="AG69" s="204" t="e">
        <f>IF('Crisis Indicator Data'!#REF!="No Data",1,IF(#REF!&lt;&gt;"",1,0))</f>
        <v>#REF!</v>
      </c>
      <c r="AH69" s="204" t="e">
        <f>IF('Crisis Indicator Data'!#REF!="No Data",1,IF(#REF!&lt;&gt;"",1,0))</f>
        <v>#REF!</v>
      </c>
      <c r="AI69" s="204" t="e">
        <f>IF('Crisis Indicator Data'!#REF!="No Data",1,IF(#REF!&lt;&gt;"",1,0))</f>
        <v>#REF!</v>
      </c>
      <c r="AJ69" s="204" t="e">
        <f>IF('Crisis Indicator Data'!#REF!="No Data",1,IF(#REF!&lt;&gt;"",1,0))</f>
        <v>#REF!</v>
      </c>
      <c r="AK69" s="204" t="e">
        <f>IF('Crisis Indicator Data'!#REF!="No Data",1,IF(#REF!&lt;&gt;"",1,0))</f>
        <v>#REF!</v>
      </c>
      <c r="AL69" s="204" t="e">
        <f>IF('Crisis Indicator Data'!#REF!="No Data",1,IF(#REF!&lt;&gt;"",1,0))</f>
        <v>#REF!</v>
      </c>
      <c r="AM69" s="204" t="e">
        <f>IF('Crisis Indicator Data'!#REF!="No Data",1,IF(#REF!&lt;&gt;"",1,0))</f>
        <v>#REF!</v>
      </c>
      <c r="AN69" s="204" t="e">
        <f>IF('Crisis Indicator Data'!#REF!="No Data",1,IF(#REF!&lt;&gt;"",1,0))</f>
        <v>#REF!</v>
      </c>
      <c r="AO69" s="204" t="e">
        <f>IF('Crisis Indicator Data'!#REF!="No Data",1,IF(#REF!&lt;&gt;"",1,0))</f>
        <v>#REF!</v>
      </c>
      <c r="AP69" s="204" t="e">
        <f>IF('Crisis Indicator Data'!#REF!="No Data",1,IF(#REF!&lt;&gt;"",1,0))</f>
        <v>#REF!</v>
      </c>
      <c r="AQ69" s="204" t="e">
        <f>IF('Crisis Indicator Data'!#REF!="No Data",1,IF(#REF!&lt;&gt;"",1,0))</f>
        <v>#REF!</v>
      </c>
      <c r="AR69" s="204" t="e">
        <f>IF('Crisis Indicator Data'!#REF!="No Data",1,IF(#REF!&lt;&gt;"",1,0))</f>
        <v>#REF!</v>
      </c>
      <c r="AS69" s="204" t="e">
        <f>IF('Crisis Indicator Data'!#REF!="No Data",1,IF(#REF!&lt;&gt;"",1,0))</f>
        <v>#REF!</v>
      </c>
      <c r="AT69" s="204" t="e">
        <f>IF('Crisis Indicator Data'!#REF!="No Data",1,IF(#REF!&lt;&gt;"",1,0))</f>
        <v>#REF!</v>
      </c>
      <c r="AU69" s="204" t="e">
        <f>IF('Crisis Indicator Data'!#REF!="No Data",1,IF(#REF!&lt;&gt;"",1,0))</f>
        <v>#REF!</v>
      </c>
      <c r="AV69" s="204" t="e">
        <f>IF('Crisis Indicator Data'!#REF!="No Data",1,IF(#REF!&lt;&gt;"",1,0))</f>
        <v>#REF!</v>
      </c>
      <c r="AW69" s="204" t="e">
        <f>IF('Crisis Indicator Data'!#REF!="No Data",1,IF(#REF!&lt;&gt;"",1,0))</f>
        <v>#REF!</v>
      </c>
      <c r="AX69" s="204" t="e">
        <f>IF('Crisis Indicator Data'!#REF!="No Data",1,IF(#REF!&lt;&gt;"",1,0))</f>
        <v>#REF!</v>
      </c>
      <c r="AY69" s="204" t="e">
        <f>IF('Crisis Indicator Data'!#REF!="No Data",1,IF(#REF!&lt;&gt;"",1,0))</f>
        <v>#REF!</v>
      </c>
      <c r="AZ69" s="204" t="e">
        <f>IF('Crisis Indicator Data'!#REF!="No Data",1,IF(#REF!&lt;&gt;"",1,0))</f>
        <v>#REF!</v>
      </c>
      <c r="BA69" t="e">
        <f t="shared" si="4"/>
        <v>#REF!</v>
      </c>
      <c r="BB69" s="22" t="e">
        <f t="shared" si="5"/>
        <v>#REF!</v>
      </c>
    </row>
    <row r="70" spans="1:54" x14ac:dyDescent="0.35">
      <c r="A70" t="s">
        <v>6946</v>
      </c>
      <c r="B70" s="204" t="e">
        <f>IF('Crisis Indicator Data'!#REF!="No Data",1,IF(#REF!&lt;&gt;"",1,0))</f>
        <v>#REF!</v>
      </c>
      <c r="C70" s="204" t="e">
        <f>IF('Crisis Indicator Data'!#REF!="No Data",1,IF(#REF!&lt;&gt;"",1,0))</f>
        <v>#REF!</v>
      </c>
      <c r="D70" s="204" t="e">
        <f>IF('Crisis Indicator Data'!#REF!="No Data",1,IF(#REF!&lt;&gt;"",1,0))</f>
        <v>#REF!</v>
      </c>
      <c r="E70" s="204" t="e">
        <f>IF('Crisis Indicator Data'!#REF!="No Data",1,IF(#REF!&lt;&gt;"",1,0))</f>
        <v>#REF!</v>
      </c>
      <c r="F70" s="204" t="e">
        <f>IF('Crisis Indicator Data'!#REF!="No Data",1,IF(#REF!&lt;&gt;"",1,0))</f>
        <v>#REF!</v>
      </c>
      <c r="G70" s="204" t="e">
        <f>IF('Crisis Indicator Data'!#REF!="No Data",1,IF(#REF!&lt;&gt;"",1,0))</f>
        <v>#REF!</v>
      </c>
      <c r="H70" s="204" t="e">
        <f>IF('Crisis Indicator Data'!#REF!="No Data",1,IF(#REF!&lt;&gt;"",1,0))</f>
        <v>#REF!</v>
      </c>
      <c r="I70" s="204" t="e">
        <f>IF('Crisis Indicator Data'!#REF!="No Data",1,IF(#REF!&lt;&gt;"",1,0))</f>
        <v>#REF!</v>
      </c>
      <c r="J70" s="204" t="e">
        <f>IF('Crisis Indicator Data'!#REF!="No Data",1,IF(#REF!&lt;&gt;"",1,0))</f>
        <v>#REF!</v>
      </c>
      <c r="K70" s="204" t="e">
        <f>IF('Crisis Indicator Data'!#REF!="No Data",1,IF(#REF!&lt;&gt;"",1,0))</f>
        <v>#REF!</v>
      </c>
      <c r="L70" s="204" t="e">
        <f>IF('Crisis Indicator Data'!#REF!="No Data",1,IF(#REF!&lt;&gt;"",1,0))</f>
        <v>#REF!</v>
      </c>
      <c r="M70" s="204" t="e">
        <f>IF('Crisis Indicator Data'!#REF!="No Data",1,IF(#REF!&lt;&gt;"",1,0))</f>
        <v>#REF!</v>
      </c>
      <c r="N70" s="204" t="e">
        <f>IF('Crisis Indicator Data'!#REF!="No Data",1,IF(#REF!&lt;&gt;"",1,0))</f>
        <v>#REF!</v>
      </c>
      <c r="O70" s="204" t="e">
        <f>IF('Crisis Indicator Data'!#REF!="No Data",1,IF(#REF!&lt;&gt;"",1,0))</f>
        <v>#REF!</v>
      </c>
      <c r="P70" s="204" t="e">
        <f>IF('Crisis Indicator Data'!#REF!="No Data",1,IF(#REF!&lt;&gt;"",1,0))</f>
        <v>#REF!</v>
      </c>
      <c r="Q70" s="204" t="e">
        <f>IF('Crisis Indicator Data'!#REF!="No Data",1,IF(#REF!&lt;&gt;"",1,0))</f>
        <v>#REF!</v>
      </c>
      <c r="R70" s="204" t="e">
        <f>IF('Crisis Indicator Data'!#REF!="No Data",1,IF(#REF!&lt;&gt;"",1,0))</f>
        <v>#REF!</v>
      </c>
      <c r="S70" s="204" t="e">
        <f>IF('Crisis Indicator Data'!#REF!="No Data",1,IF(#REF!&lt;&gt;"",1,0))</f>
        <v>#REF!</v>
      </c>
      <c r="T70" s="204" t="e">
        <f>IF('Crisis Indicator Data'!#REF!="No Data",1,IF(#REF!&lt;&gt;"",1,0))</f>
        <v>#REF!</v>
      </c>
      <c r="U70" s="204" t="e">
        <f>IF('Crisis Indicator Data'!#REF!="No Data",1,IF(#REF!&lt;&gt;"",1,0))</f>
        <v>#REF!</v>
      </c>
      <c r="V70" s="204" t="e">
        <f>IF('Crisis Indicator Data'!#REF!="No Data",1,IF(#REF!&lt;&gt;"",1,0))</f>
        <v>#REF!</v>
      </c>
      <c r="W70" s="204" t="e">
        <f>IF('Crisis Indicator Data'!#REF!="No Data",1,IF(#REF!&lt;&gt;"",1,0))</f>
        <v>#REF!</v>
      </c>
      <c r="X70" s="204" t="e">
        <f>IF('Crisis Indicator Data'!#REF!="No Data",1,IF(#REF!&lt;&gt;"",1,0))</f>
        <v>#REF!</v>
      </c>
      <c r="Y70" s="204" t="e">
        <f>IF('Crisis Indicator Data'!#REF!="No Data",1,IF(#REF!&lt;&gt;"",1,0))</f>
        <v>#REF!</v>
      </c>
      <c r="Z70" s="204" t="e">
        <f>IF('Crisis Indicator Data'!#REF!="No Data",1,IF(#REF!&lt;&gt;"",1,0))</f>
        <v>#REF!</v>
      </c>
      <c r="AA70" s="204" t="e">
        <f>IF('Crisis Indicator Data'!#REF!="No Data",1,IF(#REF!&lt;&gt;"",1,0))</f>
        <v>#REF!</v>
      </c>
      <c r="AB70" s="204" t="e">
        <f>IF('Crisis Indicator Data'!#REF!="No Data",1,IF(#REF!&lt;&gt;"",1,0))</f>
        <v>#REF!</v>
      </c>
      <c r="AC70" s="204" t="e">
        <f>IF('Crisis Indicator Data'!#REF!="No Data",1,IF(#REF!&lt;&gt;"",1,0))</f>
        <v>#REF!</v>
      </c>
      <c r="AD70" s="204" t="e">
        <f>IF('Crisis Indicator Data'!#REF!="No Data",1,IF(#REF!&lt;&gt;"",1,0))</f>
        <v>#REF!</v>
      </c>
      <c r="AE70" s="204" t="e">
        <f>IF('Crisis Indicator Data'!#REF!="No Data",1,IF(#REF!&lt;&gt;"",1,0))</f>
        <v>#REF!</v>
      </c>
      <c r="AF70" s="204" t="e">
        <f>IF('Crisis Indicator Data'!#REF!="No Data",1,IF(#REF!&lt;&gt;"",1,0))</f>
        <v>#REF!</v>
      </c>
      <c r="AG70" s="204" t="e">
        <f>IF('Crisis Indicator Data'!#REF!="No Data",1,IF(#REF!&lt;&gt;"",1,0))</f>
        <v>#REF!</v>
      </c>
      <c r="AH70" s="204" t="e">
        <f>IF('Crisis Indicator Data'!#REF!="No Data",1,IF(#REF!&lt;&gt;"",1,0))</f>
        <v>#REF!</v>
      </c>
      <c r="AI70" s="204" t="e">
        <f>IF('Crisis Indicator Data'!#REF!="No Data",1,IF(#REF!&lt;&gt;"",1,0))</f>
        <v>#REF!</v>
      </c>
      <c r="AJ70" s="204" t="e">
        <f>IF('Crisis Indicator Data'!#REF!="No Data",1,IF(#REF!&lt;&gt;"",1,0))</f>
        <v>#REF!</v>
      </c>
      <c r="AK70" s="204" t="e">
        <f>IF('Crisis Indicator Data'!#REF!="No Data",1,IF(#REF!&lt;&gt;"",1,0))</f>
        <v>#REF!</v>
      </c>
      <c r="AL70" s="204" t="e">
        <f>IF('Crisis Indicator Data'!#REF!="No Data",1,IF(#REF!&lt;&gt;"",1,0))</f>
        <v>#REF!</v>
      </c>
      <c r="AM70" s="204" t="e">
        <f>IF('Crisis Indicator Data'!#REF!="No Data",1,IF(#REF!&lt;&gt;"",1,0))</f>
        <v>#REF!</v>
      </c>
      <c r="AN70" s="204" t="e">
        <f>IF('Crisis Indicator Data'!#REF!="No Data",1,IF(#REF!&lt;&gt;"",1,0))</f>
        <v>#REF!</v>
      </c>
      <c r="AO70" s="204" t="e">
        <f>IF('Crisis Indicator Data'!#REF!="No Data",1,IF(#REF!&lt;&gt;"",1,0))</f>
        <v>#REF!</v>
      </c>
      <c r="AP70" s="204" t="e">
        <f>IF('Crisis Indicator Data'!#REF!="No Data",1,IF(#REF!&lt;&gt;"",1,0))</f>
        <v>#REF!</v>
      </c>
      <c r="AQ70" s="204" t="e">
        <f>IF('Crisis Indicator Data'!#REF!="No Data",1,IF(#REF!&lt;&gt;"",1,0))</f>
        <v>#REF!</v>
      </c>
      <c r="AR70" s="204" t="e">
        <f>IF('Crisis Indicator Data'!#REF!="No Data",1,IF(#REF!&lt;&gt;"",1,0))</f>
        <v>#REF!</v>
      </c>
      <c r="AS70" s="204" t="e">
        <f>IF('Crisis Indicator Data'!#REF!="No Data",1,IF(#REF!&lt;&gt;"",1,0))</f>
        <v>#REF!</v>
      </c>
      <c r="AT70" s="204" t="e">
        <f>IF('Crisis Indicator Data'!#REF!="No Data",1,IF(#REF!&lt;&gt;"",1,0))</f>
        <v>#REF!</v>
      </c>
      <c r="AU70" s="204" t="e">
        <f>IF('Crisis Indicator Data'!#REF!="No Data",1,IF(#REF!&lt;&gt;"",1,0))</f>
        <v>#REF!</v>
      </c>
      <c r="AV70" s="204" t="e">
        <f>IF('Crisis Indicator Data'!#REF!="No Data",1,IF(#REF!&lt;&gt;"",1,0))</f>
        <v>#REF!</v>
      </c>
      <c r="AW70" s="204" t="e">
        <f>IF('Crisis Indicator Data'!#REF!="No Data",1,IF(#REF!&lt;&gt;"",1,0))</f>
        <v>#REF!</v>
      </c>
      <c r="AX70" s="204" t="e">
        <f>IF('Crisis Indicator Data'!#REF!="No Data",1,IF(#REF!&lt;&gt;"",1,0))</f>
        <v>#REF!</v>
      </c>
      <c r="AY70" s="204" t="e">
        <f>IF('Crisis Indicator Data'!#REF!="No Data",1,IF(#REF!&lt;&gt;"",1,0))</f>
        <v>#REF!</v>
      </c>
      <c r="AZ70" s="204" t="e">
        <f>IF('Crisis Indicator Data'!#REF!="No Data",1,IF(#REF!&lt;&gt;"",1,0))</f>
        <v>#REF!</v>
      </c>
      <c r="BA70" t="e">
        <f t="shared" si="4"/>
        <v>#REF!</v>
      </c>
      <c r="BB70" s="22" t="e">
        <f t="shared" si="5"/>
        <v>#REF!</v>
      </c>
    </row>
    <row r="71" spans="1:54" x14ac:dyDescent="0.35">
      <c r="A71" t="s">
        <v>6954</v>
      </c>
      <c r="B71" s="204" t="e">
        <f>IF('Crisis Indicator Data'!#REF!="No Data",1,IF(#REF!&lt;&gt;"",1,0))</f>
        <v>#REF!</v>
      </c>
      <c r="C71" s="204" t="e">
        <f>IF('Crisis Indicator Data'!#REF!="No Data",1,IF(#REF!&lt;&gt;"",1,0))</f>
        <v>#REF!</v>
      </c>
      <c r="D71" s="204" t="e">
        <f>IF('Crisis Indicator Data'!#REF!="No Data",1,IF(#REF!&lt;&gt;"",1,0))</f>
        <v>#REF!</v>
      </c>
      <c r="E71" s="204" t="e">
        <f>IF('Crisis Indicator Data'!#REF!="No Data",1,IF(#REF!&lt;&gt;"",1,0))</f>
        <v>#REF!</v>
      </c>
      <c r="F71" s="204" t="e">
        <f>IF('Crisis Indicator Data'!#REF!="No Data",1,IF(#REF!&lt;&gt;"",1,0))</f>
        <v>#REF!</v>
      </c>
      <c r="G71" s="204" t="e">
        <f>IF('Crisis Indicator Data'!#REF!="No Data",1,IF(#REF!&lt;&gt;"",1,0))</f>
        <v>#REF!</v>
      </c>
      <c r="H71" s="204" t="e">
        <f>IF('Crisis Indicator Data'!#REF!="No Data",1,IF(#REF!&lt;&gt;"",1,0))</f>
        <v>#REF!</v>
      </c>
      <c r="I71" s="204" t="e">
        <f>IF('Crisis Indicator Data'!#REF!="No Data",1,IF(#REF!&lt;&gt;"",1,0))</f>
        <v>#REF!</v>
      </c>
      <c r="J71" s="204" t="e">
        <f>IF('Crisis Indicator Data'!#REF!="No Data",1,IF(#REF!&lt;&gt;"",1,0))</f>
        <v>#REF!</v>
      </c>
      <c r="K71" s="204" t="e">
        <f>IF('Crisis Indicator Data'!#REF!="No Data",1,IF(#REF!&lt;&gt;"",1,0))</f>
        <v>#REF!</v>
      </c>
      <c r="L71" s="204" t="e">
        <f>IF('Crisis Indicator Data'!#REF!="No Data",1,IF(#REF!&lt;&gt;"",1,0))</f>
        <v>#REF!</v>
      </c>
      <c r="M71" s="204" t="e">
        <f>IF('Crisis Indicator Data'!#REF!="No Data",1,IF(#REF!&lt;&gt;"",1,0))</f>
        <v>#REF!</v>
      </c>
      <c r="N71" s="204" t="e">
        <f>IF('Crisis Indicator Data'!#REF!="No Data",1,IF(#REF!&lt;&gt;"",1,0))</f>
        <v>#REF!</v>
      </c>
      <c r="O71" s="204" t="e">
        <f>IF('Crisis Indicator Data'!#REF!="No Data",1,IF(#REF!&lt;&gt;"",1,0))</f>
        <v>#REF!</v>
      </c>
      <c r="P71" s="204" t="e">
        <f>IF('Crisis Indicator Data'!#REF!="No Data",1,IF(#REF!&lt;&gt;"",1,0))</f>
        <v>#REF!</v>
      </c>
      <c r="Q71" s="204" t="e">
        <f>IF('Crisis Indicator Data'!#REF!="No Data",1,IF(#REF!&lt;&gt;"",1,0))</f>
        <v>#REF!</v>
      </c>
      <c r="R71" s="204" t="e">
        <f>IF('Crisis Indicator Data'!#REF!="No Data",1,IF(#REF!&lt;&gt;"",1,0))</f>
        <v>#REF!</v>
      </c>
      <c r="S71" s="204" t="e">
        <f>IF('Crisis Indicator Data'!#REF!="No Data",1,IF(#REF!&lt;&gt;"",1,0))</f>
        <v>#REF!</v>
      </c>
      <c r="T71" s="204" t="e">
        <f>IF('Crisis Indicator Data'!#REF!="No Data",1,IF(#REF!&lt;&gt;"",1,0))</f>
        <v>#REF!</v>
      </c>
      <c r="U71" s="204" t="e">
        <f>IF('Crisis Indicator Data'!#REF!="No Data",1,IF(#REF!&lt;&gt;"",1,0))</f>
        <v>#REF!</v>
      </c>
      <c r="V71" s="204" t="e">
        <f>IF('Crisis Indicator Data'!#REF!="No Data",1,IF(#REF!&lt;&gt;"",1,0))</f>
        <v>#REF!</v>
      </c>
      <c r="W71" s="204" t="e">
        <f>IF('Crisis Indicator Data'!#REF!="No Data",1,IF(#REF!&lt;&gt;"",1,0))</f>
        <v>#REF!</v>
      </c>
      <c r="X71" s="204" t="e">
        <f>IF('Crisis Indicator Data'!#REF!="No Data",1,IF(#REF!&lt;&gt;"",1,0))</f>
        <v>#REF!</v>
      </c>
      <c r="Y71" s="204" t="e">
        <f>IF('Crisis Indicator Data'!#REF!="No Data",1,IF(#REF!&lt;&gt;"",1,0))</f>
        <v>#REF!</v>
      </c>
      <c r="Z71" s="204" t="e">
        <f>IF('Crisis Indicator Data'!#REF!="No Data",1,IF(#REF!&lt;&gt;"",1,0))</f>
        <v>#REF!</v>
      </c>
      <c r="AA71" s="204" t="e">
        <f>IF('Crisis Indicator Data'!#REF!="No Data",1,IF(#REF!&lt;&gt;"",1,0))</f>
        <v>#REF!</v>
      </c>
      <c r="AB71" s="204" t="e">
        <f>IF('Crisis Indicator Data'!#REF!="No Data",1,IF(#REF!&lt;&gt;"",1,0))</f>
        <v>#REF!</v>
      </c>
      <c r="AC71" s="204" t="e">
        <f>IF('Crisis Indicator Data'!#REF!="No Data",1,IF(#REF!&lt;&gt;"",1,0))</f>
        <v>#REF!</v>
      </c>
      <c r="AD71" s="204" t="e">
        <f>IF('Crisis Indicator Data'!#REF!="No Data",1,IF(#REF!&lt;&gt;"",1,0))</f>
        <v>#REF!</v>
      </c>
      <c r="AE71" s="204" t="e">
        <f>IF('Crisis Indicator Data'!#REF!="No Data",1,IF(#REF!&lt;&gt;"",1,0))</f>
        <v>#REF!</v>
      </c>
      <c r="AF71" s="204" t="e">
        <f>IF('Crisis Indicator Data'!#REF!="No Data",1,IF(#REF!&lt;&gt;"",1,0))</f>
        <v>#REF!</v>
      </c>
      <c r="AG71" s="204" t="e">
        <f>IF('Crisis Indicator Data'!#REF!="No Data",1,IF(#REF!&lt;&gt;"",1,0))</f>
        <v>#REF!</v>
      </c>
      <c r="AH71" s="204" t="e">
        <f>IF('Crisis Indicator Data'!#REF!="No Data",1,IF(#REF!&lt;&gt;"",1,0))</f>
        <v>#REF!</v>
      </c>
      <c r="AI71" s="204" t="e">
        <f>IF('Crisis Indicator Data'!#REF!="No Data",1,IF(#REF!&lt;&gt;"",1,0))</f>
        <v>#REF!</v>
      </c>
      <c r="AJ71" s="204" t="e">
        <f>IF('Crisis Indicator Data'!#REF!="No Data",1,IF(#REF!&lt;&gt;"",1,0))</f>
        <v>#REF!</v>
      </c>
      <c r="AK71" s="204" t="e">
        <f>IF('Crisis Indicator Data'!#REF!="No Data",1,IF(#REF!&lt;&gt;"",1,0))</f>
        <v>#REF!</v>
      </c>
      <c r="AL71" s="204" t="e">
        <f>IF('Crisis Indicator Data'!#REF!="No Data",1,IF(#REF!&lt;&gt;"",1,0))</f>
        <v>#REF!</v>
      </c>
      <c r="AM71" s="204" t="e">
        <f>IF('Crisis Indicator Data'!#REF!="No Data",1,IF(#REF!&lt;&gt;"",1,0))</f>
        <v>#REF!</v>
      </c>
      <c r="AN71" s="204" t="e">
        <f>IF('Crisis Indicator Data'!#REF!="No Data",1,IF(#REF!&lt;&gt;"",1,0))</f>
        <v>#REF!</v>
      </c>
      <c r="AO71" s="204" t="e">
        <f>IF('Crisis Indicator Data'!#REF!="No Data",1,IF(#REF!&lt;&gt;"",1,0))</f>
        <v>#REF!</v>
      </c>
      <c r="AP71" s="204" t="e">
        <f>IF('Crisis Indicator Data'!#REF!="No Data",1,IF(#REF!&lt;&gt;"",1,0))</f>
        <v>#REF!</v>
      </c>
      <c r="AQ71" s="204" t="e">
        <f>IF('Crisis Indicator Data'!#REF!="No Data",1,IF(#REF!&lt;&gt;"",1,0))</f>
        <v>#REF!</v>
      </c>
      <c r="AR71" s="204" t="e">
        <f>IF('Crisis Indicator Data'!#REF!="No Data",1,IF(#REF!&lt;&gt;"",1,0))</f>
        <v>#REF!</v>
      </c>
      <c r="AS71" s="204" t="e">
        <f>IF('Crisis Indicator Data'!#REF!="No Data",1,IF(#REF!&lt;&gt;"",1,0))</f>
        <v>#REF!</v>
      </c>
      <c r="AT71" s="204" t="e">
        <f>IF('Crisis Indicator Data'!#REF!="No Data",1,IF(#REF!&lt;&gt;"",1,0))</f>
        <v>#REF!</v>
      </c>
      <c r="AU71" s="204" t="e">
        <f>IF('Crisis Indicator Data'!#REF!="No Data",1,IF(#REF!&lt;&gt;"",1,0))</f>
        <v>#REF!</v>
      </c>
      <c r="AV71" s="204" t="e">
        <f>IF('Crisis Indicator Data'!#REF!="No Data",1,IF(#REF!&lt;&gt;"",1,0))</f>
        <v>#REF!</v>
      </c>
      <c r="AW71" s="204" t="e">
        <f>IF('Crisis Indicator Data'!#REF!="No Data",1,IF(#REF!&lt;&gt;"",1,0))</f>
        <v>#REF!</v>
      </c>
      <c r="AX71" s="204" t="e">
        <f>IF('Crisis Indicator Data'!#REF!="No Data",1,IF(#REF!&lt;&gt;"",1,0))</f>
        <v>#REF!</v>
      </c>
      <c r="AY71" s="204" t="e">
        <f>IF('Crisis Indicator Data'!#REF!="No Data",1,IF(#REF!&lt;&gt;"",1,0))</f>
        <v>#REF!</v>
      </c>
      <c r="AZ71" s="204" t="e">
        <f>IF('Crisis Indicator Data'!#REF!="No Data",1,IF(#REF!&lt;&gt;"",1,0))</f>
        <v>#REF!</v>
      </c>
      <c r="BA71" t="e">
        <f t="shared" si="4"/>
        <v>#REF!</v>
      </c>
      <c r="BB71" s="22" t="e">
        <f t="shared" si="5"/>
        <v>#REF!</v>
      </c>
    </row>
    <row r="72" spans="1:54" x14ac:dyDescent="0.35">
      <c r="A72" t="s">
        <v>6958</v>
      </c>
      <c r="B72" s="204" t="e">
        <f>IF('Crisis Indicator Data'!#REF!="No Data",1,IF(#REF!&lt;&gt;"",1,0))</f>
        <v>#REF!</v>
      </c>
      <c r="C72" s="204" t="e">
        <f>IF('Crisis Indicator Data'!#REF!="No Data",1,IF(#REF!&lt;&gt;"",1,0))</f>
        <v>#REF!</v>
      </c>
      <c r="D72" s="204" t="e">
        <f>IF('Crisis Indicator Data'!#REF!="No Data",1,IF(#REF!&lt;&gt;"",1,0))</f>
        <v>#REF!</v>
      </c>
      <c r="E72" s="204" t="e">
        <f>IF('Crisis Indicator Data'!#REF!="No Data",1,IF(#REF!&lt;&gt;"",1,0))</f>
        <v>#REF!</v>
      </c>
      <c r="F72" s="204" t="e">
        <f>IF('Crisis Indicator Data'!#REF!="No Data",1,IF(#REF!&lt;&gt;"",1,0))</f>
        <v>#REF!</v>
      </c>
      <c r="G72" s="204" t="e">
        <f>IF('Crisis Indicator Data'!#REF!="No Data",1,IF(#REF!&lt;&gt;"",1,0))</f>
        <v>#REF!</v>
      </c>
      <c r="H72" s="204" t="e">
        <f>IF('Crisis Indicator Data'!#REF!="No Data",1,IF(#REF!&lt;&gt;"",1,0))</f>
        <v>#REF!</v>
      </c>
      <c r="I72" s="204" t="e">
        <f>IF('Crisis Indicator Data'!#REF!="No Data",1,IF(#REF!&lt;&gt;"",1,0))</f>
        <v>#REF!</v>
      </c>
      <c r="J72" s="204" t="e">
        <f>IF('Crisis Indicator Data'!#REF!="No Data",1,IF(#REF!&lt;&gt;"",1,0))</f>
        <v>#REF!</v>
      </c>
      <c r="K72" s="204" t="e">
        <f>IF('Crisis Indicator Data'!#REF!="No Data",1,IF(#REF!&lt;&gt;"",1,0))</f>
        <v>#REF!</v>
      </c>
      <c r="L72" s="204" t="e">
        <f>IF('Crisis Indicator Data'!#REF!="No Data",1,IF(#REF!&lt;&gt;"",1,0))</f>
        <v>#REF!</v>
      </c>
      <c r="M72" s="204" t="e">
        <f>IF('Crisis Indicator Data'!#REF!="No Data",1,IF(#REF!&lt;&gt;"",1,0))</f>
        <v>#REF!</v>
      </c>
      <c r="N72" s="204" t="e">
        <f>IF('Crisis Indicator Data'!#REF!="No Data",1,IF(#REF!&lt;&gt;"",1,0))</f>
        <v>#REF!</v>
      </c>
      <c r="O72" s="204" t="e">
        <f>IF('Crisis Indicator Data'!#REF!="No Data",1,IF(#REF!&lt;&gt;"",1,0))</f>
        <v>#REF!</v>
      </c>
      <c r="P72" s="204" t="e">
        <f>IF('Crisis Indicator Data'!#REF!="No Data",1,IF(#REF!&lt;&gt;"",1,0))</f>
        <v>#REF!</v>
      </c>
      <c r="Q72" s="204" t="e">
        <f>IF('Crisis Indicator Data'!#REF!="No Data",1,IF(#REF!&lt;&gt;"",1,0))</f>
        <v>#REF!</v>
      </c>
      <c r="R72" s="204" t="e">
        <f>IF('Crisis Indicator Data'!#REF!="No Data",1,IF(#REF!&lt;&gt;"",1,0))</f>
        <v>#REF!</v>
      </c>
      <c r="S72" s="204" t="e">
        <f>IF('Crisis Indicator Data'!#REF!="No Data",1,IF(#REF!&lt;&gt;"",1,0))</f>
        <v>#REF!</v>
      </c>
      <c r="T72" s="204" t="e">
        <f>IF('Crisis Indicator Data'!#REF!="No Data",1,IF(#REF!&lt;&gt;"",1,0))</f>
        <v>#REF!</v>
      </c>
      <c r="U72" s="204" t="e">
        <f>IF('Crisis Indicator Data'!#REF!="No Data",1,IF(#REF!&lt;&gt;"",1,0))</f>
        <v>#REF!</v>
      </c>
      <c r="V72" s="204" t="e">
        <f>IF('Crisis Indicator Data'!#REF!="No Data",1,IF(#REF!&lt;&gt;"",1,0))</f>
        <v>#REF!</v>
      </c>
      <c r="W72" s="204" t="e">
        <f>IF('Crisis Indicator Data'!#REF!="No Data",1,IF(#REF!&lt;&gt;"",1,0))</f>
        <v>#REF!</v>
      </c>
      <c r="X72" s="204" t="e">
        <f>IF('Crisis Indicator Data'!#REF!="No Data",1,IF(#REF!&lt;&gt;"",1,0))</f>
        <v>#REF!</v>
      </c>
      <c r="Y72" s="204" t="e">
        <f>IF('Crisis Indicator Data'!#REF!="No Data",1,IF(#REF!&lt;&gt;"",1,0))</f>
        <v>#REF!</v>
      </c>
      <c r="Z72" s="204" t="e">
        <f>IF('Crisis Indicator Data'!#REF!="No Data",1,IF(#REF!&lt;&gt;"",1,0))</f>
        <v>#REF!</v>
      </c>
      <c r="AA72" s="204" t="e">
        <f>IF('Crisis Indicator Data'!#REF!="No Data",1,IF(#REF!&lt;&gt;"",1,0))</f>
        <v>#REF!</v>
      </c>
      <c r="AB72" s="204" t="e">
        <f>IF('Crisis Indicator Data'!#REF!="No Data",1,IF(#REF!&lt;&gt;"",1,0))</f>
        <v>#REF!</v>
      </c>
      <c r="AC72" s="204" t="e">
        <f>IF('Crisis Indicator Data'!#REF!="No Data",1,IF(#REF!&lt;&gt;"",1,0))</f>
        <v>#REF!</v>
      </c>
      <c r="AD72" s="204" t="e">
        <f>IF('Crisis Indicator Data'!#REF!="No Data",1,IF(#REF!&lt;&gt;"",1,0))</f>
        <v>#REF!</v>
      </c>
      <c r="AE72" s="204" t="e">
        <f>IF('Crisis Indicator Data'!#REF!="No Data",1,IF(#REF!&lt;&gt;"",1,0))</f>
        <v>#REF!</v>
      </c>
      <c r="AF72" s="204" t="e">
        <f>IF('Crisis Indicator Data'!#REF!="No Data",1,IF(#REF!&lt;&gt;"",1,0))</f>
        <v>#REF!</v>
      </c>
      <c r="AG72" s="204" t="e">
        <f>IF('Crisis Indicator Data'!#REF!="No Data",1,IF(#REF!&lt;&gt;"",1,0))</f>
        <v>#REF!</v>
      </c>
      <c r="AH72" s="204" t="e">
        <f>IF('Crisis Indicator Data'!#REF!="No Data",1,IF(#REF!&lt;&gt;"",1,0))</f>
        <v>#REF!</v>
      </c>
      <c r="AI72" s="204" t="e">
        <f>IF('Crisis Indicator Data'!#REF!="No Data",1,IF(#REF!&lt;&gt;"",1,0))</f>
        <v>#REF!</v>
      </c>
      <c r="AJ72" s="204" t="e">
        <f>IF('Crisis Indicator Data'!#REF!="No Data",1,IF(#REF!&lt;&gt;"",1,0))</f>
        <v>#REF!</v>
      </c>
      <c r="AK72" s="204" t="e">
        <f>IF('Crisis Indicator Data'!#REF!="No Data",1,IF(#REF!&lt;&gt;"",1,0))</f>
        <v>#REF!</v>
      </c>
      <c r="AL72" s="204" t="e">
        <f>IF('Crisis Indicator Data'!#REF!="No Data",1,IF(#REF!&lt;&gt;"",1,0))</f>
        <v>#REF!</v>
      </c>
      <c r="AM72" s="204" t="e">
        <f>IF('Crisis Indicator Data'!#REF!="No Data",1,IF(#REF!&lt;&gt;"",1,0))</f>
        <v>#REF!</v>
      </c>
      <c r="AN72" s="204" t="e">
        <f>IF('Crisis Indicator Data'!#REF!="No Data",1,IF(#REF!&lt;&gt;"",1,0))</f>
        <v>#REF!</v>
      </c>
      <c r="AO72" s="204" t="e">
        <f>IF('Crisis Indicator Data'!#REF!="No Data",1,IF(#REF!&lt;&gt;"",1,0))</f>
        <v>#REF!</v>
      </c>
      <c r="AP72" s="204" t="e">
        <f>IF('Crisis Indicator Data'!#REF!="No Data",1,IF(#REF!&lt;&gt;"",1,0))</f>
        <v>#REF!</v>
      </c>
      <c r="AQ72" s="204" t="e">
        <f>IF('Crisis Indicator Data'!#REF!="No Data",1,IF(#REF!&lt;&gt;"",1,0))</f>
        <v>#REF!</v>
      </c>
      <c r="AR72" s="204" t="e">
        <f>IF('Crisis Indicator Data'!#REF!="No Data",1,IF(#REF!&lt;&gt;"",1,0))</f>
        <v>#REF!</v>
      </c>
      <c r="AS72" s="204" t="e">
        <f>IF('Crisis Indicator Data'!#REF!="No Data",1,IF(#REF!&lt;&gt;"",1,0))</f>
        <v>#REF!</v>
      </c>
      <c r="AT72" s="204" t="e">
        <f>IF('Crisis Indicator Data'!#REF!="No Data",1,IF(#REF!&lt;&gt;"",1,0))</f>
        <v>#REF!</v>
      </c>
      <c r="AU72" s="204" t="e">
        <f>IF('Crisis Indicator Data'!#REF!="No Data",1,IF(#REF!&lt;&gt;"",1,0))</f>
        <v>#REF!</v>
      </c>
      <c r="AV72" s="204" t="e">
        <f>IF('Crisis Indicator Data'!#REF!="No Data",1,IF(#REF!&lt;&gt;"",1,0))</f>
        <v>#REF!</v>
      </c>
      <c r="AW72" s="204" t="e">
        <f>IF('Crisis Indicator Data'!#REF!="No Data",1,IF(#REF!&lt;&gt;"",1,0))</f>
        <v>#REF!</v>
      </c>
      <c r="AX72" s="204" t="e">
        <f>IF('Crisis Indicator Data'!#REF!="No Data",1,IF(#REF!&lt;&gt;"",1,0))</f>
        <v>#REF!</v>
      </c>
      <c r="AY72" s="204" t="e">
        <f>IF('Crisis Indicator Data'!#REF!="No Data",1,IF(#REF!&lt;&gt;"",1,0))</f>
        <v>#REF!</v>
      </c>
      <c r="AZ72" s="204" t="e">
        <f>IF('Crisis Indicator Data'!#REF!="No Data",1,IF(#REF!&lt;&gt;"",1,0))</f>
        <v>#REF!</v>
      </c>
      <c r="BA72" t="e">
        <f t="shared" si="4"/>
        <v>#REF!</v>
      </c>
      <c r="BB72" s="22" t="e">
        <f t="shared" si="5"/>
        <v>#REF!</v>
      </c>
    </row>
    <row r="73" spans="1:54" x14ac:dyDescent="0.35">
      <c r="A73" t="s">
        <v>6955</v>
      </c>
      <c r="B73" s="204" t="e">
        <f>IF('Crisis Indicator Data'!#REF!="No Data",1,IF(#REF!&lt;&gt;"",1,0))</f>
        <v>#REF!</v>
      </c>
      <c r="C73" s="204" t="e">
        <f>IF('Crisis Indicator Data'!#REF!="No Data",1,IF(#REF!&lt;&gt;"",1,0))</f>
        <v>#REF!</v>
      </c>
      <c r="D73" s="204" t="e">
        <f>IF('Crisis Indicator Data'!#REF!="No Data",1,IF(#REF!&lt;&gt;"",1,0))</f>
        <v>#REF!</v>
      </c>
      <c r="E73" s="204" t="e">
        <f>IF('Crisis Indicator Data'!#REF!="No Data",1,IF(#REF!&lt;&gt;"",1,0))</f>
        <v>#REF!</v>
      </c>
      <c r="F73" s="204" t="e">
        <f>IF('Crisis Indicator Data'!#REF!="No Data",1,IF(#REF!&lt;&gt;"",1,0))</f>
        <v>#REF!</v>
      </c>
      <c r="G73" s="204" t="e">
        <f>IF('Crisis Indicator Data'!#REF!="No Data",1,IF(#REF!&lt;&gt;"",1,0))</f>
        <v>#REF!</v>
      </c>
      <c r="H73" s="204" t="e">
        <f>IF('Crisis Indicator Data'!#REF!="No Data",1,IF(#REF!&lt;&gt;"",1,0))</f>
        <v>#REF!</v>
      </c>
      <c r="I73" s="204" t="e">
        <f>IF('Crisis Indicator Data'!#REF!="No Data",1,IF(#REF!&lt;&gt;"",1,0))</f>
        <v>#REF!</v>
      </c>
      <c r="J73" s="204" t="e">
        <f>IF('Crisis Indicator Data'!#REF!="No Data",1,IF(#REF!&lt;&gt;"",1,0))</f>
        <v>#REF!</v>
      </c>
      <c r="K73" s="204" t="e">
        <f>IF('Crisis Indicator Data'!#REF!="No Data",1,IF(#REF!&lt;&gt;"",1,0))</f>
        <v>#REF!</v>
      </c>
      <c r="L73" s="204" t="e">
        <f>IF('Crisis Indicator Data'!#REF!="No Data",1,IF(#REF!&lt;&gt;"",1,0))</f>
        <v>#REF!</v>
      </c>
      <c r="M73" s="204" t="e">
        <f>IF('Crisis Indicator Data'!#REF!="No Data",1,IF(#REF!&lt;&gt;"",1,0))</f>
        <v>#REF!</v>
      </c>
      <c r="N73" s="204" t="e">
        <f>IF('Crisis Indicator Data'!#REF!="No Data",1,IF(#REF!&lt;&gt;"",1,0))</f>
        <v>#REF!</v>
      </c>
      <c r="O73" s="204" t="e">
        <f>IF('Crisis Indicator Data'!#REF!="No Data",1,IF(#REF!&lt;&gt;"",1,0))</f>
        <v>#REF!</v>
      </c>
      <c r="P73" s="204" t="e">
        <f>IF('Crisis Indicator Data'!#REF!="No Data",1,IF(#REF!&lt;&gt;"",1,0))</f>
        <v>#REF!</v>
      </c>
      <c r="Q73" s="204" t="e">
        <f>IF('Crisis Indicator Data'!#REF!="No Data",1,IF(#REF!&lt;&gt;"",1,0))</f>
        <v>#REF!</v>
      </c>
      <c r="R73" s="204" t="e">
        <f>IF('Crisis Indicator Data'!#REF!="No Data",1,IF(#REF!&lt;&gt;"",1,0))</f>
        <v>#REF!</v>
      </c>
      <c r="S73" s="204" t="e">
        <f>IF('Crisis Indicator Data'!#REF!="No Data",1,IF(#REF!&lt;&gt;"",1,0))</f>
        <v>#REF!</v>
      </c>
      <c r="T73" s="204" t="e">
        <f>IF('Crisis Indicator Data'!#REF!="No Data",1,IF(#REF!&lt;&gt;"",1,0))</f>
        <v>#REF!</v>
      </c>
      <c r="U73" s="204" t="e">
        <f>IF('Crisis Indicator Data'!#REF!="No Data",1,IF(#REF!&lt;&gt;"",1,0))</f>
        <v>#REF!</v>
      </c>
      <c r="V73" s="204" t="e">
        <f>IF('Crisis Indicator Data'!#REF!="No Data",1,IF(#REF!&lt;&gt;"",1,0))</f>
        <v>#REF!</v>
      </c>
      <c r="W73" s="204" t="e">
        <f>IF('Crisis Indicator Data'!#REF!="No Data",1,IF(#REF!&lt;&gt;"",1,0))</f>
        <v>#REF!</v>
      </c>
      <c r="X73" s="204" t="e">
        <f>IF('Crisis Indicator Data'!#REF!="No Data",1,IF(#REF!&lt;&gt;"",1,0))</f>
        <v>#REF!</v>
      </c>
      <c r="Y73" s="204" t="e">
        <f>IF('Crisis Indicator Data'!#REF!="No Data",1,IF(#REF!&lt;&gt;"",1,0))</f>
        <v>#REF!</v>
      </c>
      <c r="Z73" s="204" t="e">
        <f>IF('Crisis Indicator Data'!#REF!="No Data",1,IF(#REF!&lt;&gt;"",1,0))</f>
        <v>#REF!</v>
      </c>
      <c r="AA73" s="204" t="e">
        <f>IF('Crisis Indicator Data'!#REF!="No Data",1,IF(#REF!&lt;&gt;"",1,0))</f>
        <v>#REF!</v>
      </c>
      <c r="AB73" s="204" t="e">
        <f>IF('Crisis Indicator Data'!#REF!="No Data",1,IF(#REF!&lt;&gt;"",1,0))</f>
        <v>#REF!</v>
      </c>
      <c r="AC73" s="204" t="e">
        <f>IF('Crisis Indicator Data'!#REF!="No Data",1,IF(#REF!&lt;&gt;"",1,0))</f>
        <v>#REF!</v>
      </c>
      <c r="AD73" s="204" t="e">
        <f>IF('Crisis Indicator Data'!#REF!="No Data",1,IF(#REF!&lt;&gt;"",1,0))</f>
        <v>#REF!</v>
      </c>
      <c r="AE73" s="204" t="e">
        <f>IF('Crisis Indicator Data'!#REF!="No Data",1,IF(#REF!&lt;&gt;"",1,0))</f>
        <v>#REF!</v>
      </c>
      <c r="AF73" s="204" t="e">
        <f>IF('Crisis Indicator Data'!#REF!="No Data",1,IF(#REF!&lt;&gt;"",1,0))</f>
        <v>#REF!</v>
      </c>
      <c r="AG73" s="204" t="e">
        <f>IF('Crisis Indicator Data'!#REF!="No Data",1,IF(#REF!&lt;&gt;"",1,0))</f>
        <v>#REF!</v>
      </c>
      <c r="AH73" s="204" t="e">
        <f>IF('Crisis Indicator Data'!#REF!="No Data",1,IF(#REF!&lt;&gt;"",1,0))</f>
        <v>#REF!</v>
      </c>
      <c r="AI73" s="204" t="e">
        <f>IF('Crisis Indicator Data'!#REF!="No Data",1,IF(#REF!&lt;&gt;"",1,0))</f>
        <v>#REF!</v>
      </c>
      <c r="AJ73" s="204" t="e">
        <f>IF('Crisis Indicator Data'!#REF!="No Data",1,IF(#REF!&lt;&gt;"",1,0))</f>
        <v>#REF!</v>
      </c>
      <c r="AK73" s="204" t="e">
        <f>IF('Crisis Indicator Data'!#REF!="No Data",1,IF(#REF!&lt;&gt;"",1,0))</f>
        <v>#REF!</v>
      </c>
      <c r="AL73" s="204" t="e">
        <f>IF('Crisis Indicator Data'!#REF!="No Data",1,IF(#REF!&lt;&gt;"",1,0))</f>
        <v>#REF!</v>
      </c>
      <c r="AM73" s="204" t="e">
        <f>IF('Crisis Indicator Data'!#REF!="No Data",1,IF(#REF!&lt;&gt;"",1,0))</f>
        <v>#REF!</v>
      </c>
      <c r="AN73" s="204" t="e">
        <f>IF('Crisis Indicator Data'!#REF!="No Data",1,IF(#REF!&lt;&gt;"",1,0))</f>
        <v>#REF!</v>
      </c>
      <c r="AO73" s="204" t="e">
        <f>IF('Crisis Indicator Data'!#REF!="No Data",1,IF(#REF!&lt;&gt;"",1,0))</f>
        <v>#REF!</v>
      </c>
      <c r="AP73" s="204" t="e">
        <f>IF('Crisis Indicator Data'!#REF!="No Data",1,IF(#REF!&lt;&gt;"",1,0))</f>
        <v>#REF!</v>
      </c>
      <c r="AQ73" s="204" t="e">
        <f>IF('Crisis Indicator Data'!#REF!="No Data",1,IF(#REF!&lt;&gt;"",1,0))</f>
        <v>#REF!</v>
      </c>
      <c r="AR73" s="204" t="e">
        <f>IF('Crisis Indicator Data'!#REF!="No Data",1,IF(#REF!&lt;&gt;"",1,0))</f>
        <v>#REF!</v>
      </c>
      <c r="AS73" s="204" t="e">
        <f>IF('Crisis Indicator Data'!#REF!="No Data",1,IF(#REF!&lt;&gt;"",1,0))</f>
        <v>#REF!</v>
      </c>
      <c r="AT73" s="204" t="e">
        <f>IF('Crisis Indicator Data'!#REF!="No Data",1,IF(#REF!&lt;&gt;"",1,0))</f>
        <v>#REF!</v>
      </c>
      <c r="AU73" s="204" t="e">
        <f>IF('Crisis Indicator Data'!#REF!="No Data",1,IF(#REF!&lt;&gt;"",1,0))</f>
        <v>#REF!</v>
      </c>
      <c r="AV73" s="204" t="e">
        <f>IF('Crisis Indicator Data'!#REF!="No Data",1,IF(#REF!&lt;&gt;"",1,0))</f>
        <v>#REF!</v>
      </c>
      <c r="AW73" s="204" t="e">
        <f>IF('Crisis Indicator Data'!#REF!="No Data",1,IF(#REF!&lt;&gt;"",1,0))</f>
        <v>#REF!</v>
      </c>
      <c r="AX73" s="204" t="e">
        <f>IF('Crisis Indicator Data'!#REF!="No Data",1,IF(#REF!&lt;&gt;"",1,0))</f>
        <v>#REF!</v>
      </c>
      <c r="AY73" s="204" t="e">
        <f>IF('Crisis Indicator Data'!#REF!="No Data",1,IF(#REF!&lt;&gt;"",1,0))</f>
        <v>#REF!</v>
      </c>
      <c r="AZ73" s="204" t="e">
        <f>IF('Crisis Indicator Data'!#REF!="No Data",1,IF(#REF!&lt;&gt;"",1,0))</f>
        <v>#REF!</v>
      </c>
      <c r="BA73" t="e">
        <f t="shared" si="4"/>
        <v>#REF!</v>
      </c>
      <c r="BB73" s="22" t="e">
        <f t="shared" si="5"/>
        <v>#REF!</v>
      </c>
    </row>
    <row r="74" spans="1:54" x14ac:dyDescent="0.35">
      <c r="A74" t="s">
        <v>6960</v>
      </c>
      <c r="B74" s="204" t="e">
        <f>IF('Crisis Indicator Data'!#REF!="No Data",1,IF(#REF!&lt;&gt;"",1,0))</f>
        <v>#REF!</v>
      </c>
      <c r="C74" s="204" t="e">
        <f>IF('Crisis Indicator Data'!#REF!="No Data",1,IF(#REF!&lt;&gt;"",1,0))</f>
        <v>#REF!</v>
      </c>
      <c r="D74" s="204" t="e">
        <f>IF('Crisis Indicator Data'!#REF!="No Data",1,IF(#REF!&lt;&gt;"",1,0))</f>
        <v>#REF!</v>
      </c>
      <c r="E74" s="204" t="e">
        <f>IF('Crisis Indicator Data'!#REF!="No Data",1,IF(#REF!&lt;&gt;"",1,0))</f>
        <v>#REF!</v>
      </c>
      <c r="F74" s="204" t="e">
        <f>IF('Crisis Indicator Data'!#REF!="No Data",1,IF(#REF!&lt;&gt;"",1,0))</f>
        <v>#REF!</v>
      </c>
      <c r="G74" s="204" t="e">
        <f>IF('Crisis Indicator Data'!#REF!="No Data",1,IF(#REF!&lt;&gt;"",1,0))</f>
        <v>#REF!</v>
      </c>
      <c r="H74" s="204" t="e">
        <f>IF('Crisis Indicator Data'!#REF!="No Data",1,IF(#REF!&lt;&gt;"",1,0))</f>
        <v>#REF!</v>
      </c>
      <c r="I74" s="204" t="e">
        <f>IF('Crisis Indicator Data'!#REF!="No Data",1,IF(#REF!&lt;&gt;"",1,0))</f>
        <v>#REF!</v>
      </c>
      <c r="J74" s="204" t="e">
        <f>IF('Crisis Indicator Data'!#REF!="No Data",1,IF(#REF!&lt;&gt;"",1,0))</f>
        <v>#REF!</v>
      </c>
      <c r="K74" s="204" t="e">
        <f>IF('Crisis Indicator Data'!#REF!="No Data",1,IF(#REF!&lt;&gt;"",1,0))</f>
        <v>#REF!</v>
      </c>
      <c r="L74" s="204" t="e">
        <f>IF('Crisis Indicator Data'!#REF!="No Data",1,IF(#REF!&lt;&gt;"",1,0))</f>
        <v>#REF!</v>
      </c>
      <c r="M74" s="204" t="e">
        <f>IF('Crisis Indicator Data'!#REF!="No Data",1,IF(#REF!&lt;&gt;"",1,0))</f>
        <v>#REF!</v>
      </c>
      <c r="N74" s="204" t="e">
        <f>IF('Crisis Indicator Data'!#REF!="No Data",1,IF(#REF!&lt;&gt;"",1,0))</f>
        <v>#REF!</v>
      </c>
      <c r="O74" s="204" t="e">
        <f>IF('Crisis Indicator Data'!#REF!="No Data",1,IF(#REF!&lt;&gt;"",1,0))</f>
        <v>#REF!</v>
      </c>
      <c r="P74" s="204" t="e">
        <f>IF('Crisis Indicator Data'!#REF!="No Data",1,IF(#REF!&lt;&gt;"",1,0))</f>
        <v>#REF!</v>
      </c>
      <c r="Q74" s="204" t="e">
        <f>IF('Crisis Indicator Data'!#REF!="No Data",1,IF(#REF!&lt;&gt;"",1,0))</f>
        <v>#REF!</v>
      </c>
      <c r="R74" s="204" t="e">
        <f>IF('Crisis Indicator Data'!#REF!="No Data",1,IF(#REF!&lt;&gt;"",1,0))</f>
        <v>#REF!</v>
      </c>
      <c r="S74" s="204" t="e">
        <f>IF('Crisis Indicator Data'!#REF!="No Data",1,IF(#REF!&lt;&gt;"",1,0))</f>
        <v>#REF!</v>
      </c>
      <c r="T74" s="204" t="e">
        <f>IF('Crisis Indicator Data'!#REF!="No Data",1,IF(#REF!&lt;&gt;"",1,0))</f>
        <v>#REF!</v>
      </c>
      <c r="U74" s="204" t="e">
        <f>IF('Crisis Indicator Data'!#REF!="No Data",1,IF(#REF!&lt;&gt;"",1,0))</f>
        <v>#REF!</v>
      </c>
      <c r="V74" s="204" t="e">
        <f>IF('Crisis Indicator Data'!#REF!="No Data",1,IF(#REF!&lt;&gt;"",1,0))</f>
        <v>#REF!</v>
      </c>
      <c r="W74" s="204" t="e">
        <f>IF('Crisis Indicator Data'!#REF!="No Data",1,IF(#REF!&lt;&gt;"",1,0))</f>
        <v>#REF!</v>
      </c>
      <c r="X74" s="204" t="e">
        <f>IF('Crisis Indicator Data'!#REF!="No Data",1,IF(#REF!&lt;&gt;"",1,0))</f>
        <v>#REF!</v>
      </c>
      <c r="Y74" s="204" t="e">
        <f>IF('Crisis Indicator Data'!#REF!="No Data",1,IF(#REF!&lt;&gt;"",1,0))</f>
        <v>#REF!</v>
      </c>
      <c r="Z74" s="204" t="e">
        <f>IF('Crisis Indicator Data'!#REF!="No Data",1,IF(#REF!&lt;&gt;"",1,0))</f>
        <v>#REF!</v>
      </c>
      <c r="AA74" s="204" t="e">
        <f>IF('Crisis Indicator Data'!#REF!="No Data",1,IF(#REF!&lt;&gt;"",1,0))</f>
        <v>#REF!</v>
      </c>
      <c r="AB74" s="204" t="e">
        <f>IF('Crisis Indicator Data'!#REF!="No Data",1,IF(#REF!&lt;&gt;"",1,0))</f>
        <v>#REF!</v>
      </c>
      <c r="AC74" s="204" t="e">
        <f>IF('Crisis Indicator Data'!#REF!="No Data",1,IF(#REF!&lt;&gt;"",1,0))</f>
        <v>#REF!</v>
      </c>
      <c r="AD74" s="204" t="e">
        <f>IF('Crisis Indicator Data'!#REF!="No Data",1,IF(#REF!&lt;&gt;"",1,0))</f>
        <v>#REF!</v>
      </c>
      <c r="AE74" s="204" t="e">
        <f>IF('Crisis Indicator Data'!#REF!="No Data",1,IF(#REF!&lt;&gt;"",1,0))</f>
        <v>#REF!</v>
      </c>
      <c r="AF74" s="204" t="e">
        <f>IF('Crisis Indicator Data'!#REF!="No Data",1,IF(#REF!&lt;&gt;"",1,0))</f>
        <v>#REF!</v>
      </c>
      <c r="AG74" s="204" t="e">
        <f>IF('Crisis Indicator Data'!#REF!="No Data",1,IF(#REF!&lt;&gt;"",1,0))</f>
        <v>#REF!</v>
      </c>
      <c r="AH74" s="204" t="e">
        <f>IF('Crisis Indicator Data'!#REF!="No Data",1,IF(#REF!&lt;&gt;"",1,0))</f>
        <v>#REF!</v>
      </c>
      <c r="AI74" s="204" t="e">
        <f>IF('Crisis Indicator Data'!#REF!="No Data",1,IF(#REF!&lt;&gt;"",1,0))</f>
        <v>#REF!</v>
      </c>
      <c r="AJ74" s="204" t="e">
        <f>IF('Crisis Indicator Data'!#REF!="No Data",1,IF(#REF!&lt;&gt;"",1,0))</f>
        <v>#REF!</v>
      </c>
      <c r="AK74" s="204" t="e">
        <f>IF('Crisis Indicator Data'!#REF!="No Data",1,IF(#REF!&lt;&gt;"",1,0))</f>
        <v>#REF!</v>
      </c>
      <c r="AL74" s="204" t="e">
        <f>IF('Crisis Indicator Data'!#REF!="No Data",1,IF(#REF!&lt;&gt;"",1,0))</f>
        <v>#REF!</v>
      </c>
      <c r="AM74" s="204" t="e">
        <f>IF('Crisis Indicator Data'!#REF!="No Data",1,IF(#REF!&lt;&gt;"",1,0))</f>
        <v>#REF!</v>
      </c>
      <c r="AN74" s="204" t="e">
        <f>IF('Crisis Indicator Data'!#REF!="No Data",1,IF(#REF!&lt;&gt;"",1,0))</f>
        <v>#REF!</v>
      </c>
      <c r="AO74" s="204" t="e">
        <f>IF('Crisis Indicator Data'!#REF!="No Data",1,IF(#REF!&lt;&gt;"",1,0))</f>
        <v>#REF!</v>
      </c>
      <c r="AP74" s="204" t="e">
        <f>IF('Crisis Indicator Data'!#REF!="No Data",1,IF(#REF!&lt;&gt;"",1,0))</f>
        <v>#REF!</v>
      </c>
      <c r="AQ74" s="204" t="e">
        <f>IF('Crisis Indicator Data'!#REF!="No Data",1,IF(#REF!&lt;&gt;"",1,0))</f>
        <v>#REF!</v>
      </c>
      <c r="AR74" s="204" t="e">
        <f>IF('Crisis Indicator Data'!#REF!="No Data",1,IF(#REF!&lt;&gt;"",1,0))</f>
        <v>#REF!</v>
      </c>
      <c r="AS74" s="204" t="e">
        <f>IF('Crisis Indicator Data'!#REF!="No Data",1,IF(#REF!&lt;&gt;"",1,0))</f>
        <v>#REF!</v>
      </c>
      <c r="AT74" s="204" t="e">
        <f>IF('Crisis Indicator Data'!#REF!="No Data",1,IF(#REF!&lt;&gt;"",1,0))</f>
        <v>#REF!</v>
      </c>
      <c r="AU74" s="204" t="e">
        <f>IF('Crisis Indicator Data'!#REF!="No Data",1,IF(#REF!&lt;&gt;"",1,0))</f>
        <v>#REF!</v>
      </c>
      <c r="AV74" s="204" t="e">
        <f>IF('Crisis Indicator Data'!#REF!="No Data",1,IF(#REF!&lt;&gt;"",1,0))</f>
        <v>#REF!</v>
      </c>
      <c r="AW74" s="204" t="e">
        <f>IF('Crisis Indicator Data'!#REF!="No Data",1,IF(#REF!&lt;&gt;"",1,0))</f>
        <v>#REF!</v>
      </c>
      <c r="AX74" s="204" t="e">
        <f>IF('Crisis Indicator Data'!#REF!="No Data",1,IF(#REF!&lt;&gt;"",1,0))</f>
        <v>#REF!</v>
      </c>
      <c r="AY74" s="204" t="e">
        <f>IF('Crisis Indicator Data'!#REF!="No Data",1,IF(#REF!&lt;&gt;"",1,0))</f>
        <v>#REF!</v>
      </c>
      <c r="AZ74" s="204" t="e">
        <f>IF('Crisis Indicator Data'!#REF!="No Data",1,IF(#REF!&lt;&gt;"",1,0))</f>
        <v>#REF!</v>
      </c>
      <c r="BA74" t="e">
        <f t="shared" si="4"/>
        <v>#REF!</v>
      </c>
      <c r="BB74" s="22" t="e">
        <f t="shared" si="5"/>
        <v>#REF!</v>
      </c>
    </row>
    <row r="75" spans="1:54" x14ac:dyDescent="0.35">
      <c r="A75" t="s">
        <v>6968</v>
      </c>
      <c r="B75" s="204" t="e">
        <f>IF('Crisis Indicator Data'!#REF!="No Data",1,IF(#REF!&lt;&gt;"",1,0))</f>
        <v>#REF!</v>
      </c>
      <c r="C75" s="204" t="e">
        <f>IF('Crisis Indicator Data'!#REF!="No Data",1,IF(#REF!&lt;&gt;"",1,0))</f>
        <v>#REF!</v>
      </c>
      <c r="D75" s="204" t="e">
        <f>IF('Crisis Indicator Data'!#REF!="No Data",1,IF(#REF!&lt;&gt;"",1,0))</f>
        <v>#REF!</v>
      </c>
      <c r="E75" s="204" t="e">
        <f>IF('Crisis Indicator Data'!#REF!="No Data",1,IF(#REF!&lt;&gt;"",1,0))</f>
        <v>#REF!</v>
      </c>
      <c r="F75" s="204" t="e">
        <f>IF('Crisis Indicator Data'!#REF!="No Data",1,IF(#REF!&lt;&gt;"",1,0))</f>
        <v>#REF!</v>
      </c>
      <c r="G75" s="204" t="e">
        <f>IF('Crisis Indicator Data'!#REF!="No Data",1,IF(#REF!&lt;&gt;"",1,0))</f>
        <v>#REF!</v>
      </c>
      <c r="H75" s="204" t="e">
        <f>IF('Crisis Indicator Data'!#REF!="No Data",1,IF(#REF!&lt;&gt;"",1,0))</f>
        <v>#REF!</v>
      </c>
      <c r="I75" s="204" t="e">
        <f>IF('Crisis Indicator Data'!#REF!="No Data",1,IF(#REF!&lt;&gt;"",1,0))</f>
        <v>#REF!</v>
      </c>
      <c r="J75" s="204" t="e">
        <f>IF('Crisis Indicator Data'!#REF!="No Data",1,IF(#REF!&lt;&gt;"",1,0))</f>
        <v>#REF!</v>
      </c>
      <c r="K75" s="204" t="e">
        <f>IF('Crisis Indicator Data'!#REF!="No Data",1,IF(#REF!&lt;&gt;"",1,0))</f>
        <v>#REF!</v>
      </c>
      <c r="L75" s="204" t="e">
        <f>IF('Crisis Indicator Data'!#REF!="No Data",1,IF(#REF!&lt;&gt;"",1,0))</f>
        <v>#REF!</v>
      </c>
      <c r="M75" s="204" t="e">
        <f>IF('Crisis Indicator Data'!#REF!="No Data",1,IF(#REF!&lt;&gt;"",1,0))</f>
        <v>#REF!</v>
      </c>
      <c r="N75" s="204" t="e">
        <f>IF('Crisis Indicator Data'!#REF!="No Data",1,IF(#REF!&lt;&gt;"",1,0))</f>
        <v>#REF!</v>
      </c>
      <c r="O75" s="204" t="e">
        <f>IF('Crisis Indicator Data'!#REF!="No Data",1,IF(#REF!&lt;&gt;"",1,0))</f>
        <v>#REF!</v>
      </c>
      <c r="P75" s="204" t="e">
        <f>IF('Crisis Indicator Data'!#REF!="No Data",1,IF(#REF!&lt;&gt;"",1,0))</f>
        <v>#REF!</v>
      </c>
      <c r="Q75" s="204" t="e">
        <f>IF('Crisis Indicator Data'!#REF!="No Data",1,IF(#REF!&lt;&gt;"",1,0))</f>
        <v>#REF!</v>
      </c>
      <c r="R75" s="204" t="e">
        <f>IF('Crisis Indicator Data'!#REF!="No Data",1,IF(#REF!&lt;&gt;"",1,0))</f>
        <v>#REF!</v>
      </c>
      <c r="S75" s="204" t="e">
        <f>IF('Crisis Indicator Data'!#REF!="No Data",1,IF(#REF!&lt;&gt;"",1,0))</f>
        <v>#REF!</v>
      </c>
      <c r="T75" s="204" t="e">
        <f>IF('Crisis Indicator Data'!#REF!="No Data",1,IF(#REF!&lt;&gt;"",1,0))</f>
        <v>#REF!</v>
      </c>
      <c r="U75" s="204" t="e">
        <f>IF('Crisis Indicator Data'!#REF!="No Data",1,IF(#REF!&lt;&gt;"",1,0))</f>
        <v>#REF!</v>
      </c>
      <c r="V75" s="204" t="e">
        <f>IF('Crisis Indicator Data'!#REF!="No Data",1,IF(#REF!&lt;&gt;"",1,0))</f>
        <v>#REF!</v>
      </c>
      <c r="W75" s="204" t="e">
        <f>IF('Crisis Indicator Data'!#REF!="No Data",1,IF(#REF!&lt;&gt;"",1,0))</f>
        <v>#REF!</v>
      </c>
      <c r="X75" s="204" t="e">
        <f>IF('Crisis Indicator Data'!#REF!="No Data",1,IF(#REF!&lt;&gt;"",1,0))</f>
        <v>#REF!</v>
      </c>
      <c r="Y75" s="204" t="e">
        <f>IF('Crisis Indicator Data'!#REF!="No Data",1,IF(#REF!&lt;&gt;"",1,0))</f>
        <v>#REF!</v>
      </c>
      <c r="Z75" s="204" t="e">
        <f>IF('Crisis Indicator Data'!#REF!="No Data",1,IF(#REF!&lt;&gt;"",1,0))</f>
        <v>#REF!</v>
      </c>
      <c r="AA75" s="204" t="e">
        <f>IF('Crisis Indicator Data'!#REF!="No Data",1,IF(#REF!&lt;&gt;"",1,0))</f>
        <v>#REF!</v>
      </c>
      <c r="AB75" s="204" t="e">
        <f>IF('Crisis Indicator Data'!#REF!="No Data",1,IF(#REF!&lt;&gt;"",1,0))</f>
        <v>#REF!</v>
      </c>
      <c r="AC75" s="204" t="e">
        <f>IF('Crisis Indicator Data'!#REF!="No Data",1,IF(#REF!&lt;&gt;"",1,0))</f>
        <v>#REF!</v>
      </c>
      <c r="AD75" s="204" t="e">
        <f>IF('Crisis Indicator Data'!#REF!="No Data",1,IF(#REF!&lt;&gt;"",1,0))</f>
        <v>#REF!</v>
      </c>
      <c r="AE75" s="204" t="e">
        <f>IF('Crisis Indicator Data'!#REF!="No Data",1,IF(#REF!&lt;&gt;"",1,0))</f>
        <v>#REF!</v>
      </c>
      <c r="AF75" s="204" t="e">
        <f>IF('Crisis Indicator Data'!#REF!="No Data",1,IF(#REF!&lt;&gt;"",1,0))</f>
        <v>#REF!</v>
      </c>
      <c r="AG75" s="204" t="e">
        <f>IF('Crisis Indicator Data'!#REF!="No Data",1,IF(#REF!&lt;&gt;"",1,0))</f>
        <v>#REF!</v>
      </c>
      <c r="AH75" s="204" t="e">
        <f>IF('Crisis Indicator Data'!#REF!="No Data",1,IF(#REF!&lt;&gt;"",1,0))</f>
        <v>#REF!</v>
      </c>
      <c r="AI75" s="204" t="e">
        <f>IF('Crisis Indicator Data'!#REF!="No Data",1,IF(#REF!&lt;&gt;"",1,0))</f>
        <v>#REF!</v>
      </c>
      <c r="AJ75" s="204" t="e">
        <f>IF('Crisis Indicator Data'!#REF!="No Data",1,IF(#REF!&lt;&gt;"",1,0))</f>
        <v>#REF!</v>
      </c>
      <c r="AK75" s="204" t="e">
        <f>IF('Crisis Indicator Data'!#REF!="No Data",1,IF(#REF!&lt;&gt;"",1,0))</f>
        <v>#REF!</v>
      </c>
      <c r="AL75" s="204" t="e">
        <f>IF('Crisis Indicator Data'!#REF!="No Data",1,IF(#REF!&lt;&gt;"",1,0))</f>
        <v>#REF!</v>
      </c>
      <c r="AM75" s="204" t="e">
        <f>IF('Crisis Indicator Data'!#REF!="No Data",1,IF(#REF!&lt;&gt;"",1,0))</f>
        <v>#REF!</v>
      </c>
      <c r="AN75" s="204" t="e">
        <f>IF('Crisis Indicator Data'!#REF!="No Data",1,IF(#REF!&lt;&gt;"",1,0))</f>
        <v>#REF!</v>
      </c>
      <c r="AO75" s="204" t="e">
        <f>IF('Crisis Indicator Data'!#REF!="No Data",1,IF(#REF!&lt;&gt;"",1,0))</f>
        <v>#REF!</v>
      </c>
      <c r="AP75" s="204" t="e">
        <f>IF('Crisis Indicator Data'!#REF!="No Data",1,IF(#REF!&lt;&gt;"",1,0))</f>
        <v>#REF!</v>
      </c>
      <c r="AQ75" s="204" t="e">
        <f>IF('Crisis Indicator Data'!#REF!="No Data",1,IF(#REF!&lt;&gt;"",1,0))</f>
        <v>#REF!</v>
      </c>
      <c r="AR75" s="204" t="e">
        <f>IF('Crisis Indicator Data'!#REF!="No Data",1,IF(#REF!&lt;&gt;"",1,0))</f>
        <v>#REF!</v>
      </c>
      <c r="AS75" s="204" t="e">
        <f>IF('Crisis Indicator Data'!#REF!="No Data",1,IF(#REF!&lt;&gt;"",1,0))</f>
        <v>#REF!</v>
      </c>
      <c r="AT75" s="204" t="e">
        <f>IF('Crisis Indicator Data'!#REF!="No Data",1,IF(#REF!&lt;&gt;"",1,0))</f>
        <v>#REF!</v>
      </c>
      <c r="AU75" s="204" t="e">
        <f>IF('Crisis Indicator Data'!#REF!="No Data",1,IF(#REF!&lt;&gt;"",1,0))</f>
        <v>#REF!</v>
      </c>
      <c r="AV75" s="204" t="e">
        <f>IF('Crisis Indicator Data'!#REF!="No Data",1,IF(#REF!&lt;&gt;"",1,0))</f>
        <v>#REF!</v>
      </c>
      <c r="AW75" s="204" t="e">
        <f>IF('Crisis Indicator Data'!#REF!="No Data",1,IF(#REF!&lt;&gt;"",1,0))</f>
        <v>#REF!</v>
      </c>
      <c r="AX75" s="204" t="e">
        <f>IF('Crisis Indicator Data'!#REF!="No Data",1,IF(#REF!&lt;&gt;"",1,0))</f>
        <v>#REF!</v>
      </c>
      <c r="AY75" s="204" t="e">
        <f>IF('Crisis Indicator Data'!#REF!="No Data",1,IF(#REF!&lt;&gt;"",1,0))</f>
        <v>#REF!</v>
      </c>
      <c r="AZ75" s="204" t="e">
        <f>IF('Crisis Indicator Data'!#REF!="No Data",1,IF(#REF!&lt;&gt;"",1,0))</f>
        <v>#REF!</v>
      </c>
      <c r="BA75" t="e">
        <f t="shared" si="4"/>
        <v>#REF!</v>
      </c>
      <c r="BB75" s="22" t="e">
        <f t="shared" si="5"/>
        <v>#REF!</v>
      </c>
    </row>
    <row r="76" spans="1:54" x14ac:dyDescent="0.35">
      <c r="A76" t="s">
        <v>6962</v>
      </c>
      <c r="B76" s="204" t="e">
        <f>IF('Crisis Indicator Data'!#REF!="No Data",1,IF(#REF!&lt;&gt;"",1,0))</f>
        <v>#REF!</v>
      </c>
      <c r="C76" s="204" t="e">
        <f>IF('Crisis Indicator Data'!#REF!="No Data",1,IF(#REF!&lt;&gt;"",1,0))</f>
        <v>#REF!</v>
      </c>
      <c r="D76" s="204" t="e">
        <f>IF('Crisis Indicator Data'!#REF!="No Data",1,IF(#REF!&lt;&gt;"",1,0))</f>
        <v>#REF!</v>
      </c>
      <c r="E76" s="204" t="e">
        <f>IF('Crisis Indicator Data'!#REF!="No Data",1,IF(#REF!&lt;&gt;"",1,0))</f>
        <v>#REF!</v>
      </c>
      <c r="F76" s="204" t="e">
        <f>IF('Crisis Indicator Data'!#REF!="No Data",1,IF(#REF!&lt;&gt;"",1,0))</f>
        <v>#REF!</v>
      </c>
      <c r="G76" s="204" t="e">
        <f>IF('Crisis Indicator Data'!#REF!="No Data",1,IF(#REF!&lt;&gt;"",1,0))</f>
        <v>#REF!</v>
      </c>
      <c r="H76" s="204" t="e">
        <f>IF('Crisis Indicator Data'!#REF!="No Data",1,IF(#REF!&lt;&gt;"",1,0))</f>
        <v>#REF!</v>
      </c>
      <c r="I76" s="204" t="e">
        <f>IF('Crisis Indicator Data'!#REF!="No Data",1,IF(#REF!&lt;&gt;"",1,0))</f>
        <v>#REF!</v>
      </c>
      <c r="J76" s="204" t="e">
        <f>IF('Crisis Indicator Data'!#REF!="No Data",1,IF(#REF!&lt;&gt;"",1,0))</f>
        <v>#REF!</v>
      </c>
      <c r="K76" s="204" t="e">
        <f>IF('Crisis Indicator Data'!#REF!="No Data",1,IF(#REF!&lt;&gt;"",1,0))</f>
        <v>#REF!</v>
      </c>
      <c r="L76" s="204" t="e">
        <f>IF('Crisis Indicator Data'!#REF!="No Data",1,IF(#REF!&lt;&gt;"",1,0))</f>
        <v>#REF!</v>
      </c>
      <c r="M76" s="204" t="e">
        <f>IF('Crisis Indicator Data'!#REF!="No Data",1,IF(#REF!&lt;&gt;"",1,0))</f>
        <v>#REF!</v>
      </c>
      <c r="N76" s="204" t="e">
        <f>IF('Crisis Indicator Data'!#REF!="No Data",1,IF(#REF!&lt;&gt;"",1,0))</f>
        <v>#REF!</v>
      </c>
      <c r="O76" s="204" t="e">
        <f>IF('Crisis Indicator Data'!#REF!="No Data",1,IF(#REF!&lt;&gt;"",1,0))</f>
        <v>#REF!</v>
      </c>
      <c r="P76" s="204" t="e">
        <f>IF('Crisis Indicator Data'!#REF!="No Data",1,IF(#REF!&lt;&gt;"",1,0))</f>
        <v>#REF!</v>
      </c>
      <c r="Q76" s="204" t="e">
        <f>IF('Crisis Indicator Data'!#REF!="No Data",1,IF(#REF!&lt;&gt;"",1,0))</f>
        <v>#REF!</v>
      </c>
      <c r="R76" s="204" t="e">
        <f>IF('Crisis Indicator Data'!#REF!="No Data",1,IF(#REF!&lt;&gt;"",1,0))</f>
        <v>#REF!</v>
      </c>
      <c r="S76" s="204" t="e">
        <f>IF('Crisis Indicator Data'!#REF!="No Data",1,IF(#REF!&lt;&gt;"",1,0))</f>
        <v>#REF!</v>
      </c>
      <c r="T76" s="204" t="e">
        <f>IF('Crisis Indicator Data'!#REF!="No Data",1,IF(#REF!&lt;&gt;"",1,0))</f>
        <v>#REF!</v>
      </c>
      <c r="U76" s="204" t="e">
        <f>IF('Crisis Indicator Data'!#REF!="No Data",1,IF(#REF!&lt;&gt;"",1,0))</f>
        <v>#REF!</v>
      </c>
      <c r="V76" s="204" t="e">
        <f>IF('Crisis Indicator Data'!#REF!="No Data",1,IF(#REF!&lt;&gt;"",1,0))</f>
        <v>#REF!</v>
      </c>
      <c r="W76" s="204" t="e">
        <f>IF('Crisis Indicator Data'!#REF!="No Data",1,IF(#REF!&lt;&gt;"",1,0))</f>
        <v>#REF!</v>
      </c>
      <c r="X76" s="204" t="e">
        <f>IF('Crisis Indicator Data'!#REF!="No Data",1,IF(#REF!&lt;&gt;"",1,0))</f>
        <v>#REF!</v>
      </c>
      <c r="Y76" s="204" t="e">
        <f>IF('Crisis Indicator Data'!#REF!="No Data",1,IF(#REF!&lt;&gt;"",1,0))</f>
        <v>#REF!</v>
      </c>
      <c r="Z76" s="204" t="e">
        <f>IF('Crisis Indicator Data'!#REF!="No Data",1,IF(#REF!&lt;&gt;"",1,0))</f>
        <v>#REF!</v>
      </c>
      <c r="AA76" s="204" t="e">
        <f>IF('Crisis Indicator Data'!#REF!="No Data",1,IF(#REF!&lt;&gt;"",1,0))</f>
        <v>#REF!</v>
      </c>
      <c r="AB76" s="204" t="e">
        <f>IF('Crisis Indicator Data'!#REF!="No Data",1,IF(#REF!&lt;&gt;"",1,0))</f>
        <v>#REF!</v>
      </c>
      <c r="AC76" s="204" t="e">
        <f>IF('Crisis Indicator Data'!#REF!="No Data",1,IF(#REF!&lt;&gt;"",1,0))</f>
        <v>#REF!</v>
      </c>
      <c r="AD76" s="204" t="e">
        <f>IF('Crisis Indicator Data'!#REF!="No Data",1,IF(#REF!&lt;&gt;"",1,0))</f>
        <v>#REF!</v>
      </c>
      <c r="AE76" s="204" t="e">
        <f>IF('Crisis Indicator Data'!#REF!="No Data",1,IF(#REF!&lt;&gt;"",1,0))</f>
        <v>#REF!</v>
      </c>
      <c r="AF76" s="204" t="e">
        <f>IF('Crisis Indicator Data'!#REF!="No Data",1,IF(#REF!&lt;&gt;"",1,0))</f>
        <v>#REF!</v>
      </c>
      <c r="AG76" s="204" t="e">
        <f>IF('Crisis Indicator Data'!#REF!="No Data",1,IF(#REF!&lt;&gt;"",1,0))</f>
        <v>#REF!</v>
      </c>
      <c r="AH76" s="204" t="e">
        <f>IF('Crisis Indicator Data'!#REF!="No Data",1,IF(#REF!&lt;&gt;"",1,0))</f>
        <v>#REF!</v>
      </c>
      <c r="AI76" s="204" t="e">
        <f>IF('Crisis Indicator Data'!#REF!="No Data",1,IF(#REF!&lt;&gt;"",1,0))</f>
        <v>#REF!</v>
      </c>
      <c r="AJ76" s="204" t="e">
        <f>IF('Crisis Indicator Data'!#REF!="No Data",1,IF(#REF!&lt;&gt;"",1,0))</f>
        <v>#REF!</v>
      </c>
      <c r="AK76" s="204" t="e">
        <f>IF('Crisis Indicator Data'!#REF!="No Data",1,IF(#REF!&lt;&gt;"",1,0))</f>
        <v>#REF!</v>
      </c>
      <c r="AL76" s="204" t="e">
        <f>IF('Crisis Indicator Data'!#REF!="No Data",1,IF(#REF!&lt;&gt;"",1,0))</f>
        <v>#REF!</v>
      </c>
      <c r="AM76" s="204" t="e">
        <f>IF('Crisis Indicator Data'!#REF!="No Data",1,IF(#REF!&lt;&gt;"",1,0))</f>
        <v>#REF!</v>
      </c>
      <c r="AN76" s="204" t="e">
        <f>IF('Crisis Indicator Data'!#REF!="No Data",1,IF(#REF!&lt;&gt;"",1,0))</f>
        <v>#REF!</v>
      </c>
      <c r="AO76" s="204" t="e">
        <f>IF('Crisis Indicator Data'!#REF!="No Data",1,IF(#REF!&lt;&gt;"",1,0))</f>
        <v>#REF!</v>
      </c>
      <c r="AP76" s="204" t="e">
        <f>IF('Crisis Indicator Data'!#REF!="No Data",1,IF(#REF!&lt;&gt;"",1,0))</f>
        <v>#REF!</v>
      </c>
      <c r="AQ76" s="204" t="e">
        <f>IF('Crisis Indicator Data'!#REF!="No Data",1,IF(#REF!&lt;&gt;"",1,0))</f>
        <v>#REF!</v>
      </c>
      <c r="AR76" s="204" t="e">
        <f>IF('Crisis Indicator Data'!#REF!="No Data",1,IF(#REF!&lt;&gt;"",1,0))</f>
        <v>#REF!</v>
      </c>
      <c r="AS76" s="204" t="e">
        <f>IF('Crisis Indicator Data'!#REF!="No Data",1,IF(#REF!&lt;&gt;"",1,0))</f>
        <v>#REF!</v>
      </c>
      <c r="AT76" s="204" t="e">
        <f>IF('Crisis Indicator Data'!#REF!="No Data",1,IF(#REF!&lt;&gt;"",1,0))</f>
        <v>#REF!</v>
      </c>
      <c r="AU76" s="204" t="e">
        <f>IF('Crisis Indicator Data'!#REF!="No Data",1,IF(#REF!&lt;&gt;"",1,0))</f>
        <v>#REF!</v>
      </c>
      <c r="AV76" s="204" t="e">
        <f>IF('Crisis Indicator Data'!#REF!="No Data",1,IF(#REF!&lt;&gt;"",1,0))</f>
        <v>#REF!</v>
      </c>
      <c r="AW76" s="204" t="e">
        <f>IF('Crisis Indicator Data'!#REF!="No Data",1,IF(#REF!&lt;&gt;"",1,0))</f>
        <v>#REF!</v>
      </c>
      <c r="AX76" s="204" t="e">
        <f>IF('Crisis Indicator Data'!#REF!="No Data",1,IF(#REF!&lt;&gt;"",1,0))</f>
        <v>#REF!</v>
      </c>
      <c r="AY76" s="204" t="e">
        <f>IF('Crisis Indicator Data'!#REF!="No Data",1,IF(#REF!&lt;&gt;"",1,0))</f>
        <v>#REF!</v>
      </c>
      <c r="AZ76" s="204" t="e">
        <f>IF('Crisis Indicator Data'!#REF!="No Data",1,IF(#REF!&lt;&gt;"",1,0))</f>
        <v>#REF!</v>
      </c>
      <c r="BA76" t="e">
        <f t="shared" si="4"/>
        <v>#REF!</v>
      </c>
      <c r="BB76" s="22" t="e">
        <f t="shared" si="5"/>
        <v>#REF!</v>
      </c>
    </row>
    <row r="77" spans="1:54" x14ac:dyDescent="0.35">
      <c r="A77" t="s">
        <v>6961</v>
      </c>
      <c r="B77" s="204" t="e">
        <f>IF('Crisis Indicator Data'!#REF!="No Data",1,IF(#REF!&lt;&gt;"",1,0))</f>
        <v>#REF!</v>
      </c>
      <c r="C77" s="204" t="e">
        <f>IF('Crisis Indicator Data'!#REF!="No Data",1,IF(#REF!&lt;&gt;"",1,0))</f>
        <v>#REF!</v>
      </c>
      <c r="D77" s="204" t="e">
        <f>IF('Crisis Indicator Data'!#REF!="No Data",1,IF(#REF!&lt;&gt;"",1,0))</f>
        <v>#REF!</v>
      </c>
      <c r="E77" s="204" t="e">
        <f>IF('Crisis Indicator Data'!#REF!="No Data",1,IF(#REF!&lt;&gt;"",1,0))</f>
        <v>#REF!</v>
      </c>
      <c r="F77" s="204" t="e">
        <f>IF('Crisis Indicator Data'!#REF!="No Data",1,IF(#REF!&lt;&gt;"",1,0))</f>
        <v>#REF!</v>
      </c>
      <c r="G77" s="204" t="e">
        <f>IF('Crisis Indicator Data'!#REF!="No Data",1,IF(#REF!&lt;&gt;"",1,0))</f>
        <v>#REF!</v>
      </c>
      <c r="H77" s="204" t="e">
        <f>IF('Crisis Indicator Data'!#REF!="No Data",1,IF(#REF!&lt;&gt;"",1,0))</f>
        <v>#REF!</v>
      </c>
      <c r="I77" s="204" t="e">
        <f>IF('Crisis Indicator Data'!#REF!="No Data",1,IF(#REF!&lt;&gt;"",1,0))</f>
        <v>#REF!</v>
      </c>
      <c r="J77" s="204" t="e">
        <f>IF('Crisis Indicator Data'!#REF!="No Data",1,IF(#REF!&lt;&gt;"",1,0))</f>
        <v>#REF!</v>
      </c>
      <c r="K77" s="204" t="e">
        <f>IF('Crisis Indicator Data'!#REF!="No Data",1,IF(#REF!&lt;&gt;"",1,0))</f>
        <v>#REF!</v>
      </c>
      <c r="L77" s="204" t="e">
        <f>IF('Crisis Indicator Data'!#REF!="No Data",1,IF(#REF!&lt;&gt;"",1,0))</f>
        <v>#REF!</v>
      </c>
      <c r="M77" s="204" t="e">
        <f>IF('Crisis Indicator Data'!#REF!="No Data",1,IF(#REF!&lt;&gt;"",1,0))</f>
        <v>#REF!</v>
      </c>
      <c r="N77" s="204" t="e">
        <f>IF('Crisis Indicator Data'!#REF!="No Data",1,IF(#REF!&lt;&gt;"",1,0))</f>
        <v>#REF!</v>
      </c>
      <c r="O77" s="204" t="e">
        <f>IF('Crisis Indicator Data'!#REF!="No Data",1,IF(#REF!&lt;&gt;"",1,0))</f>
        <v>#REF!</v>
      </c>
      <c r="P77" s="204" t="e">
        <f>IF('Crisis Indicator Data'!#REF!="No Data",1,IF(#REF!&lt;&gt;"",1,0))</f>
        <v>#REF!</v>
      </c>
      <c r="Q77" s="204" t="e">
        <f>IF('Crisis Indicator Data'!#REF!="No Data",1,IF(#REF!&lt;&gt;"",1,0))</f>
        <v>#REF!</v>
      </c>
      <c r="R77" s="204" t="e">
        <f>IF('Crisis Indicator Data'!#REF!="No Data",1,IF(#REF!&lt;&gt;"",1,0))</f>
        <v>#REF!</v>
      </c>
      <c r="S77" s="204" t="e">
        <f>IF('Crisis Indicator Data'!#REF!="No Data",1,IF(#REF!&lt;&gt;"",1,0))</f>
        <v>#REF!</v>
      </c>
      <c r="T77" s="204" t="e">
        <f>IF('Crisis Indicator Data'!#REF!="No Data",1,IF(#REF!&lt;&gt;"",1,0))</f>
        <v>#REF!</v>
      </c>
      <c r="U77" s="204" t="e">
        <f>IF('Crisis Indicator Data'!#REF!="No Data",1,IF(#REF!&lt;&gt;"",1,0))</f>
        <v>#REF!</v>
      </c>
      <c r="V77" s="204" t="e">
        <f>IF('Crisis Indicator Data'!#REF!="No Data",1,IF(#REF!&lt;&gt;"",1,0))</f>
        <v>#REF!</v>
      </c>
      <c r="W77" s="204" t="e">
        <f>IF('Crisis Indicator Data'!#REF!="No Data",1,IF(#REF!&lt;&gt;"",1,0))</f>
        <v>#REF!</v>
      </c>
      <c r="X77" s="204" t="e">
        <f>IF('Crisis Indicator Data'!#REF!="No Data",1,IF(#REF!&lt;&gt;"",1,0))</f>
        <v>#REF!</v>
      </c>
      <c r="Y77" s="204" t="e">
        <f>IF('Crisis Indicator Data'!#REF!="No Data",1,IF(#REF!&lt;&gt;"",1,0))</f>
        <v>#REF!</v>
      </c>
      <c r="Z77" s="204" t="e">
        <f>IF('Crisis Indicator Data'!#REF!="No Data",1,IF(#REF!&lt;&gt;"",1,0))</f>
        <v>#REF!</v>
      </c>
      <c r="AA77" s="204" t="e">
        <f>IF('Crisis Indicator Data'!#REF!="No Data",1,IF(#REF!&lt;&gt;"",1,0))</f>
        <v>#REF!</v>
      </c>
      <c r="AB77" s="204" t="e">
        <f>IF('Crisis Indicator Data'!#REF!="No Data",1,IF(#REF!&lt;&gt;"",1,0))</f>
        <v>#REF!</v>
      </c>
      <c r="AC77" s="204" t="e">
        <f>IF('Crisis Indicator Data'!#REF!="No Data",1,IF(#REF!&lt;&gt;"",1,0))</f>
        <v>#REF!</v>
      </c>
      <c r="AD77" s="204" t="e">
        <f>IF('Crisis Indicator Data'!#REF!="No Data",1,IF(#REF!&lt;&gt;"",1,0))</f>
        <v>#REF!</v>
      </c>
      <c r="AE77" s="204" t="e">
        <f>IF('Crisis Indicator Data'!#REF!="No Data",1,IF(#REF!&lt;&gt;"",1,0))</f>
        <v>#REF!</v>
      </c>
      <c r="AF77" s="204" t="e">
        <f>IF('Crisis Indicator Data'!#REF!="No Data",1,IF(#REF!&lt;&gt;"",1,0))</f>
        <v>#REF!</v>
      </c>
      <c r="AG77" s="204" t="e">
        <f>IF('Crisis Indicator Data'!#REF!="No Data",1,IF(#REF!&lt;&gt;"",1,0))</f>
        <v>#REF!</v>
      </c>
      <c r="AH77" s="204" t="e">
        <f>IF('Crisis Indicator Data'!#REF!="No Data",1,IF(#REF!&lt;&gt;"",1,0))</f>
        <v>#REF!</v>
      </c>
      <c r="AI77" s="204" t="e">
        <f>IF('Crisis Indicator Data'!#REF!="No Data",1,IF(#REF!&lt;&gt;"",1,0))</f>
        <v>#REF!</v>
      </c>
      <c r="AJ77" s="204" t="e">
        <f>IF('Crisis Indicator Data'!#REF!="No Data",1,IF(#REF!&lt;&gt;"",1,0))</f>
        <v>#REF!</v>
      </c>
      <c r="AK77" s="204" t="e">
        <f>IF('Crisis Indicator Data'!#REF!="No Data",1,IF(#REF!&lt;&gt;"",1,0))</f>
        <v>#REF!</v>
      </c>
      <c r="AL77" s="204" t="e">
        <f>IF('Crisis Indicator Data'!#REF!="No Data",1,IF(#REF!&lt;&gt;"",1,0))</f>
        <v>#REF!</v>
      </c>
      <c r="AM77" s="204" t="e">
        <f>IF('Crisis Indicator Data'!#REF!="No Data",1,IF(#REF!&lt;&gt;"",1,0))</f>
        <v>#REF!</v>
      </c>
      <c r="AN77" s="204" t="e">
        <f>IF('Crisis Indicator Data'!#REF!="No Data",1,IF(#REF!&lt;&gt;"",1,0))</f>
        <v>#REF!</v>
      </c>
      <c r="AO77" s="204" t="e">
        <f>IF('Crisis Indicator Data'!#REF!="No Data",1,IF(#REF!&lt;&gt;"",1,0))</f>
        <v>#REF!</v>
      </c>
      <c r="AP77" s="204" t="e">
        <f>IF('Crisis Indicator Data'!#REF!="No Data",1,IF(#REF!&lt;&gt;"",1,0))</f>
        <v>#REF!</v>
      </c>
      <c r="AQ77" s="204" t="e">
        <f>IF('Crisis Indicator Data'!#REF!="No Data",1,IF(#REF!&lt;&gt;"",1,0))</f>
        <v>#REF!</v>
      </c>
      <c r="AR77" s="204" t="e">
        <f>IF('Crisis Indicator Data'!#REF!="No Data",1,IF(#REF!&lt;&gt;"",1,0))</f>
        <v>#REF!</v>
      </c>
      <c r="AS77" s="204" t="e">
        <f>IF('Crisis Indicator Data'!#REF!="No Data",1,IF(#REF!&lt;&gt;"",1,0))</f>
        <v>#REF!</v>
      </c>
      <c r="AT77" s="204" t="e">
        <f>IF('Crisis Indicator Data'!#REF!="No Data",1,IF(#REF!&lt;&gt;"",1,0))</f>
        <v>#REF!</v>
      </c>
      <c r="AU77" s="204" t="e">
        <f>IF('Crisis Indicator Data'!#REF!="No Data",1,IF(#REF!&lt;&gt;"",1,0))</f>
        <v>#REF!</v>
      </c>
      <c r="AV77" s="204" t="e">
        <f>IF('Crisis Indicator Data'!#REF!="No Data",1,IF(#REF!&lt;&gt;"",1,0))</f>
        <v>#REF!</v>
      </c>
      <c r="AW77" s="204" t="e">
        <f>IF('Crisis Indicator Data'!#REF!="No Data",1,IF(#REF!&lt;&gt;"",1,0))</f>
        <v>#REF!</v>
      </c>
      <c r="AX77" s="204" t="e">
        <f>IF('Crisis Indicator Data'!#REF!="No Data",1,IF(#REF!&lt;&gt;"",1,0))</f>
        <v>#REF!</v>
      </c>
      <c r="AY77" s="204" t="e">
        <f>IF('Crisis Indicator Data'!#REF!="No Data",1,IF(#REF!&lt;&gt;"",1,0))</f>
        <v>#REF!</v>
      </c>
      <c r="AZ77" s="204" t="e">
        <f>IF('Crisis Indicator Data'!#REF!="No Data",1,IF(#REF!&lt;&gt;"",1,0))</f>
        <v>#REF!</v>
      </c>
      <c r="BA77" t="e">
        <f t="shared" si="4"/>
        <v>#REF!</v>
      </c>
      <c r="BB77" s="22" t="e">
        <f t="shared" si="5"/>
        <v>#REF!</v>
      </c>
    </row>
    <row r="78" spans="1:54" x14ac:dyDescent="0.35">
      <c r="A78" t="s">
        <v>6965</v>
      </c>
      <c r="B78" s="204" t="e">
        <f>IF('Crisis Indicator Data'!#REF!="No Data",1,IF(#REF!&lt;&gt;"",1,0))</f>
        <v>#REF!</v>
      </c>
      <c r="C78" s="204" t="e">
        <f>IF('Crisis Indicator Data'!#REF!="No Data",1,IF(#REF!&lt;&gt;"",1,0))</f>
        <v>#REF!</v>
      </c>
      <c r="D78" s="204" t="e">
        <f>IF('Crisis Indicator Data'!#REF!="No Data",1,IF(#REF!&lt;&gt;"",1,0))</f>
        <v>#REF!</v>
      </c>
      <c r="E78" s="204" t="e">
        <f>IF('Crisis Indicator Data'!#REF!="No Data",1,IF(#REF!&lt;&gt;"",1,0))</f>
        <v>#REF!</v>
      </c>
      <c r="F78" s="204" t="e">
        <f>IF('Crisis Indicator Data'!#REF!="No Data",1,IF(#REF!&lt;&gt;"",1,0))</f>
        <v>#REF!</v>
      </c>
      <c r="G78" s="204" t="e">
        <f>IF('Crisis Indicator Data'!#REF!="No Data",1,IF(#REF!&lt;&gt;"",1,0))</f>
        <v>#REF!</v>
      </c>
      <c r="H78" s="204" t="e">
        <f>IF('Crisis Indicator Data'!#REF!="No Data",1,IF(#REF!&lt;&gt;"",1,0))</f>
        <v>#REF!</v>
      </c>
      <c r="I78" s="204" t="e">
        <f>IF('Crisis Indicator Data'!#REF!="No Data",1,IF(#REF!&lt;&gt;"",1,0))</f>
        <v>#REF!</v>
      </c>
      <c r="J78" s="204" t="e">
        <f>IF('Crisis Indicator Data'!#REF!="No Data",1,IF(#REF!&lt;&gt;"",1,0))</f>
        <v>#REF!</v>
      </c>
      <c r="K78" s="204" t="e">
        <f>IF('Crisis Indicator Data'!#REF!="No Data",1,IF(#REF!&lt;&gt;"",1,0))</f>
        <v>#REF!</v>
      </c>
      <c r="L78" s="204" t="e">
        <f>IF('Crisis Indicator Data'!#REF!="No Data",1,IF(#REF!&lt;&gt;"",1,0))</f>
        <v>#REF!</v>
      </c>
      <c r="M78" s="204" t="e">
        <f>IF('Crisis Indicator Data'!#REF!="No Data",1,IF(#REF!&lt;&gt;"",1,0))</f>
        <v>#REF!</v>
      </c>
      <c r="N78" s="204" t="e">
        <f>IF('Crisis Indicator Data'!#REF!="No Data",1,IF(#REF!&lt;&gt;"",1,0))</f>
        <v>#REF!</v>
      </c>
      <c r="O78" s="204" t="e">
        <f>IF('Crisis Indicator Data'!#REF!="No Data",1,IF(#REF!&lt;&gt;"",1,0))</f>
        <v>#REF!</v>
      </c>
      <c r="P78" s="204" t="e">
        <f>IF('Crisis Indicator Data'!#REF!="No Data",1,IF(#REF!&lt;&gt;"",1,0))</f>
        <v>#REF!</v>
      </c>
      <c r="Q78" s="204" t="e">
        <f>IF('Crisis Indicator Data'!#REF!="No Data",1,IF(#REF!&lt;&gt;"",1,0))</f>
        <v>#REF!</v>
      </c>
      <c r="R78" s="204" t="e">
        <f>IF('Crisis Indicator Data'!#REF!="No Data",1,IF(#REF!&lt;&gt;"",1,0))</f>
        <v>#REF!</v>
      </c>
      <c r="S78" s="204" t="e">
        <f>IF('Crisis Indicator Data'!#REF!="No Data",1,IF(#REF!&lt;&gt;"",1,0))</f>
        <v>#REF!</v>
      </c>
      <c r="T78" s="204" t="e">
        <f>IF('Crisis Indicator Data'!#REF!="No Data",1,IF(#REF!&lt;&gt;"",1,0))</f>
        <v>#REF!</v>
      </c>
      <c r="U78" s="204" t="e">
        <f>IF('Crisis Indicator Data'!#REF!="No Data",1,IF(#REF!&lt;&gt;"",1,0))</f>
        <v>#REF!</v>
      </c>
      <c r="V78" s="204" t="e">
        <f>IF('Crisis Indicator Data'!#REF!="No Data",1,IF(#REF!&lt;&gt;"",1,0))</f>
        <v>#REF!</v>
      </c>
      <c r="W78" s="204" t="e">
        <f>IF('Crisis Indicator Data'!#REF!="No Data",1,IF(#REF!&lt;&gt;"",1,0))</f>
        <v>#REF!</v>
      </c>
      <c r="X78" s="204" t="e">
        <f>IF('Crisis Indicator Data'!#REF!="No Data",1,IF(#REF!&lt;&gt;"",1,0))</f>
        <v>#REF!</v>
      </c>
      <c r="Y78" s="204" t="e">
        <f>IF('Crisis Indicator Data'!#REF!="No Data",1,IF(#REF!&lt;&gt;"",1,0))</f>
        <v>#REF!</v>
      </c>
      <c r="Z78" s="204" t="e">
        <f>IF('Crisis Indicator Data'!#REF!="No Data",1,IF(#REF!&lt;&gt;"",1,0))</f>
        <v>#REF!</v>
      </c>
      <c r="AA78" s="204" t="e">
        <f>IF('Crisis Indicator Data'!#REF!="No Data",1,IF(#REF!&lt;&gt;"",1,0))</f>
        <v>#REF!</v>
      </c>
      <c r="AB78" s="204" t="e">
        <f>IF('Crisis Indicator Data'!#REF!="No Data",1,IF(#REF!&lt;&gt;"",1,0))</f>
        <v>#REF!</v>
      </c>
      <c r="AC78" s="204" t="e">
        <f>IF('Crisis Indicator Data'!#REF!="No Data",1,IF(#REF!&lt;&gt;"",1,0))</f>
        <v>#REF!</v>
      </c>
      <c r="AD78" s="204" t="e">
        <f>IF('Crisis Indicator Data'!#REF!="No Data",1,IF(#REF!&lt;&gt;"",1,0))</f>
        <v>#REF!</v>
      </c>
      <c r="AE78" s="204" t="e">
        <f>IF('Crisis Indicator Data'!#REF!="No Data",1,IF(#REF!&lt;&gt;"",1,0))</f>
        <v>#REF!</v>
      </c>
      <c r="AF78" s="204" t="e">
        <f>IF('Crisis Indicator Data'!#REF!="No Data",1,IF(#REF!&lt;&gt;"",1,0))</f>
        <v>#REF!</v>
      </c>
      <c r="AG78" s="204" t="e">
        <f>IF('Crisis Indicator Data'!#REF!="No Data",1,IF(#REF!&lt;&gt;"",1,0))</f>
        <v>#REF!</v>
      </c>
      <c r="AH78" s="204" t="e">
        <f>IF('Crisis Indicator Data'!#REF!="No Data",1,IF(#REF!&lt;&gt;"",1,0))</f>
        <v>#REF!</v>
      </c>
      <c r="AI78" s="204" t="e">
        <f>IF('Crisis Indicator Data'!#REF!="No Data",1,IF(#REF!&lt;&gt;"",1,0))</f>
        <v>#REF!</v>
      </c>
      <c r="AJ78" s="204" t="e">
        <f>IF('Crisis Indicator Data'!#REF!="No Data",1,IF(#REF!&lt;&gt;"",1,0))</f>
        <v>#REF!</v>
      </c>
      <c r="AK78" s="204" t="e">
        <f>IF('Crisis Indicator Data'!#REF!="No Data",1,IF(#REF!&lt;&gt;"",1,0))</f>
        <v>#REF!</v>
      </c>
      <c r="AL78" s="204" t="e">
        <f>IF('Crisis Indicator Data'!#REF!="No Data",1,IF(#REF!&lt;&gt;"",1,0))</f>
        <v>#REF!</v>
      </c>
      <c r="AM78" s="204" t="e">
        <f>IF('Crisis Indicator Data'!#REF!="No Data",1,IF(#REF!&lt;&gt;"",1,0))</f>
        <v>#REF!</v>
      </c>
      <c r="AN78" s="204" t="e">
        <f>IF('Crisis Indicator Data'!#REF!="No Data",1,IF(#REF!&lt;&gt;"",1,0))</f>
        <v>#REF!</v>
      </c>
      <c r="AO78" s="204" t="e">
        <f>IF('Crisis Indicator Data'!#REF!="No Data",1,IF(#REF!&lt;&gt;"",1,0))</f>
        <v>#REF!</v>
      </c>
      <c r="AP78" s="204" t="e">
        <f>IF('Crisis Indicator Data'!#REF!="No Data",1,IF(#REF!&lt;&gt;"",1,0))</f>
        <v>#REF!</v>
      </c>
      <c r="AQ78" s="204" t="e">
        <f>IF('Crisis Indicator Data'!#REF!="No Data",1,IF(#REF!&lt;&gt;"",1,0))</f>
        <v>#REF!</v>
      </c>
      <c r="AR78" s="204" t="e">
        <f>IF('Crisis Indicator Data'!#REF!="No Data",1,IF(#REF!&lt;&gt;"",1,0))</f>
        <v>#REF!</v>
      </c>
      <c r="AS78" s="204" t="e">
        <f>IF('Crisis Indicator Data'!#REF!="No Data",1,IF(#REF!&lt;&gt;"",1,0))</f>
        <v>#REF!</v>
      </c>
      <c r="AT78" s="204" t="e">
        <f>IF('Crisis Indicator Data'!#REF!="No Data",1,IF(#REF!&lt;&gt;"",1,0))</f>
        <v>#REF!</v>
      </c>
      <c r="AU78" s="204" t="e">
        <f>IF('Crisis Indicator Data'!#REF!="No Data",1,IF(#REF!&lt;&gt;"",1,0))</f>
        <v>#REF!</v>
      </c>
      <c r="AV78" s="204" t="e">
        <f>IF('Crisis Indicator Data'!#REF!="No Data",1,IF(#REF!&lt;&gt;"",1,0))</f>
        <v>#REF!</v>
      </c>
      <c r="AW78" s="204" t="e">
        <f>IF('Crisis Indicator Data'!#REF!="No Data",1,IF(#REF!&lt;&gt;"",1,0))</f>
        <v>#REF!</v>
      </c>
      <c r="AX78" s="204" t="e">
        <f>IF('Crisis Indicator Data'!#REF!="No Data",1,IF(#REF!&lt;&gt;"",1,0))</f>
        <v>#REF!</v>
      </c>
      <c r="AY78" s="204" t="e">
        <f>IF('Crisis Indicator Data'!#REF!="No Data",1,IF(#REF!&lt;&gt;"",1,0))</f>
        <v>#REF!</v>
      </c>
      <c r="AZ78" s="204" t="e">
        <f>IF('Crisis Indicator Data'!#REF!="No Data",1,IF(#REF!&lt;&gt;"",1,0))</f>
        <v>#REF!</v>
      </c>
      <c r="BA78" t="e">
        <f t="shared" si="4"/>
        <v>#REF!</v>
      </c>
      <c r="BB78" s="22" t="e">
        <f t="shared" si="5"/>
        <v>#REF!</v>
      </c>
    </row>
    <row r="79" spans="1:54" x14ac:dyDescent="0.35">
      <c r="A79" t="s">
        <v>6966</v>
      </c>
      <c r="B79" s="204" t="e">
        <f>IF('Crisis Indicator Data'!#REF!="No Data",1,IF(#REF!&lt;&gt;"",1,0))</f>
        <v>#REF!</v>
      </c>
      <c r="C79" s="204" t="e">
        <f>IF('Crisis Indicator Data'!#REF!="No Data",1,IF(#REF!&lt;&gt;"",1,0))</f>
        <v>#REF!</v>
      </c>
      <c r="D79" s="204" t="e">
        <f>IF('Crisis Indicator Data'!#REF!="No Data",1,IF(#REF!&lt;&gt;"",1,0))</f>
        <v>#REF!</v>
      </c>
      <c r="E79" s="204" t="e">
        <f>IF('Crisis Indicator Data'!#REF!="No Data",1,IF(#REF!&lt;&gt;"",1,0))</f>
        <v>#REF!</v>
      </c>
      <c r="F79" s="204" t="e">
        <f>IF('Crisis Indicator Data'!#REF!="No Data",1,IF(#REF!&lt;&gt;"",1,0))</f>
        <v>#REF!</v>
      </c>
      <c r="G79" s="204" t="e">
        <f>IF('Crisis Indicator Data'!#REF!="No Data",1,IF(#REF!&lt;&gt;"",1,0))</f>
        <v>#REF!</v>
      </c>
      <c r="H79" s="204" t="e">
        <f>IF('Crisis Indicator Data'!#REF!="No Data",1,IF(#REF!&lt;&gt;"",1,0))</f>
        <v>#REF!</v>
      </c>
      <c r="I79" s="204" t="e">
        <f>IF('Crisis Indicator Data'!#REF!="No Data",1,IF(#REF!&lt;&gt;"",1,0))</f>
        <v>#REF!</v>
      </c>
      <c r="J79" s="204" t="e">
        <f>IF('Crisis Indicator Data'!#REF!="No Data",1,IF(#REF!&lt;&gt;"",1,0))</f>
        <v>#REF!</v>
      </c>
      <c r="K79" s="204" t="e">
        <f>IF('Crisis Indicator Data'!#REF!="No Data",1,IF(#REF!&lt;&gt;"",1,0))</f>
        <v>#REF!</v>
      </c>
      <c r="L79" s="204" t="e">
        <f>IF('Crisis Indicator Data'!#REF!="No Data",1,IF(#REF!&lt;&gt;"",1,0))</f>
        <v>#REF!</v>
      </c>
      <c r="M79" s="204" t="e">
        <f>IF('Crisis Indicator Data'!#REF!="No Data",1,IF(#REF!&lt;&gt;"",1,0))</f>
        <v>#REF!</v>
      </c>
      <c r="N79" s="204" t="e">
        <f>IF('Crisis Indicator Data'!#REF!="No Data",1,IF(#REF!&lt;&gt;"",1,0))</f>
        <v>#REF!</v>
      </c>
      <c r="O79" s="204" t="e">
        <f>IF('Crisis Indicator Data'!#REF!="No Data",1,IF(#REF!&lt;&gt;"",1,0))</f>
        <v>#REF!</v>
      </c>
      <c r="P79" s="204" t="e">
        <f>IF('Crisis Indicator Data'!#REF!="No Data",1,IF(#REF!&lt;&gt;"",1,0))</f>
        <v>#REF!</v>
      </c>
      <c r="Q79" s="204" t="e">
        <f>IF('Crisis Indicator Data'!#REF!="No Data",1,IF(#REF!&lt;&gt;"",1,0))</f>
        <v>#REF!</v>
      </c>
      <c r="R79" s="204" t="e">
        <f>IF('Crisis Indicator Data'!#REF!="No Data",1,IF(#REF!&lt;&gt;"",1,0))</f>
        <v>#REF!</v>
      </c>
      <c r="S79" s="204" t="e">
        <f>IF('Crisis Indicator Data'!#REF!="No Data",1,IF(#REF!&lt;&gt;"",1,0))</f>
        <v>#REF!</v>
      </c>
      <c r="T79" s="204" t="e">
        <f>IF('Crisis Indicator Data'!#REF!="No Data",1,IF(#REF!&lt;&gt;"",1,0))</f>
        <v>#REF!</v>
      </c>
      <c r="U79" s="204" t="e">
        <f>IF('Crisis Indicator Data'!#REF!="No Data",1,IF(#REF!&lt;&gt;"",1,0))</f>
        <v>#REF!</v>
      </c>
      <c r="V79" s="204" t="e">
        <f>IF('Crisis Indicator Data'!#REF!="No Data",1,IF(#REF!&lt;&gt;"",1,0))</f>
        <v>#REF!</v>
      </c>
      <c r="W79" s="204" t="e">
        <f>IF('Crisis Indicator Data'!#REF!="No Data",1,IF(#REF!&lt;&gt;"",1,0))</f>
        <v>#REF!</v>
      </c>
      <c r="X79" s="204" t="e">
        <f>IF('Crisis Indicator Data'!#REF!="No Data",1,IF(#REF!&lt;&gt;"",1,0))</f>
        <v>#REF!</v>
      </c>
      <c r="Y79" s="204" t="e">
        <f>IF('Crisis Indicator Data'!#REF!="No Data",1,IF(#REF!&lt;&gt;"",1,0))</f>
        <v>#REF!</v>
      </c>
      <c r="Z79" s="204" t="e">
        <f>IF('Crisis Indicator Data'!#REF!="No Data",1,IF(#REF!&lt;&gt;"",1,0))</f>
        <v>#REF!</v>
      </c>
      <c r="AA79" s="204" t="e">
        <f>IF('Crisis Indicator Data'!#REF!="No Data",1,IF(#REF!&lt;&gt;"",1,0))</f>
        <v>#REF!</v>
      </c>
      <c r="AB79" s="204" t="e">
        <f>IF('Crisis Indicator Data'!#REF!="No Data",1,IF(#REF!&lt;&gt;"",1,0))</f>
        <v>#REF!</v>
      </c>
      <c r="AC79" s="204" t="e">
        <f>IF('Crisis Indicator Data'!#REF!="No Data",1,IF(#REF!&lt;&gt;"",1,0))</f>
        <v>#REF!</v>
      </c>
      <c r="AD79" s="204" t="e">
        <f>IF('Crisis Indicator Data'!#REF!="No Data",1,IF(#REF!&lt;&gt;"",1,0))</f>
        <v>#REF!</v>
      </c>
      <c r="AE79" s="204" t="e">
        <f>IF('Crisis Indicator Data'!#REF!="No Data",1,IF(#REF!&lt;&gt;"",1,0))</f>
        <v>#REF!</v>
      </c>
      <c r="AF79" s="204" t="e">
        <f>IF('Crisis Indicator Data'!#REF!="No Data",1,IF(#REF!&lt;&gt;"",1,0))</f>
        <v>#REF!</v>
      </c>
      <c r="AG79" s="204" t="e">
        <f>IF('Crisis Indicator Data'!#REF!="No Data",1,IF(#REF!&lt;&gt;"",1,0))</f>
        <v>#REF!</v>
      </c>
      <c r="AH79" s="204" t="e">
        <f>IF('Crisis Indicator Data'!#REF!="No Data",1,IF(#REF!&lt;&gt;"",1,0))</f>
        <v>#REF!</v>
      </c>
      <c r="AI79" s="204" t="e">
        <f>IF('Crisis Indicator Data'!#REF!="No Data",1,IF(#REF!&lt;&gt;"",1,0))</f>
        <v>#REF!</v>
      </c>
      <c r="AJ79" s="204" t="e">
        <f>IF('Crisis Indicator Data'!#REF!="No Data",1,IF(#REF!&lt;&gt;"",1,0))</f>
        <v>#REF!</v>
      </c>
      <c r="AK79" s="204" t="e">
        <f>IF('Crisis Indicator Data'!#REF!="No Data",1,IF(#REF!&lt;&gt;"",1,0))</f>
        <v>#REF!</v>
      </c>
      <c r="AL79" s="204" t="e">
        <f>IF('Crisis Indicator Data'!#REF!="No Data",1,IF(#REF!&lt;&gt;"",1,0))</f>
        <v>#REF!</v>
      </c>
      <c r="AM79" s="204" t="e">
        <f>IF('Crisis Indicator Data'!#REF!="No Data",1,IF(#REF!&lt;&gt;"",1,0))</f>
        <v>#REF!</v>
      </c>
      <c r="AN79" s="204" t="e">
        <f>IF('Crisis Indicator Data'!#REF!="No Data",1,IF(#REF!&lt;&gt;"",1,0))</f>
        <v>#REF!</v>
      </c>
      <c r="AO79" s="204" t="e">
        <f>IF('Crisis Indicator Data'!#REF!="No Data",1,IF(#REF!&lt;&gt;"",1,0))</f>
        <v>#REF!</v>
      </c>
      <c r="AP79" s="204" t="e">
        <f>IF('Crisis Indicator Data'!#REF!="No Data",1,IF(#REF!&lt;&gt;"",1,0))</f>
        <v>#REF!</v>
      </c>
      <c r="AQ79" s="204" t="e">
        <f>IF('Crisis Indicator Data'!#REF!="No Data",1,IF(#REF!&lt;&gt;"",1,0))</f>
        <v>#REF!</v>
      </c>
      <c r="AR79" s="204" t="e">
        <f>IF('Crisis Indicator Data'!#REF!="No Data",1,IF(#REF!&lt;&gt;"",1,0))</f>
        <v>#REF!</v>
      </c>
      <c r="AS79" s="204" t="e">
        <f>IF('Crisis Indicator Data'!#REF!="No Data",1,IF(#REF!&lt;&gt;"",1,0))</f>
        <v>#REF!</v>
      </c>
      <c r="AT79" s="204" t="e">
        <f>IF('Crisis Indicator Data'!#REF!="No Data",1,IF(#REF!&lt;&gt;"",1,0))</f>
        <v>#REF!</v>
      </c>
      <c r="AU79" s="204" t="e">
        <f>IF('Crisis Indicator Data'!#REF!="No Data",1,IF(#REF!&lt;&gt;"",1,0))</f>
        <v>#REF!</v>
      </c>
      <c r="AV79" s="204" t="e">
        <f>IF('Crisis Indicator Data'!#REF!="No Data",1,IF(#REF!&lt;&gt;"",1,0))</f>
        <v>#REF!</v>
      </c>
      <c r="AW79" s="204" t="e">
        <f>IF('Crisis Indicator Data'!#REF!="No Data",1,IF(#REF!&lt;&gt;"",1,0))</f>
        <v>#REF!</v>
      </c>
      <c r="AX79" s="204" t="e">
        <f>IF('Crisis Indicator Data'!#REF!="No Data",1,IF(#REF!&lt;&gt;"",1,0))</f>
        <v>#REF!</v>
      </c>
      <c r="AY79" s="204" t="e">
        <f>IF('Crisis Indicator Data'!#REF!="No Data",1,IF(#REF!&lt;&gt;"",1,0))</f>
        <v>#REF!</v>
      </c>
      <c r="AZ79" s="204" t="e">
        <f>IF('Crisis Indicator Data'!#REF!="No Data",1,IF(#REF!&lt;&gt;"",1,0))</f>
        <v>#REF!</v>
      </c>
      <c r="BA79" t="e">
        <f t="shared" si="4"/>
        <v>#REF!</v>
      </c>
      <c r="BB79" s="22" t="e">
        <f t="shared" si="5"/>
        <v>#REF!</v>
      </c>
    </row>
    <row r="80" spans="1:54" x14ac:dyDescent="0.35">
      <c r="A80" t="s">
        <v>6964</v>
      </c>
      <c r="B80" s="204" t="e">
        <f>IF('Crisis Indicator Data'!#REF!="No Data",1,IF(#REF!&lt;&gt;"",1,0))</f>
        <v>#REF!</v>
      </c>
      <c r="C80" s="204" t="e">
        <f>IF('Crisis Indicator Data'!#REF!="No Data",1,IF(#REF!&lt;&gt;"",1,0))</f>
        <v>#REF!</v>
      </c>
      <c r="D80" s="204" t="e">
        <f>IF('Crisis Indicator Data'!#REF!="No Data",1,IF(#REF!&lt;&gt;"",1,0))</f>
        <v>#REF!</v>
      </c>
      <c r="E80" s="204" t="e">
        <f>IF('Crisis Indicator Data'!#REF!="No Data",1,IF(#REF!&lt;&gt;"",1,0))</f>
        <v>#REF!</v>
      </c>
      <c r="F80" s="204" t="e">
        <f>IF('Crisis Indicator Data'!#REF!="No Data",1,IF(#REF!&lt;&gt;"",1,0))</f>
        <v>#REF!</v>
      </c>
      <c r="G80" s="204" t="e">
        <f>IF('Crisis Indicator Data'!#REF!="No Data",1,IF(#REF!&lt;&gt;"",1,0))</f>
        <v>#REF!</v>
      </c>
      <c r="H80" s="204" t="e">
        <f>IF('Crisis Indicator Data'!#REF!="No Data",1,IF(#REF!&lt;&gt;"",1,0))</f>
        <v>#REF!</v>
      </c>
      <c r="I80" s="204" t="e">
        <f>IF('Crisis Indicator Data'!#REF!="No Data",1,IF(#REF!&lt;&gt;"",1,0))</f>
        <v>#REF!</v>
      </c>
      <c r="J80" s="204" t="e">
        <f>IF('Crisis Indicator Data'!#REF!="No Data",1,IF(#REF!&lt;&gt;"",1,0))</f>
        <v>#REF!</v>
      </c>
      <c r="K80" s="204" t="e">
        <f>IF('Crisis Indicator Data'!#REF!="No Data",1,IF(#REF!&lt;&gt;"",1,0))</f>
        <v>#REF!</v>
      </c>
      <c r="L80" s="204" t="e">
        <f>IF('Crisis Indicator Data'!#REF!="No Data",1,IF(#REF!&lt;&gt;"",1,0))</f>
        <v>#REF!</v>
      </c>
      <c r="M80" s="204" t="e">
        <f>IF('Crisis Indicator Data'!#REF!="No Data",1,IF(#REF!&lt;&gt;"",1,0))</f>
        <v>#REF!</v>
      </c>
      <c r="N80" s="204" t="e">
        <f>IF('Crisis Indicator Data'!#REF!="No Data",1,IF(#REF!&lt;&gt;"",1,0))</f>
        <v>#REF!</v>
      </c>
      <c r="O80" s="204" t="e">
        <f>IF('Crisis Indicator Data'!#REF!="No Data",1,IF(#REF!&lt;&gt;"",1,0))</f>
        <v>#REF!</v>
      </c>
      <c r="P80" s="204" t="e">
        <f>IF('Crisis Indicator Data'!#REF!="No Data",1,IF(#REF!&lt;&gt;"",1,0))</f>
        <v>#REF!</v>
      </c>
      <c r="Q80" s="204" t="e">
        <f>IF('Crisis Indicator Data'!#REF!="No Data",1,IF(#REF!&lt;&gt;"",1,0))</f>
        <v>#REF!</v>
      </c>
      <c r="R80" s="204" t="e">
        <f>IF('Crisis Indicator Data'!#REF!="No Data",1,IF(#REF!&lt;&gt;"",1,0))</f>
        <v>#REF!</v>
      </c>
      <c r="S80" s="204" t="e">
        <f>IF('Crisis Indicator Data'!#REF!="No Data",1,IF(#REF!&lt;&gt;"",1,0))</f>
        <v>#REF!</v>
      </c>
      <c r="T80" s="204" t="e">
        <f>IF('Crisis Indicator Data'!#REF!="No Data",1,IF(#REF!&lt;&gt;"",1,0))</f>
        <v>#REF!</v>
      </c>
      <c r="U80" s="204" t="e">
        <f>IF('Crisis Indicator Data'!#REF!="No Data",1,IF(#REF!&lt;&gt;"",1,0))</f>
        <v>#REF!</v>
      </c>
      <c r="V80" s="204" t="e">
        <f>IF('Crisis Indicator Data'!#REF!="No Data",1,IF(#REF!&lt;&gt;"",1,0))</f>
        <v>#REF!</v>
      </c>
      <c r="W80" s="204" t="e">
        <f>IF('Crisis Indicator Data'!#REF!="No Data",1,IF(#REF!&lt;&gt;"",1,0))</f>
        <v>#REF!</v>
      </c>
      <c r="X80" s="204" t="e">
        <f>IF('Crisis Indicator Data'!#REF!="No Data",1,IF(#REF!&lt;&gt;"",1,0))</f>
        <v>#REF!</v>
      </c>
      <c r="Y80" s="204" t="e">
        <f>IF('Crisis Indicator Data'!#REF!="No Data",1,IF(#REF!&lt;&gt;"",1,0))</f>
        <v>#REF!</v>
      </c>
      <c r="Z80" s="204" t="e">
        <f>IF('Crisis Indicator Data'!#REF!="No Data",1,IF(#REF!&lt;&gt;"",1,0))</f>
        <v>#REF!</v>
      </c>
      <c r="AA80" s="204" t="e">
        <f>IF('Crisis Indicator Data'!#REF!="No Data",1,IF(#REF!&lt;&gt;"",1,0))</f>
        <v>#REF!</v>
      </c>
      <c r="AB80" s="204" t="e">
        <f>IF('Crisis Indicator Data'!#REF!="No Data",1,IF(#REF!&lt;&gt;"",1,0))</f>
        <v>#REF!</v>
      </c>
      <c r="AC80" s="204" t="e">
        <f>IF('Crisis Indicator Data'!#REF!="No Data",1,IF(#REF!&lt;&gt;"",1,0))</f>
        <v>#REF!</v>
      </c>
      <c r="AD80" s="204" t="e">
        <f>IF('Crisis Indicator Data'!#REF!="No Data",1,IF(#REF!&lt;&gt;"",1,0))</f>
        <v>#REF!</v>
      </c>
      <c r="AE80" s="204" t="e">
        <f>IF('Crisis Indicator Data'!#REF!="No Data",1,IF(#REF!&lt;&gt;"",1,0))</f>
        <v>#REF!</v>
      </c>
      <c r="AF80" s="204" t="e">
        <f>IF('Crisis Indicator Data'!#REF!="No Data",1,IF(#REF!&lt;&gt;"",1,0))</f>
        <v>#REF!</v>
      </c>
      <c r="AG80" s="204" t="e">
        <f>IF('Crisis Indicator Data'!#REF!="No Data",1,IF(#REF!&lt;&gt;"",1,0))</f>
        <v>#REF!</v>
      </c>
      <c r="AH80" s="204" t="e">
        <f>IF('Crisis Indicator Data'!#REF!="No Data",1,IF(#REF!&lt;&gt;"",1,0))</f>
        <v>#REF!</v>
      </c>
      <c r="AI80" s="204" t="e">
        <f>IF('Crisis Indicator Data'!#REF!="No Data",1,IF(#REF!&lt;&gt;"",1,0))</f>
        <v>#REF!</v>
      </c>
      <c r="AJ80" s="204" t="e">
        <f>IF('Crisis Indicator Data'!#REF!="No Data",1,IF(#REF!&lt;&gt;"",1,0))</f>
        <v>#REF!</v>
      </c>
      <c r="AK80" s="204" t="e">
        <f>IF('Crisis Indicator Data'!#REF!="No Data",1,IF(#REF!&lt;&gt;"",1,0))</f>
        <v>#REF!</v>
      </c>
      <c r="AL80" s="204" t="e">
        <f>IF('Crisis Indicator Data'!#REF!="No Data",1,IF(#REF!&lt;&gt;"",1,0))</f>
        <v>#REF!</v>
      </c>
      <c r="AM80" s="204" t="e">
        <f>IF('Crisis Indicator Data'!#REF!="No Data",1,IF(#REF!&lt;&gt;"",1,0))</f>
        <v>#REF!</v>
      </c>
      <c r="AN80" s="204" t="e">
        <f>IF('Crisis Indicator Data'!#REF!="No Data",1,IF(#REF!&lt;&gt;"",1,0))</f>
        <v>#REF!</v>
      </c>
      <c r="AO80" s="204" t="e">
        <f>IF('Crisis Indicator Data'!#REF!="No Data",1,IF(#REF!&lt;&gt;"",1,0))</f>
        <v>#REF!</v>
      </c>
      <c r="AP80" s="204" t="e">
        <f>IF('Crisis Indicator Data'!#REF!="No Data",1,IF(#REF!&lt;&gt;"",1,0))</f>
        <v>#REF!</v>
      </c>
      <c r="AQ80" s="204" t="e">
        <f>IF('Crisis Indicator Data'!#REF!="No Data",1,IF(#REF!&lt;&gt;"",1,0))</f>
        <v>#REF!</v>
      </c>
      <c r="AR80" s="204" t="e">
        <f>IF('Crisis Indicator Data'!#REF!="No Data",1,IF(#REF!&lt;&gt;"",1,0))</f>
        <v>#REF!</v>
      </c>
      <c r="AS80" s="204" t="e">
        <f>IF('Crisis Indicator Data'!#REF!="No Data",1,IF(#REF!&lt;&gt;"",1,0))</f>
        <v>#REF!</v>
      </c>
      <c r="AT80" s="204" t="e">
        <f>IF('Crisis Indicator Data'!#REF!="No Data",1,IF(#REF!&lt;&gt;"",1,0))</f>
        <v>#REF!</v>
      </c>
      <c r="AU80" s="204" t="e">
        <f>IF('Crisis Indicator Data'!#REF!="No Data",1,IF(#REF!&lt;&gt;"",1,0))</f>
        <v>#REF!</v>
      </c>
      <c r="AV80" s="204" t="e">
        <f>IF('Crisis Indicator Data'!#REF!="No Data",1,IF(#REF!&lt;&gt;"",1,0))</f>
        <v>#REF!</v>
      </c>
      <c r="AW80" s="204" t="e">
        <f>IF('Crisis Indicator Data'!#REF!="No Data",1,IF(#REF!&lt;&gt;"",1,0))</f>
        <v>#REF!</v>
      </c>
      <c r="AX80" s="204" t="e">
        <f>IF('Crisis Indicator Data'!#REF!="No Data",1,IF(#REF!&lt;&gt;"",1,0))</f>
        <v>#REF!</v>
      </c>
      <c r="AY80" s="204" t="e">
        <f>IF('Crisis Indicator Data'!#REF!="No Data",1,IF(#REF!&lt;&gt;"",1,0))</f>
        <v>#REF!</v>
      </c>
      <c r="AZ80" s="204" t="e">
        <f>IF('Crisis Indicator Data'!#REF!="No Data",1,IF(#REF!&lt;&gt;"",1,0))</f>
        <v>#REF!</v>
      </c>
      <c r="BA80" t="e">
        <f t="shared" si="4"/>
        <v>#REF!</v>
      </c>
      <c r="BB80" s="22" t="e">
        <f t="shared" si="5"/>
        <v>#REF!</v>
      </c>
    </row>
    <row r="81" spans="1:54" x14ac:dyDescent="0.35">
      <c r="A81" t="s">
        <v>6970</v>
      </c>
      <c r="B81" s="204" t="e">
        <f>IF('Crisis Indicator Data'!#REF!="No Data",1,IF(#REF!&lt;&gt;"",1,0))</f>
        <v>#REF!</v>
      </c>
      <c r="C81" s="204" t="e">
        <f>IF('Crisis Indicator Data'!#REF!="No Data",1,IF(#REF!&lt;&gt;"",1,0))</f>
        <v>#REF!</v>
      </c>
      <c r="D81" s="204" t="e">
        <f>IF('Crisis Indicator Data'!#REF!="No Data",1,IF(#REF!&lt;&gt;"",1,0))</f>
        <v>#REF!</v>
      </c>
      <c r="E81" s="204" t="e">
        <f>IF('Crisis Indicator Data'!#REF!="No Data",1,IF(#REF!&lt;&gt;"",1,0))</f>
        <v>#REF!</v>
      </c>
      <c r="F81" s="204" t="e">
        <f>IF('Crisis Indicator Data'!#REF!="No Data",1,IF(#REF!&lt;&gt;"",1,0))</f>
        <v>#REF!</v>
      </c>
      <c r="G81" s="204" t="e">
        <f>IF('Crisis Indicator Data'!#REF!="No Data",1,IF(#REF!&lt;&gt;"",1,0))</f>
        <v>#REF!</v>
      </c>
      <c r="H81" s="204" t="e">
        <f>IF('Crisis Indicator Data'!#REF!="No Data",1,IF(#REF!&lt;&gt;"",1,0))</f>
        <v>#REF!</v>
      </c>
      <c r="I81" s="204" t="e">
        <f>IF('Crisis Indicator Data'!#REF!="No Data",1,IF(#REF!&lt;&gt;"",1,0))</f>
        <v>#REF!</v>
      </c>
      <c r="J81" s="204" t="e">
        <f>IF('Crisis Indicator Data'!#REF!="No Data",1,IF(#REF!&lt;&gt;"",1,0))</f>
        <v>#REF!</v>
      </c>
      <c r="K81" s="204" t="e">
        <f>IF('Crisis Indicator Data'!#REF!="No Data",1,IF(#REF!&lt;&gt;"",1,0))</f>
        <v>#REF!</v>
      </c>
      <c r="L81" s="204" t="e">
        <f>IF('Crisis Indicator Data'!#REF!="No Data",1,IF(#REF!&lt;&gt;"",1,0))</f>
        <v>#REF!</v>
      </c>
      <c r="M81" s="204" t="e">
        <f>IF('Crisis Indicator Data'!#REF!="No Data",1,IF(#REF!&lt;&gt;"",1,0))</f>
        <v>#REF!</v>
      </c>
      <c r="N81" s="204" t="e">
        <f>IF('Crisis Indicator Data'!#REF!="No Data",1,IF(#REF!&lt;&gt;"",1,0))</f>
        <v>#REF!</v>
      </c>
      <c r="O81" s="204" t="e">
        <f>IF('Crisis Indicator Data'!#REF!="No Data",1,IF(#REF!&lt;&gt;"",1,0))</f>
        <v>#REF!</v>
      </c>
      <c r="P81" s="204" t="e">
        <f>IF('Crisis Indicator Data'!#REF!="No Data",1,IF(#REF!&lt;&gt;"",1,0))</f>
        <v>#REF!</v>
      </c>
      <c r="Q81" s="204" t="e">
        <f>IF('Crisis Indicator Data'!#REF!="No Data",1,IF(#REF!&lt;&gt;"",1,0))</f>
        <v>#REF!</v>
      </c>
      <c r="R81" s="204" t="e">
        <f>IF('Crisis Indicator Data'!#REF!="No Data",1,IF(#REF!&lt;&gt;"",1,0))</f>
        <v>#REF!</v>
      </c>
      <c r="S81" s="204" t="e">
        <f>IF('Crisis Indicator Data'!#REF!="No Data",1,IF(#REF!&lt;&gt;"",1,0))</f>
        <v>#REF!</v>
      </c>
      <c r="T81" s="204" t="e">
        <f>IF('Crisis Indicator Data'!#REF!="No Data",1,IF(#REF!&lt;&gt;"",1,0))</f>
        <v>#REF!</v>
      </c>
      <c r="U81" s="204" t="e">
        <f>IF('Crisis Indicator Data'!#REF!="No Data",1,IF(#REF!&lt;&gt;"",1,0))</f>
        <v>#REF!</v>
      </c>
      <c r="V81" s="204" t="e">
        <f>IF('Crisis Indicator Data'!#REF!="No Data",1,IF(#REF!&lt;&gt;"",1,0))</f>
        <v>#REF!</v>
      </c>
      <c r="W81" s="204" t="e">
        <f>IF('Crisis Indicator Data'!#REF!="No Data",1,IF(#REF!&lt;&gt;"",1,0))</f>
        <v>#REF!</v>
      </c>
      <c r="X81" s="204" t="e">
        <f>IF('Crisis Indicator Data'!#REF!="No Data",1,IF(#REF!&lt;&gt;"",1,0))</f>
        <v>#REF!</v>
      </c>
      <c r="Y81" s="204" t="e">
        <f>IF('Crisis Indicator Data'!#REF!="No Data",1,IF(#REF!&lt;&gt;"",1,0))</f>
        <v>#REF!</v>
      </c>
      <c r="Z81" s="204" t="e">
        <f>IF('Crisis Indicator Data'!#REF!="No Data",1,IF(#REF!&lt;&gt;"",1,0))</f>
        <v>#REF!</v>
      </c>
      <c r="AA81" s="204" t="e">
        <f>IF('Crisis Indicator Data'!#REF!="No Data",1,IF(#REF!&lt;&gt;"",1,0))</f>
        <v>#REF!</v>
      </c>
      <c r="AB81" s="204" t="e">
        <f>IF('Crisis Indicator Data'!#REF!="No Data",1,IF(#REF!&lt;&gt;"",1,0))</f>
        <v>#REF!</v>
      </c>
      <c r="AC81" s="204" t="e">
        <f>IF('Crisis Indicator Data'!#REF!="No Data",1,IF(#REF!&lt;&gt;"",1,0))</f>
        <v>#REF!</v>
      </c>
      <c r="AD81" s="204" t="e">
        <f>IF('Crisis Indicator Data'!#REF!="No Data",1,IF(#REF!&lt;&gt;"",1,0))</f>
        <v>#REF!</v>
      </c>
      <c r="AE81" s="204" t="e">
        <f>IF('Crisis Indicator Data'!#REF!="No Data",1,IF(#REF!&lt;&gt;"",1,0))</f>
        <v>#REF!</v>
      </c>
      <c r="AF81" s="204" t="e">
        <f>IF('Crisis Indicator Data'!#REF!="No Data",1,IF(#REF!&lt;&gt;"",1,0))</f>
        <v>#REF!</v>
      </c>
      <c r="AG81" s="204" t="e">
        <f>IF('Crisis Indicator Data'!#REF!="No Data",1,IF(#REF!&lt;&gt;"",1,0))</f>
        <v>#REF!</v>
      </c>
      <c r="AH81" s="204" t="e">
        <f>IF('Crisis Indicator Data'!#REF!="No Data",1,IF(#REF!&lt;&gt;"",1,0))</f>
        <v>#REF!</v>
      </c>
      <c r="AI81" s="204" t="e">
        <f>IF('Crisis Indicator Data'!#REF!="No Data",1,IF(#REF!&lt;&gt;"",1,0))</f>
        <v>#REF!</v>
      </c>
      <c r="AJ81" s="204" t="e">
        <f>IF('Crisis Indicator Data'!#REF!="No Data",1,IF(#REF!&lt;&gt;"",1,0))</f>
        <v>#REF!</v>
      </c>
      <c r="AK81" s="204" t="e">
        <f>IF('Crisis Indicator Data'!#REF!="No Data",1,IF(#REF!&lt;&gt;"",1,0))</f>
        <v>#REF!</v>
      </c>
      <c r="AL81" s="204" t="e">
        <f>IF('Crisis Indicator Data'!#REF!="No Data",1,IF(#REF!&lt;&gt;"",1,0))</f>
        <v>#REF!</v>
      </c>
      <c r="AM81" s="204" t="e">
        <f>IF('Crisis Indicator Data'!#REF!="No Data",1,IF(#REF!&lt;&gt;"",1,0))</f>
        <v>#REF!</v>
      </c>
      <c r="AN81" s="204" t="e">
        <f>IF('Crisis Indicator Data'!#REF!="No Data",1,IF(#REF!&lt;&gt;"",1,0))</f>
        <v>#REF!</v>
      </c>
      <c r="AO81" s="204" t="e">
        <f>IF('Crisis Indicator Data'!#REF!="No Data",1,IF(#REF!&lt;&gt;"",1,0))</f>
        <v>#REF!</v>
      </c>
      <c r="AP81" s="204" t="e">
        <f>IF('Crisis Indicator Data'!#REF!="No Data",1,IF(#REF!&lt;&gt;"",1,0))</f>
        <v>#REF!</v>
      </c>
      <c r="AQ81" s="204" t="e">
        <f>IF('Crisis Indicator Data'!#REF!="No Data",1,IF(#REF!&lt;&gt;"",1,0))</f>
        <v>#REF!</v>
      </c>
      <c r="AR81" s="204" t="e">
        <f>IF('Crisis Indicator Data'!#REF!="No Data",1,IF(#REF!&lt;&gt;"",1,0))</f>
        <v>#REF!</v>
      </c>
      <c r="AS81" s="204" t="e">
        <f>IF('Crisis Indicator Data'!#REF!="No Data",1,IF(#REF!&lt;&gt;"",1,0))</f>
        <v>#REF!</v>
      </c>
      <c r="AT81" s="204" t="e">
        <f>IF('Crisis Indicator Data'!#REF!="No Data",1,IF(#REF!&lt;&gt;"",1,0))</f>
        <v>#REF!</v>
      </c>
      <c r="AU81" s="204" t="e">
        <f>IF('Crisis Indicator Data'!#REF!="No Data",1,IF(#REF!&lt;&gt;"",1,0))</f>
        <v>#REF!</v>
      </c>
      <c r="AV81" s="204" t="e">
        <f>IF('Crisis Indicator Data'!#REF!="No Data",1,IF(#REF!&lt;&gt;"",1,0))</f>
        <v>#REF!</v>
      </c>
      <c r="AW81" s="204" t="e">
        <f>IF('Crisis Indicator Data'!#REF!="No Data",1,IF(#REF!&lt;&gt;"",1,0))</f>
        <v>#REF!</v>
      </c>
      <c r="AX81" s="204" t="e">
        <f>IF('Crisis Indicator Data'!#REF!="No Data",1,IF(#REF!&lt;&gt;"",1,0))</f>
        <v>#REF!</v>
      </c>
      <c r="AY81" s="204" t="e">
        <f>IF('Crisis Indicator Data'!#REF!="No Data",1,IF(#REF!&lt;&gt;"",1,0))</f>
        <v>#REF!</v>
      </c>
      <c r="AZ81" s="204" t="e">
        <f>IF('Crisis Indicator Data'!#REF!="No Data",1,IF(#REF!&lt;&gt;"",1,0))</f>
        <v>#REF!</v>
      </c>
      <c r="BA81" t="e">
        <f t="shared" si="4"/>
        <v>#REF!</v>
      </c>
      <c r="BB81" s="22" t="e">
        <f t="shared" si="5"/>
        <v>#REF!</v>
      </c>
    </row>
    <row r="82" spans="1:54" x14ac:dyDescent="0.35">
      <c r="A82" t="s">
        <v>6971</v>
      </c>
      <c r="B82" s="204" t="e">
        <f>IF('Crisis Indicator Data'!#REF!="No Data",1,IF(#REF!&lt;&gt;"",1,0))</f>
        <v>#REF!</v>
      </c>
      <c r="C82" s="204" t="e">
        <f>IF('Crisis Indicator Data'!#REF!="No Data",1,IF(#REF!&lt;&gt;"",1,0))</f>
        <v>#REF!</v>
      </c>
      <c r="D82" s="204" t="e">
        <f>IF('Crisis Indicator Data'!#REF!="No Data",1,IF(#REF!&lt;&gt;"",1,0))</f>
        <v>#REF!</v>
      </c>
      <c r="E82" s="204" t="e">
        <f>IF('Crisis Indicator Data'!#REF!="No Data",1,IF(#REF!&lt;&gt;"",1,0))</f>
        <v>#REF!</v>
      </c>
      <c r="F82" s="204" t="e">
        <f>IF('Crisis Indicator Data'!#REF!="No Data",1,IF(#REF!&lt;&gt;"",1,0))</f>
        <v>#REF!</v>
      </c>
      <c r="G82" s="204" t="e">
        <f>IF('Crisis Indicator Data'!#REF!="No Data",1,IF(#REF!&lt;&gt;"",1,0))</f>
        <v>#REF!</v>
      </c>
      <c r="H82" s="204" t="e">
        <f>IF('Crisis Indicator Data'!#REF!="No Data",1,IF(#REF!&lt;&gt;"",1,0))</f>
        <v>#REF!</v>
      </c>
      <c r="I82" s="204" t="e">
        <f>IF('Crisis Indicator Data'!#REF!="No Data",1,IF(#REF!&lt;&gt;"",1,0))</f>
        <v>#REF!</v>
      </c>
      <c r="J82" s="204" t="e">
        <f>IF('Crisis Indicator Data'!#REF!="No Data",1,IF(#REF!&lt;&gt;"",1,0))</f>
        <v>#REF!</v>
      </c>
      <c r="K82" s="204" t="e">
        <f>IF('Crisis Indicator Data'!#REF!="No Data",1,IF(#REF!&lt;&gt;"",1,0))</f>
        <v>#REF!</v>
      </c>
      <c r="L82" s="204" t="e">
        <f>IF('Crisis Indicator Data'!#REF!="No Data",1,IF(#REF!&lt;&gt;"",1,0))</f>
        <v>#REF!</v>
      </c>
      <c r="M82" s="204" t="e">
        <f>IF('Crisis Indicator Data'!#REF!="No Data",1,IF(#REF!&lt;&gt;"",1,0))</f>
        <v>#REF!</v>
      </c>
      <c r="N82" s="204" t="e">
        <f>IF('Crisis Indicator Data'!#REF!="No Data",1,IF(#REF!&lt;&gt;"",1,0))</f>
        <v>#REF!</v>
      </c>
      <c r="O82" s="204" t="e">
        <f>IF('Crisis Indicator Data'!#REF!="No Data",1,IF(#REF!&lt;&gt;"",1,0))</f>
        <v>#REF!</v>
      </c>
      <c r="P82" s="204" t="e">
        <f>IF('Crisis Indicator Data'!#REF!="No Data",1,IF(#REF!&lt;&gt;"",1,0))</f>
        <v>#REF!</v>
      </c>
      <c r="Q82" s="204" t="e">
        <f>IF('Crisis Indicator Data'!#REF!="No Data",1,IF(#REF!&lt;&gt;"",1,0))</f>
        <v>#REF!</v>
      </c>
      <c r="R82" s="204" t="e">
        <f>IF('Crisis Indicator Data'!#REF!="No Data",1,IF(#REF!&lt;&gt;"",1,0))</f>
        <v>#REF!</v>
      </c>
      <c r="S82" s="204" t="e">
        <f>IF('Crisis Indicator Data'!#REF!="No Data",1,IF(#REF!&lt;&gt;"",1,0))</f>
        <v>#REF!</v>
      </c>
      <c r="T82" s="204" t="e">
        <f>IF('Crisis Indicator Data'!#REF!="No Data",1,IF(#REF!&lt;&gt;"",1,0))</f>
        <v>#REF!</v>
      </c>
      <c r="U82" s="204" t="e">
        <f>IF('Crisis Indicator Data'!#REF!="No Data",1,IF(#REF!&lt;&gt;"",1,0))</f>
        <v>#REF!</v>
      </c>
      <c r="V82" s="204" t="e">
        <f>IF('Crisis Indicator Data'!#REF!="No Data",1,IF(#REF!&lt;&gt;"",1,0))</f>
        <v>#REF!</v>
      </c>
      <c r="W82" s="204" t="e">
        <f>IF('Crisis Indicator Data'!#REF!="No Data",1,IF(#REF!&lt;&gt;"",1,0))</f>
        <v>#REF!</v>
      </c>
      <c r="X82" s="204" t="e">
        <f>IF('Crisis Indicator Data'!#REF!="No Data",1,IF(#REF!&lt;&gt;"",1,0))</f>
        <v>#REF!</v>
      </c>
      <c r="Y82" s="204" t="e">
        <f>IF('Crisis Indicator Data'!#REF!="No Data",1,IF(#REF!&lt;&gt;"",1,0))</f>
        <v>#REF!</v>
      </c>
      <c r="Z82" s="204" t="e">
        <f>IF('Crisis Indicator Data'!#REF!="No Data",1,IF(#REF!&lt;&gt;"",1,0))</f>
        <v>#REF!</v>
      </c>
      <c r="AA82" s="204" t="e">
        <f>IF('Crisis Indicator Data'!#REF!="No Data",1,IF(#REF!&lt;&gt;"",1,0))</f>
        <v>#REF!</v>
      </c>
      <c r="AB82" s="204" t="e">
        <f>IF('Crisis Indicator Data'!#REF!="No Data",1,IF(#REF!&lt;&gt;"",1,0))</f>
        <v>#REF!</v>
      </c>
      <c r="AC82" s="204" t="e">
        <f>IF('Crisis Indicator Data'!#REF!="No Data",1,IF(#REF!&lt;&gt;"",1,0))</f>
        <v>#REF!</v>
      </c>
      <c r="AD82" s="204" t="e">
        <f>IF('Crisis Indicator Data'!#REF!="No Data",1,IF(#REF!&lt;&gt;"",1,0))</f>
        <v>#REF!</v>
      </c>
      <c r="AE82" s="204" t="e">
        <f>IF('Crisis Indicator Data'!#REF!="No Data",1,IF(#REF!&lt;&gt;"",1,0))</f>
        <v>#REF!</v>
      </c>
      <c r="AF82" s="204" t="e">
        <f>IF('Crisis Indicator Data'!#REF!="No Data",1,IF(#REF!&lt;&gt;"",1,0))</f>
        <v>#REF!</v>
      </c>
      <c r="AG82" s="204" t="e">
        <f>IF('Crisis Indicator Data'!#REF!="No Data",1,IF(#REF!&lt;&gt;"",1,0))</f>
        <v>#REF!</v>
      </c>
      <c r="AH82" s="204" t="e">
        <f>IF('Crisis Indicator Data'!#REF!="No Data",1,IF(#REF!&lt;&gt;"",1,0))</f>
        <v>#REF!</v>
      </c>
      <c r="AI82" s="204" t="e">
        <f>IF('Crisis Indicator Data'!#REF!="No Data",1,IF(#REF!&lt;&gt;"",1,0))</f>
        <v>#REF!</v>
      </c>
      <c r="AJ82" s="204" t="e">
        <f>IF('Crisis Indicator Data'!#REF!="No Data",1,IF(#REF!&lt;&gt;"",1,0))</f>
        <v>#REF!</v>
      </c>
      <c r="AK82" s="204" t="e">
        <f>IF('Crisis Indicator Data'!#REF!="No Data",1,IF(#REF!&lt;&gt;"",1,0))</f>
        <v>#REF!</v>
      </c>
      <c r="AL82" s="204" t="e">
        <f>IF('Crisis Indicator Data'!#REF!="No Data",1,IF(#REF!&lt;&gt;"",1,0))</f>
        <v>#REF!</v>
      </c>
      <c r="AM82" s="204" t="e">
        <f>IF('Crisis Indicator Data'!#REF!="No Data",1,IF(#REF!&lt;&gt;"",1,0))</f>
        <v>#REF!</v>
      </c>
      <c r="AN82" s="204" t="e">
        <f>IF('Crisis Indicator Data'!#REF!="No Data",1,IF(#REF!&lt;&gt;"",1,0))</f>
        <v>#REF!</v>
      </c>
      <c r="AO82" s="204" t="e">
        <f>IF('Crisis Indicator Data'!#REF!="No Data",1,IF(#REF!&lt;&gt;"",1,0))</f>
        <v>#REF!</v>
      </c>
      <c r="AP82" s="204" t="e">
        <f>IF('Crisis Indicator Data'!#REF!="No Data",1,IF(#REF!&lt;&gt;"",1,0))</f>
        <v>#REF!</v>
      </c>
      <c r="AQ82" s="204" t="e">
        <f>IF('Crisis Indicator Data'!#REF!="No Data",1,IF(#REF!&lt;&gt;"",1,0))</f>
        <v>#REF!</v>
      </c>
      <c r="AR82" s="204" t="e">
        <f>IF('Crisis Indicator Data'!#REF!="No Data",1,IF(#REF!&lt;&gt;"",1,0))</f>
        <v>#REF!</v>
      </c>
      <c r="AS82" s="204" t="e">
        <f>IF('Crisis Indicator Data'!#REF!="No Data",1,IF(#REF!&lt;&gt;"",1,0))</f>
        <v>#REF!</v>
      </c>
      <c r="AT82" s="204" t="e">
        <f>IF('Crisis Indicator Data'!#REF!="No Data",1,IF(#REF!&lt;&gt;"",1,0))</f>
        <v>#REF!</v>
      </c>
      <c r="AU82" s="204" t="e">
        <f>IF('Crisis Indicator Data'!#REF!="No Data",1,IF(#REF!&lt;&gt;"",1,0))</f>
        <v>#REF!</v>
      </c>
      <c r="AV82" s="204" t="e">
        <f>IF('Crisis Indicator Data'!#REF!="No Data",1,IF(#REF!&lt;&gt;"",1,0))</f>
        <v>#REF!</v>
      </c>
      <c r="AW82" s="204" t="e">
        <f>IF('Crisis Indicator Data'!#REF!="No Data",1,IF(#REF!&lt;&gt;"",1,0))</f>
        <v>#REF!</v>
      </c>
      <c r="AX82" s="204" t="e">
        <f>IF('Crisis Indicator Data'!#REF!="No Data",1,IF(#REF!&lt;&gt;"",1,0))</f>
        <v>#REF!</v>
      </c>
      <c r="AY82" s="204" t="e">
        <f>IF('Crisis Indicator Data'!#REF!="No Data",1,IF(#REF!&lt;&gt;"",1,0))</f>
        <v>#REF!</v>
      </c>
      <c r="AZ82" s="204" t="e">
        <f>IF('Crisis Indicator Data'!#REF!="No Data",1,IF(#REF!&lt;&gt;"",1,0))</f>
        <v>#REF!</v>
      </c>
      <c r="BA82" t="e">
        <f t="shared" si="4"/>
        <v>#REF!</v>
      </c>
      <c r="BB82" s="22" t="e">
        <f t="shared" si="5"/>
        <v>#REF!</v>
      </c>
    </row>
    <row r="83" spans="1:54" x14ac:dyDescent="0.35">
      <c r="A83" t="s">
        <v>6973</v>
      </c>
      <c r="B83" s="204" t="e">
        <f>IF('Crisis Indicator Data'!#REF!="No Data",1,IF(#REF!&lt;&gt;"",1,0))</f>
        <v>#REF!</v>
      </c>
      <c r="C83" s="204" t="e">
        <f>IF('Crisis Indicator Data'!#REF!="No Data",1,IF(#REF!&lt;&gt;"",1,0))</f>
        <v>#REF!</v>
      </c>
      <c r="D83" s="204" t="e">
        <f>IF('Crisis Indicator Data'!#REF!="No Data",1,IF(#REF!&lt;&gt;"",1,0))</f>
        <v>#REF!</v>
      </c>
      <c r="E83" s="204" t="e">
        <f>IF('Crisis Indicator Data'!#REF!="No Data",1,IF(#REF!&lt;&gt;"",1,0))</f>
        <v>#REF!</v>
      </c>
      <c r="F83" s="204" t="e">
        <f>IF('Crisis Indicator Data'!#REF!="No Data",1,IF(#REF!&lt;&gt;"",1,0))</f>
        <v>#REF!</v>
      </c>
      <c r="G83" s="204" t="e">
        <f>IF('Crisis Indicator Data'!#REF!="No Data",1,IF(#REF!&lt;&gt;"",1,0))</f>
        <v>#REF!</v>
      </c>
      <c r="H83" s="204" t="e">
        <f>IF('Crisis Indicator Data'!#REF!="No Data",1,IF(#REF!&lt;&gt;"",1,0))</f>
        <v>#REF!</v>
      </c>
      <c r="I83" s="204" t="e">
        <f>IF('Crisis Indicator Data'!#REF!="No Data",1,IF(#REF!&lt;&gt;"",1,0))</f>
        <v>#REF!</v>
      </c>
      <c r="J83" s="204" t="e">
        <f>IF('Crisis Indicator Data'!#REF!="No Data",1,IF(#REF!&lt;&gt;"",1,0))</f>
        <v>#REF!</v>
      </c>
      <c r="K83" s="204" t="e">
        <f>IF('Crisis Indicator Data'!#REF!="No Data",1,IF(#REF!&lt;&gt;"",1,0))</f>
        <v>#REF!</v>
      </c>
      <c r="L83" s="204" t="e">
        <f>IF('Crisis Indicator Data'!#REF!="No Data",1,IF(#REF!&lt;&gt;"",1,0))</f>
        <v>#REF!</v>
      </c>
      <c r="M83" s="204" t="e">
        <f>IF('Crisis Indicator Data'!#REF!="No Data",1,IF(#REF!&lt;&gt;"",1,0))</f>
        <v>#REF!</v>
      </c>
      <c r="N83" s="204" t="e">
        <f>IF('Crisis Indicator Data'!#REF!="No Data",1,IF(#REF!&lt;&gt;"",1,0))</f>
        <v>#REF!</v>
      </c>
      <c r="O83" s="204" t="e">
        <f>IF('Crisis Indicator Data'!#REF!="No Data",1,IF(#REF!&lt;&gt;"",1,0))</f>
        <v>#REF!</v>
      </c>
      <c r="P83" s="204" t="e">
        <f>IF('Crisis Indicator Data'!#REF!="No Data",1,IF(#REF!&lt;&gt;"",1,0))</f>
        <v>#REF!</v>
      </c>
      <c r="Q83" s="204" t="e">
        <f>IF('Crisis Indicator Data'!#REF!="No Data",1,IF(#REF!&lt;&gt;"",1,0))</f>
        <v>#REF!</v>
      </c>
      <c r="R83" s="204" t="e">
        <f>IF('Crisis Indicator Data'!#REF!="No Data",1,IF(#REF!&lt;&gt;"",1,0))</f>
        <v>#REF!</v>
      </c>
      <c r="S83" s="204" t="e">
        <f>IF('Crisis Indicator Data'!#REF!="No Data",1,IF(#REF!&lt;&gt;"",1,0))</f>
        <v>#REF!</v>
      </c>
      <c r="T83" s="204" t="e">
        <f>IF('Crisis Indicator Data'!#REF!="No Data",1,IF(#REF!&lt;&gt;"",1,0))</f>
        <v>#REF!</v>
      </c>
      <c r="U83" s="204" t="e">
        <f>IF('Crisis Indicator Data'!#REF!="No Data",1,IF(#REF!&lt;&gt;"",1,0))</f>
        <v>#REF!</v>
      </c>
      <c r="V83" s="204" t="e">
        <f>IF('Crisis Indicator Data'!#REF!="No Data",1,IF(#REF!&lt;&gt;"",1,0))</f>
        <v>#REF!</v>
      </c>
      <c r="W83" s="204" t="e">
        <f>IF('Crisis Indicator Data'!#REF!="No Data",1,IF(#REF!&lt;&gt;"",1,0))</f>
        <v>#REF!</v>
      </c>
      <c r="X83" s="204" t="e">
        <f>IF('Crisis Indicator Data'!#REF!="No Data",1,IF(#REF!&lt;&gt;"",1,0))</f>
        <v>#REF!</v>
      </c>
      <c r="Y83" s="204" t="e">
        <f>IF('Crisis Indicator Data'!#REF!="No Data",1,IF(#REF!&lt;&gt;"",1,0))</f>
        <v>#REF!</v>
      </c>
      <c r="Z83" s="204" t="e">
        <f>IF('Crisis Indicator Data'!#REF!="No Data",1,IF(#REF!&lt;&gt;"",1,0))</f>
        <v>#REF!</v>
      </c>
      <c r="AA83" s="204" t="e">
        <f>IF('Crisis Indicator Data'!#REF!="No Data",1,IF(#REF!&lt;&gt;"",1,0))</f>
        <v>#REF!</v>
      </c>
      <c r="AB83" s="204" t="e">
        <f>IF('Crisis Indicator Data'!#REF!="No Data",1,IF(#REF!&lt;&gt;"",1,0))</f>
        <v>#REF!</v>
      </c>
      <c r="AC83" s="204" t="e">
        <f>IF('Crisis Indicator Data'!#REF!="No Data",1,IF(#REF!&lt;&gt;"",1,0))</f>
        <v>#REF!</v>
      </c>
      <c r="AD83" s="204" t="e">
        <f>IF('Crisis Indicator Data'!#REF!="No Data",1,IF(#REF!&lt;&gt;"",1,0))</f>
        <v>#REF!</v>
      </c>
      <c r="AE83" s="204" t="e">
        <f>IF('Crisis Indicator Data'!#REF!="No Data",1,IF(#REF!&lt;&gt;"",1,0))</f>
        <v>#REF!</v>
      </c>
      <c r="AF83" s="204" t="e">
        <f>IF('Crisis Indicator Data'!#REF!="No Data",1,IF(#REF!&lt;&gt;"",1,0))</f>
        <v>#REF!</v>
      </c>
      <c r="AG83" s="204" t="e">
        <f>IF('Crisis Indicator Data'!#REF!="No Data",1,IF(#REF!&lt;&gt;"",1,0))</f>
        <v>#REF!</v>
      </c>
      <c r="AH83" s="204" t="e">
        <f>IF('Crisis Indicator Data'!#REF!="No Data",1,IF(#REF!&lt;&gt;"",1,0))</f>
        <v>#REF!</v>
      </c>
      <c r="AI83" s="204" t="e">
        <f>IF('Crisis Indicator Data'!#REF!="No Data",1,IF(#REF!&lt;&gt;"",1,0))</f>
        <v>#REF!</v>
      </c>
      <c r="AJ83" s="204" t="e">
        <f>IF('Crisis Indicator Data'!#REF!="No Data",1,IF(#REF!&lt;&gt;"",1,0))</f>
        <v>#REF!</v>
      </c>
      <c r="AK83" s="204" t="e">
        <f>IF('Crisis Indicator Data'!#REF!="No Data",1,IF(#REF!&lt;&gt;"",1,0))</f>
        <v>#REF!</v>
      </c>
      <c r="AL83" s="204" t="e">
        <f>IF('Crisis Indicator Data'!#REF!="No Data",1,IF(#REF!&lt;&gt;"",1,0))</f>
        <v>#REF!</v>
      </c>
      <c r="AM83" s="204" t="e">
        <f>IF('Crisis Indicator Data'!#REF!="No Data",1,IF(#REF!&lt;&gt;"",1,0))</f>
        <v>#REF!</v>
      </c>
      <c r="AN83" s="204" t="e">
        <f>IF('Crisis Indicator Data'!#REF!="No Data",1,IF(#REF!&lt;&gt;"",1,0))</f>
        <v>#REF!</v>
      </c>
      <c r="AO83" s="204" t="e">
        <f>IF('Crisis Indicator Data'!#REF!="No Data",1,IF(#REF!&lt;&gt;"",1,0))</f>
        <v>#REF!</v>
      </c>
      <c r="AP83" s="204" t="e">
        <f>IF('Crisis Indicator Data'!#REF!="No Data",1,IF(#REF!&lt;&gt;"",1,0))</f>
        <v>#REF!</v>
      </c>
      <c r="AQ83" s="204" t="e">
        <f>IF('Crisis Indicator Data'!#REF!="No Data",1,IF(#REF!&lt;&gt;"",1,0))</f>
        <v>#REF!</v>
      </c>
      <c r="AR83" s="204" t="e">
        <f>IF('Crisis Indicator Data'!#REF!="No Data",1,IF(#REF!&lt;&gt;"",1,0))</f>
        <v>#REF!</v>
      </c>
      <c r="AS83" s="204" t="e">
        <f>IF('Crisis Indicator Data'!#REF!="No Data",1,IF(#REF!&lt;&gt;"",1,0))</f>
        <v>#REF!</v>
      </c>
      <c r="AT83" s="204" t="e">
        <f>IF('Crisis Indicator Data'!#REF!="No Data",1,IF(#REF!&lt;&gt;"",1,0))</f>
        <v>#REF!</v>
      </c>
      <c r="AU83" s="204" t="e">
        <f>IF('Crisis Indicator Data'!#REF!="No Data",1,IF(#REF!&lt;&gt;"",1,0))</f>
        <v>#REF!</v>
      </c>
      <c r="AV83" s="204" t="e">
        <f>IF('Crisis Indicator Data'!#REF!="No Data",1,IF(#REF!&lt;&gt;"",1,0))</f>
        <v>#REF!</v>
      </c>
      <c r="AW83" s="204" t="e">
        <f>IF('Crisis Indicator Data'!#REF!="No Data",1,IF(#REF!&lt;&gt;"",1,0))</f>
        <v>#REF!</v>
      </c>
      <c r="AX83" s="204" t="e">
        <f>IF('Crisis Indicator Data'!#REF!="No Data",1,IF(#REF!&lt;&gt;"",1,0))</f>
        <v>#REF!</v>
      </c>
      <c r="AY83" s="204" t="e">
        <f>IF('Crisis Indicator Data'!#REF!="No Data",1,IF(#REF!&lt;&gt;"",1,0))</f>
        <v>#REF!</v>
      </c>
      <c r="AZ83" s="204" t="e">
        <f>IF('Crisis Indicator Data'!#REF!="No Data",1,IF(#REF!&lt;&gt;"",1,0))</f>
        <v>#REF!</v>
      </c>
      <c r="BA83" t="e">
        <f t="shared" si="4"/>
        <v>#REF!</v>
      </c>
      <c r="BB83" s="22" t="e">
        <f t="shared" si="5"/>
        <v>#REF!</v>
      </c>
    </row>
    <row r="84" spans="1:54" x14ac:dyDescent="0.35">
      <c r="A84" t="s">
        <v>6976</v>
      </c>
      <c r="B84" s="204" t="e">
        <f>IF('Crisis Indicator Data'!#REF!="No Data",1,IF(#REF!&lt;&gt;"",1,0))</f>
        <v>#REF!</v>
      </c>
      <c r="C84" s="204" t="e">
        <f>IF('Crisis Indicator Data'!#REF!="No Data",1,IF(#REF!&lt;&gt;"",1,0))</f>
        <v>#REF!</v>
      </c>
      <c r="D84" s="204" t="e">
        <f>IF('Crisis Indicator Data'!#REF!="No Data",1,IF(#REF!&lt;&gt;"",1,0))</f>
        <v>#REF!</v>
      </c>
      <c r="E84" s="204" t="e">
        <f>IF('Crisis Indicator Data'!#REF!="No Data",1,IF(#REF!&lt;&gt;"",1,0))</f>
        <v>#REF!</v>
      </c>
      <c r="F84" s="204" t="e">
        <f>IF('Crisis Indicator Data'!#REF!="No Data",1,IF(#REF!&lt;&gt;"",1,0))</f>
        <v>#REF!</v>
      </c>
      <c r="G84" s="204" t="e">
        <f>IF('Crisis Indicator Data'!#REF!="No Data",1,IF(#REF!&lt;&gt;"",1,0))</f>
        <v>#REF!</v>
      </c>
      <c r="H84" s="204" t="e">
        <f>IF('Crisis Indicator Data'!#REF!="No Data",1,IF(#REF!&lt;&gt;"",1,0))</f>
        <v>#REF!</v>
      </c>
      <c r="I84" s="204" t="e">
        <f>IF('Crisis Indicator Data'!#REF!="No Data",1,IF(#REF!&lt;&gt;"",1,0))</f>
        <v>#REF!</v>
      </c>
      <c r="J84" s="204" t="e">
        <f>IF('Crisis Indicator Data'!#REF!="No Data",1,IF(#REF!&lt;&gt;"",1,0))</f>
        <v>#REF!</v>
      </c>
      <c r="K84" s="204" t="e">
        <f>IF('Crisis Indicator Data'!#REF!="No Data",1,IF(#REF!&lt;&gt;"",1,0))</f>
        <v>#REF!</v>
      </c>
      <c r="L84" s="204" t="e">
        <f>IF('Crisis Indicator Data'!#REF!="No Data",1,IF(#REF!&lt;&gt;"",1,0))</f>
        <v>#REF!</v>
      </c>
      <c r="M84" s="204" t="e">
        <f>IF('Crisis Indicator Data'!#REF!="No Data",1,IF(#REF!&lt;&gt;"",1,0))</f>
        <v>#REF!</v>
      </c>
      <c r="N84" s="204" t="e">
        <f>IF('Crisis Indicator Data'!#REF!="No Data",1,IF(#REF!&lt;&gt;"",1,0))</f>
        <v>#REF!</v>
      </c>
      <c r="O84" s="204" t="e">
        <f>IF('Crisis Indicator Data'!#REF!="No Data",1,IF(#REF!&lt;&gt;"",1,0))</f>
        <v>#REF!</v>
      </c>
      <c r="P84" s="204" t="e">
        <f>IF('Crisis Indicator Data'!#REF!="No Data",1,IF(#REF!&lt;&gt;"",1,0))</f>
        <v>#REF!</v>
      </c>
      <c r="Q84" s="204" t="e">
        <f>IF('Crisis Indicator Data'!#REF!="No Data",1,IF(#REF!&lt;&gt;"",1,0))</f>
        <v>#REF!</v>
      </c>
      <c r="R84" s="204" t="e">
        <f>IF('Crisis Indicator Data'!#REF!="No Data",1,IF(#REF!&lt;&gt;"",1,0))</f>
        <v>#REF!</v>
      </c>
      <c r="S84" s="204" t="e">
        <f>IF('Crisis Indicator Data'!#REF!="No Data",1,IF(#REF!&lt;&gt;"",1,0))</f>
        <v>#REF!</v>
      </c>
      <c r="T84" s="204" t="e">
        <f>IF('Crisis Indicator Data'!#REF!="No Data",1,IF(#REF!&lt;&gt;"",1,0))</f>
        <v>#REF!</v>
      </c>
      <c r="U84" s="204" t="e">
        <f>IF('Crisis Indicator Data'!#REF!="No Data",1,IF(#REF!&lt;&gt;"",1,0))</f>
        <v>#REF!</v>
      </c>
      <c r="V84" s="204" t="e">
        <f>IF('Crisis Indicator Data'!#REF!="No Data",1,IF(#REF!&lt;&gt;"",1,0))</f>
        <v>#REF!</v>
      </c>
      <c r="W84" s="204" t="e">
        <f>IF('Crisis Indicator Data'!#REF!="No Data",1,IF(#REF!&lt;&gt;"",1,0))</f>
        <v>#REF!</v>
      </c>
      <c r="X84" s="204" t="e">
        <f>IF('Crisis Indicator Data'!#REF!="No Data",1,IF(#REF!&lt;&gt;"",1,0))</f>
        <v>#REF!</v>
      </c>
      <c r="Y84" s="204" t="e">
        <f>IF('Crisis Indicator Data'!#REF!="No Data",1,IF(#REF!&lt;&gt;"",1,0))</f>
        <v>#REF!</v>
      </c>
      <c r="Z84" s="204" t="e">
        <f>IF('Crisis Indicator Data'!#REF!="No Data",1,IF(#REF!&lt;&gt;"",1,0))</f>
        <v>#REF!</v>
      </c>
      <c r="AA84" s="204" t="e">
        <f>IF('Crisis Indicator Data'!#REF!="No Data",1,IF(#REF!&lt;&gt;"",1,0))</f>
        <v>#REF!</v>
      </c>
      <c r="AB84" s="204" t="e">
        <f>IF('Crisis Indicator Data'!#REF!="No Data",1,IF(#REF!&lt;&gt;"",1,0))</f>
        <v>#REF!</v>
      </c>
      <c r="AC84" s="204" t="e">
        <f>IF('Crisis Indicator Data'!#REF!="No Data",1,IF(#REF!&lt;&gt;"",1,0))</f>
        <v>#REF!</v>
      </c>
      <c r="AD84" s="204" t="e">
        <f>IF('Crisis Indicator Data'!#REF!="No Data",1,IF(#REF!&lt;&gt;"",1,0))</f>
        <v>#REF!</v>
      </c>
      <c r="AE84" s="204" t="e">
        <f>IF('Crisis Indicator Data'!#REF!="No Data",1,IF(#REF!&lt;&gt;"",1,0))</f>
        <v>#REF!</v>
      </c>
      <c r="AF84" s="204" t="e">
        <f>IF('Crisis Indicator Data'!#REF!="No Data",1,IF(#REF!&lt;&gt;"",1,0))</f>
        <v>#REF!</v>
      </c>
      <c r="AG84" s="204" t="e">
        <f>IF('Crisis Indicator Data'!#REF!="No Data",1,IF(#REF!&lt;&gt;"",1,0))</f>
        <v>#REF!</v>
      </c>
      <c r="AH84" s="204" t="e">
        <f>IF('Crisis Indicator Data'!#REF!="No Data",1,IF(#REF!&lt;&gt;"",1,0))</f>
        <v>#REF!</v>
      </c>
      <c r="AI84" s="204" t="e">
        <f>IF('Crisis Indicator Data'!#REF!="No Data",1,IF(#REF!&lt;&gt;"",1,0))</f>
        <v>#REF!</v>
      </c>
      <c r="AJ84" s="204" t="e">
        <f>IF('Crisis Indicator Data'!#REF!="No Data",1,IF(#REF!&lt;&gt;"",1,0))</f>
        <v>#REF!</v>
      </c>
      <c r="AK84" s="204" t="e">
        <f>IF('Crisis Indicator Data'!#REF!="No Data",1,IF(#REF!&lt;&gt;"",1,0))</f>
        <v>#REF!</v>
      </c>
      <c r="AL84" s="204" t="e">
        <f>IF('Crisis Indicator Data'!#REF!="No Data",1,IF(#REF!&lt;&gt;"",1,0))</f>
        <v>#REF!</v>
      </c>
      <c r="AM84" s="204" t="e">
        <f>IF('Crisis Indicator Data'!#REF!="No Data",1,IF(#REF!&lt;&gt;"",1,0))</f>
        <v>#REF!</v>
      </c>
      <c r="AN84" s="204" t="e">
        <f>IF('Crisis Indicator Data'!#REF!="No Data",1,IF(#REF!&lt;&gt;"",1,0))</f>
        <v>#REF!</v>
      </c>
      <c r="AO84" s="204" t="e">
        <f>IF('Crisis Indicator Data'!#REF!="No Data",1,IF(#REF!&lt;&gt;"",1,0))</f>
        <v>#REF!</v>
      </c>
      <c r="AP84" s="204" t="e">
        <f>IF('Crisis Indicator Data'!#REF!="No Data",1,IF(#REF!&lt;&gt;"",1,0))</f>
        <v>#REF!</v>
      </c>
      <c r="AQ84" s="204" t="e">
        <f>IF('Crisis Indicator Data'!#REF!="No Data",1,IF(#REF!&lt;&gt;"",1,0))</f>
        <v>#REF!</v>
      </c>
      <c r="AR84" s="204" t="e">
        <f>IF('Crisis Indicator Data'!#REF!="No Data",1,IF(#REF!&lt;&gt;"",1,0))</f>
        <v>#REF!</v>
      </c>
      <c r="AS84" s="204" t="e">
        <f>IF('Crisis Indicator Data'!#REF!="No Data",1,IF(#REF!&lt;&gt;"",1,0))</f>
        <v>#REF!</v>
      </c>
      <c r="AT84" s="204" t="e">
        <f>IF('Crisis Indicator Data'!#REF!="No Data",1,IF(#REF!&lt;&gt;"",1,0))</f>
        <v>#REF!</v>
      </c>
      <c r="AU84" s="204" t="e">
        <f>IF('Crisis Indicator Data'!#REF!="No Data",1,IF(#REF!&lt;&gt;"",1,0))</f>
        <v>#REF!</v>
      </c>
      <c r="AV84" s="204" t="e">
        <f>IF('Crisis Indicator Data'!#REF!="No Data",1,IF(#REF!&lt;&gt;"",1,0))</f>
        <v>#REF!</v>
      </c>
      <c r="AW84" s="204" t="e">
        <f>IF('Crisis Indicator Data'!#REF!="No Data",1,IF(#REF!&lt;&gt;"",1,0))</f>
        <v>#REF!</v>
      </c>
      <c r="AX84" s="204" t="e">
        <f>IF('Crisis Indicator Data'!#REF!="No Data",1,IF(#REF!&lt;&gt;"",1,0))</f>
        <v>#REF!</v>
      </c>
      <c r="AY84" s="204" t="e">
        <f>IF('Crisis Indicator Data'!#REF!="No Data",1,IF(#REF!&lt;&gt;"",1,0))</f>
        <v>#REF!</v>
      </c>
      <c r="AZ84" s="204" t="e">
        <f>IF('Crisis Indicator Data'!#REF!="No Data",1,IF(#REF!&lt;&gt;"",1,0))</f>
        <v>#REF!</v>
      </c>
      <c r="BA84" t="e">
        <f t="shared" si="4"/>
        <v>#REF!</v>
      </c>
      <c r="BB84" s="22" t="e">
        <f t="shared" si="5"/>
        <v>#REF!</v>
      </c>
    </row>
    <row r="85" spans="1:54" x14ac:dyDescent="0.35">
      <c r="A85" t="s">
        <v>6974</v>
      </c>
      <c r="B85" s="204" t="e">
        <f>IF('Crisis Indicator Data'!#REF!="No Data",1,IF(#REF!&lt;&gt;"",1,0))</f>
        <v>#REF!</v>
      </c>
      <c r="C85" s="204" t="e">
        <f>IF('Crisis Indicator Data'!#REF!="No Data",1,IF(#REF!&lt;&gt;"",1,0))</f>
        <v>#REF!</v>
      </c>
      <c r="D85" s="204" t="e">
        <f>IF('Crisis Indicator Data'!#REF!="No Data",1,IF(#REF!&lt;&gt;"",1,0))</f>
        <v>#REF!</v>
      </c>
      <c r="E85" s="204" t="e">
        <f>IF('Crisis Indicator Data'!#REF!="No Data",1,IF(#REF!&lt;&gt;"",1,0))</f>
        <v>#REF!</v>
      </c>
      <c r="F85" s="204" t="e">
        <f>IF('Crisis Indicator Data'!#REF!="No Data",1,IF(#REF!&lt;&gt;"",1,0))</f>
        <v>#REF!</v>
      </c>
      <c r="G85" s="204" t="e">
        <f>IF('Crisis Indicator Data'!#REF!="No Data",1,IF(#REF!&lt;&gt;"",1,0))</f>
        <v>#REF!</v>
      </c>
      <c r="H85" s="204" t="e">
        <f>IF('Crisis Indicator Data'!#REF!="No Data",1,IF(#REF!&lt;&gt;"",1,0))</f>
        <v>#REF!</v>
      </c>
      <c r="I85" s="204" t="e">
        <f>IF('Crisis Indicator Data'!#REF!="No Data",1,IF(#REF!&lt;&gt;"",1,0))</f>
        <v>#REF!</v>
      </c>
      <c r="J85" s="204" t="e">
        <f>IF('Crisis Indicator Data'!#REF!="No Data",1,IF(#REF!&lt;&gt;"",1,0))</f>
        <v>#REF!</v>
      </c>
      <c r="K85" s="204" t="e">
        <f>IF('Crisis Indicator Data'!#REF!="No Data",1,IF(#REF!&lt;&gt;"",1,0))</f>
        <v>#REF!</v>
      </c>
      <c r="L85" s="204" t="e">
        <f>IF('Crisis Indicator Data'!#REF!="No Data",1,IF(#REF!&lt;&gt;"",1,0))</f>
        <v>#REF!</v>
      </c>
      <c r="M85" s="204" t="e">
        <f>IF('Crisis Indicator Data'!#REF!="No Data",1,IF(#REF!&lt;&gt;"",1,0))</f>
        <v>#REF!</v>
      </c>
      <c r="N85" s="204" t="e">
        <f>IF('Crisis Indicator Data'!#REF!="No Data",1,IF(#REF!&lt;&gt;"",1,0))</f>
        <v>#REF!</v>
      </c>
      <c r="O85" s="204" t="e">
        <f>IF('Crisis Indicator Data'!#REF!="No Data",1,IF(#REF!&lt;&gt;"",1,0))</f>
        <v>#REF!</v>
      </c>
      <c r="P85" s="204" t="e">
        <f>IF('Crisis Indicator Data'!#REF!="No Data",1,IF(#REF!&lt;&gt;"",1,0))</f>
        <v>#REF!</v>
      </c>
      <c r="Q85" s="204" t="e">
        <f>IF('Crisis Indicator Data'!#REF!="No Data",1,IF(#REF!&lt;&gt;"",1,0))</f>
        <v>#REF!</v>
      </c>
      <c r="R85" s="204" t="e">
        <f>IF('Crisis Indicator Data'!#REF!="No Data",1,IF(#REF!&lt;&gt;"",1,0))</f>
        <v>#REF!</v>
      </c>
      <c r="S85" s="204" t="e">
        <f>IF('Crisis Indicator Data'!#REF!="No Data",1,IF(#REF!&lt;&gt;"",1,0))</f>
        <v>#REF!</v>
      </c>
      <c r="T85" s="204" t="e">
        <f>IF('Crisis Indicator Data'!#REF!="No Data",1,IF(#REF!&lt;&gt;"",1,0))</f>
        <v>#REF!</v>
      </c>
      <c r="U85" s="204" t="e">
        <f>IF('Crisis Indicator Data'!#REF!="No Data",1,IF(#REF!&lt;&gt;"",1,0))</f>
        <v>#REF!</v>
      </c>
      <c r="V85" s="204" t="e">
        <f>IF('Crisis Indicator Data'!#REF!="No Data",1,IF(#REF!&lt;&gt;"",1,0))</f>
        <v>#REF!</v>
      </c>
      <c r="W85" s="204" t="e">
        <f>IF('Crisis Indicator Data'!#REF!="No Data",1,IF(#REF!&lt;&gt;"",1,0))</f>
        <v>#REF!</v>
      </c>
      <c r="X85" s="204" t="e">
        <f>IF('Crisis Indicator Data'!#REF!="No Data",1,IF(#REF!&lt;&gt;"",1,0))</f>
        <v>#REF!</v>
      </c>
      <c r="Y85" s="204" t="e">
        <f>IF('Crisis Indicator Data'!#REF!="No Data",1,IF(#REF!&lt;&gt;"",1,0))</f>
        <v>#REF!</v>
      </c>
      <c r="Z85" s="204" t="e">
        <f>IF('Crisis Indicator Data'!#REF!="No Data",1,IF(#REF!&lt;&gt;"",1,0))</f>
        <v>#REF!</v>
      </c>
      <c r="AA85" s="204" t="e">
        <f>IF('Crisis Indicator Data'!#REF!="No Data",1,IF(#REF!&lt;&gt;"",1,0))</f>
        <v>#REF!</v>
      </c>
      <c r="AB85" s="204" t="e">
        <f>IF('Crisis Indicator Data'!#REF!="No Data",1,IF(#REF!&lt;&gt;"",1,0))</f>
        <v>#REF!</v>
      </c>
      <c r="AC85" s="204" t="e">
        <f>IF('Crisis Indicator Data'!#REF!="No Data",1,IF(#REF!&lt;&gt;"",1,0))</f>
        <v>#REF!</v>
      </c>
      <c r="AD85" s="204" t="e">
        <f>IF('Crisis Indicator Data'!#REF!="No Data",1,IF(#REF!&lt;&gt;"",1,0))</f>
        <v>#REF!</v>
      </c>
      <c r="AE85" s="204" t="e">
        <f>IF('Crisis Indicator Data'!#REF!="No Data",1,IF(#REF!&lt;&gt;"",1,0))</f>
        <v>#REF!</v>
      </c>
      <c r="AF85" s="204" t="e">
        <f>IF('Crisis Indicator Data'!#REF!="No Data",1,IF(#REF!&lt;&gt;"",1,0))</f>
        <v>#REF!</v>
      </c>
      <c r="AG85" s="204" t="e">
        <f>IF('Crisis Indicator Data'!#REF!="No Data",1,IF(#REF!&lt;&gt;"",1,0))</f>
        <v>#REF!</v>
      </c>
      <c r="AH85" s="204" t="e">
        <f>IF('Crisis Indicator Data'!#REF!="No Data",1,IF(#REF!&lt;&gt;"",1,0))</f>
        <v>#REF!</v>
      </c>
      <c r="AI85" s="204" t="e">
        <f>IF('Crisis Indicator Data'!#REF!="No Data",1,IF(#REF!&lt;&gt;"",1,0))</f>
        <v>#REF!</v>
      </c>
      <c r="AJ85" s="204" t="e">
        <f>IF('Crisis Indicator Data'!#REF!="No Data",1,IF(#REF!&lt;&gt;"",1,0))</f>
        <v>#REF!</v>
      </c>
      <c r="AK85" s="204" t="e">
        <f>IF('Crisis Indicator Data'!#REF!="No Data",1,IF(#REF!&lt;&gt;"",1,0))</f>
        <v>#REF!</v>
      </c>
      <c r="AL85" s="204" t="e">
        <f>IF('Crisis Indicator Data'!#REF!="No Data",1,IF(#REF!&lt;&gt;"",1,0))</f>
        <v>#REF!</v>
      </c>
      <c r="AM85" s="204" t="e">
        <f>IF('Crisis Indicator Data'!#REF!="No Data",1,IF(#REF!&lt;&gt;"",1,0))</f>
        <v>#REF!</v>
      </c>
      <c r="AN85" s="204" t="e">
        <f>IF('Crisis Indicator Data'!#REF!="No Data",1,IF(#REF!&lt;&gt;"",1,0))</f>
        <v>#REF!</v>
      </c>
      <c r="AO85" s="204" t="e">
        <f>IF('Crisis Indicator Data'!#REF!="No Data",1,IF(#REF!&lt;&gt;"",1,0))</f>
        <v>#REF!</v>
      </c>
      <c r="AP85" s="204" t="e">
        <f>IF('Crisis Indicator Data'!#REF!="No Data",1,IF(#REF!&lt;&gt;"",1,0))</f>
        <v>#REF!</v>
      </c>
      <c r="AQ85" s="204" t="e">
        <f>IF('Crisis Indicator Data'!#REF!="No Data",1,IF(#REF!&lt;&gt;"",1,0))</f>
        <v>#REF!</v>
      </c>
      <c r="AR85" s="204" t="e">
        <f>IF('Crisis Indicator Data'!#REF!="No Data",1,IF(#REF!&lt;&gt;"",1,0))</f>
        <v>#REF!</v>
      </c>
      <c r="AS85" s="204" t="e">
        <f>IF('Crisis Indicator Data'!#REF!="No Data",1,IF(#REF!&lt;&gt;"",1,0))</f>
        <v>#REF!</v>
      </c>
      <c r="AT85" s="204" t="e">
        <f>IF('Crisis Indicator Data'!#REF!="No Data",1,IF(#REF!&lt;&gt;"",1,0))</f>
        <v>#REF!</v>
      </c>
      <c r="AU85" s="204" t="e">
        <f>IF('Crisis Indicator Data'!#REF!="No Data",1,IF(#REF!&lt;&gt;"",1,0))</f>
        <v>#REF!</v>
      </c>
      <c r="AV85" s="204" t="e">
        <f>IF('Crisis Indicator Data'!#REF!="No Data",1,IF(#REF!&lt;&gt;"",1,0))</f>
        <v>#REF!</v>
      </c>
      <c r="AW85" s="204" t="e">
        <f>IF('Crisis Indicator Data'!#REF!="No Data",1,IF(#REF!&lt;&gt;"",1,0))</f>
        <v>#REF!</v>
      </c>
      <c r="AX85" s="204" t="e">
        <f>IF('Crisis Indicator Data'!#REF!="No Data",1,IF(#REF!&lt;&gt;"",1,0))</f>
        <v>#REF!</v>
      </c>
      <c r="AY85" s="204" t="e">
        <f>IF('Crisis Indicator Data'!#REF!="No Data",1,IF(#REF!&lt;&gt;"",1,0))</f>
        <v>#REF!</v>
      </c>
      <c r="AZ85" s="204" t="e">
        <f>IF('Crisis Indicator Data'!#REF!="No Data",1,IF(#REF!&lt;&gt;"",1,0))</f>
        <v>#REF!</v>
      </c>
      <c r="BA85" t="e">
        <f t="shared" si="4"/>
        <v>#REF!</v>
      </c>
      <c r="BB85" s="22" t="e">
        <f t="shared" si="5"/>
        <v>#REF!</v>
      </c>
    </row>
    <row r="86" spans="1:54" x14ac:dyDescent="0.35">
      <c r="A86" t="s">
        <v>6978</v>
      </c>
      <c r="B86" s="204" t="e">
        <f>IF('Crisis Indicator Data'!#REF!="No Data",1,IF(#REF!&lt;&gt;"",1,0))</f>
        <v>#REF!</v>
      </c>
      <c r="C86" s="204" t="e">
        <f>IF('Crisis Indicator Data'!#REF!="No Data",1,IF(#REF!&lt;&gt;"",1,0))</f>
        <v>#REF!</v>
      </c>
      <c r="D86" s="204" t="e">
        <f>IF('Crisis Indicator Data'!#REF!="No Data",1,IF(#REF!&lt;&gt;"",1,0))</f>
        <v>#REF!</v>
      </c>
      <c r="E86" s="204" t="e">
        <f>IF('Crisis Indicator Data'!#REF!="No Data",1,IF(#REF!&lt;&gt;"",1,0))</f>
        <v>#REF!</v>
      </c>
      <c r="F86" s="204" t="e">
        <f>IF('Crisis Indicator Data'!#REF!="No Data",1,IF(#REF!&lt;&gt;"",1,0))</f>
        <v>#REF!</v>
      </c>
      <c r="G86" s="204" t="e">
        <f>IF('Crisis Indicator Data'!#REF!="No Data",1,IF(#REF!&lt;&gt;"",1,0))</f>
        <v>#REF!</v>
      </c>
      <c r="H86" s="204" t="e">
        <f>IF('Crisis Indicator Data'!#REF!="No Data",1,IF(#REF!&lt;&gt;"",1,0))</f>
        <v>#REF!</v>
      </c>
      <c r="I86" s="204" t="e">
        <f>IF('Crisis Indicator Data'!#REF!="No Data",1,IF(#REF!&lt;&gt;"",1,0))</f>
        <v>#REF!</v>
      </c>
      <c r="J86" s="204" t="e">
        <f>IF('Crisis Indicator Data'!#REF!="No Data",1,IF(#REF!&lt;&gt;"",1,0))</f>
        <v>#REF!</v>
      </c>
      <c r="K86" s="204" t="e">
        <f>IF('Crisis Indicator Data'!#REF!="No Data",1,IF(#REF!&lt;&gt;"",1,0))</f>
        <v>#REF!</v>
      </c>
      <c r="L86" s="204" t="e">
        <f>IF('Crisis Indicator Data'!#REF!="No Data",1,IF(#REF!&lt;&gt;"",1,0))</f>
        <v>#REF!</v>
      </c>
      <c r="M86" s="204" t="e">
        <f>IF('Crisis Indicator Data'!#REF!="No Data",1,IF(#REF!&lt;&gt;"",1,0))</f>
        <v>#REF!</v>
      </c>
      <c r="N86" s="204" t="e">
        <f>IF('Crisis Indicator Data'!#REF!="No Data",1,IF(#REF!&lt;&gt;"",1,0))</f>
        <v>#REF!</v>
      </c>
      <c r="O86" s="204" t="e">
        <f>IF('Crisis Indicator Data'!#REF!="No Data",1,IF(#REF!&lt;&gt;"",1,0))</f>
        <v>#REF!</v>
      </c>
      <c r="P86" s="204" t="e">
        <f>IF('Crisis Indicator Data'!#REF!="No Data",1,IF(#REF!&lt;&gt;"",1,0))</f>
        <v>#REF!</v>
      </c>
      <c r="Q86" s="204" t="e">
        <f>IF('Crisis Indicator Data'!#REF!="No Data",1,IF(#REF!&lt;&gt;"",1,0))</f>
        <v>#REF!</v>
      </c>
      <c r="R86" s="204" t="e">
        <f>IF('Crisis Indicator Data'!#REF!="No Data",1,IF(#REF!&lt;&gt;"",1,0))</f>
        <v>#REF!</v>
      </c>
      <c r="S86" s="204" t="e">
        <f>IF('Crisis Indicator Data'!#REF!="No Data",1,IF(#REF!&lt;&gt;"",1,0))</f>
        <v>#REF!</v>
      </c>
      <c r="T86" s="204" t="e">
        <f>IF('Crisis Indicator Data'!#REF!="No Data",1,IF(#REF!&lt;&gt;"",1,0))</f>
        <v>#REF!</v>
      </c>
      <c r="U86" s="204" t="e">
        <f>IF('Crisis Indicator Data'!#REF!="No Data",1,IF(#REF!&lt;&gt;"",1,0))</f>
        <v>#REF!</v>
      </c>
      <c r="V86" s="204" t="e">
        <f>IF('Crisis Indicator Data'!#REF!="No Data",1,IF(#REF!&lt;&gt;"",1,0))</f>
        <v>#REF!</v>
      </c>
      <c r="W86" s="204" t="e">
        <f>IF('Crisis Indicator Data'!#REF!="No Data",1,IF(#REF!&lt;&gt;"",1,0))</f>
        <v>#REF!</v>
      </c>
      <c r="X86" s="204" t="e">
        <f>IF('Crisis Indicator Data'!#REF!="No Data",1,IF(#REF!&lt;&gt;"",1,0))</f>
        <v>#REF!</v>
      </c>
      <c r="Y86" s="204" t="e">
        <f>IF('Crisis Indicator Data'!#REF!="No Data",1,IF(#REF!&lt;&gt;"",1,0))</f>
        <v>#REF!</v>
      </c>
      <c r="Z86" s="204" t="e">
        <f>IF('Crisis Indicator Data'!#REF!="No Data",1,IF(#REF!&lt;&gt;"",1,0))</f>
        <v>#REF!</v>
      </c>
      <c r="AA86" s="204" t="e">
        <f>IF('Crisis Indicator Data'!#REF!="No Data",1,IF(#REF!&lt;&gt;"",1,0))</f>
        <v>#REF!</v>
      </c>
      <c r="AB86" s="204" t="e">
        <f>IF('Crisis Indicator Data'!#REF!="No Data",1,IF(#REF!&lt;&gt;"",1,0))</f>
        <v>#REF!</v>
      </c>
      <c r="AC86" s="204" t="e">
        <f>IF('Crisis Indicator Data'!#REF!="No Data",1,IF(#REF!&lt;&gt;"",1,0))</f>
        <v>#REF!</v>
      </c>
      <c r="AD86" s="204" t="e">
        <f>IF('Crisis Indicator Data'!#REF!="No Data",1,IF(#REF!&lt;&gt;"",1,0))</f>
        <v>#REF!</v>
      </c>
      <c r="AE86" s="204" t="e">
        <f>IF('Crisis Indicator Data'!#REF!="No Data",1,IF(#REF!&lt;&gt;"",1,0))</f>
        <v>#REF!</v>
      </c>
      <c r="AF86" s="204" t="e">
        <f>IF('Crisis Indicator Data'!#REF!="No Data",1,IF(#REF!&lt;&gt;"",1,0))</f>
        <v>#REF!</v>
      </c>
      <c r="AG86" s="204" t="e">
        <f>IF('Crisis Indicator Data'!#REF!="No Data",1,IF(#REF!&lt;&gt;"",1,0))</f>
        <v>#REF!</v>
      </c>
      <c r="AH86" s="204" t="e">
        <f>IF('Crisis Indicator Data'!#REF!="No Data",1,IF(#REF!&lt;&gt;"",1,0))</f>
        <v>#REF!</v>
      </c>
      <c r="AI86" s="204" t="e">
        <f>IF('Crisis Indicator Data'!#REF!="No Data",1,IF(#REF!&lt;&gt;"",1,0))</f>
        <v>#REF!</v>
      </c>
      <c r="AJ86" s="204" t="e">
        <f>IF('Crisis Indicator Data'!#REF!="No Data",1,IF(#REF!&lt;&gt;"",1,0))</f>
        <v>#REF!</v>
      </c>
      <c r="AK86" s="204" t="e">
        <f>IF('Crisis Indicator Data'!#REF!="No Data",1,IF(#REF!&lt;&gt;"",1,0))</f>
        <v>#REF!</v>
      </c>
      <c r="AL86" s="204" t="e">
        <f>IF('Crisis Indicator Data'!#REF!="No Data",1,IF(#REF!&lt;&gt;"",1,0))</f>
        <v>#REF!</v>
      </c>
      <c r="AM86" s="204" t="e">
        <f>IF('Crisis Indicator Data'!#REF!="No Data",1,IF(#REF!&lt;&gt;"",1,0))</f>
        <v>#REF!</v>
      </c>
      <c r="AN86" s="204" t="e">
        <f>IF('Crisis Indicator Data'!#REF!="No Data",1,IF(#REF!&lt;&gt;"",1,0))</f>
        <v>#REF!</v>
      </c>
      <c r="AO86" s="204" t="e">
        <f>IF('Crisis Indicator Data'!#REF!="No Data",1,IF(#REF!&lt;&gt;"",1,0))</f>
        <v>#REF!</v>
      </c>
      <c r="AP86" s="204" t="e">
        <f>IF('Crisis Indicator Data'!#REF!="No Data",1,IF(#REF!&lt;&gt;"",1,0))</f>
        <v>#REF!</v>
      </c>
      <c r="AQ86" s="204" t="e">
        <f>IF('Crisis Indicator Data'!#REF!="No Data",1,IF(#REF!&lt;&gt;"",1,0))</f>
        <v>#REF!</v>
      </c>
      <c r="AR86" s="204" t="e">
        <f>IF('Crisis Indicator Data'!#REF!="No Data",1,IF(#REF!&lt;&gt;"",1,0))</f>
        <v>#REF!</v>
      </c>
      <c r="AS86" s="204" t="e">
        <f>IF('Crisis Indicator Data'!#REF!="No Data",1,IF(#REF!&lt;&gt;"",1,0))</f>
        <v>#REF!</v>
      </c>
      <c r="AT86" s="204" t="e">
        <f>IF('Crisis Indicator Data'!#REF!="No Data",1,IF(#REF!&lt;&gt;"",1,0))</f>
        <v>#REF!</v>
      </c>
      <c r="AU86" s="204" t="e">
        <f>IF('Crisis Indicator Data'!#REF!="No Data",1,IF(#REF!&lt;&gt;"",1,0))</f>
        <v>#REF!</v>
      </c>
      <c r="AV86" s="204" t="e">
        <f>IF('Crisis Indicator Data'!#REF!="No Data",1,IF(#REF!&lt;&gt;"",1,0))</f>
        <v>#REF!</v>
      </c>
      <c r="AW86" s="204" t="e">
        <f>IF('Crisis Indicator Data'!#REF!="No Data",1,IF(#REF!&lt;&gt;"",1,0))</f>
        <v>#REF!</v>
      </c>
      <c r="AX86" s="204" t="e">
        <f>IF('Crisis Indicator Data'!#REF!="No Data",1,IF(#REF!&lt;&gt;"",1,0))</f>
        <v>#REF!</v>
      </c>
      <c r="AY86" s="204" t="e">
        <f>IF('Crisis Indicator Data'!#REF!="No Data",1,IF(#REF!&lt;&gt;"",1,0))</f>
        <v>#REF!</v>
      </c>
      <c r="AZ86" s="204" t="e">
        <f>IF('Crisis Indicator Data'!#REF!="No Data",1,IF(#REF!&lt;&gt;"",1,0))</f>
        <v>#REF!</v>
      </c>
      <c r="BA86" t="e">
        <f t="shared" si="4"/>
        <v>#REF!</v>
      </c>
      <c r="BB86" s="22" t="e">
        <f t="shared" si="5"/>
        <v>#REF!</v>
      </c>
    </row>
    <row r="87" spans="1:54" x14ac:dyDescent="0.35">
      <c r="A87" t="s">
        <v>6979</v>
      </c>
      <c r="B87" s="204" t="e">
        <f>IF('Crisis Indicator Data'!#REF!="No Data",1,IF(#REF!&lt;&gt;"",1,0))</f>
        <v>#REF!</v>
      </c>
      <c r="C87" s="204" t="e">
        <f>IF('Crisis Indicator Data'!#REF!="No Data",1,IF(#REF!&lt;&gt;"",1,0))</f>
        <v>#REF!</v>
      </c>
      <c r="D87" s="204" t="e">
        <f>IF('Crisis Indicator Data'!#REF!="No Data",1,IF(#REF!&lt;&gt;"",1,0))</f>
        <v>#REF!</v>
      </c>
      <c r="E87" s="204" t="e">
        <f>IF('Crisis Indicator Data'!#REF!="No Data",1,IF(#REF!&lt;&gt;"",1,0))</f>
        <v>#REF!</v>
      </c>
      <c r="F87" s="204" t="e">
        <f>IF('Crisis Indicator Data'!#REF!="No Data",1,IF(#REF!&lt;&gt;"",1,0))</f>
        <v>#REF!</v>
      </c>
      <c r="G87" s="204" t="e">
        <f>IF('Crisis Indicator Data'!#REF!="No Data",1,IF(#REF!&lt;&gt;"",1,0))</f>
        <v>#REF!</v>
      </c>
      <c r="H87" s="204" t="e">
        <f>IF('Crisis Indicator Data'!#REF!="No Data",1,IF(#REF!&lt;&gt;"",1,0))</f>
        <v>#REF!</v>
      </c>
      <c r="I87" s="204" t="e">
        <f>IF('Crisis Indicator Data'!#REF!="No Data",1,IF(#REF!&lt;&gt;"",1,0))</f>
        <v>#REF!</v>
      </c>
      <c r="J87" s="204" t="e">
        <f>IF('Crisis Indicator Data'!#REF!="No Data",1,IF(#REF!&lt;&gt;"",1,0))</f>
        <v>#REF!</v>
      </c>
      <c r="K87" s="204" t="e">
        <f>IF('Crisis Indicator Data'!#REF!="No Data",1,IF(#REF!&lt;&gt;"",1,0))</f>
        <v>#REF!</v>
      </c>
      <c r="L87" s="204" t="e">
        <f>IF('Crisis Indicator Data'!#REF!="No Data",1,IF(#REF!&lt;&gt;"",1,0))</f>
        <v>#REF!</v>
      </c>
      <c r="M87" s="204" t="e">
        <f>IF('Crisis Indicator Data'!#REF!="No Data",1,IF(#REF!&lt;&gt;"",1,0))</f>
        <v>#REF!</v>
      </c>
      <c r="N87" s="204" t="e">
        <f>IF('Crisis Indicator Data'!#REF!="No Data",1,IF(#REF!&lt;&gt;"",1,0))</f>
        <v>#REF!</v>
      </c>
      <c r="O87" s="204" t="e">
        <f>IF('Crisis Indicator Data'!#REF!="No Data",1,IF(#REF!&lt;&gt;"",1,0))</f>
        <v>#REF!</v>
      </c>
      <c r="P87" s="204" t="e">
        <f>IF('Crisis Indicator Data'!#REF!="No Data",1,IF(#REF!&lt;&gt;"",1,0))</f>
        <v>#REF!</v>
      </c>
      <c r="Q87" s="204" t="e">
        <f>IF('Crisis Indicator Data'!#REF!="No Data",1,IF(#REF!&lt;&gt;"",1,0))</f>
        <v>#REF!</v>
      </c>
      <c r="R87" s="204" t="e">
        <f>IF('Crisis Indicator Data'!#REF!="No Data",1,IF(#REF!&lt;&gt;"",1,0))</f>
        <v>#REF!</v>
      </c>
      <c r="S87" s="204" t="e">
        <f>IF('Crisis Indicator Data'!#REF!="No Data",1,IF(#REF!&lt;&gt;"",1,0))</f>
        <v>#REF!</v>
      </c>
      <c r="T87" s="204" t="e">
        <f>IF('Crisis Indicator Data'!#REF!="No Data",1,IF(#REF!&lt;&gt;"",1,0))</f>
        <v>#REF!</v>
      </c>
      <c r="U87" s="204" t="e">
        <f>IF('Crisis Indicator Data'!#REF!="No Data",1,IF(#REF!&lt;&gt;"",1,0))</f>
        <v>#REF!</v>
      </c>
      <c r="V87" s="204" t="e">
        <f>IF('Crisis Indicator Data'!#REF!="No Data",1,IF(#REF!&lt;&gt;"",1,0))</f>
        <v>#REF!</v>
      </c>
      <c r="W87" s="204" t="e">
        <f>IF('Crisis Indicator Data'!#REF!="No Data",1,IF(#REF!&lt;&gt;"",1,0))</f>
        <v>#REF!</v>
      </c>
      <c r="X87" s="204" t="e">
        <f>IF('Crisis Indicator Data'!#REF!="No Data",1,IF(#REF!&lt;&gt;"",1,0))</f>
        <v>#REF!</v>
      </c>
      <c r="Y87" s="204" t="e">
        <f>IF('Crisis Indicator Data'!#REF!="No Data",1,IF(#REF!&lt;&gt;"",1,0))</f>
        <v>#REF!</v>
      </c>
      <c r="Z87" s="204" t="e">
        <f>IF('Crisis Indicator Data'!#REF!="No Data",1,IF(#REF!&lt;&gt;"",1,0))</f>
        <v>#REF!</v>
      </c>
      <c r="AA87" s="204" t="e">
        <f>IF('Crisis Indicator Data'!#REF!="No Data",1,IF(#REF!&lt;&gt;"",1,0))</f>
        <v>#REF!</v>
      </c>
      <c r="AB87" s="204" t="e">
        <f>IF('Crisis Indicator Data'!#REF!="No Data",1,IF(#REF!&lt;&gt;"",1,0))</f>
        <v>#REF!</v>
      </c>
      <c r="AC87" s="204" t="e">
        <f>IF('Crisis Indicator Data'!#REF!="No Data",1,IF(#REF!&lt;&gt;"",1,0))</f>
        <v>#REF!</v>
      </c>
      <c r="AD87" s="204" t="e">
        <f>IF('Crisis Indicator Data'!#REF!="No Data",1,IF(#REF!&lt;&gt;"",1,0))</f>
        <v>#REF!</v>
      </c>
      <c r="AE87" s="204" t="e">
        <f>IF('Crisis Indicator Data'!#REF!="No Data",1,IF(#REF!&lt;&gt;"",1,0))</f>
        <v>#REF!</v>
      </c>
      <c r="AF87" s="204" t="e">
        <f>IF('Crisis Indicator Data'!#REF!="No Data",1,IF(#REF!&lt;&gt;"",1,0))</f>
        <v>#REF!</v>
      </c>
      <c r="AG87" s="204" t="e">
        <f>IF('Crisis Indicator Data'!#REF!="No Data",1,IF(#REF!&lt;&gt;"",1,0))</f>
        <v>#REF!</v>
      </c>
      <c r="AH87" s="204" t="e">
        <f>IF('Crisis Indicator Data'!#REF!="No Data",1,IF(#REF!&lt;&gt;"",1,0))</f>
        <v>#REF!</v>
      </c>
      <c r="AI87" s="204" t="e">
        <f>IF('Crisis Indicator Data'!#REF!="No Data",1,IF(#REF!&lt;&gt;"",1,0))</f>
        <v>#REF!</v>
      </c>
      <c r="AJ87" s="204" t="e">
        <f>IF('Crisis Indicator Data'!#REF!="No Data",1,IF(#REF!&lt;&gt;"",1,0))</f>
        <v>#REF!</v>
      </c>
      <c r="AK87" s="204" t="e">
        <f>IF('Crisis Indicator Data'!#REF!="No Data",1,IF(#REF!&lt;&gt;"",1,0))</f>
        <v>#REF!</v>
      </c>
      <c r="AL87" s="204" t="e">
        <f>IF('Crisis Indicator Data'!#REF!="No Data",1,IF(#REF!&lt;&gt;"",1,0))</f>
        <v>#REF!</v>
      </c>
      <c r="AM87" s="204" t="e">
        <f>IF('Crisis Indicator Data'!#REF!="No Data",1,IF(#REF!&lt;&gt;"",1,0))</f>
        <v>#REF!</v>
      </c>
      <c r="AN87" s="204" t="e">
        <f>IF('Crisis Indicator Data'!#REF!="No Data",1,IF(#REF!&lt;&gt;"",1,0))</f>
        <v>#REF!</v>
      </c>
      <c r="AO87" s="204" t="e">
        <f>IF('Crisis Indicator Data'!#REF!="No Data",1,IF(#REF!&lt;&gt;"",1,0))</f>
        <v>#REF!</v>
      </c>
      <c r="AP87" s="204" t="e">
        <f>IF('Crisis Indicator Data'!#REF!="No Data",1,IF(#REF!&lt;&gt;"",1,0))</f>
        <v>#REF!</v>
      </c>
      <c r="AQ87" s="204" t="e">
        <f>IF('Crisis Indicator Data'!#REF!="No Data",1,IF(#REF!&lt;&gt;"",1,0))</f>
        <v>#REF!</v>
      </c>
      <c r="AR87" s="204" t="e">
        <f>IF('Crisis Indicator Data'!#REF!="No Data",1,IF(#REF!&lt;&gt;"",1,0))</f>
        <v>#REF!</v>
      </c>
      <c r="AS87" s="204" t="e">
        <f>IF('Crisis Indicator Data'!#REF!="No Data",1,IF(#REF!&lt;&gt;"",1,0))</f>
        <v>#REF!</v>
      </c>
      <c r="AT87" s="204" t="e">
        <f>IF('Crisis Indicator Data'!#REF!="No Data",1,IF(#REF!&lt;&gt;"",1,0))</f>
        <v>#REF!</v>
      </c>
      <c r="AU87" s="204" t="e">
        <f>IF('Crisis Indicator Data'!#REF!="No Data",1,IF(#REF!&lt;&gt;"",1,0))</f>
        <v>#REF!</v>
      </c>
      <c r="AV87" s="204" t="e">
        <f>IF('Crisis Indicator Data'!#REF!="No Data",1,IF(#REF!&lt;&gt;"",1,0))</f>
        <v>#REF!</v>
      </c>
      <c r="AW87" s="204" t="e">
        <f>IF('Crisis Indicator Data'!#REF!="No Data",1,IF(#REF!&lt;&gt;"",1,0))</f>
        <v>#REF!</v>
      </c>
      <c r="AX87" s="204" t="e">
        <f>IF('Crisis Indicator Data'!#REF!="No Data",1,IF(#REF!&lt;&gt;"",1,0))</f>
        <v>#REF!</v>
      </c>
      <c r="AY87" s="204" t="e">
        <f>IF('Crisis Indicator Data'!#REF!="No Data",1,IF(#REF!&lt;&gt;"",1,0))</f>
        <v>#REF!</v>
      </c>
      <c r="AZ87" s="204" t="e">
        <f>IF('Crisis Indicator Data'!#REF!="No Data",1,IF(#REF!&lt;&gt;"",1,0))</f>
        <v>#REF!</v>
      </c>
      <c r="BA87" t="e">
        <f t="shared" si="4"/>
        <v>#REF!</v>
      </c>
      <c r="BB87" s="22" t="e">
        <f t="shared" si="5"/>
        <v>#REF!</v>
      </c>
    </row>
    <row r="88" spans="1:54" x14ac:dyDescent="0.35">
      <c r="A88" t="s">
        <v>6985</v>
      </c>
      <c r="B88" s="204" t="e">
        <f>IF('Crisis Indicator Data'!#REF!="No Data",1,IF(#REF!&lt;&gt;"",1,0))</f>
        <v>#REF!</v>
      </c>
      <c r="C88" s="204" t="e">
        <f>IF('Crisis Indicator Data'!#REF!="No Data",1,IF(#REF!&lt;&gt;"",1,0))</f>
        <v>#REF!</v>
      </c>
      <c r="D88" s="204" t="e">
        <f>IF('Crisis Indicator Data'!#REF!="No Data",1,IF(#REF!&lt;&gt;"",1,0))</f>
        <v>#REF!</v>
      </c>
      <c r="E88" s="204" t="e">
        <f>IF('Crisis Indicator Data'!#REF!="No Data",1,IF(#REF!&lt;&gt;"",1,0))</f>
        <v>#REF!</v>
      </c>
      <c r="F88" s="204" t="e">
        <f>IF('Crisis Indicator Data'!#REF!="No Data",1,IF(#REF!&lt;&gt;"",1,0))</f>
        <v>#REF!</v>
      </c>
      <c r="G88" s="204" t="e">
        <f>IF('Crisis Indicator Data'!#REF!="No Data",1,IF(#REF!&lt;&gt;"",1,0))</f>
        <v>#REF!</v>
      </c>
      <c r="H88" s="204" t="e">
        <f>IF('Crisis Indicator Data'!#REF!="No Data",1,IF(#REF!&lt;&gt;"",1,0))</f>
        <v>#REF!</v>
      </c>
      <c r="I88" s="204" t="e">
        <f>IF('Crisis Indicator Data'!#REF!="No Data",1,IF(#REF!&lt;&gt;"",1,0))</f>
        <v>#REF!</v>
      </c>
      <c r="J88" s="204" t="e">
        <f>IF('Crisis Indicator Data'!#REF!="No Data",1,IF(#REF!&lt;&gt;"",1,0))</f>
        <v>#REF!</v>
      </c>
      <c r="K88" s="204" t="e">
        <f>IF('Crisis Indicator Data'!#REF!="No Data",1,IF(#REF!&lt;&gt;"",1,0))</f>
        <v>#REF!</v>
      </c>
      <c r="L88" s="204" t="e">
        <f>IF('Crisis Indicator Data'!#REF!="No Data",1,IF(#REF!&lt;&gt;"",1,0))</f>
        <v>#REF!</v>
      </c>
      <c r="M88" s="204" t="e">
        <f>IF('Crisis Indicator Data'!#REF!="No Data",1,IF(#REF!&lt;&gt;"",1,0))</f>
        <v>#REF!</v>
      </c>
      <c r="N88" s="204" t="e">
        <f>IF('Crisis Indicator Data'!#REF!="No Data",1,IF(#REF!&lt;&gt;"",1,0))</f>
        <v>#REF!</v>
      </c>
      <c r="O88" s="204" t="e">
        <f>IF('Crisis Indicator Data'!#REF!="No Data",1,IF(#REF!&lt;&gt;"",1,0))</f>
        <v>#REF!</v>
      </c>
      <c r="P88" s="204" t="e">
        <f>IF('Crisis Indicator Data'!#REF!="No Data",1,IF(#REF!&lt;&gt;"",1,0))</f>
        <v>#REF!</v>
      </c>
      <c r="Q88" s="204" t="e">
        <f>IF('Crisis Indicator Data'!#REF!="No Data",1,IF(#REF!&lt;&gt;"",1,0))</f>
        <v>#REF!</v>
      </c>
      <c r="R88" s="204" t="e">
        <f>IF('Crisis Indicator Data'!#REF!="No Data",1,IF(#REF!&lt;&gt;"",1,0))</f>
        <v>#REF!</v>
      </c>
      <c r="S88" s="204" t="e">
        <f>IF('Crisis Indicator Data'!#REF!="No Data",1,IF(#REF!&lt;&gt;"",1,0))</f>
        <v>#REF!</v>
      </c>
      <c r="T88" s="204" t="e">
        <f>IF('Crisis Indicator Data'!#REF!="No Data",1,IF(#REF!&lt;&gt;"",1,0))</f>
        <v>#REF!</v>
      </c>
      <c r="U88" s="204" t="e">
        <f>IF('Crisis Indicator Data'!#REF!="No Data",1,IF(#REF!&lt;&gt;"",1,0))</f>
        <v>#REF!</v>
      </c>
      <c r="V88" s="204" t="e">
        <f>IF('Crisis Indicator Data'!#REF!="No Data",1,IF(#REF!&lt;&gt;"",1,0))</f>
        <v>#REF!</v>
      </c>
      <c r="W88" s="204" t="e">
        <f>IF('Crisis Indicator Data'!#REF!="No Data",1,IF(#REF!&lt;&gt;"",1,0))</f>
        <v>#REF!</v>
      </c>
      <c r="X88" s="204" t="e">
        <f>IF('Crisis Indicator Data'!#REF!="No Data",1,IF(#REF!&lt;&gt;"",1,0))</f>
        <v>#REF!</v>
      </c>
      <c r="Y88" s="204" t="e">
        <f>IF('Crisis Indicator Data'!#REF!="No Data",1,IF(#REF!&lt;&gt;"",1,0))</f>
        <v>#REF!</v>
      </c>
      <c r="Z88" s="204" t="e">
        <f>IF('Crisis Indicator Data'!#REF!="No Data",1,IF(#REF!&lt;&gt;"",1,0))</f>
        <v>#REF!</v>
      </c>
      <c r="AA88" s="204" t="e">
        <f>IF('Crisis Indicator Data'!#REF!="No Data",1,IF(#REF!&lt;&gt;"",1,0))</f>
        <v>#REF!</v>
      </c>
      <c r="AB88" s="204" t="e">
        <f>IF('Crisis Indicator Data'!#REF!="No Data",1,IF(#REF!&lt;&gt;"",1,0))</f>
        <v>#REF!</v>
      </c>
      <c r="AC88" s="204" t="e">
        <f>IF('Crisis Indicator Data'!#REF!="No Data",1,IF(#REF!&lt;&gt;"",1,0))</f>
        <v>#REF!</v>
      </c>
      <c r="AD88" s="204" t="e">
        <f>IF('Crisis Indicator Data'!#REF!="No Data",1,IF(#REF!&lt;&gt;"",1,0))</f>
        <v>#REF!</v>
      </c>
      <c r="AE88" s="204" t="e">
        <f>IF('Crisis Indicator Data'!#REF!="No Data",1,IF(#REF!&lt;&gt;"",1,0))</f>
        <v>#REF!</v>
      </c>
      <c r="AF88" s="204" t="e">
        <f>IF('Crisis Indicator Data'!#REF!="No Data",1,IF(#REF!&lt;&gt;"",1,0))</f>
        <v>#REF!</v>
      </c>
      <c r="AG88" s="204" t="e">
        <f>IF('Crisis Indicator Data'!#REF!="No Data",1,IF(#REF!&lt;&gt;"",1,0))</f>
        <v>#REF!</v>
      </c>
      <c r="AH88" s="204" t="e">
        <f>IF('Crisis Indicator Data'!#REF!="No Data",1,IF(#REF!&lt;&gt;"",1,0))</f>
        <v>#REF!</v>
      </c>
      <c r="AI88" s="204" t="e">
        <f>IF('Crisis Indicator Data'!#REF!="No Data",1,IF(#REF!&lt;&gt;"",1,0))</f>
        <v>#REF!</v>
      </c>
      <c r="AJ88" s="204" t="e">
        <f>IF('Crisis Indicator Data'!#REF!="No Data",1,IF(#REF!&lt;&gt;"",1,0))</f>
        <v>#REF!</v>
      </c>
      <c r="AK88" s="204" t="e">
        <f>IF('Crisis Indicator Data'!#REF!="No Data",1,IF(#REF!&lt;&gt;"",1,0))</f>
        <v>#REF!</v>
      </c>
      <c r="AL88" s="204" t="e">
        <f>IF('Crisis Indicator Data'!#REF!="No Data",1,IF(#REF!&lt;&gt;"",1,0))</f>
        <v>#REF!</v>
      </c>
      <c r="AM88" s="204" t="e">
        <f>IF('Crisis Indicator Data'!#REF!="No Data",1,IF(#REF!&lt;&gt;"",1,0))</f>
        <v>#REF!</v>
      </c>
      <c r="AN88" s="204" t="e">
        <f>IF('Crisis Indicator Data'!#REF!="No Data",1,IF(#REF!&lt;&gt;"",1,0))</f>
        <v>#REF!</v>
      </c>
      <c r="AO88" s="204" t="e">
        <f>IF('Crisis Indicator Data'!#REF!="No Data",1,IF(#REF!&lt;&gt;"",1,0))</f>
        <v>#REF!</v>
      </c>
      <c r="AP88" s="204" t="e">
        <f>IF('Crisis Indicator Data'!#REF!="No Data",1,IF(#REF!&lt;&gt;"",1,0))</f>
        <v>#REF!</v>
      </c>
      <c r="AQ88" s="204" t="e">
        <f>IF('Crisis Indicator Data'!#REF!="No Data",1,IF(#REF!&lt;&gt;"",1,0))</f>
        <v>#REF!</v>
      </c>
      <c r="AR88" s="204" t="e">
        <f>IF('Crisis Indicator Data'!#REF!="No Data",1,IF(#REF!&lt;&gt;"",1,0))</f>
        <v>#REF!</v>
      </c>
      <c r="AS88" s="204" t="e">
        <f>IF('Crisis Indicator Data'!#REF!="No Data",1,IF(#REF!&lt;&gt;"",1,0))</f>
        <v>#REF!</v>
      </c>
      <c r="AT88" s="204" t="e">
        <f>IF('Crisis Indicator Data'!#REF!="No Data",1,IF(#REF!&lt;&gt;"",1,0))</f>
        <v>#REF!</v>
      </c>
      <c r="AU88" s="204" t="e">
        <f>IF('Crisis Indicator Data'!#REF!="No Data",1,IF(#REF!&lt;&gt;"",1,0))</f>
        <v>#REF!</v>
      </c>
      <c r="AV88" s="204" t="e">
        <f>IF('Crisis Indicator Data'!#REF!="No Data",1,IF(#REF!&lt;&gt;"",1,0))</f>
        <v>#REF!</v>
      </c>
      <c r="AW88" s="204" t="e">
        <f>IF('Crisis Indicator Data'!#REF!="No Data",1,IF(#REF!&lt;&gt;"",1,0))</f>
        <v>#REF!</v>
      </c>
      <c r="AX88" s="204" t="e">
        <f>IF('Crisis Indicator Data'!#REF!="No Data",1,IF(#REF!&lt;&gt;"",1,0))</f>
        <v>#REF!</v>
      </c>
      <c r="AY88" s="204" t="e">
        <f>IF('Crisis Indicator Data'!#REF!="No Data",1,IF(#REF!&lt;&gt;"",1,0))</f>
        <v>#REF!</v>
      </c>
      <c r="AZ88" s="204" t="e">
        <f>IF('Crisis Indicator Data'!#REF!="No Data",1,IF(#REF!&lt;&gt;"",1,0))</f>
        <v>#REF!</v>
      </c>
      <c r="BA88" t="e">
        <f t="shared" si="4"/>
        <v>#REF!</v>
      </c>
      <c r="BB88" s="22" t="e">
        <f t="shared" si="5"/>
        <v>#REF!</v>
      </c>
    </row>
    <row r="89" spans="1:54" x14ac:dyDescent="0.35">
      <c r="A89" t="s">
        <v>7063</v>
      </c>
      <c r="B89" s="204" t="e">
        <f>IF('Crisis Indicator Data'!#REF!="No Data",1,IF(#REF!&lt;&gt;"",1,0))</f>
        <v>#REF!</v>
      </c>
      <c r="C89" s="204" t="e">
        <f>IF('Crisis Indicator Data'!#REF!="No Data",1,IF(#REF!&lt;&gt;"",1,0))</f>
        <v>#REF!</v>
      </c>
      <c r="D89" s="204" t="e">
        <f>IF('Crisis Indicator Data'!#REF!="No Data",1,IF(#REF!&lt;&gt;"",1,0))</f>
        <v>#REF!</v>
      </c>
      <c r="E89" s="204" t="e">
        <f>IF('Crisis Indicator Data'!#REF!="No Data",1,IF(#REF!&lt;&gt;"",1,0))</f>
        <v>#REF!</v>
      </c>
      <c r="F89" s="204" t="e">
        <f>IF('Crisis Indicator Data'!#REF!="No Data",1,IF(#REF!&lt;&gt;"",1,0))</f>
        <v>#REF!</v>
      </c>
      <c r="G89" s="204" t="e">
        <f>IF('Crisis Indicator Data'!#REF!="No Data",1,IF(#REF!&lt;&gt;"",1,0))</f>
        <v>#REF!</v>
      </c>
      <c r="H89" s="204" t="e">
        <f>IF('Crisis Indicator Data'!#REF!="No Data",1,IF(#REF!&lt;&gt;"",1,0))</f>
        <v>#REF!</v>
      </c>
      <c r="I89" s="204" t="e">
        <f>IF('Crisis Indicator Data'!#REF!="No Data",1,IF(#REF!&lt;&gt;"",1,0))</f>
        <v>#REF!</v>
      </c>
      <c r="J89" s="204" t="e">
        <f>IF('Crisis Indicator Data'!#REF!="No Data",1,IF(#REF!&lt;&gt;"",1,0))</f>
        <v>#REF!</v>
      </c>
      <c r="K89" s="204" t="e">
        <f>IF('Crisis Indicator Data'!#REF!="No Data",1,IF(#REF!&lt;&gt;"",1,0))</f>
        <v>#REF!</v>
      </c>
      <c r="L89" s="204" t="e">
        <f>IF('Crisis Indicator Data'!#REF!="No Data",1,IF(#REF!&lt;&gt;"",1,0))</f>
        <v>#REF!</v>
      </c>
      <c r="M89" s="204" t="e">
        <f>IF('Crisis Indicator Data'!#REF!="No Data",1,IF(#REF!&lt;&gt;"",1,0))</f>
        <v>#REF!</v>
      </c>
      <c r="N89" s="204" t="e">
        <f>IF('Crisis Indicator Data'!#REF!="No Data",1,IF(#REF!&lt;&gt;"",1,0))</f>
        <v>#REF!</v>
      </c>
      <c r="O89" s="204" t="e">
        <f>IF('Crisis Indicator Data'!#REF!="No Data",1,IF(#REF!&lt;&gt;"",1,0))</f>
        <v>#REF!</v>
      </c>
      <c r="P89" s="204" t="e">
        <f>IF('Crisis Indicator Data'!#REF!="No Data",1,IF(#REF!&lt;&gt;"",1,0))</f>
        <v>#REF!</v>
      </c>
      <c r="Q89" s="204" t="e">
        <f>IF('Crisis Indicator Data'!#REF!="No Data",1,IF(#REF!&lt;&gt;"",1,0))</f>
        <v>#REF!</v>
      </c>
      <c r="R89" s="204" t="e">
        <f>IF('Crisis Indicator Data'!#REF!="No Data",1,IF(#REF!&lt;&gt;"",1,0))</f>
        <v>#REF!</v>
      </c>
      <c r="S89" s="204" t="e">
        <f>IF('Crisis Indicator Data'!#REF!="No Data",1,IF(#REF!&lt;&gt;"",1,0))</f>
        <v>#REF!</v>
      </c>
      <c r="T89" s="204" t="e">
        <f>IF('Crisis Indicator Data'!#REF!="No Data",1,IF(#REF!&lt;&gt;"",1,0))</f>
        <v>#REF!</v>
      </c>
      <c r="U89" s="204" t="e">
        <f>IF('Crisis Indicator Data'!#REF!="No Data",1,IF(#REF!&lt;&gt;"",1,0))</f>
        <v>#REF!</v>
      </c>
      <c r="V89" s="204" t="e">
        <f>IF('Crisis Indicator Data'!#REF!="No Data",1,IF(#REF!&lt;&gt;"",1,0))</f>
        <v>#REF!</v>
      </c>
      <c r="W89" s="204" t="e">
        <f>IF('Crisis Indicator Data'!#REF!="No Data",1,IF(#REF!&lt;&gt;"",1,0))</f>
        <v>#REF!</v>
      </c>
      <c r="X89" s="204" t="e">
        <f>IF('Crisis Indicator Data'!#REF!="No Data",1,IF(#REF!&lt;&gt;"",1,0))</f>
        <v>#REF!</v>
      </c>
      <c r="Y89" s="204" t="e">
        <f>IF('Crisis Indicator Data'!#REF!="No Data",1,IF(#REF!&lt;&gt;"",1,0))</f>
        <v>#REF!</v>
      </c>
      <c r="Z89" s="204" t="e">
        <f>IF('Crisis Indicator Data'!#REF!="No Data",1,IF(#REF!&lt;&gt;"",1,0))</f>
        <v>#REF!</v>
      </c>
      <c r="AA89" s="204" t="e">
        <f>IF('Crisis Indicator Data'!#REF!="No Data",1,IF(#REF!&lt;&gt;"",1,0))</f>
        <v>#REF!</v>
      </c>
      <c r="AB89" s="204" t="e">
        <f>IF('Crisis Indicator Data'!#REF!="No Data",1,IF(#REF!&lt;&gt;"",1,0))</f>
        <v>#REF!</v>
      </c>
      <c r="AC89" s="204" t="e">
        <f>IF('Crisis Indicator Data'!#REF!="No Data",1,IF(#REF!&lt;&gt;"",1,0))</f>
        <v>#REF!</v>
      </c>
      <c r="AD89" s="204" t="e">
        <f>IF('Crisis Indicator Data'!#REF!="No Data",1,IF(#REF!&lt;&gt;"",1,0))</f>
        <v>#REF!</v>
      </c>
      <c r="AE89" s="204" t="e">
        <f>IF('Crisis Indicator Data'!#REF!="No Data",1,IF(#REF!&lt;&gt;"",1,0))</f>
        <v>#REF!</v>
      </c>
      <c r="AF89" s="204" t="e">
        <f>IF('Crisis Indicator Data'!#REF!="No Data",1,IF(#REF!&lt;&gt;"",1,0))</f>
        <v>#REF!</v>
      </c>
      <c r="AG89" s="204" t="e">
        <f>IF('Crisis Indicator Data'!#REF!="No Data",1,IF(#REF!&lt;&gt;"",1,0))</f>
        <v>#REF!</v>
      </c>
      <c r="AH89" s="204" t="e">
        <f>IF('Crisis Indicator Data'!#REF!="No Data",1,IF(#REF!&lt;&gt;"",1,0))</f>
        <v>#REF!</v>
      </c>
      <c r="AI89" s="204" t="e">
        <f>IF('Crisis Indicator Data'!#REF!="No Data",1,IF(#REF!&lt;&gt;"",1,0))</f>
        <v>#REF!</v>
      </c>
      <c r="AJ89" s="204" t="e">
        <f>IF('Crisis Indicator Data'!#REF!="No Data",1,IF(#REF!&lt;&gt;"",1,0))</f>
        <v>#REF!</v>
      </c>
      <c r="AK89" s="204" t="e">
        <f>IF('Crisis Indicator Data'!#REF!="No Data",1,IF(#REF!&lt;&gt;"",1,0))</f>
        <v>#REF!</v>
      </c>
      <c r="AL89" s="204" t="e">
        <f>IF('Crisis Indicator Data'!#REF!="No Data",1,IF(#REF!&lt;&gt;"",1,0))</f>
        <v>#REF!</v>
      </c>
      <c r="AM89" s="204" t="e">
        <f>IF('Crisis Indicator Data'!#REF!="No Data",1,IF(#REF!&lt;&gt;"",1,0))</f>
        <v>#REF!</v>
      </c>
      <c r="AN89" s="204" t="e">
        <f>IF('Crisis Indicator Data'!#REF!="No Data",1,IF(#REF!&lt;&gt;"",1,0))</f>
        <v>#REF!</v>
      </c>
      <c r="AO89" s="204" t="e">
        <f>IF('Crisis Indicator Data'!#REF!="No Data",1,IF(#REF!&lt;&gt;"",1,0))</f>
        <v>#REF!</v>
      </c>
      <c r="AP89" s="204" t="e">
        <f>IF('Crisis Indicator Data'!#REF!="No Data",1,IF(#REF!&lt;&gt;"",1,0))</f>
        <v>#REF!</v>
      </c>
      <c r="AQ89" s="204" t="e">
        <f>IF('Crisis Indicator Data'!#REF!="No Data",1,IF(#REF!&lt;&gt;"",1,0))</f>
        <v>#REF!</v>
      </c>
      <c r="AR89" s="204" t="e">
        <f>IF('Crisis Indicator Data'!#REF!="No Data",1,IF(#REF!&lt;&gt;"",1,0))</f>
        <v>#REF!</v>
      </c>
      <c r="AS89" s="204" t="e">
        <f>IF('Crisis Indicator Data'!#REF!="No Data",1,IF(#REF!&lt;&gt;"",1,0))</f>
        <v>#REF!</v>
      </c>
      <c r="AT89" s="204" t="e">
        <f>IF('Crisis Indicator Data'!#REF!="No Data",1,IF(#REF!&lt;&gt;"",1,0))</f>
        <v>#REF!</v>
      </c>
      <c r="AU89" s="204" t="e">
        <f>IF('Crisis Indicator Data'!#REF!="No Data",1,IF(#REF!&lt;&gt;"",1,0))</f>
        <v>#REF!</v>
      </c>
      <c r="AV89" s="204" t="e">
        <f>IF('Crisis Indicator Data'!#REF!="No Data",1,IF(#REF!&lt;&gt;"",1,0))</f>
        <v>#REF!</v>
      </c>
      <c r="AW89" s="204" t="e">
        <f>IF('Crisis Indicator Data'!#REF!="No Data",1,IF(#REF!&lt;&gt;"",1,0))</f>
        <v>#REF!</v>
      </c>
      <c r="AX89" s="204" t="e">
        <f>IF('Crisis Indicator Data'!#REF!="No Data",1,IF(#REF!&lt;&gt;"",1,0))</f>
        <v>#REF!</v>
      </c>
      <c r="AY89" s="204" t="e">
        <f>IF('Crisis Indicator Data'!#REF!="No Data",1,IF(#REF!&lt;&gt;"",1,0))</f>
        <v>#REF!</v>
      </c>
      <c r="AZ89" s="204" t="e">
        <f>IF('Crisis Indicator Data'!#REF!="No Data",1,IF(#REF!&lt;&gt;"",1,0))</f>
        <v>#REF!</v>
      </c>
      <c r="BA89" t="e">
        <f t="shared" si="4"/>
        <v>#REF!</v>
      </c>
      <c r="BB89" s="22" t="e">
        <f t="shared" si="5"/>
        <v>#REF!</v>
      </c>
    </row>
    <row r="90" spans="1:54" x14ac:dyDescent="0.35">
      <c r="A90" t="s">
        <v>6989</v>
      </c>
      <c r="B90" s="204" t="e">
        <f>IF('Crisis Indicator Data'!#REF!="No Data",1,IF(#REF!&lt;&gt;"",1,0))</f>
        <v>#REF!</v>
      </c>
      <c r="C90" s="204" t="e">
        <f>IF('Crisis Indicator Data'!#REF!="No Data",1,IF(#REF!&lt;&gt;"",1,0))</f>
        <v>#REF!</v>
      </c>
      <c r="D90" s="204" t="e">
        <f>IF('Crisis Indicator Data'!#REF!="No Data",1,IF(#REF!&lt;&gt;"",1,0))</f>
        <v>#REF!</v>
      </c>
      <c r="E90" s="204" t="e">
        <f>IF('Crisis Indicator Data'!#REF!="No Data",1,IF(#REF!&lt;&gt;"",1,0))</f>
        <v>#REF!</v>
      </c>
      <c r="F90" s="204" t="e">
        <f>IF('Crisis Indicator Data'!#REF!="No Data",1,IF(#REF!&lt;&gt;"",1,0))</f>
        <v>#REF!</v>
      </c>
      <c r="G90" s="204" t="e">
        <f>IF('Crisis Indicator Data'!#REF!="No Data",1,IF(#REF!&lt;&gt;"",1,0))</f>
        <v>#REF!</v>
      </c>
      <c r="H90" s="204" t="e">
        <f>IF('Crisis Indicator Data'!#REF!="No Data",1,IF(#REF!&lt;&gt;"",1,0))</f>
        <v>#REF!</v>
      </c>
      <c r="I90" s="204" t="e">
        <f>IF('Crisis Indicator Data'!#REF!="No Data",1,IF(#REF!&lt;&gt;"",1,0))</f>
        <v>#REF!</v>
      </c>
      <c r="J90" s="204" t="e">
        <f>IF('Crisis Indicator Data'!#REF!="No Data",1,IF(#REF!&lt;&gt;"",1,0))</f>
        <v>#REF!</v>
      </c>
      <c r="K90" s="204" t="e">
        <f>IF('Crisis Indicator Data'!#REF!="No Data",1,IF(#REF!&lt;&gt;"",1,0))</f>
        <v>#REF!</v>
      </c>
      <c r="L90" s="204" t="e">
        <f>IF('Crisis Indicator Data'!#REF!="No Data",1,IF(#REF!&lt;&gt;"",1,0))</f>
        <v>#REF!</v>
      </c>
      <c r="M90" s="204" t="e">
        <f>IF('Crisis Indicator Data'!#REF!="No Data",1,IF(#REF!&lt;&gt;"",1,0))</f>
        <v>#REF!</v>
      </c>
      <c r="N90" s="204" t="e">
        <f>IF('Crisis Indicator Data'!#REF!="No Data",1,IF(#REF!&lt;&gt;"",1,0))</f>
        <v>#REF!</v>
      </c>
      <c r="O90" s="204" t="e">
        <f>IF('Crisis Indicator Data'!#REF!="No Data",1,IF(#REF!&lt;&gt;"",1,0))</f>
        <v>#REF!</v>
      </c>
      <c r="P90" s="204" t="e">
        <f>IF('Crisis Indicator Data'!#REF!="No Data",1,IF(#REF!&lt;&gt;"",1,0))</f>
        <v>#REF!</v>
      </c>
      <c r="Q90" s="204" t="e">
        <f>IF('Crisis Indicator Data'!#REF!="No Data",1,IF(#REF!&lt;&gt;"",1,0))</f>
        <v>#REF!</v>
      </c>
      <c r="R90" s="204" t="e">
        <f>IF('Crisis Indicator Data'!#REF!="No Data",1,IF(#REF!&lt;&gt;"",1,0))</f>
        <v>#REF!</v>
      </c>
      <c r="S90" s="204" t="e">
        <f>IF('Crisis Indicator Data'!#REF!="No Data",1,IF(#REF!&lt;&gt;"",1,0))</f>
        <v>#REF!</v>
      </c>
      <c r="T90" s="204" t="e">
        <f>IF('Crisis Indicator Data'!#REF!="No Data",1,IF(#REF!&lt;&gt;"",1,0))</f>
        <v>#REF!</v>
      </c>
      <c r="U90" s="204" t="e">
        <f>IF('Crisis Indicator Data'!#REF!="No Data",1,IF(#REF!&lt;&gt;"",1,0))</f>
        <v>#REF!</v>
      </c>
      <c r="V90" s="204" t="e">
        <f>IF('Crisis Indicator Data'!#REF!="No Data",1,IF(#REF!&lt;&gt;"",1,0))</f>
        <v>#REF!</v>
      </c>
      <c r="W90" s="204" t="e">
        <f>IF('Crisis Indicator Data'!#REF!="No Data",1,IF(#REF!&lt;&gt;"",1,0))</f>
        <v>#REF!</v>
      </c>
      <c r="X90" s="204" t="e">
        <f>IF('Crisis Indicator Data'!#REF!="No Data",1,IF(#REF!&lt;&gt;"",1,0))</f>
        <v>#REF!</v>
      </c>
      <c r="Y90" s="204" t="e">
        <f>IF('Crisis Indicator Data'!#REF!="No Data",1,IF(#REF!&lt;&gt;"",1,0))</f>
        <v>#REF!</v>
      </c>
      <c r="Z90" s="204" t="e">
        <f>IF('Crisis Indicator Data'!#REF!="No Data",1,IF(#REF!&lt;&gt;"",1,0))</f>
        <v>#REF!</v>
      </c>
      <c r="AA90" s="204" t="e">
        <f>IF('Crisis Indicator Data'!#REF!="No Data",1,IF(#REF!&lt;&gt;"",1,0))</f>
        <v>#REF!</v>
      </c>
      <c r="AB90" s="204" t="e">
        <f>IF('Crisis Indicator Data'!#REF!="No Data",1,IF(#REF!&lt;&gt;"",1,0))</f>
        <v>#REF!</v>
      </c>
      <c r="AC90" s="204" t="e">
        <f>IF('Crisis Indicator Data'!#REF!="No Data",1,IF(#REF!&lt;&gt;"",1,0))</f>
        <v>#REF!</v>
      </c>
      <c r="AD90" s="204" t="e">
        <f>IF('Crisis Indicator Data'!#REF!="No Data",1,IF(#REF!&lt;&gt;"",1,0))</f>
        <v>#REF!</v>
      </c>
      <c r="AE90" s="204" t="e">
        <f>IF('Crisis Indicator Data'!#REF!="No Data",1,IF(#REF!&lt;&gt;"",1,0))</f>
        <v>#REF!</v>
      </c>
      <c r="AF90" s="204" t="e">
        <f>IF('Crisis Indicator Data'!#REF!="No Data",1,IF(#REF!&lt;&gt;"",1,0))</f>
        <v>#REF!</v>
      </c>
      <c r="AG90" s="204" t="e">
        <f>IF('Crisis Indicator Data'!#REF!="No Data",1,IF(#REF!&lt;&gt;"",1,0))</f>
        <v>#REF!</v>
      </c>
      <c r="AH90" s="204" t="e">
        <f>IF('Crisis Indicator Data'!#REF!="No Data",1,IF(#REF!&lt;&gt;"",1,0))</f>
        <v>#REF!</v>
      </c>
      <c r="AI90" s="204" t="e">
        <f>IF('Crisis Indicator Data'!#REF!="No Data",1,IF(#REF!&lt;&gt;"",1,0))</f>
        <v>#REF!</v>
      </c>
      <c r="AJ90" s="204" t="e">
        <f>IF('Crisis Indicator Data'!#REF!="No Data",1,IF(#REF!&lt;&gt;"",1,0))</f>
        <v>#REF!</v>
      </c>
      <c r="AK90" s="204" t="e">
        <f>IF('Crisis Indicator Data'!#REF!="No Data",1,IF(#REF!&lt;&gt;"",1,0))</f>
        <v>#REF!</v>
      </c>
      <c r="AL90" s="204" t="e">
        <f>IF('Crisis Indicator Data'!#REF!="No Data",1,IF(#REF!&lt;&gt;"",1,0))</f>
        <v>#REF!</v>
      </c>
      <c r="AM90" s="204" t="e">
        <f>IF('Crisis Indicator Data'!#REF!="No Data",1,IF(#REF!&lt;&gt;"",1,0))</f>
        <v>#REF!</v>
      </c>
      <c r="AN90" s="204" t="e">
        <f>IF('Crisis Indicator Data'!#REF!="No Data",1,IF(#REF!&lt;&gt;"",1,0))</f>
        <v>#REF!</v>
      </c>
      <c r="AO90" s="204" t="e">
        <f>IF('Crisis Indicator Data'!#REF!="No Data",1,IF(#REF!&lt;&gt;"",1,0))</f>
        <v>#REF!</v>
      </c>
      <c r="AP90" s="204" t="e">
        <f>IF('Crisis Indicator Data'!#REF!="No Data",1,IF(#REF!&lt;&gt;"",1,0))</f>
        <v>#REF!</v>
      </c>
      <c r="AQ90" s="204" t="e">
        <f>IF('Crisis Indicator Data'!#REF!="No Data",1,IF(#REF!&lt;&gt;"",1,0))</f>
        <v>#REF!</v>
      </c>
      <c r="AR90" s="204" t="e">
        <f>IF('Crisis Indicator Data'!#REF!="No Data",1,IF(#REF!&lt;&gt;"",1,0))</f>
        <v>#REF!</v>
      </c>
      <c r="AS90" s="204" t="e">
        <f>IF('Crisis Indicator Data'!#REF!="No Data",1,IF(#REF!&lt;&gt;"",1,0))</f>
        <v>#REF!</v>
      </c>
      <c r="AT90" s="204" t="e">
        <f>IF('Crisis Indicator Data'!#REF!="No Data",1,IF(#REF!&lt;&gt;"",1,0))</f>
        <v>#REF!</v>
      </c>
      <c r="AU90" s="204" t="e">
        <f>IF('Crisis Indicator Data'!#REF!="No Data",1,IF(#REF!&lt;&gt;"",1,0))</f>
        <v>#REF!</v>
      </c>
      <c r="AV90" s="204" t="e">
        <f>IF('Crisis Indicator Data'!#REF!="No Data",1,IF(#REF!&lt;&gt;"",1,0))</f>
        <v>#REF!</v>
      </c>
      <c r="AW90" s="204" t="e">
        <f>IF('Crisis Indicator Data'!#REF!="No Data",1,IF(#REF!&lt;&gt;"",1,0))</f>
        <v>#REF!</v>
      </c>
      <c r="AX90" s="204" t="e">
        <f>IF('Crisis Indicator Data'!#REF!="No Data",1,IF(#REF!&lt;&gt;"",1,0))</f>
        <v>#REF!</v>
      </c>
      <c r="AY90" s="204" t="e">
        <f>IF('Crisis Indicator Data'!#REF!="No Data",1,IF(#REF!&lt;&gt;"",1,0))</f>
        <v>#REF!</v>
      </c>
      <c r="AZ90" s="204" t="e">
        <f>IF('Crisis Indicator Data'!#REF!="No Data",1,IF(#REF!&lt;&gt;"",1,0))</f>
        <v>#REF!</v>
      </c>
      <c r="BA90" t="e">
        <f t="shared" si="4"/>
        <v>#REF!</v>
      </c>
      <c r="BB90" s="22" t="e">
        <f t="shared" si="5"/>
        <v>#REF!</v>
      </c>
    </row>
    <row r="91" spans="1:54" x14ac:dyDescent="0.35">
      <c r="A91" t="s">
        <v>6991</v>
      </c>
      <c r="B91" s="204" t="e">
        <f>IF('Crisis Indicator Data'!#REF!="No Data",1,IF(#REF!&lt;&gt;"",1,0))</f>
        <v>#REF!</v>
      </c>
      <c r="C91" s="204" t="e">
        <f>IF('Crisis Indicator Data'!#REF!="No Data",1,IF(#REF!&lt;&gt;"",1,0))</f>
        <v>#REF!</v>
      </c>
      <c r="D91" s="204" t="e">
        <f>IF('Crisis Indicator Data'!#REF!="No Data",1,IF(#REF!&lt;&gt;"",1,0))</f>
        <v>#REF!</v>
      </c>
      <c r="E91" s="204" t="e">
        <f>IF('Crisis Indicator Data'!#REF!="No Data",1,IF(#REF!&lt;&gt;"",1,0))</f>
        <v>#REF!</v>
      </c>
      <c r="F91" s="204" t="e">
        <f>IF('Crisis Indicator Data'!#REF!="No Data",1,IF(#REF!&lt;&gt;"",1,0))</f>
        <v>#REF!</v>
      </c>
      <c r="G91" s="204" t="e">
        <f>IF('Crisis Indicator Data'!#REF!="No Data",1,IF(#REF!&lt;&gt;"",1,0))</f>
        <v>#REF!</v>
      </c>
      <c r="H91" s="204" t="e">
        <f>IF('Crisis Indicator Data'!#REF!="No Data",1,IF(#REF!&lt;&gt;"",1,0))</f>
        <v>#REF!</v>
      </c>
      <c r="I91" s="204" t="e">
        <f>IF('Crisis Indicator Data'!#REF!="No Data",1,IF(#REF!&lt;&gt;"",1,0))</f>
        <v>#REF!</v>
      </c>
      <c r="J91" s="204" t="e">
        <f>IF('Crisis Indicator Data'!#REF!="No Data",1,IF(#REF!&lt;&gt;"",1,0))</f>
        <v>#REF!</v>
      </c>
      <c r="K91" s="204" t="e">
        <f>IF('Crisis Indicator Data'!#REF!="No Data",1,IF(#REF!&lt;&gt;"",1,0))</f>
        <v>#REF!</v>
      </c>
      <c r="L91" s="204" t="e">
        <f>IF('Crisis Indicator Data'!#REF!="No Data",1,IF(#REF!&lt;&gt;"",1,0))</f>
        <v>#REF!</v>
      </c>
      <c r="M91" s="204" t="e">
        <f>IF('Crisis Indicator Data'!#REF!="No Data",1,IF(#REF!&lt;&gt;"",1,0))</f>
        <v>#REF!</v>
      </c>
      <c r="N91" s="204" t="e">
        <f>IF('Crisis Indicator Data'!#REF!="No Data",1,IF(#REF!&lt;&gt;"",1,0))</f>
        <v>#REF!</v>
      </c>
      <c r="O91" s="204" t="e">
        <f>IF('Crisis Indicator Data'!#REF!="No Data",1,IF(#REF!&lt;&gt;"",1,0))</f>
        <v>#REF!</v>
      </c>
      <c r="P91" s="204" t="e">
        <f>IF('Crisis Indicator Data'!#REF!="No Data",1,IF(#REF!&lt;&gt;"",1,0))</f>
        <v>#REF!</v>
      </c>
      <c r="Q91" s="204" t="e">
        <f>IF('Crisis Indicator Data'!#REF!="No Data",1,IF(#REF!&lt;&gt;"",1,0))</f>
        <v>#REF!</v>
      </c>
      <c r="R91" s="204" t="e">
        <f>IF('Crisis Indicator Data'!#REF!="No Data",1,IF(#REF!&lt;&gt;"",1,0))</f>
        <v>#REF!</v>
      </c>
      <c r="S91" s="204" t="e">
        <f>IF('Crisis Indicator Data'!#REF!="No Data",1,IF(#REF!&lt;&gt;"",1,0))</f>
        <v>#REF!</v>
      </c>
      <c r="T91" s="204" t="e">
        <f>IF('Crisis Indicator Data'!#REF!="No Data",1,IF(#REF!&lt;&gt;"",1,0))</f>
        <v>#REF!</v>
      </c>
      <c r="U91" s="204" t="e">
        <f>IF('Crisis Indicator Data'!#REF!="No Data",1,IF(#REF!&lt;&gt;"",1,0))</f>
        <v>#REF!</v>
      </c>
      <c r="V91" s="204" t="e">
        <f>IF('Crisis Indicator Data'!#REF!="No Data",1,IF(#REF!&lt;&gt;"",1,0))</f>
        <v>#REF!</v>
      </c>
      <c r="W91" s="204" t="e">
        <f>IF('Crisis Indicator Data'!#REF!="No Data",1,IF(#REF!&lt;&gt;"",1,0))</f>
        <v>#REF!</v>
      </c>
      <c r="X91" s="204" t="e">
        <f>IF('Crisis Indicator Data'!#REF!="No Data",1,IF(#REF!&lt;&gt;"",1,0))</f>
        <v>#REF!</v>
      </c>
      <c r="Y91" s="204" t="e">
        <f>IF('Crisis Indicator Data'!#REF!="No Data",1,IF(#REF!&lt;&gt;"",1,0))</f>
        <v>#REF!</v>
      </c>
      <c r="Z91" s="204" t="e">
        <f>IF('Crisis Indicator Data'!#REF!="No Data",1,IF(#REF!&lt;&gt;"",1,0))</f>
        <v>#REF!</v>
      </c>
      <c r="AA91" s="204" t="e">
        <f>IF('Crisis Indicator Data'!#REF!="No Data",1,IF(#REF!&lt;&gt;"",1,0))</f>
        <v>#REF!</v>
      </c>
      <c r="AB91" s="204" t="e">
        <f>IF('Crisis Indicator Data'!#REF!="No Data",1,IF(#REF!&lt;&gt;"",1,0))</f>
        <v>#REF!</v>
      </c>
      <c r="AC91" s="204" t="e">
        <f>IF('Crisis Indicator Data'!#REF!="No Data",1,IF(#REF!&lt;&gt;"",1,0))</f>
        <v>#REF!</v>
      </c>
      <c r="AD91" s="204" t="e">
        <f>IF('Crisis Indicator Data'!#REF!="No Data",1,IF(#REF!&lt;&gt;"",1,0))</f>
        <v>#REF!</v>
      </c>
      <c r="AE91" s="204" t="e">
        <f>IF('Crisis Indicator Data'!#REF!="No Data",1,IF(#REF!&lt;&gt;"",1,0))</f>
        <v>#REF!</v>
      </c>
      <c r="AF91" s="204" t="e">
        <f>IF('Crisis Indicator Data'!#REF!="No Data",1,IF(#REF!&lt;&gt;"",1,0))</f>
        <v>#REF!</v>
      </c>
      <c r="AG91" s="204" t="e">
        <f>IF('Crisis Indicator Data'!#REF!="No Data",1,IF(#REF!&lt;&gt;"",1,0))</f>
        <v>#REF!</v>
      </c>
      <c r="AH91" s="204" t="e">
        <f>IF('Crisis Indicator Data'!#REF!="No Data",1,IF(#REF!&lt;&gt;"",1,0))</f>
        <v>#REF!</v>
      </c>
      <c r="AI91" s="204" t="e">
        <f>IF('Crisis Indicator Data'!#REF!="No Data",1,IF(#REF!&lt;&gt;"",1,0))</f>
        <v>#REF!</v>
      </c>
      <c r="AJ91" s="204" t="e">
        <f>IF('Crisis Indicator Data'!#REF!="No Data",1,IF(#REF!&lt;&gt;"",1,0))</f>
        <v>#REF!</v>
      </c>
      <c r="AK91" s="204" t="e">
        <f>IF('Crisis Indicator Data'!#REF!="No Data",1,IF(#REF!&lt;&gt;"",1,0))</f>
        <v>#REF!</v>
      </c>
      <c r="AL91" s="204" t="e">
        <f>IF('Crisis Indicator Data'!#REF!="No Data",1,IF(#REF!&lt;&gt;"",1,0))</f>
        <v>#REF!</v>
      </c>
      <c r="AM91" s="204" t="e">
        <f>IF('Crisis Indicator Data'!#REF!="No Data",1,IF(#REF!&lt;&gt;"",1,0))</f>
        <v>#REF!</v>
      </c>
      <c r="AN91" s="204" t="e">
        <f>IF('Crisis Indicator Data'!#REF!="No Data",1,IF(#REF!&lt;&gt;"",1,0))</f>
        <v>#REF!</v>
      </c>
      <c r="AO91" s="204" t="e">
        <f>IF('Crisis Indicator Data'!#REF!="No Data",1,IF(#REF!&lt;&gt;"",1,0))</f>
        <v>#REF!</v>
      </c>
      <c r="AP91" s="204" t="e">
        <f>IF('Crisis Indicator Data'!#REF!="No Data",1,IF(#REF!&lt;&gt;"",1,0))</f>
        <v>#REF!</v>
      </c>
      <c r="AQ91" s="204" t="e">
        <f>IF('Crisis Indicator Data'!#REF!="No Data",1,IF(#REF!&lt;&gt;"",1,0))</f>
        <v>#REF!</v>
      </c>
      <c r="AR91" s="204" t="e">
        <f>IF('Crisis Indicator Data'!#REF!="No Data",1,IF(#REF!&lt;&gt;"",1,0))</f>
        <v>#REF!</v>
      </c>
      <c r="AS91" s="204" t="e">
        <f>IF('Crisis Indicator Data'!#REF!="No Data",1,IF(#REF!&lt;&gt;"",1,0))</f>
        <v>#REF!</v>
      </c>
      <c r="AT91" s="204" t="e">
        <f>IF('Crisis Indicator Data'!#REF!="No Data",1,IF(#REF!&lt;&gt;"",1,0))</f>
        <v>#REF!</v>
      </c>
      <c r="AU91" s="204" t="e">
        <f>IF('Crisis Indicator Data'!#REF!="No Data",1,IF(#REF!&lt;&gt;"",1,0))</f>
        <v>#REF!</v>
      </c>
      <c r="AV91" s="204" t="e">
        <f>IF('Crisis Indicator Data'!#REF!="No Data",1,IF(#REF!&lt;&gt;"",1,0))</f>
        <v>#REF!</v>
      </c>
      <c r="AW91" s="204" t="e">
        <f>IF('Crisis Indicator Data'!#REF!="No Data",1,IF(#REF!&lt;&gt;"",1,0))</f>
        <v>#REF!</v>
      </c>
      <c r="AX91" s="204" t="e">
        <f>IF('Crisis Indicator Data'!#REF!="No Data",1,IF(#REF!&lt;&gt;"",1,0))</f>
        <v>#REF!</v>
      </c>
      <c r="AY91" s="204" t="e">
        <f>IF('Crisis Indicator Data'!#REF!="No Data",1,IF(#REF!&lt;&gt;"",1,0))</f>
        <v>#REF!</v>
      </c>
      <c r="AZ91" s="204" t="e">
        <f>IF('Crisis Indicator Data'!#REF!="No Data",1,IF(#REF!&lt;&gt;"",1,0))</f>
        <v>#REF!</v>
      </c>
      <c r="BA91" t="e">
        <f t="shared" si="4"/>
        <v>#REF!</v>
      </c>
      <c r="BB91" s="22" t="e">
        <f t="shared" si="5"/>
        <v>#REF!</v>
      </c>
    </row>
    <row r="92" spans="1:54" x14ac:dyDescent="0.35">
      <c r="A92" t="s">
        <v>6981</v>
      </c>
      <c r="B92" s="204" t="e">
        <f>IF('Crisis Indicator Data'!#REF!="No Data",1,IF(#REF!&lt;&gt;"",1,0))</f>
        <v>#REF!</v>
      </c>
      <c r="C92" s="204" t="e">
        <f>IF('Crisis Indicator Data'!#REF!="No Data",1,IF(#REF!&lt;&gt;"",1,0))</f>
        <v>#REF!</v>
      </c>
      <c r="D92" s="204" t="e">
        <f>IF('Crisis Indicator Data'!#REF!="No Data",1,IF(#REF!&lt;&gt;"",1,0))</f>
        <v>#REF!</v>
      </c>
      <c r="E92" s="204" t="e">
        <f>IF('Crisis Indicator Data'!#REF!="No Data",1,IF(#REF!&lt;&gt;"",1,0))</f>
        <v>#REF!</v>
      </c>
      <c r="F92" s="204" t="e">
        <f>IF('Crisis Indicator Data'!#REF!="No Data",1,IF(#REF!&lt;&gt;"",1,0))</f>
        <v>#REF!</v>
      </c>
      <c r="G92" s="204" t="e">
        <f>IF('Crisis Indicator Data'!#REF!="No Data",1,IF(#REF!&lt;&gt;"",1,0))</f>
        <v>#REF!</v>
      </c>
      <c r="H92" s="204" t="e">
        <f>IF('Crisis Indicator Data'!#REF!="No Data",1,IF(#REF!&lt;&gt;"",1,0))</f>
        <v>#REF!</v>
      </c>
      <c r="I92" s="204" t="e">
        <f>IF('Crisis Indicator Data'!#REF!="No Data",1,IF(#REF!&lt;&gt;"",1,0))</f>
        <v>#REF!</v>
      </c>
      <c r="J92" s="204" t="e">
        <f>IF('Crisis Indicator Data'!#REF!="No Data",1,IF(#REF!&lt;&gt;"",1,0))</f>
        <v>#REF!</v>
      </c>
      <c r="K92" s="204" t="e">
        <f>IF('Crisis Indicator Data'!#REF!="No Data",1,IF(#REF!&lt;&gt;"",1,0))</f>
        <v>#REF!</v>
      </c>
      <c r="L92" s="204" t="e">
        <f>IF('Crisis Indicator Data'!#REF!="No Data",1,IF(#REF!&lt;&gt;"",1,0))</f>
        <v>#REF!</v>
      </c>
      <c r="M92" s="204" t="e">
        <f>IF('Crisis Indicator Data'!#REF!="No Data",1,IF(#REF!&lt;&gt;"",1,0))</f>
        <v>#REF!</v>
      </c>
      <c r="N92" s="204" t="e">
        <f>IF('Crisis Indicator Data'!#REF!="No Data",1,IF(#REF!&lt;&gt;"",1,0))</f>
        <v>#REF!</v>
      </c>
      <c r="O92" s="204" t="e">
        <f>IF('Crisis Indicator Data'!#REF!="No Data",1,IF(#REF!&lt;&gt;"",1,0))</f>
        <v>#REF!</v>
      </c>
      <c r="P92" s="204" t="e">
        <f>IF('Crisis Indicator Data'!#REF!="No Data",1,IF(#REF!&lt;&gt;"",1,0))</f>
        <v>#REF!</v>
      </c>
      <c r="Q92" s="204" t="e">
        <f>IF('Crisis Indicator Data'!#REF!="No Data",1,IF(#REF!&lt;&gt;"",1,0))</f>
        <v>#REF!</v>
      </c>
      <c r="R92" s="204" t="e">
        <f>IF('Crisis Indicator Data'!#REF!="No Data",1,IF(#REF!&lt;&gt;"",1,0))</f>
        <v>#REF!</v>
      </c>
      <c r="S92" s="204" t="e">
        <f>IF('Crisis Indicator Data'!#REF!="No Data",1,IF(#REF!&lt;&gt;"",1,0))</f>
        <v>#REF!</v>
      </c>
      <c r="T92" s="204" t="e">
        <f>IF('Crisis Indicator Data'!#REF!="No Data",1,IF(#REF!&lt;&gt;"",1,0))</f>
        <v>#REF!</v>
      </c>
      <c r="U92" s="204" t="e">
        <f>IF('Crisis Indicator Data'!#REF!="No Data",1,IF(#REF!&lt;&gt;"",1,0))</f>
        <v>#REF!</v>
      </c>
      <c r="V92" s="204" t="e">
        <f>IF('Crisis Indicator Data'!#REF!="No Data",1,IF(#REF!&lt;&gt;"",1,0))</f>
        <v>#REF!</v>
      </c>
      <c r="W92" s="204" t="e">
        <f>IF('Crisis Indicator Data'!#REF!="No Data",1,IF(#REF!&lt;&gt;"",1,0))</f>
        <v>#REF!</v>
      </c>
      <c r="X92" s="204" t="e">
        <f>IF('Crisis Indicator Data'!#REF!="No Data",1,IF(#REF!&lt;&gt;"",1,0))</f>
        <v>#REF!</v>
      </c>
      <c r="Y92" s="204" t="e">
        <f>IF('Crisis Indicator Data'!#REF!="No Data",1,IF(#REF!&lt;&gt;"",1,0))</f>
        <v>#REF!</v>
      </c>
      <c r="Z92" s="204" t="e">
        <f>IF('Crisis Indicator Data'!#REF!="No Data",1,IF(#REF!&lt;&gt;"",1,0))</f>
        <v>#REF!</v>
      </c>
      <c r="AA92" s="204" t="e">
        <f>IF('Crisis Indicator Data'!#REF!="No Data",1,IF(#REF!&lt;&gt;"",1,0))</f>
        <v>#REF!</v>
      </c>
      <c r="AB92" s="204" t="e">
        <f>IF('Crisis Indicator Data'!#REF!="No Data",1,IF(#REF!&lt;&gt;"",1,0))</f>
        <v>#REF!</v>
      </c>
      <c r="AC92" s="204" t="e">
        <f>IF('Crisis Indicator Data'!#REF!="No Data",1,IF(#REF!&lt;&gt;"",1,0))</f>
        <v>#REF!</v>
      </c>
      <c r="AD92" s="204" t="e">
        <f>IF('Crisis Indicator Data'!#REF!="No Data",1,IF(#REF!&lt;&gt;"",1,0))</f>
        <v>#REF!</v>
      </c>
      <c r="AE92" s="204" t="e">
        <f>IF('Crisis Indicator Data'!#REF!="No Data",1,IF(#REF!&lt;&gt;"",1,0))</f>
        <v>#REF!</v>
      </c>
      <c r="AF92" s="204" t="e">
        <f>IF('Crisis Indicator Data'!#REF!="No Data",1,IF(#REF!&lt;&gt;"",1,0))</f>
        <v>#REF!</v>
      </c>
      <c r="AG92" s="204" t="e">
        <f>IF('Crisis Indicator Data'!#REF!="No Data",1,IF(#REF!&lt;&gt;"",1,0))</f>
        <v>#REF!</v>
      </c>
      <c r="AH92" s="204" t="e">
        <f>IF('Crisis Indicator Data'!#REF!="No Data",1,IF(#REF!&lt;&gt;"",1,0))</f>
        <v>#REF!</v>
      </c>
      <c r="AI92" s="204" t="e">
        <f>IF('Crisis Indicator Data'!#REF!="No Data",1,IF(#REF!&lt;&gt;"",1,0))</f>
        <v>#REF!</v>
      </c>
      <c r="AJ92" s="204" t="e">
        <f>IF('Crisis Indicator Data'!#REF!="No Data",1,IF(#REF!&lt;&gt;"",1,0))</f>
        <v>#REF!</v>
      </c>
      <c r="AK92" s="204" t="e">
        <f>IF('Crisis Indicator Data'!#REF!="No Data",1,IF(#REF!&lt;&gt;"",1,0))</f>
        <v>#REF!</v>
      </c>
      <c r="AL92" s="204" t="e">
        <f>IF('Crisis Indicator Data'!#REF!="No Data",1,IF(#REF!&lt;&gt;"",1,0))</f>
        <v>#REF!</v>
      </c>
      <c r="AM92" s="204" t="e">
        <f>IF('Crisis Indicator Data'!#REF!="No Data",1,IF(#REF!&lt;&gt;"",1,0))</f>
        <v>#REF!</v>
      </c>
      <c r="AN92" s="204" t="e">
        <f>IF('Crisis Indicator Data'!#REF!="No Data",1,IF(#REF!&lt;&gt;"",1,0))</f>
        <v>#REF!</v>
      </c>
      <c r="AO92" s="204" t="e">
        <f>IF('Crisis Indicator Data'!#REF!="No Data",1,IF(#REF!&lt;&gt;"",1,0))</f>
        <v>#REF!</v>
      </c>
      <c r="AP92" s="204" t="e">
        <f>IF('Crisis Indicator Data'!#REF!="No Data",1,IF(#REF!&lt;&gt;"",1,0))</f>
        <v>#REF!</v>
      </c>
      <c r="AQ92" s="204" t="e">
        <f>IF('Crisis Indicator Data'!#REF!="No Data",1,IF(#REF!&lt;&gt;"",1,0))</f>
        <v>#REF!</v>
      </c>
      <c r="AR92" s="204" t="e">
        <f>IF('Crisis Indicator Data'!#REF!="No Data",1,IF(#REF!&lt;&gt;"",1,0))</f>
        <v>#REF!</v>
      </c>
      <c r="AS92" s="204" t="e">
        <f>IF('Crisis Indicator Data'!#REF!="No Data",1,IF(#REF!&lt;&gt;"",1,0))</f>
        <v>#REF!</v>
      </c>
      <c r="AT92" s="204" t="e">
        <f>IF('Crisis Indicator Data'!#REF!="No Data",1,IF(#REF!&lt;&gt;"",1,0))</f>
        <v>#REF!</v>
      </c>
      <c r="AU92" s="204" t="e">
        <f>IF('Crisis Indicator Data'!#REF!="No Data",1,IF(#REF!&lt;&gt;"",1,0))</f>
        <v>#REF!</v>
      </c>
      <c r="AV92" s="204" t="e">
        <f>IF('Crisis Indicator Data'!#REF!="No Data",1,IF(#REF!&lt;&gt;"",1,0))</f>
        <v>#REF!</v>
      </c>
      <c r="AW92" s="204" t="e">
        <f>IF('Crisis Indicator Data'!#REF!="No Data",1,IF(#REF!&lt;&gt;"",1,0))</f>
        <v>#REF!</v>
      </c>
      <c r="AX92" s="204" t="e">
        <f>IF('Crisis Indicator Data'!#REF!="No Data",1,IF(#REF!&lt;&gt;"",1,0))</f>
        <v>#REF!</v>
      </c>
      <c r="AY92" s="204" t="e">
        <f>IF('Crisis Indicator Data'!#REF!="No Data",1,IF(#REF!&lt;&gt;"",1,0))</f>
        <v>#REF!</v>
      </c>
      <c r="AZ92" s="204" t="e">
        <f>IF('Crisis Indicator Data'!#REF!="No Data",1,IF(#REF!&lt;&gt;"",1,0))</f>
        <v>#REF!</v>
      </c>
      <c r="BA92" t="e">
        <f t="shared" si="4"/>
        <v>#REF!</v>
      </c>
      <c r="BB92" s="22" t="e">
        <f t="shared" si="5"/>
        <v>#REF!</v>
      </c>
    </row>
    <row r="93" spans="1:54" x14ac:dyDescent="0.35">
      <c r="A93" t="s">
        <v>6993</v>
      </c>
      <c r="B93" s="204" t="e">
        <f>IF('Crisis Indicator Data'!#REF!="No Data",1,IF(#REF!&lt;&gt;"",1,0))</f>
        <v>#REF!</v>
      </c>
      <c r="C93" s="204" t="e">
        <f>IF('Crisis Indicator Data'!#REF!="No Data",1,IF(#REF!&lt;&gt;"",1,0))</f>
        <v>#REF!</v>
      </c>
      <c r="D93" s="204" t="e">
        <f>IF('Crisis Indicator Data'!#REF!="No Data",1,IF(#REF!&lt;&gt;"",1,0))</f>
        <v>#REF!</v>
      </c>
      <c r="E93" s="204" t="e">
        <f>IF('Crisis Indicator Data'!#REF!="No Data",1,IF(#REF!&lt;&gt;"",1,0))</f>
        <v>#REF!</v>
      </c>
      <c r="F93" s="204" t="e">
        <f>IF('Crisis Indicator Data'!#REF!="No Data",1,IF(#REF!&lt;&gt;"",1,0))</f>
        <v>#REF!</v>
      </c>
      <c r="G93" s="204" t="e">
        <f>IF('Crisis Indicator Data'!#REF!="No Data",1,IF(#REF!&lt;&gt;"",1,0))</f>
        <v>#REF!</v>
      </c>
      <c r="H93" s="204" t="e">
        <f>IF('Crisis Indicator Data'!#REF!="No Data",1,IF(#REF!&lt;&gt;"",1,0))</f>
        <v>#REF!</v>
      </c>
      <c r="I93" s="204" t="e">
        <f>IF('Crisis Indicator Data'!#REF!="No Data",1,IF(#REF!&lt;&gt;"",1,0))</f>
        <v>#REF!</v>
      </c>
      <c r="J93" s="204" t="e">
        <f>IF('Crisis Indicator Data'!#REF!="No Data",1,IF(#REF!&lt;&gt;"",1,0))</f>
        <v>#REF!</v>
      </c>
      <c r="K93" s="204" t="e">
        <f>IF('Crisis Indicator Data'!#REF!="No Data",1,IF(#REF!&lt;&gt;"",1,0))</f>
        <v>#REF!</v>
      </c>
      <c r="L93" s="204" t="e">
        <f>IF('Crisis Indicator Data'!#REF!="No Data",1,IF(#REF!&lt;&gt;"",1,0))</f>
        <v>#REF!</v>
      </c>
      <c r="M93" s="204" t="e">
        <f>IF('Crisis Indicator Data'!#REF!="No Data",1,IF(#REF!&lt;&gt;"",1,0))</f>
        <v>#REF!</v>
      </c>
      <c r="N93" s="204" t="e">
        <f>IF('Crisis Indicator Data'!#REF!="No Data",1,IF(#REF!&lt;&gt;"",1,0))</f>
        <v>#REF!</v>
      </c>
      <c r="O93" s="204" t="e">
        <f>IF('Crisis Indicator Data'!#REF!="No Data",1,IF(#REF!&lt;&gt;"",1,0))</f>
        <v>#REF!</v>
      </c>
      <c r="P93" s="204" t="e">
        <f>IF('Crisis Indicator Data'!#REF!="No Data",1,IF(#REF!&lt;&gt;"",1,0))</f>
        <v>#REF!</v>
      </c>
      <c r="Q93" s="204" t="e">
        <f>IF('Crisis Indicator Data'!#REF!="No Data",1,IF(#REF!&lt;&gt;"",1,0))</f>
        <v>#REF!</v>
      </c>
      <c r="R93" s="204" t="e">
        <f>IF('Crisis Indicator Data'!#REF!="No Data",1,IF(#REF!&lt;&gt;"",1,0))</f>
        <v>#REF!</v>
      </c>
      <c r="S93" s="204" t="e">
        <f>IF('Crisis Indicator Data'!#REF!="No Data",1,IF(#REF!&lt;&gt;"",1,0))</f>
        <v>#REF!</v>
      </c>
      <c r="T93" s="204" t="e">
        <f>IF('Crisis Indicator Data'!#REF!="No Data",1,IF(#REF!&lt;&gt;"",1,0))</f>
        <v>#REF!</v>
      </c>
      <c r="U93" s="204" t="e">
        <f>IF('Crisis Indicator Data'!#REF!="No Data",1,IF(#REF!&lt;&gt;"",1,0))</f>
        <v>#REF!</v>
      </c>
      <c r="V93" s="204" t="e">
        <f>IF('Crisis Indicator Data'!#REF!="No Data",1,IF(#REF!&lt;&gt;"",1,0))</f>
        <v>#REF!</v>
      </c>
      <c r="W93" s="204" t="e">
        <f>IF('Crisis Indicator Data'!#REF!="No Data",1,IF(#REF!&lt;&gt;"",1,0))</f>
        <v>#REF!</v>
      </c>
      <c r="X93" s="204" t="e">
        <f>IF('Crisis Indicator Data'!#REF!="No Data",1,IF(#REF!&lt;&gt;"",1,0))</f>
        <v>#REF!</v>
      </c>
      <c r="Y93" s="204" t="e">
        <f>IF('Crisis Indicator Data'!#REF!="No Data",1,IF(#REF!&lt;&gt;"",1,0))</f>
        <v>#REF!</v>
      </c>
      <c r="Z93" s="204" t="e">
        <f>IF('Crisis Indicator Data'!#REF!="No Data",1,IF(#REF!&lt;&gt;"",1,0))</f>
        <v>#REF!</v>
      </c>
      <c r="AA93" s="204" t="e">
        <f>IF('Crisis Indicator Data'!#REF!="No Data",1,IF(#REF!&lt;&gt;"",1,0))</f>
        <v>#REF!</v>
      </c>
      <c r="AB93" s="204" t="e">
        <f>IF('Crisis Indicator Data'!#REF!="No Data",1,IF(#REF!&lt;&gt;"",1,0))</f>
        <v>#REF!</v>
      </c>
      <c r="AC93" s="204" t="e">
        <f>IF('Crisis Indicator Data'!#REF!="No Data",1,IF(#REF!&lt;&gt;"",1,0))</f>
        <v>#REF!</v>
      </c>
      <c r="AD93" s="204" t="e">
        <f>IF('Crisis Indicator Data'!#REF!="No Data",1,IF(#REF!&lt;&gt;"",1,0))</f>
        <v>#REF!</v>
      </c>
      <c r="AE93" s="204" t="e">
        <f>IF('Crisis Indicator Data'!#REF!="No Data",1,IF(#REF!&lt;&gt;"",1,0))</f>
        <v>#REF!</v>
      </c>
      <c r="AF93" s="204" t="e">
        <f>IF('Crisis Indicator Data'!#REF!="No Data",1,IF(#REF!&lt;&gt;"",1,0))</f>
        <v>#REF!</v>
      </c>
      <c r="AG93" s="204" t="e">
        <f>IF('Crisis Indicator Data'!#REF!="No Data",1,IF(#REF!&lt;&gt;"",1,0))</f>
        <v>#REF!</v>
      </c>
      <c r="AH93" s="204" t="e">
        <f>IF('Crisis Indicator Data'!#REF!="No Data",1,IF(#REF!&lt;&gt;"",1,0))</f>
        <v>#REF!</v>
      </c>
      <c r="AI93" s="204" t="e">
        <f>IF('Crisis Indicator Data'!#REF!="No Data",1,IF(#REF!&lt;&gt;"",1,0))</f>
        <v>#REF!</v>
      </c>
      <c r="AJ93" s="204" t="e">
        <f>IF('Crisis Indicator Data'!#REF!="No Data",1,IF(#REF!&lt;&gt;"",1,0))</f>
        <v>#REF!</v>
      </c>
      <c r="AK93" s="204" t="e">
        <f>IF('Crisis Indicator Data'!#REF!="No Data",1,IF(#REF!&lt;&gt;"",1,0))</f>
        <v>#REF!</v>
      </c>
      <c r="AL93" s="204" t="e">
        <f>IF('Crisis Indicator Data'!#REF!="No Data",1,IF(#REF!&lt;&gt;"",1,0))</f>
        <v>#REF!</v>
      </c>
      <c r="AM93" s="204" t="e">
        <f>IF('Crisis Indicator Data'!#REF!="No Data",1,IF(#REF!&lt;&gt;"",1,0))</f>
        <v>#REF!</v>
      </c>
      <c r="AN93" s="204" t="e">
        <f>IF('Crisis Indicator Data'!#REF!="No Data",1,IF(#REF!&lt;&gt;"",1,0))</f>
        <v>#REF!</v>
      </c>
      <c r="AO93" s="204" t="e">
        <f>IF('Crisis Indicator Data'!#REF!="No Data",1,IF(#REF!&lt;&gt;"",1,0))</f>
        <v>#REF!</v>
      </c>
      <c r="AP93" s="204" t="e">
        <f>IF('Crisis Indicator Data'!#REF!="No Data",1,IF(#REF!&lt;&gt;"",1,0))</f>
        <v>#REF!</v>
      </c>
      <c r="AQ93" s="204" t="e">
        <f>IF('Crisis Indicator Data'!#REF!="No Data",1,IF(#REF!&lt;&gt;"",1,0))</f>
        <v>#REF!</v>
      </c>
      <c r="AR93" s="204" t="e">
        <f>IF('Crisis Indicator Data'!#REF!="No Data",1,IF(#REF!&lt;&gt;"",1,0))</f>
        <v>#REF!</v>
      </c>
      <c r="AS93" s="204" t="e">
        <f>IF('Crisis Indicator Data'!#REF!="No Data",1,IF(#REF!&lt;&gt;"",1,0))</f>
        <v>#REF!</v>
      </c>
      <c r="AT93" s="204" t="e">
        <f>IF('Crisis Indicator Data'!#REF!="No Data",1,IF(#REF!&lt;&gt;"",1,0))</f>
        <v>#REF!</v>
      </c>
      <c r="AU93" s="204" t="e">
        <f>IF('Crisis Indicator Data'!#REF!="No Data",1,IF(#REF!&lt;&gt;"",1,0))</f>
        <v>#REF!</v>
      </c>
      <c r="AV93" s="204" t="e">
        <f>IF('Crisis Indicator Data'!#REF!="No Data",1,IF(#REF!&lt;&gt;"",1,0))</f>
        <v>#REF!</v>
      </c>
      <c r="AW93" s="204" t="e">
        <f>IF('Crisis Indicator Data'!#REF!="No Data",1,IF(#REF!&lt;&gt;"",1,0))</f>
        <v>#REF!</v>
      </c>
      <c r="AX93" s="204" t="e">
        <f>IF('Crisis Indicator Data'!#REF!="No Data",1,IF(#REF!&lt;&gt;"",1,0))</f>
        <v>#REF!</v>
      </c>
      <c r="AY93" s="204" t="e">
        <f>IF('Crisis Indicator Data'!#REF!="No Data",1,IF(#REF!&lt;&gt;"",1,0))</f>
        <v>#REF!</v>
      </c>
      <c r="AZ93" s="204" t="e">
        <f>IF('Crisis Indicator Data'!#REF!="No Data",1,IF(#REF!&lt;&gt;"",1,0))</f>
        <v>#REF!</v>
      </c>
      <c r="BA93" t="e">
        <f t="shared" si="4"/>
        <v>#REF!</v>
      </c>
      <c r="BB93" s="22" t="e">
        <f t="shared" si="5"/>
        <v>#REF!</v>
      </c>
    </row>
    <row r="94" spans="1:54" x14ac:dyDescent="0.35">
      <c r="A94" t="s">
        <v>7010</v>
      </c>
      <c r="B94" s="204" t="e">
        <f>IF('Crisis Indicator Data'!#REF!="No Data",1,IF(#REF!&lt;&gt;"",1,0))</f>
        <v>#REF!</v>
      </c>
      <c r="C94" s="204" t="e">
        <f>IF('Crisis Indicator Data'!#REF!="No Data",1,IF(#REF!&lt;&gt;"",1,0))</f>
        <v>#REF!</v>
      </c>
      <c r="D94" s="204" t="e">
        <f>IF('Crisis Indicator Data'!#REF!="No Data",1,IF(#REF!&lt;&gt;"",1,0))</f>
        <v>#REF!</v>
      </c>
      <c r="E94" s="204" t="e">
        <f>IF('Crisis Indicator Data'!#REF!="No Data",1,IF(#REF!&lt;&gt;"",1,0))</f>
        <v>#REF!</v>
      </c>
      <c r="F94" s="204" t="e">
        <f>IF('Crisis Indicator Data'!#REF!="No Data",1,IF(#REF!&lt;&gt;"",1,0))</f>
        <v>#REF!</v>
      </c>
      <c r="G94" s="204" t="e">
        <f>IF('Crisis Indicator Data'!#REF!="No Data",1,IF(#REF!&lt;&gt;"",1,0))</f>
        <v>#REF!</v>
      </c>
      <c r="H94" s="204" t="e">
        <f>IF('Crisis Indicator Data'!#REF!="No Data",1,IF(#REF!&lt;&gt;"",1,0))</f>
        <v>#REF!</v>
      </c>
      <c r="I94" s="204" t="e">
        <f>IF('Crisis Indicator Data'!#REF!="No Data",1,IF(#REF!&lt;&gt;"",1,0))</f>
        <v>#REF!</v>
      </c>
      <c r="J94" s="204" t="e">
        <f>IF('Crisis Indicator Data'!#REF!="No Data",1,IF(#REF!&lt;&gt;"",1,0))</f>
        <v>#REF!</v>
      </c>
      <c r="K94" s="204" t="e">
        <f>IF('Crisis Indicator Data'!#REF!="No Data",1,IF(#REF!&lt;&gt;"",1,0))</f>
        <v>#REF!</v>
      </c>
      <c r="L94" s="204" t="e">
        <f>IF('Crisis Indicator Data'!#REF!="No Data",1,IF(#REF!&lt;&gt;"",1,0))</f>
        <v>#REF!</v>
      </c>
      <c r="M94" s="204" t="e">
        <f>IF('Crisis Indicator Data'!#REF!="No Data",1,IF(#REF!&lt;&gt;"",1,0))</f>
        <v>#REF!</v>
      </c>
      <c r="N94" s="204" t="e">
        <f>IF('Crisis Indicator Data'!#REF!="No Data",1,IF(#REF!&lt;&gt;"",1,0))</f>
        <v>#REF!</v>
      </c>
      <c r="O94" s="204" t="e">
        <f>IF('Crisis Indicator Data'!#REF!="No Data",1,IF(#REF!&lt;&gt;"",1,0))</f>
        <v>#REF!</v>
      </c>
      <c r="P94" s="204" t="e">
        <f>IF('Crisis Indicator Data'!#REF!="No Data",1,IF(#REF!&lt;&gt;"",1,0))</f>
        <v>#REF!</v>
      </c>
      <c r="Q94" s="204" t="e">
        <f>IF('Crisis Indicator Data'!#REF!="No Data",1,IF(#REF!&lt;&gt;"",1,0))</f>
        <v>#REF!</v>
      </c>
      <c r="R94" s="204" t="e">
        <f>IF('Crisis Indicator Data'!#REF!="No Data",1,IF(#REF!&lt;&gt;"",1,0))</f>
        <v>#REF!</v>
      </c>
      <c r="S94" s="204" t="e">
        <f>IF('Crisis Indicator Data'!#REF!="No Data",1,IF(#REF!&lt;&gt;"",1,0))</f>
        <v>#REF!</v>
      </c>
      <c r="T94" s="204" t="e">
        <f>IF('Crisis Indicator Data'!#REF!="No Data",1,IF(#REF!&lt;&gt;"",1,0))</f>
        <v>#REF!</v>
      </c>
      <c r="U94" s="204" t="e">
        <f>IF('Crisis Indicator Data'!#REF!="No Data",1,IF(#REF!&lt;&gt;"",1,0))</f>
        <v>#REF!</v>
      </c>
      <c r="V94" s="204" t="e">
        <f>IF('Crisis Indicator Data'!#REF!="No Data",1,IF(#REF!&lt;&gt;"",1,0))</f>
        <v>#REF!</v>
      </c>
      <c r="W94" s="204" t="e">
        <f>IF('Crisis Indicator Data'!#REF!="No Data",1,IF(#REF!&lt;&gt;"",1,0))</f>
        <v>#REF!</v>
      </c>
      <c r="X94" s="204" t="e">
        <f>IF('Crisis Indicator Data'!#REF!="No Data",1,IF(#REF!&lt;&gt;"",1,0))</f>
        <v>#REF!</v>
      </c>
      <c r="Y94" s="204" t="e">
        <f>IF('Crisis Indicator Data'!#REF!="No Data",1,IF(#REF!&lt;&gt;"",1,0))</f>
        <v>#REF!</v>
      </c>
      <c r="Z94" s="204" t="e">
        <f>IF('Crisis Indicator Data'!#REF!="No Data",1,IF(#REF!&lt;&gt;"",1,0))</f>
        <v>#REF!</v>
      </c>
      <c r="AA94" s="204" t="e">
        <f>IF('Crisis Indicator Data'!#REF!="No Data",1,IF(#REF!&lt;&gt;"",1,0))</f>
        <v>#REF!</v>
      </c>
      <c r="AB94" s="204" t="e">
        <f>IF('Crisis Indicator Data'!#REF!="No Data",1,IF(#REF!&lt;&gt;"",1,0))</f>
        <v>#REF!</v>
      </c>
      <c r="AC94" s="204" t="e">
        <f>IF('Crisis Indicator Data'!#REF!="No Data",1,IF(#REF!&lt;&gt;"",1,0))</f>
        <v>#REF!</v>
      </c>
      <c r="AD94" s="204" t="e">
        <f>IF('Crisis Indicator Data'!#REF!="No Data",1,IF(#REF!&lt;&gt;"",1,0))</f>
        <v>#REF!</v>
      </c>
      <c r="AE94" s="204" t="e">
        <f>IF('Crisis Indicator Data'!#REF!="No Data",1,IF(#REF!&lt;&gt;"",1,0))</f>
        <v>#REF!</v>
      </c>
      <c r="AF94" s="204" t="e">
        <f>IF('Crisis Indicator Data'!#REF!="No Data",1,IF(#REF!&lt;&gt;"",1,0))</f>
        <v>#REF!</v>
      </c>
      <c r="AG94" s="204" t="e">
        <f>IF('Crisis Indicator Data'!#REF!="No Data",1,IF(#REF!&lt;&gt;"",1,0))</f>
        <v>#REF!</v>
      </c>
      <c r="AH94" s="204" t="e">
        <f>IF('Crisis Indicator Data'!#REF!="No Data",1,IF(#REF!&lt;&gt;"",1,0))</f>
        <v>#REF!</v>
      </c>
      <c r="AI94" s="204" t="e">
        <f>IF('Crisis Indicator Data'!#REF!="No Data",1,IF(#REF!&lt;&gt;"",1,0))</f>
        <v>#REF!</v>
      </c>
      <c r="AJ94" s="204" t="e">
        <f>IF('Crisis Indicator Data'!#REF!="No Data",1,IF(#REF!&lt;&gt;"",1,0))</f>
        <v>#REF!</v>
      </c>
      <c r="AK94" s="204" t="e">
        <f>IF('Crisis Indicator Data'!#REF!="No Data",1,IF(#REF!&lt;&gt;"",1,0))</f>
        <v>#REF!</v>
      </c>
      <c r="AL94" s="204" t="e">
        <f>IF('Crisis Indicator Data'!#REF!="No Data",1,IF(#REF!&lt;&gt;"",1,0))</f>
        <v>#REF!</v>
      </c>
      <c r="AM94" s="204" t="e">
        <f>IF('Crisis Indicator Data'!#REF!="No Data",1,IF(#REF!&lt;&gt;"",1,0))</f>
        <v>#REF!</v>
      </c>
      <c r="AN94" s="204" t="e">
        <f>IF('Crisis Indicator Data'!#REF!="No Data",1,IF(#REF!&lt;&gt;"",1,0))</f>
        <v>#REF!</v>
      </c>
      <c r="AO94" s="204" t="e">
        <f>IF('Crisis Indicator Data'!#REF!="No Data",1,IF(#REF!&lt;&gt;"",1,0))</f>
        <v>#REF!</v>
      </c>
      <c r="AP94" s="204" t="e">
        <f>IF('Crisis Indicator Data'!#REF!="No Data",1,IF(#REF!&lt;&gt;"",1,0))</f>
        <v>#REF!</v>
      </c>
      <c r="AQ94" s="204" t="e">
        <f>IF('Crisis Indicator Data'!#REF!="No Data",1,IF(#REF!&lt;&gt;"",1,0))</f>
        <v>#REF!</v>
      </c>
      <c r="AR94" s="204" t="e">
        <f>IF('Crisis Indicator Data'!#REF!="No Data",1,IF(#REF!&lt;&gt;"",1,0))</f>
        <v>#REF!</v>
      </c>
      <c r="AS94" s="204" t="e">
        <f>IF('Crisis Indicator Data'!#REF!="No Data",1,IF(#REF!&lt;&gt;"",1,0))</f>
        <v>#REF!</v>
      </c>
      <c r="AT94" s="204" t="e">
        <f>IF('Crisis Indicator Data'!#REF!="No Data",1,IF(#REF!&lt;&gt;"",1,0))</f>
        <v>#REF!</v>
      </c>
      <c r="AU94" s="204" t="e">
        <f>IF('Crisis Indicator Data'!#REF!="No Data",1,IF(#REF!&lt;&gt;"",1,0))</f>
        <v>#REF!</v>
      </c>
      <c r="AV94" s="204" t="e">
        <f>IF('Crisis Indicator Data'!#REF!="No Data",1,IF(#REF!&lt;&gt;"",1,0))</f>
        <v>#REF!</v>
      </c>
      <c r="AW94" s="204" t="e">
        <f>IF('Crisis Indicator Data'!#REF!="No Data",1,IF(#REF!&lt;&gt;"",1,0))</f>
        <v>#REF!</v>
      </c>
      <c r="AX94" s="204" t="e">
        <f>IF('Crisis Indicator Data'!#REF!="No Data",1,IF(#REF!&lt;&gt;"",1,0))</f>
        <v>#REF!</v>
      </c>
      <c r="AY94" s="204" t="e">
        <f>IF('Crisis Indicator Data'!#REF!="No Data",1,IF(#REF!&lt;&gt;"",1,0))</f>
        <v>#REF!</v>
      </c>
      <c r="AZ94" s="204" t="e">
        <f>IF('Crisis Indicator Data'!#REF!="No Data",1,IF(#REF!&lt;&gt;"",1,0))</f>
        <v>#REF!</v>
      </c>
      <c r="BA94" t="e">
        <f t="shared" si="4"/>
        <v>#REF!</v>
      </c>
      <c r="BB94" s="22" t="e">
        <f t="shared" si="5"/>
        <v>#REF!</v>
      </c>
    </row>
    <row r="95" spans="1:54" x14ac:dyDescent="0.35">
      <c r="A95" t="s">
        <v>6994</v>
      </c>
      <c r="B95" s="204" t="e">
        <f>IF('Crisis Indicator Data'!#REF!="No Data",1,IF(#REF!&lt;&gt;"",1,0))</f>
        <v>#REF!</v>
      </c>
      <c r="C95" s="204" t="e">
        <f>IF('Crisis Indicator Data'!#REF!="No Data",1,IF(#REF!&lt;&gt;"",1,0))</f>
        <v>#REF!</v>
      </c>
      <c r="D95" s="204" t="e">
        <f>IF('Crisis Indicator Data'!#REF!="No Data",1,IF(#REF!&lt;&gt;"",1,0))</f>
        <v>#REF!</v>
      </c>
      <c r="E95" s="204" t="e">
        <f>IF('Crisis Indicator Data'!#REF!="No Data",1,IF(#REF!&lt;&gt;"",1,0))</f>
        <v>#REF!</v>
      </c>
      <c r="F95" s="204" t="e">
        <f>IF('Crisis Indicator Data'!#REF!="No Data",1,IF(#REF!&lt;&gt;"",1,0))</f>
        <v>#REF!</v>
      </c>
      <c r="G95" s="204" t="e">
        <f>IF('Crisis Indicator Data'!#REF!="No Data",1,IF(#REF!&lt;&gt;"",1,0))</f>
        <v>#REF!</v>
      </c>
      <c r="H95" s="204" t="e">
        <f>IF('Crisis Indicator Data'!#REF!="No Data",1,IF(#REF!&lt;&gt;"",1,0))</f>
        <v>#REF!</v>
      </c>
      <c r="I95" s="204" t="e">
        <f>IF('Crisis Indicator Data'!#REF!="No Data",1,IF(#REF!&lt;&gt;"",1,0))</f>
        <v>#REF!</v>
      </c>
      <c r="J95" s="204" t="e">
        <f>IF('Crisis Indicator Data'!#REF!="No Data",1,IF(#REF!&lt;&gt;"",1,0))</f>
        <v>#REF!</v>
      </c>
      <c r="K95" s="204" t="e">
        <f>IF('Crisis Indicator Data'!#REF!="No Data",1,IF(#REF!&lt;&gt;"",1,0))</f>
        <v>#REF!</v>
      </c>
      <c r="L95" s="204" t="e">
        <f>IF('Crisis Indicator Data'!#REF!="No Data",1,IF(#REF!&lt;&gt;"",1,0))</f>
        <v>#REF!</v>
      </c>
      <c r="M95" s="204" t="e">
        <f>IF('Crisis Indicator Data'!#REF!="No Data",1,IF(#REF!&lt;&gt;"",1,0))</f>
        <v>#REF!</v>
      </c>
      <c r="N95" s="204" t="e">
        <f>IF('Crisis Indicator Data'!#REF!="No Data",1,IF(#REF!&lt;&gt;"",1,0))</f>
        <v>#REF!</v>
      </c>
      <c r="O95" s="204" t="e">
        <f>IF('Crisis Indicator Data'!#REF!="No Data",1,IF(#REF!&lt;&gt;"",1,0))</f>
        <v>#REF!</v>
      </c>
      <c r="P95" s="204" t="e">
        <f>IF('Crisis Indicator Data'!#REF!="No Data",1,IF(#REF!&lt;&gt;"",1,0))</f>
        <v>#REF!</v>
      </c>
      <c r="Q95" s="204" t="e">
        <f>IF('Crisis Indicator Data'!#REF!="No Data",1,IF(#REF!&lt;&gt;"",1,0))</f>
        <v>#REF!</v>
      </c>
      <c r="R95" s="204" t="e">
        <f>IF('Crisis Indicator Data'!#REF!="No Data",1,IF(#REF!&lt;&gt;"",1,0))</f>
        <v>#REF!</v>
      </c>
      <c r="S95" s="204" t="e">
        <f>IF('Crisis Indicator Data'!#REF!="No Data",1,IF(#REF!&lt;&gt;"",1,0))</f>
        <v>#REF!</v>
      </c>
      <c r="T95" s="204" t="e">
        <f>IF('Crisis Indicator Data'!#REF!="No Data",1,IF(#REF!&lt;&gt;"",1,0))</f>
        <v>#REF!</v>
      </c>
      <c r="U95" s="204" t="e">
        <f>IF('Crisis Indicator Data'!#REF!="No Data",1,IF(#REF!&lt;&gt;"",1,0))</f>
        <v>#REF!</v>
      </c>
      <c r="V95" s="204" t="e">
        <f>IF('Crisis Indicator Data'!#REF!="No Data",1,IF(#REF!&lt;&gt;"",1,0))</f>
        <v>#REF!</v>
      </c>
      <c r="W95" s="204" t="e">
        <f>IF('Crisis Indicator Data'!#REF!="No Data",1,IF(#REF!&lt;&gt;"",1,0))</f>
        <v>#REF!</v>
      </c>
      <c r="X95" s="204" t="e">
        <f>IF('Crisis Indicator Data'!#REF!="No Data",1,IF(#REF!&lt;&gt;"",1,0))</f>
        <v>#REF!</v>
      </c>
      <c r="Y95" s="204" t="e">
        <f>IF('Crisis Indicator Data'!#REF!="No Data",1,IF(#REF!&lt;&gt;"",1,0))</f>
        <v>#REF!</v>
      </c>
      <c r="Z95" s="204" t="e">
        <f>IF('Crisis Indicator Data'!#REF!="No Data",1,IF(#REF!&lt;&gt;"",1,0))</f>
        <v>#REF!</v>
      </c>
      <c r="AA95" s="204" t="e">
        <f>IF('Crisis Indicator Data'!#REF!="No Data",1,IF(#REF!&lt;&gt;"",1,0))</f>
        <v>#REF!</v>
      </c>
      <c r="AB95" s="204" t="e">
        <f>IF('Crisis Indicator Data'!#REF!="No Data",1,IF(#REF!&lt;&gt;"",1,0))</f>
        <v>#REF!</v>
      </c>
      <c r="AC95" s="204" t="e">
        <f>IF('Crisis Indicator Data'!#REF!="No Data",1,IF(#REF!&lt;&gt;"",1,0))</f>
        <v>#REF!</v>
      </c>
      <c r="AD95" s="204" t="e">
        <f>IF('Crisis Indicator Data'!#REF!="No Data",1,IF(#REF!&lt;&gt;"",1,0))</f>
        <v>#REF!</v>
      </c>
      <c r="AE95" s="204" t="e">
        <f>IF('Crisis Indicator Data'!#REF!="No Data",1,IF(#REF!&lt;&gt;"",1,0))</f>
        <v>#REF!</v>
      </c>
      <c r="AF95" s="204" t="e">
        <f>IF('Crisis Indicator Data'!#REF!="No Data",1,IF(#REF!&lt;&gt;"",1,0))</f>
        <v>#REF!</v>
      </c>
      <c r="AG95" s="204" t="e">
        <f>IF('Crisis Indicator Data'!#REF!="No Data",1,IF(#REF!&lt;&gt;"",1,0))</f>
        <v>#REF!</v>
      </c>
      <c r="AH95" s="204" t="e">
        <f>IF('Crisis Indicator Data'!#REF!="No Data",1,IF(#REF!&lt;&gt;"",1,0))</f>
        <v>#REF!</v>
      </c>
      <c r="AI95" s="204" t="e">
        <f>IF('Crisis Indicator Data'!#REF!="No Data",1,IF(#REF!&lt;&gt;"",1,0))</f>
        <v>#REF!</v>
      </c>
      <c r="AJ95" s="204" t="e">
        <f>IF('Crisis Indicator Data'!#REF!="No Data",1,IF(#REF!&lt;&gt;"",1,0))</f>
        <v>#REF!</v>
      </c>
      <c r="AK95" s="204" t="e">
        <f>IF('Crisis Indicator Data'!#REF!="No Data",1,IF(#REF!&lt;&gt;"",1,0))</f>
        <v>#REF!</v>
      </c>
      <c r="AL95" s="204" t="e">
        <f>IF('Crisis Indicator Data'!#REF!="No Data",1,IF(#REF!&lt;&gt;"",1,0))</f>
        <v>#REF!</v>
      </c>
      <c r="AM95" s="204" t="e">
        <f>IF('Crisis Indicator Data'!#REF!="No Data",1,IF(#REF!&lt;&gt;"",1,0))</f>
        <v>#REF!</v>
      </c>
      <c r="AN95" s="204" t="e">
        <f>IF('Crisis Indicator Data'!#REF!="No Data",1,IF(#REF!&lt;&gt;"",1,0))</f>
        <v>#REF!</v>
      </c>
      <c r="AO95" s="204" t="e">
        <f>IF('Crisis Indicator Data'!#REF!="No Data",1,IF(#REF!&lt;&gt;"",1,0))</f>
        <v>#REF!</v>
      </c>
      <c r="AP95" s="204" t="e">
        <f>IF('Crisis Indicator Data'!#REF!="No Data",1,IF(#REF!&lt;&gt;"",1,0))</f>
        <v>#REF!</v>
      </c>
      <c r="AQ95" s="204" t="e">
        <f>IF('Crisis Indicator Data'!#REF!="No Data",1,IF(#REF!&lt;&gt;"",1,0))</f>
        <v>#REF!</v>
      </c>
      <c r="AR95" s="204" t="e">
        <f>IF('Crisis Indicator Data'!#REF!="No Data",1,IF(#REF!&lt;&gt;"",1,0))</f>
        <v>#REF!</v>
      </c>
      <c r="AS95" s="204" t="e">
        <f>IF('Crisis Indicator Data'!#REF!="No Data",1,IF(#REF!&lt;&gt;"",1,0))</f>
        <v>#REF!</v>
      </c>
      <c r="AT95" s="204" t="e">
        <f>IF('Crisis Indicator Data'!#REF!="No Data",1,IF(#REF!&lt;&gt;"",1,0))</f>
        <v>#REF!</v>
      </c>
      <c r="AU95" s="204" t="e">
        <f>IF('Crisis Indicator Data'!#REF!="No Data",1,IF(#REF!&lt;&gt;"",1,0))</f>
        <v>#REF!</v>
      </c>
      <c r="AV95" s="204" t="e">
        <f>IF('Crisis Indicator Data'!#REF!="No Data",1,IF(#REF!&lt;&gt;"",1,0))</f>
        <v>#REF!</v>
      </c>
      <c r="AW95" s="204" t="e">
        <f>IF('Crisis Indicator Data'!#REF!="No Data",1,IF(#REF!&lt;&gt;"",1,0))</f>
        <v>#REF!</v>
      </c>
      <c r="AX95" s="204" t="e">
        <f>IF('Crisis Indicator Data'!#REF!="No Data",1,IF(#REF!&lt;&gt;"",1,0))</f>
        <v>#REF!</v>
      </c>
      <c r="AY95" s="204" t="e">
        <f>IF('Crisis Indicator Data'!#REF!="No Data",1,IF(#REF!&lt;&gt;"",1,0))</f>
        <v>#REF!</v>
      </c>
      <c r="AZ95" s="204" t="e">
        <f>IF('Crisis Indicator Data'!#REF!="No Data",1,IF(#REF!&lt;&gt;"",1,0))</f>
        <v>#REF!</v>
      </c>
      <c r="BA95" t="e">
        <f t="shared" si="4"/>
        <v>#REF!</v>
      </c>
      <c r="BB95" s="22" t="e">
        <f t="shared" si="5"/>
        <v>#REF!</v>
      </c>
    </row>
    <row r="96" spans="1:54" x14ac:dyDescent="0.35">
      <c r="A96" t="s">
        <v>7004</v>
      </c>
      <c r="B96" s="204" t="e">
        <f>IF('Crisis Indicator Data'!#REF!="No Data",1,IF(#REF!&lt;&gt;"",1,0))</f>
        <v>#REF!</v>
      </c>
      <c r="C96" s="204" t="e">
        <f>IF('Crisis Indicator Data'!#REF!="No Data",1,IF(#REF!&lt;&gt;"",1,0))</f>
        <v>#REF!</v>
      </c>
      <c r="D96" s="204" t="e">
        <f>IF('Crisis Indicator Data'!#REF!="No Data",1,IF(#REF!&lt;&gt;"",1,0))</f>
        <v>#REF!</v>
      </c>
      <c r="E96" s="204" t="e">
        <f>IF('Crisis Indicator Data'!#REF!="No Data",1,IF(#REF!&lt;&gt;"",1,0))</f>
        <v>#REF!</v>
      </c>
      <c r="F96" s="204" t="e">
        <f>IF('Crisis Indicator Data'!#REF!="No Data",1,IF(#REF!&lt;&gt;"",1,0))</f>
        <v>#REF!</v>
      </c>
      <c r="G96" s="204" t="e">
        <f>IF('Crisis Indicator Data'!#REF!="No Data",1,IF(#REF!&lt;&gt;"",1,0))</f>
        <v>#REF!</v>
      </c>
      <c r="H96" s="204" t="e">
        <f>IF('Crisis Indicator Data'!#REF!="No Data",1,IF(#REF!&lt;&gt;"",1,0))</f>
        <v>#REF!</v>
      </c>
      <c r="I96" s="204" t="e">
        <f>IF('Crisis Indicator Data'!#REF!="No Data",1,IF(#REF!&lt;&gt;"",1,0))</f>
        <v>#REF!</v>
      </c>
      <c r="J96" s="204" t="e">
        <f>IF('Crisis Indicator Data'!#REF!="No Data",1,IF(#REF!&lt;&gt;"",1,0))</f>
        <v>#REF!</v>
      </c>
      <c r="K96" s="204" t="e">
        <f>IF('Crisis Indicator Data'!#REF!="No Data",1,IF(#REF!&lt;&gt;"",1,0))</f>
        <v>#REF!</v>
      </c>
      <c r="L96" s="204" t="e">
        <f>IF('Crisis Indicator Data'!#REF!="No Data",1,IF(#REF!&lt;&gt;"",1,0))</f>
        <v>#REF!</v>
      </c>
      <c r="M96" s="204" t="e">
        <f>IF('Crisis Indicator Data'!#REF!="No Data",1,IF(#REF!&lt;&gt;"",1,0))</f>
        <v>#REF!</v>
      </c>
      <c r="N96" s="204" t="e">
        <f>IF('Crisis Indicator Data'!#REF!="No Data",1,IF(#REF!&lt;&gt;"",1,0))</f>
        <v>#REF!</v>
      </c>
      <c r="O96" s="204" t="e">
        <f>IF('Crisis Indicator Data'!#REF!="No Data",1,IF(#REF!&lt;&gt;"",1,0))</f>
        <v>#REF!</v>
      </c>
      <c r="P96" s="204" t="e">
        <f>IF('Crisis Indicator Data'!#REF!="No Data",1,IF(#REF!&lt;&gt;"",1,0))</f>
        <v>#REF!</v>
      </c>
      <c r="Q96" s="204" t="e">
        <f>IF('Crisis Indicator Data'!#REF!="No Data",1,IF(#REF!&lt;&gt;"",1,0))</f>
        <v>#REF!</v>
      </c>
      <c r="R96" s="204" t="e">
        <f>IF('Crisis Indicator Data'!#REF!="No Data",1,IF(#REF!&lt;&gt;"",1,0))</f>
        <v>#REF!</v>
      </c>
      <c r="S96" s="204" t="e">
        <f>IF('Crisis Indicator Data'!#REF!="No Data",1,IF(#REF!&lt;&gt;"",1,0))</f>
        <v>#REF!</v>
      </c>
      <c r="T96" s="204" t="e">
        <f>IF('Crisis Indicator Data'!#REF!="No Data",1,IF(#REF!&lt;&gt;"",1,0))</f>
        <v>#REF!</v>
      </c>
      <c r="U96" s="204" t="e">
        <f>IF('Crisis Indicator Data'!#REF!="No Data",1,IF(#REF!&lt;&gt;"",1,0))</f>
        <v>#REF!</v>
      </c>
      <c r="V96" s="204" t="e">
        <f>IF('Crisis Indicator Data'!#REF!="No Data",1,IF(#REF!&lt;&gt;"",1,0))</f>
        <v>#REF!</v>
      </c>
      <c r="W96" s="204" t="e">
        <f>IF('Crisis Indicator Data'!#REF!="No Data",1,IF(#REF!&lt;&gt;"",1,0))</f>
        <v>#REF!</v>
      </c>
      <c r="X96" s="204" t="e">
        <f>IF('Crisis Indicator Data'!#REF!="No Data",1,IF(#REF!&lt;&gt;"",1,0))</f>
        <v>#REF!</v>
      </c>
      <c r="Y96" s="204" t="e">
        <f>IF('Crisis Indicator Data'!#REF!="No Data",1,IF(#REF!&lt;&gt;"",1,0))</f>
        <v>#REF!</v>
      </c>
      <c r="Z96" s="204" t="e">
        <f>IF('Crisis Indicator Data'!#REF!="No Data",1,IF(#REF!&lt;&gt;"",1,0))</f>
        <v>#REF!</v>
      </c>
      <c r="AA96" s="204" t="e">
        <f>IF('Crisis Indicator Data'!#REF!="No Data",1,IF(#REF!&lt;&gt;"",1,0))</f>
        <v>#REF!</v>
      </c>
      <c r="AB96" s="204" t="e">
        <f>IF('Crisis Indicator Data'!#REF!="No Data",1,IF(#REF!&lt;&gt;"",1,0))</f>
        <v>#REF!</v>
      </c>
      <c r="AC96" s="204" t="e">
        <f>IF('Crisis Indicator Data'!#REF!="No Data",1,IF(#REF!&lt;&gt;"",1,0))</f>
        <v>#REF!</v>
      </c>
      <c r="AD96" s="204" t="e">
        <f>IF('Crisis Indicator Data'!#REF!="No Data",1,IF(#REF!&lt;&gt;"",1,0))</f>
        <v>#REF!</v>
      </c>
      <c r="AE96" s="204" t="e">
        <f>IF('Crisis Indicator Data'!#REF!="No Data",1,IF(#REF!&lt;&gt;"",1,0))</f>
        <v>#REF!</v>
      </c>
      <c r="AF96" s="204" t="e">
        <f>IF('Crisis Indicator Data'!#REF!="No Data",1,IF(#REF!&lt;&gt;"",1,0))</f>
        <v>#REF!</v>
      </c>
      <c r="AG96" s="204" t="e">
        <f>IF('Crisis Indicator Data'!#REF!="No Data",1,IF(#REF!&lt;&gt;"",1,0))</f>
        <v>#REF!</v>
      </c>
      <c r="AH96" s="204" t="e">
        <f>IF('Crisis Indicator Data'!#REF!="No Data",1,IF(#REF!&lt;&gt;"",1,0))</f>
        <v>#REF!</v>
      </c>
      <c r="AI96" s="204" t="e">
        <f>IF('Crisis Indicator Data'!#REF!="No Data",1,IF(#REF!&lt;&gt;"",1,0))</f>
        <v>#REF!</v>
      </c>
      <c r="AJ96" s="204" t="e">
        <f>IF('Crisis Indicator Data'!#REF!="No Data",1,IF(#REF!&lt;&gt;"",1,0))</f>
        <v>#REF!</v>
      </c>
      <c r="AK96" s="204" t="e">
        <f>IF('Crisis Indicator Data'!#REF!="No Data",1,IF(#REF!&lt;&gt;"",1,0))</f>
        <v>#REF!</v>
      </c>
      <c r="AL96" s="204" t="e">
        <f>IF('Crisis Indicator Data'!#REF!="No Data",1,IF(#REF!&lt;&gt;"",1,0))</f>
        <v>#REF!</v>
      </c>
      <c r="AM96" s="204" t="e">
        <f>IF('Crisis Indicator Data'!#REF!="No Data",1,IF(#REF!&lt;&gt;"",1,0))</f>
        <v>#REF!</v>
      </c>
      <c r="AN96" s="204" t="e">
        <f>IF('Crisis Indicator Data'!#REF!="No Data",1,IF(#REF!&lt;&gt;"",1,0))</f>
        <v>#REF!</v>
      </c>
      <c r="AO96" s="204" t="e">
        <f>IF('Crisis Indicator Data'!#REF!="No Data",1,IF(#REF!&lt;&gt;"",1,0))</f>
        <v>#REF!</v>
      </c>
      <c r="AP96" s="204" t="e">
        <f>IF('Crisis Indicator Data'!#REF!="No Data",1,IF(#REF!&lt;&gt;"",1,0))</f>
        <v>#REF!</v>
      </c>
      <c r="AQ96" s="204" t="e">
        <f>IF('Crisis Indicator Data'!#REF!="No Data",1,IF(#REF!&lt;&gt;"",1,0))</f>
        <v>#REF!</v>
      </c>
      <c r="AR96" s="204" t="e">
        <f>IF('Crisis Indicator Data'!#REF!="No Data",1,IF(#REF!&lt;&gt;"",1,0))</f>
        <v>#REF!</v>
      </c>
      <c r="AS96" s="204" t="e">
        <f>IF('Crisis Indicator Data'!#REF!="No Data",1,IF(#REF!&lt;&gt;"",1,0))</f>
        <v>#REF!</v>
      </c>
      <c r="AT96" s="204" t="e">
        <f>IF('Crisis Indicator Data'!#REF!="No Data",1,IF(#REF!&lt;&gt;"",1,0))</f>
        <v>#REF!</v>
      </c>
      <c r="AU96" s="204" t="e">
        <f>IF('Crisis Indicator Data'!#REF!="No Data",1,IF(#REF!&lt;&gt;"",1,0))</f>
        <v>#REF!</v>
      </c>
      <c r="AV96" s="204" t="e">
        <f>IF('Crisis Indicator Data'!#REF!="No Data",1,IF(#REF!&lt;&gt;"",1,0))</f>
        <v>#REF!</v>
      </c>
      <c r="AW96" s="204" t="e">
        <f>IF('Crisis Indicator Data'!#REF!="No Data",1,IF(#REF!&lt;&gt;"",1,0))</f>
        <v>#REF!</v>
      </c>
      <c r="AX96" s="204" t="e">
        <f>IF('Crisis Indicator Data'!#REF!="No Data",1,IF(#REF!&lt;&gt;"",1,0))</f>
        <v>#REF!</v>
      </c>
      <c r="AY96" s="204" t="e">
        <f>IF('Crisis Indicator Data'!#REF!="No Data",1,IF(#REF!&lt;&gt;"",1,0))</f>
        <v>#REF!</v>
      </c>
      <c r="AZ96" s="204" t="e">
        <f>IF('Crisis Indicator Data'!#REF!="No Data",1,IF(#REF!&lt;&gt;"",1,0))</f>
        <v>#REF!</v>
      </c>
      <c r="BA96" t="e">
        <f t="shared" si="4"/>
        <v>#REF!</v>
      </c>
      <c r="BB96" s="22" t="e">
        <f t="shared" si="5"/>
        <v>#REF!</v>
      </c>
    </row>
    <row r="97" spans="1:54" x14ac:dyDescent="0.35">
      <c r="A97" t="s">
        <v>6996</v>
      </c>
      <c r="B97" s="204" t="e">
        <f>IF('Crisis Indicator Data'!#REF!="No Data",1,IF(#REF!&lt;&gt;"",1,0))</f>
        <v>#REF!</v>
      </c>
      <c r="C97" s="204" t="e">
        <f>IF('Crisis Indicator Data'!#REF!="No Data",1,IF(#REF!&lt;&gt;"",1,0))</f>
        <v>#REF!</v>
      </c>
      <c r="D97" s="204" t="e">
        <f>IF('Crisis Indicator Data'!#REF!="No Data",1,IF(#REF!&lt;&gt;"",1,0))</f>
        <v>#REF!</v>
      </c>
      <c r="E97" s="204" t="e">
        <f>IF('Crisis Indicator Data'!#REF!="No Data",1,IF(#REF!&lt;&gt;"",1,0))</f>
        <v>#REF!</v>
      </c>
      <c r="F97" s="204" t="e">
        <f>IF('Crisis Indicator Data'!#REF!="No Data",1,IF(#REF!&lt;&gt;"",1,0))</f>
        <v>#REF!</v>
      </c>
      <c r="G97" s="204" t="e">
        <f>IF('Crisis Indicator Data'!#REF!="No Data",1,IF(#REF!&lt;&gt;"",1,0))</f>
        <v>#REF!</v>
      </c>
      <c r="H97" s="204" t="e">
        <f>IF('Crisis Indicator Data'!#REF!="No Data",1,IF(#REF!&lt;&gt;"",1,0))</f>
        <v>#REF!</v>
      </c>
      <c r="I97" s="204" t="e">
        <f>IF('Crisis Indicator Data'!#REF!="No Data",1,IF(#REF!&lt;&gt;"",1,0))</f>
        <v>#REF!</v>
      </c>
      <c r="J97" s="204" t="e">
        <f>IF('Crisis Indicator Data'!#REF!="No Data",1,IF(#REF!&lt;&gt;"",1,0))</f>
        <v>#REF!</v>
      </c>
      <c r="K97" s="204" t="e">
        <f>IF('Crisis Indicator Data'!#REF!="No Data",1,IF(#REF!&lt;&gt;"",1,0))</f>
        <v>#REF!</v>
      </c>
      <c r="L97" s="204" t="e">
        <f>IF('Crisis Indicator Data'!#REF!="No Data",1,IF(#REF!&lt;&gt;"",1,0))</f>
        <v>#REF!</v>
      </c>
      <c r="M97" s="204" t="e">
        <f>IF('Crisis Indicator Data'!#REF!="No Data",1,IF(#REF!&lt;&gt;"",1,0))</f>
        <v>#REF!</v>
      </c>
      <c r="N97" s="204" t="e">
        <f>IF('Crisis Indicator Data'!#REF!="No Data",1,IF(#REF!&lt;&gt;"",1,0))</f>
        <v>#REF!</v>
      </c>
      <c r="O97" s="204" t="e">
        <f>IF('Crisis Indicator Data'!#REF!="No Data",1,IF(#REF!&lt;&gt;"",1,0))</f>
        <v>#REF!</v>
      </c>
      <c r="P97" s="204" t="e">
        <f>IF('Crisis Indicator Data'!#REF!="No Data",1,IF(#REF!&lt;&gt;"",1,0))</f>
        <v>#REF!</v>
      </c>
      <c r="Q97" s="204" t="e">
        <f>IF('Crisis Indicator Data'!#REF!="No Data",1,IF(#REF!&lt;&gt;"",1,0))</f>
        <v>#REF!</v>
      </c>
      <c r="R97" s="204" t="e">
        <f>IF('Crisis Indicator Data'!#REF!="No Data",1,IF(#REF!&lt;&gt;"",1,0))</f>
        <v>#REF!</v>
      </c>
      <c r="S97" s="204" t="e">
        <f>IF('Crisis Indicator Data'!#REF!="No Data",1,IF(#REF!&lt;&gt;"",1,0))</f>
        <v>#REF!</v>
      </c>
      <c r="T97" s="204" t="e">
        <f>IF('Crisis Indicator Data'!#REF!="No Data",1,IF(#REF!&lt;&gt;"",1,0))</f>
        <v>#REF!</v>
      </c>
      <c r="U97" s="204" t="e">
        <f>IF('Crisis Indicator Data'!#REF!="No Data",1,IF(#REF!&lt;&gt;"",1,0))</f>
        <v>#REF!</v>
      </c>
      <c r="V97" s="204" t="e">
        <f>IF('Crisis Indicator Data'!#REF!="No Data",1,IF(#REF!&lt;&gt;"",1,0))</f>
        <v>#REF!</v>
      </c>
      <c r="W97" s="204" t="e">
        <f>IF('Crisis Indicator Data'!#REF!="No Data",1,IF(#REF!&lt;&gt;"",1,0))</f>
        <v>#REF!</v>
      </c>
      <c r="X97" s="204" t="e">
        <f>IF('Crisis Indicator Data'!#REF!="No Data",1,IF(#REF!&lt;&gt;"",1,0))</f>
        <v>#REF!</v>
      </c>
      <c r="Y97" s="204" t="e">
        <f>IF('Crisis Indicator Data'!#REF!="No Data",1,IF(#REF!&lt;&gt;"",1,0))</f>
        <v>#REF!</v>
      </c>
      <c r="Z97" s="204" t="e">
        <f>IF('Crisis Indicator Data'!#REF!="No Data",1,IF(#REF!&lt;&gt;"",1,0))</f>
        <v>#REF!</v>
      </c>
      <c r="AA97" s="204" t="e">
        <f>IF('Crisis Indicator Data'!#REF!="No Data",1,IF(#REF!&lt;&gt;"",1,0))</f>
        <v>#REF!</v>
      </c>
      <c r="AB97" s="204" t="e">
        <f>IF('Crisis Indicator Data'!#REF!="No Data",1,IF(#REF!&lt;&gt;"",1,0))</f>
        <v>#REF!</v>
      </c>
      <c r="AC97" s="204" t="e">
        <f>IF('Crisis Indicator Data'!#REF!="No Data",1,IF(#REF!&lt;&gt;"",1,0))</f>
        <v>#REF!</v>
      </c>
      <c r="AD97" s="204" t="e">
        <f>IF('Crisis Indicator Data'!#REF!="No Data",1,IF(#REF!&lt;&gt;"",1,0))</f>
        <v>#REF!</v>
      </c>
      <c r="AE97" s="204" t="e">
        <f>IF('Crisis Indicator Data'!#REF!="No Data",1,IF(#REF!&lt;&gt;"",1,0))</f>
        <v>#REF!</v>
      </c>
      <c r="AF97" s="204" t="e">
        <f>IF('Crisis Indicator Data'!#REF!="No Data",1,IF(#REF!&lt;&gt;"",1,0))</f>
        <v>#REF!</v>
      </c>
      <c r="AG97" s="204" t="e">
        <f>IF('Crisis Indicator Data'!#REF!="No Data",1,IF(#REF!&lt;&gt;"",1,0))</f>
        <v>#REF!</v>
      </c>
      <c r="AH97" s="204" t="e">
        <f>IF('Crisis Indicator Data'!#REF!="No Data",1,IF(#REF!&lt;&gt;"",1,0))</f>
        <v>#REF!</v>
      </c>
      <c r="AI97" s="204" t="e">
        <f>IF('Crisis Indicator Data'!#REF!="No Data",1,IF(#REF!&lt;&gt;"",1,0))</f>
        <v>#REF!</v>
      </c>
      <c r="AJ97" s="204" t="e">
        <f>IF('Crisis Indicator Data'!#REF!="No Data",1,IF(#REF!&lt;&gt;"",1,0))</f>
        <v>#REF!</v>
      </c>
      <c r="AK97" s="204" t="e">
        <f>IF('Crisis Indicator Data'!#REF!="No Data",1,IF(#REF!&lt;&gt;"",1,0))</f>
        <v>#REF!</v>
      </c>
      <c r="AL97" s="204" t="e">
        <f>IF('Crisis Indicator Data'!#REF!="No Data",1,IF(#REF!&lt;&gt;"",1,0))</f>
        <v>#REF!</v>
      </c>
      <c r="AM97" s="204" t="e">
        <f>IF('Crisis Indicator Data'!#REF!="No Data",1,IF(#REF!&lt;&gt;"",1,0))</f>
        <v>#REF!</v>
      </c>
      <c r="AN97" s="204" t="e">
        <f>IF('Crisis Indicator Data'!#REF!="No Data",1,IF(#REF!&lt;&gt;"",1,0))</f>
        <v>#REF!</v>
      </c>
      <c r="AO97" s="204" t="e">
        <f>IF('Crisis Indicator Data'!#REF!="No Data",1,IF(#REF!&lt;&gt;"",1,0))</f>
        <v>#REF!</v>
      </c>
      <c r="AP97" s="204" t="e">
        <f>IF('Crisis Indicator Data'!#REF!="No Data",1,IF(#REF!&lt;&gt;"",1,0))</f>
        <v>#REF!</v>
      </c>
      <c r="AQ97" s="204" t="e">
        <f>IF('Crisis Indicator Data'!#REF!="No Data",1,IF(#REF!&lt;&gt;"",1,0))</f>
        <v>#REF!</v>
      </c>
      <c r="AR97" s="204" t="e">
        <f>IF('Crisis Indicator Data'!#REF!="No Data",1,IF(#REF!&lt;&gt;"",1,0))</f>
        <v>#REF!</v>
      </c>
      <c r="AS97" s="204" t="e">
        <f>IF('Crisis Indicator Data'!#REF!="No Data",1,IF(#REF!&lt;&gt;"",1,0))</f>
        <v>#REF!</v>
      </c>
      <c r="AT97" s="204" t="e">
        <f>IF('Crisis Indicator Data'!#REF!="No Data",1,IF(#REF!&lt;&gt;"",1,0))</f>
        <v>#REF!</v>
      </c>
      <c r="AU97" s="204" t="e">
        <f>IF('Crisis Indicator Data'!#REF!="No Data",1,IF(#REF!&lt;&gt;"",1,0))</f>
        <v>#REF!</v>
      </c>
      <c r="AV97" s="204" t="e">
        <f>IF('Crisis Indicator Data'!#REF!="No Data",1,IF(#REF!&lt;&gt;"",1,0))</f>
        <v>#REF!</v>
      </c>
      <c r="AW97" s="204" t="e">
        <f>IF('Crisis Indicator Data'!#REF!="No Data",1,IF(#REF!&lt;&gt;"",1,0))</f>
        <v>#REF!</v>
      </c>
      <c r="AX97" s="204" t="e">
        <f>IF('Crisis Indicator Data'!#REF!="No Data",1,IF(#REF!&lt;&gt;"",1,0))</f>
        <v>#REF!</v>
      </c>
      <c r="AY97" s="204" t="e">
        <f>IF('Crisis Indicator Data'!#REF!="No Data",1,IF(#REF!&lt;&gt;"",1,0))</f>
        <v>#REF!</v>
      </c>
      <c r="AZ97" s="204" t="e">
        <f>IF('Crisis Indicator Data'!#REF!="No Data",1,IF(#REF!&lt;&gt;"",1,0))</f>
        <v>#REF!</v>
      </c>
      <c r="BA97" t="e">
        <f t="shared" si="4"/>
        <v>#REF!</v>
      </c>
      <c r="BB97" s="22" t="e">
        <f t="shared" si="5"/>
        <v>#REF!</v>
      </c>
    </row>
    <row r="98" spans="1:54" x14ac:dyDescent="0.35">
      <c r="A98" t="s">
        <v>6997</v>
      </c>
      <c r="B98" s="204" t="e">
        <f>IF('Crisis Indicator Data'!#REF!="No Data",1,IF(#REF!&lt;&gt;"",1,0))</f>
        <v>#REF!</v>
      </c>
      <c r="C98" s="204" t="e">
        <f>IF('Crisis Indicator Data'!#REF!="No Data",1,IF(#REF!&lt;&gt;"",1,0))</f>
        <v>#REF!</v>
      </c>
      <c r="D98" s="204" t="e">
        <f>IF('Crisis Indicator Data'!#REF!="No Data",1,IF(#REF!&lt;&gt;"",1,0))</f>
        <v>#REF!</v>
      </c>
      <c r="E98" s="204" t="e">
        <f>IF('Crisis Indicator Data'!#REF!="No Data",1,IF(#REF!&lt;&gt;"",1,0))</f>
        <v>#REF!</v>
      </c>
      <c r="F98" s="204" t="e">
        <f>IF('Crisis Indicator Data'!#REF!="No Data",1,IF(#REF!&lt;&gt;"",1,0))</f>
        <v>#REF!</v>
      </c>
      <c r="G98" s="204" t="e">
        <f>IF('Crisis Indicator Data'!#REF!="No Data",1,IF(#REF!&lt;&gt;"",1,0))</f>
        <v>#REF!</v>
      </c>
      <c r="H98" s="204" t="e">
        <f>IF('Crisis Indicator Data'!#REF!="No Data",1,IF(#REF!&lt;&gt;"",1,0))</f>
        <v>#REF!</v>
      </c>
      <c r="I98" s="204" t="e">
        <f>IF('Crisis Indicator Data'!#REF!="No Data",1,IF(#REF!&lt;&gt;"",1,0))</f>
        <v>#REF!</v>
      </c>
      <c r="J98" s="204" t="e">
        <f>IF('Crisis Indicator Data'!#REF!="No Data",1,IF(#REF!&lt;&gt;"",1,0))</f>
        <v>#REF!</v>
      </c>
      <c r="K98" s="204" t="e">
        <f>IF('Crisis Indicator Data'!#REF!="No Data",1,IF(#REF!&lt;&gt;"",1,0))</f>
        <v>#REF!</v>
      </c>
      <c r="L98" s="204" t="e">
        <f>IF('Crisis Indicator Data'!#REF!="No Data",1,IF(#REF!&lt;&gt;"",1,0))</f>
        <v>#REF!</v>
      </c>
      <c r="M98" s="204" t="e">
        <f>IF('Crisis Indicator Data'!#REF!="No Data",1,IF(#REF!&lt;&gt;"",1,0))</f>
        <v>#REF!</v>
      </c>
      <c r="N98" s="204" t="e">
        <f>IF('Crisis Indicator Data'!#REF!="No Data",1,IF(#REF!&lt;&gt;"",1,0))</f>
        <v>#REF!</v>
      </c>
      <c r="O98" s="204" t="e">
        <f>IF('Crisis Indicator Data'!#REF!="No Data",1,IF(#REF!&lt;&gt;"",1,0))</f>
        <v>#REF!</v>
      </c>
      <c r="P98" s="204" t="e">
        <f>IF('Crisis Indicator Data'!#REF!="No Data",1,IF(#REF!&lt;&gt;"",1,0))</f>
        <v>#REF!</v>
      </c>
      <c r="Q98" s="204" t="e">
        <f>IF('Crisis Indicator Data'!#REF!="No Data",1,IF(#REF!&lt;&gt;"",1,0))</f>
        <v>#REF!</v>
      </c>
      <c r="R98" s="204" t="e">
        <f>IF('Crisis Indicator Data'!#REF!="No Data",1,IF(#REF!&lt;&gt;"",1,0))</f>
        <v>#REF!</v>
      </c>
      <c r="S98" s="204" t="e">
        <f>IF('Crisis Indicator Data'!#REF!="No Data",1,IF(#REF!&lt;&gt;"",1,0))</f>
        <v>#REF!</v>
      </c>
      <c r="T98" s="204" t="e">
        <f>IF('Crisis Indicator Data'!#REF!="No Data",1,IF(#REF!&lt;&gt;"",1,0))</f>
        <v>#REF!</v>
      </c>
      <c r="U98" s="204" t="e">
        <f>IF('Crisis Indicator Data'!#REF!="No Data",1,IF(#REF!&lt;&gt;"",1,0))</f>
        <v>#REF!</v>
      </c>
      <c r="V98" s="204" t="e">
        <f>IF('Crisis Indicator Data'!#REF!="No Data",1,IF(#REF!&lt;&gt;"",1,0))</f>
        <v>#REF!</v>
      </c>
      <c r="W98" s="204" t="e">
        <f>IF('Crisis Indicator Data'!#REF!="No Data",1,IF(#REF!&lt;&gt;"",1,0))</f>
        <v>#REF!</v>
      </c>
      <c r="X98" s="204" t="e">
        <f>IF('Crisis Indicator Data'!#REF!="No Data",1,IF(#REF!&lt;&gt;"",1,0))</f>
        <v>#REF!</v>
      </c>
      <c r="Y98" s="204" t="e">
        <f>IF('Crisis Indicator Data'!#REF!="No Data",1,IF(#REF!&lt;&gt;"",1,0))</f>
        <v>#REF!</v>
      </c>
      <c r="Z98" s="204" t="e">
        <f>IF('Crisis Indicator Data'!#REF!="No Data",1,IF(#REF!&lt;&gt;"",1,0))</f>
        <v>#REF!</v>
      </c>
      <c r="AA98" s="204" t="e">
        <f>IF('Crisis Indicator Data'!#REF!="No Data",1,IF(#REF!&lt;&gt;"",1,0))</f>
        <v>#REF!</v>
      </c>
      <c r="AB98" s="204" t="e">
        <f>IF('Crisis Indicator Data'!#REF!="No Data",1,IF(#REF!&lt;&gt;"",1,0))</f>
        <v>#REF!</v>
      </c>
      <c r="AC98" s="204" t="e">
        <f>IF('Crisis Indicator Data'!#REF!="No Data",1,IF(#REF!&lt;&gt;"",1,0))</f>
        <v>#REF!</v>
      </c>
      <c r="AD98" s="204" t="e">
        <f>IF('Crisis Indicator Data'!#REF!="No Data",1,IF(#REF!&lt;&gt;"",1,0))</f>
        <v>#REF!</v>
      </c>
      <c r="AE98" s="204" t="e">
        <f>IF('Crisis Indicator Data'!#REF!="No Data",1,IF(#REF!&lt;&gt;"",1,0))</f>
        <v>#REF!</v>
      </c>
      <c r="AF98" s="204" t="e">
        <f>IF('Crisis Indicator Data'!#REF!="No Data",1,IF(#REF!&lt;&gt;"",1,0))</f>
        <v>#REF!</v>
      </c>
      <c r="AG98" s="204" t="e">
        <f>IF('Crisis Indicator Data'!#REF!="No Data",1,IF(#REF!&lt;&gt;"",1,0))</f>
        <v>#REF!</v>
      </c>
      <c r="AH98" s="204" t="e">
        <f>IF('Crisis Indicator Data'!#REF!="No Data",1,IF(#REF!&lt;&gt;"",1,0))</f>
        <v>#REF!</v>
      </c>
      <c r="AI98" s="204" t="e">
        <f>IF('Crisis Indicator Data'!#REF!="No Data",1,IF(#REF!&lt;&gt;"",1,0))</f>
        <v>#REF!</v>
      </c>
      <c r="AJ98" s="204" t="e">
        <f>IF('Crisis Indicator Data'!#REF!="No Data",1,IF(#REF!&lt;&gt;"",1,0))</f>
        <v>#REF!</v>
      </c>
      <c r="AK98" s="204" t="e">
        <f>IF('Crisis Indicator Data'!#REF!="No Data",1,IF(#REF!&lt;&gt;"",1,0))</f>
        <v>#REF!</v>
      </c>
      <c r="AL98" s="204" t="e">
        <f>IF('Crisis Indicator Data'!#REF!="No Data",1,IF(#REF!&lt;&gt;"",1,0))</f>
        <v>#REF!</v>
      </c>
      <c r="AM98" s="204" t="e">
        <f>IF('Crisis Indicator Data'!#REF!="No Data",1,IF(#REF!&lt;&gt;"",1,0))</f>
        <v>#REF!</v>
      </c>
      <c r="AN98" s="204" t="e">
        <f>IF('Crisis Indicator Data'!#REF!="No Data",1,IF(#REF!&lt;&gt;"",1,0))</f>
        <v>#REF!</v>
      </c>
      <c r="AO98" s="204" t="e">
        <f>IF('Crisis Indicator Data'!#REF!="No Data",1,IF(#REF!&lt;&gt;"",1,0))</f>
        <v>#REF!</v>
      </c>
      <c r="AP98" s="204" t="e">
        <f>IF('Crisis Indicator Data'!#REF!="No Data",1,IF(#REF!&lt;&gt;"",1,0))</f>
        <v>#REF!</v>
      </c>
      <c r="AQ98" s="204" t="e">
        <f>IF('Crisis Indicator Data'!#REF!="No Data",1,IF(#REF!&lt;&gt;"",1,0))</f>
        <v>#REF!</v>
      </c>
      <c r="AR98" s="204" t="e">
        <f>IF('Crisis Indicator Data'!#REF!="No Data",1,IF(#REF!&lt;&gt;"",1,0))</f>
        <v>#REF!</v>
      </c>
      <c r="AS98" s="204" t="e">
        <f>IF('Crisis Indicator Data'!#REF!="No Data",1,IF(#REF!&lt;&gt;"",1,0))</f>
        <v>#REF!</v>
      </c>
      <c r="AT98" s="204" t="e">
        <f>IF('Crisis Indicator Data'!#REF!="No Data",1,IF(#REF!&lt;&gt;"",1,0))</f>
        <v>#REF!</v>
      </c>
      <c r="AU98" s="204" t="e">
        <f>IF('Crisis Indicator Data'!#REF!="No Data",1,IF(#REF!&lt;&gt;"",1,0))</f>
        <v>#REF!</v>
      </c>
      <c r="AV98" s="204" t="e">
        <f>IF('Crisis Indicator Data'!#REF!="No Data",1,IF(#REF!&lt;&gt;"",1,0))</f>
        <v>#REF!</v>
      </c>
      <c r="AW98" s="204" t="e">
        <f>IF('Crisis Indicator Data'!#REF!="No Data",1,IF(#REF!&lt;&gt;"",1,0))</f>
        <v>#REF!</v>
      </c>
      <c r="AX98" s="204" t="e">
        <f>IF('Crisis Indicator Data'!#REF!="No Data",1,IF(#REF!&lt;&gt;"",1,0))</f>
        <v>#REF!</v>
      </c>
      <c r="AY98" s="204" t="e">
        <f>IF('Crisis Indicator Data'!#REF!="No Data",1,IF(#REF!&lt;&gt;"",1,0))</f>
        <v>#REF!</v>
      </c>
      <c r="AZ98" s="204" t="e">
        <f>IF('Crisis Indicator Data'!#REF!="No Data",1,IF(#REF!&lt;&gt;"",1,0))</f>
        <v>#REF!</v>
      </c>
      <c r="BA98" t="e">
        <f t="shared" ref="BA98:BA129" si="6">SUM(B98:AZ98)</f>
        <v>#REF!</v>
      </c>
      <c r="BB98" s="22" t="e">
        <f t="shared" ref="BB98:BB129" si="7">BA98/51</f>
        <v>#REF!</v>
      </c>
    </row>
    <row r="99" spans="1:54" x14ac:dyDescent="0.35">
      <c r="A99" t="s">
        <v>7001</v>
      </c>
      <c r="B99" s="204" t="e">
        <f>IF('Crisis Indicator Data'!#REF!="No Data",1,IF(#REF!&lt;&gt;"",1,0))</f>
        <v>#REF!</v>
      </c>
      <c r="C99" s="204" t="e">
        <f>IF('Crisis Indicator Data'!#REF!="No Data",1,IF(#REF!&lt;&gt;"",1,0))</f>
        <v>#REF!</v>
      </c>
      <c r="D99" s="204" t="e">
        <f>IF('Crisis Indicator Data'!#REF!="No Data",1,IF(#REF!&lt;&gt;"",1,0))</f>
        <v>#REF!</v>
      </c>
      <c r="E99" s="204" t="e">
        <f>IF('Crisis Indicator Data'!#REF!="No Data",1,IF(#REF!&lt;&gt;"",1,0))</f>
        <v>#REF!</v>
      </c>
      <c r="F99" s="204" t="e">
        <f>IF('Crisis Indicator Data'!#REF!="No Data",1,IF(#REF!&lt;&gt;"",1,0))</f>
        <v>#REF!</v>
      </c>
      <c r="G99" s="204" t="e">
        <f>IF('Crisis Indicator Data'!#REF!="No Data",1,IF(#REF!&lt;&gt;"",1,0))</f>
        <v>#REF!</v>
      </c>
      <c r="H99" s="204" t="e">
        <f>IF('Crisis Indicator Data'!#REF!="No Data",1,IF(#REF!&lt;&gt;"",1,0))</f>
        <v>#REF!</v>
      </c>
      <c r="I99" s="204" t="e">
        <f>IF('Crisis Indicator Data'!#REF!="No Data",1,IF(#REF!&lt;&gt;"",1,0))</f>
        <v>#REF!</v>
      </c>
      <c r="J99" s="204" t="e">
        <f>IF('Crisis Indicator Data'!#REF!="No Data",1,IF(#REF!&lt;&gt;"",1,0))</f>
        <v>#REF!</v>
      </c>
      <c r="K99" s="204" t="e">
        <f>IF('Crisis Indicator Data'!#REF!="No Data",1,IF(#REF!&lt;&gt;"",1,0))</f>
        <v>#REF!</v>
      </c>
      <c r="L99" s="204" t="e">
        <f>IF('Crisis Indicator Data'!#REF!="No Data",1,IF(#REF!&lt;&gt;"",1,0))</f>
        <v>#REF!</v>
      </c>
      <c r="M99" s="204" t="e">
        <f>IF('Crisis Indicator Data'!#REF!="No Data",1,IF(#REF!&lt;&gt;"",1,0))</f>
        <v>#REF!</v>
      </c>
      <c r="N99" s="204" t="e">
        <f>IF('Crisis Indicator Data'!#REF!="No Data",1,IF(#REF!&lt;&gt;"",1,0))</f>
        <v>#REF!</v>
      </c>
      <c r="O99" s="204" t="e">
        <f>IF('Crisis Indicator Data'!#REF!="No Data",1,IF(#REF!&lt;&gt;"",1,0))</f>
        <v>#REF!</v>
      </c>
      <c r="P99" s="204" t="e">
        <f>IF('Crisis Indicator Data'!#REF!="No Data",1,IF(#REF!&lt;&gt;"",1,0))</f>
        <v>#REF!</v>
      </c>
      <c r="Q99" s="204" t="e">
        <f>IF('Crisis Indicator Data'!#REF!="No Data",1,IF(#REF!&lt;&gt;"",1,0))</f>
        <v>#REF!</v>
      </c>
      <c r="R99" s="204" t="e">
        <f>IF('Crisis Indicator Data'!#REF!="No Data",1,IF(#REF!&lt;&gt;"",1,0))</f>
        <v>#REF!</v>
      </c>
      <c r="S99" s="204" t="e">
        <f>IF('Crisis Indicator Data'!#REF!="No Data",1,IF(#REF!&lt;&gt;"",1,0))</f>
        <v>#REF!</v>
      </c>
      <c r="T99" s="204" t="e">
        <f>IF('Crisis Indicator Data'!#REF!="No Data",1,IF(#REF!&lt;&gt;"",1,0))</f>
        <v>#REF!</v>
      </c>
      <c r="U99" s="204" t="e">
        <f>IF('Crisis Indicator Data'!#REF!="No Data",1,IF(#REF!&lt;&gt;"",1,0))</f>
        <v>#REF!</v>
      </c>
      <c r="V99" s="204" t="e">
        <f>IF('Crisis Indicator Data'!#REF!="No Data",1,IF(#REF!&lt;&gt;"",1,0))</f>
        <v>#REF!</v>
      </c>
      <c r="W99" s="204" t="e">
        <f>IF('Crisis Indicator Data'!#REF!="No Data",1,IF(#REF!&lt;&gt;"",1,0))</f>
        <v>#REF!</v>
      </c>
      <c r="X99" s="204" t="e">
        <f>IF('Crisis Indicator Data'!#REF!="No Data",1,IF(#REF!&lt;&gt;"",1,0))</f>
        <v>#REF!</v>
      </c>
      <c r="Y99" s="204" t="e">
        <f>IF('Crisis Indicator Data'!#REF!="No Data",1,IF(#REF!&lt;&gt;"",1,0))</f>
        <v>#REF!</v>
      </c>
      <c r="Z99" s="204" t="e">
        <f>IF('Crisis Indicator Data'!#REF!="No Data",1,IF(#REF!&lt;&gt;"",1,0))</f>
        <v>#REF!</v>
      </c>
      <c r="AA99" s="204" t="e">
        <f>IF('Crisis Indicator Data'!#REF!="No Data",1,IF(#REF!&lt;&gt;"",1,0))</f>
        <v>#REF!</v>
      </c>
      <c r="AB99" s="204" t="e">
        <f>IF('Crisis Indicator Data'!#REF!="No Data",1,IF(#REF!&lt;&gt;"",1,0))</f>
        <v>#REF!</v>
      </c>
      <c r="AC99" s="204" t="e">
        <f>IF('Crisis Indicator Data'!#REF!="No Data",1,IF(#REF!&lt;&gt;"",1,0))</f>
        <v>#REF!</v>
      </c>
      <c r="AD99" s="204" t="e">
        <f>IF('Crisis Indicator Data'!#REF!="No Data",1,IF(#REF!&lt;&gt;"",1,0))</f>
        <v>#REF!</v>
      </c>
      <c r="AE99" s="204" t="e">
        <f>IF('Crisis Indicator Data'!#REF!="No Data",1,IF(#REF!&lt;&gt;"",1,0))</f>
        <v>#REF!</v>
      </c>
      <c r="AF99" s="204" t="e">
        <f>IF('Crisis Indicator Data'!#REF!="No Data",1,IF(#REF!&lt;&gt;"",1,0))</f>
        <v>#REF!</v>
      </c>
      <c r="AG99" s="204" t="e">
        <f>IF('Crisis Indicator Data'!#REF!="No Data",1,IF(#REF!&lt;&gt;"",1,0))</f>
        <v>#REF!</v>
      </c>
      <c r="AH99" s="204" t="e">
        <f>IF('Crisis Indicator Data'!#REF!="No Data",1,IF(#REF!&lt;&gt;"",1,0))</f>
        <v>#REF!</v>
      </c>
      <c r="AI99" s="204" t="e">
        <f>IF('Crisis Indicator Data'!#REF!="No Data",1,IF(#REF!&lt;&gt;"",1,0))</f>
        <v>#REF!</v>
      </c>
      <c r="AJ99" s="204" t="e">
        <f>IF('Crisis Indicator Data'!#REF!="No Data",1,IF(#REF!&lt;&gt;"",1,0))</f>
        <v>#REF!</v>
      </c>
      <c r="AK99" s="204" t="e">
        <f>IF('Crisis Indicator Data'!#REF!="No Data",1,IF(#REF!&lt;&gt;"",1,0))</f>
        <v>#REF!</v>
      </c>
      <c r="AL99" s="204" t="e">
        <f>IF('Crisis Indicator Data'!#REF!="No Data",1,IF(#REF!&lt;&gt;"",1,0))</f>
        <v>#REF!</v>
      </c>
      <c r="AM99" s="204" t="e">
        <f>IF('Crisis Indicator Data'!#REF!="No Data",1,IF(#REF!&lt;&gt;"",1,0))</f>
        <v>#REF!</v>
      </c>
      <c r="AN99" s="204" t="e">
        <f>IF('Crisis Indicator Data'!#REF!="No Data",1,IF(#REF!&lt;&gt;"",1,0))</f>
        <v>#REF!</v>
      </c>
      <c r="AO99" s="204" t="e">
        <f>IF('Crisis Indicator Data'!#REF!="No Data",1,IF(#REF!&lt;&gt;"",1,0))</f>
        <v>#REF!</v>
      </c>
      <c r="AP99" s="204" t="e">
        <f>IF('Crisis Indicator Data'!#REF!="No Data",1,IF(#REF!&lt;&gt;"",1,0))</f>
        <v>#REF!</v>
      </c>
      <c r="AQ99" s="204" t="e">
        <f>IF('Crisis Indicator Data'!#REF!="No Data",1,IF(#REF!&lt;&gt;"",1,0))</f>
        <v>#REF!</v>
      </c>
      <c r="AR99" s="204" t="e">
        <f>IF('Crisis Indicator Data'!#REF!="No Data",1,IF(#REF!&lt;&gt;"",1,0))</f>
        <v>#REF!</v>
      </c>
      <c r="AS99" s="204" t="e">
        <f>IF('Crisis Indicator Data'!#REF!="No Data",1,IF(#REF!&lt;&gt;"",1,0))</f>
        <v>#REF!</v>
      </c>
      <c r="AT99" s="204" t="e">
        <f>IF('Crisis Indicator Data'!#REF!="No Data",1,IF(#REF!&lt;&gt;"",1,0))</f>
        <v>#REF!</v>
      </c>
      <c r="AU99" s="204" t="e">
        <f>IF('Crisis Indicator Data'!#REF!="No Data",1,IF(#REF!&lt;&gt;"",1,0))</f>
        <v>#REF!</v>
      </c>
      <c r="AV99" s="204" t="e">
        <f>IF('Crisis Indicator Data'!#REF!="No Data",1,IF(#REF!&lt;&gt;"",1,0))</f>
        <v>#REF!</v>
      </c>
      <c r="AW99" s="204" t="e">
        <f>IF('Crisis Indicator Data'!#REF!="No Data",1,IF(#REF!&lt;&gt;"",1,0))</f>
        <v>#REF!</v>
      </c>
      <c r="AX99" s="204" t="e">
        <f>IF('Crisis Indicator Data'!#REF!="No Data",1,IF(#REF!&lt;&gt;"",1,0))</f>
        <v>#REF!</v>
      </c>
      <c r="AY99" s="204" t="e">
        <f>IF('Crisis Indicator Data'!#REF!="No Data",1,IF(#REF!&lt;&gt;"",1,0))</f>
        <v>#REF!</v>
      </c>
      <c r="AZ99" s="204" t="e">
        <f>IF('Crisis Indicator Data'!#REF!="No Data",1,IF(#REF!&lt;&gt;"",1,0))</f>
        <v>#REF!</v>
      </c>
      <c r="BA99" t="e">
        <f t="shared" si="6"/>
        <v>#REF!</v>
      </c>
      <c r="BB99" s="22" t="e">
        <f t="shared" si="7"/>
        <v>#REF!</v>
      </c>
    </row>
    <row r="100" spans="1:54" x14ac:dyDescent="0.35">
      <c r="A100" t="s">
        <v>7006</v>
      </c>
      <c r="B100" s="204" t="e">
        <f>IF('Crisis Indicator Data'!#REF!="No Data",1,IF(#REF!&lt;&gt;"",1,0))</f>
        <v>#REF!</v>
      </c>
      <c r="C100" s="204" t="e">
        <f>IF('Crisis Indicator Data'!#REF!="No Data",1,IF(#REF!&lt;&gt;"",1,0))</f>
        <v>#REF!</v>
      </c>
      <c r="D100" s="204" t="e">
        <f>IF('Crisis Indicator Data'!#REF!="No Data",1,IF(#REF!&lt;&gt;"",1,0))</f>
        <v>#REF!</v>
      </c>
      <c r="E100" s="204" t="e">
        <f>IF('Crisis Indicator Data'!#REF!="No Data",1,IF(#REF!&lt;&gt;"",1,0))</f>
        <v>#REF!</v>
      </c>
      <c r="F100" s="204" t="e">
        <f>IF('Crisis Indicator Data'!#REF!="No Data",1,IF(#REF!&lt;&gt;"",1,0))</f>
        <v>#REF!</v>
      </c>
      <c r="G100" s="204" t="e">
        <f>IF('Crisis Indicator Data'!#REF!="No Data",1,IF(#REF!&lt;&gt;"",1,0))</f>
        <v>#REF!</v>
      </c>
      <c r="H100" s="204" t="e">
        <f>IF('Crisis Indicator Data'!#REF!="No Data",1,IF(#REF!&lt;&gt;"",1,0))</f>
        <v>#REF!</v>
      </c>
      <c r="I100" s="204" t="e">
        <f>IF('Crisis Indicator Data'!#REF!="No Data",1,IF(#REF!&lt;&gt;"",1,0))</f>
        <v>#REF!</v>
      </c>
      <c r="J100" s="204" t="e">
        <f>IF('Crisis Indicator Data'!#REF!="No Data",1,IF(#REF!&lt;&gt;"",1,0))</f>
        <v>#REF!</v>
      </c>
      <c r="K100" s="204" t="e">
        <f>IF('Crisis Indicator Data'!#REF!="No Data",1,IF(#REF!&lt;&gt;"",1,0))</f>
        <v>#REF!</v>
      </c>
      <c r="L100" s="204" t="e">
        <f>IF('Crisis Indicator Data'!#REF!="No Data",1,IF(#REF!&lt;&gt;"",1,0))</f>
        <v>#REF!</v>
      </c>
      <c r="M100" s="204" t="e">
        <f>IF('Crisis Indicator Data'!#REF!="No Data",1,IF(#REF!&lt;&gt;"",1,0))</f>
        <v>#REF!</v>
      </c>
      <c r="N100" s="204" t="e">
        <f>IF('Crisis Indicator Data'!#REF!="No Data",1,IF(#REF!&lt;&gt;"",1,0))</f>
        <v>#REF!</v>
      </c>
      <c r="O100" s="204" t="e">
        <f>IF('Crisis Indicator Data'!#REF!="No Data",1,IF(#REF!&lt;&gt;"",1,0))</f>
        <v>#REF!</v>
      </c>
      <c r="P100" s="204" t="e">
        <f>IF('Crisis Indicator Data'!#REF!="No Data",1,IF(#REF!&lt;&gt;"",1,0))</f>
        <v>#REF!</v>
      </c>
      <c r="Q100" s="204" t="e">
        <f>IF('Crisis Indicator Data'!#REF!="No Data",1,IF(#REF!&lt;&gt;"",1,0))</f>
        <v>#REF!</v>
      </c>
      <c r="R100" s="204" t="e">
        <f>IF('Crisis Indicator Data'!#REF!="No Data",1,IF(#REF!&lt;&gt;"",1,0))</f>
        <v>#REF!</v>
      </c>
      <c r="S100" s="204" t="e">
        <f>IF('Crisis Indicator Data'!#REF!="No Data",1,IF(#REF!&lt;&gt;"",1,0))</f>
        <v>#REF!</v>
      </c>
      <c r="T100" s="204" t="e">
        <f>IF('Crisis Indicator Data'!#REF!="No Data",1,IF(#REF!&lt;&gt;"",1,0))</f>
        <v>#REF!</v>
      </c>
      <c r="U100" s="204" t="e">
        <f>IF('Crisis Indicator Data'!#REF!="No Data",1,IF(#REF!&lt;&gt;"",1,0))</f>
        <v>#REF!</v>
      </c>
      <c r="V100" s="204" t="e">
        <f>IF('Crisis Indicator Data'!#REF!="No Data",1,IF(#REF!&lt;&gt;"",1,0))</f>
        <v>#REF!</v>
      </c>
      <c r="W100" s="204" t="e">
        <f>IF('Crisis Indicator Data'!#REF!="No Data",1,IF(#REF!&lt;&gt;"",1,0))</f>
        <v>#REF!</v>
      </c>
      <c r="X100" s="204" t="e">
        <f>IF('Crisis Indicator Data'!#REF!="No Data",1,IF(#REF!&lt;&gt;"",1,0))</f>
        <v>#REF!</v>
      </c>
      <c r="Y100" s="204" t="e">
        <f>IF('Crisis Indicator Data'!#REF!="No Data",1,IF(#REF!&lt;&gt;"",1,0))</f>
        <v>#REF!</v>
      </c>
      <c r="Z100" s="204" t="e">
        <f>IF('Crisis Indicator Data'!#REF!="No Data",1,IF(#REF!&lt;&gt;"",1,0))</f>
        <v>#REF!</v>
      </c>
      <c r="AA100" s="204" t="e">
        <f>IF('Crisis Indicator Data'!#REF!="No Data",1,IF(#REF!&lt;&gt;"",1,0))</f>
        <v>#REF!</v>
      </c>
      <c r="AB100" s="204" t="e">
        <f>IF('Crisis Indicator Data'!#REF!="No Data",1,IF(#REF!&lt;&gt;"",1,0))</f>
        <v>#REF!</v>
      </c>
      <c r="AC100" s="204" t="e">
        <f>IF('Crisis Indicator Data'!#REF!="No Data",1,IF(#REF!&lt;&gt;"",1,0))</f>
        <v>#REF!</v>
      </c>
      <c r="AD100" s="204" t="e">
        <f>IF('Crisis Indicator Data'!#REF!="No Data",1,IF(#REF!&lt;&gt;"",1,0))</f>
        <v>#REF!</v>
      </c>
      <c r="AE100" s="204" t="e">
        <f>IF('Crisis Indicator Data'!#REF!="No Data",1,IF(#REF!&lt;&gt;"",1,0))</f>
        <v>#REF!</v>
      </c>
      <c r="AF100" s="204" t="e">
        <f>IF('Crisis Indicator Data'!#REF!="No Data",1,IF(#REF!&lt;&gt;"",1,0))</f>
        <v>#REF!</v>
      </c>
      <c r="AG100" s="204" t="e">
        <f>IF('Crisis Indicator Data'!#REF!="No Data",1,IF(#REF!&lt;&gt;"",1,0))</f>
        <v>#REF!</v>
      </c>
      <c r="AH100" s="204" t="e">
        <f>IF('Crisis Indicator Data'!#REF!="No Data",1,IF(#REF!&lt;&gt;"",1,0))</f>
        <v>#REF!</v>
      </c>
      <c r="AI100" s="204" t="e">
        <f>IF('Crisis Indicator Data'!#REF!="No Data",1,IF(#REF!&lt;&gt;"",1,0))</f>
        <v>#REF!</v>
      </c>
      <c r="AJ100" s="204" t="e">
        <f>IF('Crisis Indicator Data'!#REF!="No Data",1,IF(#REF!&lt;&gt;"",1,0))</f>
        <v>#REF!</v>
      </c>
      <c r="AK100" s="204" t="e">
        <f>IF('Crisis Indicator Data'!#REF!="No Data",1,IF(#REF!&lt;&gt;"",1,0))</f>
        <v>#REF!</v>
      </c>
      <c r="AL100" s="204" t="e">
        <f>IF('Crisis Indicator Data'!#REF!="No Data",1,IF(#REF!&lt;&gt;"",1,0))</f>
        <v>#REF!</v>
      </c>
      <c r="AM100" s="204" t="e">
        <f>IF('Crisis Indicator Data'!#REF!="No Data",1,IF(#REF!&lt;&gt;"",1,0))</f>
        <v>#REF!</v>
      </c>
      <c r="AN100" s="204" t="e">
        <f>IF('Crisis Indicator Data'!#REF!="No Data",1,IF(#REF!&lt;&gt;"",1,0))</f>
        <v>#REF!</v>
      </c>
      <c r="AO100" s="204" t="e">
        <f>IF('Crisis Indicator Data'!#REF!="No Data",1,IF(#REF!&lt;&gt;"",1,0))</f>
        <v>#REF!</v>
      </c>
      <c r="AP100" s="204" t="e">
        <f>IF('Crisis Indicator Data'!#REF!="No Data",1,IF(#REF!&lt;&gt;"",1,0))</f>
        <v>#REF!</v>
      </c>
      <c r="AQ100" s="204" t="e">
        <f>IF('Crisis Indicator Data'!#REF!="No Data",1,IF(#REF!&lt;&gt;"",1,0))</f>
        <v>#REF!</v>
      </c>
      <c r="AR100" s="204" t="e">
        <f>IF('Crisis Indicator Data'!#REF!="No Data",1,IF(#REF!&lt;&gt;"",1,0))</f>
        <v>#REF!</v>
      </c>
      <c r="AS100" s="204" t="e">
        <f>IF('Crisis Indicator Data'!#REF!="No Data",1,IF(#REF!&lt;&gt;"",1,0))</f>
        <v>#REF!</v>
      </c>
      <c r="AT100" s="204" t="e">
        <f>IF('Crisis Indicator Data'!#REF!="No Data",1,IF(#REF!&lt;&gt;"",1,0))</f>
        <v>#REF!</v>
      </c>
      <c r="AU100" s="204" t="e">
        <f>IF('Crisis Indicator Data'!#REF!="No Data",1,IF(#REF!&lt;&gt;"",1,0))</f>
        <v>#REF!</v>
      </c>
      <c r="AV100" s="204" t="e">
        <f>IF('Crisis Indicator Data'!#REF!="No Data",1,IF(#REF!&lt;&gt;"",1,0))</f>
        <v>#REF!</v>
      </c>
      <c r="AW100" s="204" t="e">
        <f>IF('Crisis Indicator Data'!#REF!="No Data",1,IF(#REF!&lt;&gt;"",1,0))</f>
        <v>#REF!</v>
      </c>
      <c r="AX100" s="204" t="e">
        <f>IF('Crisis Indicator Data'!#REF!="No Data",1,IF(#REF!&lt;&gt;"",1,0))</f>
        <v>#REF!</v>
      </c>
      <c r="AY100" s="204" t="e">
        <f>IF('Crisis Indicator Data'!#REF!="No Data",1,IF(#REF!&lt;&gt;"",1,0))</f>
        <v>#REF!</v>
      </c>
      <c r="AZ100" s="204" t="e">
        <f>IF('Crisis Indicator Data'!#REF!="No Data",1,IF(#REF!&lt;&gt;"",1,0))</f>
        <v>#REF!</v>
      </c>
      <c r="BA100" t="e">
        <f t="shared" si="6"/>
        <v>#REF!</v>
      </c>
      <c r="BB100" s="22" t="e">
        <f t="shared" si="7"/>
        <v>#REF!</v>
      </c>
    </row>
    <row r="101" spans="1:54" x14ac:dyDescent="0.35">
      <c r="A101" t="s">
        <v>7008</v>
      </c>
      <c r="B101" s="204" t="e">
        <f>IF('Crisis Indicator Data'!#REF!="No Data",1,IF(#REF!&lt;&gt;"",1,0))</f>
        <v>#REF!</v>
      </c>
      <c r="C101" s="204" t="e">
        <f>IF('Crisis Indicator Data'!#REF!="No Data",1,IF(#REF!&lt;&gt;"",1,0))</f>
        <v>#REF!</v>
      </c>
      <c r="D101" s="204" t="e">
        <f>IF('Crisis Indicator Data'!#REF!="No Data",1,IF(#REF!&lt;&gt;"",1,0))</f>
        <v>#REF!</v>
      </c>
      <c r="E101" s="204" t="e">
        <f>IF('Crisis Indicator Data'!#REF!="No Data",1,IF(#REF!&lt;&gt;"",1,0))</f>
        <v>#REF!</v>
      </c>
      <c r="F101" s="204" t="e">
        <f>IF('Crisis Indicator Data'!#REF!="No Data",1,IF(#REF!&lt;&gt;"",1,0))</f>
        <v>#REF!</v>
      </c>
      <c r="G101" s="204" t="e">
        <f>IF('Crisis Indicator Data'!#REF!="No Data",1,IF(#REF!&lt;&gt;"",1,0))</f>
        <v>#REF!</v>
      </c>
      <c r="H101" s="204" t="e">
        <f>IF('Crisis Indicator Data'!#REF!="No Data",1,IF(#REF!&lt;&gt;"",1,0))</f>
        <v>#REF!</v>
      </c>
      <c r="I101" s="204" t="e">
        <f>IF('Crisis Indicator Data'!#REF!="No Data",1,IF(#REF!&lt;&gt;"",1,0))</f>
        <v>#REF!</v>
      </c>
      <c r="J101" s="204" t="e">
        <f>IF('Crisis Indicator Data'!#REF!="No Data",1,IF(#REF!&lt;&gt;"",1,0))</f>
        <v>#REF!</v>
      </c>
      <c r="K101" s="204" t="e">
        <f>IF('Crisis Indicator Data'!#REF!="No Data",1,IF(#REF!&lt;&gt;"",1,0))</f>
        <v>#REF!</v>
      </c>
      <c r="L101" s="204" t="e">
        <f>IF('Crisis Indicator Data'!#REF!="No Data",1,IF(#REF!&lt;&gt;"",1,0))</f>
        <v>#REF!</v>
      </c>
      <c r="M101" s="204" t="e">
        <f>IF('Crisis Indicator Data'!#REF!="No Data",1,IF(#REF!&lt;&gt;"",1,0))</f>
        <v>#REF!</v>
      </c>
      <c r="N101" s="204" t="e">
        <f>IF('Crisis Indicator Data'!#REF!="No Data",1,IF(#REF!&lt;&gt;"",1,0))</f>
        <v>#REF!</v>
      </c>
      <c r="O101" s="204" t="e">
        <f>IF('Crisis Indicator Data'!#REF!="No Data",1,IF(#REF!&lt;&gt;"",1,0))</f>
        <v>#REF!</v>
      </c>
      <c r="P101" s="204" t="e">
        <f>IF('Crisis Indicator Data'!#REF!="No Data",1,IF(#REF!&lt;&gt;"",1,0))</f>
        <v>#REF!</v>
      </c>
      <c r="Q101" s="204" t="e">
        <f>IF('Crisis Indicator Data'!#REF!="No Data",1,IF(#REF!&lt;&gt;"",1,0))</f>
        <v>#REF!</v>
      </c>
      <c r="R101" s="204" t="e">
        <f>IF('Crisis Indicator Data'!#REF!="No Data",1,IF(#REF!&lt;&gt;"",1,0))</f>
        <v>#REF!</v>
      </c>
      <c r="S101" s="204" t="e">
        <f>IF('Crisis Indicator Data'!#REF!="No Data",1,IF(#REF!&lt;&gt;"",1,0))</f>
        <v>#REF!</v>
      </c>
      <c r="T101" s="204" t="e">
        <f>IF('Crisis Indicator Data'!#REF!="No Data",1,IF(#REF!&lt;&gt;"",1,0))</f>
        <v>#REF!</v>
      </c>
      <c r="U101" s="204" t="e">
        <f>IF('Crisis Indicator Data'!#REF!="No Data",1,IF(#REF!&lt;&gt;"",1,0))</f>
        <v>#REF!</v>
      </c>
      <c r="V101" s="204" t="e">
        <f>IF('Crisis Indicator Data'!#REF!="No Data",1,IF(#REF!&lt;&gt;"",1,0))</f>
        <v>#REF!</v>
      </c>
      <c r="W101" s="204" t="e">
        <f>IF('Crisis Indicator Data'!#REF!="No Data",1,IF(#REF!&lt;&gt;"",1,0))</f>
        <v>#REF!</v>
      </c>
      <c r="X101" s="204" t="e">
        <f>IF('Crisis Indicator Data'!#REF!="No Data",1,IF(#REF!&lt;&gt;"",1,0))</f>
        <v>#REF!</v>
      </c>
      <c r="Y101" s="204" t="e">
        <f>IF('Crisis Indicator Data'!#REF!="No Data",1,IF(#REF!&lt;&gt;"",1,0))</f>
        <v>#REF!</v>
      </c>
      <c r="Z101" s="204" t="e">
        <f>IF('Crisis Indicator Data'!#REF!="No Data",1,IF(#REF!&lt;&gt;"",1,0))</f>
        <v>#REF!</v>
      </c>
      <c r="AA101" s="204" t="e">
        <f>IF('Crisis Indicator Data'!#REF!="No Data",1,IF(#REF!&lt;&gt;"",1,0))</f>
        <v>#REF!</v>
      </c>
      <c r="AB101" s="204" t="e">
        <f>IF('Crisis Indicator Data'!#REF!="No Data",1,IF(#REF!&lt;&gt;"",1,0))</f>
        <v>#REF!</v>
      </c>
      <c r="AC101" s="204" t="e">
        <f>IF('Crisis Indicator Data'!#REF!="No Data",1,IF(#REF!&lt;&gt;"",1,0))</f>
        <v>#REF!</v>
      </c>
      <c r="AD101" s="204" t="e">
        <f>IF('Crisis Indicator Data'!#REF!="No Data",1,IF(#REF!&lt;&gt;"",1,0))</f>
        <v>#REF!</v>
      </c>
      <c r="AE101" s="204" t="e">
        <f>IF('Crisis Indicator Data'!#REF!="No Data",1,IF(#REF!&lt;&gt;"",1,0))</f>
        <v>#REF!</v>
      </c>
      <c r="AF101" s="204" t="e">
        <f>IF('Crisis Indicator Data'!#REF!="No Data",1,IF(#REF!&lt;&gt;"",1,0))</f>
        <v>#REF!</v>
      </c>
      <c r="AG101" s="204" t="e">
        <f>IF('Crisis Indicator Data'!#REF!="No Data",1,IF(#REF!&lt;&gt;"",1,0))</f>
        <v>#REF!</v>
      </c>
      <c r="AH101" s="204" t="e">
        <f>IF('Crisis Indicator Data'!#REF!="No Data",1,IF(#REF!&lt;&gt;"",1,0))</f>
        <v>#REF!</v>
      </c>
      <c r="AI101" s="204" t="e">
        <f>IF('Crisis Indicator Data'!#REF!="No Data",1,IF(#REF!&lt;&gt;"",1,0))</f>
        <v>#REF!</v>
      </c>
      <c r="AJ101" s="204" t="e">
        <f>IF('Crisis Indicator Data'!#REF!="No Data",1,IF(#REF!&lt;&gt;"",1,0))</f>
        <v>#REF!</v>
      </c>
      <c r="AK101" s="204" t="e">
        <f>IF('Crisis Indicator Data'!#REF!="No Data",1,IF(#REF!&lt;&gt;"",1,0))</f>
        <v>#REF!</v>
      </c>
      <c r="AL101" s="204" t="e">
        <f>IF('Crisis Indicator Data'!#REF!="No Data",1,IF(#REF!&lt;&gt;"",1,0))</f>
        <v>#REF!</v>
      </c>
      <c r="AM101" s="204" t="e">
        <f>IF('Crisis Indicator Data'!#REF!="No Data",1,IF(#REF!&lt;&gt;"",1,0))</f>
        <v>#REF!</v>
      </c>
      <c r="AN101" s="204" t="e">
        <f>IF('Crisis Indicator Data'!#REF!="No Data",1,IF(#REF!&lt;&gt;"",1,0))</f>
        <v>#REF!</v>
      </c>
      <c r="AO101" s="204" t="e">
        <f>IF('Crisis Indicator Data'!#REF!="No Data",1,IF(#REF!&lt;&gt;"",1,0))</f>
        <v>#REF!</v>
      </c>
      <c r="AP101" s="204" t="e">
        <f>IF('Crisis Indicator Data'!#REF!="No Data",1,IF(#REF!&lt;&gt;"",1,0))</f>
        <v>#REF!</v>
      </c>
      <c r="AQ101" s="204" t="e">
        <f>IF('Crisis Indicator Data'!#REF!="No Data",1,IF(#REF!&lt;&gt;"",1,0))</f>
        <v>#REF!</v>
      </c>
      <c r="AR101" s="204" t="e">
        <f>IF('Crisis Indicator Data'!#REF!="No Data",1,IF(#REF!&lt;&gt;"",1,0))</f>
        <v>#REF!</v>
      </c>
      <c r="AS101" s="204" t="e">
        <f>IF('Crisis Indicator Data'!#REF!="No Data",1,IF(#REF!&lt;&gt;"",1,0))</f>
        <v>#REF!</v>
      </c>
      <c r="AT101" s="204" t="e">
        <f>IF('Crisis Indicator Data'!#REF!="No Data",1,IF(#REF!&lt;&gt;"",1,0))</f>
        <v>#REF!</v>
      </c>
      <c r="AU101" s="204" t="e">
        <f>IF('Crisis Indicator Data'!#REF!="No Data",1,IF(#REF!&lt;&gt;"",1,0))</f>
        <v>#REF!</v>
      </c>
      <c r="AV101" s="204" t="e">
        <f>IF('Crisis Indicator Data'!#REF!="No Data",1,IF(#REF!&lt;&gt;"",1,0))</f>
        <v>#REF!</v>
      </c>
      <c r="AW101" s="204" t="e">
        <f>IF('Crisis Indicator Data'!#REF!="No Data",1,IF(#REF!&lt;&gt;"",1,0))</f>
        <v>#REF!</v>
      </c>
      <c r="AX101" s="204" t="e">
        <f>IF('Crisis Indicator Data'!#REF!="No Data",1,IF(#REF!&lt;&gt;"",1,0))</f>
        <v>#REF!</v>
      </c>
      <c r="AY101" s="204" t="e">
        <f>IF('Crisis Indicator Data'!#REF!="No Data",1,IF(#REF!&lt;&gt;"",1,0))</f>
        <v>#REF!</v>
      </c>
      <c r="AZ101" s="204" t="e">
        <f>IF('Crisis Indicator Data'!#REF!="No Data",1,IF(#REF!&lt;&gt;"",1,0))</f>
        <v>#REF!</v>
      </c>
      <c r="BA101" t="e">
        <f t="shared" si="6"/>
        <v>#REF!</v>
      </c>
      <c r="BB101" s="22" t="e">
        <f t="shared" si="7"/>
        <v>#REF!</v>
      </c>
    </row>
    <row r="102" spans="1:54" x14ac:dyDescent="0.35">
      <c r="A102" t="s">
        <v>7014</v>
      </c>
      <c r="B102" s="204" t="e">
        <f>IF('Crisis Indicator Data'!#REF!="No Data",1,IF(#REF!&lt;&gt;"",1,0))</f>
        <v>#REF!</v>
      </c>
      <c r="C102" s="204" t="e">
        <f>IF('Crisis Indicator Data'!#REF!="No Data",1,IF(#REF!&lt;&gt;"",1,0))</f>
        <v>#REF!</v>
      </c>
      <c r="D102" s="204" t="e">
        <f>IF('Crisis Indicator Data'!#REF!="No Data",1,IF(#REF!&lt;&gt;"",1,0))</f>
        <v>#REF!</v>
      </c>
      <c r="E102" s="204" t="e">
        <f>IF('Crisis Indicator Data'!#REF!="No Data",1,IF(#REF!&lt;&gt;"",1,0))</f>
        <v>#REF!</v>
      </c>
      <c r="F102" s="204" t="e">
        <f>IF('Crisis Indicator Data'!#REF!="No Data",1,IF(#REF!&lt;&gt;"",1,0))</f>
        <v>#REF!</v>
      </c>
      <c r="G102" s="204" t="e">
        <f>IF('Crisis Indicator Data'!#REF!="No Data",1,IF(#REF!&lt;&gt;"",1,0))</f>
        <v>#REF!</v>
      </c>
      <c r="H102" s="204" t="e">
        <f>IF('Crisis Indicator Data'!#REF!="No Data",1,IF(#REF!&lt;&gt;"",1,0))</f>
        <v>#REF!</v>
      </c>
      <c r="I102" s="204" t="e">
        <f>IF('Crisis Indicator Data'!#REF!="No Data",1,IF(#REF!&lt;&gt;"",1,0))</f>
        <v>#REF!</v>
      </c>
      <c r="J102" s="204" t="e">
        <f>IF('Crisis Indicator Data'!#REF!="No Data",1,IF(#REF!&lt;&gt;"",1,0))</f>
        <v>#REF!</v>
      </c>
      <c r="K102" s="204" t="e">
        <f>IF('Crisis Indicator Data'!#REF!="No Data",1,IF(#REF!&lt;&gt;"",1,0))</f>
        <v>#REF!</v>
      </c>
      <c r="L102" s="204" t="e">
        <f>IF('Crisis Indicator Data'!#REF!="No Data",1,IF(#REF!&lt;&gt;"",1,0))</f>
        <v>#REF!</v>
      </c>
      <c r="M102" s="204" t="e">
        <f>IF('Crisis Indicator Data'!#REF!="No Data",1,IF(#REF!&lt;&gt;"",1,0))</f>
        <v>#REF!</v>
      </c>
      <c r="N102" s="204" t="e">
        <f>IF('Crisis Indicator Data'!#REF!="No Data",1,IF(#REF!&lt;&gt;"",1,0))</f>
        <v>#REF!</v>
      </c>
      <c r="O102" s="204" t="e">
        <f>IF('Crisis Indicator Data'!#REF!="No Data",1,IF(#REF!&lt;&gt;"",1,0))</f>
        <v>#REF!</v>
      </c>
      <c r="P102" s="204" t="e">
        <f>IF('Crisis Indicator Data'!#REF!="No Data",1,IF(#REF!&lt;&gt;"",1,0))</f>
        <v>#REF!</v>
      </c>
      <c r="Q102" s="204" t="e">
        <f>IF('Crisis Indicator Data'!#REF!="No Data",1,IF(#REF!&lt;&gt;"",1,0))</f>
        <v>#REF!</v>
      </c>
      <c r="R102" s="204" t="e">
        <f>IF('Crisis Indicator Data'!#REF!="No Data",1,IF(#REF!&lt;&gt;"",1,0))</f>
        <v>#REF!</v>
      </c>
      <c r="S102" s="204" t="e">
        <f>IF('Crisis Indicator Data'!#REF!="No Data",1,IF(#REF!&lt;&gt;"",1,0))</f>
        <v>#REF!</v>
      </c>
      <c r="T102" s="204" t="e">
        <f>IF('Crisis Indicator Data'!#REF!="No Data",1,IF(#REF!&lt;&gt;"",1,0))</f>
        <v>#REF!</v>
      </c>
      <c r="U102" s="204" t="e">
        <f>IF('Crisis Indicator Data'!#REF!="No Data",1,IF(#REF!&lt;&gt;"",1,0))</f>
        <v>#REF!</v>
      </c>
      <c r="V102" s="204" t="e">
        <f>IF('Crisis Indicator Data'!#REF!="No Data",1,IF(#REF!&lt;&gt;"",1,0))</f>
        <v>#REF!</v>
      </c>
      <c r="W102" s="204" t="e">
        <f>IF('Crisis Indicator Data'!#REF!="No Data",1,IF(#REF!&lt;&gt;"",1,0))</f>
        <v>#REF!</v>
      </c>
      <c r="X102" s="204" t="e">
        <f>IF('Crisis Indicator Data'!#REF!="No Data",1,IF(#REF!&lt;&gt;"",1,0))</f>
        <v>#REF!</v>
      </c>
      <c r="Y102" s="204" t="e">
        <f>IF('Crisis Indicator Data'!#REF!="No Data",1,IF(#REF!&lt;&gt;"",1,0))</f>
        <v>#REF!</v>
      </c>
      <c r="Z102" s="204" t="e">
        <f>IF('Crisis Indicator Data'!#REF!="No Data",1,IF(#REF!&lt;&gt;"",1,0))</f>
        <v>#REF!</v>
      </c>
      <c r="AA102" s="204" t="e">
        <f>IF('Crisis Indicator Data'!#REF!="No Data",1,IF(#REF!&lt;&gt;"",1,0))</f>
        <v>#REF!</v>
      </c>
      <c r="AB102" s="204" t="e">
        <f>IF('Crisis Indicator Data'!#REF!="No Data",1,IF(#REF!&lt;&gt;"",1,0))</f>
        <v>#REF!</v>
      </c>
      <c r="AC102" s="204" t="e">
        <f>IF('Crisis Indicator Data'!#REF!="No Data",1,IF(#REF!&lt;&gt;"",1,0))</f>
        <v>#REF!</v>
      </c>
      <c r="AD102" s="204" t="e">
        <f>IF('Crisis Indicator Data'!#REF!="No Data",1,IF(#REF!&lt;&gt;"",1,0))</f>
        <v>#REF!</v>
      </c>
      <c r="AE102" s="204" t="e">
        <f>IF('Crisis Indicator Data'!#REF!="No Data",1,IF(#REF!&lt;&gt;"",1,0))</f>
        <v>#REF!</v>
      </c>
      <c r="AF102" s="204" t="e">
        <f>IF('Crisis Indicator Data'!#REF!="No Data",1,IF(#REF!&lt;&gt;"",1,0))</f>
        <v>#REF!</v>
      </c>
      <c r="AG102" s="204" t="e">
        <f>IF('Crisis Indicator Data'!#REF!="No Data",1,IF(#REF!&lt;&gt;"",1,0))</f>
        <v>#REF!</v>
      </c>
      <c r="AH102" s="204" t="e">
        <f>IF('Crisis Indicator Data'!#REF!="No Data",1,IF(#REF!&lt;&gt;"",1,0))</f>
        <v>#REF!</v>
      </c>
      <c r="AI102" s="204" t="e">
        <f>IF('Crisis Indicator Data'!#REF!="No Data",1,IF(#REF!&lt;&gt;"",1,0))</f>
        <v>#REF!</v>
      </c>
      <c r="AJ102" s="204" t="e">
        <f>IF('Crisis Indicator Data'!#REF!="No Data",1,IF(#REF!&lt;&gt;"",1,0))</f>
        <v>#REF!</v>
      </c>
      <c r="AK102" s="204" t="e">
        <f>IF('Crisis Indicator Data'!#REF!="No Data",1,IF(#REF!&lt;&gt;"",1,0))</f>
        <v>#REF!</v>
      </c>
      <c r="AL102" s="204" t="e">
        <f>IF('Crisis Indicator Data'!#REF!="No Data",1,IF(#REF!&lt;&gt;"",1,0))</f>
        <v>#REF!</v>
      </c>
      <c r="AM102" s="204" t="e">
        <f>IF('Crisis Indicator Data'!#REF!="No Data",1,IF(#REF!&lt;&gt;"",1,0))</f>
        <v>#REF!</v>
      </c>
      <c r="AN102" s="204" t="e">
        <f>IF('Crisis Indicator Data'!#REF!="No Data",1,IF(#REF!&lt;&gt;"",1,0))</f>
        <v>#REF!</v>
      </c>
      <c r="AO102" s="204" t="e">
        <f>IF('Crisis Indicator Data'!#REF!="No Data",1,IF(#REF!&lt;&gt;"",1,0))</f>
        <v>#REF!</v>
      </c>
      <c r="AP102" s="204" t="e">
        <f>IF('Crisis Indicator Data'!#REF!="No Data",1,IF(#REF!&lt;&gt;"",1,0))</f>
        <v>#REF!</v>
      </c>
      <c r="AQ102" s="204" t="e">
        <f>IF('Crisis Indicator Data'!#REF!="No Data",1,IF(#REF!&lt;&gt;"",1,0))</f>
        <v>#REF!</v>
      </c>
      <c r="AR102" s="204" t="e">
        <f>IF('Crisis Indicator Data'!#REF!="No Data",1,IF(#REF!&lt;&gt;"",1,0))</f>
        <v>#REF!</v>
      </c>
      <c r="AS102" s="204" t="e">
        <f>IF('Crisis Indicator Data'!#REF!="No Data",1,IF(#REF!&lt;&gt;"",1,0))</f>
        <v>#REF!</v>
      </c>
      <c r="AT102" s="204" t="e">
        <f>IF('Crisis Indicator Data'!#REF!="No Data",1,IF(#REF!&lt;&gt;"",1,0))</f>
        <v>#REF!</v>
      </c>
      <c r="AU102" s="204" t="e">
        <f>IF('Crisis Indicator Data'!#REF!="No Data",1,IF(#REF!&lt;&gt;"",1,0))</f>
        <v>#REF!</v>
      </c>
      <c r="AV102" s="204" t="e">
        <f>IF('Crisis Indicator Data'!#REF!="No Data",1,IF(#REF!&lt;&gt;"",1,0))</f>
        <v>#REF!</v>
      </c>
      <c r="AW102" s="204" t="e">
        <f>IF('Crisis Indicator Data'!#REF!="No Data",1,IF(#REF!&lt;&gt;"",1,0))</f>
        <v>#REF!</v>
      </c>
      <c r="AX102" s="204" t="e">
        <f>IF('Crisis Indicator Data'!#REF!="No Data",1,IF(#REF!&lt;&gt;"",1,0))</f>
        <v>#REF!</v>
      </c>
      <c r="AY102" s="204" t="e">
        <f>IF('Crisis Indicator Data'!#REF!="No Data",1,IF(#REF!&lt;&gt;"",1,0))</f>
        <v>#REF!</v>
      </c>
      <c r="AZ102" s="204" t="e">
        <f>IF('Crisis Indicator Data'!#REF!="No Data",1,IF(#REF!&lt;&gt;"",1,0))</f>
        <v>#REF!</v>
      </c>
      <c r="BA102" t="e">
        <f t="shared" si="6"/>
        <v>#REF!</v>
      </c>
      <c r="BB102" s="22" t="e">
        <f t="shared" si="7"/>
        <v>#REF!</v>
      </c>
    </row>
    <row r="103" spans="1:54" x14ac:dyDescent="0.35">
      <c r="A103" t="s">
        <v>7034</v>
      </c>
      <c r="B103" s="204" t="e">
        <f>IF('Crisis Indicator Data'!#REF!="No Data",1,IF(#REF!&lt;&gt;"",1,0))</f>
        <v>#REF!</v>
      </c>
      <c r="C103" s="204" t="e">
        <f>IF('Crisis Indicator Data'!#REF!="No Data",1,IF(#REF!&lt;&gt;"",1,0))</f>
        <v>#REF!</v>
      </c>
      <c r="D103" s="204" t="e">
        <f>IF('Crisis Indicator Data'!#REF!="No Data",1,IF(#REF!&lt;&gt;"",1,0))</f>
        <v>#REF!</v>
      </c>
      <c r="E103" s="204" t="e">
        <f>IF('Crisis Indicator Data'!#REF!="No Data",1,IF(#REF!&lt;&gt;"",1,0))</f>
        <v>#REF!</v>
      </c>
      <c r="F103" s="204" t="e">
        <f>IF('Crisis Indicator Data'!#REF!="No Data",1,IF(#REF!&lt;&gt;"",1,0))</f>
        <v>#REF!</v>
      </c>
      <c r="G103" s="204" t="e">
        <f>IF('Crisis Indicator Data'!#REF!="No Data",1,IF(#REF!&lt;&gt;"",1,0))</f>
        <v>#REF!</v>
      </c>
      <c r="H103" s="204" t="e">
        <f>IF('Crisis Indicator Data'!#REF!="No Data",1,IF(#REF!&lt;&gt;"",1,0))</f>
        <v>#REF!</v>
      </c>
      <c r="I103" s="204" t="e">
        <f>IF('Crisis Indicator Data'!#REF!="No Data",1,IF(#REF!&lt;&gt;"",1,0))</f>
        <v>#REF!</v>
      </c>
      <c r="J103" s="204" t="e">
        <f>IF('Crisis Indicator Data'!#REF!="No Data",1,IF(#REF!&lt;&gt;"",1,0))</f>
        <v>#REF!</v>
      </c>
      <c r="K103" s="204" t="e">
        <f>IF('Crisis Indicator Data'!#REF!="No Data",1,IF(#REF!&lt;&gt;"",1,0))</f>
        <v>#REF!</v>
      </c>
      <c r="L103" s="204" t="e">
        <f>IF('Crisis Indicator Data'!#REF!="No Data",1,IF(#REF!&lt;&gt;"",1,0))</f>
        <v>#REF!</v>
      </c>
      <c r="M103" s="204" t="e">
        <f>IF('Crisis Indicator Data'!#REF!="No Data",1,IF(#REF!&lt;&gt;"",1,0))</f>
        <v>#REF!</v>
      </c>
      <c r="N103" s="204" t="e">
        <f>IF('Crisis Indicator Data'!#REF!="No Data",1,IF(#REF!&lt;&gt;"",1,0))</f>
        <v>#REF!</v>
      </c>
      <c r="O103" s="204" t="e">
        <f>IF('Crisis Indicator Data'!#REF!="No Data",1,IF(#REF!&lt;&gt;"",1,0))</f>
        <v>#REF!</v>
      </c>
      <c r="P103" s="204" t="e">
        <f>IF('Crisis Indicator Data'!#REF!="No Data",1,IF(#REF!&lt;&gt;"",1,0))</f>
        <v>#REF!</v>
      </c>
      <c r="Q103" s="204" t="e">
        <f>IF('Crisis Indicator Data'!#REF!="No Data",1,IF(#REF!&lt;&gt;"",1,0))</f>
        <v>#REF!</v>
      </c>
      <c r="R103" s="204" t="e">
        <f>IF('Crisis Indicator Data'!#REF!="No Data",1,IF(#REF!&lt;&gt;"",1,0))</f>
        <v>#REF!</v>
      </c>
      <c r="S103" s="204" t="e">
        <f>IF('Crisis Indicator Data'!#REF!="No Data",1,IF(#REF!&lt;&gt;"",1,0))</f>
        <v>#REF!</v>
      </c>
      <c r="T103" s="204" t="e">
        <f>IF('Crisis Indicator Data'!#REF!="No Data",1,IF(#REF!&lt;&gt;"",1,0))</f>
        <v>#REF!</v>
      </c>
      <c r="U103" s="204" t="e">
        <f>IF('Crisis Indicator Data'!#REF!="No Data",1,IF(#REF!&lt;&gt;"",1,0))</f>
        <v>#REF!</v>
      </c>
      <c r="V103" s="204" t="e">
        <f>IF('Crisis Indicator Data'!#REF!="No Data",1,IF(#REF!&lt;&gt;"",1,0))</f>
        <v>#REF!</v>
      </c>
      <c r="W103" s="204" t="e">
        <f>IF('Crisis Indicator Data'!#REF!="No Data",1,IF(#REF!&lt;&gt;"",1,0))</f>
        <v>#REF!</v>
      </c>
      <c r="X103" s="204" t="e">
        <f>IF('Crisis Indicator Data'!#REF!="No Data",1,IF(#REF!&lt;&gt;"",1,0))</f>
        <v>#REF!</v>
      </c>
      <c r="Y103" s="204" t="e">
        <f>IF('Crisis Indicator Data'!#REF!="No Data",1,IF(#REF!&lt;&gt;"",1,0))</f>
        <v>#REF!</v>
      </c>
      <c r="Z103" s="204" t="e">
        <f>IF('Crisis Indicator Data'!#REF!="No Data",1,IF(#REF!&lt;&gt;"",1,0))</f>
        <v>#REF!</v>
      </c>
      <c r="AA103" s="204" t="e">
        <f>IF('Crisis Indicator Data'!#REF!="No Data",1,IF(#REF!&lt;&gt;"",1,0))</f>
        <v>#REF!</v>
      </c>
      <c r="AB103" s="204" t="e">
        <f>IF('Crisis Indicator Data'!#REF!="No Data",1,IF(#REF!&lt;&gt;"",1,0))</f>
        <v>#REF!</v>
      </c>
      <c r="AC103" s="204" t="e">
        <f>IF('Crisis Indicator Data'!#REF!="No Data",1,IF(#REF!&lt;&gt;"",1,0))</f>
        <v>#REF!</v>
      </c>
      <c r="AD103" s="204" t="e">
        <f>IF('Crisis Indicator Data'!#REF!="No Data",1,IF(#REF!&lt;&gt;"",1,0))</f>
        <v>#REF!</v>
      </c>
      <c r="AE103" s="204" t="e">
        <f>IF('Crisis Indicator Data'!#REF!="No Data",1,IF(#REF!&lt;&gt;"",1,0))</f>
        <v>#REF!</v>
      </c>
      <c r="AF103" s="204" t="e">
        <f>IF('Crisis Indicator Data'!#REF!="No Data",1,IF(#REF!&lt;&gt;"",1,0))</f>
        <v>#REF!</v>
      </c>
      <c r="AG103" s="204" t="e">
        <f>IF('Crisis Indicator Data'!#REF!="No Data",1,IF(#REF!&lt;&gt;"",1,0))</f>
        <v>#REF!</v>
      </c>
      <c r="AH103" s="204" t="e">
        <f>IF('Crisis Indicator Data'!#REF!="No Data",1,IF(#REF!&lt;&gt;"",1,0))</f>
        <v>#REF!</v>
      </c>
      <c r="AI103" s="204" t="e">
        <f>IF('Crisis Indicator Data'!#REF!="No Data",1,IF(#REF!&lt;&gt;"",1,0))</f>
        <v>#REF!</v>
      </c>
      <c r="AJ103" s="204" t="e">
        <f>IF('Crisis Indicator Data'!#REF!="No Data",1,IF(#REF!&lt;&gt;"",1,0))</f>
        <v>#REF!</v>
      </c>
      <c r="AK103" s="204" t="e">
        <f>IF('Crisis Indicator Data'!#REF!="No Data",1,IF(#REF!&lt;&gt;"",1,0))</f>
        <v>#REF!</v>
      </c>
      <c r="AL103" s="204" t="e">
        <f>IF('Crisis Indicator Data'!#REF!="No Data",1,IF(#REF!&lt;&gt;"",1,0))</f>
        <v>#REF!</v>
      </c>
      <c r="AM103" s="204" t="e">
        <f>IF('Crisis Indicator Data'!#REF!="No Data",1,IF(#REF!&lt;&gt;"",1,0))</f>
        <v>#REF!</v>
      </c>
      <c r="AN103" s="204" t="e">
        <f>IF('Crisis Indicator Data'!#REF!="No Data",1,IF(#REF!&lt;&gt;"",1,0))</f>
        <v>#REF!</v>
      </c>
      <c r="AO103" s="204" t="e">
        <f>IF('Crisis Indicator Data'!#REF!="No Data",1,IF(#REF!&lt;&gt;"",1,0))</f>
        <v>#REF!</v>
      </c>
      <c r="AP103" s="204" t="e">
        <f>IF('Crisis Indicator Data'!#REF!="No Data",1,IF(#REF!&lt;&gt;"",1,0))</f>
        <v>#REF!</v>
      </c>
      <c r="AQ103" s="204" t="e">
        <f>IF('Crisis Indicator Data'!#REF!="No Data",1,IF(#REF!&lt;&gt;"",1,0))</f>
        <v>#REF!</v>
      </c>
      <c r="AR103" s="204" t="e">
        <f>IF('Crisis Indicator Data'!#REF!="No Data",1,IF(#REF!&lt;&gt;"",1,0))</f>
        <v>#REF!</v>
      </c>
      <c r="AS103" s="204" t="e">
        <f>IF('Crisis Indicator Data'!#REF!="No Data",1,IF(#REF!&lt;&gt;"",1,0))</f>
        <v>#REF!</v>
      </c>
      <c r="AT103" s="204" t="e">
        <f>IF('Crisis Indicator Data'!#REF!="No Data",1,IF(#REF!&lt;&gt;"",1,0))</f>
        <v>#REF!</v>
      </c>
      <c r="AU103" s="204" t="e">
        <f>IF('Crisis Indicator Data'!#REF!="No Data",1,IF(#REF!&lt;&gt;"",1,0))</f>
        <v>#REF!</v>
      </c>
      <c r="AV103" s="204" t="e">
        <f>IF('Crisis Indicator Data'!#REF!="No Data",1,IF(#REF!&lt;&gt;"",1,0))</f>
        <v>#REF!</v>
      </c>
      <c r="AW103" s="204" t="e">
        <f>IF('Crisis Indicator Data'!#REF!="No Data",1,IF(#REF!&lt;&gt;"",1,0))</f>
        <v>#REF!</v>
      </c>
      <c r="AX103" s="204" t="e">
        <f>IF('Crisis Indicator Data'!#REF!="No Data",1,IF(#REF!&lt;&gt;"",1,0))</f>
        <v>#REF!</v>
      </c>
      <c r="AY103" s="204" t="e">
        <f>IF('Crisis Indicator Data'!#REF!="No Data",1,IF(#REF!&lt;&gt;"",1,0))</f>
        <v>#REF!</v>
      </c>
      <c r="AZ103" s="204" t="e">
        <f>IF('Crisis Indicator Data'!#REF!="No Data",1,IF(#REF!&lt;&gt;"",1,0))</f>
        <v>#REF!</v>
      </c>
      <c r="BA103" t="e">
        <f t="shared" si="6"/>
        <v>#REF!</v>
      </c>
      <c r="BB103" s="22" t="e">
        <f t="shared" si="7"/>
        <v>#REF!</v>
      </c>
    </row>
    <row r="104" spans="1:54" x14ac:dyDescent="0.35">
      <c r="A104" t="s">
        <v>7035</v>
      </c>
      <c r="B104" s="204" t="e">
        <f>IF('Crisis Indicator Data'!#REF!="No Data",1,IF(#REF!&lt;&gt;"",1,0))</f>
        <v>#REF!</v>
      </c>
      <c r="C104" s="204" t="e">
        <f>IF('Crisis Indicator Data'!#REF!="No Data",1,IF(#REF!&lt;&gt;"",1,0))</f>
        <v>#REF!</v>
      </c>
      <c r="D104" s="204" t="e">
        <f>IF('Crisis Indicator Data'!#REF!="No Data",1,IF(#REF!&lt;&gt;"",1,0))</f>
        <v>#REF!</v>
      </c>
      <c r="E104" s="204" t="e">
        <f>IF('Crisis Indicator Data'!#REF!="No Data",1,IF(#REF!&lt;&gt;"",1,0))</f>
        <v>#REF!</v>
      </c>
      <c r="F104" s="204" t="e">
        <f>IF('Crisis Indicator Data'!#REF!="No Data",1,IF(#REF!&lt;&gt;"",1,0))</f>
        <v>#REF!</v>
      </c>
      <c r="G104" s="204" t="e">
        <f>IF('Crisis Indicator Data'!#REF!="No Data",1,IF(#REF!&lt;&gt;"",1,0))</f>
        <v>#REF!</v>
      </c>
      <c r="H104" s="204" t="e">
        <f>IF('Crisis Indicator Data'!#REF!="No Data",1,IF(#REF!&lt;&gt;"",1,0))</f>
        <v>#REF!</v>
      </c>
      <c r="I104" s="204" t="e">
        <f>IF('Crisis Indicator Data'!#REF!="No Data",1,IF(#REF!&lt;&gt;"",1,0))</f>
        <v>#REF!</v>
      </c>
      <c r="J104" s="204" t="e">
        <f>IF('Crisis Indicator Data'!#REF!="No Data",1,IF(#REF!&lt;&gt;"",1,0))</f>
        <v>#REF!</v>
      </c>
      <c r="K104" s="204" t="e">
        <f>IF('Crisis Indicator Data'!#REF!="No Data",1,IF(#REF!&lt;&gt;"",1,0))</f>
        <v>#REF!</v>
      </c>
      <c r="L104" s="204" t="e">
        <f>IF('Crisis Indicator Data'!#REF!="No Data",1,IF(#REF!&lt;&gt;"",1,0))</f>
        <v>#REF!</v>
      </c>
      <c r="M104" s="204" t="e">
        <f>IF('Crisis Indicator Data'!#REF!="No Data",1,IF(#REF!&lt;&gt;"",1,0))</f>
        <v>#REF!</v>
      </c>
      <c r="N104" s="204" t="e">
        <f>IF('Crisis Indicator Data'!#REF!="No Data",1,IF(#REF!&lt;&gt;"",1,0))</f>
        <v>#REF!</v>
      </c>
      <c r="O104" s="204" t="e">
        <f>IF('Crisis Indicator Data'!#REF!="No Data",1,IF(#REF!&lt;&gt;"",1,0))</f>
        <v>#REF!</v>
      </c>
      <c r="P104" s="204" t="e">
        <f>IF('Crisis Indicator Data'!#REF!="No Data",1,IF(#REF!&lt;&gt;"",1,0))</f>
        <v>#REF!</v>
      </c>
      <c r="Q104" s="204" t="e">
        <f>IF('Crisis Indicator Data'!#REF!="No Data",1,IF(#REF!&lt;&gt;"",1,0))</f>
        <v>#REF!</v>
      </c>
      <c r="R104" s="204" t="e">
        <f>IF('Crisis Indicator Data'!#REF!="No Data",1,IF(#REF!&lt;&gt;"",1,0))</f>
        <v>#REF!</v>
      </c>
      <c r="S104" s="204" t="e">
        <f>IF('Crisis Indicator Data'!#REF!="No Data",1,IF(#REF!&lt;&gt;"",1,0))</f>
        <v>#REF!</v>
      </c>
      <c r="T104" s="204" t="e">
        <f>IF('Crisis Indicator Data'!#REF!="No Data",1,IF(#REF!&lt;&gt;"",1,0))</f>
        <v>#REF!</v>
      </c>
      <c r="U104" s="204" t="e">
        <f>IF('Crisis Indicator Data'!#REF!="No Data",1,IF(#REF!&lt;&gt;"",1,0))</f>
        <v>#REF!</v>
      </c>
      <c r="V104" s="204" t="e">
        <f>IF('Crisis Indicator Data'!#REF!="No Data",1,IF(#REF!&lt;&gt;"",1,0))</f>
        <v>#REF!</v>
      </c>
      <c r="W104" s="204" t="e">
        <f>IF('Crisis Indicator Data'!#REF!="No Data",1,IF(#REF!&lt;&gt;"",1,0))</f>
        <v>#REF!</v>
      </c>
      <c r="X104" s="204" t="e">
        <f>IF('Crisis Indicator Data'!#REF!="No Data",1,IF(#REF!&lt;&gt;"",1,0))</f>
        <v>#REF!</v>
      </c>
      <c r="Y104" s="204" t="e">
        <f>IF('Crisis Indicator Data'!#REF!="No Data",1,IF(#REF!&lt;&gt;"",1,0))</f>
        <v>#REF!</v>
      </c>
      <c r="Z104" s="204" t="e">
        <f>IF('Crisis Indicator Data'!#REF!="No Data",1,IF(#REF!&lt;&gt;"",1,0))</f>
        <v>#REF!</v>
      </c>
      <c r="AA104" s="204" t="e">
        <f>IF('Crisis Indicator Data'!#REF!="No Data",1,IF(#REF!&lt;&gt;"",1,0))</f>
        <v>#REF!</v>
      </c>
      <c r="AB104" s="204" t="e">
        <f>IF('Crisis Indicator Data'!#REF!="No Data",1,IF(#REF!&lt;&gt;"",1,0))</f>
        <v>#REF!</v>
      </c>
      <c r="AC104" s="204" t="e">
        <f>IF('Crisis Indicator Data'!#REF!="No Data",1,IF(#REF!&lt;&gt;"",1,0))</f>
        <v>#REF!</v>
      </c>
      <c r="AD104" s="204" t="e">
        <f>IF('Crisis Indicator Data'!#REF!="No Data",1,IF(#REF!&lt;&gt;"",1,0))</f>
        <v>#REF!</v>
      </c>
      <c r="AE104" s="204" t="e">
        <f>IF('Crisis Indicator Data'!#REF!="No Data",1,IF(#REF!&lt;&gt;"",1,0))</f>
        <v>#REF!</v>
      </c>
      <c r="AF104" s="204" t="e">
        <f>IF('Crisis Indicator Data'!#REF!="No Data",1,IF(#REF!&lt;&gt;"",1,0))</f>
        <v>#REF!</v>
      </c>
      <c r="AG104" s="204" t="e">
        <f>IF('Crisis Indicator Data'!#REF!="No Data",1,IF(#REF!&lt;&gt;"",1,0))</f>
        <v>#REF!</v>
      </c>
      <c r="AH104" s="204" t="e">
        <f>IF('Crisis Indicator Data'!#REF!="No Data",1,IF(#REF!&lt;&gt;"",1,0))</f>
        <v>#REF!</v>
      </c>
      <c r="AI104" s="204" t="e">
        <f>IF('Crisis Indicator Data'!#REF!="No Data",1,IF(#REF!&lt;&gt;"",1,0))</f>
        <v>#REF!</v>
      </c>
      <c r="AJ104" s="204" t="e">
        <f>IF('Crisis Indicator Data'!#REF!="No Data",1,IF(#REF!&lt;&gt;"",1,0))</f>
        <v>#REF!</v>
      </c>
      <c r="AK104" s="204" t="e">
        <f>IF('Crisis Indicator Data'!#REF!="No Data",1,IF(#REF!&lt;&gt;"",1,0))</f>
        <v>#REF!</v>
      </c>
      <c r="AL104" s="204" t="e">
        <f>IF('Crisis Indicator Data'!#REF!="No Data",1,IF(#REF!&lt;&gt;"",1,0))</f>
        <v>#REF!</v>
      </c>
      <c r="AM104" s="204" t="e">
        <f>IF('Crisis Indicator Data'!#REF!="No Data",1,IF(#REF!&lt;&gt;"",1,0))</f>
        <v>#REF!</v>
      </c>
      <c r="AN104" s="204" t="e">
        <f>IF('Crisis Indicator Data'!#REF!="No Data",1,IF(#REF!&lt;&gt;"",1,0))</f>
        <v>#REF!</v>
      </c>
      <c r="AO104" s="204" t="e">
        <f>IF('Crisis Indicator Data'!#REF!="No Data",1,IF(#REF!&lt;&gt;"",1,0))</f>
        <v>#REF!</v>
      </c>
      <c r="AP104" s="204" t="e">
        <f>IF('Crisis Indicator Data'!#REF!="No Data",1,IF(#REF!&lt;&gt;"",1,0))</f>
        <v>#REF!</v>
      </c>
      <c r="AQ104" s="204" t="e">
        <f>IF('Crisis Indicator Data'!#REF!="No Data",1,IF(#REF!&lt;&gt;"",1,0))</f>
        <v>#REF!</v>
      </c>
      <c r="AR104" s="204" t="e">
        <f>IF('Crisis Indicator Data'!#REF!="No Data",1,IF(#REF!&lt;&gt;"",1,0))</f>
        <v>#REF!</v>
      </c>
      <c r="AS104" s="204" t="e">
        <f>IF('Crisis Indicator Data'!#REF!="No Data",1,IF(#REF!&lt;&gt;"",1,0))</f>
        <v>#REF!</v>
      </c>
      <c r="AT104" s="204" t="e">
        <f>IF('Crisis Indicator Data'!#REF!="No Data",1,IF(#REF!&lt;&gt;"",1,0))</f>
        <v>#REF!</v>
      </c>
      <c r="AU104" s="204" t="e">
        <f>IF('Crisis Indicator Data'!#REF!="No Data",1,IF(#REF!&lt;&gt;"",1,0))</f>
        <v>#REF!</v>
      </c>
      <c r="AV104" s="204" t="e">
        <f>IF('Crisis Indicator Data'!#REF!="No Data",1,IF(#REF!&lt;&gt;"",1,0))</f>
        <v>#REF!</v>
      </c>
      <c r="AW104" s="204" t="e">
        <f>IF('Crisis Indicator Data'!#REF!="No Data",1,IF(#REF!&lt;&gt;"",1,0))</f>
        <v>#REF!</v>
      </c>
      <c r="AX104" s="204" t="e">
        <f>IF('Crisis Indicator Data'!#REF!="No Data",1,IF(#REF!&lt;&gt;"",1,0))</f>
        <v>#REF!</v>
      </c>
      <c r="AY104" s="204" t="e">
        <f>IF('Crisis Indicator Data'!#REF!="No Data",1,IF(#REF!&lt;&gt;"",1,0))</f>
        <v>#REF!</v>
      </c>
      <c r="AZ104" s="204" t="e">
        <f>IF('Crisis Indicator Data'!#REF!="No Data",1,IF(#REF!&lt;&gt;"",1,0))</f>
        <v>#REF!</v>
      </c>
      <c r="BA104" t="e">
        <f t="shared" si="6"/>
        <v>#REF!</v>
      </c>
      <c r="BB104" s="22" t="e">
        <f t="shared" si="7"/>
        <v>#REF!</v>
      </c>
    </row>
    <row r="105" spans="1:54" x14ac:dyDescent="0.35">
      <c r="A105" t="s">
        <v>7016</v>
      </c>
      <c r="B105" s="204" t="e">
        <f>IF('Crisis Indicator Data'!#REF!="No Data",1,IF(#REF!&lt;&gt;"",1,0))</f>
        <v>#REF!</v>
      </c>
      <c r="C105" s="204" t="e">
        <f>IF('Crisis Indicator Data'!#REF!="No Data",1,IF(#REF!&lt;&gt;"",1,0))</f>
        <v>#REF!</v>
      </c>
      <c r="D105" s="204" t="e">
        <f>IF('Crisis Indicator Data'!#REF!="No Data",1,IF(#REF!&lt;&gt;"",1,0))</f>
        <v>#REF!</v>
      </c>
      <c r="E105" s="204" t="e">
        <f>IF('Crisis Indicator Data'!#REF!="No Data",1,IF(#REF!&lt;&gt;"",1,0))</f>
        <v>#REF!</v>
      </c>
      <c r="F105" s="204" t="e">
        <f>IF('Crisis Indicator Data'!#REF!="No Data",1,IF(#REF!&lt;&gt;"",1,0))</f>
        <v>#REF!</v>
      </c>
      <c r="G105" s="204" t="e">
        <f>IF('Crisis Indicator Data'!#REF!="No Data",1,IF(#REF!&lt;&gt;"",1,0))</f>
        <v>#REF!</v>
      </c>
      <c r="H105" s="204" t="e">
        <f>IF('Crisis Indicator Data'!#REF!="No Data",1,IF(#REF!&lt;&gt;"",1,0))</f>
        <v>#REF!</v>
      </c>
      <c r="I105" s="204" t="e">
        <f>IF('Crisis Indicator Data'!#REF!="No Data",1,IF(#REF!&lt;&gt;"",1,0))</f>
        <v>#REF!</v>
      </c>
      <c r="J105" s="204" t="e">
        <f>IF('Crisis Indicator Data'!#REF!="No Data",1,IF(#REF!&lt;&gt;"",1,0))</f>
        <v>#REF!</v>
      </c>
      <c r="K105" s="204" t="e">
        <f>IF('Crisis Indicator Data'!#REF!="No Data",1,IF(#REF!&lt;&gt;"",1,0))</f>
        <v>#REF!</v>
      </c>
      <c r="L105" s="204" t="e">
        <f>IF('Crisis Indicator Data'!#REF!="No Data",1,IF(#REF!&lt;&gt;"",1,0))</f>
        <v>#REF!</v>
      </c>
      <c r="M105" s="204" t="e">
        <f>IF('Crisis Indicator Data'!#REF!="No Data",1,IF(#REF!&lt;&gt;"",1,0))</f>
        <v>#REF!</v>
      </c>
      <c r="N105" s="204" t="e">
        <f>IF('Crisis Indicator Data'!#REF!="No Data",1,IF(#REF!&lt;&gt;"",1,0))</f>
        <v>#REF!</v>
      </c>
      <c r="O105" s="204" t="e">
        <f>IF('Crisis Indicator Data'!#REF!="No Data",1,IF(#REF!&lt;&gt;"",1,0))</f>
        <v>#REF!</v>
      </c>
      <c r="P105" s="204" t="e">
        <f>IF('Crisis Indicator Data'!#REF!="No Data",1,IF(#REF!&lt;&gt;"",1,0))</f>
        <v>#REF!</v>
      </c>
      <c r="Q105" s="204" t="e">
        <f>IF('Crisis Indicator Data'!#REF!="No Data",1,IF(#REF!&lt;&gt;"",1,0))</f>
        <v>#REF!</v>
      </c>
      <c r="R105" s="204" t="e">
        <f>IF('Crisis Indicator Data'!#REF!="No Data",1,IF(#REF!&lt;&gt;"",1,0))</f>
        <v>#REF!</v>
      </c>
      <c r="S105" s="204" t="e">
        <f>IF('Crisis Indicator Data'!#REF!="No Data",1,IF(#REF!&lt;&gt;"",1,0))</f>
        <v>#REF!</v>
      </c>
      <c r="T105" s="204" t="e">
        <f>IF('Crisis Indicator Data'!#REF!="No Data",1,IF(#REF!&lt;&gt;"",1,0))</f>
        <v>#REF!</v>
      </c>
      <c r="U105" s="204" t="e">
        <f>IF('Crisis Indicator Data'!#REF!="No Data",1,IF(#REF!&lt;&gt;"",1,0))</f>
        <v>#REF!</v>
      </c>
      <c r="V105" s="204" t="e">
        <f>IF('Crisis Indicator Data'!#REF!="No Data",1,IF(#REF!&lt;&gt;"",1,0))</f>
        <v>#REF!</v>
      </c>
      <c r="W105" s="204" t="e">
        <f>IF('Crisis Indicator Data'!#REF!="No Data",1,IF(#REF!&lt;&gt;"",1,0))</f>
        <v>#REF!</v>
      </c>
      <c r="X105" s="204" t="e">
        <f>IF('Crisis Indicator Data'!#REF!="No Data",1,IF(#REF!&lt;&gt;"",1,0))</f>
        <v>#REF!</v>
      </c>
      <c r="Y105" s="204" t="e">
        <f>IF('Crisis Indicator Data'!#REF!="No Data",1,IF(#REF!&lt;&gt;"",1,0))</f>
        <v>#REF!</v>
      </c>
      <c r="Z105" s="204" t="e">
        <f>IF('Crisis Indicator Data'!#REF!="No Data",1,IF(#REF!&lt;&gt;"",1,0))</f>
        <v>#REF!</v>
      </c>
      <c r="AA105" s="204" t="e">
        <f>IF('Crisis Indicator Data'!#REF!="No Data",1,IF(#REF!&lt;&gt;"",1,0))</f>
        <v>#REF!</v>
      </c>
      <c r="AB105" s="204" t="e">
        <f>IF('Crisis Indicator Data'!#REF!="No Data",1,IF(#REF!&lt;&gt;"",1,0))</f>
        <v>#REF!</v>
      </c>
      <c r="AC105" s="204" t="e">
        <f>IF('Crisis Indicator Data'!#REF!="No Data",1,IF(#REF!&lt;&gt;"",1,0))</f>
        <v>#REF!</v>
      </c>
      <c r="AD105" s="204" t="e">
        <f>IF('Crisis Indicator Data'!#REF!="No Data",1,IF(#REF!&lt;&gt;"",1,0))</f>
        <v>#REF!</v>
      </c>
      <c r="AE105" s="204" t="e">
        <f>IF('Crisis Indicator Data'!#REF!="No Data",1,IF(#REF!&lt;&gt;"",1,0))</f>
        <v>#REF!</v>
      </c>
      <c r="AF105" s="204" t="e">
        <f>IF('Crisis Indicator Data'!#REF!="No Data",1,IF(#REF!&lt;&gt;"",1,0))</f>
        <v>#REF!</v>
      </c>
      <c r="AG105" s="204" t="e">
        <f>IF('Crisis Indicator Data'!#REF!="No Data",1,IF(#REF!&lt;&gt;"",1,0))</f>
        <v>#REF!</v>
      </c>
      <c r="AH105" s="204" t="e">
        <f>IF('Crisis Indicator Data'!#REF!="No Data",1,IF(#REF!&lt;&gt;"",1,0))</f>
        <v>#REF!</v>
      </c>
      <c r="AI105" s="204" t="e">
        <f>IF('Crisis Indicator Data'!#REF!="No Data",1,IF(#REF!&lt;&gt;"",1,0))</f>
        <v>#REF!</v>
      </c>
      <c r="AJ105" s="204" t="e">
        <f>IF('Crisis Indicator Data'!#REF!="No Data",1,IF(#REF!&lt;&gt;"",1,0))</f>
        <v>#REF!</v>
      </c>
      <c r="AK105" s="204" t="e">
        <f>IF('Crisis Indicator Data'!#REF!="No Data",1,IF(#REF!&lt;&gt;"",1,0))</f>
        <v>#REF!</v>
      </c>
      <c r="AL105" s="204" t="e">
        <f>IF('Crisis Indicator Data'!#REF!="No Data",1,IF(#REF!&lt;&gt;"",1,0))</f>
        <v>#REF!</v>
      </c>
      <c r="AM105" s="204" t="e">
        <f>IF('Crisis Indicator Data'!#REF!="No Data",1,IF(#REF!&lt;&gt;"",1,0))</f>
        <v>#REF!</v>
      </c>
      <c r="AN105" s="204" t="e">
        <f>IF('Crisis Indicator Data'!#REF!="No Data",1,IF(#REF!&lt;&gt;"",1,0))</f>
        <v>#REF!</v>
      </c>
      <c r="AO105" s="204" t="e">
        <f>IF('Crisis Indicator Data'!#REF!="No Data",1,IF(#REF!&lt;&gt;"",1,0))</f>
        <v>#REF!</v>
      </c>
      <c r="AP105" s="204" t="e">
        <f>IF('Crisis Indicator Data'!#REF!="No Data",1,IF(#REF!&lt;&gt;"",1,0))</f>
        <v>#REF!</v>
      </c>
      <c r="AQ105" s="204" t="e">
        <f>IF('Crisis Indicator Data'!#REF!="No Data",1,IF(#REF!&lt;&gt;"",1,0))</f>
        <v>#REF!</v>
      </c>
      <c r="AR105" s="204" t="e">
        <f>IF('Crisis Indicator Data'!#REF!="No Data",1,IF(#REF!&lt;&gt;"",1,0))</f>
        <v>#REF!</v>
      </c>
      <c r="AS105" s="204" t="e">
        <f>IF('Crisis Indicator Data'!#REF!="No Data",1,IF(#REF!&lt;&gt;"",1,0))</f>
        <v>#REF!</v>
      </c>
      <c r="AT105" s="204" t="e">
        <f>IF('Crisis Indicator Data'!#REF!="No Data",1,IF(#REF!&lt;&gt;"",1,0))</f>
        <v>#REF!</v>
      </c>
      <c r="AU105" s="204" t="e">
        <f>IF('Crisis Indicator Data'!#REF!="No Data",1,IF(#REF!&lt;&gt;"",1,0))</f>
        <v>#REF!</v>
      </c>
      <c r="AV105" s="204" t="e">
        <f>IF('Crisis Indicator Data'!#REF!="No Data",1,IF(#REF!&lt;&gt;"",1,0))</f>
        <v>#REF!</v>
      </c>
      <c r="AW105" s="204" t="e">
        <f>IF('Crisis Indicator Data'!#REF!="No Data",1,IF(#REF!&lt;&gt;"",1,0))</f>
        <v>#REF!</v>
      </c>
      <c r="AX105" s="204" t="e">
        <f>IF('Crisis Indicator Data'!#REF!="No Data",1,IF(#REF!&lt;&gt;"",1,0))</f>
        <v>#REF!</v>
      </c>
      <c r="AY105" s="204" t="e">
        <f>IF('Crisis Indicator Data'!#REF!="No Data",1,IF(#REF!&lt;&gt;"",1,0))</f>
        <v>#REF!</v>
      </c>
      <c r="AZ105" s="204" t="e">
        <f>IF('Crisis Indicator Data'!#REF!="No Data",1,IF(#REF!&lt;&gt;"",1,0))</f>
        <v>#REF!</v>
      </c>
      <c r="BA105" t="e">
        <f t="shared" si="6"/>
        <v>#REF!</v>
      </c>
      <c r="BB105" s="22" t="e">
        <f t="shared" si="7"/>
        <v>#REF!</v>
      </c>
    </row>
    <row r="106" spans="1:54" x14ac:dyDescent="0.35">
      <c r="A106" t="s">
        <v>7022</v>
      </c>
      <c r="B106" s="204" t="e">
        <f>IF('Crisis Indicator Data'!#REF!="No Data",1,IF(#REF!&lt;&gt;"",1,0))</f>
        <v>#REF!</v>
      </c>
      <c r="C106" s="204" t="e">
        <f>IF('Crisis Indicator Data'!#REF!="No Data",1,IF(#REF!&lt;&gt;"",1,0))</f>
        <v>#REF!</v>
      </c>
      <c r="D106" s="204" t="e">
        <f>IF('Crisis Indicator Data'!#REF!="No Data",1,IF(#REF!&lt;&gt;"",1,0))</f>
        <v>#REF!</v>
      </c>
      <c r="E106" s="204" t="e">
        <f>IF('Crisis Indicator Data'!#REF!="No Data",1,IF(#REF!&lt;&gt;"",1,0))</f>
        <v>#REF!</v>
      </c>
      <c r="F106" s="204" t="e">
        <f>IF('Crisis Indicator Data'!#REF!="No Data",1,IF(#REF!&lt;&gt;"",1,0))</f>
        <v>#REF!</v>
      </c>
      <c r="G106" s="204" t="e">
        <f>IF('Crisis Indicator Data'!#REF!="No Data",1,IF(#REF!&lt;&gt;"",1,0))</f>
        <v>#REF!</v>
      </c>
      <c r="H106" s="204" t="e">
        <f>IF('Crisis Indicator Data'!#REF!="No Data",1,IF(#REF!&lt;&gt;"",1,0))</f>
        <v>#REF!</v>
      </c>
      <c r="I106" s="204" t="e">
        <f>IF('Crisis Indicator Data'!#REF!="No Data",1,IF(#REF!&lt;&gt;"",1,0))</f>
        <v>#REF!</v>
      </c>
      <c r="J106" s="204" t="e">
        <f>IF('Crisis Indicator Data'!#REF!="No Data",1,IF(#REF!&lt;&gt;"",1,0))</f>
        <v>#REF!</v>
      </c>
      <c r="K106" s="204" t="e">
        <f>IF('Crisis Indicator Data'!#REF!="No Data",1,IF(#REF!&lt;&gt;"",1,0))</f>
        <v>#REF!</v>
      </c>
      <c r="L106" s="204" t="e">
        <f>IF('Crisis Indicator Data'!#REF!="No Data",1,IF(#REF!&lt;&gt;"",1,0))</f>
        <v>#REF!</v>
      </c>
      <c r="M106" s="204" t="e">
        <f>IF('Crisis Indicator Data'!#REF!="No Data",1,IF(#REF!&lt;&gt;"",1,0))</f>
        <v>#REF!</v>
      </c>
      <c r="N106" s="204" t="e">
        <f>IF('Crisis Indicator Data'!#REF!="No Data",1,IF(#REF!&lt;&gt;"",1,0))</f>
        <v>#REF!</v>
      </c>
      <c r="O106" s="204" t="e">
        <f>IF('Crisis Indicator Data'!#REF!="No Data",1,IF(#REF!&lt;&gt;"",1,0))</f>
        <v>#REF!</v>
      </c>
      <c r="P106" s="204" t="e">
        <f>IF('Crisis Indicator Data'!#REF!="No Data",1,IF(#REF!&lt;&gt;"",1,0))</f>
        <v>#REF!</v>
      </c>
      <c r="Q106" s="204" t="e">
        <f>IF('Crisis Indicator Data'!#REF!="No Data",1,IF(#REF!&lt;&gt;"",1,0))</f>
        <v>#REF!</v>
      </c>
      <c r="R106" s="204" t="e">
        <f>IF('Crisis Indicator Data'!#REF!="No Data",1,IF(#REF!&lt;&gt;"",1,0))</f>
        <v>#REF!</v>
      </c>
      <c r="S106" s="204" t="e">
        <f>IF('Crisis Indicator Data'!#REF!="No Data",1,IF(#REF!&lt;&gt;"",1,0))</f>
        <v>#REF!</v>
      </c>
      <c r="T106" s="204" t="e">
        <f>IF('Crisis Indicator Data'!#REF!="No Data",1,IF(#REF!&lt;&gt;"",1,0))</f>
        <v>#REF!</v>
      </c>
      <c r="U106" s="204" t="e">
        <f>IF('Crisis Indicator Data'!#REF!="No Data",1,IF(#REF!&lt;&gt;"",1,0))</f>
        <v>#REF!</v>
      </c>
      <c r="V106" s="204" t="e">
        <f>IF('Crisis Indicator Data'!#REF!="No Data",1,IF(#REF!&lt;&gt;"",1,0))</f>
        <v>#REF!</v>
      </c>
      <c r="W106" s="204" t="e">
        <f>IF('Crisis Indicator Data'!#REF!="No Data",1,IF(#REF!&lt;&gt;"",1,0))</f>
        <v>#REF!</v>
      </c>
      <c r="X106" s="204" t="e">
        <f>IF('Crisis Indicator Data'!#REF!="No Data",1,IF(#REF!&lt;&gt;"",1,0))</f>
        <v>#REF!</v>
      </c>
      <c r="Y106" s="204" t="e">
        <f>IF('Crisis Indicator Data'!#REF!="No Data",1,IF(#REF!&lt;&gt;"",1,0))</f>
        <v>#REF!</v>
      </c>
      <c r="Z106" s="204" t="e">
        <f>IF('Crisis Indicator Data'!#REF!="No Data",1,IF(#REF!&lt;&gt;"",1,0))</f>
        <v>#REF!</v>
      </c>
      <c r="AA106" s="204" t="e">
        <f>IF('Crisis Indicator Data'!#REF!="No Data",1,IF(#REF!&lt;&gt;"",1,0))</f>
        <v>#REF!</v>
      </c>
      <c r="AB106" s="204" t="e">
        <f>IF('Crisis Indicator Data'!#REF!="No Data",1,IF(#REF!&lt;&gt;"",1,0))</f>
        <v>#REF!</v>
      </c>
      <c r="AC106" s="204" t="e">
        <f>IF('Crisis Indicator Data'!#REF!="No Data",1,IF(#REF!&lt;&gt;"",1,0))</f>
        <v>#REF!</v>
      </c>
      <c r="AD106" s="204" t="e">
        <f>IF('Crisis Indicator Data'!#REF!="No Data",1,IF(#REF!&lt;&gt;"",1,0))</f>
        <v>#REF!</v>
      </c>
      <c r="AE106" s="204" t="e">
        <f>IF('Crisis Indicator Data'!#REF!="No Data",1,IF(#REF!&lt;&gt;"",1,0))</f>
        <v>#REF!</v>
      </c>
      <c r="AF106" s="204" t="e">
        <f>IF('Crisis Indicator Data'!#REF!="No Data",1,IF(#REF!&lt;&gt;"",1,0))</f>
        <v>#REF!</v>
      </c>
      <c r="AG106" s="204" t="e">
        <f>IF('Crisis Indicator Data'!#REF!="No Data",1,IF(#REF!&lt;&gt;"",1,0))</f>
        <v>#REF!</v>
      </c>
      <c r="AH106" s="204" t="e">
        <f>IF('Crisis Indicator Data'!#REF!="No Data",1,IF(#REF!&lt;&gt;"",1,0))</f>
        <v>#REF!</v>
      </c>
      <c r="AI106" s="204" t="e">
        <f>IF('Crisis Indicator Data'!#REF!="No Data",1,IF(#REF!&lt;&gt;"",1,0))</f>
        <v>#REF!</v>
      </c>
      <c r="AJ106" s="204" t="e">
        <f>IF('Crisis Indicator Data'!#REF!="No Data",1,IF(#REF!&lt;&gt;"",1,0))</f>
        <v>#REF!</v>
      </c>
      <c r="AK106" s="204" t="e">
        <f>IF('Crisis Indicator Data'!#REF!="No Data",1,IF(#REF!&lt;&gt;"",1,0))</f>
        <v>#REF!</v>
      </c>
      <c r="AL106" s="204" t="e">
        <f>IF('Crisis Indicator Data'!#REF!="No Data",1,IF(#REF!&lt;&gt;"",1,0))</f>
        <v>#REF!</v>
      </c>
      <c r="AM106" s="204" t="e">
        <f>IF('Crisis Indicator Data'!#REF!="No Data",1,IF(#REF!&lt;&gt;"",1,0))</f>
        <v>#REF!</v>
      </c>
      <c r="AN106" s="204" t="e">
        <f>IF('Crisis Indicator Data'!#REF!="No Data",1,IF(#REF!&lt;&gt;"",1,0))</f>
        <v>#REF!</v>
      </c>
      <c r="AO106" s="204" t="e">
        <f>IF('Crisis Indicator Data'!#REF!="No Data",1,IF(#REF!&lt;&gt;"",1,0))</f>
        <v>#REF!</v>
      </c>
      <c r="AP106" s="204" t="e">
        <f>IF('Crisis Indicator Data'!#REF!="No Data",1,IF(#REF!&lt;&gt;"",1,0))</f>
        <v>#REF!</v>
      </c>
      <c r="AQ106" s="204" t="e">
        <f>IF('Crisis Indicator Data'!#REF!="No Data",1,IF(#REF!&lt;&gt;"",1,0))</f>
        <v>#REF!</v>
      </c>
      <c r="AR106" s="204" t="e">
        <f>IF('Crisis Indicator Data'!#REF!="No Data",1,IF(#REF!&lt;&gt;"",1,0))</f>
        <v>#REF!</v>
      </c>
      <c r="AS106" s="204" t="e">
        <f>IF('Crisis Indicator Data'!#REF!="No Data",1,IF(#REF!&lt;&gt;"",1,0))</f>
        <v>#REF!</v>
      </c>
      <c r="AT106" s="204" t="e">
        <f>IF('Crisis Indicator Data'!#REF!="No Data",1,IF(#REF!&lt;&gt;"",1,0))</f>
        <v>#REF!</v>
      </c>
      <c r="AU106" s="204" t="e">
        <f>IF('Crisis Indicator Data'!#REF!="No Data",1,IF(#REF!&lt;&gt;"",1,0))</f>
        <v>#REF!</v>
      </c>
      <c r="AV106" s="204" t="e">
        <f>IF('Crisis Indicator Data'!#REF!="No Data",1,IF(#REF!&lt;&gt;"",1,0))</f>
        <v>#REF!</v>
      </c>
      <c r="AW106" s="204" t="e">
        <f>IF('Crisis Indicator Data'!#REF!="No Data",1,IF(#REF!&lt;&gt;"",1,0))</f>
        <v>#REF!</v>
      </c>
      <c r="AX106" s="204" t="e">
        <f>IF('Crisis Indicator Data'!#REF!="No Data",1,IF(#REF!&lt;&gt;"",1,0))</f>
        <v>#REF!</v>
      </c>
      <c r="AY106" s="204" t="e">
        <f>IF('Crisis Indicator Data'!#REF!="No Data",1,IF(#REF!&lt;&gt;"",1,0))</f>
        <v>#REF!</v>
      </c>
      <c r="AZ106" s="204" t="e">
        <f>IF('Crisis Indicator Data'!#REF!="No Data",1,IF(#REF!&lt;&gt;"",1,0))</f>
        <v>#REF!</v>
      </c>
      <c r="BA106" t="e">
        <f t="shared" si="6"/>
        <v>#REF!</v>
      </c>
      <c r="BB106" s="22" t="e">
        <f t="shared" si="7"/>
        <v>#REF!</v>
      </c>
    </row>
    <row r="107" spans="1:54" x14ac:dyDescent="0.35">
      <c r="A107" t="s">
        <v>7024</v>
      </c>
      <c r="B107" s="204" t="e">
        <f>IF('Crisis Indicator Data'!#REF!="No Data",1,IF(#REF!&lt;&gt;"",1,0))</f>
        <v>#REF!</v>
      </c>
      <c r="C107" s="204" t="e">
        <f>IF('Crisis Indicator Data'!#REF!="No Data",1,IF(#REF!&lt;&gt;"",1,0))</f>
        <v>#REF!</v>
      </c>
      <c r="D107" s="204" t="e">
        <f>IF('Crisis Indicator Data'!#REF!="No Data",1,IF(#REF!&lt;&gt;"",1,0))</f>
        <v>#REF!</v>
      </c>
      <c r="E107" s="204" t="e">
        <f>IF('Crisis Indicator Data'!#REF!="No Data",1,IF(#REF!&lt;&gt;"",1,0))</f>
        <v>#REF!</v>
      </c>
      <c r="F107" s="204" t="e">
        <f>IF('Crisis Indicator Data'!#REF!="No Data",1,IF(#REF!&lt;&gt;"",1,0))</f>
        <v>#REF!</v>
      </c>
      <c r="G107" s="204" t="e">
        <f>IF('Crisis Indicator Data'!#REF!="No Data",1,IF(#REF!&lt;&gt;"",1,0))</f>
        <v>#REF!</v>
      </c>
      <c r="H107" s="204" t="e">
        <f>IF('Crisis Indicator Data'!#REF!="No Data",1,IF(#REF!&lt;&gt;"",1,0))</f>
        <v>#REF!</v>
      </c>
      <c r="I107" s="204" t="e">
        <f>IF('Crisis Indicator Data'!#REF!="No Data",1,IF(#REF!&lt;&gt;"",1,0))</f>
        <v>#REF!</v>
      </c>
      <c r="J107" s="204" t="e">
        <f>IF('Crisis Indicator Data'!#REF!="No Data",1,IF(#REF!&lt;&gt;"",1,0))</f>
        <v>#REF!</v>
      </c>
      <c r="K107" s="204" t="e">
        <f>IF('Crisis Indicator Data'!#REF!="No Data",1,IF(#REF!&lt;&gt;"",1,0))</f>
        <v>#REF!</v>
      </c>
      <c r="L107" s="204" t="e">
        <f>IF('Crisis Indicator Data'!#REF!="No Data",1,IF(#REF!&lt;&gt;"",1,0))</f>
        <v>#REF!</v>
      </c>
      <c r="M107" s="204" t="e">
        <f>IF('Crisis Indicator Data'!#REF!="No Data",1,IF(#REF!&lt;&gt;"",1,0))</f>
        <v>#REF!</v>
      </c>
      <c r="N107" s="204" t="e">
        <f>IF('Crisis Indicator Data'!#REF!="No Data",1,IF(#REF!&lt;&gt;"",1,0))</f>
        <v>#REF!</v>
      </c>
      <c r="O107" s="204" t="e">
        <f>IF('Crisis Indicator Data'!#REF!="No Data",1,IF(#REF!&lt;&gt;"",1,0))</f>
        <v>#REF!</v>
      </c>
      <c r="P107" s="204" t="e">
        <f>IF('Crisis Indicator Data'!#REF!="No Data",1,IF(#REF!&lt;&gt;"",1,0))</f>
        <v>#REF!</v>
      </c>
      <c r="Q107" s="204" t="e">
        <f>IF('Crisis Indicator Data'!#REF!="No Data",1,IF(#REF!&lt;&gt;"",1,0))</f>
        <v>#REF!</v>
      </c>
      <c r="R107" s="204" t="e">
        <f>IF('Crisis Indicator Data'!#REF!="No Data",1,IF(#REF!&lt;&gt;"",1,0))</f>
        <v>#REF!</v>
      </c>
      <c r="S107" s="204" t="e">
        <f>IF('Crisis Indicator Data'!#REF!="No Data",1,IF(#REF!&lt;&gt;"",1,0))</f>
        <v>#REF!</v>
      </c>
      <c r="T107" s="204" t="e">
        <f>IF('Crisis Indicator Data'!#REF!="No Data",1,IF(#REF!&lt;&gt;"",1,0))</f>
        <v>#REF!</v>
      </c>
      <c r="U107" s="204" t="e">
        <f>IF('Crisis Indicator Data'!#REF!="No Data",1,IF(#REF!&lt;&gt;"",1,0))</f>
        <v>#REF!</v>
      </c>
      <c r="V107" s="204" t="e">
        <f>IF('Crisis Indicator Data'!#REF!="No Data",1,IF(#REF!&lt;&gt;"",1,0))</f>
        <v>#REF!</v>
      </c>
      <c r="W107" s="204" t="e">
        <f>IF('Crisis Indicator Data'!#REF!="No Data",1,IF(#REF!&lt;&gt;"",1,0))</f>
        <v>#REF!</v>
      </c>
      <c r="X107" s="204" t="e">
        <f>IF('Crisis Indicator Data'!#REF!="No Data",1,IF(#REF!&lt;&gt;"",1,0))</f>
        <v>#REF!</v>
      </c>
      <c r="Y107" s="204" t="e">
        <f>IF('Crisis Indicator Data'!#REF!="No Data",1,IF(#REF!&lt;&gt;"",1,0))</f>
        <v>#REF!</v>
      </c>
      <c r="Z107" s="204" t="e">
        <f>IF('Crisis Indicator Data'!#REF!="No Data",1,IF(#REF!&lt;&gt;"",1,0))</f>
        <v>#REF!</v>
      </c>
      <c r="AA107" s="204" t="e">
        <f>IF('Crisis Indicator Data'!#REF!="No Data",1,IF(#REF!&lt;&gt;"",1,0))</f>
        <v>#REF!</v>
      </c>
      <c r="AB107" s="204" t="e">
        <f>IF('Crisis Indicator Data'!#REF!="No Data",1,IF(#REF!&lt;&gt;"",1,0))</f>
        <v>#REF!</v>
      </c>
      <c r="AC107" s="204" t="e">
        <f>IF('Crisis Indicator Data'!#REF!="No Data",1,IF(#REF!&lt;&gt;"",1,0))</f>
        <v>#REF!</v>
      </c>
      <c r="AD107" s="204" t="e">
        <f>IF('Crisis Indicator Data'!#REF!="No Data",1,IF(#REF!&lt;&gt;"",1,0))</f>
        <v>#REF!</v>
      </c>
      <c r="AE107" s="204" t="e">
        <f>IF('Crisis Indicator Data'!#REF!="No Data",1,IF(#REF!&lt;&gt;"",1,0))</f>
        <v>#REF!</v>
      </c>
      <c r="AF107" s="204" t="e">
        <f>IF('Crisis Indicator Data'!#REF!="No Data",1,IF(#REF!&lt;&gt;"",1,0))</f>
        <v>#REF!</v>
      </c>
      <c r="AG107" s="204" t="e">
        <f>IF('Crisis Indicator Data'!#REF!="No Data",1,IF(#REF!&lt;&gt;"",1,0))</f>
        <v>#REF!</v>
      </c>
      <c r="AH107" s="204" t="e">
        <f>IF('Crisis Indicator Data'!#REF!="No Data",1,IF(#REF!&lt;&gt;"",1,0))</f>
        <v>#REF!</v>
      </c>
      <c r="AI107" s="204" t="e">
        <f>IF('Crisis Indicator Data'!#REF!="No Data",1,IF(#REF!&lt;&gt;"",1,0))</f>
        <v>#REF!</v>
      </c>
      <c r="AJ107" s="204" t="e">
        <f>IF('Crisis Indicator Data'!#REF!="No Data",1,IF(#REF!&lt;&gt;"",1,0))</f>
        <v>#REF!</v>
      </c>
      <c r="AK107" s="204" t="e">
        <f>IF('Crisis Indicator Data'!#REF!="No Data",1,IF(#REF!&lt;&gt;"",1,0))</f>
        <v>#REF!</v>
      </c>
      <c r="AL107" s="204" t="e">
        <f>IF('Crisis Indicator Data'!#REF!="No Data",1,IF(#REF!&lt;&gt;"",1,0))</f>
        <v>#REF!</v>
      </c>
      <c r="AM107" s="204" t="e">
        <f>IF('Crisis Indicator Data'!#REF!="No Data",1,IF(#REF!&lt;&gt;"",1,0))</f>
        <v>#REF!</v>
      </c>
      <c r="AN107" s="204" t="e">
        <f>IF('Crisis Indicator Data'!#REF!="No Data",1,IF(#REF!&lt;&gt;"",1,0))</f>
        <v>#REF!</v>
      </c>
      <c r="AO107" s="204" t="e">
        <f>IF('Crisis Indicator Data'!#REF!="No Data",1,IF(#REF!&lt;&gt;"",1,0))</f>
        <v>#REF!</v>
      </c>
      <c r="AP107" s="204" t="e">
        <f>IF('Crisis Indicator Data'!#REF!="No Data",1,IF(#REF!&lt;&gt;"",1,0))</f>
        <v>#REF!</v>
      </c>
      <c r="AQ107" s="204" t="e">
        <f>IF('Crisis Indicator Data'!#REF!="No Data",1,IF(#REF!&lt;&gt;"",1,0))</f>
        <v>#REF!</v>
      </c>
      <c r="AR107" s="204" t="e">
        <f>IF('Crisis Indicator Data'!#REF!="No Data",1,IF(#REF!&lt;&gt;"",1,0))</f>
        <v>#REF!</v>
      </c>
      <c r="AS107" s="204" t="e">
        <f>IF('Crisis Indicator Data'!#REF!="No Data",1,IF(#REF!&lt;&gt;"",1,0))</f>
        <v>#REF!</v>
      </c>
      <c r="AT107" s="204" t="e">
        <f>IF('Crisis Indicator Data'!#REF!="No Data",1,IF(#REF!&lt;&gt;"",1,0))</f>
        <v>#REF!</v>
      </c>
      <c r="AU107" s="204" t="e">
        <f>IF('Crisis Indicator Data'!#REF!="No Data",1,IF(#REF!&lt;&gt;"",1,0))</f>
        <v>#REF!</v>
      </c>
      <c r="AV107" s="204" t="e">
        <f>IF('Crisis Indicator Data'!#REF!="No Data",1,IF(#REF!&lt;&gt;"",1,0))</f>
        <v>#REF!</v>
      </c>
      <c r="AW107" s="204" t="e">
        <f>IF('Crisis Indicator Data'!#REF!="No Data",1,IF(#REF!&lt;&gt;"",1,0))</f>
        <v>#REF!</v>
      </c>
      <c r="AX107" s="204" t="e">
        <f>IF('Crisis Indicator Data'!#REF!="No Data",1,IF(#REF!&lt;&gt;"",1,0))</f>
        <v>#REF!</v>
      </c>
      <c r="AY107" s="204" t="e">
        <f>IF('Crisis Indicator Data'!#REF!="No Data",1,IF(#REF!&lt;&gt;"",1,0))</f>
        <v>#REF!</v>
      </c>
      <c r="AZ107" s="204" t="e">
        <f>IF('Crisis Indicator Data'!#REF!="No Data",1,IF(#REF!&lt;&gt;"",1,0))</f>
        <v>#REF!</v>
      </c>
      <c r="BA107" t="e">
        <f t="shared" si="6"/>
        <v>#REF!</v>
      </c>
      <c r="BB107" s="22" t="e">
        <f t="shared" si="7"/>
        <v>#REF!</v>
      </c>
    </row>
    <row r="108" spans="1:54" x14ac:dyDescent="0.35">
      <c r="A108" t="s">
        <v>7019</v>
      </c>
      <c r="B108" s="204" t="e">
        <f>IF('Crisis Indicator Data'!#REF!="No Data",1,IF(#REF!&lt;&gt;"",1,0))</f>
        <v>#REF!</v>
      </c>
      <c r="C108" s="204" t="e">
        <f>IF('Crisis Indicator Data'!#REF!="No Data",1,IF(#REF!&lt;&gt;"",1,0))</f>
        <v>#REF!</v>
      </c>
      <c r="D108" s="204" t="e">
        <f>IF('Crisis Indicator Data'!#REF!="No Data",1,IF(#REF!&lt;&gt;"",1,0))</f>
        <v>#REF!</v>
      </c>
      <c r="E108" s="204" t="e">
        <f>IF('Crisis Indicator Data'!#REF!="No Data",1,IF(#REF!&lt;&gt;"",1,0))</f>
        <v>#REF!</v>
      </c>
      <c r="F108" s="204" t="e">
        <f>IF('Crisis Indicator Data'!#REF!="No Data",1,IF(#REF!&lt;&gt;"",1,0))</f>
        <v>#REF!</v>
      </c>
      <c r="G108" s="204" t="e">
        <f>IF('Crisis Indicator Data'!#REF!="No Data",1,IF(#REF!&lt;&gt;"",1,0))</f>
        <v>#REF!</v>
      </c>
      <c r="H108" s="204" t="e">
        <f>IF('Crisis Indicator Data'!#REF!="No Data",1,IF(#REF!&lt;&gt;"",1,0))</f>
        <v>#REF!</v>
      </c>
      <c r="I108" s="204" t="e">
        <f>IF('Crisis Indicator Data'!#REF!="No Data",1,IF(#REF!&lt;&gt;"",1,0))</f>
        <v>#REF!</v>
      </c>
      <c r="J108" s="204" t="e">
        <f>IF('Crisis Indicator Data'!#REF!="No Data",1,IF(#REF!&lt;&gt;"",1,0))</f>
        <v>#REF!</v>
      </c>
      <c r="K108" s="204" t="e">
        <f>IF('Crisis Indicator Data'!#REF!="No Data",1,IF(#REF!&lt;&gt;"",1,0))</f>
        <v>#REF!</v>
      </c>
      <c r="L108" s="204" t="e">
        <f>IF('Crisis Indicator Data'!#REF!="No Data",1,IF(#REF!&lt;&gt;"",1,0))</f>
        <v>#REF!</v>
      </c>
      <c r="M108" s="204" t="e">
        <f>IF('Crisis Indicator Data'!#REF!="No Data",1,IF(#REF!&lt;&gt;"",1,0))</f>
        <v>#REF!</v>
      </c>
      <c r="N108" s="204" t="e">
        <f>IF('Crisis Indicator Data'!#REF!="No Data",1,IF(#REF!&lt;&gt;"",1,0))</f>
        <v>#REF!</v>
      </c>
      <c r="O108" s="204" t="e">
        <f>IF('Crisis Indicator Data'!#REF!="No Data",1,IF(#REF!&lt;&gt;"",1,0))</f>
        <v>#REF!</v>
      </c>
      <c r="P108" s="204" t="e">
        <f>IF('Crisis Indicator Data'!#REF!="No Data",1,IF(#REF!&lt;&gt;"",1,0))</f>
        <v>#REF!</v>
      </c>
      <c r="Q108" s="204" t="e">
        <f>IF('Crisis Indicator Data'!#REF!="No Data",1,IF(#REF!&lt;&gt;"",1,0))</f>
        <v>#REF!</v>
      </c>
      <c r="R108" s="204" t="e">
        <f>IF('Crisis Indicator Data'!#REF!="No Data",1,IF(#REF!&lt;&gt;"",1,0))</f>
        <v>#REF!</v>
      </c>
      <c r="S108" s="204" t="e">
        <f>IF('Crisis Indicator Data'!#REF!="No Data",1,IF(#REF!&lt;&gt;"",1,0))</f>
        <v>#REF!</v>
      </c>
      <c r="T108" s="204" t="e">
        <f>IF('Crisis Indicator Data'!#REF!="No Data",1,IF(#REF!&lt;&gt;"",1,0))</f>
        <v>#REF!</v>
      </c>
      <c r="U108" s="204" t="e">
        <f>IF('Crisis Indicator Data'!#REF!="No Data",1,IF(#REF!&lt;&gt;"",1,0))</f>
        <v>#REF!</v>
      </c>
      <c r="V108" s="204" t="e">
        <f>IF('Crisis Indicator Data'!#REF!="No Data",1,IF(#REF!&lt;&gt;"",1,0))</f>
        <v>#REF!</v>
      </c>
      <c r="W108" s="204" t="e">
        <f>IF('Crisis Indicator Data'!#REF!="No Data",1,IF(#REF!&lt;&gt;"",1,0))</f>
        <v>#REF!</v>
      </c>
      <c r="X108" s="204" t="e">
        <f>IF('Crisis Indicator Data'!#REF!="No Data",1,IF(#REF!&lt;&gt;"",1,0))</f>
        <v>#REF!</v>
      </c>
      <c r="Y108" s="204" t="e">
        <f>IF('Crisis Indicator Data'!#REF!="No Data",1,IF(#REF!&lt;&gt;"",1,0))</f>
        <v>#REF!</v>
      </c>
      <c r="Z108" s="204" t="e">
        <f>IF('Crisis Indicator Data'!#REF!="No Data",1,IF(#REF!&lt;&gt;"",1,0))</f>
        <v>#REF!</v>
      </c>
      <c r="AA108" s="204" t="e">
        <f>IF('Crisis Indicator Data'!#REF!="No Data",1,IF(#REF!&lt;&gt;"",1,0))</f>
        <v>#REF!</v>
      </c>
      <c r="AB108" s="204" t="e">
        <f>IF('Crisis Indicator Data'!#REF!="No Data",1,IF(#REF!&lt;&gt;"",1,0))</f>
        <v>#REF!</v>
      </c>
      <c r="AC108" s="204" t="e">
        <f>IF('Crisis Indicator Data'!#REF!="No Data",1,IF(#REF!&lt;&gt;"",1,0))</f>
        <v>#REF!</v>
      </c>
      <c r="AD108" s="204" t="e">
        <f>IF('Crisis Indicator Data'!#REF!="No Data",1,IF(#REF!&lt;&gt;"",1,0))</f>
        <v>#REF!</v>
      </c>
      <c r="AE108" s="204" t="e">
        <f>IF('Crisis Indicator Data'!#REF!="No Data",1,IF(#REF!&lt;&gt;"",1,0))</f>
        <v>#REF!</v>
      </c>
      <c r="AF108" s="204" t="e">
        <f>IF('Crisis Indicator Data'!#REF!="No Data",1,IF(#REF!&lt;&gt;"",1,0))</f>
        <v>#REF!</v>
      </c>
      <c r="AG108" s="204" t="e">
        <f>IF('Crisis Indicator Data'!#REF!="No Data",1,IF(#REF!&lt;&gt;"",1,0))</f>
        <v>#REF!</v>
      </c>
      <c r="AH108" s="204" t="e">
        <f>IF('Crisis Indicator Data'!#REF!="No Data",1,IF(#REF!&lt;&gt;"",1,0))</f>
        <v>#REF!</v>
      </c>
      <c r="AI108" s="204" t="e">
        <f>IF('Crisis Indicator Data'!#REF!="No Data",1,IF(#REF!&lt;&gt;"",1,0))</f>
        <v>#REF!</v>
      </c>
      <c r="AJ108" s="204" t="e">
        <f>IF('Crisis Indicator Data'!#REF!="No Data",1,IF(#REF!&lt;&gt;"",1,0))</f>
        <v>#REF!</v>
      </c>
      <c r="AK108" s="204" t="e">
        <f>IF('Crisis Indicator Data'!#REF!="No Data",1,IF(#REF!&lt;&gt;"",1,0))</f>
        <v>#REF!</v>
      </c>
      <c r="AL108" s="204" t="e">
        <f>IF('Crisis Indicator Data'!#REF!="No Data",1,IF(#REF!&lt;&gt;"",1,0))</f>
        <v>#REF!</v>
      </c>
      <c r="AM108" s="204" t="e">
        <f>IF('Crisis Indicator Data'!#REF!="No Data",1,IF(#REF!&lt;&gt;"",1,0))</f>
        <v>#REF!</v>
      </c>
      <c r="AN108" s="204" t="e">
        <f>IF('Crisis Indicator Data'!#REF!="No Data",1,IF(#REF!&lt;&gt;"",1,0))</f>
        <v>#REF!</v>
      </c>
      <c r="AO108" s="204" t="e">
        <f>IF('Crisis Indicator Data'!#REF!="No Data",1,IF(#REF!&lt;&gt;"",1,0))</f>
        <v>#REF!</v>
      </c>
      <c r="AP108" s="204" t="e">
        <f>IF('Crisis Indicator Data'!#REF!="No Data",1,IF(#REF!&lt;&gt;"",1,0))</f>
        <v>#REF!</v>
      </c>
      <c r="AQ108" s="204" t="e">
        <f>IF('Crisis Indicator Data'!#REF!="No Data",1,IF(#REF!&lt;&gt;"",1,0))</f>
        <v>#REF!</v>
      </c>
      <c r="AR108" s="204" t="e">
        <f>IF('Crisis Indicator Data'!#REF!="No Data",1,IF(#REF!&lt;&gt;"",1,0))</f>
        <v>#REF!</v>
      </c>
      <c r="AS108" s="204" t="e">
        <f>IF('Crisis Indicator Data'!#REF!="No Data",1,IF(#REF!&lt;&gt;"",1,0))</f>
        <v>#REF!</v>
      </c>
      <c r="AT108" s="204" t="e">
        <f>IF('Crisis Indicator Data'!#REF!="No Data",1,IF(#REF!&lt;&gt;"",1,0))</f>
        <v>#REF!</v>
      </c>
      <c r="AU108" s="204" t="e">
        <f>IF('Crisis Indicator Data'!#REF!="No Data",1,IF(#REF!&lt;&gt;"",1,0))</f>
        <v>#REF!</v>
      </c>
      <c r="AV108" s="204" t="e">
        <f>IF('Crisis Indicator Data'!#REF!="No Data",1,IF(#REF!&lt;&gt;"",1,0))</f>
        <v>#REF!</v>
      </c>
      <c r="AW108" s="204" t="e">
        <f>IF('Crisis Indicator Data'!#REF!="No Data",1,IF(#REF!&lt;&gt;"",1,0))</f>
        <v>#REF!</v>
      </c>
      <c r="AX108" s="204" t="e">
        <f>IF('Crisis Indicator Data'!#REF!="No Data",1,IF(#REF!&lt;&gt;"",1,0))</f>
        <v>#REF!</v>
      </c>
      <c r="AY108" s="204" t="e">
        <f>IF('Crisis Indicator Data'!#REF!="No Data",1,IF(#REF!&lt;&gt;"",1,0))</f>
        <v>#REF!</v>
      </c>
      <c r="AZ108" s="204" t="e">
        <f>IF('Crisis Indicator Data'!#REF!="No Data",1,IF(#REF!&lt;&gt;"",1,0))</f>
        <v>#REF!</v>
      </c>
      <c r="BA108" t="e">
        <f t="shared" si="6"/>
        <v>#REF!</v>
      </c>
      <c r="BB108" s="22" t="e">
        <f t="shared" si="7"/>
        <v>#REF!</v>
      </c>
    </row>
    <row r="109" spans="1:54" x14ac:dyDescent="0.35">
      <c r="A109" t="s">
        <v>7031</v>
      </c>
      <c r="B109" s="204" t="e">
        <f>IF('Crisis Indicator Data'!#REF!="No Data",1,IF(#REF!&lt;&gt;"",1,0))</f>
        <v>#REF!</v>
      </c>
      <c r="C109" s="204" t="e">
        <f>IF('Crisis Indicator Data'!#REF!="No Data",1,IF(#REF!&lt;&gt;"",1,0))</f>
        <v>#REF!</v>
      </c>
      <c r="D109" s="204" t="e">
        <f>IF('Crisis Indicator Data'!#REF!="No Data",1,IF(#REF!&lt;&gt;"",1,0))</f>
        <v>#REF!</v>
      </c>
      <c r="E109" s="204" t="e">
        <f>IF('Crisis Indicator Data'!#REF!="No Data",1,IF(#REF!&lt;&gt;"",1,0))</f>
        <v>#REF!</v>
      </c>
      <c r="F109" s="204" t="e">
        <f>IF('Crisis Indicator Data'!#REF!="No Data",1,IF(#REF!&lt;&gt;"",1,0))</f>
        <v>#REF!</v>
      </c>
      <c r="G109" s="204" t="e">
        <f>IF('Crisis Indicator Data'!#REF!="No Data",1,IF(#REF!&lt;&gt;"",1,0))</f>
        <v>#REF!</v>
      </c>
      <c r="H109" s="204" t="e">
        <f>IF('Crisis Indicator Data'!#REF!="No Data",1,IF(#REF!&lt;&gt;"",1,0))</f>
        <v>#REF!</v>
      </c>
      <c r="I109" s="204" t="e">
        <f>IF('Crisis Indicator Data'!#REF!="No Data",1,IF(#REF!&lt;&gt;"",1,0))</f>
        <v>#REF!</v>
      </c>
      <c r="J109" s="204" t="e">
        <f>IF('Crisis Indicator Data'!#REF!="No Data",1,IF(#REF!&lt;&gt;"",1,0))</f>
        <v>#REF!</v>
      </c>
      <c r="K109" s="204" t="e">
        <f>IF('Crisis Indicator Data'!#REF!="No Data",1,IF(#REF!&lt;&gt;"",1,0))</f>
        <v>#REF!</v>
      </c>
      <c r="L109" s="204" t="e">
        <f>IF('Crisis Indicator Data'!#REF!="No Data",1,IF(#REF!&lt;&gt;"",1,0))</f>
        <v>#REF!</v>
      </c>
      <c r="M109" s="204" t="e">
        <f>IF('Crisis Indicator Data'!#REF!="No Data",1,IF(#REF!&lt;&gt;"",1,0))</f>
        <v>#REF!</v>
      </c>
      <c r="N109" s="204" t="e">
        <f>IF('Crisis Indicator Data'!#REF!="No Data",1,IF(#REF!&lt;&gt;"",1,0))</f>
        <v>#REF!</v>
      </c>
      <c r="O109" s="204" t="e">
        <f>IF('Crisis Indicator Data'!#REF!="No Data",1,IF(#REF!&lt;&gt;"",1,0))</f>
        <v>#REF!</v>
      </c>
      <c r="P109" s="204" t="e">
        <f>IF('Crisis Indicator Data'!#REF!="No Data",1,IF(#REF!&lt;&gt;"",1,0))</f>
        <v>#REF!</v>
      </c>
      <c r="Q109" s="204" t="e">
        <f>IF('Crisis Indicator Data'!#REF!="No Data",1,IF(#REF!&lt;&gt;"",1,0))</f>
        <v>#REF!</v>
      </c>
      <c r="R109" s="204" t="e">
        <f>IF('Crisis Indicator Data'!#REF!="No Data",1,IF(#REF!&lt;&gt;"",1,0))</f>
        <v>#REF!</v>
      </c>
      <c r="S109" s="204" t="e">
        <f>IF('Crisis Indicator Data'!#REF!="No Data",1,IF(#REF!&lt;&gt;"",1,0))</f>
        <v>#REF!</v>
      </c>
      <c r="T109" s="204" t="e">
        <f>IF('Crisis Indicator Data'!#REF!="No Data",1,IF(#REF!&lt;&gt;"",1,0))</f>
        <v>#REF!</v>
      </c>
      <c r="U109" s="204" t="e">
        <f>IF('Crisis Indicator Data'!#REF!="No Data",1,IF(#REF!&lt;&gt;"",1,0))</f>
        <v>#REF!</v>
      </c>
      <c r="V109" s="204" t="e">
        <f>IF('Crisis Indicator Data'!#REF!="No Data",1,IF(#REF!&lt;&gt;"",1,0))</f>
        <v>#REF!</v>
      </c>
      <c r="W109" s="204" t="e">
        <f>IF('Crisis Indicator Data'!#REF!="No Data",1,IF(#REF!&lt;&gt;"",1,0))</f>
        <v>#REF!</v>
      </c>
      <c r="X109" s="204" t="e">
        <f>IF('Crisis Indicator Data'!#REF!="No Data",1,IF(#REF!&lt;&gt;"",1,0))</f>
        <v>#REF!</v>
      </c>
      <c r="Y109" s="204" t="e">
        <f>IF('Crisis Indicator Data'!#REF!="No Data",1,IF(#REF!&lt;&gt;"",1,0))</f>
        <v>#REF!</v>
      </c>
      <c r="Z109" s="204" t="e">
        <f>IF('Crisis Indicator Data'!#REF!="No Data",1,IF(#REF!&lt;&gt;"",1,0))</f>
        <v>#REF!</v>
      </c>
      <c r="AA109" s="204" t="e">
        <f>IF('Crisis Indicator Data'!#REF!="No Data",1,IF(#REF!&lt;&gt;"",1,0))</f>
        <v>#REF!</v>
      </c>
      <c r="AB109" s="204" t="e">
        <f>IF('Crisis Indicator Data'!#REF!="No Data",1,IF(#REF!&lt;&gt;"",1,0))</f>
        <v>#REF!</v>
      </c>
      <c r="AC109" s="204" t="e">
        <f>IF('Crisis Indicator Data'!#REF!="No Data",1,IF(#REF!&lt;&gt;"",1,0))</f>
        <v>#REF!</v>
      </c>
      <c r="AD109" s="204" t="e">
        <f>IF('Crisis Indicator Data'!#REF!="No Data",1,IF(#REF!&lt;&gt;"",1,0))</f>
        <v>#REF!</v>
      </c>
      <c r="AE109" s="204" t="e">
        <f>IF('Crisis Indicator Data'!#REF!="No Data",1,IF(#REF!&lt;&gt;"",1,0))</f>
        <v>#REF!</v>
      </c>
      <c r="AF109" s="204" t="e">
        <f>IF('Crisis Indicator Data'!#REF!="No Data",1,IF(#REF!&lt;&gt;"",1,0))</f>
        <v>#REF!</v>
      </c>
      <c r="AG109" s="204" t="e">
        <f>IF('Crisis Indicator Data'!#REF!="No Data",1,IF(#REF!&lt;&gt;"",1,0))</f>
        <v>#REF!</v>
      </c>
      <c r="AH109" s="204" t="e">
        <f>IF('Crisis Indicator Data'!#REF!="No Data",1,IF(#REF!&lt;&gt;"",1,0))</f>
        <v>#REF!</v>
      </c>
      <c r="AI109" s="204" t="e">
        <f>IF('Crisis Indicator Data'!#REF!="No Data",1,IF(#REF!&lt;&gt;"",1,0))</f>
        <v>#REF!</v>
      </c>
      <c r="AJ109" s="204" t="e">
        <f>IF('Crisis Indicator Data'!#REF!="No Data",1,IF(#REF!&lt;&gt;"",1,0))</f>
        <v>#REF!</v>
      </c>
      <c r="AK109" s="204" t="e">
        <f>IF('Crisis Indicator Data'!#REF!="No Data",1,IF(#REF!&lt;&gt;"",1,0))</f>
        <v>#REF!</v>
      </c>
      <c r="AL109" s="204" t="e">
        <f>IF('Crisis Indicator Data'!#REF!="No Data",1,IF(#REF!&lt;&gt;"",1,0))</f>
        <v>#REF!</v>
      </c>
      <c r="AM109" s="204" t="e">
        <f>IF('Crisis Indicator Data'!#REF!="No Data",1,IF(#REF!&lt;&gt;"",1,0))</f>
        <v>#REF!</v>
      </c>
      <c r="AN109" s="204" t="e">
        <f>IF('Crisis Indicator Data'!#REF!="No Data",1,IF(#REF!&lt;&gt;"",1,0))</f>
        <v>#REF!</v>
      </c>
      <c r="AO109" s="204" t="e">
        <f>IF('Crisis Indicator Data'!#REF!="No Data",1,IF(#REF!&lt;&gt;"",1,0))</f>
        <v>#REF!</v>
      </c>
      <c r="AP109" s="204" t="e">
        <f>IF('Crisis Indicator Data'!#REF!="No Data",1,IF(#REF!&lt;&gt;"",1,0))</f>
        <v>#REF!</v>
      </c>
      <c r="AQ109" s="204" t="e">
        <f>IF('Crisis Indicator Data'!#REF!="No Data",1,IF(#REF!&lt;&gt;"",1,0))</f>
        <v>#REF!</v>
      </c>
      <c r="AR109" s="204" t="e">
        <f>IF('Crisis Indicator Data'!#REF!="No Data",1,IF(#REF!&lt;&gt;"",1,0))</f>
        <v>#REF!</v>
      </c>
      <c r="AS109" s="204" t="e">
        <f>IF('Crisis Indicator Data'!#REF!="No Data",1,IF(#REF!&lt;&gt;"",1,0))</f>
        <v>#REF!</v>
      </c>
      <c r="AT109" s="204" t="e">
        <f>IF('Crisis Indicator Data'!#REF!="No Data",1,IF(#REF!&lt;&gt;"",1,0))</f>
        <v>#REF!</v>
      </c>
      <c r="AU109" s="204" t="e">
        <f>IF('Crisis Indicator Data'!#REF!="No Data",1,IF(#REF!&lt;&gt;"",1,0))</f>
        <v>#REF!</v>
      </c>
      <c r="AV109" s="204" t="e">
        <f>IF('Crisis Indicator Data'!#REF!="No Data",1,IF(#REF!&lt;&gt;"",1,0))</f>
        <v>#REF!</v>
      </c>
      <c r="AW109" s="204" t="e">
        <f>IF('Crisis Indicator Data'!#REF!="No Data",1,IF(#REF!&lt;&gt;"",1,0))</f>
        <v>#REF!</v>
      </c>
      <c r="AX109" s="204" t="e">
        <f>IF('Crisis Indicator Data'!#REF!="No Data",1,IF(#REF!&lt;&gt;"",1,0))</f>
        <v>#REF!</v>
      </c>
      <c r="AY109" s="204" t="e">
        <f>IF('Crisis Indicator Data'!#REF!="No Data",1,IF(#REF!&lt;&gt;"",1,0))</f>
        <v>#REF!</v>
      </c>
      <c r="AZ109" s="204" t="e">
        <f>IF('Crisis Indicator Data'!#REF!="No Data",1,IF(#REF!&lt;&gt;"",1,0))</f>
        <v>#REF!</v>
      </c>
      <c r="BA109" t="e">
        <f t="shared" si="6"/>
        <v>#REF!</v>
      </c>
      <c r="BB109" s="22" t="e">
        <f t="shared" si="7"/>
        <v>#REF!</v>
      </c>
    </row>
    <row r="110" spans="1:54" x14ac:dyDescent="0.35">
      <c r="A110" t="s">
        <v>7033</v>
      </c>
      <c r="B110" s="204" t="e">
        <f>IF('Crisis Indicator Data'!#REF!="No Data",1,IF(#REF!&lt;&gt;"",1,0))</f>
        <v>#REF!</v>
      </c>
      <c r="C110" s="204" t="e">
        <f>IF('Crisis Indicator Data'!#REF!="No Data",1,IF(#REF!&lt;&gt;"",1,0))</f>
        <v>#REF!</v>
      </c>
      <c r="D110" s="204" t="e">
        <f>IF('Crisis Indicator Data'!#REF!="No Data",1,IF(#REF!&lt;&gt;"",1,0))</f>
        <v>#REF!</v>
      </c>
      <c r="E110" s="204" t="e">
        <f>IF('Crisis Indicator Data'!#REF!="No Data",1,IF(#REF!&lt;&gt;"",1,0))</f>
        <v>#REF!</v>
      </c>
      <c r="F110" s="204" t="e">
        <f>IF('Crisis Indicator Data'!#REF!="No Data",1,IF(#REF!&lt;&gt;"",1,0))</f>
        <v>#REF!</v>
      </c>
      <c r="G110" s="204" t="e">
        <f>IF('Crisis Indicator Data'!#REF!="No Data",1,IF(#REF!&lt;&gt;"",1,0))</f>
        <v>#REF!</v>
      </c>
      <c r="H110" s="204" t="e">
        <f>IF('Crisis Indicator Data'!#REF!="No Data",1,IF(#REF!&lt;&gt;"",1,0))</f>
        <v>#REF!</v>
      </c>
      <c r="I110" s="204" t="e">
        <f>IF('Crisis Indicator Data'!#REF!="No Data",1,IF(#REF!&lt;&gt;"",1,0))</f>
        <v>#REF!</v>
      </c>
      <c r="J110" s="204" t="e">
        <f>IF('Crisis Indicator Data'!#REF!="No Data",1,IF(#REF!&lt;&gt;"",1,0))</f>
        <v>#REF!</v>
      </c>
      <c r="K110" s="204" t="e">
        <f>IF('Crisis Indicator Data'!#REF!="No Data",1,IF(#REF!&lt;&gt;"",1,0))</f>
        <v>#REF!</v>
      </c>
      <c r="L110" s="204" t="e">
        <f>IF('Crisis Indicator Data'!#REF!="No Data",1,IF(#REF!&lt;&gt;"",1,0))</f>
        <v>#REF!</v>
      </c>
      <c r="M110" s="204" t="e">
        <f>IF('Crisis Indicator Data'!#REF!="No Data",1,IF(#REF!&lt;&gt;"",1,0))</f>
        <v>#REF!</v>
      </c>
      <c r="N110" s="204" t="e">
        <f>IF('Crisis Indicator Data'!#REF!="No Data",1,IF(#REF!&lt;&gt;"",1,0))</f>
        <v>#REF!</v>
      </c>
      <c r="O110" s="204" t="e">
        <f>IF('Crisis Indicator Data'!#REF!="No Data",1,IF(#REF!&lt;&gt;"",1,0))</f>
        <v>#REF!</v>
      </c>
      <c r="P110" s="204" t="e">
        <f>IF('Crisis Indicator Data'!#REF!="No Data",1,IF(#REF!&lt;&gt;"",1,0))</f>
        <v>#REF!</v>
      </c>
      <c r="Q110" s="204" t="e">
        <f>IF('Crisis Indicator Data'!#REF!="No Data",1,IF(#REF!&lt;&gt;"",1,0))</f>
        <v>#REF!</v>
      </c>
      <c r="R110" s="204" t="e">
        <f>IF('Crisis Indicator Data'!#REF!="No Data",1,IF(#REF!&lt;&gt;"",1,0))</f>
        <v>#REF!</v>
      </c>
      <c r="S110" s="204" t="e">
        <f>IF('Crisis Indicator Data'!#REF!="No Data",1,IF(#REF!&lt;&gt;"",1,0))</f>
        <v>#REF!</v>
      </c>
      <c r="T110" s="204" t="e">
        <f>IF('Crisis Indicator Data'!#REF!="No Data",1,IF(#REF!&lt;&gt;"",1,0))</f>
        <v>#REF!</v>
      </c>
      <c r="U110" s="204" t="e">
        <f>IF('Crisis Indicator Data'!#REF!="No Data",1,IF(#REF!&lt;&gt;"",1,0))</f>
        <v>#REF!</v>
      </c>
      <c r="V110" s="204" t="e">
        <f>IF('Crisis Indicator Data'!#REF!="No Data",1,IF(#REF!&lt;&gt;"",1,0))</f>
        <v>#REF!</v>
      </c>
      <c r="W110" s="204" t="e">
        <f>IF('Crisis Indicator Data'!#REF!="No Data",1,IF(#REF!&lt;&gt;"",1,0))</f>
        <v>#REF!</v>
      </c>
      <c r="X110" s="204" t="e">
        <f>IF('Crisis Indicator Data'!#REF!="No Data",1,IF(#REF!&lt;&gt;"",1,0))</f>
        <v>#REF!</v>
      </c>
      <c r="Y110" s="204" t="e">
        <f>IF('Crisis Indicator Data'!#REF!="No Data",1,IF(#REF!&lt;&gt;"",1,0))</f>
        <v>#REF!</v>
      </c>
      <c r="Z110" s="204" t="e">
        <f>IF('Crisis Indicator Data'!#REF!="No Data",1,IF(#REF!&lt;&gt;"",1,0))</f>
        <v>#REF!</v>
      </c>
      <c r="AA110" s="204" t="e">
        <f>IF('Crisis Indicator Data'!#REF!="No Data",1,IF(#REF!&lt;&gt;"",1,0))</f>
        <v>#REF!</v>
      </c>
      <c r="AB110" s="204" t="e">
        <f>IF('Crisis Indicator Data'!#REF!="No Data",1,IF(#REF!&lt;&gt;"",1,0))</f>
        <v>#REF!</v>
      </c>
      <c r="AC110" s="204" t="e">
        <f>IF('Crisis Indicator Data'!#REF!="No Data",1,IF(#REF!&lt;&gt;"",1,0))</f>
        <v>#REF!</v>
      </c>
      <c r="AD110" s="204" t="e">
        <f>IF('Crisis Indicator Data'!#REF!="No Data",1,IF(#REF!&lt;&gt;"",1,0))</f>
        <v>#REF!</v>
      </c>
      <c r="AE110" s="204" t="e">
        <f>IF('Crisis Indicator Data'!#REF!="No Data",1,IF(#REF!&lt;&gt;"",1,0))</f>
        <v>#REF!</v>
      </c>
      <c r="AF110" s="204" t="e">
        <f>IF('Crisis Indicator Data'!#REF!="No Data",1,IF(#REF!&lt;&gt;"",1,0))</f>
        <v>#REF!</v>
      </c>
      <c r="AG110" s="204" t="e">
        <f>IF('Crisis Indicator Data'!#REF!="No Data",1,IF(#REF!&lt;&gt;"",1,0))</f>
        <v>#REF!</v>
      </c>
      <c r="AH110" s="204" t="e">
        <f>IF('Crisis Indicator Data'!#REF!="No Data",1,IF(#REF!&lt;&gt;"",1,0))</f>
        <v>#REF!</v>
      </c>
      <c r="AI110" s="204" t="e">
        <f>IF('Crisis Indicator Data'!#REF!="No Data",1,IF(#REF!&lt;&gt;"",1,0))</f>
        <v>#REF!</v>
      </c>
      <c r="AJ110" s="204" t="e">
        <f>IF('Crisis Indicator Data'!#REF!="No Data",1,IF(#REF!&lt;&gt;"",1,0))</f>
        <v>#REF!</v>
      </c>
      <c r="AK110" s="204" t="e">
        <f>IF('Crisis Indicator Data'!#REF!="No Data",1,IF(#REF!&lt;&gt;"",1,0))</f>
        <v>#REF!</v>
      </c>
      <c r="AL110" s="204" t="e">
        <f>IF('Crisis Indicator Data'!#REF!="No Data",1,IF(#REF!&lt;&gt;"",1,0))</f>
        <v>#REF!</v>
      </c>
      <c r="AM110" s="204" t="e">
        <f>IF('Crisis Indicator Data'!#REF!="No Data",1,IF(#REF!&lt;&gt;"",1,0))</f>
        <v>#REF!</v>
      </c>
      <c r="AN110" s="204" t="e">
        <f>IF('Crisis Indicator Data'!#REF!="No Data",1,IF(#REF!&lt;&gt;"",1,0))</f>
        <v>#REF!</v>
      </c>
      <c r="AO110" s="204" t="e">
        <f>IF('Crisis Indicator Data'!#REF!="No Data",1,IF(#REF!&lt;&gt;"",1,0))</f>
        <v>#REF!</v>
      </c>
      <c r="AP110" s="204" t="e">
        <f>IF('Crisis Indicator Data'!#REF!="No Data",1,IF(#REF!&lt;&gt;"",1,0))</f>
        <v>#REF!</v>
      </c>
      <c r="AQ110" s="204" t="e">
        <f>IF('Crisis Indicator Data'!#REF!="No Data",1,IF(#REF!&lt;&gt;"",1,0))</f>
        <v>#REF!</v>
      </c>
      <c r="AR110" s="204" t="e">
        <f>IF('Crisis Indicator Data'!#REF!="No Data",1,IF(#REF!&lt;&gt;"",1,0))</f>
        <v>#REF!</v>
      </c>
      <c r="AS110" s="204" t="e">
        <f>IF('Crisis Indicator Data'!#REF!="No Data",1,IF(#REF!&lt;&gt;"",1,0))</f>
        <v>#REF!</v>
      </c>
      <c r="AT110" s="204" t="e">
        <f>IF('Crisis Indicator Data'!#REF!="No Data",1,IF(#REF!&lt;&gt;"",1,0))</f>
        <v>#REF!</v>
      </c>
      <c r="AU110" s="204" t="e">
        <f>IF('Crisis Indicator Data'!#REF!="No Data",1,IF(#REF!&lt;&gt;"",1,0))</f>
        <v>#REF!</v>
      </c>
      <c r="AV110" s="204" t="e">
        <f>IF('Crisis Indicator Data'!#REF!="No Data",1,IF(#REF!&lt;&gt;"",1,0))</f>
        <v>#REF!</v>
      </c>
      <c r="AW110" s="204" t="e">
        <f>IF('Crisis Indicator Data'!#REF!="No Data",1,IF(#REF!&lt;&gt;"",1,0))</f>
        <v>#REF!</v>
      </c>
      <c r="AX110" s="204" t="e">
        <f>IF('Crisis Indicator Data'!#REF!="No Data",1,IF(#REF!&lt;&gt;"",1,0))</f>
        <v>#REF!</v>
      </c>
      <c r="AY110" s="204" t="e">
        <f>IF('Crisis Indicator Data'!#REF!="No Data",1,IF(#REF!&lt;&gt;"",1,0))</f>
        <v>#REF!</v>
      </c>
      <c r="AZ110" s="204" t="e">
        <f>IF('Crisis Indicator Data'!#REF!="No Data",1,IF(#REF!&lt;&gt;"",1,0))</f>
        <v>#REF!</v>
      </c>
      <c r="BA110" t="e">
        <f t="shared" si="6"/>
        <v>#REF!</v>
      </c>
      <c r="BB110" s="22" t="e">
        <f t="shared" si="7"/>
        <v>#REF!</v>
      </c>
    </row>
    <row r="111" spans="1:54" x14ac:dyDescent="0.35">
      <c r="A111" t="s">
        <v>7017</v>
      </c>
      <c r="B111" s="204" t="e">
        <f>IF('Crisis Indicator Data'!#REF!="No Data",1,IF(#REF!&lt;&gt;"",1,0))</f>
        <v>#REF!</v>
      </c>
      <c r="C111" s="204" t="e">
        <f>IF('Crisis Indicator Data'!#REF!="No Data",1,IF(#REF!&lt;&gt;"",1,0))</f>
        <v>#REF!</v>
      </c>
      <c r="D111" s="204" t="e">
        <f>IF('Crisis Indicator Data'!#REF!="No Data",1,IF(#REF!&lt;&gt;"",1,0))</f>
        <v>#REF!</v>
      </c>
      <c r="E111" s="204" t="e">
        <f>IF('Crisis Indicator Data'!#REF!="No Data",1,IF(#REF!&lt;&gt;"",1,0))</f>
        <v>#REF!</v>
      </c>
      <c r="F111" s="204" t="e">
        <f>IF('Crisis Indicator Data'!#REF!="No Data",1,IF(#REF!&lt;&gt;"",1,0))</f>
        <v>#REF!</v>
      </c>
      <c r="G111" s="204" t="e">
        <f>IF('Crisis Indicator Data'!#REF!="No Data",1,IF(#REF!&lt;&gt;"",1,0))</f>
        <v>#REF!</v>
      </c>
      <c r="H111" s="204" t="e">
        <f>IF('Crisis Indicator Data'!#REF!="No Data",1,IF(#REF!&lt;&gt;"",1,0))</f>
        <v>#REF!</v>
      </c>
      <c r="I111" s="204" t="e">
        <f>IF('Crisis Indicator Data'!#REF!="No Data",1,IF(#REF!&lt;&gt;"",1,0))</f>
        <v>#REF!</v>
      </c>
      <c r="J111" s="204" t="e">
        <f>IF('Crisis Indicator Data'!#REF!="No Data",1,IF(#REF!&lt;&gt;"",1,0))</f>
        <v>#REF!</v>
      </c>
      <c r="K111" s="204" t="e">
        <f>IF('Crisis Indicator Data'!#REF!="No Data",1,IF(#REF!&lt;&gt;"",1,0))</f>
        <v>#REF!</v>
      </c>
      <c r="L111" s="204" t="e">
        <f>IF('Crisis Indicator Data'!#REF!="No Data",1,IF(#REF!&lt;&gt;"",1,0))</f>
        <v>#REF!</v>
      </c>
      <c r="M111" s="204" t="e">
        <f>IF('Crisis Indicator Data'!#REF!="No Data",1,IF(#REF!&lt;&gt;"",1,0))</f>
        <v>#REF!</v>
      </c>
      <c r="N111" s="204" t="e">
        <f>IF('Crisis Indicator Data'!#REF!="No Data",1,IF(#REF!&lt;&gt;"",1,0))</f>
        <v>#REF!</v>
      </c>
      <c r="O111" s="204" t="e">
        <f>IF('Crisis Indicator Data'!#REF!="No Data",1,IF(#REF!&lt;&gt;"",1,0))</f>
        <v>#REF!</v>
      </c>
      <c r="P111" s="204" t="e">
        <f>IF('Crisis Indicator Data'!#REF!="No Data",1,IF(#REF!&lt;&gt;"",1,0))</f>
        <v>#REF!</v>
      </c>
      <c r="Q111" s="204" t="e">
        <f>IF('Crisis Indicator Data'!#REF!="No Data",1,IF(#REF!&lt;&gt;"",1,0))</f>
        <v>#REF!</v>
      </c>
      <c r="R111" s="204" t="e">
        <f>IF('Crisis Indicator Data'!#REF!="No Data",1,IF(#REF!&lt;&gt;"",1,0))</f>
        <v>#REF!</v>
      </c>
      <c r="S111" s="204" t="e">
        <f>IF('Crisis Indicator Data'!#REF!="No Data",1,IF(#REF!&lt;&gt;"",1,0))</f>
        <v>#REF!</v>
      </c>
      <c r="T111" s="204" t="e">
        <f>IF('Crisis Indicator Data'!#REF!="No Data",1,IF(#REF!&lt;&gt;"",1,0))</f>
        <v>#REF!</v>
      </c>
      <c r="U111" s="204" t="e">
        <f>IF('Crisis Indicator Data'!#REF!="No Data",1,IF(#REF!&lt;&gt;"",1,0))</f>
        <v>#REF!</v>
      </c>
      <c r="V111" s="204" t="e">
        <f>IF('Crisis Indicator Data'!#REF!="No Data",1,IF(#REF!&lt;&gt;"",1,0))</f>
        <v>#REF!</v>
      </c>
      <c r="W111" s="204" t="e">
        <f>IF('Crisis Indicator Data'!#REF!="No Data",1,IF(#REF!&lt;&gt;"",1,0))</f>
        <v>#REF!</v>
      </c>
      <c r="X111" s="204" t="e">
        <f>IF('Crisis Indicator Data'!#REF!="No Data",1,IF(#REF!&lt;&gt;"",1,0))</f>
        <v>#REF!</v>
      </c>
      <c r="Y111" s="204" t="e">
        <f>IF('Crisis Indicator Data'!#REF!="No Data",1,IF(#REF!&lt;&gt;"",1,0))</f>
        <v>#REF!</v>
      </c>
      <c r="Z111" s="204" t="e">
        <f>IF('Crisis Indicator Data'!#REF!="No Data",1,IF(#REF!&lt;&gt;"",1,0))</f>
        <v>#REF!</v>
      </c>
      <c r="AA111" s="204" t="e">
        <f>IF('Crisis Indicator Data'!#REF!="No Data",1,IF(#REF!&lt;&gt;"",1,0))</f>
        <v>#REF!</v>
      </c>
      <c r="AB111" s="204" t="e">
        <f>IF('Crisis Indicator Data'!#REF!="No Data",1,IF(#REF!&lt;&gt;"",1,0))</f>
        <v>#REF!</v>
      </c>
      <c r="AC111" s="204" t="e">
        <f>IF('Crisis Indicator Data'!#REF!="No Data",1,IF(#REF!&lt;&gt;"",1,0))</f>
        <v>#REF!</v>
      </c>
      <c r="AD111" s="204" t="e">
        <f>IF('Crisis Indicator Data'!#REF!="No Data",1,IF(#REF!&lt;&gt;"",1,0))</f>
        <v>#REF!</v>
      </c>
      <c r="AE111" s="204" t="e">
        <f>IF('Crisis Indicator Data'!#REF!="No Data",1,IF(#REF!&lt;&gt;"",1,0))</f>
        <v>#REF!</v>
      </c>
      <c r="AF111" s="204" t="e">
        <f>IF('Crisis Indicator Data'!#REF!="No Data",1,IF(#REF!&lt;&gt;"",1,0))</f>
        <v>#REF!</v>
      </c>
      <c r="AG111" s="204" t="e">
        <f>IF('Crisis Indicator Data'!#REF!="No Data",1,IF(#REF!&lt;&gt;"",1,0))</f>
        <v>#REF!</v>
      </c>
      <c r="AH111" s="204" t="e">
        <f>IF('Crisis Indicator Data'!#REF!="No Data",1,IF(#REF!&lt;&gt;"",1,0))</f>
        <v>#REF!</v>
      </c>
      <c r="AI111" s="204" t="e">
        <f>IF('Crisis Indicator Data'!#REF!="No Data",1,IF(#REF!&lt;&gt;"",1,0))</f>
        <v>#REF!</v>
      </c>
      <c r="AJ111" s="204" t="e">
        <f>IF('Crisis Indicator Data'!#REF!="No Data",1,IF(#REF!&lt;&gt;"",1,0))</f>
        <v>#REF!</v>
      </c>
      <c r="AK111" s="204" t="e">
        <f>IF('Crisis Indicator Data'!#REF!="No Data",1,IF(#REF!&lt;&gt;"",1,0))</f>
        <v>#REF!</v>
      </c>
      <c r="AL111" s="204" t="e">
        <f>IF('Crisis Indicator Data'!#REF!="No Data",1,IF(#REF!&lt;&gt;"",1,0))</f>
        <v>#REF!</v>
      </c>
      <c r="AM111" s="204" t="e">
        <f>IF('Crisis Indicator Data'!#REF!="No Data",1,IF(#REF!&lt;&gt;"",1,0))</f>
        <v>#REF!</v>
      </c>
      <c r="AN111" s="204" t="e">
        <f>IF('Crisis Indicator Data'!#REF!="No Data",1,IF(#REF!&lt;&gt;"",1,0))</f>
        <v>#REF!</v>
      </c>
      <c r="AO111" s="204" t="e">
        <f>IF('Crisis Indicator Data'!#REF!="No Data",1,IF(#REF!&lt;&gt;"",1,0))</f>
        <v>#REF!</v>
      </c>
      <c r="AP111" s="204" t="e">
        <f>IF('Crisis Indicator Data'!#REF!="No Data",1,IF(#REF!&lt;&gt;"",1,0))</f>
        <v>#REF!</v>
      </c>
      <c r="AQ111" s="204" t="e">
        <f>IF('Crisis Indicator Data'!#REF!="No Data",1,IF(#REF!&lt;&gt;"",1,0))</f>
        <v>#REF!</v>
      </c>
      <c r="AR111" s="204" t="e">
        <f>IF('Crisis Indicator Data'!#REF!="No Data",1,IF(#REF!&lt;&gt;"",1,0))</f>
        <v>#REF!</v>
      </c>
      <c r="AS111" s="204" t="e">
        <f>IF('Crisis Indicator Data'!#REF!="No Data",1,IF(#REF!&lt;&gt;"",1,0))</f>
        <v>#REF!</v>
      </c>
      <c r="AT111" s="204" t="e">
        <f>IF('Crisis Indicator Data'!#REF!="No Data",1,IF(#REF!&lt;&gt;"",1,0))</f>
        <v>#REF!</v>
      </c>
      <c r="AU111" s="204" t="e">
        <f>IF('Crisis Indicator Data'!#REF!="No Data",1,IF(#REF!&lt;&gt;"",1,0))</f>
        <v>#REF!</v>
      </c>
      <c r="AV111" s="204" t="e">
        <f>IF('Crisis Indicator Data'!#REF!="No Data",1,IF(#REF!&lt;&gt;"",1,0))</f>
        <v>#REF!</v>
      </c>
      <c r="AW111" s="204" t="e">
        <f>IF('Crisis Indicator Data'!#REF!="No Data",1,IF(#REF!&lt;&gt;"",1,0))</f>
        <v>#REF!</v>
      </c>
      <c r="AX111" s="204" t="e">
        <f>IF('Crisis Indicator Data'!#REF!="No Data",1,IF(#REF!&lt;&gt;"",1,0))</f>
        <v>#REF!</v>
      </c>
      <c r="AY111" s="204" t="e">
        <f>IF('Crisis Indicator Data'!#REF!="No Data",1,IF(#REF!&lt;&gt;"",1,0))</f>
        <v>#REF!</v>
      </c>
      <c r="AZ111" s="204" t="e">
        <f>IF('Crisis Indicator Data'!#REF!="No Data",1,IF(#REF!&lt;&gt;"",1,0))</f>
        <v>#REF!</v>
      </c>
      <c r="BA111" t="e">
        <f t="shared" si="6"/>
        <v>#REF!</v>
      </c>
      <c r="BB111" s="22" t="e">
        <f t="shared" si="7"/>
        <v>#REF!</v>
      </c>
    </row>
    <row r="112" spans="1:54" x14ac:dyDescent="0.35">
      <c r="A112" t="s">
        <v>6932</v>
      </c>
      <c r="B112" s="204" t="e">
        <f>IF('Crisis Indicator Data'!#REF!="No Data",1,IF(#REF!&lt;&gt;"",1,0))</f>
        <v>#REF!</v>
      </c>
      <c r="C112" s="204" t="e">
        <f>IF('Crisis Indicator Data'!#REF!="No Data",1,IF(#REF!&lt;&gt;"",1,0))</f>
        <v>#REF!</v>
      </c>
      <c r="D112" s="204" t="e">
        <f>IF('Crisis Indicator Data'!#REF!="No Data",1,IF(#REF!&lt;&gt;"",1,0))</f>
        <v>#REF!</v>
      </c>
      <c r="E112" s="204" t="e">
        <f>IF('Crisis Indicator Data'!#REF!="No Data",1,IF(#REF!&lt;&gt;"",1,0))</f>
        <v>#REF!</v>
      </c>
      <c r="F112" s="204" t="e">
        <f>IF('Crisis Indicator Data'!#REF!="No Data",1,IF(#REF!&lt;&gt;"",1,0))</f>
        <v>#REF!</v>
      </c>
      <c r="G112" s="204" t="e">
        <f>IF('Crisis Indicator Data'!#REF!="No Data",1,IF(#REF!&lt;&gt;"",1,0))</f>
        <v>#REF!</v>
      </c>
      <c r="H112" s="204" t="e">
        <f>IF('Crisis Indicator Data'!#REF!="No Data",1,IF(#REF!&lt;&gt;"",1,0))</f>
        <v>#REF!</v>
      </c>
      <c r="I112" s="204" t="e">
        <f>IF('Crisis Indicator Data'!#REF!="No Data",1,IF(#REF!&lt;&gt;"",1,0))</f>
        <v>#REF!</v>
      </c>
      <c r="J112" s="204" t="e">
        <f>IF('Crisis Indicator Data'!#REF!="No Data",1,IF(#REF!&lt;&gt;"",1,0))</f>
        <v>#REF!</v>
      </c>
      <c r="K112" s="204" t="e">
        <f>IF('Crisis Indicator Data'!#REF!="No Data",1,IF(#REF!&lt;&gt;"",1,0))</f>
        <v>#REF!</v>
      </c>
      <c r="L112" s="204" t="e">
        <f>IF('Crisis Indicator Data'!#REF!="No Data",1,IF(#REF!&lt;&gt;"",1,0))</f>
        <v>#REF!</v>
      </c>
      <c r="M112" s="204" t="e">
        <f>IF('Crisis Indicator Data'!#REF!="No Data",1,IF(#REF!&lt;&gt;"",1,0))</f>
        <v>#REF!</v>
      </c>
      <c r="N112" s="204" t="e">
        <f>IF('Crisis Indicator Data'!#REF!="No Data",1,IF(#REF!&lt;&gt;"",1,0))</f>
        <v>#REF!</v>
      </c>
      <c r="O112" s="204" t="e">
        <f>IF('Crisis Indicator Data'!#REF!="No Data",1,IF(#REF!&lt;&gt;"",1,0))</f>
        <v>#REF!</v>
      </c>
      <c r="P112" s="204" t="e">
        <f>IF('Crisis Indicator Data'!#REF!="No Data",1,IF(#REF!&lt;&gt;"",1,0))</f>
        <v>#REF!</v>
      </c>
      <c r="Q112" s="204" t="e">
        <f>IF('Crisis Indicator Data'!#REF!="No Data",1,IF(#REF!&lt;&gt;"",1,0))</f>
        <v>#REF!</v>
      </c>
      <c r="R112" s="204" t="e">
        <f>IF('Crisis Indicator Data'!#REF!="No Data",1,IF(#REF!&lt;&gt;"",1,0))</f>
        <v>#REF!</v>
      </c>
      <c r="S112" s="204" t="e">
        <f>IF('Crisis Indicator Data'!#REF!="No Data",1,IF(#REF!&lt;&gt;"",1,0))</f>
        <v>#REF!</v>
      </c>
      <c r="T112" s="204" t="e">
        <f>IF('Crisis Indicator Data'!#REF!="No Data",1,IF(#REF!&lt;&gt;"",1,0))</f>
        <v>#REF!</v>
      </c>
      <c r="U112" s="204" t="e">
        <f>IF('Crisis Indicator Data'!#REF!="No Data",1,IF(#REF!&lt;&gt;"",1,0))</f>
        <v>#REF!</v>
      </c>
      <c r="V112" s="204" t="e">
        <f>IF('Crisis Indicator Data'!#REF!="No Data",1,IF(#REF!&lt;&gt;"",1,0))</f>
        <v>#REF!</v>
      </c>
      <c r="W112" s="204" t="e">
        <f>IF('Crisis Indicator Data'!#REF!="No Data",1,IF(#REF!&lt;&gt;"",1,0))</f>
        <v>#REF!</v>
      </c>
      <c r="X112" s="204" t="e">
        <f>IF('Crisis Indicator Data'!#REF!="No Data",1,IF(#REF!&lt;&gt;"",1,0))</f>
        <v>#REF!</v>
      </c>
      <c r="Y112" s="204" t="e">
        <f>IF('Crisis Indicator Data'!#REF!="No Data",1,IF(#REF!&lt;&gt;"",1,0))</f>
        <v>#REF!</v>
      </c>
      <c r="Z112" s="204" t="e">
        <f>IF('Crisis Indicator Data'!#REF!="No Data",1,IF(#REF!&lt;&gt;"",1,0))</f>
        <v>#REF!</v>
      </c>
      <c r="AA112" s="204" t="e">
        <f>IF('Crisis Indicator Data'!#REF!="No Data",1,IF(#REF!&lt;&gt;"",1,0))</f>
        <v>#REF!</v>
      </c>
      <c r="AB112" s="204" t="e">
        <f>IF('Crisis Indicator Data'!#REF!="No Data",1,IF(#REF!&lt;&gt;"",1,0))</f>
        <v>#REF!</v>
      </c>
      <c r="AC112" s="204" t="e">
        <f>IF('Crisis Indicator Data'!#REF!="No Data",1,IF(#REF!&lt;&gt;"",1,0))</f>
        <v>#REF!</v>
      </c>
      <c r="AD112" s="204" t="e">
        <f>IF('Crisis Indicator Data'!#REF!="No Data",1,IF(#REF!&lt;&gt;"",1,0))</f>
        <v>#REF!</v>
      </c>
      <c r="AE112" s="204" t="e">
        <f>IF('Crisis Indicator Data'!#REF!="No Data",1,IF(#REF!&lt;&gt;"",1,0))</f>
        <v>#REF!</v>
      </c>
      <c r="AF112" s="204" t="e">
        <f>IF('Crisis Indicator Data'!#REF!="No Data",1,IF(#REF!&lt;&gt;"",1,0))</f>
        <v>#REF!</v>
      </c>
      <c r="AG112" s="204" t="e">
        <f>IF('Crisis Indicator Data'!#REF!="No Data",1,IF(#REF!&lt;&gt;"",1,0))</f>
        <v>#REF!</v>
      </c>
      <c r="AH112" s="204" t="e">
        <f>IF('Crisis Indicator Data'!#REF!="No Data",1,IF(#REF!&lt;&gt;"",1,0))</f>
        <v>#REF!</v>
      </c>
      <c r="AI112" s="204" t="e">
        <f>IF('Crisis Indicator Data'!#REF!="No Data",1,IF(#REF!&lt;&gt;"",1,0))</f>
        <v>#REF!</v>
      </c>
      <c r="AJ112" s="204" t="e">
        <f>IF('Crisis Indicator Data'!#REF!="No Data",1,IF(#REF!&lt;&gt;"",1,0))</f>
        <v>#REF!</v>
      </c>
      <c r="AK112" s="204" t="e">
        <f>IF('Crisis Indicator Data'!#REF!="No Data",1,IF(#REF!&lt;&gt;"",1,0))</f>
        <v>#REF!</v>
      </c>
      <c r="AL112" s="204" t="e">
        <f>IF('Crisis Indicator Data'!#REF!="No Data",1,IF(#REF!&lt;&gt;"",1,0))</f>
        <v>#REF!</v>
      </c>
      <c r="AM112" s="204" t="e">
        <f>IF('Crisis Indicator Data'!#REF!="No Data",1,IF(#REF!&lt;&gt;"",1,0))</f>
        <v>#REF!</v>
      </c>
      <c r="AN112" s="204" t="e">
        <f>IF('Crisis Indicator Data'!#REF!="No Data",1,IF(#REF!&lt;&gt;"",1,0))</f>
        <v>#REF!</v>
      </c>
      <c r="AO112" s="204" t="e">
        <f>IF('Crisis Indicator Data'!#REF!="No Data",1,IF(#REF!&lt;&gt;"",1,0))</f>
        <v>#REF!</v>
      </c>
      <c r="AP112" s="204" t="e">
        <f>IF('Crisis Indicator Data'!#REF!="No Data",1,IF(#REF!&lt;&gt;"",1,0))</f>
        <v>#REF!</v>
      </c>
      <c r="AQ112" s="204" t="e">
        <f>IF('Crisis Indicator Data'!#REF!="No Data",1,IF(#REF!&lt;&gt;"",1,0))</f>
        <v>#REF!</v>
      </c>
      <c r="AR112" s="204" t="e">
        <f>IF('Crisis Indicator Data'!#REF!="No Data",1,IF(#REF!&lt;&gt;"",1,0))</f>
        <v>#REF!</v>
      </c>
      <c r="AS112" s="204" t="e">
        <f>IF('Crisis Indicator Data'!#REF!="No Data",1,IF(#REF!&lt;&gt;"",1,0))</f>
        <v>#REF!</v>
      </c>
      <c r="AT112" s="204" t="e">
        <f>IF('Crisis Indicator Data'!#REF!="No Data",1,IF(#REF!&lt;&gt;"",1,0))</f>
        <v>#REF!</v>
      </c>
      <c r="AU112" s="204" t="e">
        <f>IF('Crisis Indicator Data'!#REF!="No Data",1,IF(#REF!&lt;&gt;"",1,0))</f>
        <v>#REF!</v>
      </c>
      <c r="AV112" s="204" t="e">
        <f>IF('Crisis Indicator Data'!#REF!="No Data",1,IF(#REF!&lt;&gt;"",1,0))</f>
        <v>#REF!</v>
      </c>
      <c r="AW112" s="204" t="e">
        <f>IF('Crisis Indicator Data'!#REF!="No Data",1,IF(#REF!&lt;&gt;"",1,0))</f>
        <v>#REF!</v>
      </c>
      <c r="AX112" s="204" t="e">
        <f>IF('Crisis Indicator Data'!#REF!="No Data",1,IF(#REF!&lt;&gt;"",1,0))</f>
        <v>#REF!</v>
      </c>
      <c r="AY112" s="204" t="e">
        <f>IF('Crisis Indicator Data'!#REF!="No Data",1,IF(#REF!&lt;&gt;"",1,0))</f>
        <v>#REF!</v>
      </c>
      <c r="AZ112" s="204" t="e">
        <f>IF('Crisis Indicator Data'!#REF!="No Data",1,IF(#REF!&lt;&gt;"",1,0))</f>
        <v>#REF!</v>
      </c>
      <c r="BA112" t="e">
        <f t="shared" si="6"/>
        <v>#REF!</v>
      </c>
      <c r="BB112" s="22" t="e">
        <f t="shared" si="7"/>
        <v>#REF!</v>
      </c>
    </row>
    <row r="113" spans="1:54" x14ac:dyDescent="0.35">
      <c r="A113" t="s">
        <v>7013</v>
      </c>
      <c r="B113" s="204" t="e">
        <f>IF('Crisis Indicator Data'!#REF!="No Data",1,IF(#REF!&lt;&gt;"",1,0))</f>
        <v>#REF!</v>
      </c>
      <c r="C113" s="204" t="e">
        <f>IF('Crisis Indicator Data'!#REF!="No Data",1,IF(#REF!&lt;&gt;"",1,0))</f>
        <v>#REF!</v>
      </c>
      <c r="D113" s="204" t="e">
        <f>IF('Crisis Indicator Data'!#REF!="No Data",1,IF(#REF!&lt;&gt;"",1,0))</f>
        <v>#REF!</v>
      </c>
      <c r="E113" s="204" t="e">
        <f>IF('Crisis Indicator Data'!#REF!="No Data",1,IF(#REF!&lt;&gt;"",1,0))</f>
        <v>#REF!</v>
      </c>
      <c r="F113" s="204" t="e">
        <f>IF('Crisis Indicator Data'!#REF!="No Data",1,IF(#REF!&lt;&gt;"",1,0))</f>
        <v>#REF!</v>
      </c>
      <c r="G113" s="204" t="e">
        <f>IF('Crisis Indicator Data'!#REF!="No Data",1,IF(#REF!&lt;&gt;"",1,0))</f>
        <v>#REF!</v>
      </c>
      <c r="H113" s="204" t="e">
        <f>IF('Crisis Indicator Data'!#REF!="No Data",1,IF(#REF!&lt;&gt;"",1,0))</f>
        <v>#REF!</v>
      </c>
      <c r="I113" s="204" t="e">
        <f>IF('Crisis Indicator Data'!#REF!="No Data",1,IF(#REF!&lt;&gt;"",1,0))</f>
        <v>#REF!</v>
      </c>
      <c r="J113" s="204" t="e">
        <f>IF('Crisis Indicator Data'!#REF!="No Data",1,IF(#REF!&lt;&gt;"",1,0))</f>
        <v>#REF!</v>
      </c>
      <c r="K113" s="204" t="e">
        <f>IF('Crisis Indicator Data'!#REF!="No Data",1,IF(#REF!&lt;&gt;"",1,0))</f>
        <v>#REF!</v>
      </c>
      <c r="L113" s="204" t="e">
        <f>IF('Crisis Indicator Data'!#REF!="No Data",1,IF(#REF!&lt;&gt;"",1,0))</f>
        <v>#REF!</v>
      </c>
      <c r="M113" s="204" t="e">
        <f>IF('Crisis Indicator Data'!#REF!="No Data",1,IF(#REF!&lt;&gt;"",1,0))</f>
        <v>#REF!</v>
      </c>
      <c r="N113" s="204" t="e">
        <f>IF('Crisis Indicator Data'!#REF!="No Data",1,IF(#REF!&lt;&gt;"",1,0))</f>
        <v>#REF!</v>
      </c>
      <c r="O113" s="204" t="e">
        <f>IF('Crisis Indicator Data'!#REF!="No Data",1,IF(#REF!&lt;&gt;"",1,0))</f>
        <v>#REF!</v>
      </c>
      <c r="P113" s="204" t="e">
        <f>IF('Crisis Indicator Data'!#REF!="No Data",1,IF(#REF!&lt;&gt;"",1,0))</f>
        <v>#REF!</v>
      </c>
      <c r="Q113" s="204" t="e">
        <f>IF('Crisis Indicator Data'!#REF!="No Data",1,IF(#REF!&lt;&gt;"",1,0))</f>
        <v>#REF!</v>
      </c>
      <c r="R113" s="204" t="e">
        <f>IF('Crisis Indicator Data'!#REF!="No Data",1,IF(#REF!&lt;&gt;"",1,0))</f>
        <v>#REF!</v>
      </c>
      <c r="S113" s="204" t="e">
        <f>IF('Crisis Indicator Data'!#REF!="No Data",1,IF(#REF!&lt;&gt;"",1,0))</f>
        <v>#REF!</v>
      </c>
      <c r="T113" s="204" t="e">
        <f>IF('Crisis Indicator Data'!#REF!="No Data",1,IF(#REF!&lt;&gt;"",1,0))</f>
        <v>#REF!</v>
      </c>
      <c r="U113" s="204" t="e">
        <f>IF('Crisis Indicator Data'!#REF!="No Data",1,IF(#REF!&lt;&gt;"",1,0))</f>
        <v>#REF!</v>
      </c>
      <c r="V113" s="204" t="e">
        <f>IF('Crisis Indicator Data'!#REF!="No Data",1,IF(#REF!&lt;&gt;"",1,0))</f>
        <v>#REF!</v>
      </c>
      <c r="W113" s="204" t="e">
        <f>IF('Crisis Indicator Data'!#REF!="No Data",1,IF(#REF!&lt;&gt;"",1,0))</f>
        <v>#REF!</v>
      </c>
      <c r="X113" s="204" t="e">
        <f>IF('Crisis Indicator Data'!#REF!="No Data",1,IF(#REF!&lt;&gt;"",1,0))</f>
        <v>#REF!</v>
      </c>
      <c r="Y113" s="204" t="e">
        <f>IF('Crisis Indicator Data'!#REF!="No Data",1,IF(#REF!&lt;&gt;"",1,0))</f>
        <v>#REF!</v>
      </c>
      <c r="Z113" s="204" t="e">
        <f>IF('Crisis Indicator Data'!#REF!="No Data",1,IF(#REF!&lt;&gt;"",1,0))</f>
        <v>#REF!</v>
      </c>
      <c r="AA113" s="204" t="e">
        <f>IF('Crisis Indicator Data'!#REF!="No Data",1,IF(#REF!&lt;&gt;"",1,0))</f>
        <v>#REF!</v>
      </c>
      <c r="AB113" s="204" t="e">
        <f>IF('Crisis Indicator Data'!#REF!="No Data",1,IF(#REF!&lt;&gt;"",1,0))</f>
        <v>#REF!</v>
      </c>
      <c r="AC113" s="204" t="e">
        <f>IF('Crisis Indicator Data'!#REF!="No Data",1,IF(#REF!&lt;&gt;"",1,0))</f>
        <v>#REF!</v>
      </c>
      <c r="AD113" s="204" t="e">
        <f>IF('Crisis Indicator Data'!#REF!="No Data",1,IF(#REF!&lt;&gt;"",1,0))</f>
        <v>#REF!</v>
      </c>
      <c r="AE113" s="204" t="e">
        <f>IF('Crisis Indicator Data'!#REF!="No Data",1,IF(#REF!&lt;&gt;"",1,0))</f>
        <v>#REF!</v>
      </c>
      <c r="AF113" s="204" t="e">
        <f>IF('Crisis Indicator Data'!#REF!="No Data",1,IF(#REF!&lt;&gt;"",1,0))</f>
        <v>#REF!</v>
      </c>
      <c r="AG113" s="204" t="e">
        <f>IF('Crisis Indicator Data'!#REF!="No Data",1,IF(#REF!&lt;&gt;"",1,0))</f>
        <v>#REF!</v>
      </c>
      <c r="AH113" s="204" t="e">
        <f>IF('Crisis Indicator Data'!#REF!="No Data",1,IF(#REF!&lt;&gt;"",1,0))</f>
        <v>#REF!</v>
      </c>
      <c r="AI113" s="204" t="e">
        <f>IF('Crisis Indicator Data'!#REF!="No Data",1,IF(#REF!&lt;&gt;"",1,0))</f>
        <v>#REF!</v>
      </c>
      <c r="AJ113" s="204" t="e">
        <f>IF('Crisis Indicator Data'!#REF!="No Data",1,IF(#REF!&lt;&gt;"",1,0))</f>
        <v>#REF!</v>
      </c>
      <c r="AK113" s="204" t="e">
        <f>IF('Crisis Indicator Data'!#REF!="No Data",1,IF(#REF!&lt;&gt;"",1,0))</f>
        <v>#REF!</v>
      </c>
      <c r="AL113" s="204" t="e">
        <f>IF('Crisis Indicator Data'!#REF!="No Data",1,IF(#REF!&lt;&gt;"",1,0))</f>
        <v>#REF!</v>
      </c>
      <c r="AM113" s="204" t="e">
        <f>IF('Crisis Indicator Data'!#REF!="No Data",1,IF(#REF!&lt;&gt;"",1,0))</f>
        <v>#REF!</v>
      </c>
      <c r="AN113" s="204" t="e">
        <f>IF('Crisis Indicator Data'!#REF!="No Data",1,IF(#REF!&lt;&gt;"",1,0))</f>
        <v>#REF!</v>
      </c>
      <c r="AO113" s="204" t="e">
        <f>IF('Crisis Indicator Data'!#REF!="No Data",1,IF(#REF!&lt;&gt;"",1,0))</f>
        <v>#REF!</v>
      </c>
      <c r="AP113" s="204" t="e">
        <f>IF('Crisis Indicator Data'!#REF!="No Data",1,IF(#REF!&lt;&gt;"",1,0))</f>
        <v>#REF!</v>
      </c>
      <c r="AQ113" s="204" t="e">
        <f>IF('Crisis Indicator Data'!#REF!="No Data",1,IF(#REF!&lt;&gt;"",1,0))</f>
        <v>#REF!</v>
      </c>
      <c r="AR113" s="204" t="e">
        <f>IF('Crisis Indicator Data'!#REF!="No Data",1,IF(#REF!&lt;&gt;"",1,0))</f>
        <v>#REF!</v>
      </c>
      <c r="AS113" s="204" t="e">
        <f>IF('Crisis Indicator Data'!#REF!="No Data",1,IF(#REF!&lt;&gt;"",1,0))</f>
        <v>#REF!</v>
      </c>
      <c r="AT113" s="204" t="e">
        <f>IF('Crisis Indicator Data'!#REF!="No Data",1,IF(#REF!&lt;&gt;"",1,0))</f>
        <v>#REF!</v>
      </c>
      <c r="AU113" s="204" t="e">
        <f>IF('Crisis Indicator Data'!#REF!="No Data",1,IF(#REF!&lt;&gt;"",1,0))</f>
        <v>#REF!</v>
      </c>
      <c r="AV113" s="204" t="e">
        <f>IF('Crisis Indicator Data'!#REF!="No Data",1,IF(#REF!&lt;&gt;"",1,0))</f>
        <v>#REF!</v>
      </c>
      <c r="AW113" s="204" t="e">
        <f>IF('Crisis Indicator Data'!#REF!="No Data",1,IF(#REF!&lt;&gt;"",1,0))</f>
        <v>#REF!</v>
      </c>
      <c r="AX113" s="204" t="e">
        <f>IF('Crisis Indicator Data'!#REF!="No Data",1,IF(#REF!&lt;&gt;"",1,0))</f>
        <v>#REF!</v>
      </c>
      <c r="AY113" s="204" t="e">
        <f>IF('Crisis Indicator Data'!#REF!="No Data",1,IF(#REF!&lt;&gt;"",1,0))</f>
        <v>#REF!</v>
      </c>
      <c r="AZ113" s="204" t="e">
        <f>IF('Crisis Indicator Data'!#REF!="No Data",1,IF(#REF!&lt;&gt;"",1,0))</f>
        <v>#REF!</v>
      </c>
      <c r="BA113" t="e">
        <f t="shared" si="6"/>
        <v>#REF!</v>
      </c>
      <c r="BB113" s="22" t="e">
        <f t="shared" si="7"/>
        <v>#REF!</v>
      </c>
    </row>
    <row r="114" spans="1:54" x14ac:dyDescent="0.35">
      <c r="A114" t="s">
        <v>7029</v>
      </c>
      <c r="B114" s="204" t="e">
        <f>IF('Crisis Indicator Data'!#REF!="No Data",1,IF(#REF!&lt;&gt;"",1,0))</f>
        <v>#REF!</v>
      </c>
      <c r="C114" s="204" t="e">
        <f>IF('Crisis Indicator Data'!#REF!="No Data",1,IF(#REF!&lt;&gt;"",1,0))</f>
        <v>#REF!</v>
      </c>
      <c r="D114" s="204" t="e">
        <f>IF('Crisis Indicator Data'!#REF!="No Data",1,IF(#REF!&lt;&gt;"",1,0))</f>
        <v>#REF!</v>
      </c>
      <c r="E114" s="204" t="e">
        <f>IF('Crisis Indicator Data'!#REF!="No Data",1,IF(#REF!&lt;&gt;"",1,0))</f>
        <v>#REF!</v>
      </c>
      <c r="F114" s="204" t="e">
        <f>IF('Crisis Indicator Data'!#REF!="No Data",1,IF(#REF!&lt;&gt;"",1,0))</f>
        <v>#REF!</v>
      </c>
      <c r="G114" s="204" t="e">
        <f>IF('Crisis Indicator Data'!#REF!="No Data",1,IF(#REF!&lt;&gt;"",1,0))</f>
        <v>#REF!</v>
      </c>
      <c r="H114" s="204" t="e">
        <f>IF('Crisis Indicator Data'!#REF!="No Data",1,IF(#REF!&lt;&gt;"",1,0))</f>
        <v>#REF!</v>
      </c>
      <c r="I114" s="204" t="e">
        <f>IF('Crisis Indicator Data'!#REF!="No Data",1,IF(#REF!&lt;&gt;"",1,0))</f>
        <v>#REF!</v>
      </c>
      <c r="J114" s="204" t="e">
        <f>IF('Crisis Indicator Data'!#REF!="No Data",1,IF(#REF!&lt;&gt;"",1,0))</f>
        <v>#REF!</v>
      </c>
      <c r="K114" s="204" t="e">
        <f>IF('Crisis Indicator Data'!#REF!="No Data",1,IF(#REF!&lt;&gt;"",1,0))</f>
        <v>#REF!</v>
      </c>
      <c r="L114" s="204" t="e">
        <f>IF('Crisis Indicator Data'!#REF!="No Data",1,IF(#REF!&lt;&gt;"",1,0))</f>
        <v>#REF!</v>
      </c>
      <c r="M114" s="204" t="e">
        <f>IF('Crisis Indicator Data'!#REF!="No Data",1,IF(#REF!&lt;&gt;"",1,0))</f>
        <v>#REF!</v>
      </c>
      <c r="N114" s="204" t="e">
        <f>IF('Crisis Indicator Data'!#REF!="No Data",1,IF(#REF!&lt;&gt;"",1,0))</f>
        <v>#REF!</v>
      </c>
      <c r="O114" s="204" t="e">
        <f>IF('Crisis Indicator Data'!#REF!="No Data",1,IF(#REF!&lt;&gt;"",1,0))</f>
        <v>#REF!</v>
      </c>
      <c r="P114" s="204" t="e">
        <f>IF('Crisis Indicator Data'!#REF!="No Data",1,IF(#REF!&lt;&gt;"",1,0))</f>
        <v>#REF!</v>
      </c>
      <c r="Q114" s="204" t="e">
        <f>IF('Crisis Indicator Data'!#REF!="No Data",1,IF(#REF!&lt;&gt;"",1,0))</f>
        <v>#REF!</v>
      </c>
      <c r="R114" s="204" t="e">
        <f>IF('Crisis Indicator Data'!#REF!="No Data",1,IF(#REF!&lt;&gt;"",1,0))</f>
        <v>#REF!</v>
      </c>
      <c r="S114" s="204" t="e">
        <f>IF('Crisis Indicator Data'!#REF!="No Data",1,IF(#REF!&lt;&gt;"",1,0))</f>
        <v>#REF!</v>
      </c>
      <c r="T114" s="204" t="e">
        <f>IF('Crisis Indicator Data'!#REF!="No Data",1,IF(#REF!&lt;&gt;"",1,0))</f>
        <v>#REF!</v>
      </c>
      <c r="U114" s="204" t="e">
        <f>IF('Crisis Indicator Data'!#REF!="No Data",1,IF(#REF!&lt;&gt;"",1,0))</f>
        <v>#REF!</v>
      </c>
      <c r="V114" s="204" t="e">
        <f>IF('Crisis Indicator Data'!#REF!="No Data",1,IF(#REF!&lt;&gt;"",1,0))</f>
        <v>#REF!</v>
      </c>
      <c r="W114" s="204" t="e">
        <f>IF('Crisis Indicator Data'!#REF!="No Data",1,IF(#REF!&lt;&gt;"",1,0))</f>
        <v>#REF!</v>
      </c>
      <c r="X114" s="204" t="e">
        <f>IF('Crisis Indicator Data'!#REF!="No Data",1,IF(#REF!&lt;&gt;"",1,0))</f>
        <v>#REF!</v>
      </c>
      <c r="Y114" s="204" t="e">
        <f>IF('Crisis Indicator Data'!#REF!="No Data",1,IF(#REF!&lt;&gt;"",1,0))</f>
        <v>#REF!</v>
      </c>
      <c r="Z114" s="204" t="e">
        <f>IF('Crisis Indicator Data'!#REF!="No Data",1,IF(#REF!&lt;&gt;"",1,0))</f>
        <v>#REF!</v>
      </c>
      <c r="AA114" s="204" t="e">
        <f>IF('Crisis Indicator Data'!#REF!="No Data",1,IF(#REF!&lt;&gt;"",1,0))</f>
        <v>#REF!</v>
      </c>
      <c r="AB114" s="204" t="e">
        <f>IF('Crisis Indicator Data'!#REF!="No Data",1,IF(#REF!&lt;&gt;"",1,0))</f>
        <v>#REF!</v>
      </c>
      <c r="AC114" s="204" t="e">
        <f>IF('Crisis Indicator Data'!#REF!="No Data",1,IF(#REF!&lt;&gt;"",1,0))</f>
        <v>#REF!</v>
      </c>
      <c r="AD114" s="204" t="e">
        <f>IF('Crisis Indicator Data'!#REF!="No Data",1,IF(#REF!&lt;&gt;"",1,0))</f>
        <v>#REF!</v>
      </c>
      <c r="AE114" s="204" t="e">
        <f>IF('Crisis Indicator Data'!#REF!="No Data",1,IF(#REF!&lt;&gt;"",1,0))</f>
        <v>#REF!</v>
      </c>
      <c r="AF114" s="204" t="e">
        <f>IF('Crisis Indicator Data'!#REF!="No Data",1,IF(#REF!&lt;&gt;"",1,0))</f>
        <v>#REF!</v>
      </c>
      <c r="AG114" s="204" t="e">
        <f>IF('Crisis Indicator Data'!#REF!="No Data",1,IF(#REF!&lt;&gt;"",1,0))</f>
        <v>#REF!</v>
      </c>
      <c r="AH114" s="204" t="e">
        <f>IF('Crisis Indicator Data'!#REF!="No Data",1,IF(#REF!&lt;&gt;"",1,0))</f>
        <v>#REF!</v>
      </c>
      <c r="AI114" s="204" t="e">
        <f>IF('Crisis Indicator Data'!#REF!="No Data",1,IF(#REF!&lt;&gt;"",1,0))</f>
        <v>#REF!</v>
      </c>
      <c r="AJ114" s="204" t="e">
        <f>IF('Crisis Indicator Data'!#REF!="No Data",1,IF(#REF!&lt;&gt;"",1,0))</f>
        <v>#REF!</v>
      </c>
      <c r="AK114" s="204" t="e">
        <f>IF('Crisis Indicator Data'!#REF!="No Data",1,IF(#REF!&lt;&gt;"",1,0))</f>
        <v>#REF!</v>
      </c>
      <c r="AL114" s="204" t="e">
        <f>IF('Crisis Indicator Data'!#REF!="No Data",1,IF(#REF!&lt;&gt;"",1,0))</f>
        <v>#REF!</v>
      </c>
      <c r="AM114" s="204" t="e">
        <f>IF('Crisis Indicator Data'!#REF!="No Data",1,IF(#REF!&lt;&gt;"",1,0))</f>
        <v>#REF!</v>
      </c>
      <c r="AN114" s="204" t="e">
        <f>IF('Crisis Indicator Data'!#REF!="No Data",1,IF(#REF!&lt;&gt;"",1,0))</f>
        <v>#REF!</v>
      </c>
      <c r="AO114" s="204" t="e">
        <f>IF('Crisis Indicator Data'!#REF!="No Data",1,IF(#REF!&lt;&gt;"",1,0))</f>
        <v>#REF!</v>
      </c>
      <c r="AP114" s="204" t="e">
        <f>IF('Crisis Indicator Data'!#REF!="No Data",1,IF(#REF!&lt;&gt;"",1,0))</f>
        <v>#REF!</v>
      </c>
      <c r="AQ114" s="204" t="e">
        <f>IF('Crisis Indicator Data'!#REF!="No Data",1,IF(#REF!&lt;&gt;"",1,0))</f>
        <v>#REF!</v>
      </c>
      <c r="AR114" s="204" t="e">
        <f>IF('Crisis Indicator Data'!#REF!="No Data",1,IF(#REF!&lt;&gt;"",1,0))</f>
        <v>#REF!</v>
      </c>
      <c r="AS114" s="204" t="e">
        <f>IF('Crisis Indicator Data'!#REF!="No Data",1,IF(#REF!&lt;&gt;"",1,0))</f>
        <v>#REF!</v>
      </c>
      <c r="AT114" s="204" t="e">
        <f>IF('Crisis Indicator Data'!#REF!="No Data",1,IF(#REF!&lt;&gt;"",1,0))</f>
        <v>#REF!</v>
      </c>
      <c r="AU114" s="204" t="e">
        <f>IF('Crisis Indicator Data'!#REF!="No Data",1,IF(#REF!&lt;&gt;"",1,0))</f>
        <v>#REF!</v>
      </c>
      <c r="AV114" s="204" t="e">
        <f>IF('Crisis Indicator Data'!#REF!="No Data",1,IF(#REF!&lt;&gt;"",1,0))</f>
        <v>#REF!</v>
      </c>
      <c r="AW114" s="204" t="e">
        <f>IF('Crisis Indicator Data'!#REF!="No Data",1,IF(#REF!&lt;&gt;"",1,0))</f>
        <v>#REF!</v>
      </c>
      <c r="AX114" s="204" t="e">
        <f>IF('Crisis Indicator Data'!#REF!="No Data",1,IF(#REF!&lt;&gt;"",1,0))</f>
        <v>#REF!</v>
      </c>
      <c r="AY114" s="204" t="e">
        <f>IF('Crisis Indicator Data'!#REF!="No Data",1,IF(#REF!&lt;&gt;"",1,0))</f>
        <v>#REF!</v>
      </c>
      <c r="AZ114" s="204" t="e">
        <f>IF('Crisis Indicator Data'!#REF!="No Data",1,IF(#REF!&lt;&gt;"",1,0))</f>
        <v>#REF!</v>
      </c>
      <c r="BA114" t="e">
        <f t="shared" si="6"/>
        <v>#REF!</v>
      </c>
      <c r="BB114" s="22" t="e">
        <f t="shared" si="7"/>
        <v>#REF!</v>
      </c>
    </row>
    <row r="115" spans="1:54" x14ac:dyDescent="0.35">
      <c r="A115" t="s">
        <v>7027</v>
      </c>
      <c r="B115" s="204" t="e">
        <f>IF('Crisis Indicator Data'!#REF!="No Data",1,IF(#REF!&lt;&gt;"",1,0))</f>
        <v>#REF!</v>
      </c>
      <c r="C115" s="204" t="e">
        <f>IF('Crisis Indicator Data'!#REF!="No Data",1,IF(#REF!&lt;&gt;"",1,0))</f>
        <v>#REF!</v>
      </c>
      <c r="D115" s="204" t="e">
        <f>IF('Crisis Indicator Data'!#REF!="No Data",1,IF(#REF!&lt;&gt;"",1,0))</f>
        <v>#REF!</v>
      </c>
      <c r="E115" s="204" t="e">
        <f>IF('Crisis Indicator Data'!#REF!="No Data",1,IF(#REF!&lt;&gt;"",1,0))</f>
        <v>#REF!</v>
      </c>
      <c r="F115" s="204" t="e">
        <f>IF('Crisis Indicator Data'!#REF!="No Data",1,IF(#REF!&lt;&gt;"",1,0))</f>
        <v>#REF!</v>
      </c>
      <c r="G115" s="204" t="e">
        <f>IF('Crisis Indicator Data'!#REF!="No Data",1,IF(#REF!&lt;&gt;"",1,0))</f>
        <v>#REF!</v>
      </c>
      <c r="H115" s="204" t="e">
        <f>IF('Crisis Indicator Data'!#REF!="No Data",1,IF(#REF!&lt;&gt;"",1,0))</f>
        <v>#REF!</v>
      </c>
      <c r="I115" s="204" t="e">
        <f>IF('Crisis Indicator Data'!#REF!="No Data",1,IF(#REF!&lt;&gt;"",1,0))</f>
        <v>#REF!</v>
      </c>
      <c r="J115" s="204" t="e">
        <f>IF('Crisis Indicator Data'!#REF!="No Data",1,IF(#REF!&lt;&gt;"",1,0))</f>
        <v>#REF!</v>
      </c>
      <c r="K115" s="204" t="e">
        <f>IF('Crisis Indicator Data'!#REF!="No Data",1,IF(#REF!&lt;&gt;"",1,0))</f>
        <v>#REF!</v>
      </c>
      <c r="L115" s="204" t="e">
        <f>IF('Crisis Indicator Data'!#REF!="No Data",1,IF(#REF!&lt;&gt;"",1,0))</f>
        <v>#REF!</v>
      </c>
      <c r="M115" s="204" t="e">
        <f>IF('Crisis Indicator Data'!#REF!="No Data",1,IF(#REF!&lt;&gt;"",1,0))</f>
        <v>#REF!</v>
      </c>
      <c r="N115" s="204" t="e">
        <f>IF('Crisis Indicator Data'!#REF!="No Data",1,IF(#REF!&lt;&gt;"",1,0))</f>
        <v>#REF!</v>
      </c>
      <c r="O115" s="204" t="e">
        <f>IF('Crisis Indicator Data'!#REF!="No Data",1,IF(#REF!&lt;&gt;"",1,0))</f>
        <v>#REF!</v>
      </c>
      <c r="P115" s="204" t="e">
        <f>IF('Crisis Indicator Data'!#REF!="No Data",1,IF(#REF!&lt;&gt;"",1,0))</f>
        <v>#REF!</v>
      </c>
      <c r="Q115" s="204" t="e">
        <f>IF('Crisis Indicator Data'!#REF!="No Data",1,IF(#REF!&lt;&gt;"",1,0))</f>
        <v>#REF!</v>
      </c>
      <c r="R115" s="204" t="e">
        <f>IF('Crisis Indicator Data'!#REF!="No Data",1,IF(#REF!&lt;&gt;"",1,0))</f>
        <v>#REF!</v>
      </c>
      <c r="S115" s="204" t="e">
        <f>IF('Crisis Indicator Data'!#REF!="No Data",1,IF(#REF!&lt;&gt;"",1,0))</f>
        <v>#REF!</v>
      </c>
      <c r="T115" s="204" t="e">
        <f>IF('Crisis Indicator Data'!#REF!="No Data",1,IF(#REF!&lt;&gt;"",1,0))</f>
        <v>#REF!</v>
      </c>
      <c r="U115" s="204" t="e">
        <f>IF('Crisis Indicator Data'!#REF!="No Data",1,IF(#REF!&lt;&gt;"",1,0))</f>
        <v>#REF!</v>
      </c>
      <c r="V115" s="204" t="e">
        <f>IF('Crisis Indicator Data'!#REF!="No Data",1,IF(#REF!&lt;&gt;"",1,0))</f>
        <v>#REF!</v>
      </c>
      <c r="W115" s="204" t="e">
        <f>IF('Crisis Indicator Data'!#REF!="No Data",1,IF(#REF!&lt;&gt;"",1,0))</f>
        <v>#REF!</v>
      </c>
      <c r="X115" s="204" t="e">
        <f>IF('Crisis Indicator Data'!#REF!="No Data",1,IF(#REF!&lt;&gt;"",1,0))</f>
        <v>#REF!</v>
      </c>
      <c r="Y115" s="204" t="e">
        <f>IF('Crisis Indicator Data'!#REF!="No Data",1,IF(#REF!&lt;&gt;"",1,0))</f>
        <v>#REF!</v>
      </c>
      <c r="Z115" s="204" t="e">
        <f>IF('Crisis Indicator Data'!#REF!="No Data",1,IF(#REF!&lt;&gt;"",1,0))</f>
        <v>#REF!</v>
      </c>
      <c r="AA115" s="204" t="e">
        <f>IF('Crisis Indicator Data'!#REF!="No Data",1,IF(#REF!&lt;&gt;"",1,0))</f>
        <v>#REF!</v>
      </c>
      <c r="AB115" s="204" t="e">
        <f>IF('Crisis Indicator Data'!#REF!="No Data",1,IF(#REF!&lt;&gt;"",1,0))</f>
        <v>#REF!</v>
      </c>
      <c r="AC115" s="204" t="e">
        <f>IF('Crisis Indicator Data'!#REF!="No Data",1,IF(#REF!&lt;&gt;"",1,0))</f>
        <v>#REF!</v>
      </c>
      <c r="AD115" s="204" t="e">
        <f>IF('Crisis Indicator Data'!#REF!="No Data",1,IF(#REF!&lt;&gt;"",1,0))</f>
        <v>#REF!</v>
      </c>
      <c r="AE115" s="204" t="e">
        <f>IF('Crisis Indicator Data'!#REF!="No Data",1,IF(#REF!&lt;&gt;"",1,0))</f>
        <v>#REF!</v>
      </c>
      <c r="AF115" s="204" t="e">
        <f>IF('Crisis Indicator Data'!#REF!="No Data",1,IF(#REF!&lt;&gt;"",1,0))</f>
        <v>#REF!</v>
      </c>
      <c r="AG115" s="204" t="e">
        <f>IF('Crisis Indicator Data'!#REF!="No Data",1,IF(#REF!&lt;&gt;"",1,0))</f>
        <v>#REF!</v>
      </c>
      <c r="AH115" s="204" t="e">
        <f>IF('Crisis Indicator Data'!#REF!="No Data",1,IF(#REF!&lt;&gt;"",1,0))</f>
        <v>#REF!</v>
      </c>
      <c r="AI115" s="204" t="e">
        <f>IF('Crisis Indicator Data'!#REF!="No Data",1,IF(#REF!&lt;&gt;"",1,0))</f>
        <v>#REF!</v>
      </c>
      <c r="AJ115" s="204" t="e">
        <f>IF('Crisis Indicator Data'!#REF!="No Data",1,IF(#REF!&lt;&gt;"",1,0))</f>
        <v>#REF!</v>
      </c>
      <c r="AK115" s="204" t="e">
        <f>IF('Crisis Indicator Data'!#REF!="No Data",1,IF(#REF!&lt;&gt;"",1,0))</f>
        <v>#REF!</v>
      </c>
      <c r="AL115" s="204" t="e">
        <f>IF('Crisis Indicator Data'!#REF!="No Data",1,IF(#REF!&lt;&gt;"",1,0))</f>
        <v>#REF!</v>
      </c>
      <c r="AM115" s="204" t="e">
        <f>IF('Crisis Indicator Data'!#REF!="No Data",1,IF(#REF!&lt;&gt;"",1,0))</f>
        <v>#REF!</v>
      </c>
      <c r="AN115" s="204" t="e">
        <f>IF('Crisis Indicator Data'!#REF!="No Data",1,IF(#REF!&lt;&gt;"",1,0))</f>
        <v>#REF!</v>
      </c>
      <c r="AO115" s="204" t="e">
        <f>IF('Crisis Indicator Data'!#REF!="No Data",1,IF(#REF!&lt;&gt;"",1,0))</f>
        <v>#REF!</v>
      </c>
      <c r="AP115" s="204" t="e">
        <f>IF('Crisis Indicator Data'!#REF!="No Data",1,IF(#REF!&lt;&gt;"",1,0))</f>
        <v>#REF!</v>
      </c>
      <c r="AQ115" s="204" t="e">
        <f>IF('Crisis Indicator Data'!#REF!="No Data",1,IF(#REF!&lt;&gt;"",1,0))</f>
        <v>#REF!</v>
      </c>
      <c r="AR115" s="204" t="e">
        <f>IF('Crisis Indicator Data'!#REF!="No Data",1,IF(#REF!&lt;&gt;"",1,0))</f>
        <v>#REF!</v>
      </c>
      <c r="AS115" s="204" t="e">
        <f>IF('Crisis Indicator Data'!#REF!="No Data",1,IF(#REF!&lt;&gt;"",1,0))</f>
        <v>#REF!</v>
      </c>
      <c r="AT115" s="204" t="e">
        <f>IF('Crisis Indicator Data'!#REF!="No Data",1,IF(#REF!&lt;&gt;"",1,0))</f>
        <v>#REF!</v>
      </c>
      <c r="AU115" s="204" t="e">
        <f>IF('Crisis Indicator Data'!#REF!="No Data",1,IF(#REF!&lt;&gt;"",1,0))</f>
        <v>#REF!</v>
      </c>
      <c r="AV115" s="204" t="e">
        <f>IF('Crisis Indicator Data'!#REF!="No Data",1,IF(#REF!&lt;&gt;"",1,0))</f>
        <v>#REF!</v>
      </c>
      <c r="AW115" s="204" t="e">
        <f>IF('Crisis Indicator Data'!#REF!="No Data",1,IF(#REF!&lt;&gt;"",1,0))</f>
        <v>#REF!</v>
      </c>
      <c r="AX115" s="204" t="e">
        <f>IF('Crisis Indicator Data'!#REF!="No Data",1,IF(#REF!&lt;&gt;"",1,0))</f>
        <v>#REF!</v>
      </c>
      <c r="AY115" s="204" t="e">
        <f>IF('Crisis Indicator Data'!#REF!="No Data",1,IF(#REF!&lt;&gt;"",1,0))</f>
        <v>#REF!</v>
      </c>
      <c r="AZ115" s="204" t="e">
        <f>IF('Crisis Indicator Data'!#REF!="No Data",1,IF(#REF!&lt;&gt;"",1,0))</f>
        <v>#REF!</v>
      </c>
      <c r="BA115" t="e">
        <f t="shared" si="6"/>
        <v>#REF!</v>
      </c>
      <c r="BB115" s="22" t="e">
        <f t="shared" si="7"/>
        <v>#REF!</v>
      </c>
    </row>
    <row r="116" spans="1:54" x14ac:dyDescent="0.35">
      <c r="A116" t="s">
        <v>7011</v>
      </c>
      <c r="B116" s="204" t="e">
        <f>IF('Crisis Indicator Data'!#REF!="No Data",1,IF(#REF!&lt;&gt;"",1,0))</f>
        <v>#REF!</v>
      </c>
      <c r="C116" s="204" t="e">
        <f>IF('Crisis Indicator Data'!#REF!="No Data",1,IF(#REF!&lt;&gt;"",1,0))</f>
        <v>#REF!</v>
      </c>
      <c r="D116" s="204" t="e">
        <f>IF('Crisis Indicator Data'!#REF!="No Data",1,IF(#REF!&lt;&gt;"",1,0))</f>
        <v>#REF!</v>
      </c>
      <c r="E116" s="204" t="e">
        <f>IF('Crisis Indicator Data'!#REF!="No Data",1,IF(#REF!&lt;&gt;"",1,0))</f>
        <v>#REF!</v>
      </c>
      <c r="F116" s="204" t="e">
        <f>IF('Crisis Indicator Data'!#REF!="No Data",1,IF(#REF!&lt;&gt;"",1,0))</f>
        <v>#REF!</v>
      </c>
      <c r="G116" s="204" t="e">
        <f>IF('Crisis Indicator Data'!#REF!="No Data",1,IF(#REF!&lt;&gt;"",1,0))</f>
        <v>#REF!</v>
      </c>
      <c r="H116" s="204" t="e">
        <f>IF('Crisis Indicator Data'!#REF!="No Data",1,IF(#REF!&lt;&gt;"",1,0))</f>
        <v>#REF!</v>
      </c>
      <c r="I116" s="204" t="e">
        <f>IF('Crisis Indicator Data'!#REF!="No Data",1,IF(#REF!&lt;&gt;"",1,0))</f>
        <v>#REF!</v>
      </c>
      <c r="J116" s="204" t="e">
        <f>IF('Crisis Indicator Data'!#REF!="No Data",1,IF(#REF!&lt;&gt;"",1,0))</f>
        <v>#REF!</v>
      </c>
      <c r="K116" s="204" t="e">
        <f>IF('Crisis Indicator Data'!#REF!="No Data",1,IF(#REF!&lt;&gt;"",1,0))</f>
        <v>#REF!</v>
      </c>
      <c r="L116" s="204" t="e">
        <f>IF('Crisis Indicator Data'!#REF!="No Data",1,IF(#REF!&lt;&gt;"",1,0))</f>
        <v>#REF!</v>
      </c>
      <c r="M116" s="204" t="e">
        <f>IF('Crisis Indicator Data'!#REF!="No Data",1,IF(#REF!&lt;&gt;"",1,0))</f>
        <v>#REF!</v>
      </c>
      <c r="N116" s="204" t="e">
        <f>IF('Crisis Indicator Data'!#REF!="No Data",1,IF(#REF!&lt;&gt;"",1,0))</f>
        <v>#REF!</v>
      </c>
      <c r="O116" s="204" t="e">
        <f>IF('Crisis Indicator Data'!#REF!="No Data",1,IF(#REF!&lt;&gt;"",1,0))</f>
        <v>#REF!</v>
      </c>
      <c r="P116" s="204" t="e">
        <f>IF('Crisis Indicator Data'!#REF!="No Data",1,IF(#REF!&lt;&gt;"",1,0))</f>
        <v>#REF!</v>
      </c>
      <c r="Q116" s="204" t="e">
        <f>IF('Crisis Indicator Data'!#REF!="No Data",1,IF(#REF!&lt;&gt;"",1,0))</f>
        <v>#REF!</v>
      </c>
      <c r="R116" s="204" t="e">
        <f>IF('Crisis Indicator Data'!#REF!="No Data",1,IF(#REF!&lt;&gt;"",1,0))</f>
        <v>#REF!</v>
      </c>
      <c r="S116" s="204" t="e">
        <f>IF('Crisis Indicator Data'!#REF!="No Data",1,IF(#REF!&lt;&gt;"",1,0))</f>
        <v>#REF!</v>
      </c>
      <c r="T116" s="204" t="e">
        <f>IF('Crisis Indicator Data'!#REF!="No Data",1,IF(#REF!&lt;&gt;"",1,0))</f>
        <v>#REF!</v>
      </c>
      <c r="U116" s="204" t="e">
        <f>IF('Crisis Indicator Data'!#REF!="No Data",1,IF(#REF!&lt;&gt;"",1,0))</f>
        <v>#REF!</v>
      </c>
      <c r="V116" s="204" t="e">
        <f>IF('Crisis Indicator Data'!#REF!="No Data",1,IF(#REF!&lt;&gt;"",1,0))</f>
        <v>#REF!</v>
      </c>
      <c r="W116" s="204" t="e">
        <f>IF('Crisis Indicator Data'!#REF!="No Data",1,IF(#REF!&lt;&gt;"",1,0))</f>
        <v>#REF!</v>
      </c>
      <c r="X116" s="204" t="e">
        <f>IF('Crisis Indicator Data'!#REF!="No Data",1,IF(#REF!&lt;&gt;"",1,0))</f>
        <v>#REF!</v>
      </c>
      <c r="Y116" s="204" t="e">
        <f>IF('Crisis Indicator Data'!#REF!="No Data",1,IF(#REF!&lt;&gt;"",1,0))</f>
        <v>#REF!</v>
      </c>
      <c r="Z116" s="204" t="e">
        <f>IF('Crisis Indicator Data'!#REF!="No Data",1,IF(#REF!&lt;&gt;"",1,0))</f>
        <v>#REF!</v>
      </c>
      <c r="AA116" s="204" t="e">
        <f>IF('Crisis Indicator Data'!#REF!="No Data",1,IF(#REF!&lt;&gt;"",1,0))</f>
        <v>#REF!</v>
      </c>
      <c r="AB116" s="204" t="e">
        <f>IF('Crisis Indicator Data'!#REF!="No Data",1,IF(#REF!&lt;&gt;"",1,0))</f>
        <v>#REF!</v>
      </c>
      <c r="AC116" s="204" t="e">
        <f>IF('Crisis Indicator Data'!#REF!="No Data",1,IF(#REF!&lt;&gt;"",1,0))</f>
        <v>#REF!</v>
      </c>
      <c r="AD116" s="204" t="e">
        <f>IF('Crisis Indicator Data'!#REF!="No Data",1,IF(#REF!&lt;&gt;"",1,0))</f>
        <v>#REF!</v>
      </c>
      <c r="AE116" s="204" t="e">
        <f>IF('Crisis Indicator Data'!#REF!="No Data",1,IF(#REF!&lt;&gt;"",1,0))</f>
        <v>#REF!</v>
      </c>
      <c r="AF116" s="204" t="e">
        <f>IF('Crisis Indicator Data'!#REF!="No Data",1,IF(#REF!&lt;&gt;"",1,0))</f>
        <v>#REF!</v>
      </c>
      <c r="AG116" s="204" t="e">
        <f>IF('Crisis Indicator Data'!#REF!="No Data",1,IF(#REF!&lt;&gt;"",1,0))</f>
        <v>#REF!</v>
      </c>
      <c r="AH116" s="204" t="e">
        <f>IF('Crisis Indicator Data'!#REF!="No Data",1,IF(#REF!&lt;&gt;"",1,0))</f>
        <v>#REF!</v>
      </c>
      <c r="AI116" s="204" t="e">
        <f>IF('Crisis Indicator Data'!#REF!="No Data",1,IF(#REF!&lt;&gt;"",1,0))</f>
        <v>#REF!</v>
      </c>
      <c r="AJ116" s="204" t="e">
        <f>IF('Crisis Indicator Data'!#REF!="No Data",1,IF(#REF!&lt;&gt;"",1,0))</f>
        <v>#REF!</v>
      </c>
      <c r="AK116" s="204" t="e">
        <f>IF('Crisis Indicator Data'!#REF!="No Data",1,IF(#REF!&lt;&gt;"",1,0))</f>
        <v>#REF!</v>
      </c>
      <c r="AL116" s="204" t="e">
        <f>IF('Crisis Indicator Data'!#REF!="No Data",1,IF(#REF!&lt;&gt;"",1,0))</f>
        <v>#REF!</v>
      </c>
      <c r="AM116" s="204" t="e">
        <f>IF('Crisis Indicator Data'!#REF!="No Data",1,IF(#REF!&lt;&gt;"",1,0))</f>
        <v>#REF!</v>
      </c>
      <c r="AN116" s="204" t="e">
        <f>IF('Crisis Indicator Data'!#REF!="No Data",1,IF(#REF!&lt;&gt;"",1,0))</f>
        <v>#REF!</v>
      </c>
      <c r="AO116" s="204" t="e">
        <f>IF('Crisis Indicator Data'!#REF!="No Data",1,IF(#REF!&lt;&gt;"",1,0))</f>
        <v>#REF!</v>
      </c>
      <c r="AP116" s="204" t="e">
        <f>IF('Crisis Indicator Data'!#REF!="No Data",1,IF(#REF!&lt;&gt;"",1,0))</f>
        <v>#REF!</v>
      </c>
      <c r="AQ116" s="204" t="e">
        <f>IF('Crisis Indicator Data'!#REF!="No Data",1,IF(#REF!&lt;&gt;"",1,0))</f>
        <v>#REF!</v>
      </c>
      <c r="AR116" s="204" t="e">
        <f>IF('Crisis Indicator Data'!#REF!="No Data",1,IF(#REF!&lt;&gt;"",1,0))</f>
        <v>#REF!</v>
      </c>
      <c r="AS116" s="204" t="e">
        <f>IF('Crisis Indicator Data'!#REF!="No Data",1,IF(#REF!&lt;&gt;"",1,0))</f>
        <v>#REF!</v>
      </c>
      <c r="AT116" s="204" t="e">
        <f>IF('Crisis Indicator Data'!#REF!="No Data",1,IF(#REF!&lt;&gt;"",1,0))</f>
        <v>#REF!</v>
      </c>
      <c r="AU116" s="204" t="e">
        <f>IF('Crisis Indicator Data'!#REF!="No Data",1,IF(#REF!&lt;&gt;"",1,0))</f>
        <v>#REF!</v>
      </c>
      <c r="AV116" s="204" t="e">
        <f>IF('Crisis Indicator Data'!#REF!="No Data",1,IF(#REF!&lt;&gt;"",1,0))</f>
        <v>#REF!</v>
      </c>
      <c r="AW116" s="204" t="e">
        <f>IF('Crisis Indicator Data'!#REF!="No Data",1,IF(#REF!&lt;&gt;"",1,0))</f>
        <v>#REF!</v>
      </c>
      <c r="AX116" s="204" t="e">
        <f>IF('Crisis Indicator Data'!#REF!="No Data",1,IF(#REF!&lt;&gt;"",1,0))</f>
        <v>#REF!</v>
      </c>
      <c r="AY116" s="204" t="e">
        <f>IF('Crisis Indicator Data'!#REF!="No Data",1,IF(#REF!&lt;&gt;"",1,0))</f>
        <v>#REF!</v>
      </c>
      <c r="AZ116" s="204" t="e">
        <f>IF('Crisis Indicator Data'!#REF!="No Data",1,IF(#REF!&lt;&gt;"",1,0))</f>
        <v>#REF!</v>
      </c>
      <c r="BA116" t="e">
        <f t="shared" si="6"/>
        <v>#REF!</v>
      </c>
      <c r="BB116" s="22" t="e">
        <f t="shared" si="7"/>
        <v>#REF!</v>
      </c>
    </row>
    <row r="117" spans="1:54" x14ac:dyDescent="0.35">
      <c r="A117" t="s">
        <v>7030</v>
      </c>
      <c r="B117" s="204" t="e">
        <f>IF('Crisis Indicator Data'!#REF!="No Data",1,IF(#REF!&lt;&gt;"",1,0))</f>
        <v>#REF!</v>
      </c>
      <c r="C117" s="204" t="e">
        <f>IF('Crisis Indicator Data'!#REF!="No Data",1,IF(#REF!&lt;&gt;"",1,0))</f>
        <v>#REF!</v>
      </c>
      <c r="D117" s="204" t="e">
        <f>IF('Crisis Indicator Data'!#REF!="No Data",1,IF(#REF!&lt;&gt;"",1,0))</f>
        <v>#REF!</v>
      </c>
      <c r="E117" s="204" t="e">
        <f>IF('Crisis Indicator Data'!#REF!="No Data",1,IF(#REF!&lt;&gt;"",1,0))</f>
        <v>#REF!</v>
      </c>
      <c r="F117" s="204" t="e">
        <f>IF('Crisis Indicator Data'!#REF!="No Data",1,IF(#REF!&lt;&gt;"",1,0))</f>
        <v>#REF!</v>
      </c>
      <c r="G117" s="204" t="e">
        <f>IF('Crisis Indicator Data'!#REF!="No Data",1,IF(#REF!&lt;&gt;"",1,0))</f>
        <v>#REF!</v>
      </c>
      <c r="H117" s="204" t="e">
        <f>IF('Crisis Indicator Data'!#REF!="No Data",1,IF(#REF!&lt;&gt;"",1,0))</f>
        <v>#REF!</v>
      </c>
      <c r="I117" s="204" t="e">
        <f>IF('Crisis Indicator Data'!#REF!="No Data",1,IF(#REF!&lt;&gt;"",1,0))</f>
        <v>#REF!</v>
      </c>
      <c r="J117" s="204" t="e">
        <f>IF('Crisis Indicator Data'!#REF!="No Data",1,IF(#REF!&lt;&gt;"",1,0))</f>
        <v>#REF!</v>
      </c>
      <c r="K117" s="204" t="e">
        <f>IF('Crisis Indicator Data'!#REF!="No Data",1,IF(#REF!&lt;&gt;"",1,0))</f>
        <v>#REF!</v>
      </c>
      <c r="L117" s="204" t="e">
        <f>IF('Crisis Indicator Data'!#REF!="No Data",1,IF(#REF!&lt;&gt;"",1,0))</f>
        <v>#REF!</v>
      </c>
      <c r="M117" s="204" t="e">
        <f>IF('Crisis Indicator Data'!#REF!="No Data",1,IF(#REF!&lt;&gt;"",1,0))</f>
        <v>#REF!</v>
      </c>
      <c r="N117" s="204" t="e">
        <f>IF('Crisis Indicator Data'!#REF!="No Data",1,IF(#REF!&lt;&gt;"",1,0))</f>
        <v>#REF!</v>
      </c>
      <c r="O117" s="204" t="e">
        <f>IF('Crisis Indicator Data'!#REF!="No Data",1,IF(#REF!&lt;&gt;"",1,0))</f>
        <v>#REF!</v>
      </c>
      <c r="P117" s="204" t="e">
        <f>IF('Crisis Indicator Data'!#REF!="No Data",1,IF(#REF!&lt;&gt;"",1,0))</f>
        <v>#REF!</v>
      </c>
      <c r="Q117" s="204" t="e">
        <f>IF('Crisis Indicator Data'!#REF!="No Data",1,IF(#REF!&lt;&gt;"",1,0))</f>
        <v>#REF!</v>
      </c>
      <c r="R117" s="204" t="e">
        <f>IF('Crisis Indicator Data'!#REF!="No Data",1,IF(#REF!&lt;&gt;"",1,0))</f>
        <v>#REF!</v>
      </c>
      <c r="S117" s="204" t="e">
        <f>IF('Crisis Indicator Data'!#REF!="No Data",1,IF(#REF!&lt;&gt;"",1,0))</f>
        <v>#REF!</v>
      </c>
      <c r="T117" s="204" t="e">
        <f>IF('Crisis Indicator Data'!#REF!="No Data",1,IF(#REF!&lt;&gt;"",1,0))</f>
        <v>#REF!</v>
      </c>
      <c r="U117" s="204" t="e">
        <f>IF('Crisis Indicator Data'!#REF!="No Data",1,IF(#REF!&lt;&gt;"",1,0))</f>
        <v>#REF!</v>
      </c>
      <c r="V117" s="204" t="e">
        <f>IF('Crisis Indicator Data'!#REF!="No Data",1,IF(#REF!&lt;&gt;"",1,0))</f>
        <v>#REF!</v>
      </c>
      <c r="W117" s="204" t="e">
        <f>IF('Crisis Indicator Data'!#REF!="No Data",1,IF(#REF!&lt;&gt;"",1,0))</f>
        <v>#REF!</v>
      </c>
      <c r="X117" s="204" t="e">
        <f>IF('Crisis Indicator Data'!#REF!="No Data",1,IF(#REF!&lt;&gt;"",1,0))</f>
        <v>#REF!</v>
      </c>
      <c r="Y117" s="204" t="e">
        <f>IF('Crisis Indicator Data'!#REF!="No Data",1,IF(#REF!&lt;&gt;"",1,0))</f>
        <v>#REF!</v>
      </c>
      <c r="Z117" s="204" t="e">
        <f>IF('Crisis Indicator Data'!#REF!="No Data",1,IF(#REF!&lt;&gt;"",1,0))</f>
        <v>#REF!</v>
      </c>
      <c r="AA117" s="204" t="e">
        <f>IF('Crisis Indicator Data'!#REF!="No Data",1,IF(#REF!&lt;&gt;"",1,0))</f>
        <v>#REF!</v>
      </c>
      <c r="AB117" s="204" t="e">
        <f>IF('Crisis Indicator Data'!#REF!="No Data",1,IF(#REF!&lt;&gt;"",1,0))</f>
        <v>#REF!</v>
      </c>
      <c r="AC117" s="204" t="e">
        <f>IF('Crisis Indicator Data'!#REF!="No Data",1,IF(#REF!&lt;&gt;"",1,0))</f>
        <v>#REF!</v>
      </c>
      <c r="AD117" s="204" t="e">
        <f>IF('Crisis Indicator Data'!#REF!="No Data",1,IF(#REF!&lt;&gt;"",1,0))</f>
        <v>#REF!</v>
      </c>
      <c r="AE117" s="204" t="e">
        <f>IF('Crisis Indicator Data'!#REF!="No Data",1,IF(#REF!&lt;&gt;"",1,0))</f>
        <v>#REF!</v>
      </c>
      <c r="AF117" s="204" t="e">
        <f>IF('Crisis Indicator Data'!#REF!="No Data",1,IF(#REF!&lt;&gt;"",1,0))</f>
        <v>#REF!</v>
      </c>
      <c r="AG117" s="204" t="e">
        <f>IF('Crisis Indicator Data'!#REF!="No Data",1,IF(#REF!&lt;&gt;"",1,0))</f>
        <v>#REF!</v>
      </c>
      <c r="AH117" s="204" t="e">
        <f>IF('Crisis Indicator Data'!#REF!="No Data",1,IF(#REF!&lt;&gt;"",1,0))</f>
        <v>#REF!</v>
      </c>
      <c r="AI117" s="204" t="e">
        <f>IF('Crisis Indicator Data'!#REF!="No Data",1,IF(#REF!&lt;&gt;"",1,0))</f>
        <v>#REF!</v>
      </c>
      <c r="AJ117" s="204" t="e">
        <f>IF('Crisis Indicator Data'!#REF!="No Data",1,IF(#REF!&lt;&gt;"",1,0))</f>
        <v>#REF!</v>
      </c>
      <c r="AK117" s="204" t="e">
        <f>IF('Crisis Indicator Data'!#REF!="No Data",1,IF(#REF!&lt;&gt;"",1,0))</f>
        <v>#REF!</v>
      </c>
      <c r="AL117" s="204" t="e">
        <f>IF('Crisis Indicator Data'!#REF!="No Data",1,IF(#REF!&lt;&gt;"",1,0))</f>
        <v>#REF!</v>
      </c>
      <c r="AM117" s="204" t="e">
        <f>IF('Crisis Indicator Data'!#REF!="No Data",1,IF(#REF!&lt;&gt;"",1,0))</f>
        <v>#REF!</v>
      </c>
      <c r="AN117" s="204" t="e">
        <f>IF('Crisis Indicator Data'!#REF!="No Data",1,IF(#REF!&lt;&gt;"",1,0))</f>
        <v>#REF!</v>
      </c>
      <c r="AO117" s="204" t="e">
        <f>IF('Crisis Indicator Data'!#REF!="No Data",1,IF(#REF!&lt;&gt;"",1,0))</f>
        <v>#REF!</v>
      </c>
      <c r="AP117" s="204" t="e">
        <f>IF('Crisis Indicator Data'!#REF!="No Data",1,IF(#REF!&lt;&gt;"",1,0))</f>
        <v>#REF!</v>
      </c>
      <c r="AQ117" s="204" t="e">
        <f>IF('Crisis Indicator Data'!#REF!="No Data",1,IF(#REF!&lt;&gt;"",1,0))</f>
        <v>#REF!</v>
      </c>
      <c r="AR117" s="204" t="e">
        <f>IF('Crisis Indicator Data'!#REF!="No Data",1,IF(#REF!&lt;&gt;"",1,0))</f>
        <v>#REF!</v>
      </c>
      <c r="AS117" s="204" t="e">
        <f>IF('Crisis Indicator Data'!#REF!="No Data",1,IF(#REF!&lt;&gt;"",1,0))</f>
        <v>#REF!</v>
      </c>
      <c r="AT117" s="204" t="e">
        <f>IF('Crisis Indicator Data'!#REF!="No Data",1,IF(#REF!&lt;&gt;"",1,0))</f>
        <v>#REF!</v>
      </c>
      <c r="AU117" s="204" t="e">
        <f>IF('Crisis Indicator Data'!#REF!="No Data",1,IF(#REF!&lt;&gt;"",1,0))</f>
        <v>#REF!</v>
      </c>
      <c r="AV117" s="204" t="e">
        <f>IF('Crisis Indicator Data'!#REF!="No Data",1,IF(#REF!&lt;&gt;"",1,0))</f>
        <v>#REF!</v>
      </c>
      <c r="AW117" s="204" t="e">
        <f>IF('Crisis Indicator Data'!#REF!="No Data",1,IF(#REF!&lt;&gt;"",1,0))</f>
        <v>#REF!</v>
      </c>
      <c r="AX117" s="204" t="e">
        <f>IF('Crisis Indicator Data'!#REF!="No Data",1,IF(#REF!&lt;&gt;"",1,0))</f>
        <v>#REF!</v>
      </c>
      <c r="AY117" s="204" t="e">
        <f>IF('Crisis Indicator Data'!#REF!="No Data",1,IF(#REF!&lt;&gt;"",1,0))</f>
        <v>#REF!</v>
      </c>
      <c r="AZ117" s="204" t="e">
        <f>IF('Crisis Indicator Data'!#REF!="No Data",1,IF(#REF!&lt;&gt;"",1,0))</f>
        <v>#REF!</v>
      </c>
      <c r="BA117" t="e">
        <f t="shared" si="6"/>
        <v>#REF!</v>
      </c>
      <c r="BB117" s="22" t="e">
        <f t="shared" si="7"/>
        <v>#REF!</v>
      </c>
    </row>
    <row r="118" spans="1:54" x14ac:dyDescent="0.35">
      <c r="A118" t="s">
        <v>7025</v>
      </c>
      <c r="B118" s="204" t="e">
        <f>IF('Crisis Indicator Data'!#REF!="No Data",1,IF(#REF!&lt;&gt;"",1,0))</f>
        <v>#REF!</v>
      </c>
      <c r="C118" s="204" t="e">
        <f>IF('Crisis Indicator Data'!#REF!="No Data",1,IF(#REF!&lt;&gt;"",1,0))</f>
        <v>#REF!</v>
      </c>
      <c r="D118" s="204" t="e">
        <f>IF('Crisis Indicator Data'!#REF!="No Data",1,IF(#REF!&lt;&gt;"",1,0))</f>
        <v>#REF!</v>
      </c>
      <c r="E118" s="204" t="e">
        <f>IF('Crisis Indicator Data'!#REF!="No Data",1,IF(#REF!&lt;&gt;"",1,0))</f>
        <v>#REF!</v>
      </c>
      <c r="F118" s="204" t="e">
        <f>IF('Crisis Indicator Data'!#REF!="No Data",1,IF(#REF!&lt;&gt;"",1,0))</f>
        <v>#REF!</v>
      </c>
      <c r="G118" s="204" t="e">
        <f>IF('Crisis Indicator Data'!#REF!="No Data",1,IF(#REF!&lt;&gt;"",1,0))</f>
        <v>#REF!</v>
      </c>
      <c r="H118" s="204" t="e">
        <f>IF('Crisis Indicator Data'!#REF!="No Data",1,IF(#REF!&lt;&gt;"",1,0))</f>
        <v>#REF!</v>
      </c>
      <c r="I118" s="204" t="e">
        <f>IF('Crisis Indicator Data'!#REF!="No Data",1,IF(#REF!&lt;&gt;"",1,0))</f>
        <v>#REF!</v>
      </c>
      <c r="J118" s="204" t="e">
        <f>IF('Crisis Indicator Data'!#REF!="No Data",1,IF(#REF!&lt;&gt;"",1,0))</f>
        <v>#REF!</v>
      </c>
      <c r="K118" s="204" t="e">
        <f>IF('Crisis Indicator Data'!#REF!="No Data",1,IF(#REF!&lt;&gt;"",1,0))</f>
        <v>#REF!</v>
      </c>
      <c r="L118" s="204" t="e">
        <f>IF('Crisis Indicator Data'!#REF!="No Data",1,IF(#REF!&lt;&gt;"",1,0))</f>
        <v>#REF!</v>
      </c>
      <c r="M118" s="204" t="e">
        <f>IF('Crisis Indicator Data'!#REF!="No Data",1,IF(#REF!&lt;&gt;"",1,0))</f>
        <v>#REF!</v>
      </c>
      <c r="N118" s="204" t="e">
        <f>IF('Crisis Indicator Data'!#REF!="No Data",1,IF(#REF!&lt;&gt;"",1,0))</f>
        <v>#REF!</v>
      </c>
      <c r="O118" s="204" t="e">
        <f>IF('Crisis Indicator Data'!#REF!="No Data",1,IF(#REF!&lt;&gt;"",1,0))</f>
        <v>#REF!</v>
      </c>
      <c r="P118" s="204" t="e">
        <f>IF('Crisis Indicator Data'!#REF!="No Data",1,IF(#REF!&lt;&gt;"",1,0))</f>
        <v>#REF!</v>
      </c>
      <c r="Q118" s="204" t="e">
        <f>IF('Crisis Indicator Data'!#REF!="No Data",1,IF(#REF!&lt;&gt;"",1,0))</f>
        <v>#REF!</v>
      </c>
      <c r="R118" s="204" t="e">
        <f>IF('Crisis Indicator Data'!#REF!="No Data",1,IF(#REF!&lt;&gt;"",1,0))</f>
        <v>#REF!</v>
      </c>
      <c r="S118" s="204" t="e">
        <f>IF('Crisis Indicator Data'!#REF!="No Data",1,IF(#REF!&lt;&gt;"",1,0))</f>
        <v>#REF!</v>
      </c>
      <c r="T118" s="204" t="e">
        <f>IF('Crisis Indicator Data'!#REF!="No Data",1,IF(#REF!&lt;&gt;"",1,0))</f>
        <v>#REF!</v>
      </c>
      <c r="U118" s="204" t="e">
        <f>IF('Crisis Indicator Data'!#REF!="No Data",1,IF(#REF!&lt;&gt;"",1,0))</f>
        <v>#REF!</v>
      </c>
      <c r="V118" s="204" t="e">
        <f>IF('Crisis Indicator Data'!#REF!="No Data",1,IF(#REF!&lt;&gt;"",1,0))</f>
        <v>#REF!</v>
      </c>
      <c r="W118" s="204" t="e">
        <f>IF('Crisis Indicator Data'!#REF!="No Data",1,IF(#REF!&lt;&gt;"",1,0))</f>
        <v>#REF!</v>
      </c>
      <c r="X118" s="204" t="e">
        <f>IF('Crisis Indicator Data'!#REF!="No Data",1,IF(#REF!&lt;&gt;"",1,0))</f>
        <v>#REF!</v>
      </c>
      <c r="Y118" s="204" t="e">
        <f>IF('Crisis Indicator Data'!#REF!="No Data",1,IF(#REF!&lt;&gt;"",1,0))</f>
        <v>#REF!</v>
      </c>
      <c r="Z118" s="204" t="e">
        <f>IF('Crisis Indicator Data'!#REF!="No Data",1,IF(#REF!&lt;&gt;"",1,0))</f>
        <v>#REF!</v>
      </c>
      <c r="AA118" s="204" t="e">
        <f>IF('Crisis Indicator Data'!#REF!="No Data",1,IF(#REF!&lt;&gt;"",1,0))</f>
        <v>#REF!</v>
      </c>
      <c r="AB118" s="204" t="e">
        <f>IF('Crisis Indicator Data'!#REF!="No Data",1,IF(#REF!&lt;&gt;"",1,0))</f>
        <v>#REF!</v>
      </c>
      <c r="AC118" s="204" t="e">
        <f>IF('Crisis Indicator Data'!#REF!="No Data",1,IF(#REF!&lt;&gt;"",1,0))</f>
        <v>#REF!</v>
      </c>
      <c r="AD118" s="204" t="e">
        <f>IF('Crisis Indicator Data'!#REF!="No Data",1,IF(#REF!&lt;&gt;"",1,0))</f>
        <v>#REF!</v>
      </c>
      <c r="AE118" s="204" t="e">
        <f>IF('Crisis Indicator Data'!#REF!="No Data",1,IF(#REF!&lt;&gt;"",1,0))</f>
        <v>#REF!</v>
      </c>
      <c r="AF118" s="204" t="e">
        <f>IF('Crisis Indicator Data'!#REF!="No Data",1,IF(#REF!&lt;&gt;"",1,0))</f>
        <v>#REF!</v>
      </c>
      <c r="AG118" s="204" t="e">
        <f>IF('Crisis Indicator Data'!#REF!="No Data",1,IF(#REF!&lt;&gt;"",1,0))</f>
        <v>#REF!</v>
      </c>
      <c r="AH118" s="204" t="e">
        <f>IF('Crisis Indicator Data'!#REF!="No Data",1,IF(#REF!&lt;&gt;"",1,0))</f>
        <v>#REF!</v>
      </c>
      <c r="AI118" s="204" t="e">
        <f>IF('Crisis Indicator Data'!#REF!="No Data",1,IF(#REF!&lt;&gt;"",1,0))</f>
        <v>#REF!</v>
      </c>
      <c r="AJ118" s="204" t="e">
        <f>IF('Crisis Indicator Data'!#REF!="No Data",1,IF(#REF!&lt;&gt;"",1,0))</f>
        <v>#REF!</v>
      </c>
      <c r="AK118" s="204" t="e">
        <f>IF('Crisis Indicator Data'!#REF!="No Data",1,IF(#REF!&lt;&gt;"",1,0))</f>
        <v>#REF!</v>
      </c>
      <c r="AL118" s="204" t="e">
        <f>IF('Crisis Indicator Data'!#REF!="No Data",1,IF(#REF!&lt;&gt;"",1,0))</f>
        <v>#REF!</v>
      </c>
      <c r="AM118" s="204" t="e">
        <f>IF('Crisis Indicator Data'!#REF!="No Data",1,IF(#REF!&lt;&gt;"",1,0))</f>
        <v>#REF!</v>
      </c>
      <c r="AN118" s="204" t="e">
        <f>IF('Crisis Indicator Data'!#REF!="No Data",1,IF(#REF!&lt;&gt;"",1,0))</f>
        <v>#REF!</v>
      </c>
      <c r="AO118" s="204" t="e">
        <f>IF('Crisis Indicator Data'!#REF!="No Data",1,IF(#REF!&lt;&gt;"",1,0))</f>
        <v>#REF!</v>
      </c>
      <c r="AP118" s="204" t="e">
        <f>IF('Crisis Indicator Data'!#REF!="No Data",1,IF(#REF!&lt;&gt;"",1,0))</f>
        <v>#REF!</v>
      </c>
      <c r="AQ118" s="204" t="e">
        <f>IF('Crisis Indicator Data'!#REF!="No Data",1,IF(#REF!&lt;&gt;"",1,0))</f>
        <v>#REF!</v>
      </c>
      <c r="AR118" s="204" t="e">
        <f>IF('Crisis Indicator Data'!#REF!="No Data",1,IF(#REF!&lt;&gt;"",1,0))</f>
        <v>#REF!</v>
      </c>
      <c r="AS118" s="204" t="e">
        <f>IF('Crisis Indicator Data'!#REF!="No Data",1,IF(#REF!&lt;&gt;"",1,0))</f>
        <v>#REF!</v>
      </c>
      <c r="AT118" s="204" t="e">
        <f>IF('Crisis Indicator Data'!#REF!="No Data",1,IF(#REF!&lt;&gt;"",1,0))</f>
        <v>#REF!</v>
      </c>
      <c r="AU118" s="204" t="e">
        <f>IF('Crisis Indicator Data'!#REF!="No Data",1,IF(#REF!&lt;&gt;"",1,0))</f>
        <v>#REF!</v>
      </c>
      <c r="AV118" s="204" t="e">
        <f>IF('Crisis Indicator Data'!#REF!="No Data",1,IF(#REF!&lt;&gt;"",1,0))</f>
        <v>#REF!</v>
      </c>
      <c r="AW118" s="204" t="e">
        <f>IF('Crisis Indicator Data'!#REF!="No Data",1,IF(#REF!&lt;&gt;"",1,0))</f>
        <v>#REF!</v>
      </c>
      <c r="AX118" s="204" t="e">
        <f>IF('Crisis Indicator Data'!#REF!="No Data",1,IF(#REF!&lt;&gt;"",1,0))</f>
        <v>#REF!</v>
      </c>
      <c r="AY118" s="204" t="e">
        <f>IF('Crisis Indicator Data'!#REF!="No Data",1,IF(#REF!&lt;&gt;"",1,0))</f>
        <v>#REF!</v>
      </c>
      <c r="AZ118" s="204" t="e">
        <f>IF('Crisis Indicator Data'!#REF!="No Data",1,IF(#REF!&lt;&gt;"",1,0))</f>
        <v>#REF!</v>
      </c>
      <c r="BA118" t="e">
        <f t="shared" si="6"/>
        <v>#REF!</v>
      </c>
      <c r="BB118" s="22" t="e">
        <f t="shared" si="7"/>
        <v>#REF!</v>
      </c>
    </row>
    <row r="119" spans="1:54" x14ac:dyDescent="0.35">
      <c r="A119" t="s">
        <v>7036</v>
      </c>
      <c r="B119" s="204" t="e">
        <f>IF('Crisis Indicator Data'!#REF!="No Data",1,IF(#REF!&lt;&gt;"",1,0))</f>
        <v>#REF!</v>
      </c>
      <c r="C119" s="204" t="e">
        <f>IF('Crisis Indicator Data'!#REF!="No Data",1,IF(#REF!&lt;&gt;"",1,0))</f>
        <v>#REF!</v>
      </c>
      <c r="D119" s="204" t="e">
        <f>IF('Crisis Indicator Data'!#REF!="No Data",1,IF(#REF!&lt;&gt;"",1,0))</f>
        <v>#REF!</v>
      </c>
      <c r="E119" s="204" t="e">
        <f>IF('Crisis Indicator Data'!#REF!="No Data",1,IF(#REF!&lt;&gt;"",1,0))</f>
        <v>#REF!</v>
      </c>
      <c r="F119" s="204" t="e">
        <f>IF('Crisis Indicator Data'!#REF!="No Data",1,IF(#REF!&lt;&gt;"",1,0))</f>
        <v>#REF!</v>
      </c>
      <c r="G119" s="204" t="e">
        <f>IF('Crisis Indicator Data'!#REF!="No Data",1,IF(#REF!&lt;&gt;"",1,0))</f>
        <v>#REF!</v>
      </c>
      <c r="H119" s="204" t="e">
        <f>IF('Crisis Indicator Data'!#REF!="No Data",1,IF(#REF!&lt;&gt;"",1,0))</f>
        <v>#REF!</v>
      </c>
      <c r="I119" s="204" t="e">
        <f>IF('Crisis Indicator Data'!#REF!="No Data",1,IF(#REF!&lt;&gt;"",1,0))</f>
        <v>#REF!</v>
      </c>
      <c r="J119" s="204" t="e">
        <f>IF('Crisis Indicator Data'!#REF!="No Data",1,IF(#REF!&lt;&gt;"",1,0))</f>
        <v>#REF!</v>
      </c>
      <c r="K119" s="204" t="e">
        <f>IF('Crisis Indicator Data'!#REF!="No Data",1,IF(#REF!&lt;&gt;"",1,0))</f>
        <v>#REF!</v>
      </c>
      <c r="L119" s="204" t="e">
        <f>IF('Crisis Indicator Data'!#REF!="No Data",1,IF(#REF!&lt;&gt;"",1,0))</f>
        <v>#REF!</v>
      </c>
      <c r="M119" s="204" t="e">
        <f>IF('Crisis Indicator Data'!#REF!="No Data",1,IF(#REF!&lt;&gt;"",1,0))</f>
        <v>#REF!</v>
      </c>
      <c r="N119" s="204" t="e">
        <f>IF('Crisis Indicator Data'!#REF!="No Data",1,IF(#REF!&lt;&gt;"",1,0))</f>
        <v>#REF!</v>
      </c>
      <c r="O119" s="204" t="e">
        <f>IF('Crisis Indicator Data'!#REF!="No Data",1,IF(#REF!&lt;&gt;"",1,0))</f>
        <v>#REF!</v>
      </c>
      <c r="P119" s="204" t="e">
        <f>IF('Crisis Indicator Data'!#REF!="No Data",1,IF(#REF!&lt;&gt;"",1,0))</f>
        <v>#REF!</v>
      </c>
      <c r="Q119" s="204" t="e">
        <f>IF('Crisis Indicator Data'!#REF!="No Data",1,IF(#REF!&lt;&gt;"",1,0))</f>
        <v>#REF!</v>
      </c>
      <c r="R119" s="204" t="e">
        <f>IF('Crisis Indicator Data'!#REF!="No Data",1,IF(#REF!&lt;&gt;"",1,0))</f>
        <v>#REF!</v>
      </c>
      <c r="S119" s="204" t="e">
        <f>IF('Crisis Indicator Data'!#REF!="No Data",1,IF(#REF!&lt;&gt;"",1,0))</f>
        <v>#REF!</v>
      </c>
      <c r="T119" s="204" t="e">
        <f>IF('Crisis Indicator Data'!#REF!="No Data",1,IF(#REF!&lt;&gt;"",1,0))</f>
        <v>#REF!</v>
      </c>
      <c r="U119" s="204" t="e">
        <f>IF('Crisis Indicator Data'!#REF!="No Data",1,IF(#REF!&lt;&gt;"",1,0))</f>
        <v>#REF!</v>
      </c>
      <c r="V119" s="204" t="e">
        <f>IF('Crisis Indicator Data'!#REF!="No Data",1,IF(#REF!&lt;&gt;"",1,0))</f>
        <v>#REF!</v>
      </c>
      <c r="W119" s="204" t="e">
        <f>IF('Crisis Indicator Data'!#REF!="No Data",1,IF(#REF!&lt;&gt;"",1,0))</f>
        <v>#REF!</v>
      </c>
      <c r="X119" s="204" t="e">
        <f>IF('Crisis Indicator Data'!#REF!="No Data",1,IF(#REF!&lt;&gt;"",1,0))</f>
        <v>#REF!</v>
      </c>
      <c r="Y119" s="204" t="e">
        <f>IF('Crisis Indicator Data'!#REF!="No Data",1,IF(#REF!&lt;&gt;"",1,0))</f>
        <v>#REF!</v>
      </c>
      <c r="Z119" s="204" t="e">
        <f>IF('Crisis Indicator Data'!#REF!="No Data",1,IF(#REF!&lt;&gt;"",1,0))</f>
        <v>#REF!</v>
      </c>
      <c r="AA119" s="204" t="e">
        <f>IF('Crisis Indicator Data'!#REF!="No Data",1,IF(#REF!&lt;&gt;"",1,0))</f>
        <v>#REF!</v>
      </c>
      <c r="AB119" s="204" t="e">
        <f>IF('Crisis Indicator Data'!#REF!="No Data",1,IF(#REF!&lt;&gt;"",1,0))</f>
        <v>#REF!</v>
      </c>
      <c r="AC119" s="204" t="e">
        <f>IF('Crisis Indicator Data'!#REF!="No Data",1,IF(#REF!&lt;&gt;"",1,0))</f>
        <v>#REF!</v>
      </c>
      <c r="AD119" s="204" t="e">
        <f>IF('Crisis Indicator Data'!#REF!="No Data",1,IF(#REF!&lt;&gt;"",1,0))</f>
        <v>#REF!</v>
      </c>
      <c r="AE119" s="204" t="e">
        <f>IF('Crisis Indicator Data'!#REF!="No Data",1,IF(#REF!&lt;&gt;"",1,0))</f>
        <v>#REF!</v>
      </c>
      <c r="AF119" s="204" t="e">
        <f>IF('Crisis Indicator Data'!#REF!="No Data",1,IF(#REF!&lt;&gt;"",1,0))</f>
        <v>#REF!</v>
      </c>
      <c r="AG119" s="204" t="e">
        <f>IF('Crisis Indicator Data'!#REF!="No Data",1,IF(#REF!&lt;&gt;"",1,0))</f>
        <v>#REF!</v>
      </c>
      <c r="AH119" s="204" t="e">
        <f>IF('Crisis Indicator Data'!#REF!="No Data",1,IF(#REF!&lt;&gt;"",1,0))</f>
        <v>#REF!</v>
      </c>
      <c r="AI119" s="204" t="e">
        <f>IF('Crisis Indicator Data'!#REF!="No Data",1,IF(#REF!&lt;&gt;"",1,0))</f>
        <v>#REF!</v>
      </c>
      <c r="AJ119" s="204" t="e">
        <f>IF('Crisis Indicator Data'!#REF!="No Data",1,IF(#REF!&lt;&gt;"",1,0))</f>
        <v>#REF!</v>
      </c>
      <c r="AK119" s="204" t="e">
        <f>IF('Crisis Indicator Data'!#REF!="No Data",1,IF(#REF!&lt;&gt;"",1,0))</f>
        <v>#REF!</v>
      </c>
      <c r="AL119" s="204" t="e">
        <f>IF('Crisis Indicator Data'!#REF!="No Data",1,IF(#REF!&lt;&gt;"",1,0))</f>
        <v>#REF!</v>
      </c>
      <c r="AM119" s="204" t="e">
        <f>IF('Crisis Indicator Data'!#REF!="No Data",1,IF(#REF!&lt;&gt;"",1,0))</f>
        <v>#REF!</v>
      </c>
      <c r="AN119" s="204" t="e">
        <f>IF('Crisis Indicator Data'!#REF!="No Data",1,IF(#REF!&lt;&gt;"",1,0))</f>
        <v>#REF!</v>
      </c>
      <c r="AO119" s="204" t="e">
        <f>IF('Crisis Indicator Data'!#REF!="No Data",1,IF(#REF!&lt;&gt;"",1,0))</f>
        <v>#REF!</v>
      </c>
      <c r="AP119" s="204" t="e">
        <f>IF('Crisis Indicator Data'!#REF!="No Data",1,IF(#REF!&lt;&gt;"",1,0))</f>
        <v>#REF!</v>
      </c>
      <c r="AQ119" s="204" t="e">
        <f>IF('Crisis Indicator Data'!#REF!="No Data",1,IF(#REF!&lt;&gt;"",1,0))</f>
        <v>#REF!</v>
      </c>
      <c r="AR119" s="204" t="e">
        <f>IF('Crisis Indicator Data'!#REF!="No Data",1,IF(#REF!&lt;&gt;"",1,0))</f>
        <v>#REF!</v>
      </c>
      <c r="AS119" s="204" t="e">
        <f>IF('Crisis Indicator Data'!#REF!="No Data",1,IF(#REF!&lt;&gt;"",1,0))</f>
        <v>#REF!</v>
      </c>
      <c r="AT119" s="204" t="e">
        <f>IF('Crisis Indicator Data'!#REF!="No Data",1,IF(#REF!&lt;&gt;"",1,0))</f>
        <v>#REF!</v>
      </c>
      <c r="AU119" s="204" t="e">
        <f>IF('Crisis Indicator Data'!#REF!="No Data",1,IF(#REF!&lt;&gt;"",1,0))</f>
        <v>#REF!</v>
      </c>
      <c r="AV119" s="204" t="e">
        <f>IF('Crisis Indicator Data'!#REF!="No Data",1,IF(#REF!&lt;&gt;"",1,0))</f>
        <v>#REF!</v>
      </c>
      <c r="AW119" s="204" t="e">
        <f>IF('Crisis Indicator Data'!#REF!="No Data",1,IF(#REF!&lt;&gt;"",1,0))</f>
        <v>#REF!</v>
      </c>
      <c r="AX119" s="204" t="e">
        <f>IF('Crisis Indicator Data'!#REF!="No Data",1,IF(#REF!&lt;&gt;"",1,0))</f>
        <v>#REF!</v>
      </c>
      <c r="AY119" s="204" t="e">
        <f>IF('Crisis Indicator Data'!#REF!="No Data",1,IF(#REF!&lt;&gt;"",1,0))</f>
        <v>#REF!</v>
      </c>
      <c r="AZ119" s="204" t="e">
        <f>IF('Crisis Indicator Data'!#REF!="No Data",1,IF(#REF!&lt;&gt;"",1,0))</f>
        <v>#REF!</v>
      </c>
      <c r="BA119" t="e">
        <f t="shared" si="6"/>
        <v>#REF!</v>
      </c>
      <c r="BB119" s="22" t="e">
        <f t="shared" si="7"/>
        <v>#REF!</v>
      </c>
    </row>
    <row r="120" spans="1:54" x14ac:dyDescent="0.35">
      <c r="A120" t="s">
        <v>7047</v>
      </c>
      <c r="B120" s="204" t="e">
        <f>IF('Crisis Indicator Data'!#REF!="No Data",1,IF(#REF!&lt;&gt;"",1,0))</f>
        <v>#REF!</v>
      </c>
      <c r="C120" s="204" t="e">
        <f>IF('Crisis Indicator Data'!#REF!="No Data",1,IF(#REF!&lt;&gt;"",1,0))</f>
        <v>#REF!</v>
      </c>
      <c r="D120" s="204" t="e">
        <f>IF('Crisis Indicator Data'!#REF!="No Data",1,IF(#REF!&lt;&gt;"",1,0))</f>
        <v>#REF!</v>
      </c>
      <c r="E120" s="204" t="e">
        <f>IF('Crisis Indicator Data'!#REF!="No Data",1,IF(#REF!&lt;&gt;"",1,0))</f>
        <v>#REF!</v>
      </c>
      <c r="F120" s="204" t="e">
        <f>IF('Crisis Indicator Data'!#REF!="No Data",1,IF(#REF!&lt;&gt;"",1,0))</f>
        <v>#REF!</v>
      </c>
      <c r="G120" s="204" t="e">
        <f>IF('Crisis Indicator Data'!#REF!="No Data",1,IF(#REF!&lt;&gt;"",1,0))</f>
        <v>#REF!</v>
      </c>
      <c r="H120" s="204" t="e">
        <f>IF('Crisis Indicator Data'!#REF!="No Data",1,IF(#REF!&lt;&gt;"",1,0))</f>
        <v>#REF!</v>
      </c>
      <c r="I120" s="204" t="e">
        <f>IF('Crisis Indicator Data'!#REF!="No Data",1,IF(#REF!&lt;&gt;"",1,0))</f>
        <v>#REF!</v>
      </c>
      <c r="J120" s="204" t="e">
        <f>IF('Crisis Indicator Data'!#REF!="No Data",1,IF(#REF!&lt;&gt;"",1,0))</f>
        <v>#REF!</v>
      </c>
      <c r="K120" s="204" t="e">
        <f>IF('Crisis Indicator Data'!#REF!="No Data",1,IF(#REF!&lt;&gt;"",1,0))</f>
        <v>#REF!</v>
      </c>
      <c r="L120" s="204" t="e">
        <f>IF('Crisis Indicator Data'!#REF!="No Data",1,IF(#REF!&lt;&gt;"",1,0))</f>
        <v>#REF!</v>
      </c>
      <c r="M120" s="204" t="e">
        <f>IF('Crisis Indicator Data'!#REF!="No Data",1,IF(#REF!&lt;&gt;"",1,0))</f>
        <v>#REF!</v>
      </c>
      <c r="N120" s="204" t="e">
        <f>IF('Crisis Indicator Data'!#REF!="No Data",1,IF(#REF!&lt;&gt;"",1,0))</f>
        <v>#REF!</v>
      </c>
      <c r="O120" s="204" t="e">
        <f>IF('Crisis Indicator Data'!#REF!="No Data",1,IF(#REF!&lt;&gt;"",1,0))</f>
        <v>#REF!</v>
      </c>
      <c r="P120" s="204" t="e">
        <f>IF('Crisis Indicator Data'!#REF!="No Data",1,IF(#REF!&lt;&gt;"",1,0))</f>
        <v>#REF!</v>
      </c>
      <c r="Q120" s="204" t="e">
        <f>IF('Crisis Indicator Data'!#REF!="No Data",1,IF(#REF!&lt;&gt;"",1,0))</f>
        <v>#REF!</v>
      </c>
      <c r="R120" s="204" t="e">
        <f>IF('Crisis Indicator Data'!#REF!="No Data",1,IF(#REF!&lt;&gt;"",1,0))</f>
        <v>#REF!</v>
      </c>
      <c r="S120" s="204" t="e">
        <f>IF('Crisis Indicator Data'!#REF!="No Data",1,IF(#REF!&lt;&gt;"",1,0))</f>
        <v>#REF!</v>
      </c>
      <c r="T120" s="204" t="e">
        <f>IF('Crisis Indicator Data'!#REF!="No Data",1,IF(#REF!&lt;&gt;"",1,0))</f>
        <v>#REF!</v>
      </c>
      <c r="U120" s="204" t="e">
        <f>IF('Crisis Indicator Data'!#REF!="No Data",1,IF(#REF!&lt;&gt;"",1,0))</f>
        <v>#REF!</v>
      </c>
      <c r="V120" s="204" t="e">
        <f>IF('Crisis Indicator Data'!#REF!="No Data",1,IF(#REF!&lt;&gt;"",1,0))</f>
        <v>#REF!</v>
      </c>
      <c r="W120" s="204" t="e">
        <f>IF('Crisis Indicator Data'!#REF!="No Data",1,IF(#REF!&lt;&gt;"",1,0))</f>
        <v>#REF!</v>
      </c>
      <c r="X120" s="204" t="e">
        <f>IF('Crisis Indicator Data'!#REF!="No Data",1,IF(#REF!&lt;&gt;"",1,0))</f>
        <v>#REF!</v>
      </c>
      <c r="Y120" s="204" t="e">
        <f>IF('Crisis Indicator Data'!#REF!="No Data",1,IF(#REF!&lt;&gt;"",1,0))</f>
        <v>#REF!</v>
      </c>
      <c r="Z120" s="204" t="e">
        <f>IF('Crisis Indicator Data'!#REF!="No Data",1,IF(#REF!&lt;&gt;"",1,0))</f>
        <v>#REF!</v>
      </c>
      <c r="AA120" s="204" t="e">
        <f>IF('Crisis Indicator Data'!#REF!="No Data",1,IF(#REF!&lt;&gt;"",1,0))</f>
        <v>#REF!</v>
      </c>
      <c r="AB120" s="204" t="e">
        <f>IF('Crisis Indicator Data'!#REF!="No Data",1,IF(#REF!&lt;&gt;"",1,0))</f>
        <v>#REF!</v>
      </c>
      <c r="AC120" s="204" t="e">
        <f>IF('Crisis Indicator Data'!#REF!="No Data",1,IF(#REF!&lt;&gt;"",1,0))</f>
        <v>#REF!</v>
      </c>
      <c r="AD120" s="204" t="e">
        <f>IF('Crisis Indicator Data'!#REF!="No Data",1,IF(#REF!&lt;&gt;"",1,0))</f>
        <v>#REF!</v>
      </c>
      <c r="AE120" s="204" t="e">
        <f>IF('Crisis Indicator Data'!#REF!="No Data",1,IF(#REF!&lt;&gt;"",1,0))</f>
        <v>#REF!</v>
      </c>
      <c r="AF120" s="204" t="e">
        <f>IF('Crisis Indicator Data'!#REF!="No Data",1,IF(#REF!&lt;&gt;"",1,0))</f>
        <v>#REF!</v>
      </c>
      <c r="AG120" s="204" t="e">
        <f>IF('Crisis Indicator Data'!#REF!="No Data",1,IF(#REF!&lt;&gt;"",1,0))</f>
        <v>#REF!</v>
      </c>
      <c r="AH120" s="204" t="e">
        <f>IF('Crisis Indicator Data'!#REF!="No Data",1,IF(#REF!&lt;&gt;"",1,0))</f>
        <v>#REF!</v>
      </c>
      <c r="AI120" s="204" t="e">
        <f>IF('Crisis Indicator Data'!#REF!="No Data",1,IF(#REF!&lt;&gt;"",1,0))</f>
        <v>#REF!</v>
      </c>
      <c r="AJ120" s="204" t="e">
        <f>IF('Crisis Indicator Data'!#REF!="No Data",1,IF(#REF!&lt;&gt;"",1,0))</f>
        <v>#REF!</v>
      </c>
      <c r="AK120" s="204" t="e">
        <f>IF('Crisis Indicator Data'!#REF!="No Data",1,IF(#REF!&lt;&gt;"",1,0))</f>
        <v>#REF!</v>
      </c>
      <c r="AL120" s="204" t="e">
        <f>IF('Crisis Indicator Data'!#REF!="No Data",1,IF(#REF!&lt;&gt;"",1,0))</f>
        <v>#REF!</v>
      </c>
      <c r="AM120" s="204" t="e">
        <f>IF('Crisis Indicator Data'!#REF!="No Data",1,IF(#REF!&lt;&gt;"",1,0))</f>
        <v>#REF!</v>
      </c>
      <c r="AN120" s="204" t="e">
        <f>IF('Crisis Indicator Data'!#REF!="No Data",1,IF(#REF!&lt;&gt;"",1,0))</f>
        <v>#REF!</v>
      </c>
      <c r="AO120" s="204" t="e">
        <f>IF('Crisis Indicator Data'!#REF!="No Data",1,IF(#REF!&lt;&gt;"",1,0))</f>
        <v>#REF!</v>
      </c>
      <c r="AP120" s="204" t="e">
        <f>IF('Crisis Indicator Data'!#REF!="No Data",1,IF(#REF!&lt;&gt;"",1,0))</f>
        <v>#REF!</v>
      </c>
      <c r="AQ120" s="204" t="e">
        <f>IF('Crisis Indicator Data'!#REF!="No Data",1,IF(#REF!&lt;&gt;"",1,0))</f>
        <v>#REF!</v>
      </c>
      <c r="AR120" s="204" t="e">
        <f>IF('Crisis Indicator Data'!#REF!="No Data",1,IF(#REF!&lt;&gt;"",1,0))</f>
        <v>#REF!</v>
      </c>
      <c r="AS120" s="204" t="e">
        <f>IF('Crisis Indicator Data'!#REF!="No Data",1,IF(#REF!&lt;&gt;"",1,0))</f>
        <v>#REF!</v>
      </c>
      <c r="AT120" s="204" t="e">
        <f>IF('Crisis Indicator Data'!#REF!="No Data",1,IF(#REF!&lt;&gt;"",1,0))</f>
        <v>#REF!</v>
      </c>
      <c r="AU120" s="204" t="e">
        <f>IF('Crisis Indicator Data'!#REF!="No Data",1,IF(#REF!&lt;&gt;"",1,0))</f>
        <v>#REF!</v>
      </c>
      <c r="AV120" s="204" t="e">
        <f>IF('Crisis Indicator Data'!#REF!="No Data",1,IF(#REF!&lt;&gt;"",1,0))</f>
        <v>#REF!</v>
      </c>
      <c r="AW120" s="204" t="e">
        <f>IF('Crisis Indicator Data'!#REF!="No Data",1,IF(#REF!&lt;&gt;"",1,0))</f>
        <v>#REF!</v>
      </c>
      <c r="AX120" s="204" t="e">
        <f>IF('Crisis Indicator Data'!#REF!="No Data",1,IF(#REF!&lt;&gt;"",1,0))</f>
        <v>#REF!</v>
      </c>
      <c r="AY120" s="204" t="e">
        <f>IF('Crisis Indicator Data'!#REF!="No Data",1,IF(#REF!&lt;&gt;"",1,0))</f>
        <v>#REF!</v>
      </c>
      <c r="AZ120" s="204" t="e">
        <f>IF('Crisis Indicator Data'!#REF!="No Data",1,IF(#REF!&lt;&gt;"",1,0))</f>
        <v>#REF!</v>
      </c>
      <c r="BA120" t="e">
        <f t="shared" si="6"/>
        <v>#REF!</v>
      </c>
      <c r="BB120" s="22" t="e">
        <f t="shared" si="7"/>
        <v>#REF!</v>
      </c>
    </row>
    <row r="121" spans="1:54" x14ac:dyDescent="0.35">
      <c r="A121" t="s">
        <v>7045</v>
      </c>
      <c r="B121" s="204" t="e">
        <f>IF('Crisis Indicator Data'!#REF!="No Data",1,IF(#REF!&lt;&gt;"",1,0))</f>
        <v>#REF!</v>
      </c>
      <c r="C121" s="204" t="e">
        <f>IF('Crisis Indicator Data'!#REF!="No Data",1,IF(#REF!&lt;&gt;"",1,0))</f>
        <v>#REF!</v>
      </c>
      <c r="D121" s="204" t="e">
        <f>IF('Crisis Indicator Data'!#REF!="No Data",1,IF(#REF!&lt;&gt;"",1,0))</f>
        <v>#REF!</v>
      </c>
      <c r="E121" s="204" t="e">
        <f>IF('Crisis Indicator Data'!#REF!="No Data",1,IF(#REF!&lt;&gt;"",1,0))</f>
        <v>#REF!</v>
      </c>
      <c r="F121" s="204" t="e">
        <f>IF('Crisis Indicator Data'!#REF!="No Data",1,IF(#REF!&lt;&gt;"",1,0))</f>
        <v>#REF!</v>
      </c>
      <c r="G121" s="204" t="e">
        <f>IF('Crisis Indicator Data'!#REF!="No Data",1,IF(#REF!&lt;&gt;"",1,0))</f>
        <v>#REF!</v>
      </c>
      <c r="H121" s="204" t="e">
        <f>IF('Crisis Indicator Data'!#REF!="No Data",1,IF(#REF!&lt;&gt;"",1,0))</f>
        <v>#REF!</v>
      </c>
      <c r="I121" s="204" t="e">
        <f>IF('Crisis Indicator Data'!#REF!="No Data",1,IF(#REF!&lt;&gt;"",1,0))</f>
        <v>#REF!</v>
      </c>
      <c r="J121" s="204" t="e">
        <f>IF('Crisis Indicator Data'!#REF!="No Data",1,IF(#REF!&lt;&gt;"",1,0))</f>
        <v>#REF!</v>
      </c>
      <c r="K121" s="204" t="e">
        <f>IF('Crisis Indicator Data'!#REF!="No Data",1,IF(#REF!&lt;&gt;"",1,0))</f>
        <v>#REF!</v>
      </c>
      <c r="L121" s="204" t="e">
        <f>IF('Crisis Indicator Data'!#REF!="No Data",1,IF(#REF!&lt;&gt;"",1,0))</f>
        <v>#REF!</v>
      </c>
      <c r="M121" s="204" t="e">
        <f>IF('Crisis Indicator Data'!#REF!="No Data",1,IF(#REF!&lt;&gt;"",1,0))</f>
        <v>#REF!</v>
      </c>
      <c r="N121" s="204" t="e">
        <f>IF('Crisis Indicator Data'!#REF!="No Data",1,IF(#REF!&lt;&gt;"",1,0))</f>
        <v>#REF!</v>
      </c>
      <c r="O121" s="204" t="e">
        <f>IF('Crisis Indicator Data'!#REF!="No Data",1,IF(#REF!&lt;&gt;"",1,0))</f>
        <v>#REF!</v>
      </c>
      <c r="P121" s="204" t="e">
        <f>IF('Crisis Indicator Data'!#REF!="No Data",1,IF(#REF!&lt;&gt;"",1,0))</f>
        <v>#REF!</v>
      </c>
      <c r="Q121" s="204" t="e">
        <f>IF('Crisis Indicator Data'!#REF!="No Data",1,IF(#REF!&lt;&gt;"",1,0))</f>
        <v>#REF!</v>
      </c>
      <c r="R121" s="204" t="e">
        <f>IF('Crisis Indicator Data'!#REF!="No Data",1,IF(#REF!&lt;&gt;"",1,0))</f>
        <v>#REF!</v>
      </c>
      <c r="S121" s="204" t="e">
        <f>IF('Crisis Indicator Data'!#REF!="No Data",1,IF(#REF!&lt;&gt;"",1,0))</f>
        <v>#REF!</v>
      </c>
      <c r="T121" s="204" t="e">
        <f>IF('Crisis Indicator Data'!#REF!="No Data",1,IF(#REF!&lt;&gt;"",1,0))</f>
        <v>#REF!</v>
      </c>
      <c r="U121" s="204" t="e">
        <f>IF('Crisis Indicator Data'!#REF!="No Data",1,IF(#REF!&lt;&gt;"",1,0))</f>
        <v>#REF!</v>
      </c>
      <c r="V121" s="204" t="e">
        <f>IF('Crisis Indicator Data'!#REF!="No Data",1,IF(#REF!&lt;&gt;"",1,0))</f>
        <v>#REF!</v>
      </c>
      <c r="W121" s="204" t="e">
        <f>IF('Crisis Indicator Data'!#REF!="No Data",1,IF(#REF!&lt;&gt;"",1,0))</f>
        <v>#REF!</v>
      </c>
      <c r="X121" s="204" t="e">
        <f>IF('Crisis Indicator Data'!#REF!="No Data",1,IF(#REF!&lt;&gt;"",1,0))</f>
        <v>#REF!</v>
      </c>
      <c r="Y121" s="204" t="e">
        <f>IF('Crisis Indicator Data'!#REF!="No Data",1,IF(#REF!&lt;&gt;"",1,0))</f>
        <v>#REF!</v>
      </c>
      <c r="Z121" s="204" t="e">
        <f>IF('Crisis Indicator Data'!#REF!="No Data",1,IF(#REF!&lt;&gt;"",1,0))</f>
        <v>#REF!</v>
      </c>
      <c r="AA121" s="204" t="e">
        <f>IF('Crisis Indicator Data'!#REF!="No Data",1,IF(#REF!&lt;&gt;"",1,0))</f>
        <v>#REF!</v>
      </c>
      <c r="AB121" s="204" t="e">
        <f>IF('Crisis Indicator Data'!#REF!="No Data",1,IF(#REF!&lt;&gt;"",1,0))</f>
        <v>#REF!</v>
      </c>
      <c r="AC121" s="204" t="e">
        <f>IF('Crisis Indicator Data'!#REF!="No Data",1,IF(#REF!&lt;&gt;"",1,0))</f>
        <v>#REF!</v>
      </c>
      <c r="AD121" s="204" t="e">
        <f>IF('Crisis Indicator Data'!#REF!="No Data",1,IF(#REF!&lt;&gt;"",1,0))</f>
        <v>#REF!</v>
      </c>
      <c r="AE121" s="204" t="e">
        <f>IF('Crisis Indicator Data'!#REF!="No Data",1,IF(#REF!&lt;&gt;"",1,0))</f>
        <v>#REF!</v>
      </c>
      <c r="AF121" s="204" t="e">
        <f>IF('Crisis Indicator Data'!#REF!="No Data",1,IF(#REF!&lt;&gt;"",1,0))</f>
        <v>#REF!</v>
      </c>
      <c r="AG121" s="204" t="e">
        <f>IF('Crisis Indicator Data'!#REF!="No Data",1,IF(#REF!&lt;&gt;"",1,0))</f>
        <v>#REF!</v>
      </c>
      <c r="AH121" s="204" t="e">
        <f>IF('Crisis Indicator Data'!#REF!="No Data",1,IF(#REF!&lt;&gt;"",1,0))</f>
        <v>#REF!</v>
      </c>
      <c r="AI121" s="204" t="e">
        <f>IF('Crisis Indicator Data'!#REF!="No Data",1,IF(#REF!&lt;&gt;"",1,0))</f>
        <v>#REF!</v>
      </c>
      <c r="AJ121" s="204" t="e">
        <f>IF('Crisis Indicator Data'!#REF!="No Data",1,IF(#REF!&lt;&gt;"",1,0))</f>
        <v>#REF!</v>
      </c>
      <c r="AK121" s="204" t="e">
        <f>IF('Crisis Indicator Data'!#REF!="No Data",1,IF(#REF!&lt;&gt;"",1,0))</f>
        <v>#REF!</v>
      </c>
      <c r="AL121" s="204" t="e">
        <f>IF('Crisis Indicator Data'!#REF!="No Data",1,IF(#REF!&lt;&gt;"",1,0))</f>
        <v>#REF!</v>
      </c>
      <c r="AM121" s="204" t="e">
        <f>IF('Crisis Indicator Data'!#REF!="No Data",1,IF(#REF!&lt;&gt;"",1,0))</f>
        <v>#REF!</v>
      </c>
      <c r="AN121" s="204" t="e">
        <f>IF('Crisis Indicator Data'!#REF!="No Data",1,IF(#REF!&lt;&gt;"",1,0))</f>
        <v>#REF!</v>
      </c>
      <c r="AO121" s="204" t="e">
        <f>IF('Crisis Indicator Data'!#REF!="No Data",1,IF(#REF!&lt;&gt;"",1,0))</f>
        <v>#REF!</v>
      </c>
      <c r="AP121" s="204" t="e">
        <f>IF('Crisis Indicator Data'!#REF!="No Data",1,IF(#REF!&lt;&gt;"",1,0))</f>
        <v>#REF!</v>
      </c>
      <c r="AQ121" s="204" t="e">
        <f>IF('Crisis Indicator Data'!#REF!="No Data",1,IF(#REF!&lt;&gt;"",1,0))</f>
        <v>#REF!</v>
      </c>
      <c r="AR121" s="204" t="e">
        <f>IF('Crisis Indicator Data'!#REF!="No Data",1,IF(#REF!&lt;&gt;"",1,0))</f>
        <v>#REF!</v>
      </c>
      <c r="AS121" s="204" t="e">
        <f>IF('Crisis Indicator Data'!#REF!="No Data",1,IF(#REF!&lt;&gt;"",1,0))</f>
        <v>#REF!</v>
      </c>
      <c r="AT121" s="204" t="e">
        <f>IF('Crisis Indicator Data'!#REF!="No Data",1,IF(#REF!&lt;&gt;"",1,0))</f>
        <v>#REF!</v>
      </c>
      <c r="AU121" s="204" t="e">
        <f>IF('Crisis Indicator Data'!#REF!="No Data",1,IF(#REF!&lt;&gt;"",1,0))</f>
        <v>#REF!</v>
      </c>
      <c r="AV121" s="204" t="e">
        <f>IF('Crisis Indicator Data'!#REF!="No Data",1,IF(#REF!&lt;&gt;"",1,0))</f>
        <v>#REF!</v>
      </c>
      <c r="AW121" s="204" t="e">
        <f>IF('Crisis Indicator Data'!#REF!="No Data",1,IF(#REF!&lt;&gt;"",1,0))</f>
        <v>#REF!</v>
      </c>
      <c r="AX121" s="204" t="e">
        <f>IF('Crisis Indicator Data'!#REF!="No Data",1,IF(#REF!&lt;&gt;"",1,0))</f>
        <v>#REF!</v>
      </c>
      <c r="AY121" s="204" t="e">
        <f>IF('Crisis Indicator Data'!#REF!="No Data",1,IF(#REF!&lt;&gt;"",1,0))</f>
        <v>#REF!</v>
      </c>
      <c r="AZ121" s="204" t="e">
        <f>IF('Crisis Indicator Data'!#REF!="No Data",1,IF(#REF!&lt;&gt;"",1,0))</f>
        <v>#REF!</v>
      </c>
      <c r="BA121" t="e">
        <f t="shared" si="6"/>
        <v>#REF!</v>
      </c>
      <c r="BB121" s="22" t="e">
        <f t="shared" si="7"/>
        <v>#REF!</v>
      </c>
    </row>
    <row r="122" spans="1:54" x14ac:dyDescent="0.35">
      <c r="A122" t="s">
        <v>7041</v>
      </c>
      <c r="B122" s="204" t="e">
        <f>IF('Crisis Indicator Data'!#REF!="No Data",1,IF(#REF!&lt;&gt;"",1,0))</f>
        <v>#REF!</v>
      </c>
      <c r="C122" s="204" t="e">
        <f>IF('Crisis Indicator Data'!#REF!="No Data",1,IF(#REF!&lt;&gt;"",1,0))</f>
        <v>#REF!</v>
      </c>
      <c r="D122" s="204" t="e">
        <f>IF('Crisis Indicator Data'!#REF!="No Data",1,IF(#REF!&lt;&gt;"",1,0))</f>
        <v>#REF!</v>
      </c>
      <c r="E122" s="204" t="e">
        <f>IF('Crisis Indicator Data'!#REF!="No Data",1,IF(#REF!&lt;&gt;"",1,0))</f>
        <v>#REF!</v>
      </c>
      <c r="F122" s="204" t="e">
        <f>IF('Crisis Indicator Data'!#REF!="No Data",1,IF(#REF!&lt;&gt;"",1,0))</f>
        <v>#REF!</v>
      </c>
      <c r="G122" s="204" t="e">
        <f>IF('Crisis Indicator Data'!#REF!="No Data",1,IF(#REF!&lt;&gt;"",1,0))</f>
        <v>#REF!</v>
      </c>
      <c r="H122" s="204" t="e">
        <f>IF('Crisis Indicator Data'!#REF!="No Data",1,IF(#REF!&lt;&gt;"",1,0))</f>
        <v>#REF!</v>
      </c>
      <c r="I122" s="204" t="e">
        <f>IF('Crisis Indicator Data'!#REF!="No Data",1,IF(#REF!&lt;&gt;"",1,0))</f>
        <v>#REF!</v>
      </c>
      <c r="J122" s="204" t="e">
        <f>IF('Crisis Indicator Data'!#REF!="No Data",1,IF(#REF!&lt;&gt;"",1,0))</f>
        <v>#REF!</v>
      </c>
      <c r="K122" s="204" t="e">
        <f>IF('Crisis Indicator Data'!#REF!="No Data",1,IF(#REF!&lt;&gt;"",1,0))</f>
        <v>#REF!</v>
      </c>
      <c r="L122" s="204" t="e">
        <f>IF('Crisis Indicator Data'!#REF!="No Data",1,IF(#REF!&lt;&gt;"",1,0))</f>
        <v>#REF!</v>
      </c>
      <c r="M122" s="204" t="e">
        <f>IF('Crisis Indicator Data'!#REF!="No Data",1,IF(#REF!&lt;&gt;"",1,0))</f>
        <v>#REF!</v>
      </c>
      <c r="N122" s="204" t="e">
        <f>IF('Crisis Indicator Data'!#REF!="No Data",1,IF(#REF!&lt;&gt;"",1,0))</f>
        <v>#REF!</v>
      </c>
      <c r="O122" s="204" t="e">
        <f>IF('Crisis Indicator Data'!#REF!="No Data",1,IF(#REF!&lt;&gt;"",1,0))</f>
        <v>#REF!</v>
      </c>
      <c r="P122" s="204" t="e">
        <f>IF('Crisis Indicator Data'!#REF!="No Data",1,IF(#REF!&lt;&gt;"",1,0))</f>
        <v>#REF!</v>
      </c>
      <c r="Q122" s="204" t="e">
        <f>IF('Crisis Indicator Data'!#REF!="No Data",1,IF(#REF!&lt;&gt;"",1,0))</f>
        <v>#REF!</v>
      </c>
      <c r="R122" s="204" t="e">
        <f>IF('Crisis Indicator Data'!#REF!="No Data",1,IF(#REF!&lt;&gt;"",1,0))</f>
        <v>#REF!</v>
      </c>
      <c r="S122" s="204" t="e">
        <f>IF('Crisis Indicator Data'!#REF!="No Data",1,IF(#REF!&lt;&gt;"",1,0))</f>
        <v>#REF!</v>
      </c>
      <c r="T122" s="204" t="e">
        <f>IF('Crisis Indicator Data'!#REF!="No Data",1,IF(#REF!&lt;&gt;"",1,0))</f>
        <v>#REF!</v>
      </c>
      <c r="U122" s="204" t="e">
        <f>IF('Crisis Indicator Data'!#REF!="No Data",1,IF(#REF!&lt;&gt;"",1,0))</f>
        <v>#REF!</v>
      </c>
      <c r="V122" s="204" t="e">
        <f>IF('Crisis Indicator Data'!#REF!="No Data",1,IF(#REF!&lt;&gt;"",1,0))</f>
        <v>#REF!</v>
      </c>
      <c r="W122" s="204" t="e">
        <f>IF('Crisis Indicator Data'!#REF!="No Data",1,IF(#REF!&lt;&gt;"",1,0))</f>
        <v>#REF!</v>
      </c>
      <c r="X122" s="204" t="e">
        <f>IF('Crisis Indicator Data'!#REF!="No Data",1,IF(#REF!&lt;&gt;"",1,0))</f>
        <v>#REF!</v>
      </c>
      <c r="Y122" s="204" t="e">
        <f>IF('Crisis Indicator Data'!#REF!="No Data",1,IF(#REF!&lt;&gt;"",1,0))</f>
        <v>#REF!</v>
      </c>
      <c r="Z122" s="204" t="e">
        <f>IF('Crisis Indicator Data'!#REF!="No Data",1,IF(#REF!&lt;&gt;"",1,0))</f>
        <v>#REF!</v>
      </c>
      <c r="AA122" s="204" t="e">
        <f>IF('Crisis Indicator Data'!#REF!="No Data",1,IF(#REF!&lt;&gt;"",1,0))</f>
        <v>#REF!</v>
      </c>
      <c r="AB122" s="204" t="e">
        <f>IF('Crisis Indicator Data'!#REF!="No Data",1,IF(#REF!&lt;&gt;"",1,0))</f>
        <v>#REF!</v>
      </c>
      <c r="AC122" s="204" t="e">
        <f>IF('Crisis Indicator Data'!#REF!="No Data",1,IF(#REF!&lt;&gt;"",1,0))</f>
        <v>#REF!</v>
      </c>
      <c r="AD122" s="204" t="e">
        <f>IF('Crisis Indicator Data'!#REF!="No Data",1,IF(#REF!&lt;&gt;"",1,0))</f>
        <v>#REF!</v>
      </c>
      <c r="AE122" s="204" t="e">
        <f>IF('Crisis Indicator Data'!#REF!="No Data",1,IF(#REF!&lt;&gt;"",1,0))</f>
        <v>#REF!</v>
      </c>
      <c r="AF122" s="204" t="e">
        <f>IF('Crisis Indicator Data'!#REF!="No Data",1,IF(#REF!&lt;&gt;"",1,0))</f>
        <v>#REF!</v>
      </c>
      <c r="AG122" s="204" t="e">
        <f>IF('Crisis Indicator Data'!#REF!="No Data",1,IF(#REF!&lt;&gt;"",1,0))</f>
        <v>#REF!</v>
      </c>
      <c r="AH122" s="204" t="e">
        <f>IF('Crisis Indicator Data'!#REF!="No Data",1,IF(#REF!&lt;&gt;"",1,0))</f>
        <v>#REF!</v>
      </c>
      <c r="AI122" s="204" t="e">
        <f>IF('Crisis Indicator Data'!#REF!="No Data",1,IF(#REF!&lt;&gt;"",1,0))</f>
        <v>#REF!</v>
      </c>
      <c r="AJ122" s="204" t="e">
        <f>IF('Crisis Indicator Data'!#REF!="No Data",1,IF(#REF!&lt;&gt;"",1,0))</f>
        <v>#REF!</v>
      </c>
      <c r="AK122" s="204" t="e">
        <f>IF('Crisis Indicator Data'!#REF!="No Data",1,IF(#REF!&lt;&gt;"",1,0))</f>
        <v>#REF!</v>
      </c>
      <c r="AL122" s="204" t="e">
        <f>IF('Crisis Indicator Data'!#REF!="No Data",1,IF(#REF!&lt;&gt;"",1,0))</f>
        <v>#REF!</v>
      </c>
      <c r="AM122" s="204" t="e">
        <f>IF('Crisis Indicator Data'!#REF!="No Data",1,IF(#REF!&lt;&gt;"",1,0))</f>
        <v>#REF!</v>
      </c>
      <c r="AN122" s="204" t="e">
        <f>IF('Crisis Indicator Data'!#REF!="No Data",1,IF(#REF!&lt;&gt;"",1,0))</f>
        <v>#REF!</v>
      </c>
      <c r="AO122" s="204" t="e">
        <f>IF('Crisis Indicator Data'!#REF!="No Data",1,IF(#REF!&lt;&gt;"",1,0))</f>
        <v>#REF!</v>
      </c>
      <c r="AP122" s="204" t="e">
        <f>IF('Crisis Indicator Data'!#REF!="No Data",1,IF(#REF!&lt;&gt;"",1,0))</f>
        <v>#REF!</v>
      </c>
      <c r="AQ122" s="204" t="e">
        <f>IF('Crisis Indicator Data'!#REF!="No Data",1,IF(#REF!&lt;&gt;"",1,0))</f>
        <v>#REF!</v>
      </c>
      <c r="AR122" s="204" t="e">
        <f>IF('Crisis Indicator Data'!#REF!="No Data",1,IF(#REF!&lt;&gt;"",1,0))</f>
        <v>#REF!</v>
      </c>
      <c r="AS122" s="204" t="e">
        <f>IF('Crisis Indicator Data'!#REF!="No Data",1,IF(#REF!&lt;&gt;"",1,0))</f>
        <v>#REF!</v>
      </c>
      <c r="AT122" s="204" t="e">
        <f>IF('Crisis Indicator Data'!#REF!="No Data",1,IF(#REF!&lt;&gt;"",1,0))</f>
        <v>#REF!</v>
      </c>
      <c r="AU122" s="204" t="e">
        <f>IF('Crisis Indicator Data'!#REF!="No Data",1,IF(#REF!&lt;&gt;"",1,0))</f>
        <v>#REF!</v>
      </c>
      <c r="AV122" s="204" t="e">
        <f>IF('Crisis Indicator Data'!#REF!="No Data",1,IF(#REF!&lt;&gt;"",1,0))</f>
        <v>#REF!</v>
      </c>
      <c r="AW122" s="204" t="e">
        <f>IF('Crisis Indicator Data'!#REF!="No Data",1,IF(#REF!&lt;&gt;"",1,0))</f>
        <v>#REF!</v>
      </c>
      <c r="AX122" s="204" t="e">
        <f>IF('Crisis Indicator Data'!#REF!="No Data",1,IF(#REF!&lt;&gt;"",1,0))</f>
        <v>#REF!</v>
      </c>
      <c r="AY122" s="204" t="e">
        <f>IF('Crisis Indicator Data'!#REF!="No Data",1,IF(#REF!&lt;&gt;"",1,0))</f>
        <v>#REF!</v>
      </c>
      <c r="AZ122" s="204" t="e">
        <f>IF('Crisis Indicator Data'!#REF!="No Data",1,IF(#REF!&lt;&gt;"",1,0))</f>
        <v>#REF!</v>
      </c>
      <c r="BA122" t="e">
        <f t="shared" si="6"/>
        <v>#REF!</v>
      </c>
      <c r="BB122" s="22" t="e">
        <f t="shared" si="7"/>
        <v>#REF!</v>
      </c>
    </row>
    <row r="123" spans="1:54" x14ac:dyDescent="0.35">
      <c r="A123" t="s">
        <v>7049</v>
      </c>
      <c r="B123" s="204" t="e">
        <f>IF('Crisis Indicator Data'!#REF!="No Data",1,IF(#REF!&lt;&gt;"",1,0))</f>
        <v>#REF!</v>
      </c>
      <c r="C123" s="204" t="e">
        <f>IF('Crisis Indicator Data'!#REF!="No Data",1,IF(#REF!&lt;&gt;"",1,0))</f>
        <v>#REF!</v>
      </c>
      <c r="D123" s="204" t="e">
        <f>IF('Crisis Indicator Data'!#REF!="No Data",1,IF(#REF!&lt;&gt;"",1,0))</f>
        <v>#REF!</v>
      </c>
      <c r="E123" s="204" t="e">
        <f>IF('Crisis Indicator Data'!#REF!="No Data",1,IF(#REF!&lt;&gt;"",1,0))</f>
        <v>#REF!</v>
      </c>
      <c r="F123" s="204" t="e">
        <f>IF('Crisis Indicator Data'!#REF!="No Data",1,IF(#REF!&lt;&gt;"",1,0))</f>
        <v>#REF!</v>
      </c>
      <c r="G123" s="204" t="e">
        <f>IF('Crisis Indicator Data'!#REF!="No Data",1,IF(#REF!&lt;&gt;"",1,0))</f>
        <v>#REF!</v>
      </c>
      <c r="H123" s="204" t="e">
        <f>IF('Crisis Indicator Data'!#REF!="No Data",1,IF(#REF!&lt;&gt;"",1,0))</f>
        <v>#REF!</v>
      </c>
      <c r="I123" s="204" t="e">
        <f>IF('Crisis Indicator Data'!#REF!="No Data",1,IF(#REF!&lt;&gt;"",1,0))</f>
        <v>#REF!</v>
      </c>
      <c r="J123" s="204" t="e">
        <f>IF('Crisis Indicator Data'!#REF!="No Data",1,IF(#REF!&lt;&gt;"",1,0))</f>
        <v>#REF!</v>
      </c>
      <c r="K123" s="204" t="e">
        <f>IF('Crisis Indicator Data'!#REF!="No Data",1,IF(#REF!&lt;&gt;"",1,0))</f>
        <v>#REF!</v>
      </c>
      <c r="L123" s="204" t="e">
        <f>IF('Crisis Indicator Data'!#REF!="No Data",1,IF(#REF!&lt;&gt;"",1,0))</f>
        <v>#REF!</v>
      </c>
      <c r="M123" s="204" t="e">
        <f>IF('Crisis Indicator Data'!#REF!="No Data",1,IF(#REF!&lt;&gt;"",1,0))</f>
        <v>#REF!</v>
      </c>
      <c r="N123" s="204" t="e">
        <f>IF('Crisis Indicator Data'!#REF!="No Data",1,IF(#REF!&lt;&gt;"",1,0))</f>
        <v>#REF!</v>
      </c>
      <c r="O123" s="204" t="e">
        <f>IF('Crisis Indicator Data'!#REF!="No Data",1,IF(#REF!&lt;&gt;"",1,0))</f>
        <v>#REF!</v>
      </c>
      <c r="P123" s="204" t="e">
        <f>IF('Crisis Indicator Data'!#REF!="No Data",1,IF(#REF!&lt;&gt;"",1,0))</f>
        <v>#REF!</v>
      </c>
      <c r="Q123" s="204" t="e">
        <f>IF('Crisis Indicator Data'!#REF!="No Data",1,IF(#REF!&lt;&gt;"",1,0))</f>
        <v>#REF!</v>
      </c>
      <c r="R123" s="204" t="e">
        <f>IF('Crisis Indicator Data'!#REF!="No Data",1,IF(#REF!&lt;&gt;"",1,0))</f>
        <v>#REF!</v>
      </c>
      <c r="S123" s="204" t="e">
        <f>IF('Crisis Indicator Data'!#REF!="No Data",1,IF(#REF!&lt;&gt;"",1,0))</f>
        <v>#REF!</v>
      </c>
      <c r="T123" s="204" t="e">
        <f>IF('Crisis Indicator Data'!#REF!="No Data",1,IF(#REF!&lt;&gt;"",1,0))</f>
        <v>#REF!</v>
      </c>
      <c r="U123" s="204" t="e">
        <f>IF('Crisis Indicator Data'!#REF!="No Data",1,IF(#REF!&lt;&gt;"",1,0))</f>
        <v>#REF!</v>
      </c>
      <c r="V123" s="204" t="e">
        <f>IF('Crisis Indicator Data'!#REF!="No Data",1,IF(#REF!&lt;&gt;"",1,0))</f>
        <v>#REF!</v>
      </c>
      <c r="W123" s="204" t="e">
        <f>IF('Crisis Indicator Data'!#REF!="No Data",1,IF(#REF!&lt;&gt;"",1,0))</f>
        <v>#REF!</v>
      </c>
      <c r="X123" s="204" t="e">
        <f>IF('Crisis Indicator Data'!#REF!="No Data",1,IF(#REF!&lt;&gt;"",1,0))</f>
        <v>#REF!</v>
      </c>
      <c r="Y123" s="204" t="e">
        <f>IF('Crisis Indicator Data'!#REF!="No Data",1,IF(#REF!&lt;&gt;"",1,0))</f>
        <v>#REF!</v>
      </c>
      <c r="Z123" s="204" t="e">
        <f>IF('Crisis Indicator Data'!#REF!="No Data",1,IF(#REF!&lt;&gt;"",1,0))</f>
        <v>#REF!</v>
      </c>
      <c r="AA123" s="204" t="e">
        <f>IF('Crisis Indicator Data'!#REF!="No Data",1,IF(#REF!&lt;&gt;"",1,0))</f>
        <v>#REF!</v>
      </c>
      <c r="AB123" s="204" t="e">
        <f>IF('Crisis Indicator Data'!#REF!="No Data",1,IF(#REF!&lt;&gt;"",1,0))</f>
        <v>#REF!</v>
      </c>
      <c r="AC123" s="204" t="e">
        <f>IF('Crisis Indicator Data'!#REF!="No Data",1,IF(#REF!&lt;&gt;"",1,0))</f>
        <v>#REF!</v>
      </c>
      <c r="AD123" s="204" t="e">
        <f>IF('Crisis Indicator Data'!#REF!="No Data",1,IF(#REF!&lt;&gt;"",1,0))</f>
        <v>#REF!</v>
      </c>
      <c r="AE123" s="204" t="e">
        <f>IF('Crisis Indicator Data'!#REF!="No Data",1,IF(#REF!&lt;&gt;"",1,0))</f>
        <v>#REF!</v>
      </c>
      <c r="AF123" s="204" t="e">
        <f>IF('Crisis Indicator Data'!#REF!="No Data",1,IF(#REF!&lt;&gt;"",1,0))</f>
        <v>#REF!</v>
      </c>
      <c r="AG123" s="204" t="e">
        <f>IF('Crisis Indicator Data'!#REF!="No Data",1,IF(#REF!&lt;&gt;"",1,0))</f>
        <v>#REF!</v>
      </c>
      <c r="AH123" s="204" t="e">
        <f>IF('Crisis Indicator Data'!#REF!="No Data",1,IF(#REF!&lt;&gt;"",1,0))</f>
        <v>#REF!</v>
      </c>
      <c r="AI123" s="204" t="e">
        <f>IF('Crisis Indicator Data'!#REF!="No Data",1,IF(#REF!&lt;&gt;"",1,0))</f>
        <v>#REF!</v>
      </c>
      <c r="AJ123" s="204" t="e">
        <f>IF('Crisis Indicator Data'!#REF!="No Data",1,IF(#REF!&lt;&gt;"",1,0))</f>
        <v>#REF!</v>
      </c>
      <c r="AK123" s="204" t="e">
        <f>IF('Crisis Indicator Data'!#REF!="No Data",1,IF(#REF!&lt;&gt;"",1,0))</f>
        <v>#REF!</v>
      </c>
      <c r="AL123" s="204" t="e">
        <f>IF('Crisis Indicator Data'!#REF!="No Data",1,IF(#REF!&lt;&gt;"",1,0))</f>
        <v>#REF!</v>
      </c>
      <c r="AM123" s="204" t="e">
        <f>IF('Crisis Indicator Data'!#REF!="No Data",1,IF(#REF!&lt;&gt;"",1,0))</f>
        <v>#REF!</v>
      </c>
      <c r="AN123" s="204" t="e">
        <f>IF('Crisis Indicator Data'!#REF!="No Data",1,IF(#REF!&lt;&gt;"",1,0))</f>
        <v>#REF!</v>
      </c>
      <c r="AO123" s="204" t="e">
        <f>IF('Crisis Indicator Data'!#REF!="No Data",1,IF(#REF!&lt;&gt;"",1,0))</f>
        <v>#REF!</v>
      </c>
      <c r="AP123" s="204" t="e">
        <f>IF('Crisis Indicator Data'!#REF!="No Data",1,IF(#REF!&lt;&gt;"",1,0))</f>
        <v>#REF!</v>
      </c>
      <c r="AQ123" s="204" t="e">
        <f>IF('Crisis Indicator Data'!#REF!="No Data",1,IF(#REF!&lt;&gt;"",1,0))</f>
        <v>#REF!</v>
      </c>
      <c r="AR123" s="204" t="e">
        <f>IF('Crisis Indicator Data'!#REF!="No Data",1,IF(#REF!&lt;&gt;"",1,0))</f>
        <v>#REF!</v>
      </c>
      <c r="AS123" s="204" t="e">
        <f>IF('Crisis Indicator Data'!#REF!="No Data",1,IF(#REF!&lt;&gt;"",1,0))</f>
        <v>#REF!</v>
      </c>
      <c r="AT123" s="204" t="e">
        <f>IF('Crisis Indicator Data'!#REF!="No Data",1,IF(#REF!&lt;&gt;"",1,0))</f>
        <v>#REF!</v>
      </c>
      <c r="AU123" s="204" t="e">
        <f>IF('Crisis Indicator Data'!#REF!="No Data",1,IF(#REF!&lt;&gt;"",1,0))</f>
        <v>#REF!</v>
      </c>
      <c r="AV123" s="204" t="e">
        <f>IF('Crisis Indicator Data'!#REF!="No Data",1,IF(#REF!&lt;&gt;"",1,0))</f>
        <v>#REF!</v>
      </c>
      <c r="AW123" s="204" t="e">
        <f>IF('Crisis Indicator Data'!#REF!="No Data",1,IF(#REF!&lt;&gt;"",1,0))</f>
        <v>#REF!</v>
      </c>
      <c r="AX123" s="204" t="e">
        <f>IF('Crisis Indicator Data'!#REF!="No Data",1,IF(#REF!&lt;&gt;"",1,0))</f>
        <v>#REF!</v>
      </c>
      <c r="AY123" s="204" t="e">
        <f>IF('Crisis Indicator Data'!#REF!="No Data",1,IF(#REF!&lt;&gt;"",1,0))</f>
        <v>#REF!</v>
      </c>
      <c r="AZ123" s="204" t="e">
        <f>IF('Crisis Indicator Data'!#REF!="No Data",1,IF(#REF!&lt;&gt;"",1,0))</f>
        <v>#REF!</v>
      </c>
      <c r="BA123" t="e">
        <f t="shared" si="6"/>
        <v>#REF!</v>
      </c>
      <c r="BB123" s="22" t="e">
        <f t="shared" si="7"/>
        <v>#REF!</v>
      </c>
    </row>
    <row r="124" spans="1:54" x14ac:dyDescent="0.35">
      <c r="A124" t="s">
        <v>7039</v>
      </c>
      <c r="B124" s="204" t="e">
        <f>IF('Crisis Indicator Data'!#REF!="No Data",1,IF(#REF!&lt;&gt;"",1,0))</f>
        <v>#REF!</v>
      </c>
      <c r="C124" s="204" t="e">
        <f>IF('Crisis Indicator Data'!#REF!="No Data",1,IF(#REF!&lt;&gt;"",1,0))</f>
        <v>#REF!</v>
      </c>
      <c r="D124" s="204" t="e">
        <f>IF('Crisis Indicator Data'!#REF!="No Data",1,IF(#REF!&lt;&gt;"",1,0))</f>
        <v>#REF!</v>
      </c>
      <c r="E124" s="204" t="e">
        <f>IF('Crisis Indicator Data'!#REF!="No Data",1,IF(#REF!&lt;&gt;"",1,0))</f>
        <v>#REF!</v>
      </c>
      <c r="F124" s="204" t="e">
        <f>IF('Crisis Indicator Data'!#REF!="No Data",1,IF(#REF!&lt;&gt;"",1,0))</f>
        <v>#REF!</v>
      </c>
      <c r="G124" s="204" t="e">
        <f>IF('Crisis Indicator Data'!#REF!="No Data",1,IF(#REF!&lt;&gt;"",1,0))</f>
        <v>#REF!</v>
      </c>
      <c r="H124" s="204" t="e">
        <f>IF('Crisis Indicator Data'!#REF!="No Data",1,IF(#REF!&lt;&gt;"",1,0))</f>
        <v>#REF!</v>
      </c>
      <c r="I124" s="204" t="e">
        <f>IF('Crisis Indicator Data'!#REF!="No Data",1,IF(#REF!&lt;&gt;"",1,0))</f>
        <v>#REF!</v>
      </c>
      <c r="J124" s="204" t="e">
        <f>IF('Crisis Indicator Data'!#REF!="No Data",1,IF(#REF!&lt;&gt;"",1,0))</f>
        <v>#REF!</v>
      </c>
      <c r="K124" s="204" t="e">
        <f>IF('Crisis Indicator Data'!#REF!="No Data",1,IF(#REF!&lt;&gt;"",1,0))</f>
        <v>#REF!</v>
      </c>
      <c r="L124" s="204" t="e">
        <f>IF('Crisis Indicator Data'!#REF!="No Data",1,IF(#REF!&lt;&gt;"",1,0))</f>
        <v>#REF!</v>
      </c>
      <c r="M124" s="204" t="e">
        <f>IF('Crisis Indicator Data'!#REF!="No Data",1,IF(#REF!&lt;&gt;"",1,0))</f>
        <v>#REF!</v>
      </c>
      <c r="N124" s="204" t="e">
        <f>IF('Crisis Indicator Data'!#REF!="No Data",1,IF(#REF!&lt;&gt;"",1,0))</f>
        <v>#REF!</v>
      </c>
      <c r="O124" s="204" t="e">
        <f>IF('Crisis Indicator Data'!#REF!="No Data",1,IF(#REF!&lt;&gt;"",1,0))</f>
        <v>#REF!</v>
      </c>
      <c r="P124" s="204" t="e">
        <f>IF('Crisis Indicator Data'!#REF!="No Data",1,IF(#REF!&lt;&gt;"",1,0))</f>
        <v>#REF!</v>
      </c>
      <c r="Q124" s="204" t="e">
        <f>IF('Crisis Indicator Data'!#REF!="No Data",1,IF(#REF!&lt;&gt;"",1,0))</f>
        <v>#REF!</v>
      </c>
      <c r="R124" s="204" t="e">
        <f>IF('Crisis Indicator Data'!#REF!="No Data",1,IF(#REF!&lt;&gt;"",1,0))</f>
        <v>#REF!</v>
      </c>
      <c r="S124" s="204" t="e">
        <f>IF('Crisis Indicator Data'!#REF!="No Data",1,IF(#REF!&lt;&gt;"",1,0))</f>
        <v>#REF!</v>
      </c>
      <c r="T124" s="204" t="e">
        <f>IF('Crisis Indicator Data'!#REF!="No Data",1,IF(#REF!&lt;&gt;"",1,0))</f>
        <v>#REF!</v>
      </c>
      <c r="U124" s="204" t="e">
        <f>IF('Crisis Indicator Data'!#REF!="No Data",1,IF(#REF!&lt;&gt;"",1,0))</f>
        <v>#REF!</v>
      </c>
      <c r="V124" s="204" t="e">
        <f>IF('Crisis Indicator Data'!#REF!="No Data",1,IF(#REF!&lt;&gt;"",1,0))</f>
        <v>#REF!</v>
      </c>
      <c r="W124" s="204" t="e">
        <f>IF('Crisis Indicator Data'!#REF!="No Data",1,IF(#REF!&lt;&gt;"",1,0))</f>
        <v>#REF!</v>
      </c>
      <c r="X124" s="204" t="e">
        <f>IF('Crisis Indicator Data'!#REF!="No Data",1,IF(#REF!&lt;&gt;"",1,0))</f>
        <v>#REF!</v>
      </c>
      <c r="Y124" s="204" t="e">
        <f>IF('Crisis Indicator Data'!#REF!="No Data",1,IF(#REF!&lt;&gt;"",1,0))</f>
        <v>#REF!</v>
      </c>
      <c r="Z124" s="204" t="e">
        <f>IF('Crisis Indicator Data'!#REF!="No Data",1,IF(#REF!&lt;&gt;"",1,0))</f>
        <v>#REF!</v>
      </c>
      <c r="AA124" s="204" t="e">
        <f>IF('Crisis Indicator Data'!#REF!="No Data",1,IF(#REF!&lt;&gt;"",1,0))</f>
        <v>#REF!</v>
      </c>
      <c r="AB124" s="204" t="e">
        <f>IF('Crisis Indicator Data'!#REF!="No Data",1,IF(#REF!&lt;&gt;"",1,0))</f>
        <v>#REF!</v>
      </c>
      <c r="AC124" s="204" t="e">
        <f>IF('Crisis Indicator Data'!#REF!="No Data",1,IF(#REF!&lt;&gt;"",1,0))</f>
        <v>#REF!</v>
      </c>
      <c r="AD124" s="204" t="e">
        <f>IF('Crisis Indicator Data'!#REF!="No Data",1,IF(#REF!&lt;&gt;"",1,0))</f>
        <v>#REF!</v>
      </c>
      <c r="AE124" s="204" t="e">
        <f>IF('Crisis Indicator Data'!#REF!="No Data",1,IF(#REF!&lt;&gt;"",1,0))</f>
        <v>#REF!</v>
      </c>
      <c r="AF124" s="204" t="e">
        <f>IF('Crisis Indicator Data'!#REF!="No Data",1,IF(#REF!&lt;&gt;"",1,0))</f>
        <v>#REF!</v>
      </c>
      <c r="AG124" s="204" t="e">
        <f>IF('Crisis Indicator Data'!#REF!="No Data",1,IF(#REF!&lt;&gt;"",1,0))</f>
        <v>#REF!</v>
      </c>
      <c r="AH124" s="204" t="e">
        <f>IF('Crisis Indicator Data'!#REF!="No Data",1,IF(#REF!&lt;&gt;"",1,0))</f>
        <v>#REF!</v>
      </c>
      <c r="AI124" s="204" t="e">
        <f>IF('Crisis Indicator Data'!#REF!="No Data",1,IF(#REF!&lt;&gt;"",1,0))</f>
        <v>#REF!</v>
      </c>
      <c r="AJ124" s="204" t="e">
        <f>IF('Crisis Indicator Data'!#REF!="No Data",1,IF(#REF!&lt;&gt;"",1,0))</f>
        <v>#REF!</v>
      </c>
      <c r="AK124" s="204" t="e">
        <f>IF('Crisis Indicator Data'!#REF!="No Data",1,IF(#REF!&lt;&gt;"",1,0))</f>
        <v>#REF!</v>
      </c>
      <c r="AL124" s="204" t="e">
        <f>IF('Crisis Indicator Data'!#REF!="No Data",1,IF(#REF!&lt;&gt;"",1,0))</f>
        <v>#REF!</v>
      </c>
      <c r="AM124" s="204" t="e">
        <f>IF('Crisis Indicator Data'!#REF!="No Data",1,IF(#REF!&lt;&gt;"",1,0))</f>
        <v>#REF!</v>
      </c>
      <c r="AN124" s="204" t="e">
        <f>IF('Crisis Indicator Data'!#REF!="No Data",1,IF(#REF!&lt;&gt;"",1,0))</f>
        <v>#REF!</v>
      </c>
      <c r="AO124" s="204" t="e">
        <f>IF('Crisis Indicator Data'!#REF!="No Data",1,IF(#REF!&lt;&gt;"",1,0))</f>
        <v>#REF!</v>
      </c>
      <c r="AP124" s="204" t="e">
        <f>IF('Crisis Indicator Data'!#REF!="No Data",1,IF(#REF!&lt;&gt;"",1,0))</f>
        <v>#REF!</v>
      </c>
      <c r="AQ124" s="204" t="e">
        <f>IF('Crisis Indicator Data'!#REF!="No Data",1,IF(#REF!&lt;&gt;"",1,0))</f>
        <v>#REF!</v>
      </c>
      <c r="AR124" s="204" t="e">
        <f>IF('Crisis Indicator Data'!#REF!="No Data",1,IF(#REF!&lt;&gt;"",1,0))</f>
        <v>#REF!</v>
      </c>
      <c r="AS124" s="204" t="e">
        <f>IF('Crisis Indicator Data'!#REF!="No Data",1,IF(#REF!&lt;&gt;"",1,0))</f>
        <v>#REF!</v>
      </c>
      <c r="AT124" s="204" t="e">
        <f>IF('Crisis Indicator Data'!#REF!="No Data",1,IF(#REF!&lt;&gt;"",1,0))</f>
        <v>#REF!</v>
      </c>
      <c r="AU124" s="204" t="e">
        <f>IF('Crisis Indicator Data'!#REF!="No Data",1,IF(#REF!&lt;&gt;"",1,0))</f>
        <v>#REF!</v>
      </c>
      <c r="AV124" s="204" t="e">
        <f>IF('Crisis Indicator Data'!#REF!="No Data",1,IF(#REF!&lt;&gt;"",1,0))</f>
        <v>#REF!</v>
      </c>
      <c r="AW124" s="204" t="e">
        <f>IF('Crisis Indicator Data'!#REF!="No Data",1,IF(#REF!&lt;&gt;"",1,0))</f>
        <v>#REF!</v>
      </c>
      <c r="AX124" s="204" t="e">
        <f>IF('Crisis Indicator Data'!#REF!="No Data",1,IF(#REF!&lt;&gt;"",1,0))</f>
        <v>#REF!</v>
      </c>
      <c r="AY124" s="204" t="e">
        <f>IF('Crisis Indicator Data'!#REF!="No Data",1,IF(#REF!&lt;&gt;"",1,0))</f>
        <v>#REF!</v>
      </c>
      <c r="AZ124" s="204" t="e">
        <f>IF('Crisis Indicator Data'!#REF!="No Data",1,IF(#REF!&lt;&gt;"",1,0))</f>
        <v>#REF!</v>
      </c>
      <c r="BA124" t="e">
        <f t="shared" si="6"/>
        <v>#REF!</v>
      </c>
      <c r="BB124" s="22" t="e">
        <f t="shared" si="7"/>
        <v>#REF!</v>
      </c>
    </row>
    <row r="125" spans="1:54" x14ac:dyDescent="0.35">
      <c r="A125" t="s">
        <v>7037</v>
      </c>
      <c r="B125" s="204" t="e">
        <f>IF('Crisis Indicator Data'!#REF!="No Data",1,IF(#REF!&lt;&gt;"",1,0))</f>
        <v>#REF!</v>
      </c>
      <c r="C125" s="204" t="e">
        <f>IF('Crisis Indicator Data'!#REF!="No Data",1,IF(#REF!&lt;&gt;"",1,0))</f>
        <v>#REF!</v>
      </c>
      <c r="D125" s="204" t="e">
        <f>IF('Crisis Indicator Data'!#REF!="No Data",1,IF(#REF!&lt;&gt;"",1,0))</f>
        <v>#REF!</v>
      </c>
      <c r="E125" s="204" t="e">
        <f>IF('Crisis Indicator Data'!#REF!="No Data",1,IF(#REF!&lt;&gt;"",1,0))</f>
        <v>#REF!</v>
      </c>
      <c r="F125" s="204" t="e">
        <f>IF('Crisis Indicator Data'!#REF!="No Data",1,IF(#REF!&lt;&gt;"",1,0))</f>
        <v>#REF!</v>
      </c>
      <c r="G125" s="204" t="e">
        <f>IF('Crisis Indicator Data'!#REF!="No Data",1,IF(#REF!&lt;&gt;"",1,0))</f>
        <v>#REF!</v>
      </c>
      <c r="H125" s="204" t="e">
        <f>IF('Crisis Indicator Data'!#REF!="No Data",1,IF(#REF!&lt;&gt;"",1,0))</f>
        <v>#REF!</v>
      </c>
      <c r="I125" s="204" t="e">
        <f>IF('Crisis Indicator Data'!#REF!="No Data",1,IF(#REF!&lt;&gt;"",1,0))</f>
        <v>#REF!</v>
      </c>
      <c r="J125" s="204" t="e">
        <f>IF('Crisis Indicator Data'!#REF!="No Data",1,IF(#REF!&lt;&gt;"",1,0))</f>
        <v>#REF!</v>
      </c>
      <c r="K125" s="204" t="e">
        <f>IF('Crisis Indicator Data'!#REF!="No Data",1,IF(#REF!&lt;&gt;"",1,0))</f>
        <v>#REF!</v>
      </c>
      <c r="L125" s="204" t="e">
        <f>IF('Crisis Indicator Data'!#REF!="No Data",1,IF(#REF!&lt;&gt;"",1,0))</f>
        <v>#REF!</v>
      </c>
      <c r="M125" s="204" t="e">
        <f>IF('Crisis Indicator Data'!#REF!="No Data",1,IF(#REF!&lt;&gt;"",1,0))</f>
        <v>#REF!</v>
      </c>
      <c r="N125" s="204" t="e">
        <f>IF('Crisis Indicator Data'!#REF!="No Data",1,IF(#REF!&lt;&gt;"",1,0))</f>
        <v>#REF!</v>
      </c>
      <c r="O125" s="204" t="e">
        <f>IF('Crisis Indicator Data'!#REF!="No Data",1,IF(#REF!&lt;&gt;"",1,0))</f>
        <v>#REF!</v>
      </c>
      <c r="P125" s="204" t="e">
        <f>IF('Crisis Indicator Data'!#REF!="No Data",1,IF(#REF!&lt;&gt;"",1,0))</f>
        <v>#REF!</v>
      </c>
      <c r="Q125" s="204" t="e">
        <f>IF('Crisis Indicator Data'!#REF!="No Data",1,IF(#REF!&lt;&gt;"",1,0))</f>
        <v>#REF!</v>
      </c>
      <c r="R125" s="204" t="e">
        <f>IF('Crisis Indicator Data'!#REF!="No Data",1,IF(#REF!&lt;&gt;"",1,0))</f>
        <v>#REF!</v>
      </c>
      <c r="S125" s="204" t="e">
        <f>IF('Crisis Indicator Data'!#REF!="No Data",1,IF(#REF!&lt;&gt;"",1,0))</f>
        <v>#REF!</v>
      </c>
      <c r="T125" s="204" t="e">
        <f>IF('Crisis Indicator Data'!#REF!="No Data",1,IF(#REF!&lt;&gt;"",1,0))</f>
        <v>#REF!</v>
      </c>
      <c r="U125" s="204" t="e">
        <f>IF('Crisis Indicator Data'!#REF!="No Data",1,IF(#REF!&lt;&gt;"",1,0))</f>
        <v>#REF!</v>
      </c>
      <c r="V125" s="204" t="e">
        <f>IF('Crisis Indicator Data'!#REF!="No Data",1,IF(#REF!&lt;&gt;"",1,0))</f>
        <v>#REF!</v>
      </c>
      <c r="W125" s="204" t="e">
        <f>IF('Crisis Indicator Data'!#REF!="No Data",1,IF(#REF!&lt;&gt;"",1,0))</f>
        <v>#REF!</v>
      </c>
      <c r="X125" s="204" t="e">
        <f>IF('Crisis Indicator Data'!#REF!="No Data",1,IF(#REF!&lt;&gt;"",1,0))</f>
        <v>#REF!</v>
      </c>
      <c r="Y125" s="204" t="e">
        <f>IF('Crisis Indicator Data'!#REF!="No Data",1,IF(#REF!&lt;&gt;"",1,0))</f>
        <v>#REF!</v>
      </c>
      <c r="Z125" s="204" t="e">
        <f>IF('Crisis Indicator Data'!#REF!="No Data",1,IF(#REF!&lt;&gt;"",1,0))</f>
        <v>#REF!</v>
      </c>
      <c r="AA125" s="204" t="e">
        <f>IF('Crisis Indicator Data'!#REF!="No Data",1,IF(#REF!&lt;&gt;"",1,0))</f>
        <v>#REF!</v>
      </c>
      <c r="AB125" s="204" t="e">
        <f>IF('Crisis Indicator Data'!#REF!="No Data",1,IF(#REF!&lt;&gt;"",1,0))</f>
        <v>#REF!</v>
      </c>
      <c r="AC125" s="204" t="e">
        <f>IF('Crisis Indicator Data'!#REF!="No Data",1,IF(#REF!&lt;&gt;"",1,0))</f>
        <v>#REF!</v>
      </c>
      <c r="AD125" s="204" t="e">
        <f>IF('Crisis Indicator Data'!#REF!="No Data",1,IF(#REF!&lt;&gt;"",1,0))</f>
        <v>#REF!</v>
      </c>
      <c r="AE125" s="204" t="e">
        <f>IF('Crisis Indicator Data'!#REF!="No Data",1,IF(#REF!&lt;&gt;"",1,0))</f>
        <v>#REF!</v>
      </c>
      <c r="AF125" s="204" t="e">
        <f>IF('Crisis Indicator Data'!#REF!="No Data",1,IF(#REF!&lt;&gt;"",1,0))</f>
        <v>#REF!</v>
      </c>
      <c r="AG125" s="204" t="e">
        <f>IF('Crisis Indicator Data'!#REF!="No Data",1,IF(#REF!&lt;&gt;"",1,0))</f>
        <v>#REF!</v>
      </c>
      <c r="AH125" s="204" t="e">
        <f>IF('Crisis Indicator Data'!#REF!="No Data",1,IF(#REF!&lt;&gt;"",1,0))</f>
        <v>#REF!</v>
      </c>
      <c r="AI125" s="204" t="e">
        <f>IF('Crisis Indicator Data'!#REF!="No Data",1,IF(#REF!&lt;&gt;"",1,0))</f>
        <v>#REF!</v>
      </c>
      <c r="AJ125" s="204" t="e">
        <f>IF('Crisis Indicator Data'!#REF!="No Data",1,IF(#REF!&lt;&gt;"",1,0))</f>
        <v>#REF!</v>
      </c>
      <c r="AK125" s="204" t="e">
        <f>IF('Crisis Indicator Data'!#REF!="No Data",1,IF(#REF!&lt;&gt;"",1,0))</f>
        <v>#REF!</v>
      </c>
      <c r="AL125" s="204" t="e">
        <f>IF('Crisis Indicator Data'!#REF!="No Data",1,IF(#REF!&lt;&gt;"",1,0))</f>
        <v>#REF!</v>
      </c>
      <c r="AM125" s="204" t="e">
        <f>IF('Crisis Indicator Data'!#REF!="No Data",1,IF(#REF!&lt;&gt;"",1,0))</f>
        <v>#REF!</v>
      </c>
      <c r="AN125" s="204" t="e">
        <f>IF('Crisis Indicator Data'!#REF!="No Data",1,IF(#REF!&lt;&gt;"",1,0))</f>
        <v>#REF!</v>
      </c>
      <c r="AO125" s="204" t="e">
        <f>IF('Crisis Indicator Data'!#REF!="No Data",1,IF(#REF!&lt;&gt;"",1,0))</f>
        <v>#REF!</v>
      </c>
      <c r="AP125" s="204" t="e">
        <f>IF('Crisis Indicator Data'!#REF!="No Data",1,IF(#REF!&lt;&gt;"",1,0))</f>
        <v>#REF!</v>
      </c>
      <c r="AQ125" s="204" t="e">
        <f>IF('Crisis Indicator Data'!#REF!="No Data",1,IF(#REF!&lt;&gt;"",1,0))</f>
        <v>#REF!</v>
      </c>
      <c r="AR125" s="204" t="e">
        <f>IF('Crisis Indicator Data'!#REF!="No Data",1,IF(#REF!&lt;&gt;"",1,0))</f>
        <v>#REF!</v>
      </c>
      <c r="AS125" s="204" t="e">
        <f>IF('Crisis Indicator Data'!#REF!="No Data",1,IF(#REF!&lt;&gt;"",1,0))</f>
        <v>#REF!</v>
      </c>
      <c r="AT125" s="204" t="e">
        <f>IF('Crisis Indicator Data'!#REF!="No Data",1,IF(#REF!&lt;&gt;"",1,0))</f>
        <v>#REF!</v>
      </c>
      <c r="AU125" s="204" t="e">
        <f>IF('Crisis Indicator Data'!#REF!="No Data",1,IF(#REF!&lt;&gt;"",1,0))</f>
        <v>#REF!</v>
      </c>
      <c r="AV125" s="204" t="e">
        <f>IF('Crisis Indicator Data'!#REF!="No Data",1,IF(#REF!&lt;&gt;"",1,0))</f>
        <v>#REF!</v>
      </c>
      <c r="AW125" s="204" t="e">
        <f>IF('Crisis Indicator Data'!#REF!="No Data",1,IF(#REF!&lt;&gt;"",1,0))</f>
        <v>#REF!</v>
      </c>
      <c r="AX125" s="204" t="e">
        <f>IF('Crisis Indicator Data'!#REF!="No Data",1,IF(#REF!&lt;&gt;"",1,0))</f>
        <v>#REF!</v>
      </c>
      <c r="AY125" s="204" t="e">
        <f>IF('Crisis Indicator Data'!#REF!="No Data",1,IF(#REF!&lt;&gt;"",1,0))</f>
        <v>#REF!</v>
      </c>
      <c r="AZ125" s="204" t="e">
        <f>IF('Crisis Indicator Data'!#REF!="No Data",1,IF(#REF!&lt;&gt;"",1,0))</f>
        <v>#REF!</v>
      </c>
      <c r="BA125" t="e">
        <f t="shared" si="6"/>
        <v>#REF!</v>
      </c>
      <c r="BB125" s="22" t="e">
        <f t="shared" si="7"/>
        <v>#REF!</v>
      </c>
    </row>
    <row r="126" spans="1:54" x14ac:dyDescent="0.35">
      <c r="A126" t="s">
        <v>7038</v>
      </c>
      <c r="B126" s="204" t="e">
        <f>IF('Crisis Indicator Data'!#REF!="No Data",1,IF(#REF!&lt;&gt;"",1,0))</f>
        <v>#REF!</v>
      </c>
      <c r="C126" s="204" t="e">
        <f>IF('Crisis Indicator Data'!#REF!="No Data",1,IF(#REF!&lt;&gt;"",1,0))</f>
        <v>#REF!</v>
      </c>
      <c r="D126" s="204" t="e">
        <f>IF('Crisis Indicator Data'!#REF!="No Data",1,IF(#REF!&lt;&gt;"",1,0))</f>
        <v>#REF!</v>
      </c>
      <c r="E126" s="204" t="e">
        <f>IF('Crisis Indicator Data'!#REF!="No Data",1,IF(#REF!&lt;&gt;"",1,0))</f>
        <v>#REF!</v>
      </c>
      <c r="F126" s="204" t="e">
        <f>IF('Crisis Indicator Data'!#REF!="No Data",1,IF(#REF!&lt;&gt;"",1,0))</f>
        <v>#REF!</v>
      </c>
      <c r="G126" s="204" t="e">
        <f>IF('Crisis Indicator Data'!#REF!="No Data",1,IF(#REF!&lt;&gt;"",1,0))</f>
        <v>#REF!</v>
      </c>
      <c r="H126" s="204" t="e">
        <f>IF('Crisis Indicator Data'!#REF!="No Data",1,IF(#REF!&lt;&gt;"",1,0))</f>
        <v>#REF!</v>
      </c>
      <c r="I126" s="204" t="e">
        <f>IF('Crisis Indicator Data'!#REF!="No Data",1,IF(#REF!&lt;&gt;"",1,0))</f>
        <v>#REF!</v>
      </c>
      <c r="J126" s="204" t="e">
        <f>IF('Crisis Indicator Data'!#REF!="No Data",1,IF(#REF!&lt;&gt;"",1,0))</f>
        <v>#REF!</v>
      </c>
      <c r="K126" s="204" t="e">
        <f>IF('Crisis Indicator Data'!#REF!="No Data",1,IF(#REF!&lt;&gt;"",1,0))</f>
        <v>#REF!</v>
      </c>
      <c r="L126" s="204" t="e">
        <f>IF('Crisis Indicator Data'!#REF!="No Data",1,IF(#REF!&lt;&gt;"",1,0))</f>
        <v>#REF!</v>
      </c>
      <c r="M126" s="204" t="e">
        <f>IF('Crisis Indicator Data'!#REF!="No Data",1,IF(#REF!&lt;&gt;"",1,0))</f>
        <v>#REF!</v>
      </c>
      <c r="N126" s="204" t="e">
        <f>IF('Crisis Indicator Data'!#REF!="No Data",1,IF(#REF!&lt;&gt;"",1,0))</f>
        <v>#REF!</v>
      </c>
      <c r="O126" s="204" t="e">
        <f>IF('Crisis Indicator Data'!#REF!="No Data",1,IF(#REF!&lt;&gt;"",1,0))</f>
        <v>#REF!</v>
      </c>
      <c r="P126" s="204" t="e">
        <f>IF('Crisis Indicator Data'!#REF!="No Data",1,IF(#REF!&lt;&gt;"",1,0))</f>
        <v>#REF!</v>
      </c>
      <c r="Q126" s="204" t="e">
        <f>IF('Crisis Indicator Data'!#REF!="No Data",1,IF(#REF!&lt;&gt;"",1,0))</f>
        <v>#REF!</v>
      </c>
      <c r="R126" s="204" t="e">
        <f>IF('Crisis Indicator Data'!#REF!="No Data",1,IF(#REF!&lt;&gt;"",1,0))</f>
        <v>#REF!</v>
      </c>
      <c r="S126" s="204" t="e">
        <f>IF('Crisis Indicator Data'!#REF!="No Data",1,IF(#REF!&lt;&gt;"",1,0))</f>
        <v>#REF!</v>
      </c>
      <c r="T126" s="204" t="e">
        <f>IF('Crisis Indicator Data'!#REF!="No Data",1,IF(#REF!&lt;&gt;"",1,0))</f>
        <v>#REF!</v>
      </c>
      <c r="U126" s="204" t="e">
        <f>IF('Crisis Indicator Data'!#REF!="No Data",1,IF(#REF!&lt;&gt;"",1,0))</f>
        <v>#REF!</v>
      </c>
      <c r="V126" s="204" t="e">
        <f>IF('Crisis Indicator Data'!#REF!="No Data",1,IF(#REF!&lt;&gt;"",1,0))</f>
        <v>#REF!</v>
      </c>
      <c r="W126" s="204" t="e">
        <f>IF('Crisis Indicator Data'!#REF!="No Data",1,IF(#REF!&lt;&gt;"",1,0))</f>
        <v>#REF!</v>
      </c>
      <c r="X126" s="204" t="e">
        <f>IF('Crisis Indicator Data'!#REF!="No Data",1,IF(#REF!&lt;&gt;"",1,0))</f>
        <v>#REF!</v>
      </c>
      <c r="Y126" s="204" t="e">
        <f>IF('Crisis Indicator Data'!#REF!="No Data",1,IF(#REF!&lt;&gt;"",1,0))</f>
        <v>#REF!</v>
      </c>
      <c r="Z126" s="204" t="e">
        <f>IF('Crisis Indicator Data'!#REF!="No Data",1,IF(#REF!&lt;&gt;"",1,0))</f>
        <v>#REF!</v>
      </c>
      <c r="AA126" s="204" t="e">
        <f>IF('Crisis Indicator Data'!#REF!="No Data",1,IF(#REF!&lt;&gt;"",1,0))</f>
        <v>#REF!</v>
      </c>
      <c r="AB126" s="204" t="e">
        <f>IF('Crisis Indicator Data'!#REF!="No Data",1,IF(#REF!&lt;&gt;"",1,0))</f>
        <v>#REF!</v>
      </c>
      <c r="AC126" s="204" t="e">
        <f>IF('Crisis Indicator Data'!#REF!="No Data",1,IF(#REF!&lt;&gt;"",1,0))</f>
        <v>#REF!</v>
      </c>
      <c r="AD126" s="204" t="e">
        <f>IF('Crisis Indicator Data'!#REF!="No Data",1,IF(#REF!&lt;&gt;"",1,0))</f>
        <v>#REF!</v>
      </c>
      <c r="AE126" s="204" t="e">
        <f>IF('Crisis Indicator Data'!#REF!="No Data",1,IF(#REF!&lt;&gt;"",1,0))</f>
        <v>#REF!</v>
      </c>
      <c r="AF126" s="204" t="e">
        <f>IF('Crisis Indicator Data'!#REF!="No Data",1,IF(#REF!&lt;&gt;"",1,0))</f>
        <v>#REF!</v>
      </c>
      <c r="AG126" s="204" t="e">
        <f>IF('Crisis Indicator Data'!#REF!="No Data",1,IF(#REF!&lt;&gt;"",1,0))</f>
        <v>#REF!</v>
      </c>
      <c r="AH126" s="204" t="e">
        <f>IF('Crisis Indicator Data'!#REF!="No Data",1,IF(#REF!&lt;&gt;"",1,0))</f>
        <v>#REF!</v>
      </c>
      <c r="AI126" s="204" t="e">
        <f>IF('Crisis Indicator Data'!#REF!="No Data",1,IF(#REF!&lt;&gt;"",1,0))</f>
        <v>#REF!</v>
      </c>
      <c r="AJ126" s="204" t="e">
        <f>IF('Crisis Indicator Data'!#REF!="No Data",1,IF(#REF!&lt;&gt;"",1,0))</f>
        <v>#REF!</v>
      </c>
      <c r="AK126" s="204" t="e">
        <f>IF('Crisis Indicator Data'!#REF!="No Data",1,IF(#REF!&lt;&gt;"",1,0))</f>
        <v>#REF!</v>
      </c>
      <c r="AL126" s="204" t="e">
        <f>IF('Crisis Indicator Data'!#REF!="No Data",1,IF(#REF!&lt;&gt;"",1,0))</f>
        <v>#REF!</v>
      </c>
      <c r="AM126" s="204" t="e">
        <f>IF('Crisis Indicator Data'!#REF!="No Data",1,IF(#REF!&lt;&gt;"",1,0))</f>
        <v>#REF!</v>
      </c>
      <c r="AN126" s="204" t="e">
        <f>IF('Crisis Indicator Data'!#REF!="No Data",1,IF(#REF!&lt;&gt;"",1,0))</f>
        <v>#REF!</v>
      </c>
      <c r="AO126" s="204" t="e">
        <f>IF('Crisis Indicator Data'!#REF!="No Data",1,IF(#REF!&lt;&gt;"",1,0))</f>
        <v>#REF!</v>
      </c>
      <c r="AP126" s="204" t="e">
        <f>IF('Crisis Indicator Data'!#REF!="No Data",1,IF(#REF!&lt;&gt;"",1,0))</f>
        <v>#REF!</v>
      </c>
      <c r="AQ126" s="204" t="e">
        <f>IF('Crisis Indicator Data'!#REF!="No Data",1,IF(#REF!&lt;&gt;"",1,0))</f>
        <v>#REF!</v>
      </c>
      <c r="AR126" s="204" t="e">
        <f>IF('Crisis Indicator Data'!#REF!="No Data",1,IF(#REF!&lt;&gt;"",1,0))</f>
        <v>#REF!</v>
      </c>
      <c r="AS126" s="204" t="e">
        <f>IF('Crisis Indicator Data'!#REF!="No Data",1,IF(#REF!&lt;&gt;"",1,0))</f>
        <v>#REF!</v>
      </c>
      <c r="AT126" s="204" t="e">
        <f>IF('Crisis Indicator Data'!#REF!="No Data",1,IF(#REF!&lt;&gt;"",1,0))</f>
        <v>#REF!</v>
      </c>
      <c r="AU126" s="204" t="e">
        <f>IF('Crisis Indicator Data'!#REF!="No Data",1,IF(#REF!&lt;&gt;"",1,0))</f>
        <v>#REF!</v>
      </c>
      <c r="AV126" s="204" t="e">
        <f>IF('Crisis Indicator Data'!#REF!="No Data",1,IF(#REF!&lt;&gt;"",1,0))</f>
        <v>#REF!</v>
      </c>
      <c r="AW126" s="204" t="e">
        <f>IF('Crisis Indicator Data'!#REF!="No Data",1,IF(#REF!&lt;&gt;"",1,0))</f>
        <v>#REF!</v>
      </c>
      <c r="AX126" s="204" t="e">
        <f>IF('Crisis Indicator Data'!#REF!="No Data",1,IF(#REF!&lt;&gt;"",1,0))</f>
        <v>#REF!</v>
      </c>
      <c r="AY126" s="204" t="e">
        <f>IF('Crisis Indicator Data'!#REF!="No Data",1,IF(#REF!&lt;&gt;"",1,0))</f>
        <v>#REF!</v>
      </c>
      <c r="AZ126" s="204" t="e">
        <f>IF('Crisis Indicator Data'!#REF!="No Data",1,IF(#REF!&lt;&gt;"",1,0))</f>
        <v>#REF!</v>
      </c>
      <c r="BA126" t="e">
        <f t="shared" si="6"/>
        <v>#REF!</v>
      </c>
      <c r="BB126" s="22" t="e">
        <f t="shared" si="7"/>
        <v>#REF!</v>
      </c>
    </row>
    <row r="127" spans="1:54" x14ac:dyDescent="0.35">
      <c r="A127" t="s">
        <v>7043</v>
      </c>
      <c r="B127" s="204" t="e">
        <f>IF('Crisis Indicator Data'!#REF!="No Data",1,IF(#REF!&lt;&gt;"",1,0))</f>
        <v>#REF!</v>
      </c>
      <c r="C127" s="204" t="e">
        <f>IF('Crisis Indicator Data'!#REF!="No Data",1,IF(#REF!&lt;&gt;"",1,0))</f>
        <v>#REF!</v>
      </c>
      <c r="D127" s="204" t="e">
        <f>IF('Crisis Indicator Data'!#REF!="No Data",1,IF(#REF!&lt;&gt;"",1,0))</f>
        <v>#REF!</v>
      </c>
      <c r="E127" s="204" t="e">
        <f>IF('Crisis Indicator Data'!#REF!="No Data",1,IF(#REF!&lt;&gt;"",1,0))</f>
        <v>#REF!</v>
      </c>
      <c r="F127" s="204" t="e">
        <f>IF('Crisis Indicator Data'!#REF!="No Data",1,IF(#REF!&lt;&gt;"",1,0))</f>
        <v>#REF!</v>
      </c>
      <c r="G127" s="204" t="e">
        <f>IF('Crisis Indicator Data'!#REF!="No Data",1,IF(#REF!&lt;&gt;"",1,0))</f>
        <v>#REF!</v>
      </c>
      <c r="H127" s="204" t="e">
        <f>IF('Crisis Indicator Data'!#REF!="No Data",1,IF(#REF!&lt;&gt;"",1,0))</f>
        <v>#REF!</v>
      </c>
      <c r="I127" s="204" t="e">
        <f>IF('Crisis Indicator Data'!#REF!="No Data",1,IF(#REF!&lt;&gt;"",1,0))</f>
        <v>#REF!</v>
      </c>
      <c r="J127" s="204" t="e">
        <f>IF('Crisis Indicator Data'!#REF!="No Data",1,IF(#REF!&lt;&gt;"",1,0))</f>
        <v>#REF!</v>
      </c>
      <c r="K127" s="204" t="e">
        <f>IF('Crisis Indicator Data'!#REF!="No Data",1,IF(#REF!&lt;&gt;"",1,0))</f>
        <v>#REF!</v>
      </c>
      <c r="L127" s="204" t="e">
        <f>IF('Crisis Indicator Data'!#REF!="No Data",1,IF(#REF!&lt;&gt;"",1,0))</f>
        <v>#REF!</v>
      </c>
      <c r="M127" s="204" t="e">
        <f>IF('Crisis Indicator Data'!#REF!="No Data",1,IF(#REF!&lt;&gt;"",1,0))</f>
        <v>#REF!</v>
      </c>
      <c r="N127" s="204" t="e">
        <f>IF('Crisis Indicator Data'!#REF!="No Data",1,IF(#REF!&lt;&gt;"",1,0))</f>
        <v>#REF!</v>
      </c>
      <c r="O127" s="204" t="e">
        <f>IF('Crisis Indicator Data'!#REF!="No Data",1,IF(#REF!&lt;&gt;"",1,0))</f>
        <v>#REF!</v>
      </c>
      <c r="P127" s="204" t="e">
        <f>IF('Crisis Indicator Data'!#REF!="No Data",1,IF(#REF!&lt;&gt;"",1,0))</f>
        <v>#REF!</v>
      </c>
      <c r="Q127" s="204" t="e">
        <f>IF('Crisis Indicator Data'!#REF!="No Data",1,IF(#REF!&lt;&gt;"",1,0))</f>
        <v>#REF!</v>
      </c>
      <c r="R127" s="204" t="e">
        <f>IF('Crisis Indicator Data'!#REF!="No Data",1,IF(#REF!&lt;&gt;"",1,0))</f>
        <v>#REF!</v>
      </c>
      <c r="S127" s="204" t="e">
        <f>IF('Crisis Indicator Data'!#REF!="No Data",1,IF(#REF!&lt;&gt;"",1,0))</f>
        <v>#REF!</v>
      </c>
      <c r="T127" s="204" t="e">
        <f>IF('Crisis Indicator Data'!#REF!="No Data",1,IF(#REF!&lt;&gt;"",1,0))</f>
        <v>#REF!</v>
      </c>
      <c r="U127" s="204" t="e">
        <f>IF('Crisis Indicator Data'!#REF!="No Data",1,IF(#REF!&lt;&gt;"",1,0))</f>
        <v>#REF!</v>
      </c>
      <c r="V127" s="204" t="e">
        <f>IF('Crisis Indicator Data'!#REF!="No Data",1,IF(#REF!&lt;&gt;"",1,0))</f>
        <v>#REF!</v>
      </c>
      <c r="W127" s="204" t="e">
        <f>IF('Crisis Indicator Data'!#REF!="No Data",1,IF(#REF!&lt;&gt;"",1,0))</f>
        <v>#REF!</v>
      </c>
      <c r="X127" s="204" t="e">
        <f>IF('Crisis Indicator Data'!#REF!="No Data",1,IF(#REF!&lt;&gt;"",1,0))</f>
        <v>#REF!</v>
      </c>
      <c r="Y127" s="204" t="e">
        <f>IF('Crisis Indicator Data'!#REF!="No Data",1,IF(#REF!&lt;&gt;"",1,0))</f>
        <v>#REF!</v>
      </c>
      <c r="Z127" s="204" t="e">
        <f>IF('Crisis Indicator Data'!#REF!="No Data",1,IF(#REF!&lt;&gt;"",1,0))</f>
        <v>#REF!</v>
      </c>
      <c r="AA127" s="204" t="e">
        <f>IF('Crisis Indicator Data'!#REF!="No Data",1,IF(#REF!&lt;&gt;"",1,0))</f>
        <v>#REF!</v>
      </c>
      <c r="AB127" s="204" t="e">
        <f>IF('Crisis Indicator Data'!#REF!="No Data",1,IF(#REF!&lt;&gt;"",1,0))</f>
        <v>#REF!</v>
      </c>
      <c r="AC127" s="204" t="e">
        <f>IF('Crisis Indicator Data'!#REF!="No Data",1,IF(#REF!&lt;&gt;"",1,0))</f>
        <v>#REF!</v>
      </c>
      <c r="AD127" s="204" t="e">
        <f>IF('Crisis Indicator Data'!#REF!="No Data",1,IF(#REF!&lt;&gt;"",1,0))</f>
        <v>#REF!</v>
      </c>
      <c r="AE127" s="204" t="e">
        <f>IF('Crisis Indicator Data'!#REF!="No Data",1,IF(#REF!&lt;&gt;"",1,0))</f>
        <v>#REF!</v>
      </c>
      <c r="AF127" s="204" t="e">
        <f>IF('Crisis Indicator Data'!#REF!="No Data",1,IF(#REF!&lt;&gt;"",1,0))</f>
        <v>#REF!</v>
      </c>
      <c r="AG127" s="204" t="e">
        <f>IF('Crisis Indicator Data'!#REF!="No Data",1,IF(#REF!&lt;&gt;"",1,0))</f>
        <v>#REF!</v>
      </c>
      <c r="AH127" s="204" t="e">
        <f>IF('Crisis Indicator Data'!#REF!="No Data",1,IF(#REF!&lt;&gt;"",1,0))</f>
        <v>#REF!</v>
      </c>
      <c r="AI127" s="204" t="e">
        <f>IF('Crisis Indicator Data'!#REF!="No Data",1,IF(#REF!&lt;&gt;"",1,0))</f>
        <v>#REF!</v>
      </c>
      <c r="AJ127" s="204" t="e">
        <f>IF('Crisis Indicator Data'!#REF!="No Data",1,IF(#REF!&lt;&gt;"",1,0))</f>
        <v>#REF!</v>
      </c>
      <c r="AK127" s="204" t="e">
        <f>IF('Crisis Indicator Data'!#REF!="No Data",1,IF(#REF!&lt;&gt;"",1,0))</f>
        <v>#REF!</v>
      </c>
      <c r="AL127" s="204" t="e">
        <f>IF('Crisis Indicator Data'!#REF!="No Data",1,IF(#REF!&lt;&gt;"",1,0))</f>
        <v>#REF!</v>
      </c>
      <c r="AM127" s="204" t="e">
        <f>IF('Crisis Indicator Data'!#REF!="No Data",1,IF(#REF!&lt;&gt;"",1,0))</f>
        <v>#REF!</v>
      </c>
      <c r="AN127" s="204" t="e">
        <f>IF('Crisis Indicator Data'!#REF!="No Data",1,IF(#REF!&lt;&gt;"",1,0))</f>
        <v>#REF!</v>
      </c>
      <c r="AO127" s="204" t="e">
        <f>IF('Crisis Indicator Data'!#REF!="No Data",1,IF(#REF!&lt;&gt;"",1,0))</f>
        <v>#REF!</v>
      </c>
      <c r="AP127" s="204" t="e">
        <f>IF('Crisis Indicator Data'!#REF!="No Data",1,IF(#REF!&lt;&gt;"",1,0))</f>
        <v>#REF!</v>
      </c>
      <c r="AQ127" s="204" t="e">
        <f>IF('Crisis Indicator Data'!#REF!="No Data",1,IF(#REF!&lt;&gt;"",1,0))</f>
        <v>#REF!</v>
      </c>
      <c r="AR127" s="204" t="e">
        <f>IF('Crisis Indicator Data'!#REF!="No Data",1,IF(#REF!&lt;&gt;"",1,0))</f>
        <v>#REF!</v>
      </c>
      <c r="AS127" s="204" t="e">
        <f>IF('Crisis Indicator Data'!#REF!="No Data",1,IF(#REF!&lt;&gt;"",1,0))</f>
        <v>#REF!</v>
      </c>
      <c r="AT127" s="204" t="e">
        <f>IF('Crisis Indicator Data'!#REF!="No Data",1,IF(#REF!&lt;&gt;"",1,0))</f>
        <v>#REF!</v>
      </c>
      <c r="AU127" s="204" t="e">
        <f>IF('Crisis Indicator Data'!#REF!="No Data",1,IF(#REF!&lt;&gt;"",1,0))</f>
        <v>#REF!</v>
      </c>
      <c r="AV127" s="204" t="e">
        <f>IF('Crisis Indicator Data'!#REF!="No Data",1,IF(#REF!&lt;&gt;"",1,0))</f>
        <v>#REF!</v>
      </c>
      <c r="AW127" s="204" t="e">
        <f>IF('Crisis Indicator Data'!#REF!="No Data",1,IF(#REF!&lt;&gt;"",1,0))</f>
        <v>#REF!</v>
      </c>
      <c r="AX127" s="204" t="e">
        <f>IF('Crisis Indicator Data'!#REF!="No Data",1,IF(#REF!&lt;&gt;"",1,0))</f>
        <v>#REF!</v>
      </c>
      <c r="AY127" s="204" t="e">
        <f>IF('Crisis Indicator Data'!#REF!="No Data",1,IF(#REF!&lt;&gt;"",1,0))</f>
        <v>#REF!</v>
      </c>
      <c r="AZ127" s="204" t="e">
        <f>IF('Crisis Indicator Data'!#REF!="No Data",1,IF(#REF!&lt;&gt;"",1,0))</f>
        <v>#REF!</v>
      </c>
      <c r="BA127" t="e">
        <f t="shared" si="6"/>
        <v>#REF!</v>
      </c>
      <c r="BB127" s="22" t="e">
        <f t="shared" si="7"/>
        <v>#REF!</v>
      </c>
    </row>
    <row r="128" spans="1:54" x14ac:dyDescent="0.35">
      <c r="A128" t="s">
        <v>7051</v>
      </c>
      <c r="B128" s="204" t="e">
        <f>IF('Crisis Indicator Data'!#REF!="No Data",1,IF(#REF!&lt;&gt;"",1,0))</f>
        <v>#REF!</v>
      </c>
      <c r="C128" s="204" t="e">
        <f>IF('Crisis Indicator Data'!#REF!="No Data",1,IF(#REF!&lt;&gt;"",1,0))</f>
        <v>#REF!</v>
      </c>
      <c r="D128" s="204" t="e">
        <f>IF('Crisis Indicator Data'!#REF!="No Data",1,IF(#REF!&lt;&gt;"",1,0))</f>
        <v>#REF!</v>
      </c>
      <c r="E128" s="204" t="e">
        <f>IF('Crisis Indicator Data'!#REF!="No Data",1,IF(#REF!&lt;&gt;"",1,0))</f>
        <v>#REF!</v>
      </c>
      <c r="F128" s="204" t="e">
        <f>IF('Crisis Indicator Data'!#REF!="No Data",1,IF(#REF!&lt;&gt;"",1,0))</f>
        <v>#REF!</v>
      </c>
      <c r="G128" s="204" t="e">
        <f>IF('Crisis Indicator Data'!#REF!="No Data",1,IF(#REF!&lt;&gt;"",1,0))</f>
        <v>#REF!</v>
      </c>
      <c r="H128" s="204" t="e">
        <f>IF('Crisis Indicator Data'!#REF!="No Data",1,IF(#REF!&lt;&gt;"",1,0))</f>
        <v>#REF!</v>
      </c>
      <c r="I128" s="204" t="e">
        <f>IF('Crisis Indicator Data'!#REF!="No Data",1,IF(#REF!&lt;&gt;"",1,0))</f>
        <v>#REF!</v>
      </c>
      <c r="J128" s="204" t="e">
        <f>IF('Crisis Indicator Data'!#REF!="No Data",1,IF(#REF!&lt;&gt;"",1,0))</f>
        <v>#REF!</v>
      </c>
      <c r="K128" s="204" t="e">
        <f>IF('Crisis Indicator Data'!#REF!="No Data",1,IF(#REF!&lt;&gt;"",1,0))</f>
        <v>#REF!</v>
      </c>
      <c r="L128" s="204" t="e">
        <f>IF('Crisis Indicator Data'!#REF!="No Data",1,IF(#REF!&lt;&gt;"",1,0))</f>
        <v>#REF!</v>
      </c>
      <c r="M128" s="204" t="e">
        <f>IF('Crisis Indicator Data'!#REF!="No Data",1,IF(#REF!&lt;&gt;"",1,0))</f>
        <v>#REF!</v>
      </c>
      <c r="N128" s="204" t="e">
        <f>IF('Crisis Indicator Data'!#REF!="No Data",1,IF(#REF!&lt;&gt;"",1,0))</f>
        <v>#REF!</v>
      </c>
      <c r="O128" s="204" t="e">
        <f>IF('Crisis Indicator Data'!#REF!="No Data",1,IF(#REF!&lt;&gt;"",1,0))</f>
        <v>#REF!</v>
      </c>
      <c r="P128" s="204" t="e">
        <f>IF('Crisis Indicator Data'!#REF!="No Data",1,IF(#REF!&lt;&gt;"",1,0))</f>
        <v>#REF!</v>
      </c>
      <c r="Q128" s="204" t="e">
        <f>IF('Crisis Indicator Data'!#REF!="No Data",1,IF(#REF!&lt;&gt;"",1,0))</f>
        <v>#REF!</v>
      </c>
      <c r="R128" s="204" t="e">
        <f>IF('Crisis Indicator Data'!#REF!="No Data",1,IF(#REF!&lt;&gt;"",1,0))</f>
        <v>#REF!</v>
      </c>
      <c r="S128" s="204" t="e">
        <f>IF('Crisis Indicator Data'!#REF!="No Data",1,IF(#REF!&lt;&gt;"",1,0))</f>
        <v>#REF!</v>
      </c>
      <c r="T128" s="204" t="e">
        <f>IF('Crisis Indicator Data'!#REF!="No Data",1,IF(#REF!&lt;&gt;"",1,0))</f>
        <v>#REF!</v>
      </c>
      <c r="U128" s="204" t="e">
        <f>IF('Crisis Indicator Data'!#REF!="No Data",1,IF(#REF!&lt;&gt;"",1,0))</f>
        <v>#REF!</v>
      </c>
      <c r="V128" s="204" t="e">
        <f>IF('Crisis Indicator Data'!#REF!="No Data",1,IF(#REF!&lt;&gt;"",1,0))</f>
        <v>#REF!</v>
      </c>
      <c r="W128" s="204" t="e">
        <f>IF('Crisis Indicator Data'!#REF!="No Data",1,IF(#REF!&lt;&gt;"",1,0))</f>
        <v>#REF!</v>
      </c>
      <c r="X128" s="204" t="e">
        <f>IF('Crisis Indicator Data'!#REF!="No Data",1,IF(#REF!&lt;&gt;"",1,0))</f>
        <v>#REF!</v>
      </c>
      <c r="Y128" s="204" t="e">
        <f>IF('Crisis Indicator Data'!#REF!="No Data",1,IF(#REF!&lt;&gt;"",1,0))</f>
        <v>#REF!</v>
      </c>
      <c r="Z128" s="204" t="e">
        <f>IF('Crisis Indicator Data'!#REF!="No Data",1,IF(#REF!&lt;&gt;"",1,0))</f>
        <v>#REF!</v>
      </c>
      <c r="AA128" s="204" t="e">
        <f>IF('Crisis Indicator Data'!#REF!="No Data",1,IF(#REF!&lt;&gt;"",1,0))</f>
        <v>#REF!</v>
      </c>
      <c r="AB128" s="204" t="e">
        <f>IF('Crisis Indicator Data'!#REF!="No Data",1,IF(#REF!&lt;&gt;"",1,0))</f>
        <v>#REF!</v>
      </c>
      <c r="AC128" s="204" t="e">
        <f>IF('Crisis Indicator Data'!#REF!="No Data",1,IF(#REF!&lt;&gt;"",1,0))</f>
        <v>#REF!</v>
      </c>
      <c r="AD128" s="204" t="e">
        <f>IF('Crisis Indicator Data'!#REF!="No Data",1,IF(#REF!&lt;&gt;"",1,0))</f>
        <v>#REF!</v>
      </c>
      <c r="AE128" s="204" t="e">
        <f>IF('Crisis Indicator Data'!#REF!="No Data",1,IF(#REF!&lt;&gt;"",1,0))</f>
        <v>#REF!</v>
      </c>
      <c r="AF128" s="204" t="e">
        <f>IF('Crisis Indicator Data'!#REF!="No Data",1,IF(#REF!&lt;&gt;"",1,0))</f>
        <v>#REF!</v>
      </c>
      <c r="AG128" s="204" t="e">
        <f>IF('Crisis Indicator Data'!#REF!="No Data",1,IF(#REF!&lt;&gt;"",1,0))</f>
        <v>#REF!</v>
      </c>
      <c r="AH128" s="204" t="e">
        <f>IF('Crisis Indicator Data'!#REF!="No Data",1,IF(#REF!&lt;&gt;"",1,0))</f>
        <v>#REF!</v>
      </c>
      <c r="AI128" s="204" t="e">
        <f>IF('Crisis Indicator Data'!#REF!="No Data",1,IF(#REF!&lt;&gt;"",1,0))</f>
        <v>#REF!</v>
      </c>
      <c r="AJ128" s="204" t="e">
        <f>IF('Crisis Indicator Data'!#REF!="No Data",1,IF(#REF!&lt;&gt;"",1,0))</f>
        <v>#REF!</v>
      </c>
      <c r="AK128" s="204" t="e">
        <f>IF('Crisis Indicator Data'!#REF!="No Data",1,IF(#REF!&lt;&gt;"",1,0))</f>
        <v>#REF!</v>
      </c>
      <c r="AL128" s="204" t="e">
        <f>IF('Crisis Indicator Data'!#REF!="No Data",1,IF(#REF!&lt;&gt;"",1,0))</f>
        <v>#REF!</v>
      </c>
      <c r="AM128" s="204" t="e">
        <f>IF('Crisis Indicator Data'!#REF!="No Data",1,IF(#REF!&lt;&gt;"",1,0))</f>
        <v>#REF!</v>
      </c>
      <c r="AN128" s="204" t="e">
        <f>IF('Crisis Indicator Data'!#REF!="No Data",1,IF(#REF!&lt;&gt;"",1,0))</f>
        <v>#REF!</v>
      </c>
      <c r="AO128" s="204" t="e">
        <f>IF('Crisis Indicator Data'!#REF!="No Data",1,IF(#REF!&lt;&gt;"",1,0))</f>
        <v>#REF!</v>
      </c>
      <c r="AP128" s="204" t="e">
        <f>IF('Crisis Indicator Data'!#REF!="No Data",1,IF(#REF!&lt;&gt;"",1,0))</f>
        <v>#REF!</v>
      </c>
      <c r="AQ128" s="204" t="e">
        <f>IF('Crisis Indicator Data'!#REF!="No Data",1,IF(#REF!&lt;&gt;"",1,0))</f>
        <v>#REF!</v>
      </c>
      <c r="AR128" s="204" t="e">
        <f>IF('Crisis Indicator Data'!#REF!="No Data",1,IF(#REF!&lt;&gt;"",1,0))</f>
        <v>#REF!</v>
      </c>
      <c r="AS128" s="204" t="e">
        <f>IF('Crisis Indicator Data'!#REF!="No Data",1,IF(#REF!&lt;&gt;"",1,0))</f>
        <v>#REF!</v>
      </c>
      <c r="AT128" s="204" t="e">
        <f>IF('Crisis Indicator Data'!#REF!="No Data",1,IF(#REF!&lt;&gt;"",1,0))</f>
        <v>#REF!</v>
      </c>
      <c r="AU128" s="204" t="e">
        <f>IF('Crisis Indicator Data'!#REF!="No Data",1,IF(#REF!&lt;&gt;"",1,0))</f>
        <v>#REF!</v>
      </c>
      <c r="AV128" s="204" t="e">
        <f>IF('Crisis Indicator Data'!#REF!="No Data",1,IF(#REF!&lt;&gt;"",1,0))</f>
        <v>#REF!</v>
      </c>
      <c r="AW128" s="204" t="e">
        <f>IF('Crisis Indicator Data'!#REF!="No Data",1,IF(#REF!&lt;&gt;"",1,0))</f>
        <v>#REF!</v>
      </c>
      <c r="AX128" s="204" t="e">
        <f>IF('Crisis Indicator Data'!#REF!="No Data",1,IF(#REF!&lt;&gt;"",1,0))</f>
        <v>#REF!</v>
      </c>
      <c r="AY128" s="204" t="e">
        <f>IF('Crisis Indicator Data'!#REF!="No Data",1,IF(#REF!&lt;&gt;"",1,0))</f>
        <v>#REF!</v>
      </c>
      <c r="AZ128" s="204" t="e">
        <f>IF('Crisis Indicator Data'!#REF!="No Data",1,IF(#REF!&lt;&gt;"",1,0))</f>
        <v>#REF!</v>
      </c>
      <c r="BA128" t="e">
        <f t="shared" si="6"/>
        <v>#REF!</v>
      </c>
      <c r="BB128" s="22" t="e">
        <f t="shared" si="7"/>
        <v>#REF!</v>
      </c>
    </row>
    <row r="129" spans="1:54" x14ac:dyDescent="0.35">
      <c r="A129" t="s">
        <v>7052</v>
      </c>
      <c r="B129" s="204" t="e">
        <f>IF('Crisis Indicator Data'!#REF!="No Data",1,IF(#REF!&lt;&gt;"",1,0))</f>
        <v>#REF!</v>
      </c>
      <c r="C129" s="204" t="e">
        <f>IF('Crisis Indicator Data'!#REF!="No Data",1,IF(#REF!&lt;&gt;"",1,0))</f>
        <v>#REF!</v>
      </c>
      <c r="D129" s="204" t="e">
        <f>IF('Crisis Indicator Data'!#REF!="No Data",1,IF(#REF!&lt;&gt;"",1,0))</f>
        <v>#REF!</v>
      </c>
      <c r="E129" s="204" t="e">
        <f>IF('Crisis Indicator Data'!#REF!="No Data",1,IF(#REF!&lt;&gt;"",1,0))</f>
        <v>#REF!</v>
      </c>
      <c r="F129" s="204" t="e">
        <f>IF('Crisis Indicator Data'!#REF!="No Data",1,IF(#REF!&lt;&gt;"",1,0))</f>
        <v>#REF!</v>
      </c>
      <c r="G129" s="204" t="e">
        <f>IF('Crisis Indicator Data'!#REF!="No Data",1,IF(#REF!&lt;&gt;"",1,0))</f>
        <v>#REF!</v>
      </c>
      <c r="H129" s="204" t="e">
        <f>IF('Crisis Indicator Data'!#REF!="No Data",1,IF(#REF!&lt;&gt;"",1,0))</f>
        <v>#REF!</v>
      </c>
      <c r="I129" s="204" t="e">
        <f>IF('Crisis Indicator Data'!#REF!="No Data",1,IF(#REF!&lt;&gt;"",1,0))</f>
        <v>#REF!</v>
      </c>
      <c r="J129" s="204" t="e">
        <f>IF('Crisis Indicator Data'!#REF!="No Data",1,IF(#REF!&lt;&gt;"",1,0))</f>
        <v>#REF!</v>
      </c>
      <c r="K129" s="204" t="e">
        <f>IF('Crisis Indicator Data'!#REF!="No Data",1,IF(#REF!&lt;&gt;"",1,0))</f>
        <v>#REF!</v>
      </c>
      <c r="L129" s="204" t="e">
        <f>IF('Crisis Indicator Data'!#REF!="No Data",1,IF(#REF!&lt;&gt;"",1,0))</f>
        <v>#REF!</v>
      </c>
      <c r="M129" s="204" t="e">
        <f>IF('Crisis Indicator Data'!#REF!="No Data",1,IF(#REF!&lt;&gt;"",1,0))</f>
        <v>#REF!</v>
      </c>
      <c r="N129" s="204" t="e">
        <f>IF('Crisis Indicator Data'!#REF!="No Data",1,IF(#REF!&lt;&gt;"",1,0))</f>
        <v>#REF!</v>
      </c>
      <c r="O129" s="204" t="e">
        <f>IF('Crisis Indicator Data'!#REF!="No Data",1,IF(#REF!&lt;&gt;"",1,0))</f>
        <v>#REF!</v>
      </c>
      <c r="P129" s="204" t="e">
        <f>IF('Crisis Indicator Data'!#REF!="No Data",1,IF(#REF!&lt;&gt;"",1,0))</f>
        <v>#REF!</v>
      </c>
      <c r="Q129" s="204" t="e">
        <f>IF('Crisis Indicator Data'!#REF!="No Data",1,IF(#REF!&lt;&gt;"",1,0))</f>
        <v>#REF!</v>
      </c>
      <c r="R129" s="204" t="e">
        <f>IF('Crisis Indicator Data'!#REF!="No Data",1,IF(#REF!&lt;&gt;"",1,0))</f>
        <v>#REF!</v>
      </c>
      <c r="S129" s="204" t="e">
        <f>IF('Crisis Indicator Data'!#REF!="No Data",1,IF(#REF!&lt;&gt;"",1,0))</f>
        <v>#REF!</v>
      </c>
      <c r="T129" s="204" t="e">
        <f>IF('Crisis Indicator Data'!#REF!="No Data",1,IF(#REF!&lt;&gt;"",1,0))</f>
        <v>#REF!</v>
      </c>
      <c r="U129" s="204" t="e">
        <f>IF('Crisis Indicator Data'!#REF!="No Data",1,IF(#REF!&lt;&gt;"",1,0))</f>
        <v>#REF!</v>
      </c>
      <c r="V129" s="204" t="e">
        <f>IF('Crisis Indicator Data'!#REF!="No Data",1,IF(#REF!&lt;&gt;"",1,0))</f>
        <v>#REF!</v>
      </c>
      <c r="W129" s="204" t="e">
        <f>IF('Crisis Indicator Data'!#REF!="No Data",1,IF(#REF!&lt;&gt;"",1,0))</f>
        <v>#REF!</v>
      </c>
      <c r="X129" s="204" t="e">
        <f>IF('Crisis Indicator Data'!#REF!="No Data",1,IF(#REF!&lt;&gt;"",1,0))</f>
        <v>#REF!</v>
      </c>
      <c r="Y129" s="204" t="e">
        <f>IF('Crisis Indicator Data'!#REF!="No Data",1,IF(#REF!&lt;&gt;"",1,0))</f>
        <v>#REF!</v>
      </c>
      <c r="Z129" s="204" t="e">
        <f>IF('Crisis Indicator Data'!#REF!="No Data",1,IF(#REF!&lt;&gt;"",1,0))</f>
        <v>#REF!</v>
      </c>
      <c r="AA129" s="204" t="e">
        <f>IF('Crisis Indicator Data'!#REF!="No Data",1,IF(#REF!&lt;&gt;"",1,0))</f>
        <v>#REF!</v>
      </c>
      <c r="AB129" s="204" t="e">
        <f>IF('Crisis Indicator Data'!#REF!="No Data",1,IF(#REF!&lt;&gt;"",1,0))</f>
        <v>#REF!</v>
      </c>
      <c r="AC129" s="204" t="e">
        <f>IF('Crisis Indicator Data'!#REF!="No Data",1,IF(#REF!&lt;&gt;"",1,0))</f>
        <v>#REF!</v>
      </c>
      <c r="AD129" s="204" t="e">
        <f>IF('Crisis Indicator Data'!#REF!="No Data",1,IF(#REF!&lt;&gt;"",1,0))</f>
        <v>#REF!</v>
      </c>
      <c r="AE129" s="204" t="e">
        <f>IF('Crisis Indicator Data'!#REF!="No Data",1,IF(#REF!&lt;&gt;"",1,0))</f>
        <v>#REF!</v>
      </c>
      <c r="AF129" s="204" t="e">
        <f>IF('Crisis Indicator Data'!#REF!="No Data",1,IF(#REF!&lt;&gt;"",1,0))</f>
        <v>#REF!</v>
      </c>
      <c r="AG129" s="204" t="e">
        <f>IF('Crisis Indicator Data'!#REF!="No Data",1,IF(#REF!&lt;&gt;"",1,0))</f>
        <v>#REF!</v>
      </c>
      <c r="AH129" s="204" t="e">
        <f>IF('Crisis Indicator Data'!#REF!="No Data",1,IF(#REF!&lt;&gt;"",1,0))</f>
        <v>#REF!</v>
      </c>
      <c r="AI129" s="204" t="e">
        <f>IF('Crisis Indicator Data'!#REF!="No Data",1,IF(#REF!&lt;&gt;"",1,0))</f>
        <v>#REF!</v>
      </c>
      <c r="AJ129" s="204" t="e">
        <f>IF('Crisis Indicator Data'!#REF!="No Data",1,IF(#REF!&lt;&gt;"",1,0))</f>
        <v>#REF!</v>
      </c>
      <c r="AK129" s="204" t="e">
        <f>IF('Crisis Indicator Data'!#REF!="No Data",1,IF(#REF!&lt;&gt;"",1,0))</f>
        <v>#REF!</v>
      </c>
      <c r="AL129" s="204" t="e">
        <f>IF('Crisis Indicator Data'!#REF!="No Data",1,IF(#REF!&lt;&gt;"",1,0))</f>
        <v>#REF!</v>
      </c>
      <c r="AM129" s="204" t="e">
        <f>IF('Crisis Indicator Data'!#REF!="No Data",1,IF(#REF!&lt;&gt;"",1,0))</f>
        <v>#REF!</v>
      </c>
      <c r="AN129" s="204" t="e">
        <f>IF('Crisis Indicator Data'!#REF!="No Data",1,IF(#REF!&lt;&gt;"",1,0))</f>
        <v>#REF!</v>
      </c>
      <c r="AO129" s="204" t="e">
        <f>IF('Crisis Indicator Data'!#REF!="No Data",1,IF(#REF!&lt;&gt;"",1,0))</f>
        <v>#REF!</v>
      </c>
      <c r="AP129" s="204" t="e">
        <f>IF('Crisis Indicator Data'!#REF!="No Data",1,IF(#REF!&lt;&gt;"",1,0))</f>
        <v>#REF!</v>
      </c>
      <c r="AQ129" s="204" t="e">
        <f>IF('Crisis Indicator Data'!#REF!="No Data",1,IF(#REF!&lt;&gt;"",1,0))</f>
        <v>#REF!</v>
      </c>
      <c r="AR129" s="204" t="e">
        <f>IF('Crisis Indicator Data'!#REF!="No Data",1,IF(#REF!&lt;&gt;"",1,0))</f>
        <v>#REF!</v>
      </c>
      <c r="AS129" s="204" t="e">
        <f>IF('Crisis Indicator Data'!#REF!="No Data",1,IF(#REF!&lt;&gt;"",1,0))</f>
        <v>#REF!</v>
      </c>
      <c r="AT129" s="204" t="e">
        <f>IF('Crisis Indicator Data'!#REF!="No Data",1,IF(#REF!&lt;&gt;"",1,0))</f>
        <v>#REF!</v>
      </c>
      <c r="AU129" s="204" t="e">
        <f>IF('Crisis Indicator Data'!#REF!="No Data",1,IF(#REF!&lt;&gt;"",1,0))</f>
        <v>#REF!</v>
      </c>
      <c r="AV129" s="204" t="e">
        <f>IF('Crisis Indicator Data'!#REF!="No Data",1,IF(#REF!&lt;&gt;"",1,0))</f>
        <v>#REF!</v>
      </c>
      <c r="AW129" s="204" t="e">
        <f>IF('Crisis Indicator Data'!#REF!="No Data",1,IF(#REF!&lt;&gt;"",1,0))</f>
        <v>#REF!</v>
      </c>
      <c r="AX129" s="204" t="e">
        <f>IF('Crisis Indicator Data'!#REF!="No Data",1,IF(#REF!&lt;&gt;"",1,0))</f>
        <v>#REF!</v>
      </c>
      <c r="AY129" s="204" t="e">
        <f>IF('Crisis Indicator Data'!#REF!="No Data",1,IF(#REF!&lt;&gt;"",1,0))</f>
        <v>#REF!</v>
      </c>
      <c r="AZ129" s="204" t="e">
        <f>IF('Crisis Indicator Data'!#REF!="No Data",1,IF(#REF!&lt;&gt;"",1,0))</f>
        <v>#REF!</v>
      </c>
      <c r="BA129" t="e">
        <f t="shared" si="6"/>
        <v>#REF!</v>
      </c>
      <c r="BB129" s="22" t="e">
        <f t="shared" si="7"/>
        <v>#REF!</v>
      </c>
    </row>
    <row r="130" spans="1:54" x14ac:dyDescent="0.35">
      <c r="A130" t="s">
        <v>7058</v>
      </c>
      <c r="B130" s="204" t="e">
        <f>IF('Crisis Indicator Data'!#REF!="No Data",1,IF(#REF!&lt;&gt;"",1,0))</f>
        <v>#REF!</v>
      </c>
      <c r="C130" s="204" t="e">
        <f>IF('Crisis Indicator Data'!#REF!="No Data",1,IF(#REF!&lt;&gt;"",1,0))</f>
        <v>#REF!</v>
      </c>
      <c r="D130" s="204" t="e">
        <f>IF('Crisis Indicator Data'!#REF!="No Data",1,IF(#REF!&lt;&gt;"",1,0))</f>
        <v>#REF!</v>
      </c>
      <c r="E130" s="204" t="e">
        <f>IF('Crisis Indicator Data'!#REF!="No Data",1,IF(#REF!&lt;&gt;"",1,0))</f>
        <v>#REF!</v>
      </c>
      <c r="F130" s="204" t="e">
        <f>IF('Crisis Indicator Data'!#REF!="No Data",1,IF(#REF!&lt;&gt;"",1,0))</f>
        <v>#REF!</v>
      </c>
      <c r="G130" s="204" t="e">
        <f>IF('Crisis Indicator Data'!#REF!="No Data",1,IF(#REF!&lt;&gt;"",1,0))</f>
        <v>#REF!</v>
      </c>
      <c r="H130" s="204" t="e">
        <f>IF('Crisis Indicator Data'!#REF!="No Data",1,IF(#REF!&lt;&gt;"",1,0))</f>
        <v>#REF!</v>
      </c>
      <c r="I130" s="204" t="e">
        <f>IF('Crisis Indicator Data'!#REF!="No Data",1,IF(#REF!&lt;&gt;"",1,0))</f>
        <v>#REF!</v>
      </c>
      <c r="J130" s="204" t="e">
        <f>IF('Crisis Indicator Data'!#REF!="No Data",1,IF(#REF!&lt;&gt;"",1,0))</f>
        <v>#REF!</v>
      </c>
      <c r="K130" s="204" t="e">
        <f>IF('Crisis Indicator Data'!#REF!="No Data",1,IF(#REF!&lt;&gt;"",1,0))</f>
        <v>#REF!</v>
      </c>
      <c r="L130" s="204" t="e">
        <f>IF('Crisis Indicator Data'!#REF!="No Data",1,IF(#REF!&lt;&gt;"",1,0))</f>
        <v>#REF!</v>
      </c>
      <c r="M130" s="204" t="e">
        <f>IF('Crisis Indicator Data'!#REF!="No Data",1,IF(#REF!&lt;&gt;"",1,0))</f>
        <v>#REF!</v>
      </c>
      <c r="N130" s="204" t="e">
        <f>IF('Crisis Indicator Data'!#REF!="No Data",1,IF(#REF!&lt;&gt;"",1,0))</f>
        <v>#REF!</v>
      </c>
      <c r="O130" s="204" t="e">
        <f>IF('Crisis Indicator Data'!#REF!="No Data",1,IF(#REF!&lt;&gt;"",1,0))</f>
        <v>#REF!</v>
      </c>
      <c r="P130" s="204" t="e">
        <f>IF('Crisis Indicator Data'!#REF!="No Data",1,IF(#REF!&lt;&gt;"",1,0))</f>
        <v>#REF!</v>
      </c>
      <c r="Q130" s="204" t="e">
        <f>IF('Crisis Indicator Data'!#REF!="No Data",1,IF(#REF!&lt;&gt;"",1,0))</f>
        <v>#REF!</v>
      </c>
      <c r="R130" s="204" t="e">
        <f>IF('Crisis Indicator Data'!#REF!="No Data",1,IF(#REF!&lt;&gt;"",1,0))</f>
        <v>#REF!</v>
      </c>
      <c r="S130" s="204" t="e">
        <f>IF('Crisis Indicator Data'!#REF!="No Data",1,IF(#REF!&lt;&gt;"",1,0))</f>
        <v>#REF!</v>
      </c>
      <c r="T130" s="204" t="e">
        <f>IF('Crisis Indicator Data'!#REF!="No Data",1,IF(#REF!&lt;&gt;"",1,0))</f>
        <v>#REF!</v>
      </c>
      <c r="U130" s="204" t="e">
        <f>IF('Crisis Indicator Data'!#REF!="No Data",1,IF(#REF!&lt;&gt;"",1,0))</f>
        <v>#REF!</v>
      </c>
      <c r="V130" s="204" t="e">
        <f>IF('Crisis Indicator Data'!#REF!="No Data",1,IF(#REF!&lt;&gt;"",1,0))</f>
        <v>#REF!</v>
      </c>
      <c r="W130" s="204" t="e">
        <f>IF('Crisis Indicator Data'!#REF!="No Data",1,IF(#REF!&lt;&gt;"",1,0))</f>
        <v>#REF!</v>
      </c>
      <c r="X130" s="204" t="e">
        <f>IF('Crisis Indicator Data'!#REF!="No Data",1,IF(#REF!&lt;&gt;"",1,0))</f>
        <v>#REF!</v>
      </c>
      <c r="Y130" s="204" t="e">
        <f>IF('Crisis Indicator Data'!#REF!="No Data",1,IF(#REF!&lt;&gt;"",1,0))</f>
        <v>#REF!</v>
      </c>
      <c r="Z130" s="204" t="e">
        <f>IF('Crisis Indicator Data'!#REF!="No Data",1,IF(#REF!&lt;&gt;"",1,0))</f>
        <v>#REF!</v>
      </c>
      <c r="AA130" s="204" t="e">
        <f>IF('Crisis Indicator Data'!#REF!="No Data",1,IF(#REF!&lt;&gt;"",1,0))</f>
        <v>#REF!</v>
      </c>
      <c r="AB130" s="204" t="e">
        <f>IF('Crisis Indicator Data'!#REF!="No Data",1,IF(#REF!&lt;&gt;"",1,0))</f>
        <v>#REF!</v>
      </c>
      <c r="AC130" s="204" t="e">
        <f>IF('Crisis Indicator Data'!#REF!="No Data",1,IF(#REF!&lt;&gt;"",1,0))</f>
        <v>#REF!</v>
      </c>
      <c r="AD130" s="204" t="e">
        <f>IF('Crisis Indicator Data'!#REF!="No Data",1,IF(#REF!&lt;&gt;"",1,0))</f>
        <v>#REF!</v>
      </c>
      <c r="AE130" s="204" t="e">
        <f>IF('Crisis Indicator Data'!#REF!="No Data",1,IF(#REF!&lt;&gt;"",1,0))</f>
        <v>#REF!</v>
      </c>
      <c r="AF130" s="204" t="e">
        <f>IF('Crisis Indicator Data'!#REF!="No Data",1,IF(#REF!&lt;&gt;"",1,0))</f>
        <v>#REF!</v>
      </c>
      <c r="AG130" s="204" t="e">
        <f>IF('Crisis Indicator Data'!#REF!="No Data",1,IF(#REF!&lt;&gt;"",1,0))</f>
        <v>#REF!</v>
      </c>
      <c r="AH130" s="204" t="e">
        <f>IF('Crisis Indicator Data'!#REF!="No Data",1,IF(#REF!&lt;&gt;"",1,0))</f>
        <v>#REF!</v>
      </c>
      <c r="AI130" s="204" t="e">
        <f>IF('Crisis Indicator Data'!#REF!="No Data",1,IF(#REF!&lt;&gt;"",1,0))</f>
        <v>#REF!</v>
      </c>
      <c r="AJ130" s="204" t="e">
        <f>IF('Crisis Indicator Data'!#REF!="No Data",1,IF(#REF!&lt;&gt;"",1,0))</f>
        <v>#REF!</v>
      </c>
      <c r="AK130" s="204" t="e">
        <f>IF('Crisis Indicator Data'!#REF!="No Data",1,IF(#REF!&lt;&gt;"",1,0))</f>
        <v>#REF!</v>
      </c>
      <c r="AL130" s="204" t="e">
        <f>IF('Crisis Indicator Data'!#REF!="No Data",1,IF(#REF!&lt;&gt;"",1,0))</f>
        <v>#REF!</v>
      </c>
      <c r="AM130" s="204" t="e">
        <f>IF('Crisis Indicator Data'!#REF!="No Data",1,IF(#REF!&lt;&gt;"",1,0))</f>
        <v>#REF!</v>
      </c>
      <c r="AN130" s="204" t="e">
        <f>IF('Crisis Indicator Data'!#REF!="No Data",1,IF(#REF!&lt;&gt;"",1,0))</f>
        <v>#REF!</v>
      </c>
      <c r="AO130" s="204" t="e">
        <f>IF('Crisis Indicator Data'!#REF!="No Data",1,IF(#REF!&lt;&gt;"",1,0))</f>
        <v>#REF!</v>
      </c>
      <c r="AP130" s="204" t="e">
        <f>IF('Crisis Indicator Data'!#REF!="No Data",1,IF(#REF!&lt;&gt;"",1,0))</f>
        <v>#REF!</v>
      </c>
      <c r="AQ130" s="204" t="e">
        <f>IF('Crisis Indicator Data'!#REF!="No Data",1,IF(#REF!&lt;&gt;"",1,0))</f>
        <v>#REF!</v>
      </c>
      <c r="AR130" s="204" t="e">
        <f>IF('Crisis Indicator Data'!#REF!="No Data",1,IF(#REF!&lt;&gt;"",1,0))</f>
        <v>#REF!</v>
      </c>
      <c r="AS130" s="204" t="e">
        <f>IF('Crisis Indicator Data'!#REF!="No Data",1,IF(#REF!&lt;&gt;"",1,0))</f>
        <v>#REF!</v>
      </c>
      <c r="AT130" s="204" t="e">
        <f>IF('Crisis Indicator Data'!#REF!="No Data",1,IF(#REF!&lt;&gt;"",1,0))</f>
        <v>#REF!</v>
      </c>
      <c r="AU130" s="204" t="e">
        <f>IF('Crisis Indicator Data'!#REF!="No Data",1,IF(#REF!&lt;&gt;"",1,0))</f>
        <v>#REF!</v>
      </c>
      <c r="AV130" s="204" t="e">
        <f>IF('Crisis Indicator Data'!#REF!="No Data",1,IF(#REF!&lt;&gt;"",1,0))</f>
        <v>#REF!</v>
      </c>
      <c r="AW130" s="204" t="e">
        <f>IF('Crisis Indicator Data'!#REF!="No Data",1,IF(#REF!&lt;&gt;"",1,0))</f>
        <v>#REF!</v>
      </c>
      <c r="AX130" s="204" t="e">
        <f>IF('Crisis Indicator Data'!#REF!="No Data",1,IF(#REF!&lt;&gt;"",1,0))</f>
        <v>#REF!</v>
      </c>
      <c r="AY130" s="204" t="e">
        <f>IF('Crisis Indicator Data'!#REF!="No Data",1,IF(#REF!&lt;&gt;"",1,0))</f>
        <v>#REF!</v>
      </c>
      <c r="AZ130" s="204" t="e">
        <f>IF('Crisis Indicator Data'!#REF!="No Data",1,IF(#REF!&lt;&gt;"",1,0))</f>
        <v>#REF!</v>
      </c>
      <c r="BA130" t="e">
        <f t="shared" ref="BA130:BA161" si="8">SUM(B130:AZ130)</f>
        <v>#REF!</v>
      </c>
      <c r="BB130" s="22" t="e">
        <f t="shared" ref="BB130:BB161" si="9">BA130/51</f>
        <v>#REF!</v>
      </c>
    </row>
    <row r="131" spans="1:54" x14ac:dyDescent="0.35">
      <c r="A131" t="s">
        <v>7068</v>
      </c>
      <c r="B131" s="204" t="e">
        <f>IF('Crisis Indicator Data'!#REF!="No Data",1,IF(#REF!&lt;&gt;"",1,0))</f>
        <v>#REF!</v>
      </c>
      <c r="C131" s="204" t="e">
        <f>IF('Crisis Indicator Data'!#REF!="No Data",1,IF(#REF!&lt;&gt;"",1,0))</f>
        <v>#REF!</v>
      </c>
      <c r="D131" s="204" t="e">
        <f>IF('Crisis Indicator Data'!#REF!="No Data",1,IF(#REF!&lt;&gt;"",1,0))</f>
        <v>#REF!</v>
      </c>
      <c r="E131" s="204" t="e">
        <f>IF('Crisis Indicator Data'!#REF!="No Data",1,IF(#REF!&lt;&gt;"",1,0))</f>
        <v>#REF!</v>
      </c>
      <c r="F131" s="204" t="e">
        <f>IF('Crisis Indicator Data'!#REF!="No Data",1,IF(#REF!&lt;&gt;"",1,0))</f>
        <v>#REF!</v>
      </c>
      <c r="G131" s="204" t="e">
        <f>IF('Crisis Indicator Data'!#REF!="No Data",1,IF(#REF!&lt;&gt;"",1,0))</f>
        <v>#REF!</v>
      </c>
      <c r="H131" s="204" t="e">
        <f>IF('Crisis Indicator Data'!#REF!="No Data",1,IF(#REF!&lt;&gt;"",1,0))</f>
        <v>#REF!</v>
      </c>
      <c r="I131" s="204" t="e">
        <f>IF('Crisis Indicator Data'!#REF!="No Data",1,IF(#REF!&lt;&gt;"",1,0))</f>
        <v>#REF!</v>
      </c>
      <c r="J131" s="204" t="e">
        <f>IF('Crisis Indicator Data'!#REF!="No Data",1,IF(#REF!&lt;&gt;"",1,0))</f>
        <v>#REF!</v>
      </c>
      <c r="K131" s="204" t="e">
        <f>IF('Crisis Indicator Data'!#REF!="No Data",1,IF(#REF!&lt;&gt;"",1,0))</f>
        <v>#REF!</v>
      </c>
      <c r="L131" s="204" t="e">
        <f>IF('Crisis Indicator Data'!#REF!="No Data",1,IF(#REF!&lt;&gt;"",1,0))</f>
        <v>#REF!</v>
      </c>
      <c r="M131" s="204" t="e">
        <f>IF('Crisis Indicator Data'!#REF!="No Data",1,IF(#REF!&lt;&gt;"",1,0))</f>
        <v>#REF!</v>
      </c>
      <c r="N131" s="204" t="e">
        <f>IF('Crisis Indicator Data'!#REF!="No Data",1,IF(#REF!&lt;&gt;"",1,0))</f>
        <v>#REF!</v>
      </c>
      <c r="O131" s="204" t="e">
        <f>IF('Crisis Indicator Data'!#REF!="No Data",1,IF(#REF!&lt;&gt;"",1,0))</f>
        <v>#REF!</v>
      </c>
      <c r="P131" s="204" t="e">
        <f>IF('Crisis Indicator Data'!#REF!="No Data",1,IF(#REF!&lt;&gt;"",1,0))</f>
        <v>#REF!</v>
      </c>
      <c r="Q131" s="204" t="e">
        <f>IF('Crisis Indicator Data'!#REF!="No Data",1,IF(#REF!&lt;&gt;"",1,0))</f>
        <v>#REF!</v>
      </c>
      <c r="R131" s="204" t="e">
        <f>IF('Crisis Indicator Data'!#REF!="No Data",1,IF(#REF!&lt;&gt;"",1,0))</f>
        <v>#REF!</v>
      </c>
      <c r="S131" s="204" t="e">
        <f>IF('Crisis Indicator Data'!#REF!="No Data",1,IF(#REF!&lt;&gt;"",1,0))</f>
        <v>#REF!</v>
      </c>
      <c r="T131" s="204" t="e">
        <f>IF('Crisis Indicator Data'!#REF!="No Data",1,IF(#REF!&lt;&gt;"",1,0))</f>
        <v>#REF!</v>
      </c>
      <c r="U131" s="204" t="e">
        <f>IF('Crisis Indicator Data'!#REF!="No Data",1,IF(#REF!&lt;&gt;"",1,0))</f>
        <v>#REF!</v>
      </c>
      <c r="V131" s="204" t="e">
        <f>IF('Crisis Indicator Data'!#REF!="No Data",1,IF(#REF!&lt;&gt;"",1,0))</f>
        <v>#REF!</v>
      </c>
      <c r="W131" s="204" t="e">
        <f>IF('Crisis Indicator Data'!#REF!="No Data",1,IF(#REF!&lt;&gt;"",1,0))</f>
        <v>#REF!</v>
      </c>
      <c r="X131" s="204" t="e">
        <f>IF('Crisis Indicator Data'!#REF!="No Data",1,IF(#REF!&lt;&gt;"",1,0))</f>
        <v>#REF!</v>
      </c>
      <c r="Y131" s="204" t="e">
        <f>IF('Crisis Indicator Data'!#REF!="No Data",1,IF(#REF!&lt;&gt;"",1,0))</f>
        <v>#REF!</v>
      </c>
      <c r="Z131" s="204" t="e">
        <f>IF('Crisis Indicator Data'!#REF!="No Data",1,IF(#REF!&lt;&gt;"",1,0))</f>
        <v>#REF!</v>
      </c>
      <c r="AA131" s="204" t="e">
        <f>IF('Crisis Indicator Data'!#REF!="No Data",1,IF(#REF!&lt;&gt;"",1,0))</f>
        <v>#REF!</v>
      </c>
      <c r="AB131" s="204" t="e">
        <f>IF('Crisis Indicator Data'!#REF!="No Data",1,IF(#REF!&lt;&gt;"",1,0))</f>
        <v>#REF!</v>
      </c>
      <c r="AC131" s="204" t="e">
        <f>IF('Crisis Indicator Data'!#REF!="No Data",1,IF(#REF!&lt;&gt;"",1,0))</f>
        <v>#REF!</v>
      </c>
      <c r="AD131" s="204" t="e">
        <f>IF('Crisis Indicator Data'!#REF!="No Data",1,IF(#REF!&lt;&gt;"",1,0))</f>
        <v>#REF!</v>
      </c>
      <c r="AE131" s="204" t="e">
        <f>IF('Crisis Indicator Data'!#REF!="No Data",1,IF(#REF!&lt;&gt;"",1,0))</f>
        <v>#REF!</v>
      </c>
      <c r="AF131" s="204" t="e">
        <f>IF('Crisis Indicator Data'!#REF!="No Data",1,IF(#REF!&lt;&gt;"",1,0))</f>
        <v>#REF!</v>
      </c>
      <c r="AG131" s="204" t="e">
        <f>IF('Crisis Indicator Data'!#REF!="No Data",1,IF(#REF!&lt;&gt;"",1,0))</f>
        <v>#REF!</v>
      </c>
      <c r="AH131" s="204" t="e">
        <f>IF('Crisis Indicator Data'!#REF!="No Data",1,IF(#REF!&lt;&gt;"",1,0))</f>
        <v>#REF!</v>
      </c>
      <c r="AI131" s="204" t="e">
        <f>IF('Crisis Indicator Data'!#REF!="No Data",1,IF(#REF!&lt;&gt;"",1,0))</f>
        <v>#REF!</v>
      </c>
      <c r="AJ131" s="204" t="e">
        <f>IF('Crisis Indicator Data'!#REF!="No Data",1,IF(#REF!&lt;&gt;"",1,0))</f>
        <v>#REF!</v>
      </c>
      <c r="AK131" s="204" t="e">
        <f>IF('Crisis Indicator Data'!#REF!="No Data",1,IF(#REF!&lt;&gt;"",1,0))</f>
        <v>#REF!</v>
      </c>
      <c r="AL131" s="204" t="e">
        <f>IF('Crisis Indicator Data'!#REF!="No Data",1,IF(#REF!&lt;&gt;"",1,0))</f>
        <v>#REF!</v>
      </c>
      <c r="AM131" s="204" t="e">
        <f>IF('Crisis Indicator Data'!#REF!="No Data",1,IF(#REF!&lt;&gt;"",1,0))</f>
        <v>#REF!</v>
      </c>
      <c r="AN131" s="204" t="e">
        <f>IF('Crisis Indicator Data'!#REF!="No Data",1,IF(#REF!&lt;&gt;"",1,0))</f>
        <v>#REF!</v>
      </c>
      <c r="AO131" s="204" t="e">
        <f>IF('Crisis Indicator Data'!#REF!="No Data",1,IF(#REF!&lt;&gt;"",1,0))</f>
        <v>#REF!</v>
      </c>
      <c r="AP131" s="204" t="e">
        <f>IF('Crisis Indicator Data'!#REF!="No Data",1,IF(#REF!&lt;&gt;"",1,0))</f>
        <v>#REF!</v>
      </c>
      <c r="AQ131" s="204" t="e">
        <f>IF('Crisis Indicator Data'!#REF!="No Data",1,IF(#REF!&lt;&gt;"",1,0))</f>
        <v>#REF!</v>
      </c>
      <c r="AR131" s="204" t="e">
        <f>IF('Crisis Indicator Data'!#REF!="No Data",1,IF(#REF!&lt;&gt;"",1,0))</f>
        <v>#REF!</v>
      </c>
      <c r="AS131" s="204" t="e">
        <f>IF('Crisis Indicator Data'!#REF!="No Data",1,IF(#REF!&lt;&gt;"",1,0))</f>
        <v>#REF!</v>
      </c>
      <c r="AT131" s="204" t="e">
        <f>IF('Crisis Indicator Data'!#REF!="No Data",1,IF(#REF!&lt;&gt;"",1,0))</f>
        <v>#REF!</v>
      </c>
      <c r="AU131" s="204" t="e">
        <f>IF('Crisis Indicator Data'!#REF!="No Data",1,IF(#REF!&lt;&gt;"",1,0))</f>
        <v>#REF!</v>
      </c>
      <c r="AV131" s="204" t="e">
        <f>IF('Crisis Indicator Data'!#REF!="No Data",1,IF(#REF!&lt;&gt;"",1,0))</f>
        <v>#REF!</v>
      </c>
      <c r="AW131" s="204" t="e">
        <f>IF('Crisis Indicator Data'!#REF!="No Data",1,IF(#REF!&lt;&gt;"",1,0))</f>
        <v>#REF!</v>
      </c>
      <c r="AX131" s="204" t="e">
        <f>IF('Crisis Indicator Data'!#REF!="No Data",1,IF(#REF!&lt;&gt;"",1,0))</f>
        <v>#REF!</v>
      </c>
      <c r="AY131" s="204" t="e">
        <f>IF('Crisis Indicator Data'!#REF!="No Data",1,IF(#REF!&lt;&gt;"",1,0))</f>
        <v>#REF!</v>
      </c>
      <c r="AZ131" s="204" t="e">
        <f>IF('Crisis Indicator Data'!#REF!="No Data",1,IF(#REF!&lt;&gt;"",1,0))</f>
        <v>#REF!</v>
      </c>
      <c r="BA131" t="e">
        <f t="shared" si="8"/>
        <v>#REF!</v>
      </c>
      <c r="BB131" s="22" t="e">
        <f t="shared" si="9"/>
        <v>#REF!</v>
      </c>
    </row>
    <row r="132" spans="1:54" x14ac:dyDescent="0.35">
      <c r="A132" t="s">
        <v>7054</v>
      </c>
      <c r="B132" s="204" t="e">
        <f>IF('Crisis Indicator Data'!#REF!="No Data",1,IF(#REF!&lt;&gt;"",1,0))</f>
        <v>#REF!</v>
      </c>
      <c r="C132" s="204" t="e">
        <f>IF('Crisis Indicator Data'!#REF!="No Data",1,IF(#REF!&lt;&gt;"",1,0))</f>
        <v>#REF!</v>
      </c>
      <c r="D132" s="204" t="e">
        <f>IF('Crisis Indicator Data'!#REF!="No Data",1,IF(#REF!&lt;&gt;"",1,0))</f>
        <v>#REF!</v>
      </c>
      <c r="E132" s="204" t="e">
        <f>IF('Crisis Indicator Data'!#REF!="No Data",1,IF(#REF!&lt;&gt;"",1,0))</f>
        <v>#REF!</v>
      </c>
      <c r="F132" s="204" t="e">
        <f>IF('Crisis Indicator Data'!#REF!="No Data",1,IF(#REF!&lt;&gt;"",1,0))</f>
        <v>#REF!</v>
      </c>
      <c r="G132" s="204" t="e">
        <f>IF('Crisis Indicator Data'!#REF!="No Data",1,IF(#REF!&lt;&gt;"",1,0))</f>
        <v>#REF!</v>
      </c>
      <c r="H132" s="204" t="e">
        <f>IF('Crisis Indicator Data'!#REF!="No Data",1,IF(#REF!&lt;&gt;"",1,0))</f>
        <v>#REF!</v>
      </c>
      <c r="I132" s="204" t="e">
        <f>IF('Crisis Indicator Data'!#REF!="No Data",1,IF(#REF!&lt;&gt;"",1,0))</f>
        <v>#REF!</v>
      </c>
      <c r="J132" s="204" t="e">
        <f>IF('Crisis Indicator Data'!#REF!="No Data",1,IF(#REF!&lt;&gt;"",1,0))</f>
        <v>#REF!</v>
      </c>
      <c r="K132" s="204" t="e">
        <f>IF('Crisis Indicator Data'!#REF!="No Data",1,IF(#REF!&lt;&gt;"",1,0))</f>
        <v>#REF!</v>
      </c>
      <c r="L132" s="204" t="e">
        <f>IF('Crisis Indicator Data'!#REF!="No Data",1,IF(#REF!&lt;&gt;"",1,0))</f>
        <v>#REF!</v>
      </c>
      <c r="M132" s="204" t="e">
        <f>IF('Crisis Indicator Data'!#REF!="No Data",1,IF(#REF!&lt;&gt;"",1,0))</f>
        <v>#REF!</v>
      </c>
      <c r="N132" s="204" t="e">
        <f>IF('Crisis Indicator Data'!#REF!="No Data",1,IF(#REF!&lt;&gt;"",1,0))</f>
        <v>#REF!</v>
      </c>
      <c r="O132" s="204" t="e">
        <f>IF('Crisis Indicator Data'!#REF!="No Data",1,IF(#REF!&lt;&gt;"",1,0))</f>
        <v>#REF!</v>
      </c>
      <c r="P132" s="204" t="e">
        <f>IF('Crisis Indicator Data'!#REF!="No Data",1,IF(#REF!&lt;&gt;"",1,0))</f>
        <v>#REF!</v>
      </c>
      <c r="Q132" s="204" t="e">
        <f>IF('Crisis Indicator Data'!#REF!="No Data",1,IF(#REF!&lt;&gt;"",1,0))</f>
        <v>#REF!</v>
      </c>
      <c r="R132" s="204" t="e">
        <f>IF('Crisis Indicator Data'!#REF!="No Data",1,IF(#REF!&lt;&gt;"",1,0))</f>
        <v>#REF!</v>
      </c>
      <c r="S132" s="204" t="e">
        <f>IF('Crisis Indicator Data'!#REF!="No Data",1,IF(#REF!&lt;&gt;"",1,0))</f>
        <v>#REF!</v>
      </c>
      <c r="T132" s="204" t="e">
        <f>IF('Crisis Indicator Data'!#REF!="No Data",1,IF(#REF!&lt;&gt;"",1,0))</f>
        <v>#REF!</v>
      </c>
      <c r="U132" s="204" t="e">
        <f>IF('Crisis Indicator Data'!#REF!="No Data",1,IF(#REF!&lt;&gt;"",1,0))</f>
        <v>#REF!</v>
      </c>
      <c r="V132" s="204" t="e">
        <f>IF('Crisis Indicator Data'!#REF!="No Data",1,IF(#REF!&lt;&gt;"",1,0))</f>
        <v>#REF!</v>
      </c>
      <c r="W132" s="204" t="e">
        <f>IF('Crisis Indicator Data'!#REF!="No Data",1,IF(#REF!&lt;&gt;"",1,0))</f>
        <v>#REF!</v>
      </c>
      <c r="X132" s="204" t="e">
        <f>IF('Crisis Indicator Data'!#REF!="No Data",1,IF(#REF!&lt;&gt;"",1,0))</f>
        <v>#REF!</v>
      </c>
      <c r="Y132" s="204" t="e">
        <f>IF('Crisis Indicator Data'!#REF!="No Data",1,IF(#REF!&lt;&gt;"",1,0))</f>
        <v>#REF!</v>
      </c>
      <c r="Z132" s="204" t="e">
        <f>IF('Crisis Indicator Data'!#REF!="No Data",1,IF(#REF!&lt;&gt;"",1,0))</f>
        <v>#REF!</v>
      </c>
      <c r="AA132" s="204" t="e">
        <f>IF('Crisis Indicator Data'!#REF!="No Data",1,IF(#REF!&lt;&gt;"",1,0))</f>
        <v>#REF!</v>
      </c>
      <c r="AB132" s="204" t="e">
        <f>IF('Crisis Indicator Data'!#REF!="No Data",1,IF(#REF!&lt;&gt;"",1,0))</f>
        <v>#REF!</v>
      </c>
      <c r="AC132" s="204" t="e">
        <f>IF('Crisis Indicator Data'!#REF!="No Data",1,IF(#REF!&lt;&gt;"",1,0))</f>
        <v>#REF!</v>
      </c>
      <c r="AD132" s="204" t="e">
        <f>IF('Crisis Indicator Data'!#REF!="No Data",1,IF(#REF!&lt;&gt;"",1,0))</f>
        <v>#REF!</v>
      </c>
      <c r="AE132" s="204" t="e">
        <f>IF('Crisis Indicator Data'!#REF!="No Data",1,IF(#REF!&lt;&gt;"",1,0))</f>
        <v>#REF!</v>
      </c>
      <c r="AF132" s="204" t="e">
        <f>IF('Crisis Indicator Data'!#REF!="No Data",1,IF(#REF!&lt;&gt;"",1,0))</f>
        <v>#REF!</v>
      </c>
      <c r="AG132" s="204" t="e">
        <f>IF('Crisis Indicator Data'!#REF!="No Data",1,IF(#REF!&lt;&gt;"",1,0))</f>
        <v>#REF!</v>
      </c>
      <c r="AH132" s="204" t="e">
        <f>IF('Crisis Indicator Data'!#REF!="No Data",1,IF(#REF!&lt;&gt;"",1,0))</f>
        <v>#REF!</v>
      </c>
      <c r="AI132" s="204" t="e">
        <f>IF('Crisis Indicator Data'!#REF!="No Data",1,IF(#REF!&lt;&gt;"",1,0))</f>
        <v>#REF!</v>
      </c>
      <c r="AJ132" s="204" t="e">
        <f>IF('Crisis Indicator Data'!#REF!="No Data",1,IF(#REF!&lt;&gt;"",1,0))</f>
        <v>#REF!</v>
      </c>
      <c r="AK132" s="204" t="e">
        <f>IF('Crisis Indicator Data'!#REF!="No Data",1,IF(#REF!&lt;&gt;"",1,0))</f>
        <v>#REF!</v>
      </c>
      <c r="AL132" s="204" t="e">
        <f>IF('Crisis Indicator Data'!#REF!="No Data",1,IF(#REF!&lt;&gt;"",1,0))</f>
        <v>#REF!</v>
      </c>
      <c r="AM132" s="204" t="e">
        <f>IF('Crisis Indicator Data'!#REF!="No Data",1,IF(#REF!&lt;&gt;"",1,0))</f>
        <v>#REF!</v>
      </c>
      <c r="AN132" s="204" t="e">
        <f>IF('Crisis Indicator Data'!#REF!="No Data",1,IF(#REF!&lt;&gt;"",1,0))</f>
        <v>#REF!</v>
      </c>
      <c r="AO132" s="204" t="e">
        <f>IF('Crisis Indicator Data'!#REF!="No Data",1,IF(#REF!&lt;&gt;"",1,0))</f>
        <v>#REF!</v>
      </c>
      <c r="AP132" s="204" t="e">
        <f>IF('Crisis Indicator Data'!#REF!="No Data",1,IF(#REF!&lt;&gt;"",1,0))</f>
        <v>#REF!</v>
      </c>
      <c r="AQ132" s="204" t="e">
        <f>IF('Crisis Indicator Data'!#REF!="No Data",1,IF(#REF!&lt;&gt;"",1,0))</f>
        <v>#REF!</v>
      </c>
      <c r="AR132" s="204" t="e">
        <f>IF('Crisis Indicator Data'!#REF!="No Data",1,IF(#REF!&lt;&gt;"",1,0))</f>
        <v>#REF!</v>
      </c>
      <c r="AS132" s="204" t="e">
        <f>IF('Crisis Indicator Data'!#REF!="No Data",1,IF(#REF!&lt;&gt;"",1,0))</f>
        <v>#REF!</v>
      </c>
      <c r="AT132" s="204" t="e">
        <f>IF('Crisis Indicator Data'!#REF!="No Data",1,IF(#REF!&lt;&gt;"",1,0))</f>
        <v>#REF!</v>
      </c>
      <c r="AU132" s="204" t="e">
        <f>IF('Crisis Indicator Data'!#REF!="No Data",1,IF(#REF!&lt;&gt;"",1,0))</f>
        <v>#REF!</v>
      </c>
      <c r="AV132" s="204" t="e">
        <f>IF('Crisis Indicator Data'!#REF!="No Data",1,IF(#REF!&lt;&gt;"",1,0))</f>
        <v>#REF!</v>
      </c>
      <c r="AW132" s="204" t="e">
        <f>IF('Crisis Indicator Data'!#REF!="No Data",1,IF(#REF!&lt;&gt;"",1,0))</f>
        <v>#REF!</v>
      </c>
      <c r="AX132" s="204" t="e">
        <f>IF('Crisis Indicator Data'!#REF!="No Data",1,IF(#REF!&lt;&gt;"",1,0))</f>
        <v>#REF!</v>
      </c>
      <c r="AY132" s="204" t="e">
        <f>IF('Crisis Indicator Data'!#REF!="No Data",1,IF(#REF!&lt;&gt;"",1,0))</f>
        <v>#REF!</v>
      </c>
      <c r="AZ132" s="204" t="e">
        <f>IF('Crisis Indicator Data'!#REF!="No Data",1,IF(#REF!&lt;&gt;"",1,0))</f>
        <v>#REF!</v>
      </c>
      <c r="BA132" t="e">
        <f t="shared" si="8"/>
        <v>#REF!</v>
      </c>
      <c r="BB132" s="22" t="e">
        <f t="shared" si="9"/>
        <v>#REF!</v>
      </c>
    </row>
    <row r="133" spans="1:54" x14ac:dyDescent="0.35">
      <c r="A133" t="s">
        <v>7060</v>
      </c>
      <c r="B133" s="204" t="e">
        <f>IF('Crisis Indicator Data'!#REF!="No Data",1,IF(#REF!&lt;&gt;"",1,0))</f>
        <v>#REF!</v>
      </c>
      <c r="C133" s="204" t="e">
        <f>IF('Crisis Indicator Data'!#REF!="No Data",1,IF(#REF!&lt;&gt;"",1,0))</f>
        <v>#REF!</v>
      </c>
      <c r="D133" s="204" t="e">
        <f>IF('Crisis Indicator Data'!#REF!="No Data",1,IF(#REF!&lt;&gt;"",1,0))</f>
        <v>#REF!</v>
      </c>
      <c r="E133" s="204" t="e">
        <f>IF('Crisis Indicator Data'!#REF!="No Data",1,IF(#REF!&lt;&gt;"",1,0))</f>
        <v>#REF!</v>
      </c>
      <c r="F133" s="204" t="e">
        <f>IF('Crisis Indicator Data'!#REF!="No Data",1,IF(#REF!&lt;&gt;"",1,0))</f>
        <v>#REF!</v>
      </c>
      <c r="G133" s="204" t="e">
        <f>IF('Crisis Indicator Data'!#REF!="No Data",1,IF(#REF!&lt;&gt;"",1,0))</f>
        <v>#REF!</v>
      </c>
      <c r="H133" s="204" t="e">
        <f>IF('Crisis Indicator Data'!#REF!="No Data",1,IF(#REF!&lt;&gt;"",1,0))</f>
        <v>#REF!</v>
      </c>
      <c r="I133" s="204" t="e">
        <f>IF('Crisis Indicator Data'!#REF!="No Data",1,IF(#REF!&lt;&gt;"",1,0))</f>
        <v>#REF!</v>
      </c>
      <c r="J133" s="204" t="e">
        <f>IF('Crisis Indicator Data'!#REF!="No Data",1,IF(#REF!&lt;&gt;"",1,0))</f>
        <v>#REF!</v>
      </c>
      <c r="K133" s="204" t="e">
        <f>IF('Crisis Indicator Data'!#REF!="No Data",1,IF(#REF!&lt;&gt;"",1,0))</f>
        <v>#REF!</v>
      </c>
      <c r="L133" s="204" t="e">
        <f>IF('Crisis Indicator Data'!#REF!="No Data",1,IF(#REF!&lt;&gt;"",1,0))</f>
        <v>#REF!</v>
      </c>
      <c r="M133" s="204" t="e">
        <f>IF('Crisis Indicator Data'!#REF!="No Data",1,IF(#REF!&lt;&gt;"",1,0))</f>
        <v>#REF!</v>
      </c>
      <c r="N133" s="204" t="e">
        <f>IF('Crisis Indicator Data'!#REF!="No Data",1,IF(#REF!&lt;&gt;"",1,0))</f>
        <v>#REF!</v>
      </c>
      <c r="O133" s="204" t="e">
        <f>IF('Crisis Indicator Data'!#REF!="No Data",1,IF(#REF!&lt;&gt;"",1,0))</f>
        <v>#REF!</v>
      </c>
      <c r="P133" s="204" t="e">
        <f>IF('Crisis Indicator Data'!#REF!="No Data",1,IF(#REF!&lt;&gt;"",1,0))</f>
        <v>#REF!</v>
      </c>
      <c r="Q133" s="204" t="e">
        <f>IF('Crisis Indicator Data'!#REF!="No Data",1,IF(#REF!&lt;&gt;"",1,0))</f>
        <v>#REF!</v>
      </c>
      <c r="R133" s="204" t="e">
        <f>IF('Crisis Indicator Data'!#REF!="No Data",1,IF(#REF!&lt;&gt;"",1,0))</f>
        <v>#REF!</v>
      </c>
      <c r="S133" s="204" t="e">
        <f>IF('Crisis Indicator Data'!#REF!="No Data",1,IF(#REF!&lt;&gt;"",1,0))</f>
        <v>#REF!</v>
      </c>
      <c r="T133" s="204" t="e">
        <f>IF('Crisis Indicator Data'!#REF!="No Data",1,IF(#REF!&lt;&gt;"",1,0))</f>
        <v>#REF!</v>
      </c>
      <c r="U133" s="204" t="e">
        <f>IF('Crisis Indicator Data'!#REF!="No Data",1,IF(#REF!&lt;&gt;"",1,0))</f>
        <v>#REF!</v>
      </c>
      <c r="V133" s="204" t="e">
        <f>IF('Crisis Indicator Data'!#REF!="No Data",1,IF(#REF!&lt;&gt;"",1,0))</f>
        <v>#REF!</v>
      </c>
      <c r="W133" s="204" t="e">
        <f>IF('Crisis Indicator Data'!#REF!="No Data",1,IF(#REF!&lt;&gt;"",1,0))</f>
        <v>#REF!</v>
      </c>
      <c r="X133" s="204" t="e">
        <f>IF('Crisis Indicator Data'!#REF!="No Data",1,IF(#REF!&lt;&gt;"",1,0))</f>
        <v>#REF!</v>
      </c>
      <c r="Y133" s="204" t="e">
        <f>IF('Crisis Indicator Data'!#REF!="No Data",1,IF(#REF!&lt;&gt;"",1,0))</f>
        <v>#REF!</v>
      </c>
      <c r="Z133" s="204" t="e">
        <f>IF('Crisis Indicator Data'!#REF!="No Data",1,IF(#REF!&lt;&gt;"",1,0))</f>
        <v>#REF!</v>
      </c>
      <c r="AA133" s="204" t="e">
        <f>IF('Crisis Indicator Data'!#REF!="No Data",1,IF(#REF!&lt;&gt;"",1,0))</f>
        <v>#REF!</v>
      </c>
      <c r="AB133" s="204" t="e">
        <f>IF('Crisis Indicator Data'!#REF!="No Data",1,IF(#REF!&lt;&gt;"",1,0))</f>
        <v>#REF!</v>
      </c>
      <c r="AC133" s="204" t="e">
        <f>IF('Crisis Indicator Data'!#REF!="No Data",1,IF(#REF!&lt;&gt;"",1,0))</f>
        <v>#REF!</v>
      </c>
      <c r="AD133" s="204" t="e">
        <f>IF('Crisis Indicator Data'!#REF!="No Data",1,IF(#REF!&lt;&gt;"",1,0))</f>
        <v>#REF!</v>
      </c>
      <c r="AE133" s="204" t="e">
        <f>IF('Crisis Indicator Data'!#REF!="No Data",1,IF(#REF!&lt;&gt;"",1,0))</f>
        <v>#REF!</v>
      </c>
      <c r="AF133" s="204" t="e">
        <f>IF('Crisis Indicator Data'!#REF!="No Data",1,IF(#REF!&lt;&gt;"",1,0))</f>
        <v>#REF!</v>
      </c>
      <c r="AG133" s="204" t="e">
        <f>IF('Crisis Indicator Data'!#REF!="No Data",1,IF(#REF!&lt;&gt;"",1,0))</f>
        <v>#REF!</v>
      </c>
      <c r="AH133" s="204" t="e">
        <f>IF('Crisis Indicator Data'!#REF!="No Data",1,IF(#REF!&lt;&gt;"",1,0))</f>
        <v>#REF!</v>
      </c>
      <c r="AI133" s="204" t="e">
        <f>IF('Crisis Indicator Data'!#REF!="No Data",1,IF(#REF!&lt;&gt;"",1,0))</f>
        <v>#REF!</v>
      </c>
      <c r="AJ133" s="204" t="e">
        <f>IF('Crisis Indicator Data'!#REF!="No Data",1,IF(#REF!&lt;&gt;"",1,0))</f>
        <v>#REF!</v>
      </c>
      <c r="AK133" s="204" t="e">
        <f>IF('Crisis Indicator Data'!#REF!="No Data",1,IF(#REF!&lt;&gt;"",1,0))</f>
        <v>#REF!</v>
      </c>
      <c r="AL133" s="204" t="e">
        <f>IF('Crisis Indicator Data'!#REF!="No Data",1,IF(#REF!&lt;&gt;"",1,0))</f>
        <v>#REF!</v>
      </c>
      <c r="AM133" s="204" t="e">
        <f>IF('Crisis Indicator Data'!#REF!="No Data",1,IF(#REF!&lt;&gt;"",1,0))</f>
        <v>#REF!</v>
      </c>
      <c r="AN133" s="204" t="e">
        <f>IF('Crisis Indicator Data'!#REF!="No Data",1,IF(#REF!&lt;&gt;"",1,0))</f>
        <v>#REF!</v>
      </c>
      <c r="AO133" s="204" t="e">
        <f>IF('Crisis Indicator Data'!#REF!="No Data",1,IF(#REF!&lt;&gt;"",1,0))</f>
        <v>#REF!</v>
      </c>
      <c r="AP133" s="204" t="e">
        <f>IF('Crisis Indicator Data'!#REF!="No Data",1,IF(#REF!&lt;&gt;"",1,0))</f>
        <v>#REF!</v>
      </c>
      <c r="AQ133" s="204" t="e">
        <f>IF('Crisis Indicator Data'!#REF!="No Data",1,IF(#REF!&lt;&gt;"",1,0))</f>
        <v>#REF!</v>
      </c>
      <c r="AR133" s="204" t="e">
        <f>IF('Crisis Indicator Data'!#REF!="No Data",1,IF(#REF!&lt;&gt;"",1,0))</f>
        <v>#REF!</v>
      </c>
      <c r="AS133" s="204" t="e">
        <f>IF('Crisis Indicator Data'!#REF!="No Data",1,IF(#REF!&lt;&gt;"",1,0))</f>
        <v>#REF!</v>
      </c>
      <c r="AT133" s="204" t="e">
        <f>IF('Crisis Indicator Data'!#REF!="No Data",1,IF(#REF!&lt;&gt;"",1,0))</f>
        <v>#REF!</v>
      </c>
      <c r="AU133" s="204" t="e">
        <f>IF('Crisis Indicator Data'!#REF!="No Data",1,IF(#REF!&lt;&gt;"",1,0))</f>
        <v>#REF!</v>
      </c>
      <c r="AV133" s="204" t="e">
        <f>IF('Crisis Indicator Data'!#REF!="No Data",1,IF(#REF!&lt;&gt;"",1,0))</f>
        <v>#REF!</v>
      </c>
      <c r="AW133" s="204" t="e">
        <f>IF('Crisis Indicator Data'!#REF!="No Data",1,IF(#REF!&lt;&gt;"",1,0))</f>
        <v>#REF!</v>
      </c>
      <c r="AX133" s="204" t="e">
        <f>IF('Crisis Indicator Data'!#REF!="No Data",1,IF(#REF!&lt;&gt;"",1,0))</f>
        <v>#REF!</v>
      </c>
      <c r="AY133" s="204" t="e">
        <f>IF('Crisis Indicator Data'!#REF!="No Data",1,IF(#REF!&lt;&gt;"",1,0))</f>
        <v>#REF!</v>
      </c>
      <c r="AZ133" s="204" t="e">
        <f>IF('Crisis Indicator Data'!#REF!="No Data",1,IF(#REF!&lt;&gt;"",1,0))</f>
        <v>#REF!</v>
      </c>
      <c r="BA133" t="e">
        <f t="shared" si="8"/>
        <v>#REF!</v>
      </c>
      <c r="BB133" s="22" t="e">
        <f t="shared" si="9"/>
        <v>#REF!</v>
      </c>
    </row>
    <row r="134" spans="1:54" x14ac:dyDescent="0.35">
      <c r="A134" t="s">
        <v>7067</v>
      </c>
      <c r="B134" s="204" t="e">
        <f>IF('Crisis Indicator Data'!#REF!="No Data",1,IF(#REF!&lt;&gt;"",1,0))</f>
        <v>#REF!</v>
      </c>
      <c r="C134" s="204" t="e">
        <f>IF('Crisis Indicator Data'!#REF!="No Data",1,IF(#REF!&lt;&gt;"",1,0))</f>
        <v>#REF!</v>
      </c>
      <c r="D134" s="204" t="e">
        <f>IF('Crisis Indicator Data'!#REF!="No Data",1,IF(#REF!&lt;&gt;"",1,0))</f>
        <v>#REF!</v>
      </c>
      <c r="E134" s="204" t="e">
        <f>IF('Crisis Indicator Data'!#REF!="No Data",1,IF(#REF!&lt;&gt;"",1,0))</f>
        <v>#REF!</v>
      </c>
      <c r="F134" s="204" t="e">
        <f>IF('Crisis Indicator Data'!#REF!="No Data",1,IF(#REF!&lt;&gt;"",1,0))</f>
        <v>#REF!</v>
      </c>
      <c r="G134" s="204" t="e">
        <f>IF('Crisis Indicator Data'!#REF!="No Data",1,IF(#REF!&lt;&gt;"",1,0))</f>
        <v>#REF!</v>
      </c>
      <c r="H134" s="204" t="e">
        <f>IF('Crisis Indicator Data'!#REF!="No Data",1,IF(#REF!&lt;&gt;"",1,0))</f>
        <v>#REF!</v>
      </c>
      <c r="I134" s="204" t="e">
        <f>IF('Crisis Indicator Data'!#REF!="No Data",1,IF(#REF!&lt;&gt;"",1,0))</f>
        <v>#REF!</v>
      </c>
      <c r="J134" s="204" t="e">
        <f>IF('Crisis Indicator Data'!#REF!="No Data",1,IF(#REF!&lt;&gt;"",1,0))</f>
        <v>#REF!</v>
      </c>
      <c r="K134" s="204" t="e">
        <f>IF('Crisis Indicator Data'!#REF!="No Data",1,IF(#REF!&lt;&gt;"",1,0))</f>
        <v>#REF!</v>
      </c>
      <c r="L134" s="204" t="e">
        <f>IF('Crisis Indicator Data'!#REF!="No Data",1,IF(#REF!&lt;&gt;"",1,0))</f>
        <v>#REF!</v>
      </c>
      <c r="M134" s="204" t="e">
        <f>IF('Crisis Indicator Data'!#REF!="No Data",1,IF(#REF!&lt;&gt;"",1,0))</f>
        <v>#REF!</v>
      </c>
      <c r="N134" s="204" t="e">
        <f>IF('Crisis Indicator Data'!#REF!="No Data",1,IF(#REF!&lt;&gt;"",1,0))</f>
        <v>#REF!</v>
      </c>
      <c r="O134" s="204" t="e">
        <f>IF('Crisis Indicator Data'!#REF!="No Data",1,IF(#REF!&lt;&gt;"",1,0))</f>
        <v>#REF!</v>
      </c>
      <c r="P134" s="204" t="e">
        <f>IF('Crisis Indicator Data'!#REF!="No Data",1,IF(#REF!&lt;&gt;"",1,0))</f>
        <v>#REF!</v>
      </c>
      <c r="Q134" s="204" t="e">
        <f>IF('Crisis Indicator Data'!#REF!="No Data",1,IF(#REF!&lt;&gt;"",1,0))</f>
        <v>#REF!</v>
      </c>
      <c r="R134" s="204" t="e">
        <f>IF('Crisis Indicator Data'!#REF!="No Data",1,IF(#REF!&lt;&gt;"",1,0))</f>
        <v>#REF!</v>
      </c>
      <c r="S134" s="204" t="e">
        <f>IF('Crisis Indicator Data'!#REF!="No Data",1,IF(#REF!&lt;&gt;"",1,0))</f>
        <v>#REF!</v>
      </c>
      <c r="T134" s="204" t="e">
        <f>IF('Crisis Indicator Data'!#REF!="No Data",1,IF(#REF!&lt;&gt;"",1,0))</f>
        <v>#REF!</v>
      </c>
      <c r="U134" s="204" t="e">
        <f>IF('Crisis Indicator Data'!#REF!="No Data",1,IF(#REF!&lt;&gt;"",1,0))</f>
        <v>#REF!</v>
      </c>
      <c r="V134" s="204" t="e">
        <f>IF('Crisis Indicator Data'!#REF!="No Data",1,IF(#REF!&lt;&gt;"",1,0))</f>
        <v>#REF!</v>
      </c>
      <c r="W134" s="204" t="e">
        <f>IF('Crisis Indicator Data'!#REF!="No Data",1,IF(#REF!&lt;&gt;"",1,0))</f>
        <v>#REF!</v>
      </c>
      <c r="X134" s="204" t="e">
        <f>IF('Crisis Indicator Data'!#REF!="No Data",1,IF(#REF!&lt;&gt;"",1,0))</f>
        <v>#REF!</v>
      </c>
      <c r="Y134" s="204" t="e">
        <f>IF('Crisis Indicator Data'!#REF!="No Data",1,IF(#REF!&lt;&gt;"",1,0))</f>
        <v>#REF!</v>
      </c>
      <c r="Z134" s="204" t="e">
        <f>IF('Crisis Indicator Data'!#REF!="No Data",1,IF(#REF!&lt;&gt;"",1,0))</f>
        <v>#REF!</v>
      </c>
      <c r="AA134" s="204" t="e">
        <f>IF('Crisis Indicator Data'!#REF!="No Data",1,IF(#REF!&lt;&gt;"",1,0))</f>
        <v>#REF!</v>
      </c>
      <c r="AB134" s="204" t="e">
        <f>IF('Crisis Indicator Data'!#REF!="No Data",1,IF(#REF!&lt;&gt;"",1,0))</f>
        <v>#REF!</v>
      </c>
      <c r="AC134" s="204" t="e">
        <f>IF('Crisis Indicator Data'!#REF!="No Data",1,IF(#REF!&lt;&gt;"",1,0))</f>
        <v>#REF!</v>
      </c>
      <c r="AD134" s="204" t="e">
        <f>IF('Crisis Indicator Data'!#REF!="No Data",1,IF(#REF!&lt;&gt;"",1,0))</f>
        <v>#REF!</v>
      </c>
      <c r="AE134" s="204" t="e">
        <f>IF('Crisis Indicator Data'!#REF!="No Data",1,IF(#REF!&lt;&gt;"",1,0))</f>
        <v>#REF!</v>
      </c>
      <c r="AF134" s="204" t="e">
        <f>IF('Crisis Indicator Data'!#REF!="No Data",1,IF(#REF!&lt;&gt;"",1,0))</f>
        <v>#REF!</v>
      </c>
      <c r="AG134" s="204" t="e">
        <f>IF('Crisis Indicator Data'!#REF!="No Data",1,IF(#REF!&lt;&gt;"",1,0))</f>
        <v>#REF!</v>
      </c>
      <c r="AH134" s="204" t="e">
        <f>IF('Crisis Indicator Data'!#REF!="No Data",1,IF(#REF!&lt;&gt;"",1,0))</f>
        <v>#REF!</v>
      </c>
      <c r="AI134" s="204" t="e">
        <f>IF('Crisis Indicator Data'!#REF!="No Data",1,IF(#REF!&lt;&gt;"",1,0))</f>
        <v>#REF!</v>
      </c>
      <c r="AJ134" s="204" t="e">
        <f>IF('Crisis Indicator Data'!#REF!="No Data",1,IF(#REF!&lt;&gt;"",1,0))</f>
        <v>#REF!</v>
      </c>
      <c r="AK134" s="204" t="e">
        <f>IF('Crisis Indicator Data'!#REF!="No Data",1,IF(#REF!&lt;&gt;"",1,0))</f>
        <v>#REF!</v>
      </c>
      <c r="AL134" s="204" t="e">
        <f>IF('Crisis Indicator Data'!#REF!="No Data",1,IF(#REF!&lt;&gt;"",1,0))</f>
        <v>#REF!</v>
      </c>
      <c r="AM134" s="204" t="e">
        <f>IF('Crisis Indicator Data'!#REF!="No Data",1,IF(#REF!&lt;&gt;"",1,0))</f>
        <v>#REF!</v>
      </c>
      <c r="AN134" s="204" t="e">
        <f>IF('Crisis Indicator Data'!#REF!="No Data",1,IF(#REF!&lt;&gt;"",1,0))</f>
        <v>#REF!</v>
      </c>
      <c r="AO134" s="204" t="e">
        <f>IF('Crisis Indicator Data'!#REF!="No Data",1,IF(#REF!&lt;&gt;"",1,0))</f>
        <v>#REF!</v>
      </c>
      <c r="AP134" s="204" t="e">
        <f>IF('Crisis Indicator Data'!#REF!="No Data",1,IF(#REF!&lt;&gt;"",1,0))</f>
        <v>#REF!</v>
      </c>
      <c r="AQ134" s="204" t="e">
        <f>IF('Crisis Indicator Data'!#REF!="No Data",1,IF(#REF!&lt;&gt;"",1,0))</f>
        <v>#REF!</v>
      </c>
      <c r="AR134" s="204" t="e">
        <f>IF('Crisis Indicator Data'!#REF!="No Data",1,IF(#REF!&lt;&gt;"",1,0))</f>
        <v>#REF!</v>
      </c>
      <c r="AS134" s="204" t="e">
        <f>IF('Crisis Indicator Data'!#REF!="No Data",1,IF(#REF!&lt;&gt;"",1,0))</f>
        <v>#REF!</v>
      </c>
      <c r="AT134" s="204" t="e">
        <f>IF('Crisis Indicator Data'!#REF!="No Data",1,IF(#REF!&lt;&gt;"",1,0))</f>
        <v>#REF!</v>
      </c>
      <c r="AU134" s="204" t="e">
        <f>IF('Crisis Indicator Data'!#REF!="No Data",1,IF(#REF!&lt;&gt;"",1,0))</f>
        <v>#REF!</v>
      </c>
      <c r="AV134" s="204" t="e">
        <f>IF('Crisis Indicator Data'!#REF!="No Data",1,IF(#REF!&lt;&gt;"",1,0))</f>
        <v>#REF!</v>
      </c>
      <c r="AW134" s="204" t="e">
        <f>IF('Crisis Indicator Data'!#REF!="No Data",1,IF(#REF!&lt;&gt;"",1,0))</f>
        <v>#REF!</v>
      </c>
      <c r="AX134" s="204" t="e">
        <f>IF('Crisis Indicator Data'!#REF!="No Data",1,IF(#REF!&lt;&gt;"",1,0))</f>
        <v>#REF!</v>
      </c>
      <c r="AY134" s="204" t="e">
        <f>IF('Crisis Indicator Data'!#REF!="No Data",1,IF(#REF!&lt;&gt;"",1,0))</f>
        <v>#REF!</v>
      </c>
      <c r="AZ134" s="204" t="e">
        <f>IF('Crisis Indicator Data'!#REF!="No Data",1,IF(#REF!&lt;&gt;"",1,0))</f>
        <v>#REF!</v>
      </c>
      <c r="BA134" t="e">
        <f t="shared" si="8"/>
        <v>#REF!</v>
      </c>
      <c r="BB134" s="22" t="e">
        <f t="shared" si="9"/>
        <v>#REF!</v>
      </c>
    </row>
    <row r="135" spans="1:54" x14ac:dyDescent="0.35">
      <c r="A135" t="s">
        <v>7055</v>
      </c>
      <c r="B135" s="204" t="e">
        <f>IF('Crisis Indicator Data'!#REF!="No Data",1,IF(#REF!&lt;&gt;"",1,0))</f>
        <v>#REF!</v>
      </c>
      <c r="C135" s="204" t="e">
        <f>IF('Crisis Indicator Data'!#REF!="No Data",1,IF(#REF!&lt;&gt;"",1,0))</f>
        <v>#REF!</v>
      </c>
      <c r="D135" s="204" t="e">
        <f>IF('Crisis Indicator Data'!#REF!="No Data",1,IF(#REF!&lt;&gt;"",1,0))</f>
        <v>#REF!</v>
      </c>
      <c r="E135" s="204" t="e">
        <f>IF('Crisis Indicator Data'!#REF!="No Data",1,IF(#REF!&lt;&gt;"",1,0))</f>
        <v>#REF!</v>
      </c>
      <c r="F135" s="204" t="e">
        <f>IF('Crisis Indicator Data'!#REF!="No Data",1,IF(#REF!&lt;&gt;"",1,0))</f>
        <v>#REF!</v>
      </c>
      <c r="G135" s="204" t="e">
        <f>IF('Crisis Indicator Data'!#REF!="No Data",1,IF(#REF!&lt;&gt;"",1,0))</f>
        <v>#REF!</v>
      </c>
      <c r="H135" s="204" t="e">
        <f>IF('Crisis Indicator Data'!#REF!="No Data",1,IF(#REF!&lt;&gt;"",1,0))</f>
        <v>#REF!</v>
      </c>
      <c r="I135" s="204" t="e">
        <f>IF('Crisis Indicator Data'!#REF!="No Data",1,IF(#REF!&lt;&gt;"",1,0))</f>
        <v>#REF!</v>
      </c>
      <c r="J135" s="204" t="e">
        <f>IF('Crisis Indicator Data'!#REF!="No Data",1,IF(#REF!&lt;&gt;"",1,0))</f>
        <v>#REF!</v>
      </c>
      <c r="K135" s="204" t="e">
        <f>IF('Crisis Indicator Data'!#REF!="No Data",1,IF(#REF!&lt;&gt;"",1,0))</f>
        <v>#REF!</v>
      </c>
      <c r="L135" s="204" t="e">
        <f>IF('Crisis Indicator Data'!#REF!="No Data",1,IF(#REF!&lt;&gt;"",1,0))</f>
        <v>#REF!</v>
      </c>
      <c r="M135" s="204" t="e">
        <f>IF('Crisis Indicator Data'!#REF!="No Data",1,IF(#REF!&lt;&gt;"",1,0))</f>
        <v>#REF!</v>
      </c>
      <c r="N135" s="204" t="e">
        <f>IF('Crisis Indicator Data'!#REF!="No Data",1,IF(#REF!&lt;&gt;"",1,0))</f>
        <v>#REF!</v>
      </c>
      <c r="O135" s="204" t="e">
        <f>IF('Crisis Indicator Data'!#REF!="No Data",1,IF(#REF!&lt;&gt;"",1,0))</f>
        <v>#REF!</v>
      </c>
      <c r="P135" s="204" t="e">
        <f>IF('Crisis Indicator Data'!#REF!="No Data",1,IF(#REF!&lt;&gt;"",1,0))</f>
        <v>#REF!</v>
      </c>
      <c r="Q135" s="204" t="e">
        <f>IF('Crisis Indicator Data'!#REF!="No Data",1,IF(#REF!&lt;&gt;"",1,0))</f>
        <v>#REF!</v>
      </c>
      <c r="R135" s="204" t="e">
        <f>IF('Crisis Indicator Data'!#REF!="No Data",1,IF(#REF!&lt;&gt;"",1,0))</f>
        <v>#REF!</v>
      </c>
      <c r="S135" s="204" t="e">
        <f>IF('Crisis Indicator Data'!#REF!="No Data",1,IF(#REF!&lt;&gt;"",1,0))</f>
        <v>#REF!</v>
      </c>
      <c r="T135" s="204" t="e">
        <f>IF('Crisis Indicator Data'!#REF!="No Data",1,IF(#REF!&lt;&gt;"",1,0))</f>
        <v>#REF!</v>
      </c>
      <c r="U135" s="204" t="e">
        <f>IF('Crisis Indicator Data'!#REF!="No Data",1,IF(#REF!&lt;&gt;"",1,0))</f>
        <v>#REF!</v>
      </c>
      <c r="V135" s="204" t="e">
        <f>IF('Crisis Indicator Data'!#REF!="No Data",1,IF(#REF!&lt;&gt;"",1,0))</f>
        <v>#REF!</v>
      </c>
      <c r="W135" s="204" t="e">
        <f>IF('Crisis Indicator Data'!#REF!="No Data",1,IF(#REF!&lt;&gt;"",1,0))</f>
        <v>#REF!</v>
      </c>
      <c r="X135" s="204" t="e">
        <f>IF('Crisis Indicator Data'!#REF!="No Data",1,IF(#REF!&lt;&gt;"",1,0))</f>
        <v>#REF!</v>
      </c>
      <c r="Y135" s="204" t="e">
        <f>IF('Crisis Indicator Data'!#REF!="No Data",1,IF(#REF!&lt;&gt;"",1,0))</f>
        <v>#REF!</v>
      </c>
      <c r="Z135" s="204" t="e">
        <f>IF('Crisis Indicator Data'!#REF!="No Data",1,IF(#REF!&lt;&gt;"",1,0))</f>
        <v>#REF!</v>
      </c>
      <c r="AA135" s="204" t="e">
        <f>IF('Crisis Indicator Data'!#REF!="No Data",1,IF(#REF!&lt;&gt;"",1,0))</f>
        <v>#REF!</v>
      </c>
      <c r="AB135" s="204" t="e">
        <f>IF('Crisis Indicator Data'!#REF!="No Data",1,IF(#REF!&lt;&gt;"",1,0))</f>
        <v>#REF!</v>
      </c>
      <c r="AC135" s="204" t="e">
        <f>IF('Crisis Indicator Data'!#REF!="No Data",1,IF(#REF!&lt;&gt;"",1,0))</f>
        <v>#REF!</v>
      </c>
      <c r="AD135" s="204" t="e">
        <f>IF('Crisis Indicator Data'!#REF!="No Data",1,IF(#REF!&lt;&gt;"",1,0))</f>
        <v>#REF!</v>
      </c>
      <c r="AE135" s="204" t="e">
        <f>IF('Crisis Indicator Data'!#REF!="No Data",1,IF(#REF!&lt;&gt;"",1,0))</f>
        <v>#REF!</v>
      </c>
      <c r="AF135" s="204" t="e">
        <f>IF('Crisis Indicator Data'!#REF!="No Data",1,IF(#REF!&lt;&gt;"",1,0))</f>
        <v>#REF!</v>
      </c>
      <c r="AG135" s="204" t="e">
        <f>IF('Crisis Indicator Data'!#REF!="No Data",1,IF(#REF!&lt;&gt;"",1,0))</f>
        <v>#REF!</v>
      </c>
      <c r="AH135" s="204" t="e">
        <f>IF('Crisis Indicator Data'!#REF!="No Data",1,IF(#REF!&lt;&gt;"",1,0))</f>
        <v>#REF!</v>
      </c>
      <c r="AI135" s="204" t="e">
        <f>IF('Crisis Indicator Data'!#REF!="No Data",1,IF(#REF!&lt;&gt;"",1,0))</f>
        <v>#REF!</v>
      </c>
      <c r="AJ135" s="204" t="e">
        <f>IF('Crisis Indicator Data'!#REF!="No Data",1,IF(#REF!&lt;&gt;"",1,0))</f>
        <v>#REF!</v>
      </c>
      <c r="AK135" s="204" t="e">
        <f>IF('Crisis Indicator Data'!#REF!="No Data",1,IF(#REF!&lt;&gt;"",1,0))</f>
        <v>#REF!</v>
      </c>
      <c r="AL135" s="204" t="e">
        <f>IF('Crisis Indicator Data'!#REF!="No Data",1,IF(#REF!&lt;&gt;"",1,0))</f>
        <v>#REF!</v>
      </c>
      <c r="AM135" s="204" t="e">
        <f>IF('Crisis Indicator Data'!#REF!="No Data",1,IF(#REF!&lt;&gt;"",1,0))</f>
        <v>#REF!</v>
      </c>
      <c r="AN135" s="204" t="e">
        <f>IF('Crisis Indicator Data'!#REF!="No Data",1,IF(#REF!&lt;&gt;"",1,0))</f>
        <v>#REF!</v>
      </c>
      <c r="AO135" s="204" t="e">
        <f>IF('Crisis Indicator Data'!#REF!="No Data",1,IF(#REF!&lt;&gt;"",1,0))</f>
        <v>#REF!</v>
      </c>
      <c r="AP135" s="204" t="e">
        <f>IF('Crisis Indicator Data'!#REF!="No Data",1,IF(#REF!&lt;&gt;"",1,0))</f>
        <v>#REF!</v>
      </c>
      <c r="AQ135" s="204" t="e">
        <f>IF('Crisis Indicator Data'!#REF!="No Data",1,IF(#REF!&lt;&gt;"",1,0))</f>
        <v>#REF!</v>
      </c>
      <c r="AR135" s="204" t="e">
        <f>IF('Crisis Indicator Data'!#REF!="No Data",1,IF(#REF!&lt;&gt;"",1,0))</f>
        <v>#REF!</v>
      </c>
      <c r="AS135" s="204" t="e">
        <f>IF('Crisis Indicator Data'!#REF!="No Data",1,IF(#REF!&lt;&gt;"",1,0))</f>
        <v>#REF!</v>
      </c>
      <c r="AT135" s="204" t="e">
        <f>IF('Crisis Indicator Data'!#REF!="No Data",1,IF(#REF!&lt;&gt;"",1,0))</f>
        <v>#REF!</v>
      </c>
      <c r="AU135" s="204" t="e">
        <f>IF('Crisis Indicator Data'!#REF!="No Data",1,IF(#REF!&lt;&gt;"",1,0))</f>
        <v>#REF!</v>
      </c>
      <c r="AV135" s="204" t="e">
        <f>IF('Crisis Indicator Data'!#REF!="No Data",1,IF(#REF!&lt;&gt;"",1,0))</f>
        <v>#REF!</v>
      </c>
      <c r="AW135" s="204" t="e">
        <f>IF('Crisis Indicator Data'!#REF!="No Data",1,IF(#REF!&lt;&gt;"",1,0))</f>
        <v>#REF!</v>
      </c>
      <c r="AX135" s="204" t="e">
        <f>IF('Crisis Indicator Data'!#REF!="No Data",1,IF(#REF!&lt;&gt;"",1,0))</f>
        <v>#REF!</v>
      </c>
      <c r="AY135" s="204" t="e">
        <f>IF('Crisis Indicator Data'!#REF!="No Data",1,IF(#REF!&lt;&gt;"",1,0))</f>
        <v>#REF!</v>
      </c>
      <c r="AZ135" s="204" t="e">
        <f>IF('Crisis Indicator Data'!#REF!="No Data",1,IF(#REF!&lt;&gt;"",1,0))</f>
        <v>#REF!</v>
      </c>
      <c r="BA135" t="e">
        <f t="shared" si="8"/>
        <v>#REF!</v>
      </c>
      <c r="BB135" s="22" t="e">
        <f t="shared" si="9"/>
        <v>#REF!</v>
      </c>
    </row>
    <row r="136" spans="1:54" x14ac:dyDescent="0.35">
      <c r="A136" t="s">
        <v>7056</v>
      </c>
      <c r="B136" s="204" t="e">
        <f>IF('Crisis Indicator Data'!#REF!="No Data",1,IF(#REF!&lt;&gt;"",1,0))</f>
        <v>#REF!</v>
      </c>
      <c r="C136" s="204" t="e">
        <f>IF('Crisis Indicator Data'!#REF!="No Data",1,IF(#REF!&lt;&gt;"",1,0))</f>
        <v>#REF!</v>
      </c>
      <c r="D136" s="204" t="e">
        <f>IF('Crisis Indicator Data'!#REF!="No Data",1,IF(#REF!&lt;&gt;"",1,0))</f>
        <v>#REF!</v>
      </c>
      <c r="E136" s="204" t="e">
        <f>IF('Crisis Indicator Data'!#REF!="No Data",1,IF(#REF!&lt;&gt;"",1,0))</f>
        <v>#REF!</v>
      </c>
      <c r="F136" s="204" t="e">
        <f>IF('Crisis Indicator Data'!#REF!="No Data",1,IF(#REF!&lt;&gt;"",1,0))</f>
        <v>#REF!</v>
      </c>
      <c r="G136" s="204" t="e">
        <f>IF('Crisis Indicator Data'!#REF!="No Data",1,IF(#REF!&lt;&gt;"",1,0))</f>
        <v>#REF!</v>
      </c>
      <c r="H136" s="204" t="e">
        <f>IF('Crisis Indicator Data'!#REF!="No Data",1,IF(#REF!&lt;&gt;"",1,0))</f>
        <v>#REF!</v>
      </c>
      <c r="I136" s="204" t="e">
        <f>IF('Crisis Indicator Data'!#REF!="No Data",1,IF(#REF!&lt;&gt;"",1,0))</f>
        <v>#REF!</v>
      </c>
      <c r="J136" s="204" t="e">
        <f>IF('Crisis Indicator Data'!#REF!="No Data",1,IF(#REF!&lt;&gt;"",1,0))</f>
        <v>#REF!</v>
      </c>
      <c r="K136" s="204" t="e">
        <f>IF('Crisis Indicator Data'!#REF!="No Data",1,IF(#REF!&lt;&gt;"",1,0))</f>
        <v>#REF!</v>
      </c>
      <c r="L136" s="204" t="e">
        <f>IF('Crisis Indicator Data'!#REF!="No Data",1,IF(#REF!&lt;&gt;"",1,0))</f>
        <v>#REF!</v>
      </c>
      <c r="M136" s="204" t="e">
        <f>IF('Crisis Indicator Data'!#REF!="No Data",1,IF(#REF!&lt;&gt;"",1,0))</f>
        <v>#REF!</v>
      </c>
      <c r="N136" s="204" t="e">
        <f>IF('Crisis Indicator Data'!#REF!="No Data",1,IF(#REF!&lt;&gt;"",1,0))</f>
        <v>#REF!</v>
      </c>
      <c r="O136" s="204" t="e">
        <f>IF('Crisis Indicator Data'!#REF!="No Data",1,IF(#REF!&lt;&gt;"",1,0))</f>
        <v>#REF!</v>
      </c>
      <c r="P136" s="204" t="e">
        <f>IF('Crisis Indicator Data'!#REF!="No Data",1,IF(#REF!&lt;&gt;"",1,0))</f>
        <v>#REF!</v>
      </c>
      <c r="Q136" s="204" t="e">
        <f>IF('Crisis Indicator Data'!#REF!="No Data",1,IF(#REF!&lt;&gt;"",1,0))</f>
        <v>#REF!</v>
      </c>
      <c r="R136" s="204" t="e">
        <f>IF('Crisis Indicator Data'!#REF!="No Data",1,IF(#REF!&lt;&gt;"",1,0))</f>
        <v>#REF!</v>
      </c>
      <c r="S136" s="204" t="e">
        <f>IF('Crisis Indicator Data'!#REF!="No Data",1,IF(#REF!&lt;&gt;"",1,0))</f>
        <v>#REF!</v>
      </c>
      <c r="T136" s="204" t="e">
        <f>IF('Crisis Indicator Data'!#REF!="No Data",1,IF(#REF!&lt;&gt;"",1,0))</f>
        <v>#REF!</v>
      </c>
      <c r="U136" s="204" t="e">
        <f>IF('Crisis Indicator Data'!#REF!="No Data",1,IF(#REF!&lt;&gt;"",1,0))</f>
        <v>#REF!</v>
      </c>
      <c r="V136" s="204" t="e">
        <f>IF('Crisis Indicator Data'!#REF!="No Data",1,IF(#REF!&lt;&gt;"",1,0))</f>
        <v>#REF!</v>
      </c>
      <c r="W136" s="204" t="e">
        <f>IF('Crisis Indicator Data'!#REF!="No Data",1,IF(#REF!&lt;&gt;"",1,0))</f>
        <v>#REF!</v>
      </c>
      <c r="X136" s="204" t="e">
        <f>IF('Crisis Indicator Data'!#REF!="No Data",1,IF(#REF!&lt;&gt;"",1,0))</f>
        <v>#REF!</v>
      </c>
      <c r="Y136" s="204" t="e">
        <f>IF('Crisis Indicator Data'!#REF!="No Data",1,IF(#REF!&lt;&gt;"",1,0))</f>
        <v>#REF!</v>
      </c>
      <c r="Z136" s="204" t="e">
        <f>IF('Crisis Indicator Data'!#REF!="No Data",1,IF(#REF!&lt;&gt;"",1,0))</f>
        <v>#REF!</v>
      </c>
      <c r="AA136" s="204" t="e">
        <f>IF('Crisis Indicator Data'!#REF!="No Data",1,IF(#REF!&lt;&gt;"",1,0))</f>
        <v>#REF!</v>
      </c>
      <c r="AB136" s="204" t="e">
        <f>IF('Crisis Indicator Data'!#REF!="No Data",1,IF(#REF!&lt;&gt;"",1,0))</f>
        <v>#REF!</v>
      </c>
      <c r="AC136" s="204" t="e">
        <f>IF('Crisis Indicator Data'!#REF!="No Data",1,IF(#REF!&lt;&gt;"",1,0))</f>
        <v>#REF!</v>
      </c>
      <c r="AD136" s="204" t="e">
        <f>IF('Crisis Indicator Data'!#REF!="No Data",1,IF(#REF!&lt;&gt;"",1,0))</f>
        <v>#REF!</v>
      </c>
      <c r="AE136" s="204" t="e">
        <f>IF('Crisis Indicator Data'!#REF!="No Data",1,IF(#REF!&lt;&gt;"",1,0))</f>
        <v>#REF!</v>
      </c>
      <c r="AF136" s="204" t="e">
        <f>IF('Crisis Indicator Data'!#REF!="No Data",1,IF(#REF!&lt;&gt;"",1,0))</f>
        <v>#REF!</v>
      </c>
      <c r="AG136" s="204" t="e">
        <f>IF('Crisis Indicator Data'!#REF!="No Data",1,IF(#REF!&lt;&gt;"",1,0))</f>
        <v>#REF!</v>
      </c>
      <c r="AH136" s="204" t="e">
        <f>IF('Crisis Indicator Data'!#REF!="No Data",1,IF(#REF!&lt;&gt;"",1,0))</f>
        <v>#REF!</v>
      </c>
      <c r="AI136" s="204" t="e">
        <f>IF('Crisis Indicator Data'!#REF!="No Data",1,IF(#REF!&lt;&gt;"",1,0))</f>
        <v>#REF!</v>
      </c>
      <c r="AJ136" s="204" t="e">
        <f>IF('Crisis Indicator Data'!#REF!="No Data",1,IF(#REF!&lt;&gt;"",1,0))</f>
        <v>#REF!</v>
      </c>
      <c r="AK136" s="204" t="e">
        <f>IF('Crisis Indicator Data'!#REF!="No Data",1,IF(#REF!&lt;&gt;"",1,0))</f>
        <v>#REF!</v>
      </c>
      <c r="AL136" s="204" t="e">
        <f>IF('Crisis Indicator Data'!#REF!="No Data",1,IF(#REF!&lt;&gt;"",1,0))</f>
        <v>#REF!</v>
      </c>
      <c r="AM136" s="204" t="e">
        <f>IF('Crisis Indicator Data'!#REF!="No Data",1,IF(#REF!&lt;&gt;"",1,0))</f>
        <v>#REF!</v>
      </c>
      <c r="AN136" s="204" t="e">
        <f>IF('Crisis Indicator Data'!#REF!="No Data",1,IF(#REF!&lt;&gt;"",1,0))</f>
        <v>#REF!</v>
      </c>
      <c r="AO136" s="204" t="e">
        <f>IF('Crisis Indicator Data'!#REF!="No Data",1,IF(#REF!&lt;&gt;"",1,0))</f>
        <v>#REF!</v>
      </c>
      <c r="AP136" s="204" t="e">
        <f>IF('Crisis Indicator Data'!#REF!="No Data",1,IF(#REF!&lt;&gt;"",1,0))</f>
        <v>#REF!</v>
      </c>
      <c r="AQ136" s="204" t="e">
        <f>IF('Crisis Indicator Data'!#REF!="No Data",1,IF(#REF!&lt;&gt;"",1,0))</f>
        <v>#REF!</v>
      </c>
      <c r="AR136" s="204" t="e">
        <f>IF('Crisis Indicator Data'!#REF!="No Data",1,IF(#REF!&lt;&gt;"",1,0))</f>
        <v>#REF!</v>
      </c>
      <c r="AS136" s="204" t="e">
        <f>IF('Crisis Indicator Data'!#REF!="No Data",1,IF(#REF!&lt;&gt;"",1,0))</f>
        <v>#REF!</v>
      </c>
      <c r="AT136" s="204" t="e">
        <f>IF('Crisis Indicator Data'!#REF!="No Data",1,IF(#REF!&lt;&gt;"",1,0))</f>
        <v>#REF!</v>
      </c>
      <c r="AU136" s="204" t="e">
        <f>IF('Crisis Indicator Data'!#REF!="No Data",1,IF(#REF!&lt;&gt;"",1,0))</f>
        <v>#REF!</v>
      </c>
      <c r="AV136" s="204" t="e">
        <f>IF('Crisis Indicator Data'!#REF!="No Data",1,IF(#REF!&lt;&gt;"",1,0))</f>
        <v>#REF!</v>
      </c>
      <c r="AW136" s="204" t="e">
        <f>IF('Crisis Indicator Data'!#REF!="No Data",1,IF(#REF!&lt;&gt;"",1,0))</f>
        <v>#REF!</v>
      </c>
      <c r="AX136" s="204" t="e">
        <f>IF('Crisis Indicator Data'!#REF!="No Data",1,IF(#REF!&lt;&gt;"",1,0))</f>
        <v>#REF!</v>
      </c>
      <c r="AY136" s="204" t="e">
        <f>IF('Crisis Indicator Data'!#REF!="No Data",1,IF(#REF!&lt;&gt;"",1,0))</f>
        <v>#REF!</v>
      </c>
      <c r="AZ136" s="204" t="e">
        <f>IF('Crisis Indicator Data'!#REF!="No Data",1,IF(#REF!&lt;&gt;"",1,0))</f>
        <v>#REF!</v>
      </c>
      <c r="BA136" t="e">
        <f t="shared" si="8"/>
        <v>#REF!</v>
      </c>
      <c r="BB136" s="22" t="e">
        <f t="shared" si="9"/>
        <v>#REF!</v>
      </c>
    </row>
    <row r="137" spans="1:54" x14ac:dyDescent="0.35">
      <c r="A137" t="s">
        <v>7062</v>
      </c>
      <c r="B137" s="204" t="e">
        <f>IF('Crisis Indicator Data'!#REF!="No Data",1,IF(#REF!&lt;&gt;"",1,0))</f>
        <v>#REF!</v>
      </c>
      <c r="C137" s="204" t="e">
        <f>IF('Crisis Indicator Data'!#REF!="No Data",1,IF(#REF!&lt;&gt;"",1,0))</f>
        <v>#REF!</v>
      </c>
      <c r="D137" s="204" t="e">
        <f>IF('Crisis Indicator Data'!#REF!="No Data",1,IF(#REF!&lt;&gt;"",1,0))</f>
        <v>#REF!</v>
      </c>
      <c r="E137" s="204" t="e">
        <f>IF('Crisis Indicator Data'!#REF!="No Data",1,IF(#REF!&lt;&gt;"",1,0))</f>
        <v>#REF!</v>
      </c>
      <c r="F137" s="204" t="e">
        <f>IF('Crisis Indicator Data'!#REF!="No Data",1,IF(#REF!&lt;&gt;"",1,0))</f>
        <v>#REF!</v>
      </c>
      <c r="G137" s="204" t="e">
        <f>IF('Crisis Indicator Data'!#REF!="No Data",1,IF(#REF!&lt;&gt;"",1,0))</f>
        <v>#REF!</v>
      </c>
      <c r="H137" s="204" t="e">
        <f>IF('Crisis Indicator Data'!#REF!="No Data",1,IF(#REF!&lt;&gt;"",1,0))</f>
        <v>#REF!</v>
      </c>
      <c r="I137" s="204" t="e">
        <f>IF('Crisis Indicator Data'!#REF!="No Data",1,IF(#REF!&lt;&gt;"",1,0))</f>
        <v>#REF!</v>
      </c>
      <c r="J137" s="204" t="e">
        <f>IF('Crisis Indicator Data'!#REF!="No Data",1,IF(#REF!&lt;&gt;"",1,0))</f>
        <v>#REF!</v>
      </c>
      <c r="K137" s="204" t="e">
        <f>IF('Crisis Indicator Data'!#REF!="No Data",1,IF(#REF!&lt;&gt;"",1,0))</f>
        <v>#REF!</v>
      </c>
      <c r="L137" s="204" t="e">
        <f>IF('Crisis Indicator Data'!#REF!="No Data",1,IF(#REF!&lt;&gt;"",1,0))</f>
        <v>#REF!</v>
      </c>
      <c r="M137" s="204" t="e">
        <f>IF('Crisis Indicator Data'!#REF!="No Data",1,IF(#REF!&lt;&gt;"",1,0))</f>
        <v>#REF!</v>
      </c>
      <c r="N137" s="204" t="e">
        <f>IF('Crisis Indicator Data'!#REF!="No Data",1,IF(#REF!&lt;&gt;"",1,0))</f>
        <v>#REF!</v>
      </c>
      <c r="O137" s="204" t="e">
        <f>IF('Crisis Indicator Data'!#REF!="No Data",1,IF(#REF!&lt;&gt;"",1,0))</f>
        <v>#REF!</v>
      </c>
      <c r="P137" s="204" t="e">
        <f>IF('Crisis Indicator Data'!#REF!="No Data",1,IF(#REF!&lt;&gt;"",1,0))</f>
        <v>#REF!</v>
      </c>
      <c r="Q137" s="204" t="e">
        <f>IF('Crisis Indicator Data'!#REF!="No Data",1,IF(#REF!&lt;&gt;"",1,0))</f>
        <v>#REF!</v>
      </c>
      <c r="R137" s="204" t="e">
        <f>IF('Crisis Indicator Data'!#REF!="No Data",1,IF(#REF!&lt;&gt;"",1,0))</f>
        <v>#REF!</v>
      </c>
      <c r="S137" s="204" t="e">
        <f>IF('Crisis Indicator Data'!#REF!="No Data",1,IF(#REF!&lt;&gt;"",1,0))</f>
        <v>#REF!</v>
      </c>
      <c r="T137" s="204" t="e">
        <f>IF('Crisis Indicator Data'!#REF!="No Data",1,IF(#REF!&lt;&gt;"",1,0))</f>
        <v>#REF!</v>
      </c>
      <c r="U137" s="204" t="e">
        <f>IF('Crisis Indicator Data'!#REF!="No Data",1,IF(#REF!&lt;&gt;"",1,0))</f>
        <v>#REF!</v>
      </c>
      <c r="V137" s="204" t="e">
        <f>IF('Crisis Indicator Data'!#REF!="No Data",1,IF(#REF!&lt;&gt;"",1,0))</f>
        <v>#REF!</v>
      </c>
      <c r="W137" s="204" t="e">
        <f>IF('Crisis Indicator Data'!#REF!="No Data",1,IF(#REF!&lt;&gt;"",1,0))</f>
        <v>#REF!</v>
      </c>
      <c r="X137" s="204" t="e">
        <f>IF('Crisis Indicator Data'!#REF!="No Data",1,IF(#REF!&lt;&gt;"",1,0))</f>
        <v>#REF!</v>
      </c>
      <c r="Y137" s="204" t="e">
        <f>IF('Crisis Indicator Data'!#REF!="No Data",1,IF(#REF!&lt;&gt;"",1,0))</f>
        <v>#REF!</v>
      </c>
      <c r="Z137" s="204" t="e">
        <f>IF('Crisis Indicator Data'!#REF!="No Data",1,IF(#REF!&lt;&gt;"",1,0))</f>
        <v>#REF!</v>
      </c>
      <c r="AA137" s="204" t="e">
        <f>IF('Crisis Indicator Data'!#REF!="No Data",1,IF(#REF!&lt;&gt;"",1,0))</f>
        <v>#REF!</v>
      </c>
      <c r="AB137" s="204" t="e">
        <f>IF('Crisis Indicator Data'!#REF!="No Data",1,IF(#REF!&lt;&gt;"",1,0))</f>
        <v>#REF!</v>
      </c>
      <c r="AC137" s="204" t="e">
        <f>IF('Crisis Indicator Data'!#REF!="No Data",1,IF(#REF!&lt;&gt;"",1,0))</f>
        <v>#REF!</v>
      </c>
      <c r="AD137" s="204" t="e">
        <f>IF('Crisis Indicator Data'!#REF!="No Data",1,IF(#REF!&lt;&gt;"",1,0))</f>
        <v>#REF!</v>
      </c>
      <c r="AE137" s="204" t="e">
        <f>IF('Crisis Indicator Data'!#REF!="No Data",1,IF(#REF!&lt;&gt;"",1,0))</f>
        <v>#REF!</v>
      </c>
      <c r="AF137" s="204" t="e">
        <f>IF('Crisis Indicator Data'!#REF!="No Data",1,IF(#REF!&lt;&gt;"",1,0))</f>
        <v>#REF!</v>
      </c>
      <c r="AG137" s="204" t="e">
        <f>IF('Crisis Indicator Data'!#REF!="No Data",1,IF(#REF!&lt;&gt;"",1,0))</f>
        <v>#REF!</v>
      </c>
      <c r="AH137" s="204" t="e">
        <f>IF('Crisis Indicator Data'!#REF!="No Data",1,IF(#REF!&lt;&gt;"",1,0))</f>
        <v>#REF!</v>
      </c>
      <c r="AI137" s="204" t="e">
        <f>IF('Crisis Indicator Data'!#REF!="No Data",1,IF(#REF!&lt;&gt;"",1,0))</f>
        <v>#REF!</v>
      </c>
      <c r="AJ137" s="204" t="e">
        <f>IF('Crisis Indicator Data'!#REF!="No Data",1,IF(#REF!&lt;&gt;"",1,0))</f>
        <v>#REF!</v>
      </c>
      <c r="AK137" s="204" t="e">
        <f>IF('Crisis Indicator Data'!#REF!="No Data",1,IF(#REF!&lt;&gt;"",1,0))</f>
        <v>#REF!</v>
      </c>
      <c r="AL137" s="204" t="e">
        <f>IF('Crisis Indicator Data'!#REF!="No Data",1,IF(#REF!&lt;&gt;"",1,0))</f>
        <v>#REF!</v>
      </c>
      <c r="AM137" s="204" t="e">
        <f>IF('Crisis Indicator Data'!#REF!="No Data",1,IF(#REF!&lt;&gt;"",1,0))</f>
        <v>#REF!</v>
      </c>
      <c r="AN137" s="204" t="e">
        <f>IF('Crisis Indicator Data'!#REF!="No Data",1,IF(#REF!&lt;&gt;"",1,0))</f>
        <v>#REF!</v>
      </c>
      <c r="AO137" s="204" t="e">
        <f>IF('Crisis Indicator Data'!#REF!="No Data",1,IF(#REF!&lt;&gt;"",1,0))</f>
        <v>#REF!</v>
      </c>
      <c r="AP137" s="204" t="e">
        <f>IF('Crisis Indicator Data'!#REF!="No Data",1,IF(#REF!&lt;&gt;"",1,0))</f>
        <v>#REF!</v>
      </c>
      <c r="AQ137" s="204" t="e">
        <f>IF('Crisis Indicator Data'!#REF!="No Data",1,IF(#REF!&lt;&gt;"",1,0))</f>
        <v>#REF!</v>
      </c>
      <c r="AR137" s="204" t="e">
        <f>IF('Crisis Indicator Data'!#REF!="No Data",1,IF(#REF!&lt;&gt;"",1,0))</f>
        <v>#REF!</v>
      </c>
      <c r="AS137" s="204" t="e">
        <f>IF('Crisis Indicator Data'!#REF!="No Data",1,IF(#REF!&lt;&gt;"",1,0))</f>
        <v>#REF!</v>
      </c>
      <c r="AT137" s="204" t="e">
        <f>IF('Crisis Indicator Data'!#REF!="No Data",1,IF(#REF!&lt;&gt;"",1,0))</f>
        <v>#REF!</v>
      </c>
      <c r="AU137" s="204" t="e">
        <f>IF('Crisis Indicator Data'!#REF!="No Data",1,IF(#REF!&lt;&gt;"",1,0))</f>
        <v>#REF!</v>
      </c>
      <c r="AV137" s="204" t="e">
        <f>IF('Crisis Indicator Data'!#REF!="No Data",1,IF(#REF!&lt;&gt;"",1,0))</f>
        <v>#REF!</v>
      </c>
      <c r="AW137" s="204" t="e">
        <f>IF('Crisis Indicator Data'!#REF!="No Data",1,IF(#REF!&lt;&gt;"",1,0))</f>
        <v>#REF!</v>
      </c>
      <c r="AX137" s="204" t="e">
        <f>IF('Crisis Indicator Data'!#REF!="No Data",1,IF(#REF!&lt;&gt;"",1,0))</f>
        <v>#REF!</v>
      </c>
      <c r="AY137" s="204" t="e">
        <f>IF('Crisis Indicator Data'!#REF!="No Data",1,IF(#REF!&lt;&gt;"",1,0))</f>
        <v>#REF!</v>
      </c>
      <c r="AZ137" s="204" t="e">
        <f>IF('Crisis Indicator Data'!#REF!="No Data",1,IF(#REF!&lt;&gt;"",1,0))</f>
        <v>#REF!</v>
      </c>
      <c r="BA137" t="e">
        <f t="shared" si="8"/>
        <v>#REF!</v>
      </c>
      <c r="BB137" s="22" t="e">
        <f t="shared" si="9"/>
        <v>#REF!</v>
      </c>
    </row>
    <row r="138" spans="1:54" x14ac:dyDescent="0.35">
      <c r="A138" t="s">
        <v>7065</v>
      </c>
      <c r="B138" s="204" t="e">
        <f>IF('Crisis Indicator Data'!#REF!="No Data",1,IF(#REF!&lt;&gt;"",1,0))</f>
        <v>#REF!</v>
      </c>
      <c r="C138" s="204" t="e">
        <f>IF('Crisis Indicator Data'!#REF!="No Data",1,IF(#REF!&lt;&gt;"",1,0))</f>
        <v>#REF!</v>
      </c>
      <c r="D138" s="204" t="e">
        <f>IF('Crisis Indicator Data'!#REF!="No Data",1,IF(#REF!&lt;&gt;"",1,0))</f>
        <v>#REF!</v>
      </c>
      <c r="E138" s="204" t="e">
        <f>IF('Crisis Indicator Data'!#REF!="No Data",1,IF(#REF!&lt;&gt;"",1,0))</f>
        <v>#REF!</v>
      </c>
      <c r="F138" s="204" t="e">
        <f>IF('Crisis Indicator Data'!#REF!="No Data",1,IF(#REF!&lt;&gt;"",1,0))</f>
        <v>#REF!</v>
      </c>
      <c r="G138" s="204" t="e">
        <f>IF('Crisis Indicator Data'!#REF!="No Data",1,IF(#REF!&lt;&gt;"",1,0))</f>
        <v>#REF!</v>
      </c>
      <c r="H138" s="204" t="e">
        <f>IF('Crisis Indicator Data'!#REF!="No Data",1,IF(#REF!&lt;&gt;"",1,0))</f>
        <v>#REF!</v>
      </c>
      <c r="I138" s="204" t="e">
        <f>IF('Crisis Indicator Data'!#REF!="No Data",1,IF(#REF!&lt;&gt;"",1,0))</f>
        <v>#REF!</v>
      </c>
      <c r="J138" s="204" t="e">
        <f>IF('Crisis Indicator Data'!#REF!="No Data",1,IF(#REF!&lt;&gt;"",1,0))</f>
        <v>#REF!</v>
      </c>
      <c r="K138" s="204" t="e">
        <f>IF('Crisis Indicator Data'!#REF!="No Data",1,IF(#REF!&lt;&gt;"",1,0))</f>
        <v>#REF!</v>
      </c>
      <c r="L138" s="204" t="e">
        <f>IF('Crisis Indicator Data'!#REF!="No Data",1,IF(#REF!&lt;&gt;"",1,0))</f>
        <v>#REF!</v>
      </c>
      <c r="M138" s="204" t="e">
        <f>IF('Crisis Indicator Data'!#REF!="No Data",1,IF(#REF!&lt;&gt;"",1,0))</f>
        <v>#REF!</v>
      </c>
      <c r="N138" s="204" t="e">
        <f>IF('Crisis Indicator Data'!#REF!="No Data",1,IF(#REF!&lt;&gt;"",1,0))</f>
        <v>#REF!</v>
      </c>
      <c r="O138" s="204" t="e">
        <f>IF('Crisis Indicator Data'!#REF!="No Data",1,IF(#REF!&lt;&gt;"",1,0))</f>
        <v>#REF!</v>
      </c>
      <c r="P138" s="204" t="e">
        <f>IF('Crisis Indicator Data'!#REF!="No Data",1,IF(#REF!&lt;&gt;"",1,0))</f>
        <v>#REF!</v>
      </c>
      <c r="Q138" s="204" t="e">
        <f>IF('Crisis Indicator Data'!#REF!="No Data",1,IF(#REF!&lt;&gt;"",1,0))</f>
        <v>#REF!</v>
      </c>
      <c r="R138" s="204" t="e">
        <f>IF('Crisis Indicator Data'!#REF!="No Data",1,IF(#REF!&lt;&gt;"",1,0))</f>
        <v>#REF!</v>
      </c>
      <c r="S138" s="204" t="e">
        <f>IF('Crisis Indicator Data'!#REF!="No Data",1,IF(#REF!&lt;&gt;"",1,0))</f>
        <v>#REF!</v>
      </c>
      <c r="T138" s="204" t="e">
        <f>IF('Crisis Indicator Data'!#REF!="No Data",1,IF(#REF!&lt;&gt;"",1,0))</f>
        <v>#REF!</v>
      </c>
      <c r="U138" s="204" t="e">
        <f>IF('Crisis Indicator Data'!#REF!="No Data",1,IF(#REF!&lt;&gt;"",1,0))</f>
        <v>#REF!</v>
      </c>
      <c r="V138" s="204" t="e">
        <f>IF('Crisis Indicator Data'!#REF!="No Data",1,IF(#REF!&lt;&gt;"",1,0))</f>
        <v>#REF!</v>
      </c>
      <c r="W138" s="204" t="e">
        <f>IF('Crisis Indicator Data'!#REF!="No Data",1,IF(#REF!&lt;&gt;"",1,0))</f>
        <v>#REF!</v>
      </c>
      <c r="X138" s="204" t="e">
        <f>IF('Crisis Indicator Data'!#REF!="No Data",1,IF(#REF!&lt;&gt;"",1,0))</f>
        <v>#REF!</v>
      </c>
      <c r="Y138" s="204" t="e">
        <f>IF('Crisis Indicator Data'!#REF!="No Data",1,IF(#REF!&lt;&gt;"",1,0))</f>
        <v>#REF!</v>
      </c>
      <c r="Z138" s="204" t="e">
        <f>IF('Crisis Indicator Data'!#REF!="No Data",1,IF(#REF!&lt;&gt;"",1,0))</f>
        <v>#REF!</v>
      </c>
      <c r="AA138" s="204" t="e">
        <f>IF('Crisis Indicator Data'!#REF!="No Data",1,IF(#REF!&lt;&gt;"",1,0))</f>
        <v>#REF!</v>
      </c>
      <c r="AB138" s="204" t="e">
        <f>IF('Crisis Indicator Data'!#REF!="No Data",1,IF(#REF!&lt;&gt;"",1,0))</f>
        <v>#REF!</v>
      </c>
      <c r="AC138" s="204" t="e">
        <f>IF('Crisis Indicator Data'!#REF!="No Data",1,IF(#REF!&lt;&gt;"",1,0))</f>
        <v>#REF!</v>
      </c>
      <c r="AD138" s="204" t="e">
        <f>IF('Crisis Indicator Data'!#REF!="No Data",1,IF(#REF!&lt;&gt;"",1,0))</f>
        <v>#REF!</v>
      </c>
      <c r="AE138" s="204" t="e">
        <f>IF('Crisis Indicator Data'!#REF!="No Data",1,IF(#REF!&lt;&gt;"",1,0))</f>
        <v>#REF!</v>
      </c>
      <c r="AF138" s="204" t="e">
        <f>IF('Crisis Indicator Data'!#REF!="No Data",1,IF(#REF!&lt;&gt;"",1,0))</f>
        <v>#REF!</v>
      </c>
      <c r="AG138" s="204" t="e">
        <f>IF('Crisis Indicator Data'!#REF!="No Data",1,IF(#REF!&lt;&gt;"",1,0))</f>
        <v>#REF!</v>
      </c>
      <c r="AH138" s="204" t="e">
        <f>IF('Crisis Indicator Data'!#REF!="No Data",1,IF(#REF!&lt;&gt;"",1,0))</f>
        <v>#REF!</v>
      </c>
      <c r="AI138" s="204" t="e">
        <f>IF('Crisis Indicator Data'!#REF!="No Data",1,IF(#REF!&lt;&gt;"",1,0))</f>
        <v>#REF!</v>
      </c>
      <c r="AJ138" s="204" t="e">
        <f>IF('Crisis Indicator Data'!#REF!="No Data",1,IF(#REF!&lt;&gt;"",1,0))</f>
        <v>#REF!</v>
      </c>
      <c r="AK138" s="204" t="e">
        <f>IF('Crisis Indicator Data'!#REF!="No Data",1,IF(#REF!&lt;&gt;"",1,0))</f>
        <v>#REF!</v>
      </c>
      <c r="AL138" s="204" t="e">
        <f>IF('Crisis Indicator Data'!#REF!="No Data",1,IF(#REF!&lt;&gt;"",1,0))</f>
        <v>#REF!</v>
      </c>
      <c r="AM138" s="204" t="e">
        <f>IF('Crisis Indicator Data'!#REF!="No Data",1,IF(#REF!&lt;&gt;"",1,0))</f>
        <v>#REF!</v>
      </c>
      <c r="AN138" s="204" t="e">
        <f>IF('Crisis Indicator Data'!#REF!="No Data",1,IF(#REF!&lt;&gt;"",1,0))</f>
        <v>#REF!</v>
      </c>
      <c r="AO138" s="204" t="e">
        <f>IF('Crisis Indicator Data'!#REF!="No Data",1,IF(#REF!&lt;&gt;"",1,0))</f>
        <v>#REF!</v>
      </c>
      <c r="AP138" s="204" t="e">
        <f>IF('Crisis Indicator Data'!#REF!="No Data",1,IF(#REF!&lt;&gt;"",1,0))</f>
        <v>#REF!</v>
      </c>
      <c r="AQ138" s="204" t="e">
        <f>IF('Crisis Indicator Data'!#REF!="No Data",1,IF(#REF!&lt;&gt;"",1,0))</f>
        <v>#REF!</v>
      </c>
      <c r="AR138" s="204" t="e">
        <f>IF('Crisis Indicator Data'!#REF!="No Data",1,IF(#REF!&lt;&gt;"",1,0))</f>
        <v>#REF!</v>
      </c>
      <c r="AS138" s="204" t="e">
        <f>IF('Crisis Indicator Data'!#REF!="No Data",1,IF(#REF!&lt;&gt;"",1,0))</f>
        <v>#REF!</v>
      </c>
      <c r="AT138" s="204" t="e">
        <f>IF('Crisis Indicator Data'!#REF!="No Data",1,IF(#REF!&lt;&gt;"",1,0))</f>
        <v>#REF!</v>
      </c>
      <c r="AU138" s="204" t="e">
        <f>IF('Crisis Indicator Data'!#REF!="No Data",1,IF(#REF!&lt;&gt;"",1,0))</f>
        <v>#REF!</v>
      </c>
      <c r="AV138" s="204" t="e">
        <f>IF('Crisis Indicator Data'!#REF!="No Data",1,IF(#REF!&lt;&gt;"",1,0))</f>
        <v>#REF!</v>
      </c>
      <c r="AW138" s="204" t="e">
        <f>IF('Crisis Indicator Data'!#REF!="No Data",1,IF(#REF!&lt;&gt;"",1,0))</f>
        <v>#REF!</v>
      </c>
      <c r="AX138" s="204" t="e">
        <f>IF('Crisis Indicator Data'!#REF!="No Data",1,IF(#REF!&lt;&gt;"",1,0))</f>
        <v>#REF!</v>
      </c>
      <c r="AY138" s="204" t="e">
        <f>IF('Crisis Indicator Data'!#REF!="No Data",1,IF(#REF!&lt;&gt;"",1,0))</f>
        <v>#REF!</v>
      </c>
      <c r="AZ138" s="204" t="e">
        <f>IF('Crisis Indicator Data'!#REF!="No Data",1,IF(#REF!&lt;&gt;"",1,0))</f>
        <v>#REF!</v>
      </c>
      <c r="BA138" t="e">
        <f t="shared" si="8"/>
        <v>#REF!</v>
      </c>
      <c r="BB138" s="22" t="e">
        <f t="shared" si="9"/>
        <v>#REF!</v>
      </c>
    </row>
    <row r="139" spans="1:54" x14ac:dyDescent="0.35">
      <c r="A139" t="s">
        <v>7070</v>
      </c>
      <c r="B139" s="204" t="e">
        <f>IF('Crisis Indicator Data'!#REF!="No Data",1,IF(#REF!&lt;&gt;"",1,0))</f>
        <v>#REF!</v>
      </c>
      <c r="C139" s="204" t="e">
        <f>IF('Crisis Indicator Data'!#REF!="No Data",1,IF(#REF!&lt;&gt;"",1,0))</f>
        <v>#REF!</v>
      </c>
      <c r="D139" s="204" t="e">
        <f>IF('Crisis Indicator Data'!#REF!="No Data",1,IF(#REF!&lt;&gt;"",1,0))</f>
        <v>#REF!</v>
      </c>
      <c r="E139" s="204" t="e">
        <f>IF('Crisis Indicator Data'!#REF!="No Data",1,IF(#REF!&lt;&gt;"",1,0))</f>
        <v>#REF!</v>
      </c>
      <c r="F139" s="204" t="e">
        <f>IF('Crisis Indicator Data'!#REF!="No Data",1,IF(#REF!&lt;&gt;"",1,0))</f>
        <v>#REF!</v>
      </c>
      <c r="G139" s="204" t="e">
        <f>IF('Crisis Indicator Data'!#REF!="No Data",1,IF(#REF!&lt;&gt;"",1,0))</f>
        <v>#REF!</v>
      </c>
      <c r="H139" s="204" t="e">
        <f>IF('Crisis Indicator Data'!#REF!="No Data",1,IF(#REF!&lt;&gt;"",1,0))</f>
        <v>#REF!</v>
      </c>
      <c r="I139" s="204" t="e">
        <f>IF('Crisis Indicator Data'!#REF!="No Data",1,IF(#REF!&lt;&gt;"",1,0))</f>
        <v>#REF!</v>
      </c>
      <c r="J139" s="204" t="e">
        <f>IF('Crisis Indicator Data'!#REF!="No Data",1,IF(#REF!&lt;&gt;"",1,0))</f>
        <v>#REF!</v>
      </c>
      <c r="K139" s="204" t="e">
        <f>IF('Crisis Indicator Data'!#REF!="No Data",1,IF(#REF!&lt;&gt;"",1,0))</f>
        <v>#REF!</v>
      </c>
      <c r="L139" s="204" t="e">
        <f>IF('Crisis Indicator Data'!#REF!="No Data",1,IF(#REF!&lt;&gt;"",1,0))</f>
        <v>#REF!</v>
      </c>
      <c r="M139" s="204" t="e">
        <f>IF('Crisis Indicator Data'!#REF!="No Data",1,IF(#REF!&lt;&gt;"",1,0))</f>
        <v>#REF!</v>
      </c>
      <c r="N139" s="204" t="e">
        <f>IF('Crisis Indicator Data'!#REF!="No Data",1,IF(#REF!&lt;&gt;"",1,0))</f>
        <v>#REF!</v>
      </c>
      <c r="O139" s="204" t="e">
        <f>IF('Crisis Indicator Data'!#REF!="No Data",1,IF(#REF!&lt;&gt;"",1,0))</f>
        <v>#REF!</v>
      </c>
      <c r="P139" s="204" t="e">
        <f>IF('Crisis Indicator Data'!#REF!="No Data",1,IF(#REF!&lt;&gt;"",1,0))</f>
        <v>#REF!</v>
      </c>
      <c r="Q139" s="204" t="e">
        <f>IF('Crisis Indicator Data'!#REF!="No Data",1,IF(#REF!&lt;&gt;"",1,0))</f>
        <v>#REF!</v>
      </c>
      <c r="R139" s="204" t="e">
        <f>IF('Crisis Indicator Data'!#REF!="No Data",1,IF(#REF!&lt;&gt;"",1,0))</f>
        <v>#REF!</v>
      </c>
      <c r="S139" s="204" t="e">
        <f>IF('Crisis Indicator Data'!#REF!="No Data",1,IF(#REF!&lt;&gt;"",1,0))</f>
        <v>#REF!</v>
      </c>
      <c r="T139" s="204" t="e">
        <f>IF('Crisis Indicator Data'!#REF!="No Data",1,IF(#REF!&lt;&gt;"",1,0))</f>
        <v>#REF!</v>
      </c>
      <c r="U139" s="204" t="e">
        <f>IF('Crisis Indicator Data'!#REF!="No Data",1,IF(#REF!&lt;&gt;"",1,0))</f>
        <v>#REF!</v>
      </c>
      <c r="V139" s="204" t="e">
        <f>IF('Crisis Indicator Data'!#REF!="No Data",1,IF(#REF!&lt;&gt;"",1,0))</f>
        <v>#REF!</v>
      </c>
      <c r="W139" s="204" t="e">
        <f>IF('Crisis Indicator Data'!#REF!="No Data",1,IF(#REF!&lt;&gt;"",1,0))</f>
        <v>#REF!</v>
      </c>
      <c r="X139" s="204" t="e">
        <f>IF('Crisis Indicator Data'!#REF!="No Data",1,IF(#REF!&lt;&gt;"",1,0))</f>
        <v>#REF!</v>
      </c>
      <c r="Y139" s="204" t="e">
        <f>IF('Crisis Indicator Data'!#REF!="No Data",1,IF(#REF!&lt;&gt;"",1,0))</f>
        <v>#REF!</v>
      </c>
      <c r="Z139" s="204" t="e">
        <f>IF('Crisis Indicator Data'!#REF!="No Data",1,IF(#REF!&lt;&gt;"",1,0))</f>
        <v>#REF!</v>
      </c>
      <c r="AA139" s="204" t="e">
        <f>IF('Crisis Indicator Data'!#REF!="No Data",1,IF(#REF!&lt;&gt;"",1,0))</f>
        <v>#REF!</v>
      </c>
      <c r="AB139" s="204" t="e">
        <f>IF('Crisis Indicator Data'!#REF!="No Data",1,IF(#REF!&lt;&gt;"",1,0))</f>
        <v>#REF!</v>
      </c>
      <c r="AC139" s="204" t="e">
        <f>IF('Crisis Indicator Data'!#REF!="No Data",1,IF(#REF!&lt;&gt;"",1,0))</f>
        <v>#REF!</v>
      </c>
      <c r="AD139" s="204" t="e">
        <f>IF('Crisis Indicator Data'!#REF!="No Data",1,IF(#REF!&lt;&gt;"",1,0))</f>
        <v>#REF!</v>
      </c>
      <c r="AE139" s="204" t="e">
        <f>IF('Crisis Indicator Data'!#REF!="No Data",1,IF(#REF!&lt;&gt;"",1,0))</f>
        <v>#REF!</v>
      </c>
      <c r="AF139" s="204" t="e">
        <f>IF('Crisis Indicator Data'!#REF!="No Data",1,IF(#REF!&lt;&gt;"",1,0))</f>
        <v>#REF!</v>
      </c>
      <c r="AG139" s="204" t="e">
        <f>IF('Crisis Indicator Data'!#REF!="No Data",1,IF(#REF!&lt;&gt;"",1,0))</f>
        <v>#REF!</v>
      </c>
      <c r="AH139" s="204" t="e">
        <f>IF('Crisis Indicator Data'!#REF!="No Data",1,IF(#REF!&lt;&gt;"",1,0))</f>
        <v>#REF!</v>
      </c>
      <c r="AI139" s="204" t="e">
        <f>IF('Crisis Indicator Data'!#REF!="No Data",1,IF(#REF!&lt;&gt;"",1,0))</f>
        <v>#REF!</v>
      </c>
      <c r="AJ139" s="204" t="e">
        <f>IF('Crisis Indicator Data'!#REF!="No Data",1,IF(#REF!&lt;&gt;"",1,0))</f>
        <v>#REF!</v>
      </c>
      <c r="AK139" s="204" t="e">
        <f>IF('Crisis Indicator Data'!#REF!="No Data",1,IF(#REF!&lt;&gt;"",1,0))</f>
        <v>#REF!</v>
      </c>
      <c r="AL139" s="204" t="e">
        <f>IF('Crisis Indicator Data'!#REF!="No Data",1,IF(#REF!&lt;&gt;"",1,0))</f>
        <v>#REF!</v>
      </c>
      <c r="AM139" s="204" t="e">
        <f>IF('Crisis Indicator Data'!#REF!="No Data",1,IF(#REF!&lt;&gt;"",1,0))</f>
        <v>#REF!</v>
      </c>
      <c r="AN139" s="204" t="e">
        <f>IF('Crisis Indicator Data'!#REF!="No Data",1,IF(#REF!&lt;&gt;"",1,0))</f>
        <v>#REF!</v>
      </c>
      <c r="AO139" s="204" t="e">
        <f>IF('Crisis Indicator Data'!#REF!="No Data",1,IF(#REF!&lt;&gt;"",1,0))</f>
        <v>#REF!</v>
      </c>
      <c r="AP139" s="204" t="e">
        <f>IF('Crisis Indicator Data'!#REF!="No Data",1,IF(#REF!&lt;&gt;"",1,0))</f>
        <v>#REF!</v>
      </c>
      <c r="AQ139" s="204" t="e">
        <f>IF('Crisis Indicator Data'!#REF!="No Data",1,IF(#REF!&lt;&gt;"",1,0))</f>
        <v>#REF!</v>
      </c>
      <c r="AR139" s="204" t="e">
        <f>IF('Crisis Indicator Data'!#REF!="No Data",1,IF(#REF!&lt;&gt;"",1,0))</f>
        <v>#REF!</v>
      </c>
      <c r="AS139" s="204" t="e">
        <f>IF('Crisis Indicator Data'!#REF!="No Data",1,IF(#REF!&lt;&gt;"",1,0))</f>
        <v>#REF!</v>
      </c>
      <c r="AT139" s="204" t="e">
        <f>IF('Crisis Indicator Data'!#REF!="No Data",1,IF(#REF!&lt;&gt;"",1,0))</f>
        <v>#REF!</v>
      </c>
      <c r="AU139" s="204" t="e">
        <f>IF('Crisis Indicator Data'!#REF!="No Data",1,IF(#REF!&lt;&gt;"",1,0))</f>
        <v>#REF!</v>
      </c>
      <c r="AV139" s="204" t="e">
        <f>IF('Crisis Indicator Data'!#REF!="No Data",1,IF(#REF!&lt;&gt;"",1,0))</f>
        <v>#REF!</v>
      </c>
      <c r="AW139" s="204" t="e">
        <f>IF('Crisis Indicator Data'!#REF!="No Data",1,IF(#REF!&lt;&gt;"",1,0))</f>
        <v>#REF!</v>
      </c>
      <c r="AX139" s="204" t="e">
        <f>IF('Crisis Indicator Data'!#REF!="No Data",1,IF(#REF!&lt;&gt;"",1,0))</f>
        <v>#REF!</v>
      </c>
      <c r="AY139" s="204" t="e">
        <f>IF('Crisis Indicator Data'!#REF!="No Data",1,IF(#REF!&lt;&gt;"",1,0))</f>
        <v>#REF!</v>
      </c>
      <c r="AZ139" s="204" t="e">
        <f>IF('Crisis Indicator Data'!#REF!="No Data",1,IF(#REF!&lt;&gt;"",1,0))</f>
        <v>#REF!</v>
      </c>
      <c r="BA139" t="e">
        <f t="shared" si="8"/>
        <v>#REF!</v>
      </c>
      <c r="BB139" s="22" t="e">
        <f t="shared" si="9"/>
        <v>#REF!</v>
      </c>
    </row>
    <row r="140" spans="1:54" x14ac:dyDescent="0.35">
      <c r="A140" t="s">
        <v>7074</v>
      </c>
      <c r="B140" s="204" t="e">
        <f>IF('Crisis Indicator Data'!#REF!="No Data",1,IF(#REF!&lt;&gt;"",1,0))</f>
        <v>#REF!</v>
      </c>
      <c r="C140" s="204" t="e">
        <f>IF('Crisis Indicator Data'!#REF!="No Data",1,IF(#REF!&lt;&gt;"",1,0))</f>
        <v>#REF!</v>
      </c>
      <c r="D140" s="204" t="e">
        <f>IF('Crisis Indicator Data'!#REF!="No Data",1,IF(#REF!&lt;&gt;"",1,0))</f>
        <v>#REF!</v>
      </c>
      <c r="E140" s="204" t="e">
        <f>IF('Crisis Indicator Data'!#REF!="No Data",1,IF(#REF!&lt;&gt;"",1,0))</f>
        <v>#REF!</v>
      </c>
      <c r="F140" s="204" t="e">
        <f>IF('Crisis Indicator Data'!#REF!="No Data",1,IF(#REF!&lt;&gt;"",1,0))</f>
        <v>#REF!</v>
      </c>
      <c r="G140" s="204" t="e">
        <f>IF('Crisis Indicator Data'!#REF!="No Data",1,IF(#REF!&lt;&gt;"",1,0))</f>
        <v>#REF!</v>
      </c>
      <c r="H140" s="204" t="e">
        <f>IF('Crisis Indicator Data'!#REF!="No Data",1,IF(#REF!&lt;&gt;"",1,0))</f>
        <v>#REF!</v>
      </c>
      <c r="I140" s="204" t="e">
        <f>IF('Crisis Indicator Data'!#REF!="No Data",1,IF(#REF!&lt;&gt;"",1,0))</f>
        <v>#REF!</v>
      </c>
      <c r="J140" s="204" t="e">
        <f>IF('Crisis Indicator Data'!#REF!="No Data",1,IF(#REF!&lt;&gt;"",1,0))</f>
        <v>#REF!</v>
      </c>
      <c r="K140" s="204" t="e">
        <f>IF('Crisis Indicator Data'!#REF!="No Data",1,IF(#REF!&lt;&gt;"",1,0))</f>
        <v>#REF!</v>
      </c>
      <c r="L140" s="204" t="e">
        <f>IF('Crisis Indicator Data'!#REF!="No Data",1,IF(#REF!&lt;&gt;"",1,0))</f>
        <v>#REF!</v>
      </c>
      <c r="M140" s="204" t="e">
        <f>IF('Crisis Indicator Data'!#REF!="No Data",1,IF(#REF!&lt;&gt;"",1,0))</f>
        <v>#REF!</v>
      </c>
      <c r="N140" s="204" t="e">
        <f>IF('Crisis Indicator Data'!#REF!="No Data",1,IF(#REF!&lt;&gt;"",1,0))</f>
        <v>#REF!</v>
      </c>
      <c r="O140" s="204" t="e">
        <f>IF('Crisis Indicator Data'!#REF!="No Data",1,IF(#REF!&lt;&gt;"",1,0))</f>
        <v>#REF!</v>
      </c>
      <c r="P140" s="204" t="e">
        <f>IF('Crisis Indicator Data'!#REF!="No Data",1,IF(#REF!&lt;&gt;"",1,0))</f>
        <v>#REF!</v>
      </c>
      <c r="Q140" s="204" t="e">
        <f>IF('Crisis Indicator Data'!#REF!="No Data",1,IF(#REF!&lt;&gt;"",1,0))</f>
        <v>#REF!</v>
      </c>
      <c r="R140" s="204" t="e">
        <f>IF('Crisis Indicator Data'!#REF!="No Data",1,IF(#REF!&lt;&gt;"",1,0))</f>
        <v>#REF!</v>
      </c>
      <c r="S140" s="204" t="e">
        <f>IF('Crisis Indicator Data'!#REF!="No Data",1,IF(#REF!&lt;&gt;"",1,0))</f>
        <v>#REF!</v>
      </c>
      <c r="T140" s="204" t="e">
        <f>IF('Crisis Indicator Data'!#REF!="No Data",1,IF(#REF!&lt;&gt;"",1,0))</f>
        <v>#REF!</v>
      </c>
      <c r="U140" s="204" t="e">
        <f>IF('Crisis Indicator Data'!#REF!="No Data",1,IF(#REF!&lt;&gt;"",1,0))</f>
        <v>#REF!</v>
      </c>
      <c r="V140" s="204" t="e">
        <f>IF('Crisis Indicator Data'!#REF!="No Data",1,IF(#REF!&lt;&gt;"",1,0))</f>
        <v>#REF!</v>
      </c>
      <c r="W140" s="204" t="e">
        <f>IF('Crisis Indicator Data'!#REF!="No Data",1,IF(#REF!&lt;&gt;"",1,0))</f>
        <v>#REF!</v>
      </c>
      <c r="X140" s="204" t="e">
        <f>IF('Crisis Indicator Data'!#REF!="No Data",1,IF(#REF!&lt;&gt;"",1,0))</f>
        <v>#REF!</v>
      </c>
      <c r="Y140" s="204" t="e">
        <f>IF('Crisis Indicator Data'!#REF!="No Data",1,IF(#REF!&lt;&gt;"",1,0))</f>
        <v>#REF!</v>
      </c>
      <c r="Z140" s="204" t="e">
        <f>IF('Crisis Indicator Data'!#REF!="No Data",1,IF(#REF!&lt;&gt;"",1,0))</f>
        <v>#REF!</v>
      </c>
      <c r="AA140" s="204" t="e">
        <f>IF('Crisis Indicator Data'!#REF!="No Data",1,IF(#REF!&lt;&gt;"",1,0))</f>
        <v>#REF!</v>
      </c>
      <c r="AB140" s="204" t="e">
        <f>IF('Crisis Indicator Data'!#REF!="No Data",1,IF(#REF!&lt;&gt;"",1,0))</f>
        <v>#REF!</v>
      </c>
      <c r="AC140" s="204" t="e">
        <f>IF('Crisis Indicator Data'!#REF!="No Data",1,IF(#REF!&lt;&gt;"",1,0))</f>
        <v>#REF!</v>
      </c>
      <c r="AD140" s="204" t="e">
        <f>IF('Crisis Indicator Data'!#REF!="No Data",1,IF(#REF!&lt;&gt;"",1,0))</f>
        <v>#REF!</v>
      </c>
      <c r="AE140" s="204" t="e">
        <f>IF('Crisis Indicator Data'!#REF!="No Data",1,IF(#REF!&lt;&gt;"",1,0))</f>
        <v>#REF!</v>
      </c>
      <c r="AF140" s="204" t="e">
        <f>IF('Crisis Indicator Data'!#REF!="No Data",1,IF(#REF!&lt;&gt;"",1,0))</f>
        <v>#REF!</v>
      </c>
      <c r="AG140" s="204" t="e">
        <f>IF('Crisis Indicator Data'!#REF!="No Data",1,IF(#REF!&lt;&gt;"",1,0))</f>
        <v>#REF!</v>
      </c>
      <c r="AH140" s="204" t="e">
        <f>IF('Crisis Indicator Data'!#REF!="No Data",1,IF(#REF!&lt;&gt;"",1,0))</f>
        <v>#REF!</v>
      </c>
      <c r="AI140" s="204" t="e">
        <f>IF('Crisis Indicator Data'!#REF!="No Data",1,IF(#REF!&lt;&gt;"",1,0))</f>
        <v>#REF!</v>
      </c>
      <c r="AJ140" s="204" t="e">
        <f>IF('Crisis Indicator Data'!#REF!="No Data",1,IF(#REF!&lt;&gt;"",1,0))</f>
        <v>#REF!</v>
      </c>
      <c r="AK140" s="204" t="e">
        <f>IF('Crisis Indicator Data'!#REF!="No Data",1,IF(#REF!&lt;&gt;"",1,0))</f>
        <v>#REF!</v>
      </c>
      <c r="AL140" s="204" t="e">
        <f>IF('Crisis Indicator Data'!#REF!="No Data",1,IF(#REF!&lt;&gt;"",1,0))</f>
        <v>#REF!</v>
      </c>
      <c r="AM140" s="204" t="e">
        <f>IF('Crisis Indicator Data'!#REF!="No Data",1,IF(#REF!&lt;&gt;"",1,0))</f>
        <v>#REF!</v>
      </c>
      <c r="AN140" s="204" t="e">
        <f>IF('Crisis Indicator Data'!#REF!="No Data",1,IF(#REF!&lt;&gt;"",1,0))</f>
        <v>#REF!</v>
      </c>
      <c r="AO140" s="204" t="e">
        <f>IF('Crisis Indicator Data'!#REF!="No Data",1,IF(#REF!&lt;&gt;"",1,0))</f>
        <v>#REF!</v>
      </c>
      <c r="AP140" s="204" t="e">
        <f>IF('Crisis Indicator Data'!#REF!="No Data",1,IF(#REF!&lt;&gt;"",1,0))</f>
        <v>#REF!</v>
      </c>
      <c r="AQ140" s="204" t="e">
        <f>IF('Crisis Indicator Data'!#REF!="No Data",1,IF(#REF!&lt;&gt;"",1,0))</f>
        <v>#REF!</v>
      </c>
      <c r="AR140" s="204" t="e">
        <f>IF('Crisis Indicator Data'!#REF!="No Data",1,IF(#REF!&lt;&gt;"",1,0))</f>
        <v>#REF!</v>
      </c>
      <c r="AS140" s="204" t="e">
        <f>IF('Crisis Indicator Data'!#REF!="No Data",1,IF(#REF!&lt;&gt;"",1,0))</f>
        <v>#REF!</v>
      </c>
      <c r="AT140" s="204" t="e">
        <f>IF('Crisis Indicator Data'!#REF!="No Data",1,IF(#REF!&lt;&gt;"",1,0))</f>
        <v>#REF!</v>
      </c>
      <c r="AU140" s="204" t="e">
        <f>IF('Crisis Indicator Data'!#REF!="No Data",1,IF(#REF!&lt;&gt;"",1,0))</f>
        <v>#REF!</v>
      </c>
      <c r="AV140" s="204" t="e">
        <f>IF('Crisis Indicator Data'!#REF!="No Data",1,IF(#REF!&lt;&gt;"",1,0))</f>
        <v>#REF!</v>
      </c>
      <c r="AW140" s="204" t="e">
        <f>IF('Crisis Indicator Data'!#REF!="No Data",1,IF(#REF!&lt;&gt;"",1,0))</f>
        <v>#REF!</v>
      </c>
      <c r="AX140" s="204" t="e">
        <f>IF('Crisis Indicator Data'!#REF!="No Data",1,IF(#REF!&lt;&gt;"",1,0))</f>
        <v>#REF!</v>
      </c>
      <c r="AY140" s="204" t="e">
        <f>IF('Crisis Indicator Data'!#REF!="No Data",1,IF(#REF!&lt;&gt;"",1,0))</f>
        <v>#REF!</v>
      </c>
      <c r="AZ140" s="204" t="e">
        <f>IF('Crisis Indicator Data'!#REF!="No Data",1,IF(#REF!&lt;&gt;"",1,0))</f>
        <v>#REF!</v>
      </c>
      <c r="BA140" t="e">
        <f t="shared" si="8"/>
        <v>#REF!</v>
      </c>
      <c r="BB140" s="22" t="e">
        <f t="shared" si="9"/>
        <v>#REF!</v>
      </c>
    </row>
    <row r="141" spans="1:54" x14ac:dyDescent="0.35">
      <c r="A141" t="s">
        <v>7076</v>
      </c>
      <c r="B141" s="204" t="e">
        <f>IF('Crisis Indicator Data'!#REF!="No Data",1,IF(#REF!&lt;&gt;"",1,0))</f>
        <v>#REF!</v>
      </c>
      <c r="C141" s="204" t="e">
        <f>IF('Crisis Indicator Data'!#REF!="No Data",1,IF(#REF!&lt;&gt;"",1,0))</f>
        <v>#REF!</v>
      </c>
      <c r="D141" s="204" t="e">
        <f>IF('Crisis Indicator Data'!#REF!="No Data",1,IF(#REF!&lt;&gt;"",1,0))</f>
        <v>#REF!</v>
      </c>
      <c r="E141" s="204" t="e">
        <f>IF('Crisis Indicator Data'!#REF!="No Data",1,IF(#REF!&lt;&gt;"",1,0))</f>
        <v>#REF!</v>
      </c>
      <c r="F141" s="204" t="e">
        <f>IF('Crisis Indicator Data'!#REF!="No Data",1,IF(#REF!&lt;&gt;"",1,0))</f>
        <v>#REF!</v>
      </c>
      <c r="G141" s="204" t="e">
        <f>IF('Crisis Indicator Data'!#REF!="No Data",1,IF(#REF!&lt;&gt;"",1,0))</f>
        <v>#REF!</v>
      </c>
      <c r="H141" s="204" t="e">
        <f>IF('Crisis Indicator Data'!#REF!="No Data",1,IF(#REF!&lt;&gt;"",1,0))</f>
        <v>#REF!</v>
      </c>
      <c r="I141" s="204" t="e">
        <f>IF('Crisis Indicator Data'!#REF!="No Data",1,IF(#REF!&lt;&gt;"",1,0))</f>
        <v>#REF!</v>
      </c>
      <c r="J141" s="204" t="e">
        <f>IF('Crisis Indicator Data'!#REF!="No Data",1,IF(#REF!&lt;&gt;"",1,0))</f>
        <v>#REF!</v>
      </c>
      <c r="K141" s="204" t="e">
        <f>IF('Crisis Indicator Data'!#REF!="No Data",1,IF(#REF!&lt;&gt;"",1,0))</f>
        <v>#REF!</v>
      </c>
      <c r="L141" s="204" t="e">
        <f>IF('Crisis Indicator Data'!#REF!="No Data",1,IF(#REF!&lt;&gt;"",1,0))</f>
        <v>#REF!</v>
      </c>
      <c r="M141" s="204" t="e">
        <f>IF('Crisis Indicator Data'!#REF!="No Data",1,IF(#REF!&lt;&gt;"",1,0))</f>
        <v>#REF!</v>
      </c>
      <c r="N141" s="204" t="e">
        <f>IF('Crisis Indicator Data'!#REF!="No Data",1,IF(#REF!&lt;&gt;"",1,0))</f>
        <v>#REF!</v>
      </c>
      <c r="O141" s="204" t="e">
        <f>IF('Crisis Indicator Data'!#REF!="No Data",1,IF(#REF!&lt;&gt;"",1,0))</f>
        <v>#REF!</v>
      </c>
      <c r="P141" s="204" t="e">
        <f>IF('Crisis Indicator Data'!#REF!="No Data",1,IF(#REF!&lt;&gt;"",1,0))</f>
        <v>#REF!</v>
      </c>
      <c r="Q141" s="204" t="e">
        <f>IF('Crisis Indicator Data'!#REF!="No Data",1,IF(#REF!&lt;&gt;"",1,0))</f>
        <v>#REF!</v>
      </c>
      <c r="R141" s="204" t="e">
        <f>IF('Crisis Indicator Data'!#REF!="No Data",1,IF(#REF!&lt;&gt;"",1,0))</f>
        <v>#REF!</v>
      </c>
      <c r="S141" s="204" t="e">
        <f>IF('Crisis Indicator Data'!#REF!="No Data",1,IF(#REF!&lt;&gt;"",1,0))</f>
        <v>#REF!</v>
      </c>
      <c r="T141" s="204" t="e">
        <f>IF('Crisis Indicator Data'!#REF!="No Data",1,IF(#REF!&lt;&gt;"",1,0))</f>
        <v>#REF!</v>
      </c>
      <c r="U141" s="204" t="e">
        <f>IF('Crisis Indicator Data'!#REF!="No Data",1,IF(#REF!&lt;&gt;"",1,0))</f>
        <v>#REF!</v>
      </c>
      <c r="V141" s="204" t="e">
        <f>IF('Crisis Indicator Data'!#REF!="No Data",1,IF(#REF!&lt;&gt;"",1,0))</f>
        <v>#REF!</v>
      </c>
      <c r="W141" s="204" t="e">
        <f>IF('Crisis Indicator Data'!#REF!="No Data",1,IF(#REF!&lt;&gt;"",1,0))</f>
        <v>#REF!</v>
      </c>
      <c r="X141" s="204" t="e">
        <f>IF('Crisis Indicator Data'!#REF!="No Data",1,IF(#REF!&lt;&gt;"",1,0))</f>
        <v>#REF!</v>
      </c>
      <c r="Y141" s="204" t="e">
        <f>IF('Crisis Indicator Data'!#REF!="No Data",1,IF(#REF!&lt;&gt;"",1,0))</f>
        <v>#REF!</v>
      </c>
      <c r="Z141" s="204" t="e">
        <f>IF('Crisis Indicator Data'!#REF!="No Data",1,IF(#REF!&lt;&gt;"",1,0))</f>
        <v>#REF!</v>
      </c>
      <c r="AA141" s="204" t="e">
        <f>IF('Crisis Indicator Data'!#REF!="No Data",1,IF(#REF!&lt;&gt;"",1,0))</f>
        <v>#REF!</v>
      </c>
      <c r="AB141" s="204" t="e">
        <f>IF('Crisis Indicator Data'!#REF!="No Data",1,IF(#REF!&lt;&gt;"",1,0))</f>
        <v>#REF!</v>
      </c>
      <c r="AC141" s="204" t="e">
        <f>IF('Crisis Indicator Data'!#REF!="No Data",1,IF(#REF!&lt;&gt;"",1,0))</f>
        <v>#REF!</v>
      </c>
      <c r="AD141" s="204" t="e">
        <f>IF('Crisis Indicator Data'!#REF!="No Data",1,IF(#REF!&lt;&gt;"",1,0))</f>
        <v>#REF!</v>
      </c>
      <c r="AE141" s="204" t="e">
        <f>IF('Crisis Indicator Data'!#REF!="No Data",1,IF(#REF!&lt;&gt;"",1,0))</f>
        <v>#REF!</v>
      </c>
      <c r="AF141" s="204" t="e">
        <f>IF('Crisis Indicator Data'!#REF!="No Data",1,IF(#REF!&lt;&gt;"",1,0))</f>
        <v>#REF!</v>
      </c>
      <c r="AG141" s="204" t="e">
        <f>IF('Crisis Indicator Data'!#REF!="No Data",1,IF(#REF!&lt;&gt;"",1,0))</f>
        <v>#REF!</v>
      </c>
      <c r="AH141" s="204" t="e">
        <f>IF('Crisis Indicator Data'!#REF!="No Data",1,IF(#REF!&lt;&gt;"",1,0))</f>
        <v>#REF!</v>
      </c>
      <c r="AI141" s="204" t="e">
        <f>IF('Crisis Indicator Data'!#REF!="No Data",1,IF(#REF!&lt;&gt;"",1,0))</f>
        <v>#REF!</v>
      </c>
      <c r="AJ141" s="204" t="e">
        <f>IF('Crisis Indicator Data'!#REF!="No Data",1,IF(#REF!&lt;&gt;"",1,0))</f>
        <v>#REF!</v>
      </c>
      <c r="AK141" s="204" t="e">
        <f>IF('Crisis Indicator Data'!#REF!="No Data",1,IF(#REF!&lt;&gt;"",1,0))</f>
        <v>#REF!</v>
      </c>
      <c r="AL141" s="204" t="e">
        <f>IF('Crisis Indicator Data'!#REF!="No Data",1,IF(#REF!&lt;&gt;"",1,0))</f>
        <v>#REF!</v>
      </c>
      <c r="AM141" s="204" t="e">
        <f>IF('Crisis Indicator Data'!#REF!="No Data",1,IF(#REF!&lt;&gt;"",1,0))</f>
        <v>#REF!</v>
      </c>
      <c r="AN141" s="204" t="e">
        <f>IF('Crisis Indicator Data'!#REF!="No Data",1,IF(#REF!&lt;&gt;"",1,0))</f>
        <v>#REF!</v>
      </c>
      <c r="AO141" s="204" t="e">
        <f>IF('Crisis Indicator Data'!#REF!="No Data",1,IF(#REF!&lt;&gt;"",1,0))</f>
        <v>#REF!</v>
      </c>
      <c r="AP141" s="204" t="e">
        <f>IF('Crisis Indicator Data'!#REF!="No Data",1,IF(#REF!&lt;&gt;"",1,0))</f>
        <v>#REF!</v>
      </c>
      <c r="AQ141" s="204" t="e">
        <f>IF('Crisis Indicator Data'!#REF!="No Data",1,IF(#REF!&lt;&gt;"",1,0))</f>
        <v>#REF!</v>
      </c>
      <c r="AR141" s="204" t="e">
        <f>IF('Crisis Indicator Data'!#REF!="No Data",1,IF(#REF!&lt;&gt;"",1,0))</f>
        <v>#REF!</v>
      </c>
      <c r="AS141" s="204" t="e">
        <f>IF('Crisis Indicator Data'!#REF!="No Data",1,IF(#REF!&lt;&gt;"",1,0))</f>
        <v>#REF!</v>
      </c>
      <c r="AT141" s="204" t="e">
        <f>IF('Crisis Indicator Data'!#REF!="No Data",1,IF(#REF!&lt;&gt;"",1,0))</f>
        <v>#REF!</v>
      </c>
      <c r="AU141" s="204" t="e">
        <f>IF('Crisis Indicator Data'!#REF!="No Data",1,IF(#REF!&lt;&gt;"",1,0))</f>
        <v>#REF!</v>
      </c>
      <c r="AV141" s="204" t="e">
        <f>IF('Crisis Indicator Data'!#REF!="No Data",1,IF(#REF!&lt;&gt;"",1,0))</f>
        <v>#REF!</v>
      </c>
      <c r="AW141" s="204" t="e">
        <f>IF('Crisis Indicator Data'!#REF!="No Data",1,IF(#REF!&lt;&gt;"",1,0))</f>
        <v>#REF!</v>
      </c>
      <c r="AX141" s="204" t="e">
        <f>IF('Crisis Indicator Data'!#REF!="No Data",1,IF(#REF!&lt;&gt;"",1,0))</f>
        <v>#REF!</v>
      </c>
      <c r="AY141" s="204" t="e">
        <f>IF('Crisis Indicator Data'!#REF!="No Data",1,IF(#REF!&lt;&gt;"",1,0))</f>
        <v>#REF!</v>
      </c>
      <c r="AZ141" s="204" t="e">
        <f>IF('Crisis Indicator Data'!#REF!="No Data",1,IF(#REF!&lt;&gt;"",1,0))</f>
        <v>#REF!</v>
      </c>
      <c r="BA141" t="e">
        <f t="shared" si="8"/>
        <v>#REF!</v>
      </c>
      <c r="BB141" s="22" t="e">
        <f t="shared" si="9"/>
        <v>#REF!</v>
      </c>
    </row>
    <row r="142" spans="1:54" x14ac:dyDescent="0.35">
      <c r="A142" t="s">
        <v>7077</v>
      </c>
      <c r="B142" s="204" t="e">
        <f>IF('Crisis Indicator Data'!#REF!="No Data",1,IF(#REF!&lt;&gt;"",1,0))</f>
        <v>#REF!</v>
      </c>
      <c r="C142" s="204" t="e">
        <f>IF('Crisis Indicator Data'!#REF!="No Data",1,IF(#REF!&lt;&gt;"",1,0))</f>
        <v>#REF!</v>
      </c>
      <c r="D142" s="204" t="e">
        <f>IF('Crisis Indicator Data'!#REF!="No Data",1,IF(#REF!&lt;&gt;"",1,0))</f>
        <v>#REF!</v>
      </c>
      <c r="E142" s="204" t="e">
        <f>IF('Crisis Indicator Data'!#REF!="No Data",1,IF(#REF!&lt;&gt;"",1,0))</f>
        <v>#REF!</v>
      </c>
      <c r="F142" s="204" t="e">
        <f>IF('Crisis Indicator Data'!#REF!="No Data",1,IF(#REF!&lt;&gt;"",1,0))</f>
        <v>#REF!</v>
      </c>
      <c r="G142" s="204" t="e">
        <f>IF('Crisis Indicator Data'!#REF!="No Data",1,IF(#REF!&lt;&gt;"",1,0))</f>
        <v>#REF!</v>
      </c>
      <c r="H142" s="204" t="e">
        <f>IF('Crisis Indicator Data'!#REF!="No Data",1,IF(#REF!&lt;&gt;"",1,0))</f>
        <v>#REF!</v>
      </c>
      <c r="I142" s="204" t="e">
        <f>IF('Crisis Indicator Data'!#REF!="No Data",1,IF(#REF!&lt;&gt;"",1,0))</f>
        <v>#REF!</v>
      </c>
      <c r="J142" s="204" t="e">
        <f>IF('Crisis Indicator Data'!#REF!="No Data",1,IF(#REF!&lt;&gt;"",1,0))</f>
        <v>#REF!</v>
      </c>
      <c r="K142" s="204" t="e">
        <f>IF('Crisis Indicator Data'!#REF!="No Data",1,IF(#REF!&lt;&gt;"",1,0))</f>
        <v>#REF!</v>
      </c>
      <c r="L142" s="204" t="e">
        <f>IF('Crisis Indicator Data'!#REF!="No Data",1,IF(#REF!&lt;&gt;"",1,0))</f>
        <v>#REF!</v>
      </c>
      <c r="M142" s="204" t="e">
        <f>IF('Crisis Indicator Data'!#REF!="No Data",1,IF(#REF!&lt;&gt;"",1,0))</f>
        <v>#REF!</v>
      </c>
      <c r="N142" s="204" t="e">
        <f>IF('Crisis Indicator Data'!#REF!="No Data",1,IF(#REF!&lt;&gt;"",1,0))</f>
        <v>#REF!</v>
      </c>
      <c r="O142" s="204" t="e">
        <f>IF('Crisis Indicator Data'!#REF!="No Data",1,IF(#REF!&lt;&gt;"",1,0))</f>
        <v>#REF!</v>
      </c>
      <c r="P142" s="204" t="e">
        <f>IF('Crisis Indicator Data'!#REF!="No Data",1,IF(#REF!&lt;&gt;"",1,0))</f>
        <v>#REF!</v>
      </c>
      <c r="Q142" s="204" t="e">
        <f>IF('Crisis Indicator Data'!#REF!="No Data",1,IF(#REF!&lt;&gt;"",1,0))</f>
        <v>#REF!</v>
      </c>
      <c r="R142" s="204" t="e">
        <f>IF('Crisis Indicator Data'!#REF!="No Data",1,IF(#REF!&lt;&gt;"",1,0))</f>
        <v>#REF!</v>
      </c>
      <c r="S142" s="204" t="e">
        <f>IF('Crisis Indicator Data'!#REF!="No Data",1,IF(#REF!&lt;&gt;"",1,0))</f>
        <v>#REF!</v>
      </c>
      <c r="T142" s="204" t="e">
        <f>IF('Crisis Indicator Data'!#REF!="No Data",1,IF(#REF!&lt;&gt;"",1,0))</f>
        <v>#REF!</v>
      </c>
      <c r="U142" s="204" t="e">
        <f>IF('Crisis Indicator Data'!#REF!="No Data",1,IF(#REF!&lt;&gt;"",1,0))</f>
        <v>#REF!</v>
      </c>
      <c r="V142" s="204" t="e">
        <f>IF('Crisis Indicator Data'!#REF!="No Data",1,IF(#REF!&lt;&gt;"",1,0))</f>
        <v>#REF!</v>
      </c>
      <c r="W142" s="204" t="e">
        <f>IF('Crisis Indicator Data'!#REF!="No Data",1,IF(#REF!&lt;&gt;"",1,0))</f>
        <v>#REF!</v>
      </c>
      <c r="X142" s="204" t="e">
        <f>IF('Crisis Indicator Data'!#REF!="No Data",1,IF(#REF!&lt;&gt;"",1,0))</f>
        <v>#REF!</v>
      </c>
      <c r="Y142" s="204" t="e">
        <f>IF('Crisis Indicator Data'!#REF!="No Data",1,IF(#REF!&lt;&gt;"",1,0))</f>
        <v>#REF!</v>
      </c>
      <c r="Z142" s="204" t="e">
        <f>IF('Crisis Indicator Data'!#REF!="No Data",1,IF(#REF!&lt;&gt;"",1,0))</f>
        <v>#REF!</v>
      </c>
      <c r="AA142" s="204" t="e">
        <f>IF('Crisis Indicator Data'!#REF!="No Data",1,IF(#REF!&lt;&gt;"",1,0))</f>
        <v>#REF!</v>
      </c>
      <c r="AB142" s="204" t="e">
        <f>IF('Crisis Indicator Data'!#REF!="No Data",1,IF(#REF!&lt;&gt;"",1,0))</f>
        <v>#REF!</v>
      </c>
      <c r="AC142" s="204" t="e">
        <f>IF('Crisis Indicator Data'!#REF!="No Data",1,IF(#REF!&lt;&gt;"",1,0))</f>
        <v>#REF!</v>
      </c>
      <c r="AD142" s="204" t="e">
        <f>IF('Crisis Indicator Data'!#REF!="No Data",1,IF(#REF!&lt;&gt;"",1,0))</f>
        <v>#REF!</v>
      </c>
      <c r="AE142" s="204" t="e">
        <f>IF('Crisis Indicator Data'!#REF!="No Data",1,IF(#REF!&lt;&gt;"",1,0))</f>
        <v>#REF!</v>
      </c>
      <c r="AF142" s="204" t="e">
        <f>IF('Crisis Indicator Data'!#REF!="No Data",1,IF(#REF!&lt;&gt;"",1,0))</f>
        <v>#REF!</v>
      </c>
      <c r="AG142" s="204" t="e">
        <f>IF('Crisis Indicator Data'!#REF!="No Data",1,IF(#REF!&lt;&gt;"",1,0))</f>
        <v>#REF!</v>
      </c>
      <c r="AH142" s="204" t="e">
        <f>IF('Crisis Indicator Data'!#REF!="No Data",1,IF(#REF!&lt;&gt;"",1,0))</f>
        <v>#REF!</v>
      </c>
      <c r="AI142" s="204" t="e">
        <f>IF('Crisis Indicator Data'!#REF!="No Data",1,IF(#REF!&lt;&gt;"",1,0))</f>
        <v>#REF!</v>
      </c>
      <c r="AJ142" s="204" t="e">
        <f>IF('Crisis Indicator Data'!#REF!="No Data",1,IF(#REF!&lt;&gt;"",1,0))</f>
        <v>#REF!</v>
      </c>
      <c r="AK142" s="204" t="e">
        <f>IF('Crisis Indicator Data'!#REF!="No Data",1,IF(#REF!&lt;&gt;"",1,0))</f>
        <v>#REF!</v>
      </c>
      <c r="AL142" s="204" t="e">
        <f>IF('Crisis Indicator Data'!#REF!="No Data",1,IF(#REF!&lt;&gt;"",1,0))</f>
        <v>#REF!</v>
      </c>
      <c r="AM142" s="204" t="e">
        <f>IF('Crisis Indicator Data'!#REF!="No Data",1,IF(#REF!&lt;&gt;"",1,0))</f>
        <v>#REF!</v>
      </c>
      <c r="AN142" s="204" t="e">
        <f>IF('Crisis Indicator Data'!#REF!="No Data",1,IF(#REF!&lt;&gt;"",1,0))</f>
        <v>#REF!</v>
      </c>
      <c r="AO142" s="204" t="e">
        <f>IF('Crisis Indicator Data'!#REF!="No Data",1,IF(#REF!&lt;&gt;"",1,0))</f>
        <v>#REF!</v>
      </c>
      <c r="AP142" s="204" t="e">
        <f>IF('Crisis Indicator Data'!#REF!="No Data",1,IF(#REF!&lt;&gt;"",1,0))</f>
        <v>#REF!</v>
      </c>
      <c r="AQ142" s="204" t="e">
        <f>IF('Crisis Indicator Data'!#REF!="No Data",1,IF(#REF!&lt;&gt;"",1,0))</f>
        <v>#REF!</v>
      </c>
      <c r="AR142" s="204" t="e">
        <f>IF('Crisis Indicator Data'!#REF!="No Data",1,IF(#REF!&lt;&gt;"",1,0))</f>
        <v>#REF!</v>
      </c>
      <c r="AS142" s="204" t="e">
        <f>IF('Crisis Indicator Data'!#REF!="No Data",1,IF(#REF!&lt;&gt;"",1,0))</f>
        <v>#REF!</v>
      </c>
      <c r="AT142" s="204" t="e">
        <f>IF('Crisis Indicator Data'!#REF!="No Data",1,IF(#REF!&lt;&gt;"",1,0))</f>
        <v>#REF!</v>
      </c>
      <c r="AU142" s="204" t="e">
        <f>IF('Crisis Indicator Data'!#REF!="No Data",1,IF(#REF!&lt;&gt;"",1,0))</f>
        <v>#REF!</v>
      </c>
      <c r="AV142" s="204" t="e">
        <f>IF('Crisis Indicator Data'!#REF!="No Data",1,IF(#REF!&lt;&gt;"",1,0))</f>
        <v>#REF!</v>
      </c>
      <c r="AW142" s="204" t="e">
        <f>IF('Crisis Indicator Data'!#REF!="No Data",1,IF(#REF!&lt;&gt;"",1,0))</f>
        <v>#REF!</v>
      </c>
      <c r="AX142" s="204" t="e">
        <f>IF('Crisis Indicator Data'!#REF!="No Data",1,IF(#REF!&lt;&gt;"",1,0))</f>
        <v>#REF!</v>
      </c>
      <c r="AY142" s="204" t="e">
        <f>IF('Crisis Indicator Data'!#REF!="No Data",1,IF(#REF!&lt;&gt;"",1,0))</f>
        <v>#REF!</v>
      </c>
      <c r="AZ142" s="204" t="e">
        <f>IF('Crisis Indicator Data'!#REF!="No Data",1,IF(#REF!&lt;&gt;"",1,0))</f>
        <v>#REF!</v>
      </c>
      <c r="BA142" t="e">
        <f t="shared" si="8"/>
        <v>#REF!</v>
      </c>
      <c r="BB142" s="22" t="e">
        <f t="shared" si="9"/>
        <v>#REF!</v>
      </c>
    </row>
    <row r="143" spans="1:54" x14ac:dyDescent="0.35">
      <c r="A143" t="s">
        <v>6987</v>
      </c>
      <c r="B143" s="204" t="e">
        <f>IF('Crisis Indicator Data'!#REF!="No Data",1,IF(#REF!&lt;&gt;"",1,0))</f>
        <v>#REF!</v>
      </c>
      <c r="C143" s="204" t="e">
        <f>IF('Crisis Indicator Data'!#REF!="No Data",1,IF(#REF!&lt;&gt;"",1,0))</f>
        <v>#REF!</v>
      </c>
      <c r="D143" s="204" t="e">
        <f>IF('Crisis Indicator Data'!#REF!="No Data",1,IF(#REF!&lt;&gt;"",1,0))</f>
        <v>#REF!</v>
      </c>
      <c r="E143" s="204" t="e">
        <f>IF('Crisis Indicator Data'!#REF!="No Data",1,IF(#REF!&lt;&gt;"",1,0))</f>
        <v>#REF!</v>
      </c>
      <c r="F143" s="204" t="e">
        <f>IF('Crisis Indicator Data'!#REF!="No Data",1,IF(#REF!&lt;&gt;"",1,0))</f>
        <v>#REF!</v>
      </c>
      <c r="G143" s="204" t="e">
        <f>IF('Crisis Indicator Data'!#REF!="No Data",1,IF(#REF!&lt;&gt;"",1,0))</f>
        <v>#REF!</v>
      </c>
      <c r="H143" s="204" t="e">
        <f>IF('Crisis Indicator Data'!#REF!="No Data",1,IF(#REF!&lt;&gt;"",1,0))</f>
        <v>#REF!</v>
      </c>
      <c r="I143" s="204" t="e">
        <f>IF('Crisis Indicator Data'!#REF!="No Data",1,IF(#REF!&lt;&gt;"",1,0))</f>
        <v>#REF!</v>
      </c>
      <c r="J143" s="204" t="e">
        <f>IF('Crisis Indicator Data'!#REF!="No Data",1,IF(#REF!&lt;&gt;"",1,0))</f>
        <v>#REF!</v>
      </c>
      <c r="K143" s="204" t="e">
        <f>IF('Crisis Indicator Data'!#REF!="No Data",1,IF(#REF!&lt;&gt;"",1,0))</f>
        <v>#REF!</v>
      </c>
      <c r="L143" s="204" t="e">
        <f>IF('Crisis Indicator Data'!#REF!="No Data",1,IF(#REF!&lt;&gt;"",1,0))</f>
        <v>#REF!</v>
      </c>
      <c r="M143" s="204" t="e">
        <f>IF('Crisis Indicator Data'!#REF!="No Data",1,IF(#REF!&lt;&gt;"",1,0))</f>
        <v>#REF!</v>
      </c>
      <c r="N143" s="204" t="e">
        <f>IF('Crisis Indicator Data'!#REF!="No Data",1,IF(#REF!&lt;&gt;"",1,0))</f>
        <v>#REF!</v>
      </c>
      <c r="O143" s="204" t="e">
        <f>IF('Crisis Indicator Data'!#REF!="No Data",1,IF(#REF!&lt;&gt;"",1,0))</f>
        <v>#REF!</v>
      </c>
      <c r="P143" s="204" t="e">
        <f>IF('Crisis Indicator Data'!#REF!="No Data",1,IF(#REF!&lt;&gt;"",1,0))</f>
        <v>#REF!</v>
      </c>
      <c r="Q143" s="204" t="e">
        <f>IF('Crisis Indicator Data'!#REF!="No Data",1,IF(#REF!&lt;&gt;"",1,0))</f>
        <v>#REF!</v>
      </c>
      <c r="R143" s="204" t="e">
        <f>IF('Crisis Indicator Data'!#REF!="No Data",1,IF(#REF!&lt;&gt;"",1,0))</f>
        <v>#REF!</v>
      </c>
      <c r="S143" s="204" t="e">
        <f>IF('Crisis Indicator Data'!#REF!="No Data",1,IF(#REF!&lt;&gt;"",1,0))</f>
        <v>#REF!</v>
      </c>
      <c r="T143" s="204" t="e">
        <f>IF('Crisis Indicator Data'!#REF!="No Data",1,IF(#REF!&lt;&gt;"",1,0))</f>
        <v>#REF!</v>
      </c>
      <c r="U143" s="204" t="e">
        <f>IF('Crisis Indicator Data'!#REF!="No Data",1,IF(#REF!&lt;&gt;"",1,0))</f>
        <v>#REF!</v>
      </c>
      <c r="V143" s="204" t="e">
        <f>IF('Crisis Indicator Data'!#REF!="No Data",1,IF(#REF!&lt;&gt;"",1,0))</f>
        <v>#REF!</v>
      </c>
      <c r="W143" s="204" t="e">
        <f>IF('Crisis Indicator Data'!#REF!="No Data",1,IF(#REF!&lt;&gt;"",1,0))</f>
        <v>#REF!</v>
      </c>
      <c r="X143" s="204" t="e">
        <f>IF('Crisis Indicator Data'!#REF!="No Data",1,IF(#REF!&lt;&gt;"",1,0))</f>
        <v>#REF!</v>
      </c>
      <c r="Y143" s="204" t="e">
        <f>IF('Crisis Indicator Data'!#REF!="No Data",1,IF(#REF!&lt;&gt;"",1,0))</f>
        <v>#REF!</v>
      </c>
      <c r="Z143" s="204" t="e">
        <f>IF('Crisis Indicator Data'!#REF!="No Data",1,IF(#REF!&lt;&gt;"",1,0))</f>
        <v>#REF!</v>
      </c>
      <c r="AA143" s="204" t="e">
        <f>IF('Crisis Indicator Data'!#REF!="No Data",1,IF(#REF!&lt;&gt;"",1,0))</f>
        <v>#REF!</v>
      </c>
      <c r="AB143" s="204" t="e">
        <f>IF('Crisis Indicator Data'!#REF!="No Data",1,IF(#REF!&lt;&gt;"",1,0))</f>
        <v>#REF!</v>
      </c>
      <c r="AC143" s="204" t="e">
        <f>IF('Crisis Indicator Data'!#REF!="No Data",1,IF(#REF!&lt;&gt;"",1,0))</f>
        <v>#REF!</v>
      </c>
      <c r="AD143" s="204" t="e">
        <f>IF('Crisis Indicator Data'!#REF!="No Data",1,IF(#REF!&lt;&gt;"",1,0))</f>
        <v>#REF!</v>
      </c>
      <c r="AE143" s="204" t="e">
        <f>IF('Crisis Indicator Data'!#REF!="No Data",1,IF(#REF!&lt;&gt;"",1,0))</f>
        <v>#REF!</v>
      </c>
      <c r="AF143" s="204" t="e">
        <f>IF('Crisis Indicator Data'!#REF!="No Data",1,IF(#REF!&lt;&gt;"",1,0))</f>
        <v>#REF!</v>
      </c>
      <c r="AG143" s="204" t="e">
        <f>IF('Crisis Indicator Data'!#REF!="No Data",1,IF(#REF!&lt;&gt;"",1,0))</f>
        <v>#REF!</v>
      </c>
      <c r="AH143" s="204" t="e">
        <f>IF('Crisis Indicator Data'!#REF!="No Data",1,IF(#REF!&lt;&gt;"",1,0))</f>
        <v>#REF!</v>
      </c>
      <c r="AI143" s="204" t="e">
        <f>IF('Crisis Indicator Data'!#REF!="No Data",1,IF(#REF!&lt;&gt;"",1,0))</f>
        <v>#REF!</v>
      </c>
      <c r="AJ143" s="204" t="e">
        <f>IF('Crisis Indicator Data'!#REF!="No Data",1,IF(#REF!&lt;&gt;"",1,0))</f>
        <v>#REF!</v>
      </c>
      <c r="AK143" s="204" t="e">
        <f>IF('Crisis Indicator Data'!#REF!="No Data",1,IF(#REF!&lt;&gt;"",1,0))</f>
        <v>#REF!</v>
      </c>
      <c r="AL143" s="204" t="e">
        <f>IF('Crisis Indicator Data'!#REF!="No Data",1,IF(#REF!&lt;&gt;"",1,0))</f>
        <v>#REF!</v>
      </c>
      <c r="AM143" s="204" t="e">
        <f>IF('Crisis Indicator Data'!#REF!="No Data",1,IF(#REF!&lt;&gt;"",1,0))</f>
        <v>#REF!</v>
      </c>
      <c r="AN143" s="204" t="e">
        <f>IF('Crisis Indicator Data'!#REF!="No Data",1,IF(#REF!&lt;&gt;"",1,0))</f>
        <v>#REF!</v>
      </c>
      <c r="AO143" s="204" t="e">
        <f>IF('Crisis Indicator Data'!#REF!="No Data",1,IF(#REF!&lt;&gt;"",1,0))</f>
        <v>#REF!</v>
      </c>
      <c r="AP143" s="204" t="e">
        <f>IF('Crisis Indicator Data'!#REF!="No Data",1,IF(#REF!&lt;&gt;"",1,0))</f>
        <v>#REF!</v>
      </c>
      <c r="AQ143" s="204" t="e">
        <f>IF('Crisis Indicator Data'!#REF!="No Data",1,IF(#REF!&lt;&gt;"",1,0))</f>
        <v>#REF!</v>
      </c>
      <c r="AR143" s="204" t="e">
        <f>IF('Crisis Indicator Data'!#REF!="No Data",1,IF(#REF!&lt;&gt;"",1,0))</f>
        <v>#REF!</v>
      </c>
      <c r="AS143" s="204" t="e">
        <f>IF('Crisis Indicator Data'!#REF!="No Data",1,IF(#REF!&lt;&gt;"",1,0))</f>
        <v>#REF!</v>
      </c>
      <c r="AT143" s="204" t="e">
        <f>IF('Crisis Indicator Data'!#REF!="No Data",1,IF(#REF!&lt;&gt;"",1,0))</f>
        <v>#REF!</v>
      </c>
      <c r="AU143" s="204" t="e">
        <f>IF('Crisis Indicator Data'!#REF!="No Data",1,IF(#REF!&lt;&gt;"",1,0))</f>
        <v>#REF!</v>
      </c>
      <c r="AV143" s="204" t="e">
        <f>IF('Crisis Indicator Data'!#REF!="No Data",1,IF(#REF!&lt;&gt;"",1,0))</f>
        <v>#REF!</v>
      </c>
      <c r="AW143" s="204" t="e">
        <f>IF('Crisis Indicator Data'!#REF!="No Data",1,IF(#REF!&lt;&gt;"",1,0))</f>
        <v>#REF!</v>
      </c>
      <c r="AX143" s="204" t="e">
        <f>IF('Crisis Indicator Data'!#REF!="No Data",1,IF(#REF!&lt;&gt;"",1,0))</f>
        <v>#REF!</v>
      </c>
      <c r="AY143" s="204" t="e">
        <f>IF('Crisis Indicator Data'!#REF!="No Data",1,IF(#REF!&lt;&gt;"",1,0))</f>
        <v>#REF!</v>
      </c>
      <c r="AZ143" s="204" t="e">
        <f>IF('Crisis Indicator Data'!#REF!="No Data",1,IF(#REF!&lt;&gt;"",1,0))</f>
        <v>#REF!</v>
      </c>
      <c r="BA143" t="e">
        <f t="shared" si="8"/>
        <v>#REF!</v>
      </c>
      <c r="BB143" s="22" t="e">
        <f t="shared" si="9"/>
        <v>#REF!</v>
      </c>
    </row>
    <row r="144" spans="1:54" x14ac:dyDescent="0.35">
      <c r="A144" t="s">
        <v>6999</v>
      </c>
      <c r="B144" s="204" t="e">
        <f>IF('Crisis Indicator Data'!#REF!="No Data",1,IF(#REF!&lt;&gt;"",1,0))</f>
        <v>#REF!</v>
      </c>
      <c r="C144" s="204" t="e">
        <f>IF('Crisis Indicator Data'!#REF!="No Data",1,IF(#REF!&lt;&gt;"",1,0))</f>
        <v>#REF!</v>
      </c>
      <c r="D144" s="204" t="e">
        <f>IF('Crisis Indicator Data'!#REF!="No Data",1,IF(#REF!&lt;&gt;"",1,0))</f>
        <v>#REF!</v>
      </c>
      <c r="E144" s="204" t="e">
        <f>IF('Crisis Indicator Data'!#REF!="No Data",1,IF(#REF!&lt;&gt;"",1,0))</f>
        <v>#REF!</v>
      </c>
      <c r="F144" s="204" t="e">
        <f>IF('Crisis Indicator Data'!#REF!="No Data",1,IF(#REF!&lt;&gt;"",1,0))</f>
        <v>#REF!</v>
      </c>
      <c r="G144" s="204" t="e">
        <f>IF('Crisis Indicator Data'!#REF!="No Data",1,IF(#REF!&lt;&gt;"",1,0))</f>
        <v>#REF!</v>
      </c>
      <c r="H144" s="204" t="e">
        <f>IF('Crisis Indicator Data'!#REF!="No Data",1,IF(#REF!&lt;&gt;"",1,0))</f>
        <v>#REF!</v>
      </c>
      <c r="I144" s="204" t="e">
        <f>IF('Crisis Indicator Data'!#REF!="No Data",1,IF(#REF!&lt;&gt;"",1,0))</f>
        <v>#REF!</v>
      </c>
      <c r="J144" s="204" t="e">
        <f>IF('Crisis Indicator Data'!#REF!="No Data",1,IF(#REF!&lt;&gt;"",1,0))</f>
        <v>#REF!</v>
      </c>
      <c r="K144" s="204" t="e">
        <f>IF('Crisis Indicator Data'!#REF!="No Data",1,IF(#REF!&lt;&gt;"",1,0))</f>
        <v>#REF!</v>
      </c>
      <c r="L144" s="204" t="e">
        <f>IF('Crisis Indicator Data'!#REF!="No Data",1,IF(#REF!&lt;&gt;"",1,0))</f>
        <v>#REF!</v>
      </c>
      <c r="M144" s="204" t="e">
        <f>IF('Crisis Indicator Data'!#REF!="No Data",1,IF(#REF!&lt;&gt;"",1,0))</f>
        <v>#REF!</v>
      </c>
      <c r="N144" s="204" t="e">
        <f>IF('Crisis Indicator Data'!#REF!="No Data",1,IF(#REF!&lt;&gt;"",1,0))</f>
        <v>#REF!</v>
      </c>
      <c r="O144" s="204" t="e">
        <f>IF('Crisis Indicator Data'!#REF!="No Data",1,IF(#REF!&lt;&gt;"",1,0))</f>
        <v>#REF!</v>
      </c>
      <c r="P144" s="204" t="e">
        <f>IF('Crisis Indicator Data'!#REF!="No Data",1,IF(#REF!&lt;&gt;"",1,0))</f>
        <v>#REF!</v>
      </c>
      <c r="Q144" s="204" t="e">
        <f>IF('Crisis Indicator Data'!#REF!="No Data",1,IF(#REF!&lt;&gt;"",1,0))</f>
        <v>#REF!</v>
      </c>
      <c r="R144" s="204" t="e">
        <f>IF('Crisis Indicator Data'!#REF!="No Data",1,IF(#REF!&lt;&gt;"",1,0))</f>
        <v>#REF!</v>
      </c>
      <c r="S144" s="204" t="e">
        <f>IF('Crisis Indicator Data'!#REF!="No Data",1,IF(#REF!&lt;&gt;"",1,0))</f>
        <v>#REF!</v>
      </c>
      <c r="T144" s="204" t="e">
        <f>IF('Crisis Indicator Data'!#REF!="No Data",1,IF(#REF!&lt;&gt;"",1,0))</f>
        <v>#REF!</v>
      </c>
      <c r="U144" s="204" t="e">
        <f>IF('Crisis Indicator Data'!#REF!="No Data",1,IF(#REF!&lt;&gt;"",1,0))</f>
        <v>#REF!</v>
      </c>
      <c r="V144" s="204" t="e">
        <f>IF('Crisis Indicator Data'!#REF!="No Data",1,IF(#REF!&lt;&gt;"",1,0))</f>
        <v>#REF!</v>
      </c>
      <c r="W144" s="204" t="e">
        <f>IF('Crisis Indicator Data'!#REF!="No Data",1,IF(#REF!&lt;&gt;"",1,0))</f>
        <v>#REF!</v>
      </c>
      <c r="X144" s="204" t="e">
        <f>IF('Crisis Indicator Data'!#REF!="No Data",1,IF(#REF!&lt;&gt;"",1,0))</f>
        <v>#REF!</v>
      </c>
      <c r="Y144" s="204" t="e">
        <f>IF('Crisis Indicator Data'!#REF!="No Data",1,IF(#REF!&lt;&gt;"",1,0))</f>
        <v>#REF!</v>
      </c>
      <c r="Z144" s="204" t="e">
        <f>IF('Crisis Indicator Data'!#REF!="No Data",1,IF(#REF!&lt;&gt;"",1,0))</f>
        <v>#REF!</v>
      </c>
      <c r="AA144" s="204" t="e">
        <f>IF('Crisis Indicator Data'!#REF!="No Data",1,IF(#REF!&lt;&gt;"",1,0))</f>
        <v>#REF!</v>
      </c>
      <c r="AB144" s="204" t="e">
        <f>IF('Crisis Indicator Data'!#REF!="No Data",1,IF(#REF!&lt;&gt;"",1,0))</f>
        <v>#REF!</v>
      </c>
      <c r="AC144" s="204" t="e">
        <f>IF('Crisis Indicator Data'!#REF!="No Data",1,IF(#REF!&lt;&gt;"",1,0))</f>
        <v>#REF!</v>
      </c>
      <c r="AD144" s="204" t="e">
        <f>IF('Crisis Indicator Data'!#REF!="No Data",1,IF(#REF!&lt;&gt;"",1,0))</f>
        <v>#REF!</v>
      </c>
      <c r="AE144" s="204" t="e">
        <f>IF('Crisis Indicator Data'!#REF!="No Data",1,IF(#REF!&lt;&gt;"",1,0))</f>
        <v>#REF!</v>
      </c>
      <c r="AF144" s="204" t="e">
        <f>IF('Crisis Indicator Data'!#REF!="No Data",1,IF(#REF!&lt;&gt;"",1,0))</f>
        <v>#REF!</v>
      </c>
      <c r="AG144" s="204" t="e">
        <f>IF('Crisis Indicator Data'!#REF!="No Data",1,IF(#REF!&lt;&gt;"",1,0))</f>
        <v>#REF!</v>
      </c>
      <c r="AH144" s="204" t="e">
        <f>IF('Crisis Indicator Data'!#REF!="No Data",1,IF(#REF!&lt;&gt;"",1,0))</f>
        <v>#REF!</v>
      </c>
      <c r="AI144" s="204" t="e">
        <f>IF('Crisis Indicator Data'!#REF!="No Data",1,IF(#REF!&lt;&gt;"",1,0))</f>
        <v>#REF!</v>
      </c>
      <c r="AJ144" s="204" t="e">
        <f>IF('Crisis Indicator Data'!#REF!="No Data",1,IF(#REF!&lt;&gt;"",1,0))</f>
        <v>#REF!</v>
      </c>
      <c r="AK144" s="204" t="e">
        <f>IF('Crisis Indicator Data'!#REF!="No Data",1,IF(#REF!&lt;&gt;"",1,0))</f>
        <v>#REF!</v>
      </c>
      <c r="AL144" s="204" t="e">
        <f>IF('Crisis Indicator Data'!#REF!="No Data",1,IF(#REF!&lt;&gt;"",1,0))</f>
        <v>#REF!</v>
      </c>
      <c r="AM144" s="204" t="e">
        <f>IF('Crisis Indicator Data'!#REF!="No Data",1,IF(#REF!&lt;&gt;"",1,0))</f>
        <v>#REF!</v>
      </c>
      <c r="AN144" s="204" t="e">
        <f>IF('Crisis Indicator Data'!#REF!="No Data",1,IF(#REF!&lt;&gt;"",1,0))</f>
        <v>#REF!</v>
      </c>
      <c r="AO144" s="204" t="e">
        <f>IF('Crisis Indicator Data'!#REF!="No Data",1,IF(#REF!&lt;&gt;"",1,0))</f>
        <v>#REF!</v>
      </c>
      <c r="AP144" s="204" t="e">
        <f>IF('Crisis Indicator Data'!#REF!="No Data",1,IF(#REF!&lt;&gt;"",1,0))</f>
        <v>#REF!</v>
      </c>
      <c r="AQ144" s="204" t="e">
        <f>IF('Crisis Indicator Data'!#REF!="No Data",1,IF(#REF!&lt;&gt;"",1,0))</f>
        <v>#REF!</v>
      </c>
      <c r="AR144" s="204" t="e">
        <f>IF('Crisis Indicator Data'!#REF!="No Data",1,IF(#REF!&lt;&gt;"",1,0))</f>
        <v>#REF!</v>
      </c>
      <c r="AS144" s="204" t="e">
        <f>IF('Crisis Indicator Data'!#REF!="No Data",1,IF(#REF!&lt;&gt;"",1,0))</f>
        <v>#REF!</v>
      </c>
      <c r="AT144" s="204" t="e">
        <f>IF('Crisis Indicator Data'!#REF!="No Data",1,IF(#REF!&lt;&gt;"",1,0))</f>
        <v>#REF!</v>
      </c>
      <c r="AU144" s="204" t="e">
        <f>IF('Crisis Indicator Data'!#REF!="No Data",1,IF(#REF!&lt;&gt;"",1,0))</f>
        <v>#REF!</v>
      </c>
      <c r="AV144" s="204" t="e">
        <f>IF('Crisis Indicator Data'!#REF!="No Data",1,IF(#REF!&lt;&gt;"",1,0))</f>
        <v>#REF!</v>
      </c>
      <c r="AW144" s="204" t="e">
        <f>IF('Crisis Indicator Data'!#REF!="No Data",1,IF(#REF!&lt;&gt;"",1,0))</f>
        <v>#REF!</v>
      </c>
      <c r="AX144" s="204" t="e">
        <f>IF('Crisis Indicator Data'!#REF!="No Data",1,IF(#REF!&lt;&gt;"",1,0))</f>
        <v>#REF!</v>
      </c>
      <c r="AY144" s="204" t="e">
        <f>IF('Crisis Indicator Data'!#REF!="No Data",1,IF(#REF!&lt;&gt;"",1,0))</f>
        <v>#REF!</v>
      </c>
      <c r="AZ144" s="204" t="e">
        <f>IF('Crisis Indicator Data'!#REF!="No Data",1,IF(#REF!&lt;&gt;"",1,0))</f>
        <v>#REF!</v>
      </c>
      <c r="BA144" t="e">
        <f t="shared" si="8"/>
        <v>#REF!</v>
      </c>
      <c r="BB144" s="22" t="e">
        <f t="shared" si="9"/>
        <v>#REF!</v>
      </c>
    </row>
    <row r="145" spans="1:54" x14ac:dyDescent="0.35">
      <c r="A145" t="s">
        <v>7134</v>
      </c>
      <c r="B145" s="204" t="e">
        <f>IF('Crisis Indicator Data'!#REF!="No Data",1,IF(#REF!&lt;&gt;"",1,0))</f>
        <v>#REF!</v>
      </c>
      <c r="C145" s="204" t="e">
        <f>IF('Crisis Indicator Data'!#REF!="No Data",1,IF(#REF!&lt;&gt;"",1,0))</f>
        <v>#REF!</v>
      </c>
      <c r="D145" s="204" t="e">
        <f>IF('Crisis Indicator Data'!#REF!="No Data",1,IF(#REF!&lt;&gt;"",1,0))</f>
        <v>#REF!</v>
      </c>
      <c r="E145" s="204" t="e">
        <f>IF('Crisis Indicator Data'!#REF!="No Data",1,IF(#REF!&lt;&gt;"",1,0))</f>
        <v>#REF!</v>
      </c>
      <c r="F145" s="204" t="e">
        <f>IF('Crisis Indicator Data'!#REF!="No Data",1,IF(#REF!&lt;&gt;"",1,0))</f>
        <v>#REF!</v>
      </c>
      <c r="G145" s="204" t="e">
        <f>IF('Crisis Indicator Data'!#REF!="No Data",1,IF(#REF!&lt;&gt;"",1,0))</f>
        <v>#REF!</v>
      </c>
      <c r="H145" s="204" t="e">
        <f>IF('Crisis Indicator Data'!#REF!="No Data",1,IF(#REF!&lt;&gt;"",1,0))</f>
        <v>#REF!</v>
      </c>
      <c r="I145" s="204" t="e">
        <f>IF('Crisis Indicator Data'!#REF!="No Data",1,IF(#REF!&lt;&gt;"",1,0))</f>
        <v>#REF!</v>
      </c>
      <c r="J145" s="204" t="e">
        <f>IF('Crisis Indicator Data'!#REF!="No Data",1,IF(#REF!&lt;&gt;"",1,0))</f>
        <v>#REF!</v>
      </c>
      <c r="K145" s="204" t="e">
        <f>IF('Crisis Indicator Data'!#REF!="No Data",1,IF(#REF!&lt;&gt;"",1,0))</f>
        <v>#REF!</v>
      </c>
      <c r="L145" s="204" t="e">
        <f>IF('Crisis Indicator Data'!#REF!="No Data",1,IF(#REF!&lt;&gt;"",1,0))</f>
        <v>#REF!</v>
      </c>
      <c r="M145" s="204" t="e">
        <f>IF('Crisis Indicator Data'!#REF!="No Data",1,IF(#REF!&lt;&gt;"",1,0))</f>
        <v>#REF!</v>
      </c>
      <c r="N145" s="204" t="e">
        <f>IF('Crisis Indicator Data'!#REF!="No Data",1,IF(#REF!&lt;&gt;"",1,0))</f>
        <v>#REF!</v>
      </c>
      <c r="O145" s="204" t="e">
        <f>IF('Crisis Indicator Data'!#REF!="No Data",1,IF(#REF!&lt;&gt;"",1,0))</f>
        <v>#REF!</v>
      </c>
      <c r="P145" s="204" t="e">
        <f>IF('Crisis Indicator Data'!#REF!="No Data",1,IF(#REF!&lt;&gt;"",1,0))</f>
        <v>#REF!</v>
      </c>
      <c r="Q145" s="204" t="e">
        <f>IF('Crisis Indicator Data'!#REF!="No Data",1,IF(#REF!&lt;&gt;"",1,0))</f>
        <v>#REF!</v>
      </c>
      <c r="R145" s="204" t="e">
        <f>IF('Crisis Indicator Data'!#REF!="No Data",1,IF(#REF!&lt;&gt;"",1,0))</f>
        <v>#REF!</v>
      </c>
      <c r="S145" s="204" t="e">
        <f>IF('Crisis Indicator Data'!#REF!="No Data",1,IF(#REF!&lt;&gt;"",1,0))</f>
        <v>#REF!</v>
      </c>
      <c r="T145" s="204" t="e">
        <f>IF('Crisis Indicator Data'!#REF!="No Data",1,IF(#REF!&lt;&gt;"",1,0))</f>
        <v>#REF!</v>
      </c>
      <c r="U145" s="204" t="e">
        <f>IF('Crisis Indicator Data'!#REF!="No Data",1,IF(#REF!&lt;&gt;"",1,0))</f>
        <v>#REF!</v>
      </c>
      <c r="V145" s="204" t="e">
        <f>IF('Crisis Indicator Data'!#REF!="No Data",1,IF(#REF!&lt;&gt;"",1,0))</f>
        <v>#REF!</v>
      </c>
      <c r="W145" s="204" t="e">
        <f>IF('Crisis Indicator Data'!#REF!="No Data",1,IF(#REF!&lt;&gt;"",1,0))</f>
        <v>#REF!</v>
      </c>
      <c r="X145" s="204" t="e">
        <f>IF('Crisis Indicator Data'!#REF!="No Data",1,IF(#REF!&lt;&gt;"",1,0))</f>
        <v>#REF!</v>
      </c>
      <c r="Y145" s="204" t="e">
        <f>IF('Crisis Indicator Data'!#REF!="No Data",1,IF(#REF!&lt;&gt;"",1,0))</f>
        <v>#REF!</v>
      </c>
      <c r="Z145" s="204" t="e">
        <f>IF('Crisis Indicator Data'!#REF!="No Data",1,IF(#REF!&lt;&gt;"",1,0))</f>
        <v>#REF!</v>
      </c>
      <c r="AA145" s="204" t="e">
        <f>IF('Crisis Indicator Data'!#REF!="No Data",1,IF(#REF!&lt;&gt;"",1,0))</f>
        <v>#REF!</v>
      </c>
      <c r="AB145" s="204" t="e">
        <f>IF('Crisis Indicator Data'!#REF!="No Data",1,IF(#REF!&lt;&gt;"",1,0))</f>
        <v>#REF!</v>
      </c>
      <c r="AC145" s="204" t="e">
        <f>IF('Crisis Indicator Data'!#REF!="No Data",1,IF(#REF!&lt;&gt;"",1,0))</f>
        <v>#REF!</v>
      </c>
      <c r="AD145" s="204" t="e">
        <f>IF('Crisis Indicator Data'!#REF!="No Data",1,IF(#REF!&lt;&gt;"",1,0))</f>
        <v>#REF!</v>
      </c>
      <c r="AE145" s="204" t="e">
        <f>IF('Crisis Indicator Data'!#REF!="No Data",1,IF(#REF!&lt;&gt;"",1,0))</f>
        <v>#REF!</v>
      </c>
      <c r="AF145" s="204" t="e">
        <f>IF('Crisis Indicator Data'!#REF!="No Data",1,IF(#REF!&lt;&gt;"",1,0))</f>
        <v>#REF!</v>
      </c>
      <c r="AG145" s="204" t="e">
        <f>IF('Crisis Indicator Data'!#REF!="No Data",1,IF(#REF!&lt;&gt;"",1,0))</f>
        <v>#REF!</v>
      </c>
      <c r="AH145" s="204" t="e">
        <f>IF('Crisis Indicator Data'!#REF!="No Data",1,IF(#REF!&lt;&gt;"",1,0))</f>
        <v>#REF!</v>
      </c>
      <c r="AI145" s="204" t="e">
        <f>IF('Crisis Indicator Data'!#REF!="No Data",1,IF(#REF!&lt;&gt;"",1,0))</f>
        <v>#REF!</v>
      </c>
      <c r="AJ145" s="204" t="e">
        <f>IF('Crisis Indicator Data'!#REF!="No Data",1,IF(#REF!&lt;&gt;"",1,0))</f>
        <v>#REF!</v>
      </c>
      <c r="AK145" s="204" t="e">
        <f>IF('Crisis Indicator Data'!#REF!="No Data",1,IF(#REF!&lt;&gt;"",1,0))</f>
        <v>#REF!</v>
      </c>
      <c r="AL145" s="204" t="e">
        <f>IF('Crisis Indicator Data'!#REF!="No Data",1,IF(#REF!&lt;&gt;"",1,0))</f>
        <v>#REF!</v>
      </c>
      <c r="AM145" s="204" t="e">
        <f>IF('Crisis Indicator Data'!#REF!="No Data",1,IF(#REF!&lt;&gt;"",1,0))</f>
        <v>#REF!</v>
      </c>
      <c r="AN145" s="204" t="e">
        <f>IF('Crisis Indicator Data'!#REF!="No Data",1,IF(#REF!&lt;&gt;"",1,0))</f>
        <v>#REF!</v>
      </c>
      <c r="AO145" s="204" t="e">
        <f>IF('Crisis Indicator Data'!#REF!="No Data",1,IF(#REF!&lt;&gt;"",1,0))</f>
        <v>#REF!</v>
      </c>
      <c r="AP145" s="204" t="e">
        <f>IF('Crisis Indicator Data'!#REF!="No Data",1,IF(#REF!&lt;&gt;"",1,0))</f>
        <v>#REF!</v>
      </c>
      <c r="AQ145" s="204" t="e">
        <f>IF('Crisis Indicator Data'!#REF!="No Data",1,IF(#REF!&lt;&gt;"",1,0))</f>
        <v>#REF!</v>
      </c>
      <c r="AR145" s="204" t="e">
        <f>IF('Crisis Indicator Data'!#REF!="No Data",1,IF(#REF!&lt;&gt;"",1,0))</f>
        <v>#REF!</v>
      </c>
      <c r="AS145" s="204" t="e">
        <f>IF('Crisis Indicator Data'!#REF!="No Data",1,IF(#REF!&lt;&gt;"",1,0))</f>
        <v>#REF!</v>
      </c>
      <c r="AT145" s="204" t="e">
        <f>IF('Crisis Indicator Data'!#REF!="No Data",1,IF(#REF!&lt;&gt;"",1,0))</f>
        <v>#REF!</v>
      </c>
      <c r="AU145" s="204" t="e">
        <f>IF('Crisis Indicator Data'!#REF!="No Data",1,IF(#REF!&lt;&gt;"",1,0))</f>
        <v>#REF!</v>
      </c>
      <c r="AV145" s="204" t="e">
        <f>IF('Crisis Indicator Data'!#REF!="No Data",1,IF(#REF!&lt;&gt;"",1,0))</f>
        <v>#REF!</v>
      </c>
      <c r="AW145" s="204" t="e">
        <f>IF('Crisis Indicator Data'!#REF!="No Data",1,IF(#REF!&lt;&gt;"",1,0))</f>
        <v>#REF!</v>
      </c>
      <c r="AX145" s="204" t="e">
        <f>IF('Crisis Indicator Data'!#REF!="No Data",1,IF(#REF!&lt;&gt;"",1,0))</f>
        <v>#REF!</v>
      </c>
      <c r="AY145" s="204" t="e">
        <f>IF('Crisis Indicator Data'!#REF!="No Data",1,IF(#REF!&lt;&gt;"",1,0))</f>
        <v>#REF!</v>
      </c>
      <c r="AZ145" s="204" t="e">
        <f>IF('Crisis Indicator Data'!#REF!="No Data",1,IF(#REF!&lt;&gt;"",1,0))</f>
        <v>#REF!</v>
      </c>
      <c r="BA145" t="e">
        <f t="shared" si="8"/>
        <v>#REF!</v>
      </c>
      <c r="BB145" s="22" t="e">
        <f t="shared" si="9"/>
        <v>#REF!</v>
      </c>
    </row>
    <row r="146" spans="1:54" x14ac:dyDescent="0.35">
      <c r="A146" t="s">
        <v>7141</v>
      </c>
      <c r="B146" s="204" t="e">
        <f>IF('Crisis Indicator Data'!#REF!="No Data",1,IF(#REF!&lt;&gt;"",1,0))</f>
        <v>#REF!</v>
      </c>
      <c r="C146" s="204" t="e">
        <f>IF('Crisis Indicator Data'!#REF!="No Data",1,IF(#REF!&lt;&gt;"",1,0))</f>
        <v>#REF!</v>
      </c>
      <c r="D146" s="204" t="e">
        <f>IF('Crisis Indicator Data'!#REF!="No Data",1,IF(#REF!&lt;&gt;"",1,0))</f>
        <v>#REF!</v>
      </c>
      <c r="E146" s="204" t="e">
        <f>IF('Crisis Indicator Data'!#REF!="No Data",1,IF(#REF!&lt;&gt;"",1,0))</f>
        <v>#REF!</v>
      </c>
      <c r="F146" s="204" t="e">
        <f>IF('Crisis Indicator Data'!#REF!="No Data",1,IF(#REF!&lt;&gt;"",1,0))</f>
        <v>#REF!</v>
      </c>
      <c r="G146" s="204" t="e">
        <f>IF('Crisis Indicator Data'!#REF!="No Data",1,IF(#REF!&lt;&gt;"",1,0))</f>
        <v>#REF!</v>
      </c>
      <c r="H146" s="204" t="e">
        <f>IF('Crisis Indicator Data'!#REF!="No Data",1,IF(#REF!&lt;&gt;"",1,0))</f>
        <v>#REF!</v>
      </c>
      <c r="I146" s="204" t="e">
        <f>IF('Crisis Indicator Data'!#REF!="No Data",1,IF(#REF!&lt;&gt;"",1,0))</f>
        <v>#REF!</v>
      </c>
      <c r="J146" s="204" t="e">
        <f>IF('Crisis Indicator Data'!#REF!="No Data",1,IF(#REF!&lt;&gt;"",1,0))</f>
        <v>#REF!</v>
      </c>
      <c r="K146" s="204" t="e">
        <f>IF('Crisis Indicator Data'!#REF!="No Data",1,IF(#REF!&lt;&gt;"",1,0))</f>
        <v>#REF!</v>
      </c>
      <c r="L146" s="204" t="e">
        <f>IF('Crisis Indicator Data'!#REF!="No Data",1,IF(#REF!&lt;&gt;"",1,0))</f>
        <v>#REF!</v>
      </c>
      <c r="M146" s="204" t="e">
        <f>IF('Crisis Indicator Data'!#REF!="No Data",1,IF(#REF!&lt;&gt;"",1,0))</f>
        <v>#REF!</v>
      </c>
      <c r="N146" s="204" t="e">
        <f>IF('Crisis Indicator Data'!#REF!="No Data",1,IF(#REF!&lt;&gt;"",1,0))</f>
        <v>#REF!</v>
      </c>
      <c r="O146" s="204" t="e">
        <f>IF('Crisis Indicator Data'!#REF!="No Data",1,IF(#REF!&lt;&gt;"",1,0))</f>
        <v>#REF!</v>
      </c>
      <c r="P146" s="204" t="e">
        <f>IF('Crisis Indicator Data'!#REF!="No Data",1,IF(#REF!&lt;&gt;"",1,0))</f>
        <v>#REF!</v>
      </c>
      <c r="Q146" s="204" t="e">
        <f>IF('Crisis Indicator Data'!#REF!="No Data",1,IF(#REF!&lt;&gt;"",1,0))</f>
        <v>#REF!</v>
      </c>
      <c r="R146" s="204" t="e">
        <f>IF('Crisis Indicator Data'!#REF!="No Data",1,IF(#REF!&lt;&gt;"",1,0))</f>
        <v>#REF!</v>
      </c>
      <c r="S146" s="204" t="e">
        <f>IF('Crisis Indicator Data'!#REF!="No Data",1,IF(#REF!&lt;&gt;"",1,0))</f>
        <v>#REF!</v>
      </c>
      <c r="T146" s="204" t="e">
        <f>IF('Crisis Indicator Data'!#REF!="No Data",1,IF(#REF!&lt;&gt;"",1,0))</f>
        <v>#REF!</v>
      </c>
      <c r="U146" s="204" t="e">
        <f>IF('Crisis Indicator Data'!#REF!="No Data",1,IF(#REF!&lt;&gt;"",1,0))</f>
        <v>#REF!</v>
      </c>
      <c r="V146" s="204" t="e">
        <f>IF('Crisis Indicator Data'!#REF!="No Data",1,IF(#REF!&lt;&gt;"",1,0))</f>
        <v>#REF!</v>
      </c>
      <c r="W146" s="204" t="e">
        <f>IF('Crisis Indicator Data'!#REF!="No Data",1,IF(#REF!&lt;&gt;"",1,0))</f>
        <v>#REF!</v>
      </c>
      <c r="X146" s="204" t="e">
        <f>IF('Crisis Indicator Data'!#REF!="No Data",1,IF(#REF!&lt;&gt;"",1,0))</f>
        <v>#REF!</v>
      </c>
      <c r="Y146" s="204" t="e">
        <f>IF('Crisis Indicator Data'!#REF!="No Data",1,IF(#REF!&lt;&gt;"",1,0))</f>
        <v>#REF!</v>
      </c>
      <c r="Z146" s="204" t="e">
        <f>IF('Crisis Indicator Data'!#REF!="No Data",1,IF(#REF!&lt;&gt;"",1,0))</f>
        <v>#REF!</v>
      </c>
      <c r="AA146" s="204" t="e">
        <f>IF('Crisis Indicator Data'!#REF!="No Data",1,IF(#REF!&lt;&gt;"",1,0))</f>
        <v>#REF!</v>
      </c>
      <c r="AB146" s="204" t="e">
        <f>IF('Crisis Indicator Data'!#REF!="No Data",1,IF(#REF!&lt;&gt;"",1,0))</f>
        <v>#REF!</v>
      </c>
      <c r="AC146" s="204" t="e">
        <f>IF('Crisis Indicator Data'!#REF!="No Data",1,IF(#REF!&lt;&gt;"",1,0))</f>
        <v>#REF!</v>
      </c>
      <c r="AD146" s="204" t="e">
        <f>IF('Crisis Indicator Data'!#REF!="No Data",1,IF(#REF!&lt;&gt;"",1,0))</f>
        <v>#REF!</v>
      </c>
      <c r="AE146" s="204" t="e">
        <f>IF('Crisis Indicator Data'!#REF!="No Data",1,IF(#REF!&lt;&gt;"",1,0))</f>
        <v>#REF!</v>
      </c>
      <c r="AF146" s="204" t="e">
        <f>IF('Crisis Indicator Data'!#REF!="No Data",1,IF(#REF!&lt;&gt;"",1,0))</f>
        <v>#REF!</v>
      </c>
      <c r="AG146" s="204" t="e">
        <f>IF('Crisis Indicator Data'!#REF!="No Data",1,IF(#REF!&lt;&gt;"",1,0))</f>
        <v>#REF!</v>
      </c>
      <c r="AH146" s="204" t="e">
        <f>IF('Crisis Indicator Data'!#REF!="No Data",1,IF(#REF!&lt;&gt;"",1,0))</f>
        <v>#REF!</v>
      </c>
      <c r="AI146" s="204" t="e">
        <f>IF('Crisis Indicator Data'!#REF!="No Data",1,IF(#REF!&lt;&gt;"",1,0))</f>
        <v>#REF!</v>
      </c>
      <c r="AJ146" s="204" t="e">
        <f>IF('Crisis Indicator Data'!#REF!="No Data",1,IF(#REF!&lt;&gt;"",1,0))</f>
        <v>#REF!</v>
      </c>
      <c r="AK146" s="204" t="e">
        <f>IF('Crisis Indicator Data'!#REF!="No Data",1,IF(#REF!&lt;&gt;"",1,0))</f>
        <v>#REF!</v>
      </c>
      <c r="AL146" s="204" t="e">
        <f>IF('Crisis Indicator Data'!#REF!="No Data",1,IF(#REF!&lt;&gt;"",1,0))</f>
        <v>#REF!</v>
      </c>
      <c r="AM146" s="204" t="e">
        <f>IF('Crisis Indicator Data'!#REF!="No Data",1,IF(#REF!&lt;&gt;"",1,0))</f>
        <v>#REF!</v>
      </c>
      <c r="AN146" s="204" t="e">
        <f>IF('Crisis Indicator Data'!#REF!="No Data",1,IF(#REF!&lt;&gt;"",1,0))</f>
        <v>#REF!</v>
      </c>
      <c r="AO146" s="204" t="e">
        <f>IF('Crisis Indicator Data'!#REF!="No Data",1,IF(#REF!&lt;&gt;"",1,0))</f>
        <v>#REF!</v>
      </c>
      <c r="AP146" s="204" t="e">
        <f>IF('Crisis Indicator Data'!#REF!="No Data",1,IF(#REF!&lt;&gt;"",1,0))</f>
        <v>#REF!</v>
      </c>
      <c r="AQ146" s="204" t="e">
        <f>IF('Crisis Indicator Data'!#REF!="No Data",1,IF(#REF!&lt;&gt;"",1,0))</f>
        <v>#REF!</v>
      </c>
      <c r="AR146" s="204" t="e">
        <f>IF('Crisis Indicator Data'!#REF!="No Data",1,IF(#REF!&lt;&gt;"",1,0))</f>
        <v>#REF!</v>
      </c>
      <c r="AS146" s="204" t="e">
        <f>IF('Crisis Indicator Data'!#REF!="No Data",1,IF(#REF!&lt;&gt;"",1,0))</f>
        <v>#REF!</v>
      </c>
      <c r="AT146" s="204" t="e">
        <f>IF('Crisis Indicator Data'!#REF!="No Data",1,IF(#REF!&lt;&gt;"",1,0))</f>
        <v>#REF!</v>
      </c>
      <c r="AU146" s="204" t="e">
        <f>IF('Crisis Indicator Data'!#REF!="No Data",1,IF(#REF!&lt;&gt;"",1,0))</f>
        <v>#REF!</v>
      </c>
      <c r="AV146" s="204" t="e">
        <f>IF('Crisis Indicator Data'!#REF!="No Data",1,IF(#REF!&lt;&gt;"",1,0))</f>
        <v>#REF!</v>
      </c>
      <c r="AW146" s="204" t="e">
        <f>IF('Crisis Indicator Data'!#REF!="No Data",1,IF(#REF!&lt;&gt;"",1,0))</f>
        <v>#REF!</v>
      </c>
      <c r="AX146" s="204" t="e">
        <f>IF('Crisis Indicator Data'!#REF!="No Data",1,IF(#REF!&lt;&gt;"",1,0))</f>
        <v>#REF!</v>
      </c>
      <c r="AY146" s="204" t="e">
        <f>IF('Crisis Indicator Data'!#REF!="No Data",1,IF(#REF!&lt;&gt;"",1,0))</f>
        <v>#REF!</v>
      </c>
      <c r="AZ146" s="204" t="e">
        <f>IF('Crisis Indicator Data'!#REF!="No Data",1,IF(#REF!&lt;&gt;"",1,0))</f>
        <v>#REF!</v>
      </c>
      <c r="BA146" t="e">
        <f t="shared" si="8"/>
        <v>#REF!</v>
      </c>
      <c r="BB146" s="22" t="e">
        <f t="shared" si="9"/>
        <v>#REF!</v>
      </c>
    </row>
    <row r="147" spans="1:54" x14ac:dyDescent="0.35">
      <c r="A147" t="s">
        <v>7094</v>
      </c>
      <c r="B147" s="204" t="e">
        <f>IF('Crisis Indicator Data'!#REF!="No Data",1,IF(#REF!&lt;&gt;"",1,0))</f>
        <v>#REF!</v>
      </c>
      <c r="C147" s="204" t="e">
        <f>IF('Crisis Indicator Data'!#REF!="No Data",1,IF(#REF!&lt;&gt;"",1,0))</f>
        <v>#REF!</v>
      </c>
      <c r="D147" s="204" t="e">
        <f>IF('Crisis Indicator Data'!#REF!="No Data",1,IF(#REF!&lt;&gt;"",1,0))</f>
        <v>#REF!</v>
      </c>
      <c r="E147" s="204" t="e">
        <f>IF('Crisis Indicator Data'!#REF!="No Data",1,IF(#REF!&lt;&gt;"",1,0))</f>
        <v>#REF!</v>
      </c>
      <c r="F147" s="204" t="e">
        <f>IF('Crisis Indicator Data'!#REF!="No Data",1,IF(#REF!&lt;&gt;"",1,0))</f>
        <v>#REF!</v>
      </c>
      <c r="G147" s="204" t="e">
        <f>IF('Crisis Indicator Data'!#REF!="No Data",1,IF(#REF!&lt;&gt;"",1,0))</f>
        <v>#REF!</v>
      </c>
      <c r="H147" s="204" t="e">
        <f>IF('Crisis Indicator Data'!#REF!="No Data",1,IF(#REF!&lt;&gt;"",1,0))</f>
        <v>#REF!</v>
      </c>
      <c r="I147" s="204" t="e">
        <f>IF('Crisis Indicator Data'!#REF!="No Data",1,IF(#REF!&lt;&gt;"",1,0))</f>
        <v>#REF!</v>
      </c>
      <c r="J147" s="204" t="e">
        <f>IF('Crisis Indicator Data'!#REF!="No Data",1,IF(#REF!&lt;&gt;"",1,0))</f>
        <v>#REF!</v>
      </c>
      <c r="K147" s="204" t="e">
        <f>IF('Crisis Indicator Data'!#REF!="No Data",1,IF(#REF!&lt;&gt;"",1,0))</f>
        <v>#REF!</v>
      </c>
      <c r="L147" s="204" t="e">
        <f>IF('Crisis Indicator Data'!#REF!="No Data",1,IF(#REF!&lt;&gt;"",1,0))</f>
        <v>#REF!</v>
      </c>
      <c r="M147" s="204" t="e">
        <f>IF('Crisis Indicator Data'!#REF!="No Data",1,IF(#REF!&lt;&gt;"",1,0))</f>
        <v>#REF!</v>
      </c>
      <c r="N147" s="204" t="e">
        <f>IF('Crisis Indicator Data'!#REF!="No Data",1,IF(#REF!&lt;&gt;"",1,0))</f>
        <v>#REF!</v>
      </c>
      <c r="O147" s="204" t="e">
        <f>IF('Crisis Indicator Data'!#REF!="No Data",1,IF(#REF!&lt;&gt;"",1,0))</f>
        <v>#REF!</v>
      </c>
      <c r="P147" s="204" t="e">
        <f>IF('Crisis Indicator Data'!#REF!="No Data",1,IF(#REF!&lt;&gt;"",1,0))</f>
        <v>#REF!</v>
      </c>
      <c r="Q147" s="204" t="e">
        <f>IF('Crisis Indicator Data'!#REF!="No Data",1,IF(#REF!&lt;&gt;"",1,0))</f>
        <v>#REF!</v>
      </c>
      <c r="R147" s="204" t="e">
        <f>IF('Crisis Indicator Data'!#REF!="No Data",1,IF(#REF!&lt;&gt;"",1,0))</f>
        <v>#REF!</v>
      </c>
      <c r="S147" s="204" t="e">
        <f>IF('Crisis Indicator Data'!#REF!="No Data",1,IF(#REF!&lt;&gt;"",1,0))</f>
        <v>#REF!</v>
      </c>
      <c r="T147" s="204" t="e">
        <f>IF('Crisis Indicator Data'!#REF!="No Data",1,IF(#REF!&lt;&gt;"",1,0))</f>
        <v>#REF!</v>
      </c>
      <c r="U147" s="204" t="e">
        <f>IF('Crisis Indicator Data'!#REF!="No Data",1,IF(#REF!&lt;&gt;"",1,0))</f>
        <v>#REF!</v>
      </c>
      <c r="V147" s="204" t="e">
        <f>IF('Crisis Indicator Data'!#REF!="No Data",1,IF(#REF!&lt;&gt;"",1,0))</f>
        <v>#REF!</v>
      </c>
      <c r="W147" s="204" t="e">
        <f>IF('Crisis Indicator Data'!#REF!="No Data",1,IF(#REF!&lt;&gt;"",1,0))</f>
        <v>#REF!</v>
      </c>
      <c r="X147" s="204" t="e">
        <f>IF('Crisis Indicator Data'!#REF!="No Data",1,IF(#REF!&lt;&gt;"",1,0))</f>
        <v>#REF!</v>
      </c>
      <c r="Y147" s="204" t="e">
        <f>IF('Crisis Indicator Data'!#REF!="No Data",1,IF(#REF!&lt;&gt;"",1,0))</f>
        <v>#REF!</v>
      </c>
      <c r="Z147" s="204" t="e">
        <f>IF('Crisis Indicator Data'!#REF!="No Data",1,IF(#REF!&lt;&gt;"",1,0))</f>
        <v>#REF!</v>
      </c>
      <c r="AA147" s="204" t="e">
        <f>IF('Crisis Indicator Data'!#REF!="No Data",1,IF(#REF!&lt;&gt;"",1,0))</f>
        <v>#REF!</v>
      </c>
      <c r="AB147" s="204" t="e">
        <f>IF('Crisis Indicator Data'!#REF!="No Data",1,IF(#REF!&lt;&gt;"",1,0))</f>
        <v>#REF!</v>
      </c>
      <c r="AC147" s="204" t="e">
        <f>IF('Crisis Indicator Data'!#REF!="No Data",1,IF(#REF!&lt;&gt;"",1,0))</f>
        <v>#REF!</v>
      </c>
      <c r="AD147" s="204" t="e">
        <f>IF('Crisis Indicator Data'!#REF!="No Data",1,IF(#REF!&lt;&gt;"",1,0))</f>
        <v>#REF!</v>
      </c>
      <c r="AE147" s="204" t="e">
        <f>IF('Crisis Indicator Data'!#REF!="No Data",1,IF(#REF!&lt;&gt;"",1,0))</f>
        <v>#REF!</v>
      </c>
      <c r="AF147" s="204" t="e">
        <f>IF('Crisis Indicator Data'!#REF!="No Data",1,IF(#REF!&lt;&gt;"",1,0))</f>
        <v>#REF!</v>
      </c>
      <c r="AG147" s="204" t="e">
        <f>IF('Crisis Indicator Data'!#REF!="No Data",1,IF(#REF!&lt;&gt;"",1,0))</f>
        <v>#REF!</v>
      </c>
      <c r="AH147" s="204" t="e">
        <f>IF('Crisis Indicator Data'!#REF!="No Data",1,IF(#REF!&lt;&gt;"",1,0))</f>
        <v>#REF!</v>
      </c>
      <c r="AI147" s="204" t="e">
        <f>IF('Crisis Indicator Data'!#REF!="No Data",1,IF(#REF!&lt;&gt;"",1,0))</f>
        <v>#REF!</v>
      </c>
      <c r="AJ147" s="204" t="e">
        <f>IF('Crisis Indicator Data'!#REF!="No Data",1,IF(#REF!&lt;&gt;"",1,0))</f>
        <v>#REF!</v>
      </c>
      <c r="AK147" s="204" t="e">
        <f>IF('Crisis Indicator Data'!#REF!="No Data",1,IF(#REF!&lt;&gt;"",1,0))</f>
        <v>#REF!</v>
      </c>
      <c r="AL147" s="204" t="e">
        <f>IF('Crisis Indicator Data'!#REF!="No Data",1,IF(#REF!&lt;&gt;"",1,0))</f>
        <v>#REF!</v>
      </c>
      <c r="AM147" s="204" t="e">
        <f>IF('Crisis Indicator Data'!#REF!="No Data",1,IF(#REF!&lt;&gt;"",1,0))</f>
        <v>#REF!</v>
      </c>
      <c r="AN147" s="204" t="e">
        <f>IF('Crisis Indicator Data'!#REF!="No Data",1,IF(#REF!&lt;&gt;"",1,0))</f>
        <v>#REF!</v>
      </c>
      <c r="AO147" s="204" t="e">
        <f>IF('Crisis Indicator Data'!#REF!="No Data",1,IF(#REF!&lt;&gt;"",1,0))</f>
        <v>#REF!</v>
      </c>
      <c r="AP147" s="204" t="e">
        <f>IF('Crisis Indicator Data'!#REF!="No Data",1,IF(#REF!&lt;&gt;"",1,0))</f>
        <v>#REF!</v>
      </c>
      <c r="AQ147" s="204" t="e">
        <f>IF('Crisis Indicator Data'!#REF!="No Data",1,IF(#REF!&lt;&gt;"",1,0))</f>
        <v>#REF!</v>
      </c>
      <c r="AR147" s="204" t="e">
        <f>IF('Crisis Indicator Data'!#REF!="No Data",1,IF(#REF!&lt;&gt;"",1,0))</f>
        <v>#REF!</v>
      </c>
      <c r="AS147" s="204" t="e">
        <f>IF('Crisis Indicator Data'!#REF!="No Data",1,IF(#REF!&lt;&gt;"",1,0))</f>
        <v>#REF!</v>
      </c>
      <c r="AT147" s="204" t="e">
        <f>IF('Crisis Indicator Data'!#REF!="No Data",1,IF(#REF!&lt;&gt;"",1,0))</f>
        <v>#REF!</v>
      </c>
      <c r="AU147" s="204" t="e">
        <f>IF('Crisis Indicator Data'!#REF!="No Data",1,IF(#REF!&lt;&gt;"",1,0))</f>
        <v>#REF!</v>
      </c>
      <c r="AV147" s="204" t="e">
        <f>IF('Crisis Indicator Data'!#REF!="No Data",1,IF(#REF!&lt;&gt;"",1,0))</f>
        <v>#REF!</v>
      </c>
      <c r="AW147" s="204" t="e">
        <f>IF('Crisis Indicator Data'!#REF!="No Data",1,IF(#REF!&lt;&gt;"",1,0))</f>
        <v>#REF!</v>
      </c>
      <c r="AX147" s="204" t="e">
        <f>IF('Crisis Indicator Data'!#REF!="No Data",1,IF(#REF!&lt;&gt;"",1,0))</f>
        <v>#REF!</v>
      </c>
      <c r="AY147" s="204" t="e">
        <f>IF('Crisis Indicator Data'!#REF!="No Data",1,IF(#REF!&lt;&gt;"",1,0))</f>
        <v>#REF!</v>
      </c>
      <c r="AZ147" s="204" t="e">
        <f>IF('Crisis Indicator Data'!#REF!="No Data",1,IF(#REF!&lt;&gt;"",1,0))</f>
        <v>#REF!</v>
      </c>
      <c r="BA147" t="e">
        <f t="shared" si="8"/>
        <v>#REF!</v>
      </c>
      <c r="BB147" s="22" t="e">
        <f t="shared" si="9"/>
        <v>#REF!</v>
      </c>
    </row>
    <row r="148" spans="1:54" x14ac:dyDescent="0.35">
      <c r="A148" t="s">
        <v>7079</v>
      </c>
      <c r="B148" s="204" t="e">
        <f>IF('Crisis Indicator Data'!#REF!="No Data",1,IF(#REF!&lt;&gt;"",1,0))</f>
        <v>#REF!</v>
      </c>
      <c r="C148" s="204" t="e">
        <f>IF('Crisis Indicator Data'!#REF!="No Data",1,IF(#REF!&lt;&gt;"",1,0))</f>
        <v>#REF!</v>
      </c>
      <c r="D148" s="204" t="e">
        <f>IF('Crisis Indicator Data'!#REF!="No Data",1,IF(#REF!&lt;&gt;"",1,0))</f>
        <v>#REF!</v>
      </c>
      <c r="E148" s="204" t="e">
        <f>IF('Crisis Indicator Data'!#REF!="No Data",1,IF(#REF!&lt;&gt;"",1,0))</f>
        <v>#REF!</v>
      </c>
      <c r="F148" s="204" t="e">
        <f>IF('Crisis Indicator Data'!#REF!="No Data",1,IF(#REF!&lt;&gt;"",1,0))</f>
        <v>#REF!</v>
      </c>
      <c r="G148" s="204" t="e">
        <f>IF('Crisis Indicator Data'!#REF!="No Data",1,IF(#REF!&lt;&gt;"",1,0))</f>
        <v>#REF!</v>
      </c>
      <c r="H148" s="204" t="e">
        <f>IF('Crisis Indicator Data'!#REF!="No Data",1,IF(#REF!&lt;&gt;"",1,0))</f>
        <v>#REF!</v>
      </c>
      <c r="I148" s="204" t="e">
        <f>IF('Crisis Indicator Data'!#REF!="No Data",1,IF(#REF!&lt;&gt;"",1,0))</f>
        <v>#REF!</v>
      </c>
      <c r="J148" s="204" t="e">
        <f>IF('Crisis Indicator Data'!#REF!="No Data",1,IF(#REF!&lt;&gt;"",1,0))</f>
        <v>#REF!</v>
      </c>
      <c r="K148" s="204" t="e">
        <f>IF('Crisis Indicator Data'!#REF!="No Data",1,IF(#REF!&lt;&gt;"",1,0))</f>
        <v>#REF!</v>
      </c>
      <c r="L148" s="204" t="e">
        <f>IF('Crisis Indicator Data'!#REF!="No Data",1,IF(#REF!&lt;&gt;"",1,0))</f>
        <v>#REF!</v>
      </c>
      <c r="M148" s="204" t="e">
        <f>IF('Crisis Indicator Data'!#REF!="No Data",1,IF(#REF!&lt;&gt;"",1,0))</f>
        <v>#REF!</v>
      </c>
      <c r="N148" s="204" t="e">
        <f>IF('Crisis Indicator Data'!#REF!="No Data",1,IF(#REF!&lt;&gt;"",1,0))</f>
        <v>#REF!</v>
      </c>
      <c r="O148" s="204" t="e">
        <f>IF('Crisis Indicator Data'!#REF!="No Data",1,IF(#REF!&lt;&gt;"",1,0))</f>
        <v>#REF!</v>
      </c>
      <c r="P148" s="204" t="e">
        <f>IF('Crisis Indicator Data'!#REF!="No Data",1,IF(#REF!&lt;&gt;"",1,0))</f>
        <v>#REF!</v>
      </c>
      <c r="Q148" s="204" t="e">
        <f>IF('Crisis Indicator Data'!#REF!="No Data",1,IF(#REF!&lt;&gt;"",1,0))</f>
        <v>#REF!</v>
      </c>
      <c r="R148" s="204" t="e">
        <f>IF('Crisis Indicator Data'!#REF!="No Data",1,IF(#REF!&lt;&gt;"",1,0))</f>
        <v>#REF!</v>
      </c>
      <c r="S148" s="204" t="e">
        <f>IF('Crisis Indicator Data'!#REF!="No Data",1,IF(#REF!&lt;&gt;"",1,0))</f>
        <v>#REF!</v>
      </c>
      <c r="T148" s="204" t="e">
        <f>IF('Crisis Indicator Data'!#REF!="No Data",1,IF(#REF!&lt;&gt;"",1,0))</f>
        <v>#REF!</v>
      </c>
      <c r="U148" s="204" t="e">
        <f>IF('Crisis Indicator Data'!#REF!="No Data",1,IF(#REF!&lt;&gt;"",1,0))</f>
        <v>#REF!</v>
      </c>
      <c r="V148" s="204" t="e">
        <f>IF('Crisis Indicator Data'!#REF!="No Data",1,IF(#REF!&lt;&gt;"",1,0))</f>
        <v>#REF!</v>
      </c>
      <c r="W148" s="204" t="e">
        <f>IF('Crisis Indicator Data'!#REF!="No Data",1,IF(#REF!&lt;&gt;"",1,0))</f>
        <v>#REF!</v>
      </c>
      <c r="X148" s="204" t="e">
        <f>IF('Crisis Indicator Data'!#REF!="No Data",1,IF(#REF!&lt;&gt;"",1,0))</f>
        <v>#REF!</v>
      </c>
      <c r="Y148" s="204" t="e">
        <f>IF('Crisis Indicator Data'!#REF!="No Data",1,IF(#REF!&lt;&gt;"",1,0))</f>
        <v>#REF!</v>
      </c>
      <c r="Z148" s="204" t="e">
        <f>IF('Crisis Indicator Data'!#REF!="No Data",1,IF(#REF!&lt;&gt;"",1,0))</f>
        <v>#REF!</v>
      </c>
      <c r="AA148" s="204" t="e">
        <f>IF('Crisis Indicator Data'!#REF!="No Data",1,IF(#REF!&lt;&gt;"",1,0))</f>
        <v>#REF!</v>
      </c>
      <c r="AB148" s="204" t="e">
        <f>IF('Crisis Indicator Data'!#REF!="No Data",1,IF(#REF!&lt;&gt;"",1,0))</f>
        <v>#REF!</v>
      </c>
      <c r="AC148" s="204" t="e">
        <f>IF('Crisis Indicator Data'!#REF!="No Data",1,IF(#REF!&lt;&gt;"",1,0))</f>
        <v>#REF!</v>
      </c>
      <c r="AD148" s="204" t="e">
        <f>IF('Crisis Indicator Data'!#REF!="No Data",1,IF(#REF!&lt;&gt;"",1,0))</f>
        <v>#REF!</v>
      </c>
      <c r="AE148" s="204" t="e">
        <f>IF('Crisis Indicator Data'!#REF!="No Data",1,IF(#REF!&lt;&gt;"",1,0))</f>
        <v>#REF!</v>
      </c>
      <c r="AF148" s="204" t="e">
        <f>IF('Crisis Indicator Data'!#REF!="No Data",1,IF(#REF!&lt;&gt;"",1,0))</f>
        <v>#REF!</v>
      </c>
      <c r="AG148" s="204" t="e">
        <f>IF('Crisis Indicator Data'!#REF!="No Data",1,IF(#REF!&lt;&gt;"",1,0))</f>
        <v>#REF!</v>
      </c>
      <c r="AH148" s="204" t="e">
        <f>IF('Crisis Indicator Data'!#REF!="No Data",1,IF(#REF!&lt;&gt;"",1,0))</f>
        <v>#REF!</v>
      </c>
      <c r="AI148" s="204" t="e">
        <f>IF('Crisis Indicator Data'!#REF!="No Data",1,IF(#REF!&lt;&gt;"",1,0))</f>
        <v>#REF!</v>
      </c>
      <c r="AJ148" s="204" t="e">
        <f>IF('Crisis Indicator Data'!#REF!="No Data",1,IF(#REF!&lt;&gt;"",1,0))</f>
        <v>#REF!</v>
      </c>
      <c r="AK148" s="204" t="e">
        <f>IF('Crisis Indicator Data'!#REF!="No Data",1,IF(#REF!&lt;&gt;"",1,0))</f>
        <v>#REF!</v>
      </c>
      <c r="AL148" s="204" t="e">
        <f>IF('Crisis Indicator Data'!#REF!="No Data",1,IF(#REF!&lt;&gt;"",1,0))</f>
        <v>#REF!</v>
      </c>
      <c r="AM148" s="204" t="e">
        <f>IF('Crisis Indicator Data'!#REF!="No Data",1,IF(#REF!&lt;&gt;"",1,0))</f>
        <v>#REF!</v>
      </c>
      <c r="AN148" s="204" t="e">
        <f>IF('Crisis Indicator Data'!#REF!="No Data",1,IF(#REF!&lt;&gt;"",1,0))</f>
        <v>#REF!</v>
      </c>
      <c r="AO148" s="204" t="e">
        <f>IF('Crisis Indicator Data'!#REF!="No Data",1,IF(#REF!&lt;&gt;"",1,0))</f>
        <v>#REF!</v>
      </c>
      <c r="AP148" s="204" t="e">
        <f>IF('Crisis Indicator Data'!#REF!="No Data",1,IF(#REF!&lt;&gt;"",1,0))</f>
        <v>#REF!</v>
      </c>
      <c r="AQ148" s="204" t="e">
        <f>IF('Crisis Indicator Data'!#REF!="No Data",1,IF(#REF!&lt;&gt;"",1,0))</f>
        <v>#REF!</v>
      </c>
      <c r="AR148" s="204" t="e">
        <f>IF('Crisis Indicator Data'!#REF!="No Data",1,IF(#REF!&lt;&gt;"",1,0))</f>
        <v>#REF!</v>
      </c>
      <c r="AS148" s="204" t="e">
        <f>IF('Crisis Indicator Data'!#REF!="No Data",1,IF(#REF!&lt;&gt;"",1,0))</f>
        <v>#REF!</v>
      </c>
      <c r="AT148" s="204" t="e">
        <f>IF('Crisis Indicator Data'!#REF!="No Data",1,IF(#REF!&lt;&gt;"",1,0))</f>
        <v>#REF!</v>
      </c>
      <c r="AU148" s="204" t="e">
        <f>IF('Crisis Indicator Data'!#REF!="No Data",1,IF(#REF!&lt;&gt;"",1,0))</f>
        <v>#REF!</v>
      </c>
      <c r="AV148" s="204" t="e">
        <f>IF('Crisis Indicator Data'!#REF!="No Data",1,IF(#REF!&lt;&gt;"",1,0))</f>
        <v>#REF!</v>
      </c>
      <c r="AW148" s="204" t="e">
        <f>IF('Crisis Indicator Data'!#REF!="No Data",1,IF(#REF!&lt;&gt;"",1,0))</f>
        <v>#REF!</v>
      </c>
      <c r="AX148" s="204" t="e">
        <f>IF('Crisis Indicator Data'!#REF!="No Data",1,IF(#REF!&lt;&gt;"",1,0))</f>
        <v>#REF!</v>
      </c>
      <c r="AY148" s="204" t="e">
        <f>IF('Crisis Indicator Data'!#REF!="No Data",1,IF(#REF!&lt;&gt;"",1,0))</f>
        <v>#REF!</v>
      </c>
      <c r="AZ148" s="204" t="e">
        <f>IF('Crisis Indicator Data'!#REF!="No Data",1,IF(#REF!&lt;&gt;"",1,0))</f>
        <v>#REF!</v>
      </c>
      <c r="BA148" t="e">
        <f t="shared" si="8"/>
        <v>#REF!</v>
      </c>
      <c r="BB148" s="22" t="e">
        <f t="shared" si="9"/>
        <v>#REF!</v>
      </c>
    </row>
    <row r="149" spans="1:54" x14ac:dyDescent="0.35">
      <c r="A149" t="s">
        <v>7081</v>
      </c>
      <c r="B149" s="204" t="e">
        <f>IF('Crisis Indicator Data'!#REF!="No Data",1,IF(#REF!&lt;&gt;"",1,0))</f>
        <v>#REF!</v>
      </c>
      <c r="C149" s="204" t="e">
        <f>IF('Crisis Indicator Data'!#REF!="No Data",1,IF(#REF!&lt;&gt;"",1,0))</f>
        <v>#REF!</v>
      </c>
      <c r="D149" s="204" t="e">
        <f>IF('Crisis Indicator Data'!#REF!="No Data",1,IF(#REF!&lt;&gt;"",1,0))</f>
        <v>#REF!</v>
      </c>
      <c r="E149" s="204" t="e">
        <f>IF('Crisis Indicator Data'!#REF!="No Data",1,IF(#REF!&lt;&gt;"",1,0))</f>
        <v>#REF!</v>
      </c>
      <c r="F149" s="204" t="e">
        <f>IF('Crisis Indicator Data'!#REF!="No Data",1,IF(#REF!&lt;&gt;"",1,0))</f>
        <v>#REF!</v>
      </c>
      <c r="G149" s="204" t="e">
        <f>IF('Crisis Indicator Data'!#REF!="No Data",1,IF(#REF!&lt;&gt;"",1,0))</f>
        <v>#REF!</v>
      </c>
      <c r="H149" s="204" t="e">
        <f>IF('Crisis Indicator Data'!#REF!="No Data",1,IF(#REF!&lt;&gt;"",1,0))</f>
        <v>#REF!</v>
      </c>
      <c r="I149" s="204" t="e">
        <f>IF('Crisis Indicator Data'!#REF!="No Data",1,IF(#REF!&lt;&gt;"",1,0))</f>
        <v>#REF!</v>
      </c>
      <c r="J149" s="204" t="e">
        <f>IF('Crisis Indicator Data'!#REF!="No Data",1,IF(#REF!&lt;&gt;"",1,0))</f>
        <v>#REF!</v>
      </c>
      <c r="K149" s="204" t="e">
        <f>IF('Crisis Indicator Data'!#REF!="No Data",1,IF(#REF!&lt;&gt;"",1,0))</f>
        <v>#REF!</v>
      </c>
      <c r="L149" s="204" t="e">
        <f>IF('Crisis Indicator Data'!#REF!="No Data",1,IF(#REF!&lt;&gt;"",1,0))</f>
        <v>#REF!</v>
      </c>
      <c r="M149" s="204" t="e">
        <f>IF('Crisis Indicator Data'!#REF!="No Data",1,IF(#REF!&lt;&gt;"",1,0))</f>
        <v>#REF!</v>
      </c>
      <c r="N149" s="204" t="e">
        <f>IF('Crisis Indicator Data'!#REF!="No Data",1,IF(#REF!&lt;&gt;"",1,0))</f>
        <v>#REF!</v>
      </c>
      <c r="O149" s="204" t="e">
        <f>IF('Crisis Indicator Data'!#REF!="No Data",1,IF(#REF!&lt;&gt;"",1,0))</f>
        <v>#REF!</v>
      </c>
      <c r="P149" s="204" t="e">
        <f>IF('Crisis Indicator Data'!#REF!="No Data",1,IF(#REF!&lt;&gt;"",1,0))</f>
        <v>#REF!</v>
      </c>
      <c r="Q149" s="204" t="e">
        <f>IF('Crisis Indicator Data'!#REF!="No Data",1,IF(#REF!&lt;&gt;"",1,0))</f>
        <v>#REF!</v>
      </c>
      <c r="R149" s="204" t="e">
        <f>IF('Crisis Indicator Data'!#REF!="No Data",1,IF(#REF!&lt;&gt;"",1,0))</f>
        <v>#REF!</v>
      </c>
      <c r="S149" s="204" t="e">
        <f>IF('Crisis Indicator Data'!#REF!="No Data",1,IF(#REF!&lt;&gt;"",1,0))</f>
        <v>#REF!</v>
      </c>
      <c r="T149" s="204" t="e">
        <f>IF('Crisis Indicator Data'!#REF!="No Data",1,IF(#REF!&lt;&gt;"",1,0))</f>
        <v>#REF!</v>
      </c>
      <c r="U149" s="204" t="e">
        <f>IF('Crisis Indicator Data'!#REF!="No Data",1,IF(#REF!&lt;&gt;"",1,0))</f>
        <v>#REF!</v>
      </c>
      <c r="V149" s="204" t="e">
        <f>IF('Crisis Indicator Data'!#REF!="No Data",1,IF(#REF!&lt;&gt;"",1,0))</f>
        <v>#REF!</v>
      </c>
      <c r="W149" s="204" t="e">
        <f>IF('Crisis Indicator Data'!#REF!="No Data",1,IF(#REF!&lt;&gt;"",1,0))</f>
        <v>#REF!</v>
      </c>
      <c r="X149" s="204" t="e">
        <f>IF('Crisis Indicator Data'!#REF!="No Data",1,IF(#REF!&lt;&gt;"",1,0))</f>
        <v>#REF!</v>
      </c>
      <c r="Y149" s="204" t="e">
        <f>IF('Crisis Indicator Data'!#REF!="No Data",1,IF(#REF!&lt;&gt;"",1,0))</f>
        <v>#REF!</v>
      </c>
      <c r="Z149" s="204" t="e">
        <f>IF('Crisis Indicator Data'!#REF!="No Data",1,IF(#REF!&lt;&gt;"",1,0))</f>
        <v>#REF!</v>
      </c>
      <c r="AA149" s="204" t="e">
        <f>IF('Crisis Indicator Data'!#REF!="No Data",1,IF(#REF!&lt;&gt;"",1,0))</f>
        <v>#REF!</v>
      </c>
      <c r="AB149" s="204" t="e">
        <f>IF('Crisis Indicator Data'!#REF!="No Data",1,IF(#REF!&lt;&gt;"",1,0))</f>
        <v>#REF!</v>
      </c>
      <c r="AC149" s="204" t="e">
        <f>IF('Crisis Indicator Data'!#REF!="No Data",1,IF(#REF!&lt;&gt;"",1,0))</f>
        <v>#REF!</v>
      </c>
      <c r="AD149" s="204" t="e">
        <f>IF('Crisis Indicator Data'!#REF!="No Data",1,IF(#REF!&lt;&gt;"",1,0))</f>
        <v>#REF!</v>
      </c>
      <c r="AE149" s="204" t="e">
        <f>IF('Crisis Indicator Data'!#REF!="No Data",1,IF(#REF!&lt;&gt;"",1,0))</f>
        <v>#REF!</v>
      </c>
      <c r="AF149" s="204" t="e">
        <f>IF('Crisis Indicator Data'!#REF!="No Data",1,IF(#REF!&lt;&gt;"",1,0))</f>
        <v>#REF!</v>
      </c>
      <c r="AG149" s="204" t="e">
        <f>IF('Crisis Indicator Data'!#REF!="No Data",1,IF(#REF!&lt;&gt;"",1,0))</f>
        <v>#REF!</v>
      </c>
      <c r="AH149" s="204" t="e">
        <f>IF('Crisis Indicator Data'!#REF!="No Data",1,IF(#REF!&lt;&gt;"",1,0))</f>
        <v>#REF!</v>
      </c>
      <c r="AI149" s="204" t="e">
        <f>IF('Crisis Indicator Data'!#REF!="No Data",1,IF(#REF!&lt;&gt;"",1,0))</f>
        <v>#REF!</v>
      </c>
      <c r="AJ149" s="204" t="e">
        <f>IF('Crisis Indicator Data'!#REF!="No Data",1,IF(#REF!&lt;&gt;"",1,0))</f>
        <v>#REF!</v>
      </c>
      <c r="AK149" s="204" t="e">
        <f>IF('Crisis Indicator Data'!#REF!="No Data",1,IF(#REF!&lt;&gt;"",1,0))</f>
        <v>#REF!</v>
      </c>
      <c r="AL149" s="204" t="e">
        <f>IF('Crisis Indicator Data'!#REF!="No Data",1,IF(#REF!&lt;&gt;"",1,0))</f>
        <v>#REF!</v>
      </c>
      <c r="AM149" s="204" t="e">
        <f>IF('Crisis Indicator Data'!#REF!="No Data",1,IF(#REF!&lt;&gt;"",1,0))</f>
        <v>#REF!</v>
      </c>
      <c r="AN149" s="204" t="e">
        <f>IF('Crisis Indicator Data'!#REF!="No Data",1,IF(#REF!&lt;&gt;"",1,0))</f>
        <v>#REF!</v>
      </c>
      <c r="AO149" s="204" t="e">
        <f>IF('Crisis Indicator Data'!#REF!="No Data",1,IF(#REF!&lt;&gt;"",1,0))</f>
        <v>#REF!</v>
      </c>
      <c r="AP149" s="204" t="e">
        <f>IF('Crisis Indicator Data'!#REF!="No Data",1,IF(#REF!&lt;&gt;"",1,0))</f>
        <v>#REF!</v>
      </c>
      <c r="AQ149" s="204" t="e">
        <f>IF('Crisis Indicator Data'!#REF!="No Data",1,IF(#REF!&lt;&gt;"",1,0))</f>
        <v>#REF!</v>
      </c>
      <c r="AR149" s="204" t="e">
        <f>IF('Crisis Indicator Data'!#REF!="No Data",1,IF(#REF!&lt;&gt;"",1,0))</f>
        <v>#REF!</v>
      </c>
      <c r="AS149" s="204" t="e">
        <f>IF('Crisis Indicator Data'!#REF!="No Data",1,IF(#REF!&lt;&gt;"",1,0))</f>
        <v>#REF!</v>
      </c>
      <c r="AT149" s="204" t="e">
        <f>IF('Crisis Indicator Data'!#REF!="No Data",1,IF(#REF!&lt;&gt;"",1,0))</f>
        <v>#REF!</v>
      </c>
      <c r="AU149" s="204" t="e">
        <f>IF('Crisis Indicator Data'!#REF!="No Data",1,IF(#REF!&lt;&gt;"",1,0))</f>
        <v>#REF!</v>
      </c>
      <c r="AV149" s="204" t="e">
        <f>IF('Crisis Indicator Data'!#REF!="No Data",1,IF(#REF!&lt;&gt;"",1,0))</f>
        <v>#REF!</v>
      </c>
      <c r="AW149" s="204" t="e">
        <f>IF('Crisis Indicator Data'!#REF!="No Data",1,IF(#REF!&lt;&gt;"",1,0))</f>
        <v>#REF!</v>
      </c>
      <c r="AX149" s="204" t="e">
        <f>IF('Crisis Indicator Data'!#REF!="No Data",1,IF(#REF!&lt;&gt;"",1,0))</f>
        <v>#REF!</v>
      </c>
      <c r="AY149" s="204" t="e">
        <f>IF('Crisis Indicator Data'!#REF!="No Data",1,IF(#REF!&lt;&gt;"",1,0))</f>
        <v>#REF!</v>
      </c>
      <c r="AZ149" s="204" t="e">
        <f>IF('Crisis Indicator Data'!#REF!="No Data",1,IF(#REF!&lt;&gt;"",1,0))</f>
        <v>#REF!</v>
      </c>
      <c r="BA149" t="e">
        <f t="shared" si="8"/>
        <v>#REF!</v>
      </c>
      <c r="BB149" s="22" t="e">
        <f t="shared" si="9"/>
        <v>#REF!</v>
      </c>
    </row>
    <row r="150" spans="1:54" x14ac:dyDescent="0.35">
      <c r="A150" t="s">
        <v>7091</v>
      </c>
      <c r="B150" s="204" t="e">
        <f>IF('Crisis Indicator Data'!#REF!="No Data",1,IF(#REF!&lt;&gt;"",1,0))</f>
        <v>#REF!</v>
      </c>
      <c r="C150" s="204" t="e">
        <f>IF('Crisis Indicator Data'!#REF!="No Data",1,IF(#REF!&lt;&gt;"",1,0))</f>
        <v>#REF!</v>
      </c>
      <c r="D150" s="204" t="e">
        <f>IF('Crisis Indicator Data'!#REF!="No Data",1,IF(#REF!&lt;&gt;"",1,0))</f>
        <v>#REF!</v>
      </c>
      <c r="E150" s="204" t="e">
        <f>IF('Crisis Indicator Data'!#REF!="No Data",1,IF(#REF!&lt;&gt;"",1,0))</f>
        <v>#REF!</v>
      </c>
      <c r="F150" s="204" t="e">
        <f>IF('Crisis Indicator Data'!#REF!="No Data",1,IF(#REF!&lt;&gt;"",1,0))</f>
        <v>#REF!</v>
      </c>
      <c r="G150" s="204" t="e">
        <f>IF('Crisis Indicator Data'!#REF!="No Data",1,IF(#REF!&lt;&gt;"",1,0))</f>
        <v>#REF!</v>
      </c>
      <c r="H150" s="204" t="e">
        <f>IF('Crisis Indicator Data'!#REF!="No Data",1,IF(#REF!&lt;&gt;"",1,0))</f>
        <v>#REF!</v>
      </c>
      <c r="I150" s="204" t="e">
        <f>IF('Crisis Indicator Data'!#REF!="No Data",1,IF(#REF!&lt;&gt;"",1,0))</f>
        <v>#REF!</v>
      </c>
      <c r="J150" s="204" t="e">
        <f>IF('Crisis Indicator Data'!#REF!="No Data",1,IF(#REF!&lt;&gt;"",1,0))</f>
        <v>#REF!</v>
      </c>
      <c r="K150" s="204" t="e">
        <f>IF('Crisis Indicator Data'!#REF!="No Data",1,IF(#REF!&lt;&gt;"",1,0))</f>
        <v>#REF!</v>
      </c>
      <c r="L150" s="204" t="e">
        <f>IF('Crisis Indicator Data'!#REF!="No Data",1,IF(#REF!&lt;&gt;"",1,0))</f>
        <v>#REF!</v>
      </c>
      <c r="M150" s="204" t="e">
        <f>IF('Crisis Indicator Data'!#REF!="No Data",1,IF(#REF!&lt;&gt;"",1,0))</f>
        <v>#REF!</v>
      </c>
      <c r="N150" s="204" t="e">
        <f>IF('Crisis Indicator Data'!#REF!="No Data",1,IF(#REF!&lt;&gt;"",1,0))</f>
        <v>#REF!</v>
      </c>
      <c r="O150" s="204" t="e">
        <f>IF('Crisis Indicator Data'!#REF!="No Data",1,IF(#REF!&lt;&gt;"",1,0))</f>
        <v>#REF!</v>
      </c>
      <c r="P150" s="204" t="e">
        <f>IF('Crisis Indicator Data'!#REF!="No Data",1,IF(#REF!&lt;&gt;"",1,0))</f>
        <v>#REF!</v>
      </c>
      <c r="Q150" s="204" t="e">
        <f>IF('Crisis Indicator Data'!#REF!="No Data",1,IF(#REF!&lt;&gt;"",1,0))</f>
        <v>#REF!</v>
      </c>
      <c r="R150" s="204" t="e">
        <f>IF('Crisis Indicator Data'!#REF!="No Data",1,IF(#REF!&lt;&gt;"",1,0))</f>
        <v>#REF!</v>
      </c>
      <c r="S150" s="204" t="e">
        <f>IF('Crisis Indicator Data'!#REF!="No Data",1,IF(#REF!&lt;&gt;"",1,0))</f>
        <v>#REF!</v>
      </c>
      <c r="T150" s="204" t="e">
        <f>IF('Crisis Indicator Data'!#REF!="No Data",1,IF(#REF!&lt;&gt;"",1,0))</f>
        <v>#REF!</v>
      </c>
      <c r="U150" s="204" t="e">
        <f>IF('Crisis Indicator Data'!#REF!="No Data",1,IF(#REF!&lt;&gt;"",1,0))</f>
        <v>#REF!</v>
      </c>
      <c r="V150" s="204" t="e">
        <f>IF('Crisis Indicator Data'!#REF!="No Data",1,IF(#REF!&lt;&gt;"",1,0))</f>
        <v>#REF!</v>
      </c>
      <c r="W150" s="204" t="e">
        <f>IF('Crisis Indicator Data'!#REF!="No Data",1,IF(#REF!&lt;&gt;"",1,0))</f>
        <v>#REF!</v>
      </c>
      <c r="X150" s="204" t="e">
        <f>IF('Crisis Indicator Data'!#REF!="No Data",1,IF(#REF!&lt;&gt;"",1,0))</f>
        <v>#REF!</v>
      </c>
      <c r="Y150" s="204" t="e">
        <f>IF('Crisis Indicator Data'!#REF!="No Data",1,IF(#REF!&lt;&gt;"",1,0))</f>
        <v>#REF!</v>
      </c>
      <c r="Z150" s="204" t="e">
        <f>IF('Crisis Indicator Data'!#REF!="No Data",1,IF(#REF!&lt;&gt;"",1,0))</f>
        <v>#REF!</v>
      </c>
      <c r="AA150" s="204" t="e">
        <f>IF('Crisis Indicator Data'!#REF!="No Data",1,IF(#REF!&lt;&gt;"",1,0))</f>
        <v>#REF!</v>
      </c>
      <c r="AB150" s="204" t="e">
        <f>IF('Crisis Indicator Data'!#REF!="No Data",1,IF(#REF!&lt;&gt;"",1,0))</f>
        <v>#REF!</v>
      </c>
      <c r="AC150" s="204" t="e">
        <f>IF('Crisis Indicator Data'!#REF!="No Data",1,IF(#REF!&lt;&gt;"",1,0))</f>
        <v>#REF!</v>
      </c>
      <c r="AD150" s="204" t="e">
        <f>IF('Crisis Indicator Data'!#REF!="No Data",1,IF(#REF!&lt;&gt;"",1,0))</f>
        <v>#REF!</v>
      </c>
      <c r="AE150" s="204" t="e">
        <f>IF('Crisis Indicator Data'!#REF!="No Data",1,IF(#REF!&lt;&gt;"",1,0))</f>
        <v>#REF!</v>
      </c>
      <c r="AF150" s="204" t="e">
        <f>IF('Crisis Indicator Data'!#REF!="No Data",1,IF(#REF!&lt;&gt;"",1,0))</f>
        <v>#REF!</v>
      </c>
      <c r="AG150" s="204" t="e">
        <f>IF('Crisis Indicator Data'!#REF!="No Data",1,IF(#REF!&lt;&gt;"",1,0))</f>
        <v>#REF!</v>
      </c>
      <c r="AH150" s="204" t="e">
        <f>IF('Crisis Indicator Data'!#REF!="No Data",1,IF(#REF!&lt;&gt;"",1,0))</f>
        <v>#REF!</v>
      </c>
      <c r="AI150" s="204" t="e">
        <f>IF('Crisis Indicator Data'!#REF!="No Data",1,IF(#REF!&lt;&gt;"",1,0))</f>
        <v>#REF!</v>
      </c>
      <c r="AJ150" s="204" t="e">
        <f>IF('Crisis Indicator Data'!#REF!="No Data",1,IF(#REF!&lt;&gt;"",1,0))</f>
        <v>#REF!</v>
      </c>
      <c r="AK150" s="204" t="e">
        <f>IF('Crisis Indicator Data'!#REF!="No Data",1,IF(#REF!&lt;&gt;"",1,0))</f>
        <v>#REF!</v>
      </c>
      <c r="AL150" s="204" t="e">
        <f>IF('Crisis Indicator Data'!#REF!="No Data",1,IF(#REF!&lt;&gt;"",1,0))</f>
        <v>#REF!</v>
      </c>
      <c r="AM150" s="204" t="e">
        <f>IF('Crisis Indicator Data'!#REF!="No Data",1,IF(#REF!&lt;&gt;"",1,0))</f>
        <v>#REF!</v>
      </c>
      <c r="AN150" s="204" t="e">
        <f>IF('Crisis Indicator Data'!#REF!="No Data",1,IF(#REF!&lt;&gt;"",1,0))</f>
        <v>#REF!</v>
      </c>
      <c r="AO150" s="204" t="e">
        <f>IF('Crisis Indicator Data'!#REF!="No Data",1,IF(#REF!&lt;&gt;"",1,0))</f>
        <v>#REF!</v>
      </c>
      <c r="AP150" s="204" t="e">
        <f>IF('Crisis Indicator Data'!#REF!="No Data",1,IF(#REF!&lt;&gt;"",1,0))</f>
        <v>#REF!</v>
      </c>
      <c r="AQ150" s="204" t="e">
        <f>IF('Crisis Indicator Data'!#REF!="No Data",1,IF(#REF!&lt;&gt;"",1,0))</f>
        <v>#REF!</v>
      </c>
      <c r="AR150" s="204" t="e">
        <f>IF('Crisis Indicator Data'!#REF!="No Data",1,IF(#REF!&lt;&gt;"",1,0))</f>
        <v>#REF!</v>
      </c>
      <c r="AS150" s="204" t="e">
        <f>IF('Crisis Indicator Data'!#REF!="No Data",1,IF(#REF!&lt;&gt;"",1,0))</f>
        <v>#REF!</v>
      </c>
      <c r="AT150" s="204" t="e">
        <f>IF('Crisis Indicator Data'!#REF!="No Data",1,IF(#REF!&lt;&gt;"",1,0))</f>
        <v>#REF!</v>
      </c>
      <c r="AU150" s="204" t="e">
        <f>IF('Crisis Indicator Data'!#REF!="No Data",1,IF(#REF!&lt;&gt;"",1,0))</f>
        <v>#REF!</v>
      </c>
      <c r="AV150" s="204" t="e">
        <f>IF('Crisis Indicator Data'!#REF!="No Data",1,IF(#REF!&lt;&gt;"",1,0))</f>
        <v>#REF!</v>
      </c>
      <c r="AW150" s="204" t="e">
        <f>IF('Crisis Indicator Data'!#REF!="No Data",1,IF(#REF!&lt;&gt;"",1,0))</f>
        <v>#REF!</v>
      </c>
      <c r="AX150" s="204" t="e">
        <f>IF('Crisis Indicator Data'!#REF!="No Data",1,IF(#REF!&lt;&gt;"",1,0))</f>
        <v>#REF!</v>
      </c>
      <c r="AY150" s="204" t="e">
        <f>IF('Crisis Indicator Data'!#REF!="No Data",1,IF(#REF!&lt;&gt;"",1,0))</f>
        <v>#REF!</v>
      </c>
      <c r="AZ150" s="204" t="e">
        <f>IF('Crisis Indicator Data'!#REF!="No Data",1,IF(#REF!&lt;&gt;"",1,0))</f>
        <v>#REF!</v>
      </c>
      <c r="BA150" t="e">
        <f t="shared" si="8"/>
        <v>#REF!</v>
      </c>
      <c r="BB150" s="22" t="e">
        <f t="shared" si="9"/>
        <v>#REF!</v>
      </c>
    </row>
    <row r="151" spans="1:54" x14ac:dyDescent="0.35">
      <c r="A151" t="s">
        <v>7105</v>
      </c>
      <c r="B151" s="204" t="e">
        <f>IF('Crisis Indicator Data'!#REF!="No Data",1,IF(#REF!&lt;&gt;"",1,0))</f>
        <v>#REF!</v>
      </c>
      <c r="C151" s="204" t="e">
        <f>IF('Crisis Indicator Data'!#REF!="No Data",1,IF(#REF!&lt;&gt;"",1,0))</f>
        <v>#REF!</v>
      </c>
      <c r="D151" s="204" t="e">
        <f>IF('Crisis Indicator Data'!#REF!="No Data",1,IF(#REF!&lt;&gt;"",1,0))</f>
        <v>#REF!</v>
      </c>
      <c r="E151" s="204" t="e">
        <f>IF('Crisis Indicator Data'!#REF!="No Data",1,IF(#REF!&lt;&gt;"",1,0))</f>
        <v>#REF!</v>
      </c>
      <c r="F151" s="204" t="e">
        <f>IF('Crisis Indicator Data'!#REF!="No Data",1,IF(#REF!&lt;&gt;"",1,0))</f>
        <v>#REF!</v>
      </c>
      <c r="G151" s="204" t="e">
        <f>IF('Crisis Indicator Data'!#REF!="No Data",1,IF(#REF!&lt;&gt;"",1,0))</f>
        <v>#REF!</v>
      </c>
      <c r="H151" s="204" t="e">
        <f>IF('Crisis Indicator Data'!#REF!="No Data",1,IF(#REF!&lt;&gt;"",1,0))</f>
        <v>#REF!</v>
      </c>
      <c r="I151" s="204" t="e">
        <f>IF('Crisis Indicator Data'!#REF!="No Data",1,IF(#REF!&lt;&gt;"",1,0))</f>
        <v>#REF!</v>
      </c>
      <c r="J151" s="204" t="e">
        <f>IF('Crisis Indicator Data'!#REF!="No Data",1,IF(#REF!&lt;&gt;"",1,0))</f>
        <v>#REF!</v>
      </c>
      <c r="K151" s="204" t="e">
        <f>IF('Crisis Indicator Data'!#REF!="No Data",1,IF(#REF!&lt;&gt;"",1,0))</f>
        <v>#REF!</v>
      </c>
      <c r="L151" s="204" t="e">
        <f>IF('Crisis Indicator Data'!#REF!="No Data",1,IF(#REF!&lt;&gt;"",1,0))</f>
        <v>#REF!</v>
      </c>
      <c r="M151" s="204" t="e">
        <f>IF('Crisis Indicator Data'!#REF!="No Data",1,IF(#REF!&lt;&gt;"",1,0))</f>
        <v>#REF!</v>
      </c>
      <c r="N151" s="204" t="e">
        <f>IF('Crisis Indicator Data'!#REF!="No Data",1,IF(#REF!&lt;&gt;"",1,0))</f>
        <v>#REF!</v>
      </c>
      <c r="O151" s="204" t="e">
        <f>IF('Crisis Indicator Data'!#REF!="No Data",1,IF(#REF!&lt;&gt;"",1,0))</f>
        <v>#REF!</v>
      </c>
      <c r="P151" s="204" t="e">
        <f>IF('Crisis Indicator Data'!#REF!="No Data",1,IF(#REF!&lt;&gt;"",1,0))</f>
        <v>#REF!</v>
      </c>
      <c r="Q151" s="204" t="e">
        <f>IF('Crisis Indicator Data'!#REF!="No Data",1,IF(#REF!&lt;&gt;"",1,0))</f>
        <v>#REF!</v>
      </c>
      <c r="R151" s="204" t="e">
        <f>IF('Crisis Indicator Data'!#REF!="No Data",1,IF(#REF!&lt;&gt;"",1,0))</f>
        <v>#REF!</v>
      </c>
      <c r="S151" s="204" t="e">
        <f>IF('Crisis Indicator Data'!#REF!="No Data",1,IF(#REF!&lt;&gt;"",1,0))</f>
        <v>#REF!</v>
      </c>
      <c r="T151" s="204" t="e">
        <f>IF('Crisis Indicator Data'!#REF!="No Data",1,IF(#REF!&lt;&gt;"",1,0))</f>
        <v>#REF!</v>
      </c>
      <c r="U151" s="204" t="e">
        <f>IF('Crisis Indicator Data'!#REF!="No Data",1,IF(#REF!&lt;&gt;"",1,0))</f>
        <v>#REF!</v>
      </c>
      <c r="V151" s="204" t="e">
        <f>IF('Crisis Indicator Data'!#REF!="No Data",1,IF(#REF!&lt;&gt;"",1,0))</f>
        <v>#REF!</v>
      </c>
      <c r="W151" s="204" t="e">
        <f>IF('Crisis Indicator Data'!#REF!="No Data",1,IF(#REF!&lt;&gt;"",1,0))</f>
        <v>#REF!</v>
      </c>
      <c r="X151" s="204" t="e">
        <f>IF('Crisis Indicator Data'!#REF!="No Data",1,IF(#REF!&lt;&gt;"",1,0))</f>
        <v>#REF!</v>
      </c>
      <c r="Y151" s="204" t="e">
        <f>IF('Crisis Indicator Data'!#REF!="No Data",1,IF(#REF!&lt;&gt;"",1,0))</f>
        <v>#REF!</v>
      </c>
      <c r="Z151" s="204" t="e">
        <f>IF('Crisis Indicator Data'!#REF!="No Data",1,IF(#REF!&lt;&gt;"",1,0))</f>
        <v>#REF!</v>
      </c>
      <c r="AA151" s="204" t="e">
        <f>IF('Crisis Indicator Data'!#REF!="No Data",1,IF(#REF!&lt;&gt;"",1,0))</f>
        <v>#REF!</v>
      </c>
      <c r="AB151" s="204" t="e">
        <f>IF('Crisis Indicator Data'!#REF!="No Data",1,IF(#REF!&lt;&gt;"",1,0))</f>
        <v>#REF!</v>
      </c>
      <c r="AC151" s="204" t="e">
        <f>IF('Crisis Indicator Data'!#REF!="No Data",1,IF(#REF!&lt;&gt;"",1,0))</f>
        <v>#REF!</v>
      </c>
      <c r="AD151" s="204" t="e">
        <f>IF('Crisis Indicator Data'!#REF!="No Data",1,IF(#REF!&lt;&gt;"",1,0))</f>
        <v>#REF!</v>
      </c>
      <c r="AE151" s="204" t="e">
        <f>IF('Crisis Indicator Data'!#REF!="No Data",1,IF(#REF!&lt;&gt;"",1,0))</f>
        <v>#REF!</v>
      </c>
      <c r="AF151" s="204" t="e">
        <f>IF('Crisis Indicator Data'!#REF!="No Data",1,IF(#REF!&lt;&gt;"",1,0))</f>
        <v>#REF!</v>
      </c>
      <c r="AG151" s="204" t="e">
        <f>IF('Crisis Indicator Data'!#REF!="No Data",1,IF(#REF!&lt;&gt;"",1,0))</f>
        <v>#REF!</v>
      </c>
      <c r="AH151" s="204" t="e">
        <f>IF('Crisis Indicator Data'!#REF!="No Data",1,IF(#REF!&lt;&gt;"",1,0))</f>
        <v>#REF!</v>
      </c>
      <c r="AI151" s="204" t="e">
        <f>IF('Crisis Indicator Data'!#REF!="No Data",1,IF(#REF!&lt;&gt;"",1,0))</f>
        <v>#REF!</v>
      </c>
      <c r="AJ151" s="204" t="e">
        <f>IF('Crisis Indicator Data'!#REF!="No Data",1,IF(#REF!&lt;&gt;"",1,0))</f>
        <v>#REF!</v>
      </c>
      <c r="AK151" s="204" t="e">
        <f>IF('Crisis Indicator Data'!#REF!="No Data",1,IF(#REF!&lt;&gt;"",1,0))</f>
        <v>#REF!</v>
      </c>
      <c r="AL151" s="204" t="e">
        <f>IF('Crisis Indicator Data'!#REF!="No Data",1,IF(#REF!&lt;&gt;"",1,0))</f>
        <v>#REF!</v>
      </c>
      <c r="AM151" s="204" t="e">
        <f>IF('Crisis Indicator Data'!#REF!="No Data",1,IF(#REF!&lt;&gt;"",1,0))</f>
        <v>#REF!</v>
      </c>
      <c r="AN151" s="204" t="e">
        <f>IF('Crisis Indicator Data'!#REF!="No Data",1,IF(#REF!&lt;&gt;"",1,0))</f>
        <v>#REF!</v>
      </c>
      <c r="AO151" s="204" t="e">
        <f>IF('Crisis Indicator Data'!#REF!="No Data",1,IF(#REF!&lt;&gt;"",1,0))</f>
        <v>#REF!</v>
      </c>
      <c r="AP151" s="204" t="e">
        <f>IF('Crisis Indicator Data'!#REF!="No Data",1,IF(#REF!&lt;&gt;"",1,0))</f>
        <v>#REF!</v>
      </c>
      <c r="AQ151" s="204" t="e">
        <f>IF('Crisis Indicator Data'!#REF!="No Data",1,IF(#REF!&lt;&gt;"",1,0))</f>
        <v>#REF!</v>
      </c>
      <c r="AR151" s="204" t="e">
        <f>IF('Crisis Indicator Data'!#REF!="No Data",1,IF(#REF!&lt;&gt;"",1,0))</f>
        <v>#REF!</v>
      </c>
      <c r="AS151" s="204" t="e">
        <f>IF('Crisis Indicator Data'!#REF!="No Data",1,IF(#REF!&lt;&gt;"",1,0))</f>
        <v>#REF!</v>
      </c>
      <c r="AT151" s="204" t="e">
        <f>IF('Crisis Indicator Data'!#REF!="No Data",1,IF(#REF!&lt;&gt;"",1,0))</f>
        <v>#REF!</v>
      </c>
      <c r="AU151" s="204" t="e">
        <f>IF('Crisis Indicator Data'!#REF!="No Data",1,IF(#REF!&lt;&gt;"",1,0))</f>
        <v>#REF!</v>
      </c>
      <c r="AV151" s="204" t="e">
        <f>IF('Crisis Indicator Data'!#REF!="No Data",1,IF(#REF!&lt;&gt;"",1,0))</f>
        <v>#REF!</v>
      </c>
      <c r="AW151" s="204" t="e">
        <f>IF('Crisis Indicator Data'!#REF!="No Data",1,IF(#REF!&lt;&gt;"",1,0))</f>
        <v>#REF!</v>
      </c>
      <c r="AX151" s="204" t="e">
        <f>IF('Crisis Indicator Data'!#REF!="No Data",1,IF(#REF!&lt;&gt;"",1,0))</f>
        <v>#REF!</v>
      </c>
      <c r="AY151" s="204" t="e">
        <f>IF('Crisis Indicator Data'!#REF!="No Data",1,IF(#REF!&lt;&gt;"",1,0))</f>
        <v>#REF!</v>
      </c>
      <c r="AZ151" s="204" t="e">
        <f>IF('Crisis Indicator Data'!#REF!="No Data",1,IF(#REF!&lt;&gt;"",1,0))</f>
        <v>#REF!</v>
      </c>
      <c r="BA151" t="e">
        <f t="shared" si="8"/>
        <v>#REF!</v>
      </c>
      <c r="BB151" s="22" t="e">
        <f t="shared" si="9"/>
        <v>#REF!</v>
      </c>
    </row>
    <row r="152" spans="1:54" x14ac:dyDescent="0.35">
      <c r="A152" t="s">
        <v>7087</v>
      </c>
      <c r="B152" s="204" t="e">
        <f>IF('Crisis Indicator Data'!#REF!="No Data",1,IF(#REF!&lt;&gt;"",1,0))</f>
        <v>#REF!</v>
      </c>
      <c r="C152" s="204" t="e">
        <f>IF('Crisis Indicator Data'!#REF!="No Data",1,IF(#REF!&lt;&gt;"",1,0))</f>
        <v>#REF!</v>
      </c>
      <c r="D152" s="204" t="e">
        <f>IF('Crisis Indicator Data'!#REF!="No Data",1,IF(#REF!&lt;&gt;"",1,0))</f>
        <v>#REF!</v>
      </c>
      <c r="E152" s="204" t="e">
        <f>IF('Crisis Indicator Data'!#REF!="No Data",1,IF(#REF!&lt;&gt;"",1,0))</f>
        <v>#REF!</v>
      </c>
      <c r="F152" s="204" t="e">
        <f>IF('Crisis Indicator Data'!#REF!="No Data",1,IF(#REF!&lt;&gt;"",1,0))</f>
        <v>#REF!</v>
      </c>
      <c r="G152" s="204" t="e">
        <f>IF('Crisis Indicator Data'!#REF!="No Data",1,IF(#REF!&lt;&gt;"",1,0))</f>
        <v>#REF!</v>
      </c>
      <c r="H152" s="204" t="e">
        <f>IF('Crisis Indicator Data'!#REF!="No Data",1,IF(#REF!&lt;&gt;"",1,0))</f>
        <v>#REF!</v>
      </c>
      <c r="I152" s="204" t="e">
        <f>IF('Crisis Indicator Data'!#REF!="No Data",1,IF(#REF!&lt;&gt;"",1,0))</f>
        <v>#REF!</v>
      </c>
      <c r="J152" s="204" t="e">
        <f>IF('Crisis Indicator Data'!#REF!="No Data",1,IF(#REF!&lt;&gt;"",1,0))</f>
        <v>#REF!</v>
      </c>
      <c r="K152" s="204" t="e">
        <f>IF('Crisis Indicator Data'!#REF!="No Data",1,IF(#REF!&lt;&gt;"",1,0))</f>
        <v>#REF!</v>
      </c>
      <c r="L152" s="204" t="e">
        <f>IF('Crisis Indicator Data'!#REF!="No Data",1,IF(#REF!&lt;&gt;"",1,0))</f>
        <v>#REF!</v>
      </c>
      <c r="M152" s="204" t="e">
        <f>IF('Crisis Indicator Data'!#REF!="No Data",1,IF(#REF!&lt;&gt;"",1,0))</f>
        <v>#REF!</v>
      </c>
      <c r="N152" s="204" t="e">
        <f>IF('Crisis Indicator Data'!#REF!="No Data",1,IF(#REF!&lt;&gt;"",1,0))</f>
        <v>#REF!</v>
      </c>
      <c r="O152" s="204" t="e">
        <f>IF('Crisis Indicator Data'!#REF!="No Data",1,IF(#REF!&lt;&gt;"",1,0))</f>
        <v>#REF!</v>
      </c>
      <c r="P152" s="204" t="e">
        <f>IF('Crisis Indicator Data'!#REF!="No Data",1,IF(#REF!&lt;&gt;"",1,0))</f>
        <v>#REF!</v>
      </c>
      <c r="Q152" s="204" t="e">
        <f>IF('Crisis Indicator Data'!#REF!="No Data",1,IF(#REF!&lt;&gt;"",1,0))</f>
        <v>#REF!</v>
      </c>
      <c r="R152" s="204" t="e">
        <f>IF('Crisis Indicator Data'!#REF!="No Data",1,IF(#REF!&lt;&gt;"",1,0))</f>
        <v>#REF!</v>
      </c>
      <c r="S152" s="204" t="e">
        <f>IF('Crisis Indicator Data'!#REF!="No Data",1,IF(#REF!&lt;&gt;"",1,0))</f>
        <v>#REF!</v>
      </c>
      <c r="T152" s="204" t="e">
        <f>IF('Crisis Indicator Data'!#REF!="No Data",1,IF(#REF!&lt;&gt;"",1,0))</f>
        <v>#REF!</v>
      </c>
      <c r="U152" s="204" t="e">
        <f>IF('Crisis Indicator Data'!#REF!="No Data",1,IF(#REF!&lt;&gt;"",1,0))</f>
        <v>#REF!</v>
      </c>
      <c r="V152" s="204" t="e">
        <f>IF('Crisis Indicator Data'!#REF!="No Data",1,IF(#REF!&lt;&gt;"",1,0))</f>
        <v>#REF!</v>
      </c>
      <c r="W152" s="204" t="e">
        <f>IF('Crisis Indicator Data'!#REF!="No Data",1,IF(#REF!&lt;&gt;"",1,0))</f>
        <v>#REF!</v>
      </c>
      <c r="X152" s="204" t="e">
        <f>IF('Crisis Indicator Data'!#REF!="No Data",1,IF(#REF!&lt;&gt;"",1,0))</f>
        <v>#REF!</v>
      </c>
      <c r="Y152" s="204" t="e">
        <f>IF('Crisis Indicator Data'!#REF!="No Data",1,IF(#REF!&lt;&gt;"",1,0))</f>
        <v>#REF!</v>
      </c>
      <c r="Z152" s="204" t="e">
        <f>IF('Crisis Indicator Data'!#REF!="No Data",1,IF(#REF!&lt;&gt;"",1,0))</f>
        <v>#REF!</v>
      </c>
      <c r="AA152" s="204" t="e">
        <f>IF('Crisis Indicator Data'!#REF!="No Data",1,IF(#REF!&lt;&gt;"",1,0))</f>
        <v>#REF!</v>
      </c>
      <c r="AB152" s="204" t="e">
        <f>IF('Crisis Indicator Data'!#REF!="No Data",1,IF(#REF!&lt;&gt;"",1,0))</f>
        <v>#REF!</v>
      </c>
      <c r="AC152" s="204" t="e">
        <f>IF('Crisis Indicator Data'!#REF!="No Data",1,IF(#REF!&lt;&gt;"",1,0))</f>
        <v>#REF!</v>
      </c>
      <c r="AD152" s="204" t="e">
        <f>IF('Crisis Indicator Data'!#REF!="No Data",1,IF(#REF!&lt;&gt;"",1,0))</f>
        <v>#REF!</v>
      </c>
      <c r="AE152" s="204" t="e">
        <f>IF('Crisis Indicator Data'!#REF!="No Data",1,IF(#REF!&lt;&gt;"",1,0))</f>
        <v>#REF!</v>
      </c>
      <c r="AF152" s="204" t="e">
        <f>IF('Crisis Indicator Data'!#REF!="No Data",1,IF(#REF!&lt;&gt;"",1,0))</f>
        <v>#REF!</v>
      </c>
      <c r="AG152" s="204" t="e">
        <f>IF('Crisis Indicator Data'!#REF!="No Data",1,IF(#REF!&lt;&gt;"",1,0))</f>
        <v>#REF!</v>
      </c>
      <c r="AH152" s="204" t="e">
        <f>IF('Crisis Indicator Data'!#REF!="No Data",1,IF(#REF!&lt;&gt;"",1,0))</f>
        <v>#REF!</v>
      </c>
      <c r="AI152" s="204" t="e">
        <f>IF('Crisis Indicator Data'!#REF!="No Data",1,IF(#REF!&lt;&gt;"",1,0))</f>
        <v>#REF!</v>
      </c>
      <c r="AJ152" s="204" t="e">
        <f>IF('Crisis Indicator Data'!#REF!="No Data",1,IF(#REF!&lt;&gt;"",1,0))</f>
        <v>#REF!</v>
      </c>
      <c r="AK152" s="204" t="e">
        <f>IF('Crisis Indicator Data'!#REF!="No Data",1,IF(#REF!&lt;&gt;"",1,0))</f>
        <v>#REF!</v>
      </c>
      <c r="AL152" s="204" t="e">
        <f>IF('Crisis Indicator Data'!#REF!="No Data",1,IF(#REF!&lt;&gt;"",1,0))</f>
        <v>#REF!</v>
      </c>
      <c r="AM152" s="204" t="e">
        <f>IF('Crisis Indicator Data'!#REF!="No Data",1,IF(#REF!&lt;&gt;"",1,0))</f>
        <v>#REF!</v>
      </c>
      <c r="AN152" s="204" t="e">
        <f>IF('Crisis Indicator Data'!#REF!="No Data",1,IF(#REF!&lt;&gt;"",1,0))</f>
        <v>#REF!</v>
      </c>
      <c r="AO152" s="204" t="e">
        <f>IF('Crisis Indicator Data'!#REF!="No Data",1,IF(#REF!&lt;&gt;"",1,0))</f>
        <v>#REF!</v>
      </c>
      <c r="AP152" s="204" t="e">
        <f>IF('Crisis Indicator Data'!#REF!="No Data",1,IF(#REF!&lt;&gt;"",1,0))</f>
        <v>#REF!</v>
      </c>
      <c r="AQ152" s="204" t="e">
        <f>IF('Crisis Indicator Data'!#REF!="No Data",1,IF(#REF!&lt;&gt;"",1,0))</f>
        <v>#REF!</v>
      </c>
      <c r="AR152" s="204" t="e">
        <f>IF('Crisis Indicator Data'!#REF!="No Data",1,IF(#REF!&lt;&gt;"",1,0))</f>
        <v>#REF!</v>
      </c>
      <c r="AS152" s="204" t="e">
        <f>IF('Crisis Indicator Data'!#REF!="No Data",1,IF(#REF!&lt;&gt;"",1,0))</f>
        <v>#REF!</v>
      </c>
      <c r="AT152" s="204" t="e">
        <f>IF('Crisis Indicator Data'!#REF!="No Data",1,IF(#REF!&lt;&gt;"",1,0))</f>
        <v>#REF!</v>
      </c>
      <c r="AU152" s="204" t="e">
        <f>IF('Crisis Indicator Data'!#REF!="No Data",1,IF(#REF!&lt;&gt;"",1,0))</f>
        <v>#REF!</v>
      </c>
      <c r="AV152" s="204" t="e">
        <f>IF('Crisis Indicator Data'!#REF!="No Data",1,IF(#REF!&lt;&gt;"",1,0))</f>
        <v>#REF!</v>
      </c>
      <c r="AW152" s="204" t="e">
        <f>IF('Crisis Indicator Data'!#REF!="No Data",1,IF(#REF!&lt;&gt;"",1,0))</f>
        <v>#REF!</v>
      </c>
      <c r="AX152" s="204" t="e">
        <f>IF('Crisis Indicator Data'!#REF!="No Data",1,IF(#REF!&lt;&gt;"",1,0))</f>
        <v>#REF!</v>
      </c>
      <c r="AY152" s="204" t="e">
        <f>IF('Crisis Indicator Data'!#REF!="No Data",1,IF(#REF!&lt;&gt;"",1,0))</f>
        <v>#REF!</v>
      </c>
      <c r="AZ152" s="204" t="e">
        <f>IF('Crisis Indicator Data'!#REF!="No Data",1,IF(#REF!&lt;&gt;"",1,0))</f>
        <v>#REF!</v>
      </c>
      <c r="BA152" t="e">
        <f t="shared" si="8"/>
        <v>#REF!</v>
      </c>
      <c r="BB152" s="22" t="e">
        <f t="shared" si="9"/>
        <v>#REF!</v>
      </c>
    </row>
    <row r="153" spans="1:54" x14ac:dyDescent="0.35">
      <c r="A153" t="s">
        <v>7083</v>
      </c>
      <c r="B153" s="204" t="e">
        <f>IF('Crisis Indicator Data'!#REF!="No Data",1,IF(#REF!&lt;&gt;"",1,0))</f>
        <v>#REF!</v>
      </c>
      <c r="C153" s="204" t="e">
        <f>IF('Crisis Indicator Data'!#REF!="No Data",1,IF(#REF!&lt;&gt;"",1,0))</f>
        <v>#REF!</v>
      </c>
      <c r="D153" s="204" t="e">
        <f>IF('Crisis Indicator Data'!#REF!="No Data",1,IF(#REF!&lt;&gt;"",1,0))</f>
        <v>#REF!</v>
      </c>
      <c r="E153" s="204" t="e">
        <f>IF('Crisis Indicator Data'!#REF!="No Data",1,IF(#REF!&lt;&gt;"",1,0))</f>
        <v>#REF!</v>
      </c>
      <c r="F153" s="204" t="e">
        <f>IF('Crisis Indicator Data'!#REF!="No Data",1,IF(#REF!&lt;&gt;"",1,0))</f>
        <v>#REF!</v>
      </c>
      <c r="G153" s="204" t="e">
        <f>IF('Crisis Indicator Data'!#REF!="No Data",1,IF(#REF!&lt;&gt;"",1,0))</f>
        <v>#REF!</v>
      </c>
      <c r="H153" s="204" t="e">
        <f>IF('Crisis Indicator Data'!#REF!="No Data",1,IF(#REF!&lt;&gt;"",1,0))</f>
        <v>#REF!</v>
      </c>
      <c r="I153" s="204" t="e">
        <f>IF('Crisis Indicator Data'!#REF!="No Data",1,IF(#REF!&lt;&gt;"",1,0))</f>
        <v>#REF!</v>
      </c>
      <c r="J153" s="204" t="e">
        <f>IF('Crisis Indicator Data'!#REF!="No Data",1,IF(#REF!&lt;&gt;"",1,0))</f>
        <v>#REF!</v>
      </c>
      <c r="K153" s="204" t="e">
        <f>IF('Crisis Indicator Data'!#REF!="No Data",1,IF(#REF!&lt;&gt;"",1,0))</f>
        <v>#REF!</v>
      </c>
      <c r="L153" s="204" t="e">
        <f>IF('Crisis Indicator Data'!#REF!="No Data",1,IF(#REF!&lt;&gt;"",1,0))</f>
        <v>#REF!</v>
      </c>
      <c r="M153" s="204" t="e">
        <f>IF('Crisis Indicator Data'!#REF!="No Data",1,IF(#REF!&lt;&gt;"",1,0))</f>
        <v>#REF!</v>
      </c>
      <c r="N153" s="204" t="e">
        <f>IF('Crisis Indicator Data'!#REF!="No Data",1,IF(#REF!&lt;&gt;"",1,0))</f>
        <v>#REF!</v>
      </c>
      <c r="O153" s="204" t="e">
        <f>IF('Crisis Indicator Data'!#REF!="No Data",1,IF(#REF!&lt;&gt;"",1,0))</f>
        <v>#REF!</v>
      </c>
      <c r="P153" s="204" t="e">
        <f>IF('Crisis Indicator Data'!#REF!="No Data",1,IF(#REF!&lt;&gt;"",1,0))</f>
        <v>#REF!</v>
      </c>
      <c r="Q153" s="204" t="e">
        <f>IF('Crisis Indicator Data'!#REF!="No Data",1,IF(#REF!&lt;&gt;"",1,0))</f>
        <v>#REF!</v>
      </c>
      <c r="R153" s="204" t="e">
        <f>IF('Crisis Indicator Data'!#REF!="No Data",1,IF(#REF!&lt;&gt;"",1,0))</f>
        <v>#REF!</v>
      </c>
      <c r="S153" s="204" t="e">
        <f>IF('Crisis Indicator Data'!#REF!="No Data",1,IF(#REF!&lt;&gt;"",1,0))</f>
        <v>#REF!</v>
      </c>
      <c r="T153" s="204" t="e">
        <f>IF('Crisis Indicator Data'!#REF!="No Data",1,IF(#REF!&lt;&gt;"",1,0))</f>
        <v>#REF!</v>
      </c>
      <c r="U153" s="204" t="e">
        <f>IF('Crisis Indicator Data'!#REF!="No Data",1,IF(#REF!&lt;&gt;"",1,0))</f>
        <v>#REF!</v>
      </c>
      <c r="V153" s="204" t="e">
        <f>IF('Crisis Indicator Data'!#REF!="No Data",1,IF(#REF!&lt;&gt;"",1,0))</f>
        <v>#REF!</v>
      </c>
      <c r="W153" s="204" t="e">
        <f>IF('Crisis Indicator Data'!#REF!="No Data",1,IF(#REF!&lt;&gt;"",1,0))</f>
        <v>#REF!</v>
      </c>
      <c r="X153" s="204" t="e">
        <f>IF('Crisis Indicator Data'!#REF!="No Data",1,IF(#REF!&lt;&gt;"",1,0))</f>
        <v>#REF!</v>
      </c>
      <c r="Y153" s="204" t="e">
        <f>IF('Crisis Indicator Data'!#REF!="No Data",1,IF(#REF!&lt;&gt;"",1,0))</f>
        <v>#REF!</v>
      </c>
      <c r="Z153" s="204" t="e">
        <f>IF('Crisis Indicator Data'!#REF!="No Data",1,IF(#REF!&lt;&gt;"",1,0))</f>
        <v>#REF!</v>
      </c>
      <c r="AA153" s="204" t="e">
        <f>IF('Crisis Indicator Data'!#REF!="No Data",1,IF(#REF!&lt;&gt;"",1,0))</f>
        <v>#REF!</v>
      </c>
      <c r="AB153" s="204" t="e">
        <f>IF('Crisis Indicator Data'!#REF!="No Data",1,IF(#REF!&lt;&gt;"",1,0))</f>
        <v>#REF!</v>
      </c>
      <c r="AC153" s="204" t="e">
        <f>IF('Crisis Indicator Data'!#REF!="No Data",1,IF(#REF!&lt;&gt;"",1,0))</f>
        <v>#REF!</v>
      </c>
      <c r="AD153" s="204" t="e">
        <f>IF('Crisis Indicator Data'!#REF!="No Data",1,IF(#REF!&lt;&gt;"",1,0))</f>
        <v>#REF!</v>
      </c>
      <c r="AE153" s="204" t="e">
        <f>IF('Crisis Indicator Data'!#REF!="No Data",1,IF(#REF!&lt;&gt;"",1,0))</f>
        <v>#REF!</v>
      </c>
      <c r="AF153" s="204" t="e">
        <f>IF('Crisis Indicator Data'!#REF!="No Data",1,IF(#REF!&lt;&gt;"",1,0))</f>
        <v>#REF!</v>
      </c>
      <c r="AG153" s="204" t="e">
        <f>IF('Crisis Indicator Data'!#REF!="No Data",1,IF(#REF!&lt;&gt;"",1,0))</f>
        <v>#REF!</v>
      </c>
      <c r="AH153" s="204" t="e">
        <f>IF('Crisis Indicator Data'!#REF!="No Data",1,IF(#REF!&lt;&gt;"",1,0))</f>
        <v>#REF!</v>
      </c>
      <c r="AI153" s="204" t="e">
        <f>IF('Crisis Indicator Data'!#REF!="No Data",1,IF(#REF!&lt;&gt;"",1,0))</f>
        <v>#REF!</v>
      </c>
      <c r="AJ153" s="204" t="e">
        <f>IF('Crisis Indicator Data'!#REF!="No Data",1,IF(#REF!&lt;&gt;"",1,0))</f>
        <v>#REF!</v>
      </c>
      <c r="AK153" s="204" t="e">
        <f>IF('Crisis Indicator Data'!#REF!="No Data",1,IF(#REF!&lt;&gt;"",1,0))</f>
        <v>#REF!</v>
      </c>
      <c r="AL153" s="204" t="e">
        <f>IF('Crisis Indicator Data'!#REF!="No Data",1,IF(#REF!&lt;&gt;"",1,0))</f>
        <v>#REF!</v>
      </c>
      <c r="AM153" s="204" t="e">
        <f>IF('Crisis Indicator Data'!#REF!="No Data",1,IF(#REF!&lt;&gt;"",1,0))</f>
        <v>#REF!</v>
      </c>
      <c r="AN153" s="204" t="e">
        <f>IF('Crisis Indicator Data'!#REF!="No Data",1,IF(#REF!&lt;&gt;"",1,0))</f>
        <v>#REF!</v>
      </c>
      <c r="AO153" s="204" t="e">
        <f>IF('Crisis Indicator Data'!#REF!="No Data",1,IF(#REF!&lt;&gt;"",1,0))</f>
        <v>#REF!</v>
      </c>
      <c r="AP153" s="204" t="e">
        <f>IF('Crisis Indicator Data'!#REF!="No Data",1,IF(#REF!&lt;&gt;"",1,0))</f>
        <v>#REF!</v>
      </c>
      <c r="AQ153" s="204" t="e">
        <f>IF('Crisis Indicator Data'!#REF!="No Data",1,IF(#REF!&lt;&gt;"",1,0))</f>
        <v>#REF!</v>
      </c>
      <c r="AR153" s="204" t="e">
        <f>IF('Crisis Indicator Data'!#REF!="No Data",1,IF(#REF!&lt;&gt;"",1,0))</f>
        <v>#REF!</v>
      </c>
      <c r="AS153" s="204" t="e">
        <f>IF('Crisis Indicator Data'!#REF!="No Data",1,IF(#REF!&lt;&gt;"",1,0))</f>
        <v>#REF!</v>
      </c>
      <c r="AT153" s="204" t="e">
        <f>IF('Crisis Indicator Data'!#REF!="No Data",1,IF(#REF!&lt;&gt;"",1,0))</f>
        <v>#REF!</v>
      </c>
      <c r="AU153" s="204" t="e">
        <f>IF('Crisis Indicator Data'!#REF!="No Data",1,IF(#REF!&lt;&gt;"",1,0))</f>
        <v>#REF!</v>
      </c>
      <c r="AV153" s="204" t="e">
        <f>IF('Crisis Indicator Data'!#REF!="No Data",1,IF(#REF!&lt;&gt;"",1,0))</f>
        <v>#REF!</v>
      </c>
      <c r="AW153" s="204" t="e">
        <f>IF('Crisis Indicator Data'!#REF!="No Data",1,IF(#REF!&lt;&gt;"",1,0))</f>
        <v>#REF!</v>
      </c>
      <c r="AX153" s="204" t="e">
        <f>IF('Crisis Indicator Data'!#REF!="No Data",1,IF(#REF!&lt;&gt;"",1,0))</f>
        <v>#REF!</v>
      </c>
      <c r="AY153" s="204" t="e">
        <f>IF('Crisis Indicator Data'!#REF!="No Data",1,IF(#REF!&lt;&gt;"",1,0))</f>
        <v>#REF!</v>
      </c>
      <c r="AZ153" s="204" t="e">
        <f>IF('Crisis Indicator Data'!#REF!="No Data",1,IF(#REF!&lt;&gt;"",1,0))</f>
        <v>#REF!</v>
      </c>
      <c r="BA153" t="e">
        <f t="shared" si="8"/>
        <v>#REF!</v>
      </c>
      <c r="BB153" s="22" t="e">
        <f t="shared" si="9"/>
        <v>#REF!</v>
      </c>
    </row>
    <row r="154" spans="1:54" x14ac:dyDescent="0.35">
      <c r="A154" t="s">
        <v>7098</v>
      </c>
      <c r="B154" s="204" t="e">
        <f>IF('Crisis Indicator Data'!#REF!="No Data",1,IF(#REF!&lt;&gt;"",1,0))</f>
        <v>#REF!</v>
      </c>
      <c r="C154" s="204" t="e">
        <f>IF('Crisis Indicator Data'!#REF!="No Data",1,IF(#REF!&lt;&gt;"",1,0))</f>
        <v>#REF!</v>
      </c>
      <c r="D154" s="204" t="e">
        <f>IF('Crisis Indicator Data'!#REF!="No Data",1,IF(#REF!&lt;&gt;"",1,0))</f>
        <v>#REF!</v>
      </c>
      <c r="E154" s="204" t="e">
        <f>IF('Crisis Indicator Data'!#REF!="No Data",1,IF(#REF!&lt;&gt;"",1,0))</f>
        <v>#REF!</v>
      </c>
      <c r="F154" s="204" t="e">
        <f>IF('Crisis Indicator Data'!#REF!="No Data",1,IF(#REF!&lt;&gt;"",1,0))</f>
        <v>#REF!</v>
      </c>
      <c r="G154" s="204" t="e">
        <f>IF('Crisis Indicator Data'!#REF!="No Data",1,IF(#REF!&lt;&gt;"",1,0))</f>
        <v>#REF!</v>
      </c>
      <c r="H154" s="204" t="e">
        <f>IF('Crisis Indicator Data'!#REF!="No Data",1,IF(#REF!&lt;&gt;"",1,0))</f>
        <v>#REF!</v>
      </c>
      <c r="I154" s="204" t="e">
        <f>IF('Crisis Indicator Data'!#REF!="No Data",1,IF(#REF!&lt;&gt;"",1,0))</f>
        <v>#REF!</v>
      </c>
      <c r="J154" s="204" t="e">
        <f>IF('Crisis Indicator Data'!#REF!="No Data",1,IF(#REF!&lt;&gt;"",1,0))</f>
        <v>#REF!</v>
      </c>
      <c r="K154" s="204" t="e">
        <f>IF('Crisis Indicator Data'!#REF!="No Data",1,IF(#REF!&lt;&gt;"",1,0))</f>
        <v>#REF!</v>
      </c>
      <c r="L154" s="204" t="e">
        <f>IF('Crisis Indicator Data'!#REF!="No Data",1,IF(#REF!&lt;&gt;"",1,0))</f>
        <v>#REF!</v>
      </c>
      <c r="M154" s="204" t="e">
        <f>IF('Crisis Indicator Data'!#REF!="No Data",1,IF(#REF!&lt;&gt;"",1,0))</f>
        <v>#REF!</v>
      </c>
      <c r="N154" s="204" t="e">
        <f>IF('Crisis Indicator Data'!#REF!="No Data",1,IF(#REF!&lt;&gt;"",1,0))</f>
        <v>#REF!</v>
      </c>
      <c r="O154" s="204" t="e">
        <f>IF('Crisis Indicator Data'!#REF!="No Data",1,IF(#REF!&lt;&gt;"",1,0))</f>
        <v>#REF!</v>
      </c>
      <c r="P154" s="204" t="e">
        <f>IF('Crisis Indicator Data'!#REF!="No Data",1,IF(#REF!&lt;&gt;"",1,0))</f>
        <v>#REF!</v>
      </c>
      <c r="Q154" s="204" t="e">
        <f>IF('Crisis Indicator Data'!#REF!="No Data",1,IF(#REF!&lt;&gt;"",1,0))</f>
        <v>#REF!</v>
      </c>
      <c r="R154" s="204" t="e">
        <f>IF('Crisis Indicator Data'!#REF!="No Data",1,IF(#REF!&lt;&gt;"",1,0))</f>
        <v>#REF!</v>
      </c>
      <c r="S154" s="204" t="e">
        <f>IF('Crisis Indicator Data'!#REF!="No Data",1,IF(#REF!&lt;&gt;"",1,0))</f>
        <v>#REF!</v>
      </c>
      <c r="T154" s="204" t="e">
        <f>IF('Crisis Indicator Data'!#REF!="No Data",1,IF(#REF!&lt;&gt;"",1,0))</f>
        <v>#REF!</v>
      </c>
      <c r="U154" s="204" t="e">
        <f>IF('Crisis Indicator Data'!#REF!="No Data",1,IF(#REF!&lt;&gt;"",1,0))</f>
        <v>#REF!</v>
      </c>
      <c r="V154" s="204" t="e">
        <f>IF('Crisis Indicator Data'!#REF!="No Data",1,IF(#REF!&lt;&gt;"",1,0))</f>
        <v>#REF!</v>
      </c>
      <c r="W154" s="204" t="e">
        <f>IF('Crisis Indicator Data'!#REF!="No Data",1,IF(#REF!&lt;&gt;"",1,0))</f>
        <v>#REF!</v>
      </c>
      <c r="X154" s="204" t="e">
        <f>IF('Crisis Indicator Data'!#REF!="No Data",1,IF(#REF!&lt;&gt;"",1,0))</f>
        <v>#REF!</v>
      </c>
      <c r="Y154" s="204" t="e">
        <f>IF('Crisis Indicator Data'!#REF!="No Data",1,IF(#REF!&lt;&gt;"",1,0))</f>
        <v>#REF!</v>
      </c>
      <c r="Z154" s="204" t="e">
        <f>IF('Crisis Indicator Data'!#REF!="No Data",1,IF(#REF!&lt;&gt;"",1,0))</f>
        <v>#REF!</v>
      </c>
      <c r="AA154" s="204" t="e">
        <f>IF('Crisis Indicator Data'!#REF!="No Data",1,IF(#REF!&lt;&gt;"",1,0))</f>
        <v>#REF!</v>
      </c>
      <c r="AB154" s="204" t="e">
        <f>IF('Crisis Indicator Data'!#REF!="No Data",1,IF(#REF!&lt;&gt;"",1,0))</f>
        <v>#REF!</v>
      </c>
      <c r="AC154" s="204" t="e">
        <f>IF('Crisis Indicator Data'!#REF!="No Data",1,IF(#REF!&lt;&gt;"",1,0))</f>
        <v>#REF!</v>
      </c>
      <c r="AD154" s="204" t="e">
        <f>IF('Crisis Indicator Data'!#REF!="No Data",1,IF(#REF!&lt;&gt;"",1,0))</f>
        <v>#REF!</v>
      </c>
      <c r="AE154" s="204" t="e">
        <f>IF('Crisis Indicator Data'!#REF!="No Data",1,IF(#REF!&lt;&gt;"",1,0))</f>
        <v>#REF!</v>
      </c>
      <c r="AF154" s="204" t="e">
        <f>IF('Crisis Indicator Data'!#REF!="No Data",1,IF(#REF!&lt;&gt;"",1,0))</f>
        <v>#REF!</v>
      </c>
      <c r="AG154" s="204" t="e">
        <f>IF('Crisis Indicator Data'!#REF!="No Data",1,IF(#REF!&lt;&gt;"",1,0))</f>
        <v>#REF!</v>
      </c>
      <c r="AH154" s="204" t="e">
        <f>IF('Crisis Indicator Data'!#REF!="No Data",1,IF(#REF!&lt;&gt;"",1,0))</f>
        <v>#REF!</v>
      </c>
      <c r="AI154" s="204" t="e">
        <f>IF('Crisis Indicator Data'!#REF!="No Data",1,IF(#REF!&lt;&gt;"",1,0))</f>
        <v>#REF!</v>
      </c>
      <c r="AJ154" s="204" t="e">
        <f>IF('Crisis Indicator Data'!#REF!="No Data",1,IF(#REF!&lt;&gt;"",1,0))</f>
        <v>#REF!</v>
      </c>
      <c r="AK154" s="204" t="e">
        <f>IF('Crisis Indicator Data'!#REF!="No Data",1,IF(#REF!&lt;&gt;"",1,0))</f>
        <v>#REF!</v>
      </c>
      <c r="AL154" s="204" t="e">
        <f>IF('Crisis Indicator Data'!#REF!="No Data",1,IF(#REF!&lt;&gt;"",1,0))</f>
        <v>#REF!</v>
      </c>
      <c r="AM154" s="204" t="e">
        <f>IF('Crisis Indicator Data'!#REF!="No Data",1,IF(#REF!&lt;&gt;"",1,0))</f>
        <v>#REF!</v>
      </c>
      <c r="AN154" s="204" t="e">
        <f>IF('Crisis Indicator Data'!#REF!="No Data",1,IF(#REF!&lt;&gt;"",1,0))</f>
        <v>#REF!</v>
      </c>
      <c r="AO154" s="204" t="e">
        <f>IF('Crisis Indicator Data'!#REF!="No Data",1,IF(#REF!&lt;&gt;"",1,0))</f>
        <v>#REF!</v>
      </c>
      <c r="AP154" s="204" t="e">
        <f>IF('Crisis Indicator Data'!#REF!="No Data",1,IF(#REF!&lt;&gt;"",1,0))</f>
        <v>#REF!</v>
      </c>
      <c r="AQ154" s="204" t="e">
        <f>IF('Crisis Indicator Data'!#REF!="No Data",1,IF(#REF!&lt;&gt;"",1,0))</f>
        <v>#REF!</v>
      </c>
      <c r="AR154" s="204" t="e">
        <f>IF('Crisis Indicator Data'!#REF!="No Data",1,IF(#REF!&lt;&gt;"",1,0))</f>
        <v>#REF!</v>
      </c>
      <c r="AS154" s="204" t="e">
        <f>IF('Crisis Indicator Data'!#REF!="No Data",1,IF(#REF!&lt;&gt;"",1,0))</f>
        <v>#REF!</v>
      </c>
      <c r="AT154" s="204" t="e">
        <f>IF('Crisis Indicator Data'!#REF!="No Data",1,IF(#REF!&lt;&gt;"",1,0))</f>
        <v>#REF!</v>
      </c>
      <c r="AU154" s="204" t="e">
        <f>IF('Crisis Indicator Data'!#REF!="No Data",1,IF(#REF!&lt;&gt;"",1,0))</f>
        <v>#REF!</v>
      </c>
      <c r="AV154" s="204" t="e">
        <f>IF('Crisis Indicator Data'!#REF!="No Data",1,IF(#REF!&lt;&gt;"",1,0))</f>
        <v>#REF!</v>
      </c>
      <c r="AW154" s="204" t="e">
        <f>IF('Crisis Indicator Data'!#REF!="No Data",1,IF(#REF!&lt;&gt;"",1,0))</f>
        <v>#REF!</v>
      </c>
      <c r="AX154" s="204" t="e">
        <f>IF('Crisis Indicator Data'!#REF!="No Data",1,IF(#REF!&lt;&gt;"",1,0))</f>
        <v>#REF!</v>
      </c>
      <c r="AY154" s="204" t="e">
        <f>IF('Crisis Indicator Data'!#REF!="No Data",1,IF(#REF!&lt;&gt;"",1,0))</f>
        <v>#REF!</v>
      </c>
      <c r="AZ154" s="204" t="e">
        <f>IF('Crisis Indicator Data'!#REF!="No Data",1,IF(#REF!&lt;&gt;"",1,0))</f>
        <v>#REF!</v>
      </c>
      <c r="BA154" t="e">
        <f t="shared" si="8"/>
        <v>#REF!</v>
      </c>
      <c r="BB154" s="22" t="e">
        <f t="shared" si="9"/>
        <v>#REF!</v>
      </c>
    </row>
    <row r="155" spans="1:54" x14ac:dyDescent="0.35">
      <c r="A155" t="s">
        <v>7100</v>
      </c>
      <c r="B155" s="204" t="e">
        <f>IF('Crisis Indicator Data'!#REF!="No Data",1,IF(#REF!&lt;&gt;"",1,0))</f>
        <v>#REF!</v>
      </c>
      <c r="C155" s="204" t="e">
        <f>IF('Crisis Indicator Data'!#REF!="No Data",1,IF(#REF!&lt;&gt;"",1,0))</f>
        <v>#REF!</v>
      </c>
      <c r="D155" s="204" t="e">
        <f>IF('Crisis Indicator Data'!#REF!="No Data",1,IF(#REF!&lt;&gt;"",1,0))</f>
        <v>#REF!</v>
      </c>
      <c r="E155" s="204" t="e">
        <f>IF('Crisis Indicator Data'!#REF!="No Data",1,IF(#REF!&lt;&gt;"",1,0))</f>
        <v>#REF!</v>
      </c>
      <c r="F155" s="204" t="e">
        <f>IF('Crisis Indicator Data'!#REF!="No Data",1,IF(#REF!&lt;&gt;"",1,0))</f>
        <v>#REF!</v>
      </c>
      <c r="G155" s="204" t="e">
        <f>IF('Crisis Indicator Data'!#REF!="No Data",1,IF(#REF!&lt;&gt;"",1,0))</f>
        <v>#REF!</v>
      </c>
      <c r="H155" s="204" t="e">
        <f>IF('Crisis Indicator Data'!#REF!="No Data",1,IF(#REF!&lt;&gt;"",1,0))</f>
        <v>#REF!</v>
      </c>
      <c r="I155" s="204" t="e">
        <f>IF('Crisis Indicator Data'!#REF!="No Data",1,IF(#REF!&lt;&gt;"",1,0))</f>
        <v>#REF!</v>
      </c>
      <c r="J155" s="204" t="e">
        <f>IF('Crisis Indicator Data'!#REF!="No Data",1,IF(#REF!&lt;&gt;"",1,0))</f>
        <v>#REF!</v>
      </c>
      <c r="K155" s="204" t="e">
        <f>IF('Crisis Indicator Data'!#REF!="No Data",1,IF(#REF!&lt;&gt;"",1,0))</f>
        <v>#REF!</v>
      </c>
      <c r="L155" s="204" t="e">
        <f>IF('Crisis Indicator Data'!#REF!="No Data",1,IF(#REF!&lt;&gt;"",1,0))</f>
        <v>#REF!</v>
      </c>
      <c r="M155" s="204" t="e">
        <f>IF('Crisis Indicator Data'!#REF!="No Data",1,IF(#REF!&lt;&gt;"",1,0))</f>
        <v>#REF!</v>
      </c>
      <c r="N155" s="204" t="e">
        <f>IF('Crisis Indicator Data'!#REF!="No Data",1,IF(#REF!&lt;&gt;"",1,0))</f>
        <v>#REF!</v>
      </c>
      <c r="O155" s="204" t="e">
        <f>IF('Crisis Indicator Data'!#REF!="No Data",1,IF(#REF!&lt;&gt;"",1,0))</f>
        <v>#REF!</v>
      </c>
      <c r="P155" s="204" t="e">
        <f>IF('Crisis Indicator Data'!#REF!="No Data",1,IF(#REF!&lt;&gt;"",1,0))</f>
        <v>#REF!</v>
      </c>
      <c r="Q155" s="204" t="e">
        <f>IF('Crisis Indicator Data'!#REF!="No Data",1,IF(#REF!&lt;&gt;"",1,0))</f>
        <v>#REF!</v>
      </c>
      <c r="R155" s="204" t="e">
        <f>IF('Crisis Indicator Data'!#REF!="No Data",1,IF(#REF!&lt;&gt;"",1,0))</f>
        <v>#REF!</v>
      </c>
      <c r="S155" s="204" t="e">
        <f>IF('Crisis Indicator Data'!#REF!="No Data",1,IF(#REF!&lt;&gt;"",1,0))</f>
        <v>#REF!</v>
      </c>
      <c r="T155" s="204" t="e">
        <f>IF('Crisis Indicator Data'!#REF!="No Data",1,IF(#REF!&lt;&gt;"",1,0))</f>
        <v>#REF!</v>
      </c>
      <c r="U155" s="204" t="e">
        <f>IF('Crisis Indicator Data'!#REF!="No Data",1,IF(#REF!&lt;&gt;"",1,0))</f>
        <v>#REF!</v>
      </c>
      <c r="V155" s="204" t="e">
        <f>IF('Crisis Indicator Data'!#REF!="No Data",1,IF(#REF!&lt;&gt;"",1,0))</f>
        <v>#REF!</v>
      </c>
      <c r="W155" s="204" t="e">
        <f>IF('Crisis Indicator Data'!#REF!="No Data",1,IF(#REF!&lt;&gt;"",1,0))</f>
        <v>#REF!</v>
      </c>
      <c r="X155" s="204" t="e">
        <f>IF('Crisis Indicator Data'!#REF!="No Data",1,IF(#REF!&lt;&gt;"",1,0))</f>
        <v>#REF!</v>
      </c>
      <c r="Y155" s="204" t="e">
        <f>IF('Crisis Indicator Data'!#REF!="No Data",1,IF(#REF!&lt;&gt;"",1,0))</f>
        <v>#REF!</v>
      </c>
      <c r="Z155" s="204" t="e">
        <f>IF('Crisis Indicator Data'!#REF!="No Data",1,IF(#REF!&lt;&gt;"",1,0))</f>
        <v>#REF!</v>
      </c>
      <c r="AA155" s="204" t="e">
        <f>IF('Crisis Indicator Data'!#REF!="No Data",1,IF(#REF!&lt;&gt;"",1,0))</f>
        <v>#REF!</v>
      </c>
      <c r="AB155" s="204" t="e">
        <f>IF('Crisis Indicator Data'!#REF!="No Data",1,IF(#REF!&lt;&gt;"",1,0))</f>
        <v>#REF!</v>
      </c>
      <c r="AC155" s="204" t="e">
        <f>IF('Crisis Indicator Data'!#REF!="No Data",1,IF(#REF!&lt;&gt;"",1,0))</f>
        <v>#REF!</v>
      </c>
      <c r="AD155" s="204" t="e">
        <f>IF('Crisis Indicator Data'!#REF!="No Data",1,IF(#REF!&lt;&gt;"",1,0))</f>
        <v>#REF!</v>
      </c>
      <c r="AE155" s="204" t="e">
        <f>IF('Crisis Indicator Data'!#REF!="No Data",1,IF(#REF!&lt;&gt;"",1,0))</f>
        <v>#REF!</v>
      </c>
      <c r="AF155" s="204" t="e">
        <f>IF('Crisis Indicator Data'!#REF!="No Data",1,IF(#REF!&lt;&gt;"",1,0))</f>
        <v>#REF!</v>
      </c>
      <c r="AG155" s="204" t="e">
        <f>IF('Crisis Indicator Data'!#REF!="No Data",1,IF(#REF!&lt;&gt;"",1,0))</f>
        <v>#REF!</v>
      </c>
      <c r="AH155" s="204" t="e">
        <f>IF('Crisis Indicator Data'!#REF!="No Data",1,IF(#REF!&lt;&gt;"",1,0))</f>
        <v>#REF!</v>
      </c>
      <c r="AI155" s="204" t="e">
        <f>IF('Crisis Indicator Data'!#REF!="No Data",1,IF(#REF!&lt;&gt;"",1,0))</f>
        <v>#REF!</v>
      </c>
      <c r="AJ155" s="204" t="e">
        <f>IF('Crisis Indicator Data'!#REF!="No Data",1,IF(#REF!&lt;&gt;"",1,0))</f>
        <v>#REF!</v>
      </c>
      <c r="AK155" s="204" t="e">
        <f>IF('Crisis Indicator Data'!#REF!="No Data",1,IF(#REF!&lt;&gt;"",1,0))</f>
        <v>#REF!</v>
      </c>
      <c r="AL155" s="204" t="e">
        <f>IF('Crisis Indicator Data'!#REF!="No Data",1,IF(#REF!&lt;&gt;"",1,0))</f>
        <v>#REF!</v>
      </c>
      <c r="AM155" s="204" t="e">
        <f>IF('Crisis Indicator Data'!#REF!="No Data",1,IF(#REF!&lt;&gt;"",1,0))</f>
        <v>#REF!</v>
      </c>
      <c r="AN155" s="204" t="e">
        <f>IF('Crisis Indicator Data'!#REF!="No Data",1,IF(#REF!&lt;&gt;"",1,0))</f>
        <v>#REF!</v>
      </c>
      <c r="AO155" s="204" t="e">
        <f>IF('Crisis Indicator Data'!#REF!="No Data",1,IF(#REF!&lt;&gt;"",1,0))</f>
        <v>#REF!</v>
      </c>
      <c r="AP155" s="204" t="e">
        <f>IF('Crisis Indicator Data'!#REF!="No Data",1,IF(#REF!&lt;&gt;"",1,0))</f>
        <v>#REF!</v>
      </c>
      <c r="AQ155" s="204" t="e">
        <f>IF('Crisis Indicator Data'!#REF!="No Data",1,IF(#REF!&lt;&gt;"",1,0))</f>
        <v>#REF!</v>
      </c>
      <c r="AR155" s="204" t="e">
        <f>IF('Crisis Indicator Data'!#REF!="No Data",1,IF(#REF!&lt;&gt;"",1,0))</f>
        <v>#REF!</v>
      </c>
      <c r="AS155" s="204" t="e">
        <f>IF('Crisis Indicator Data'!#REF!="No Data",1,IF(#REF!&lt;&gt;"",1,0))</f>
        <v>#REF!</v>
      </c>
      <c r="AT155" s="204" t="e">
        <f>IF('Crisis Indicator Data'!#REF!="No Data",1,IF(#REF!&lt;&gt;"",1,0))</f>
        <v>#REF!</v>
      </c>
      <c r="AU155" s="204" t="e">
        <f>IF('Crisis Indicator Data'!#REF!="No Data",1,IF(#REF!&lt;&gt;"",1,0))</f>
        <v>#REF!</v>
      </c>
      <c r="AV155" s="204" t="e">
        <f>IF('Crisis Indicator Data'!#REF!="No Data",1,IF(#REF!&lt;&gt;"",1,0))</f>
        <v>#REF!</v>
      </c>
      <c r="AW155" s="204" t="e">
        <f>IF('Crisis Indicator Data'!#REF!="No Data",1,IF(#REF!&lt;&gt;"",1,0))</f>
        <v>#REF!</v>
      </c>
      <c r="AX155" s="204" t="e">
        <f>IF('Crisis Indicator Data'!#REF!="No Data",1,IF(#REF!&lt;&gt;"",1,0))</f>
        <v>#REF!</v>
      </c>
      <c r="AY155" s="204" t="e">
        <f>IF('Crisis Indicator Data'!#REF!="No Data",1,IF(#REF!&lt;&gt;"",1,0))</f>
        <v>#REF!</v>
      </c>
      <c r="AZ155" s="204" t="e">
        <f>IF('Crisis Indicator Data'!#REF!="No Data",1,IF(#REF!&lt;&gt;"",1,0))</f>
        <v>#REF!</v>
      </c>
      <c r="BA155" t="e">
        <f t="shared" si="8"/>
        <v>#REF!</v>
      </c>
      <c r="BB155" s="22" t="e">
        <f t="shared" si="9"/>
        <v>#REF!</v>
      </c>
    </row>
    <row r="156" spans="1:54" x14ac:dyDescent="0.35">
      <c r="A156" t="s">
        <v>7085</v>
      </c>
      <c r="B156" s="204" t="e">
        <f>IF('Crisis Indicator Data'!#REF!="No Data",1,IF(#REF!&lt;&gt;"",1,0))</f>
        <v>#REF!</v>
      </c>
      <c r="C156" s="204" t="e">
        <f>IF('Crisis Indicator Data'!#REF!="No Data",1,IF(#REF!&lt;&gt;"",1,0))</f>
        <v>#REF!</v>
      </c>
      <c r="D156" s="204" t="e">
        <f>IF('Crisis Indicator Data'!#REF!="No Data",1,IF(#REF!&lt;&gt;"",1,0))</f>
        <v>#REF!</v>
      </c>
      <c r="E156" s="204" t="e">
        <f>IF('Crisis Indicator Data'!#REF!="No Data",1,IF(#REF!&lt;&gt;"",1,0))</f>
        <v>#REF!</v>
      </c>
      <c r="F156" s="204" t="e">
        <f>IF('Crisis Indicator Data'!#REF!="No Data",1,IF(#REF!&lt;&gt;"",1,0))</f>
        <v>#REF!</v>
      </c>
      <c r="G156" s="204" t="e">
        <f>IF('Crisis Indicator Data'!#REF!="No Data",1,IF(#REF!&lt;&gt;"",1,0))</f>
        <v>#REF!</v>
      </c>
      <c r="H156" s="204" t="e">
        <f>IF('Crisis Indicator Data'!#REF!="No Data",1,IF(#REF!&lt;&gt;"",1,0))</f>
        <v>#REF!</v>
      </c>
      <c r="I156" s="204" t="e">
        <f>IF('Crisis Indicator Data'!#REF!="No Data",1,IF(#REF!&lt;&gt;"",1,0))</f>
        <v>#REF!</v>
      </c>
      <c r="J156" s="204" t="e">
        <f>IF('Crisis Indicator Data'!#REF!="No Data",1,IF(#REF!&lt;&gt;"",1,0))</f>
        <v>#REF!</v>
      </c>
      <c r="K156" s="204" t="e">
        <f>IF('Crisis Indicator Data'!#REF!="No Data",1,IF(#REF!&lt;&gt;"",1,0))</f>
        <v>#REF!</v>
      </c>
      <c r="L156" s="204" t="e">
        <f>IF('Crisis Indicator Data'!#REF!="No Data",1,IF(#REF!&lt;&gt;"",1,0))</f>
        <v>#REF!</v>
      </c>
      <c r="M156" s="204" t="e">
        <f>IF('Crisis Indicator Data'!#REF!="No Data",1,IF(#REF!&lt;&gt;"",1,0))</f>
        <v>#REF!</v>
      </c>
      <c r="N156" s="204" t="e">
        <f>IF('Crisis Indicator Data'!#REF!="No Data",1,IF(#REF!&lt;&gt;"",1,0))</f>
        <v>#REF!</v>
      </c>
      <c r="O156" s="204" t="e">
        <f>IF('Crisis Indicator Data'!#REF!="No Data",1,IF(#REF!&lt;&gt;"",1,0))</f>
        <v>#REF!</v>
      </c>
      <c r="P156" s="204" t="e">
        <f>IF('Crisis Indicator Data'!#REF!="No Data",1,IF(#REF!&lt;&gt;"",1,0))</f>
        <v>#REF!</v>
      </c>
      <c r="Q156" s="204" t="e">
        <f>IF('Crisis Indicator Data'!#REF!="No Data",1,IF(#REF!&lt;&gt;"",1,0))</f>
        <v>#REF!</v>
      </c>
      <c r="R156" s="204" t="e">
        <f>IF('Crisis Indicator Data'!#REF!="No Data",1,IF(#REF!&lt;&gt;"",1,0))</f>
        <v>#REF!</v>
      </c>
      <c r="S156" s="204" t="e">
        <f>IF('Crisis Indicator Data'!#REF!="No Data",1,IF(#REF!&lt;&gt;"",1,0))</f>
        <v>#REF!</v>
      </c>
      <c r="T156" s="204" t="e">
        <f>IF('Crisis Indicator Data'!#REF!="No Data",1,IF(#REF!&lt;&gt;"",1,0))</f>
        <v>#REF!</v>
      </c>
      <c r="U156" s="204" t="e">
        <f>IF('Crisis Indicator Data'!#REF!="No Data",1,IF(#REF!&lt;&gt;"",1,0))</f>
        <v>#REF!</v>
      </c>
      <c r="V156" s="204" t="e">
        <f>IF('Crisis Indicator Data'!#REF!="No Data",1,IF(#REF!&lt;&gt;"",1,0))</f>
        <v>#REF!</v>
      </c>
      <c r="W156" s="204" t="e">
        <f>IF('Crisis Indicator Data'!#REF!="No Data",1,IF(#REF!&lt;&gt;"",1,0))</f>
        <v>#REF!</v>
      </c>
      <c r="X156" s="204" t="e">
        <f>IF('Crisis Indicator Data'!#REF!="No Data",1,IF(#REF!&lt;&gt;"",1,0))</f>
        <v>#REF!</v>
      </c>
      <c r="Y156" s="204" t="e">
        <f>IF('Crisis Indicator Data'!#REF!="No Data",1,IF(#REF!&lt;&gt;"",1,0))</f>
        <v>#REF!</v>
      </c>
      <c r="Z156" s="204" t="e">
        <f>IF('Crisis Indicator Data'!#REF!="No Data",1,IF(#REF!&lt;&gt;"",1,0))</f>
        <v>#REF!</v>
      </c>
      <c r="AA156" s="204" t="e">
        <f>IF('Crisis Indicator Data'!#REF!="No Data",1,IF(#REF!&lt;&gt;"",1,0))</f>
        <v>#REF!</v>
      </c>
      <c r="AB156" s="204" t="e">
        <f>IF('Crisis Indicator Data'!#REF!="No Data",1,IF(#REF!&lt;&gt;"",1,0))</f>
        <v>#REF!</v>
      </c>
      <c r="AC156" s="204" t="e">
        <f>IF('Crisis Indicator Data'!#REF!="No Data",1,IF(#REF!&lt;&gt;"",1,0))</f>
        <v>#REF!</v>
      </c>
      <c r="AD156" s="204" t="e">
        <f>IF('Crisis Indicator Data'!#REF!="No Data",1,IF(#REF!&lt;&gt;"",1,0))</f>
        <v>#REF!</v>
      </c>
      <c r="AE156" s="204" t="e">
        <f>IF('Crisis Indicator Data'!#REF!="No Data",1,IF(#REF!&lt;&gt;"",1,0))</f>
        <v>#REF!</v>
      </c>
      <c r="AF156" s="204" t="e">
        <f>IF('Crisis Indicator Data'!#REF!="No Data",1,IF(#REF!&lt;&gt;"",1,0))</f>
        <v>#REF!</v>
      </c>
      <c r="AG156" s="204" t="e">
        <f>IF('Crisis Indicator Data'!#REF!="No Data",1,IF(#REF!&lt;&gt;"",1,0))</f>
        <v>#REF!</v>
      </c>
      <c r="AH156" s="204" t="e">
        <f>IF('Crisis Indicator Data'!#REF!="No Data",1,IF(#REF!&lt;&gt;"",1,0))</f>
        <v>#REF!</v>
      </c>
      <c r="AI156" s="204" t="e">
        <f>IF('Crisis Indicator Data'!#REF!="No Data",1,IF(#REF!&lt;&gt;"",1,0))</f>
        <v>#REF!</v>
      </c>
      <c r="AJ156" s="204" t="e">
        <f>IF('Crisis Indicator Data'!#REF!="No Data",1,IF(#REF!&lt;&gt;"",1,0))</f>
        <v>#REF!</v>
      </c>
      <c r="AK156" s="204" t="e">
        <f>IF('Crisis Indicator Data'!#REF!="No Data",1,IF(#REF!&lt;&gt;"",1,0))</f>
        <v>#REF!</v>
      </c>
      <c r="AL156" s="204" t="e">
        <f>IF('Crisis Indicator Data'!#REF!="No Data",1,IF(#REF!&lt;&gt;"",1,0))</f>
        <v>#REF!</v>
      </c>
      <c r="AM156" s="204" t="e">
        <f>IF('Crisis Indicator Data'!#REF!="No Data",1,IF(#REF!&lt;&gt;"",1,0))</f>
        <v>#REF!</v>
      </c>
      <c r="AN156" s="204" t="e">
        <f>IF('Crisis Indicator Data'!#REF!="No Data",1,IF(#REF!&lt;&gt;"",1,0))</f>
        <v>#REF!</v>
      </c>
      <c r="AO156" s="204" t="e">
        <f>IF('Crisis Indicator Data'!#REF!="No Data",1,IF(#REF!&lt;&gt;"",1,0))</f>
        <v>#REF!</v>
      </c>
      <c r="AP156" s="204" t="e">
        <f>IF('Crisis Indicator Data'!#REF!="No Data",1,IF(#REF!&lt;&gt;"",1,0))</f>
        <v>#REF!</v>
      </c>
      <c r="AQ156" s="204" t="e">
        <f>IF('Crisis Indicator Data'!#REF!="No Data",1,IF(#REF!&lt;&gt;"",1,0))</f>
        <v>#REF!</v>
      </c>
      <c r="AR156" s="204" t="e">
        <f>IF('Crisis Indicator Data'!#REF!="No Data",1,IF(#REF!&lt;&gt;"",1,0))</f>
        <v>#REF!</v>
      </c>
      <c r="AS156" s="204" t="e">
        <f>IF('Crisis Indicator Data'!#REF!="No Data",1,IF(#REF!&lt;&gt;"",1,0))</f>
        <v>#REF!</v>
      </c>
      <c r="AT156" s="204" t="e">
        <f>IF('Crisis Indicator Data'!#REF!="No Data",1,IF(#REF!&lt;&gt;"",1,0))</f>
        <v>#REF!</v>
      </c>
      <c r="AU156" s="204" t="e">
        <f>IF('Crisis Indicator Data'!#REF!="No Data",1,IF(#REF!&lt;&gt;"",1,0))</f>
        <v>#REF!</v>
      </c>
      <c r="AV156" s="204" t="e">
        <f>IF('Crisis Indicator Data'!#REF!="No Data",1,IF(#REF!&lt;&gt;"",1,0))</f>
        <v>#REF!</v>
      </c>
      <c r="AW156" s="204" t="e">
        <f>IF('Crisis Indicator Data'!#REF!="No Data",1,IF(#REF!&lt;&gt;"",1,0))</f>
        <v>#REF!</v>
      </c>
      <c r="AX156" s="204" t="e">
        <f>IF('Crisis Indicator Data'!#REF!="No Data",1,IF(#REF!&lt;&gt;"",1,0))</f>
        <v>#REF!</v>
      </c>
      <c r="AY156" s="204" t="e">
        <f>IF('Crisis Indicator Data'!#REF!="No Data",1,IF(#REF!&lt;&gt;"",1,0))</f>
        <v>#REF!</v>
      </c>
      <c r="AZ156" s="204" t="e">
        <f>IF('Crisis Indicator Data'!#REF!="No Data",1,IF(#REF!&lt;&gt;"",1,0))</f>
        <v>#REF!</v>
      </c>
      <c r="BA156" t="e">
        <f t="shared" si="8"/>
        <v>#REF!</v>
      </c>
      <c r="BB156" s="22" t="e">
        <f t="shared" si="9"/>
        <v>#REF!</v>
      </c>
    </row>
    <row r="157" spans="1:54" x14ac:dyDescent="0.35">
      <c r="A157" t="s">
        <v>7089</v>
      </c>
      <c r="B157" s="204" t="e">
        <f>IF('Crisis Indicator Data'!#REF!="No Data",1,IF(#REF!&lt;&gt;"",1,0))</f>
        <v>#REF!</v>
      </c>
      <c r="C157" s="204" t="e">
        <f>IF('Crisis Indicator Data'!#REF!="No Data",1,IF(#REF!&lt;&gt;"",1,0))</f>
        <v>#REF!</v>
      </c>
      <c r="D157" s="204" t="e">
        <f>IF('Crisis Indicator Data'!#REF!="No Data",1,IF(#REF!&lt;&gt;"",1,0))</f>
        <v>#REF!</v>
      </c>
      <c r="E157" s="204" t="e">
        <f>IF('Crisis Indicator Data'!#REF!="No Data",1,IF(#REF!&lt;&gt;"",1,0))</f>
        <v>#REF!</v>
      </c>
      <c r="F157" s="204" t="e">
        <f>IF('Crisis Indicator Data'!#REF!="No Data",1,IF(#REF!&lt;&gt;"",1,0))</f>
        <v>#REF!</v>
      </c>
      <c r="G157" s="204" t="e">
        <f>IF('Crisis Indicator Data'!#REF!="No Data",1,IF(#REF!&lt;&gt;"",1,0))</f>
        <v>#REF!</v>
      </c>
      <c r="H157" s="204" t="e">
        <f>IF('Crisis Indicator Data'!#REF!="No Data",1,IF(#REF!&lt;&gt;"",1,0))</f>
        <v>#REF!</v>
      </c>
      <c r="I157" s="204" t="e">
        <f>IF('Crisis Indicator Data'!#REF!="No Data",1,IF(#REF!&lt;&gt;"",1,0))</f>
        <v>#REF!</v>
      </c>
      <c r="J157" s="204" t="e">
        <f>IF('Crisis Indicator Data'!#REF!="No Data",1,IF(#REF!&lt;&gt;"",1,0))</f>
        <v>#REF!</v>
      </c>
      <c r="K157" s="204" t="e">
        <f>IF('Crisis Indicator Data'!#REF!="No Data",1,IF(#REF!&lt;&gt;"",1,0))</f>
        <v>#REF!</v>
      </c>
      <c r="L157" s="204" t="e">
        <f>IF('Crisis Indicator Data'!#REF!="No Data",1,IF(#REF!&lt;&gt;"",1,0))</f>
        <v>#REF!</v>
      </c>
      <c r="M157" s="204" t="e">
        <f>IF('Crisis Indicator Data'!#REF!="No Data",1,IF(#REF!&lt;&gt;"",1,0))</f>
        <v>#REF!</v>
      </c>
      <c r="N157" s="204" t="e">
        <f>IF('Crisis Indicator Data'!#REF!="No Data",1,IF(#REF!&lt;&gt;"",1,0))</f>
        <v>#REF!</v>
      </c>
      <c r="O157" s="204" t="e">
        <f>IF('Crisis Indicator Data'!#REF!="No Data",1,IF(#REF!&lt;&gt;"",1,0))</f>
        <v>#REF!</v>
      </c>
      <c r="P157" s="204" t="e">
        <f>IF('Crisis Indicator Data'!#REF!="No Data",1,IF(#REF!&lt;&gt;"",1,0))</f>
        <v>#REF!</v>
      </c>
      <c r="Q157" s="204" t="e">
        <f>IF('Crisis Indicator Data'!#REF!="No Data",1,IF(#REF!&lt;&gt;"",1,0))</f>
        <v>#REF!</v>
      </c>
      <c r="R157" s="204" t="e">
        <f>IF('Crisis Indicator Data'!#REF!="No Data",1,IF(#REF!&lt;&gt;"",1,0))</f>
        <v>#REF!</v>
      </c>
      <c r="S157" s="204" t="e">
        <f>IF('Crisis Indicator Data'!#REF!="No Data",1,IF(#REF!&lt;&gt;"",1,0))</f>
        <v>#REF!</v>
      </c>
      <c r="T157" s="204" t="e">
        <f>IF('Crisis Indicator Data'!#REF!="No Data",1,IF(#REF!&lt;&gt;"",1,0))</f>
        <v>#REF!</v>
      </c>
      <c r="U157" s="204" t="e">
        <f>IF('Crisis Indicator Data'!#REF!="No Data",1,IF(#REF!&lt;&gt;"",1,0))</f>
        <v>#REF!</v>
      </c>
      <c r="V157" s="204" t="e">
        <f>IF('Crisis Indicator Data'!#REF!="No Data",1,IF(#REF!&lt;&gt;"",1,0))</f>
        <v>#REF!</v>
      </c>
      <c r="W157" s="204" t="e">
        <f>IF('Crisis Indicator Data'!#REF!="No Data",1,IF(#REF!&lt;&gt;"",1,0))</f>
        <v>#REF!</v>
      </c>
      <c r="X157" s="204" t="e">
        <f>IF('Crisis Indicator Data'!#REF!="No Data",1,IF(#REF!&lt;&gt;"",1,0))</f>
        <v>#REF!</v>
      </c>
      <c r="Y157" s="204" t="e">
        <f>IF('Crisis Indicator Data'!#REF!="No Data",1,IF(#REF!&lt;&gt;"",1,0))</f>
        <v>#REF!</v>
      </c>
      <c r="Z157" s="204" t="e">
        <f>IF('Crisis Indicator Data'!#REF!="No Data",1,IF(#REF!&lt;&gt;"",1,0))</f>
        <v>#REF!</v>
      </c>
      <c r="AA157" s="204" t="e">
        <f>IF('Crisis Indicator Data'!#REF!="No Data",1,IF(#REF!&lt;&gt;"",1,0))</f>
        <v>#REF!</v>
      </c>
      <c r="AB157" s="204" t="e">
        <f>IF('Crisis Indicator Data'!#REF!="No Data",1,IF(#REF!&lt;&gt;"",1,0))</f>
        <v>#REF!</v>
      </c>
      <c r="AC157" s="204" t="e">
        <f>IF('Crisis Indicator Data'!#REF!="No Data",1,IF(#REF!&lt;&gt;"",1,0))</f>
        <v>#REF!</v>
      </c>
      <c r="AD157" s="204" t="e">
        <f>IF('Crisis Indicator Data'!#REF!="No Data",1,IF(#REF!&lt;&gt;"",1,0))</f>
        <v>#REF!</v>
      </c>
      <c r="AE157" s="204" t="e">
        <f>IF('Crisis Indicator Data'!#REF!="No Data",1,IF(#REF!&lt;&gt;"",1,0))</f>
        <v>#REF!</v>
      </c>
      <c r="AF157" s="204" t="e">
        <f>IF('Crisis Indicator Data'!#REF!="No Data",1,IF(#REF!&lt;&gt;"",1,0))</f>
        <v>#REF!</v>
      </c>
      <c r="AG157" s="204" t="e">
        <f>IF('Crisis Indicator Data'!#REF!="No Data",1,IF(#REF!&lt;&gt;"",1,0))</f>
        <v>#REF!</v>
      </c>
      <c r="AH157" s="204" t="e">
        <f>IF('Crisis Indicator Data'!#REF!="No Data",1,IF(#REF!&lt;&gt;"",1,0))</f>
        <v>#REF!</v>
      </c>
      <c r="AI157" s="204" t="e">
        <f>IF('Crisis Indicator Data'!#REF!="No Data",1,IF(#REF!&lt;&gt;"",1,0))</f>
        <v>#REF!</v>
      </c>
      <c r="AJ157" s="204" t="e">
        <f>IF('Crisis Indicator Data'!#REF!="No Data",1,IF(#REF!&lt;&gt;"",1,0))</f>
        <v>#REF!</v>
      </c>
      <c r="AK157" s="204" t="e">
        <f>IF('Crisis Indicator Data'!#REF!="No Data",1,IF(#REF!&lt;&gt;"",1,0))</f>
        <v>#REF!</v>
      </c>
      <c r="AL157" s="204" t="e">
        <f>IF('Crisis Indicator Data'!#REF!="No Data",1,IF(#REF!&lt;&gt;"",1,0))</f>
        <v>#REF!</v>
      </c>
      <c r="AM157" s="204" t="e">
        <f>IF('Crisis Indicator Data'!#REF!="No Data",1,IF(#REF!&lt;&gt;"",1,0))</f>
        <v>#REF!</v>
      </c>
      <c r="AN157" s="204" t="e">
        <f>IF('Crisis Indicator Data'!#REF!="No Data",1,IF(#REF!&lt;&gt;"",1,0))</f>
        <v>#REF!</v>
      </c>
      <c r="AO157" s="204" t="e">
        <f>IF('Crisis Indicator Data'!#REF!="No Data",1,IF(#REF!&lt;&gt;"",1,0))</f>
        <v>#REF!</v>
      </c>
      <c r="AP157" s="204" t="e">
        <f>IF('Crisis Indicator Data'!#REF!="No Data",1,IF(#REF!&lt;&gt;"",1,0))</f>
        <v>#REF!</v>
      </c>
      <c r="AQ157" s="204" t="e">
        <f>IF('Crisis Indicator Data'!#REF!="No Data",1,IF(#REF!&lt;&gt;"",1,0))</f>
        <v>#REF!</v>
      </c>
      <c r="AR157" s="204" t="e">
        <f>IF('Crisis Indicator Data'!#REF!="No Data",1,IF(#REF!&lt;&gt;"",1,0))</f>
        <v>#REF!</v>
      </c>
      <c r="AS157" s="204" t="e">
        <f>IF('Crisis Indicator Data'!#REF!="No Data",1,IF(#REF!&lt;&gt;"",1,0))</f>
        <v>#REF!</v>
      </c>
      <c r="AT157" s="204" t="e">
        <f>IF('Crisis Indicator Data'!#REF!="No Data",1,IF(#REF!&lt;&gt;"",1,0))</f>
        <v>#REF!</v>
      </c>
      <c r="AU157" s="204" t="e">
        <f>IF('Crisis Indicator Data'!#REF!="No Data",1,IF(#REF!&lt;&gt;"",1,0))</f>
        <v>#REF!</v>
      </c>
      <c r="AV157" s="204" t="e">
        <f>IF('Crisis Indicator Data'!#REF!="No Data",1,IF(#REF!&lt;&gt;"",1,0))</f>
        <v>#REF!</v>
      </c>
      <c r="AW157" s="204" t="e">
        <f>IF('Crisis Indicator Data'!#REF!="No Data",1,IF(#REF!&lt;&gt;"",1,0))</f>
        <v>#REF!</v>
      </c>
      <c r="AX157" s="204" t="e">
        <f>IF('Crisis Indicator Data'!#REF!="No Data",1,IF(#REF!&lt;&gt;"",1,0))</f>
        <v>#REF!</v>
      </c>
      <c r="AY157" s="204" t="e">
        <f>IF('Crisis Indicator Data'!#REF!="No Data",1,IF(#REF!&lt;&gt;"",1,0))</f>
        <v>#REF!</v>
      </c>
      <c r="AZ157" s="204" t="e">
        <f>IF('Crisis Indicator Data'!#REF!="No Data",1,IF(#REF!&lt;&gt;"",1,0))</f>
        <v>#REF!</v>
      </c>
      <c r="BA157" t="e">
        <f t="shared" si="8"/>
        <v>#REF!</v>
      </c>
      <c r="BB157" s="22" t="e">
        <f t="shared" si="9"/>
        <v>#REF!</v>
      </c>
    </row>
    <row r="158" spans="1:54" x14ac:dyDescent="0.35">
      <c r="A158" t="s">
        <v>7144</v>
      </c>
      <c r="B158" s="204" t="e">
        <f>IF('Crisis Indicator Data'!#REF!="No Data",1,IF(#REF!&lt;&gt;"",1,0))</f>
        <v>#REF!</v>
      </c>
      <c r="C158" s="204" t="e">
        <f>IF('Crisis Indicator Data'!#REF!="No Data",1,IF(#REF!&lt;&gt;"",1,0))</f>
        <v>#REF!</v>
      </c>
      <c r="D158" s="204" t="e">
        <f>IF('Crisis Indicator Data'!#REF!="No Data",1,IF(#REF!&lt;&gt;"",1,0))</f>
        <v>#REF!</v>
      </c>
      <c r="E158" s="204" t="e">
        <f>IF('Crisis Indicator Data'!#REF!="No Data",1,IF(#REF!&lt;&gt;"",1,0))</f>
        <v>#REF!</v>
      </c>
      <c r="F158" s="204" t="e">
        <f>IF('Crisis Indicator Data'!#REF!="No Data",1,IF(#REF!&lt;&gt;"",1,0))</f>
        <v>#REF!</v>
      </c>
      <c r="G158" s="204" t="e">
        <f>IF('Crisis Indicator Data'!#REF!="No Data",1,IF(#REF!&lt;&gt;"",1,0))</f>
        <v>#REF!</v>
      </c>
      <c r="H158" s="204" t="e">
        <f>IF('Crisis Indicator Data'!#REF!="No Data",1,IF(#REF!&lt;&gt;"",1,0))</f>
        <v>#REF!</v>
      </c>
      <c r="I158" s="204" t="e">
        <f>IF('Crisis Indicator Data'!#REF!="No Data",1,IF(#REF!&lt;&gt;"",1,0))</f>
        <v>#REF!</v>
      </c>
      <c r="J158" s="204" t="e">
        <f>IF('Crisis Indicator Data'!#REF!="No Data",1,IF(#REF!&lt;&gt;"",1,0))</f>
        <v>#REF!</v>
      </c>
      <c r="K158" s="204" t="e">
        <f>IF('Crisis Indicator Data'!#REF!="No Data",1,IF(#REF!&lt;&gt;"",1,0))</f>
        <v>#REF!</v>
      </c>
      <c r="L158" s="204" t="e">
        <f>IF('Crisis Indicator Data'!#REF!="No Data",1,IF(#REF!&lt;&gt;"",1,0))</f>
        <v>#REF!</v>
      </c>
      <c r="M158" s="204" t="e">
        <f>IF('Crisis Indicator Data'!#REF!="No Data",1,IF(#REF!&lt;&gt;"",1,0))</f>
        <v>#REF!</v>
      </c>
      <c r="N158" s="204" t="e">
        <f>IF('Crisis Indicator Data'!#REF!="No Data",1,IF(#REF!&lt;&gt;"",1,0))</f>
        <v>#REF!</v>
      </c>
      <c r="O158" s="204" t="e">
        <f>IF('Crisis Indicator Data'!#REF!="No Data",1,IF(#REF!&lt;&gt;"",1,0))</f>
        <v>#REF!</v>
      </c>
      <c r="P158" s="204" t="e">
        <f>IF('Crisis Indicator Data'!#REF!="No Data",1,IF(#REF!&lt;&gt;"",1,0))</f>
        <v>#REF!</v>
      </c>
      <c r="Q158" s="204" t="e">
        <f>IF('Crisis Indicator Data'!#REF!="No Data",1,IF(#REF!&lt;&gt;"",1,0))</f>
        <v>#REF!</v>
      </c>
      <c r="R158" s="204" t="e">
        <f>IF('Crisis Indicator Data'!#REF!="No Data",1,IF(#REF!&lt;&gt;"",1,0))</f>
        <v>#REF!</v>
      </c>
      <c r="S158" s="204" t="e">
        <f>IF('Crisis Indicator Data'!#REF!="No Data",1,IF(#REF!&lt;&gt;"",1,0))</f>
        <v>#REF!</v>
      </c>
      <c r="T158" s="204" t="e">
        <f>IF('Crisis Indicator Data'!#REF!="No Data",1,IF(#REF!&lt;&gt;"",1,0))</f>
        <v>#REF!</v>
      </c>
      <c r="U158" s="204" t="e">
        <f>IF('Crisis Indicator Data'!#REF!="No Data",1,IF(#REF!&lt;&gt;"",1,0))</f>
        <v>#REF!</v>
      </c>
      <c r="V158" s="204" t="e">
        <f>IF('Crisis Indicator Data'!#REF!="No Data",1,IF(#REF!&lt;&gt;"",1,0))</f>
        <v>#REF!</v>
      </c>
      <c r="W158" s="204" t="e">
        <f>IF('Crisis Indicator Data'!#REF!="No Data",1,IF(#REF!&lt;&gt;"",1,0))</f>
        <v>#REF!</v>
      </c>
      <c r="X158" s="204" t="e">
        <f>IF('Crisis Indicator Data'!#REF!="No Data",1,IF(#REF!&lt;&gt;"",1,0))</f>
        <v>#REF!</v>
      </c>
      <c r="Y158" s="204" t="e">
        <f>IF('Crisis Indicator Data'!#REF!="No Data",1,IF(#REF!&lt;&gt;"",1,0))</f>
        <v>#REF!</v>
      </c>
      <c r="Z158" s="204" t="e">
        <f>IF('Crisis Indicator Data'!#REF!="No Data",1,IF(#REF!&lt;&gt;"",1,0))</f>
        <v>#REF!</v>
      </c>
      <c r="AA158" s="204" t="e">
        <f>IF('Crisis Indicator Data'!#REF!="No Data",1,IF(#REF!&lt;&gt;"",1,0))</f>
        <v>#REF!</v>
      </c>
      <c r="AB158" s="204" t="e">
        <f>IF('Crisis Indicator Data'!#REF!="No Data",1,IF(#REF!&lt;&gt;"",1,0))</f>
        <v>#REF!</v>
      </c>
      <c r="AC158" s="204" t="e">
        <f>IF('Crisis Indicator Data'!#REF!="No Data",1,IF(#REF!&lt;&gt;"",1,0))</f>
        <v>#REF!</v>
      </c>
      <c r="AD158" s="204" t="e">
        <f>IF('Crisis Indicator Data'!#REF!="No Data",1,IF(#REF!&lt;&gt;"",1,0))</f>
        <v>#REF!</v>
      </c>
      <c r="AE158" s="204" t="e">
        <f>IF('Crisis Indicator Data'!#REF!="No Data",1,IF(#REF!&lt;&gt;"",1,0))</f>
        <v>#REF!</v>
      </c>
      <c r="AF158" s="204" t="e">
        <f>IF('Crisis Indicator Data'!#REF!="No Data",1,IF(#REF!&lt;&gt;"",1,0))</f>
        <v>#REF!</v>
      </c>
      <c r="AG158" s="204" t="e">
        <f>IF('Crisis Indicator Data'!#REF!="No Data",1,IF(#REF!&lt;&gt;"",1,0))</f>
        <v>#REF!</v>
      </c>
      <c r="AH158" s="204" t="e">
        <f>IF('Crisis Indicator Data'!#REF!="No Data",1,IF(#REF!&lt;&gt;"",1,0))</f>
        <v>#REF!</v>
      </c>
      <c r="AI158" s="204" t="e">
        <f>IF('Crisis Indicator Data'!#REF!="No Data",1,IF(#REF!&lt;&gt;"",1,0))</f>
        <v>#REF!</v>
      </c>
      <c r="AJ158" s="204" t="e">
        <f>IF('Crisis Indicator Data'!#REF!="No Data",1,IF(#REF!&lt;&gt;"",1,0))</f>
        <v>#REF!</v>
      </c>
      <c r="AK158" s="204" t="e">
        <f>IF('Crisis Indicator Data'!#REF!="No Data",1,IF(#REF!&lt;&gt;"",1,0))</f>
        <v>#REF!</v>
      </c>
      <c r="AL158" s="204" t="e">
        <f>IF('Crisis Indicator Data'!#REF!="No Data",1,IF(#REF!&lt;&gt;"",1,0))</f>
        <v>#REF!</v>
      </c>
      <c r="AM158" s="204" t="e">
        <f>IF('Crisis Indicator Data'!#REF!="No Data",1,IF(#REF!&lt;&gt;"",1,0))</f>
        <v>#REF!</v>
      </c>
      <c r="AN158" s="204" t="e">
        <f>IF('Crisis Indicator Data'!#REF!="No Data",1,IF(#REF!&lt;&gt;"",1,0))</f>
        <v>#REF!</v>
      </c>
      <c r="AO158" s="204" t="e">
        <f>IF('Crisis Indicator Data'!#REF!="No Data",1,IF(#REF!&lt;&gt;"",1,0))</f>
        <v>#REF!</v>
      </c>
      <c r="AP158" s="204" t="e">
        <f>IF('Crisis Indicator Data'!#REF!="No Data",1,IF(#REF!&lt;&gt;"",1,0))</f>
        <v>#REF!</v>
      </c>
      <c r="AQ158" s="204" t="e">
        <f>IF('Crisis Indicator Data'!#REF!="No Data",1,IF(#REF!&lt;&gt;"",1,0))</f>
        <v>#REF!</v>
      </c>
      <c r="AR158" s="204" t="e">
        <f>IF('Crisis Indicator Data'!#REF!="No Data",1,IF(#REF!&lt;&gt;"",1,0))</f>
        <v>#REF!</v>
      </c>
      <c r="AS158" s="204" t="e">
        <f>IF('Crisis Indicator Data'!#REF!="No Data",1,IF(#REF!&lt;&gt;"",1,0))</f>
        <v>#REF!</v>
      </c>
      <c r="AT158" s="204" t="e">
        <f>IF('Crisis Indicator Data'!#REF!="No Data",1,IF(#REF!&lt;&gt;"",1,0))</f>
        <v>#REF!</v>
      </c>
      <c r="AU158" s="204" t="e">
        <f>IF('Crisis Indicator Data'!#REF!="No Data",1,IF(#REF!&lt;&gt;"",1,0))</f>
        <v>#REF!</v>
      </c>
      <c r="AV158" s="204" t="e">
        <f>IF('Crisis Indicator Data'!#REF!="No Data",1,IF(#REF!&lt;&gt;"",1,0))</f>
        <v>#REF!</v>
      </c>
      <c r="AW158" s="204" t="e">
        <f>IF('Crisis Indicator Data'!#REF!="No Data",1,IF(#REF!&lt;&gt;"",1,0))</f>
        <v>#REF!</v>
      </c>
      <c r="AX158" s="204" t="e">
        <f>IF('Crisis Indicator Data'!#REF!="No Data",1,IF(#REF!&lt;&gt;"",1,0))</f>
        <v>#REF!</v>
      </c>
      <c r="AY158" s="204" t="e">
        <f>IF('Crisis Indicator Data'!#REF!="No Data",1,IF(#REF!&lt;&gt;"",1,0))</f>
        <v>#REF!</v>
      </c>
      <c r="AZ158" s="204" t="e">
        <f>IF('Crisis Indicator Data'!#REF!="No Data",1,IF(#REF!&lt;&gt;"",1,0))</f>
        <v>#REF!</v>
      </c>
      <c r="BA158" t="e">
        <f t="shared" si="8"/>
        <v>#REF!</v>
      </c>
      <c r="BB158" s="22" t="e">
        <f t="shared" si="9"/>
        <v>#REF!</v>
      </c>
    </row>
    <row r="159" spans="1:54" x14ac:dyDescent="0.35">
      <c r="A159" t="s">
        <v>7092</v>
      </c>
      <c r="B159" s="204" t="e">
        <f>IF('Crisis Indicator Data'!#REF!="No Data",1,IF(#REF!&lt;&gt;"",1,0))</f>
        <v>#REF!</v>
      </c>
      <c r="C159" s="204" t="e">
        <f>IF('Crisis Indicator Data'!#REF!="No Data",1,IF(#REF!&lt;&gt;"",1,0))</f>
        <v>#REF!</v>
      </c>
      <c r="D159" s="204" t="e">
        <f>IF('Crisis Indicator Data'!#REF!="No Data",1,IF(#REF!&lt;&gt;"",1,0))</f>
        <v>#REF!</v>
      </c>
      <c r="E159" s="204" t="e">
        <f>IF('Crisis Indicator Data'!#REF!="No Data",1,IF(#REF!&lt;&gt;"",1,0))</f>
        <v>#REF!</v>
      </c>
      <c r="F159" s="204" t="e">
        <f>IF('Crisis Indicator Data'!#REF!="No Data",1,IF(#REF!&lt;&gt;"",1,0))</f>
        <v>#REF!</v>
      </c>
      <c r="G159" s="204" t="e">
        <f>IF('Crisis Indicator Data'!#REF!="No Data",1,IF(#REF!&lt;&gt;"",1,0))</f>
        <v>#REF!</v>
      </c>
      <c r="H159" s="204" t="e">
        <f>IF('Crisis Indicator Data'!#REF!="No Data",1,IF(#REF!&lt;&gt;"",1,0))</f>
        <v>#REF!</v>
      </c>
      <c r="I159" s="204" t="e">
        <f>IF('Crisis Indicator Data'!#REF!="No Data",1,IF(#REF!&lt;&gt;"",1,0))</f>
        <v>#REF!</v>
      </c>
      <c r="J159" s="204" t="e">
        <f>IF('Crisis Indicator Data'!#REF!="No Data",1,IF(#REF!&lt;&gt;"",1,0))</f>
        <v>#REF!</v>
      </c>
      <c r="K159" s="204" t="e">
        <f>IF('Crisis Indicator Data'!#REF!="No Data",1,IF(#REF!&lt;&gt;"",1,0))</f>
        <v>#REF!</v>
      </c>
      <c r="L159" s="204" t="e">
        <f>IF('Crisis Indicator Data'!#REF!="No Data",1,IF(#REF!&lt;&gt;"",1,0))</f>
        <v>#REF!</v>
      </c>
      <c r="M159" s="204" t="e">
        <f>IF('Crisis Indicator Data'!#REF!="No Data",1,IF(#REF!&lt;&gt;"",1,0))</f>
        <v>#REF!</v>
      </c>
      <c r="N159" s="204" t="e">
        <f>IF('Crisis Indicator Data'!#REF!="No Data",1,IF(#REF!&lt;&gt;"",1,0))</f>
        <v>#REF!</v>
      </c>
      <c r="O159" s="204" t="e">
        <f>IF('Crisis Indicator Data'!#REF!="No Data",1,IF(#REF!&lt;&gt;"",1,0))</f>
        <v>#REF!</v>
      </c>
      <c r="P159" s="204" t="e">
        <f>IF('Crisis Indicator Data'!#REF!="No Data",1,IF(#REF!&lt;&gt;"",1,0))</f>
        <v>#REF!</v>
      </c>
      <c r="Q159" s="204" t="e">
        <f>IF('Crisis Indicator Data'!#REF!="No Data",1,IF(#REF!&lt;&gt;"",1,0))</f>
        <v>#REF!</v>
      </c>
      <c r="R159" s="204" t="e">
        <f>IF('Crisis Indicator Data'!#REF!="No Data",1,IF(#REF!&lt;&gt;"",1,0))</f>
        <v>#REF!</v>
      </c>
      <c r="S159" s="204" t="e">
        <f>IF('Crisis Indicator Data'!#REF!="No Data",1,IF(#REF!&lt;&gt;"",1,0))</f>
        <v>#REF!</v>
      </c>
      <c r="T159" s="204" t="e">
        <f>IF('Crisis Indicator Data'!#REF!="No Data",1,IF(#REF!&lt;&gt;"",1,0))</f>
        <v>#REF!</v>
      </c>
      <c r="U159" s="204" t="e">
        <f>IF('Crisis Indicator Data'!#REF!="No Data",1,IF(#REF!&lt;&gt;"",1,0))</f>
        <v>#REF!</v>
      </c>
      <c r="V159" s="204" t="e">
        <f>IF('Crisis Indicator Data'!#REF!="No Data",1,IF(#REF!&lt;&gt;"",1,0))</f>
        <v>#REF!</v>
      </c>
      <c r="W159" s="204" t="e">
        <f>IF('Crisis Indicator Data'!#REF!="No Data",1,IF(#REF!&lt;&gt;"",1,0))</f>
        <v>#REF!</v>
      </c>
      <c r="X159" s="204" t="e">
        <f>IF('Crisis Indicator Data'!#REF!="No Data",1,IF(#REF!&lt;&gt;"",1,0))</f>
        <v>#REF!</v>
      </c>
      <c r="Y159" s="204" t="e">
        <f>IF('Crisis Indicator Data'!#REF!="No Data",1,IF(#REF!&lt;&gt;"",1,0))</f>
        <v>#REF!</v>
      </c>
      <c r="Z159" s="204" t="e">
        <f>IF('Crisis Indicator Data'!#REF!="No Data",1,IF(#REF!&lt;&gt;"",1,0))</f>
        <v>#REF!</v>
      </c>
      <c r="AA159" s="204" t="e">
        <f>IF('Crisis Indicator Data'!#REF!="No Data",1,IF(#REF!&lt;&gt;"",1,0))</f>
        <v>#REF!</v>
      </c>
      <c r="AB159" s="204" t="e">
        <f>IF('Crisis Indicator Data'!#REF!="No Data",1,IF(#REF!&lt;&gt;"",1,0))</f>
        <v>#REF!</v>
      </c>
      <c r="AC159" s="204" t="e">
        <f>IF('Crisis Indicator Data'!#REF!="No Data",1,IF(#REF!&lt;&gt;"",1,0))</f>
        <v>#REF!</v>
      </c>
      <c r="AD159" s="204" t="e">
        <f>IF('Crisis Indicator Data'!#REF!="No Data",1,IF(#REF!&lt;&gt;"",1,0))</f>
        <v>#REF!</v>
      </c>
      <c r="AE159" s="204" t="e">
        <f>IF('Crisis Indicator Data'!#REF!="No Data",1,IF(#REF!&lt;&gt;"",1,0))</f>
        <v>#REF!</v>
      </c>
      <c r="AF159" s="204" t="e">
        <f>IF('Crisis Indicator Data'!#REF!="No Data",1,IF(#REF!&lt;&gt;"",1,0))</f>
        <v>#REF!</v>
      </c>
      <c r="AG159" s="204" t="e">
        <f>IF('Crisis Indicator Data'!#REF!="No Data",1,IF(#REF!&lt;&gt;"",1,0))</f>
        <v>#REF!</v>
      </c>
      <c r="AH159" s="204" t="e">
        <f>IF('Crisis Indicator Data'!#REF!="No Data",1,IF(#REF!&lt;&gt;"",1,0))</f>
        <v>#REF!</v>
      </c>
      <c r="AI159" s="204" t="e">
        <f>IF('Crisis Indicator Data'!#REF!="No Data",1,IF(#REF!&lt;&gt;"",1,0))</f>
        <v>#REF!</v>
      </c>
      <c r="AJ159" s="204" t="e">
        <f>IF('Crisis Indicator Data'!#REF!="No Data",1,IF(#REF!&lt;&gt;"",1,0))</f>
        <v>#REF!</v>
      </c>
      <c r="AK159" s="204" t="e">
        <f>IF('Crisis Indicator Data'!#REF!="No Data",1,IF(#REF!&lt;&gt;"",1,0))</f>
        <v>#REF!</v>
      </c>
      <c r="AL159" s="204" t="e">
        <f>IF('Crisis Indicator Data'!#REF!="No Data",1,IF(#REF!&lt;&gt;"",1,0))</f>
        <v>#REF!</v>
      </c>
      <c r="AM159" s="204" t="e">
        <f>IF('Crisis Indicator Data'!#REF!="No Data",1,IF(#REF!&lt;&gt;"",1,0))</f>
        <v>#REF!</v>
      </c>
      <c r="AN159" s="204" t="e">
        <f>IF('Crisis Indicator Data'!#REF!="No Data",1,IF(#REF!&lt;&gt;"",1,0))</f>
        <v>#REF!</v>
      </c>
      <c r="AO159" s="204" t="e">
        <f>IF('Crisis Indicator Data'!#REF!="No Data",1,IF(#REF!&lt;&gt;"",1,0))</f>
        <v>#REF!</v>
      </c>
      <c r="AP159" s="204" t="e">
        <f>IF('Crisis Indicator Data'!#REF!="No Data",1,IF(#REF!&lt;&gt;"",1,0))</f>
        <v>#REF!</v>
      </c>
      <c r="AQ159" s="204" t="e">
        <f>IF('Crisis Indicator Data'!#REF!="No Data",1,IF(#REF!&lt;&gt;"",1,0))</f>
        <v>#REF!</v>
      </c>
      <c r="AR159" s="204" t="e">
        <f>IF('Crisis Indicator Data'!#REF!="No Data",1,IF(#REF!&lt;&gt;"",1,0))</f>
        <v>#REF!</v>
      </c>
      <c r="AS159" s="204" t="e">
        <f>IF('Crisis Indicator Data'!#REF!="No Data",1,IF(#REF!&lt;&gt;"",1,0))</f>
        <v>#REF!</v>
      </c>
      <c r="AT159" s="204" t="e">
        <f>IF('Crisis Indicator Data'!#REF!="No Data",1,IF(#REF!&lt;&gt;"",1,0))</f>
        <v>#REF!</v>
      </c>
      <c r="AU159" s="204" t="e">
        <f>IF('Crisis Indicator Data'!#REF!="No Data",1,IF(#REF!&lt;&gt;"",1,0))</f>
        <v>#REF!</v>
      </c>
      <c r="AV159" s="204" t="e">
        <f>IF('Crisis Indicator Data'!#REF!="No Data",1,IF(#REF!&lt;&gt;"",1,0))</f>
        <v>#REF!</v>
      </c>
      <c r="AW159" s="204" t="e">
        <f>IF('Crisis Indicator Data'!#REF!="No Data",1,IF(#REF!&lt;&gt;"",1,0))</f>
        <v>#REF!</v>
      </c>
      <c r="AX159" s="204" t="e">
        <f>IF('Crisis Indicator Data'!#REF!="No Data",1,IF(#REF!&lt;&gt;"",1,0))</f>
        <v>#REF!</v>
      </c>
      <c r="AY159" s="204" t="e">
        <f>IF('Crisis Indicator Data'!#REF!="No Data",1,IF(#REF!&lt;&gt;"",1,0))</f>
        <v>#REF!</v>
      </c>
      <c r="AZ159" s="204" t="e">
        <f>IF('Crisis Indicator Data'!#REF!="No Data",1,IF(#REF!&lt;&gt;"",1,0))</f>
        <v>#REF!</v>
      </c>
      <c r="BA159" t="e">
        <f t="shared" si="8"/>
        <v>#REF!</v>
      </c>
      <c r="BB159" s="22" t="e">
        <f t="shared" si="9"/>
        <v>#REF!</v>
      </c>
    </row>
    <row r="160" spans="1:54" x14ac:dyDescent="0.35">
      <c r="A160" t="s">
        <v>6921</v>
      </c>
      <c r="B160" s="204" t="e">
        <f>IF('Crisis Indicator Data'!#REF!="No Data",1,IF(#REF!&lt;&gt;"",1,0))</f>
        <v>#REF!</v>
      </c>
      <c r="C160" s="204" t="e">
        <f>IF('Crisis Indicator Data'!#REF!="No Data",1,IF(#REF!&lt;&gt;"",1,0))</f>
        <v>#REF!</v>
      </c>
      <c r="D160" s="204" t="e">
        <f>IF('Crisis Indicator Data'!#REF!="No Data",1,IF(#REF!&lt;&gt;"",1,0))</f>
        <v>#REF!</v>
      </c>
      <c r="E160" s="204" t="e">
        <f>IF('Crisis Indicator Data'!#REF!="No Data",1,IF(#REF!&lt;&gt;"",1,0))</f>
        <v>#REF!</v>
      </c>
      <c r="F160" s="204" t="e">
        <f>IF('Crisis Indicator Data'!#REF!="No Data",1,IF(#REF!&lt;&gt;"",1,0))</f>
        <v>#REF!</v>
      </c>
      <c r="G160" s="204" t="e">
        <f>IF('Crisis Indicator Data'!#REF!="No Data",1,IF(#REF!&lt;&gt;"",1,0))</f>
        <v>#REF!</v>
      </c>
      <c r="H160" s="204" t="e">
        <f>IF('Crisis Indicator Data'!#REF!="No Data",1,IF(#REF!&lt;&gt;"",1,0))</f>
        <v>#REF!</v>
      </c>
      <c r="I160" s="204" t="e">
        <f>IF('Crisis Indicator Data'!#REF!="No Data",1,IF(#REF!&lt;&gt;"",1,0))</f>
        <v>#REF!</v>
      </c>
      <c r="J160" s="204" t="e">
        <f>IF('Crisis Indicator Data'!#REF!="No Data",1,IF(#REF!&lt;&gt;"",1,0))</f>
        <v>#REF!</v>
      </c>
      <c r="K160" s="204" t="e">
        <f>IF('Crisis Indicator Data'!#REF!="No Data",1,IF(#REF!&lt;&gt;"",1,0))</f>
        <v>#REF!</v>
      </c>
      <c r="L160" s="204" t="e">
        <f>IF('Crisis Indicator Data'!#REF!="No Data",1,IF(#REF!&lt;&gt;"",1,0))</f>
        <v>#REF!</v>
      </c>
      <c r="M160" s="204" t="e">
        <f>IF('Crisis Indicator Data'!#REF!="No Data",1,IF(#REF!&lt;&gt;"",1,0))</f>
        <v>#REF!</v>
      </c>
      <c r="N160" s="204" t="e">
        <f>IF('Crisis Indicator Data'!#REF!="No Data",1,IF(#REF!&lt;&gt;"",1,0))</f>
        <v>#REF!</v>
      </c>
      <c r="O160" s="204" t="e">
        <f>IF('Crisis Indicator Data'!#REF!="No Data",1,IF(#REF!&lt;&gt;"",1,0))</f>
        <v>#REF!</v>
      </c>
      <c r="P160" s="204" t="e">
        <f>IF('Crisis Indicator Data'!#REF!="No Data",1,IF(#REF!&lt;&gt;"",1,0))</f>
        <v>#REF!</v>
      </c>
      <c r="Q160" s="204" t="e">
        <f>IF('Crisis Indicator Data'!#REF!="No Data",1,IF(#REF!&lt;&gt;"",1,0))</f>
        <v>#REF!</v>
      </c>
      <c r="R160" s="204" t="e">
        <f>IF('Crisis Indicator Data'!#REF!="No Data",1,IF(#REF!&lt;&gt;"",1,0))</f>
        <v>#REF!</v>
      </c>
      <c r="S160" s="204" t="e">
        <f>IF('Crisis Indicator Data'!#REF!="No Data",1,IF(#REF!&lt;&gt;"",1,0))</f>
        <v>#REF!</v>
      </c>
      <c r="T160" s="204" t="e">
        <f>IF('Crisis Indicator Data'!#REF!="No Data",1,IF(#REF!&lt;&gt;"",1,0))</f>
        <v>#REF!</v>
      </c>
      <c r="U160" s="204" t="e">
        <f>IF('Crisis Indicator Data'!#REF!="No Data",1,IF(#REF!&lt;&gt;"",1,0))</f>
        <v>#REF!</v>
      </c>
      <c r="V160" s="204" t="e">
        <f>IF('Crisis Indicator Data'!#REF!="No Data",1,IF(#REF!&lt;&gt;"",1,0))</f>
        <v>#REF!</v>
      </c>
      <c r="W160" s="204" t="e">
        <f>IF('Crisis Indicator Data'!#REF!="No Data",1,IF(#REF!&lt;&gt;"",1,0))</f>
        <v>#REF!</v>
      </c>
      <c r="X160" s="204" t="e">
        <f>IF('Crisis Indicator Data'!#REF!="No Data",1,IF(#REF!&lt;&gt;"",1,0))</f>
        <v>#REF!</v>
      </c>
      <c r="Y160" s="204" t="e">
        <f>IF('Crisis Indicator Data'!#REF!="No Data",1,IF(#REF!&lt;&gt;"",1,0))</f>
        <v>#REF!</v>
      </c>
      <c r="Z160" s="204" t="e">
        <f>IF('Crisis Indicator Data'!#REF!="No Data",1,IF(#REF!&lt;&gt;"",1,0))</f>
        <v>#REF!</v>
      </c>
      <c r="AA160" s="204" t="e">
        <f>IF('Crisis Indicator Data'!#REF!="No Data",1,IF(#REF!&lt;&gt;"",1,0))</f>
        <v>#REF!</v>
      </c>
      <c r="AB160" s="204" t="e">
        <f>IF('Crisis Indicator Data'!#REF!="No Data",1,IF(#REF!&lt;&gt;"",1,0))</f>
        <v>#REF!</v>
      </c>
      <c r="AC160" s="204" t="e">
        <f>IF('Crisis Indicator Data'!#REF!="No Data",1,IF(#REF!&lt;&gt;"",1,0))</f>
        <v>#REF!</v>
      </c>
      <c r="AD160" s="204" t="e">
        <f>IF('Crisis Indicator Data'!#REF!="No Data",1,IF(#REF!&lt;&gt;"",1,0))</f>
        <v>#REF!</v>
      </c>
      <c r="AE160" s="204" t="e">
        <f>IF('Crisis Indicator Data'!#REF!="No Data",1,IF(#REF!&lt;&gt;"",1,0))</f>
        <v>#REF!</v>
      </c>
      <c r="AF160" s="204" t="e">
        <f>IF('Crisis Indicator Data'!#REF!="No Data",1,IF(#REF!&lt;&gt;"",1,0))</f>
        <v>#REF!</v>
      </c>
      <c r="AG160" s="204" t="e">
        <f>IF('Crisis Indicator Data'!#REF!="No Data",1,IF(#REF!&lt;&gt;"",1,0))</f>
        <v>#REF!</v>
      </c>
      <c r="AH160" s="204" t="e">
        <f>IF('Crisis Indicator Data'!#REF!="No Data",1,IF(#REF!&lt;&gt;"",1,0))</f>
        <v>#REF!</v>
      </c>
      <c r="AI160" s="204" t="e">
        <f>IF('Crisis Indicator Data'!#REF!="No Data",1,IF(#REF!&lt;&gt;"",1,0))</f>
        <v>#REF!</v>
      </c>
      <c r="AJ160" s="204" t="e">
        <f>IF('Crisis Indicator Data'!#REF!="No Data",1,IF(#REF!&lt;&gt;"",1,0))</f>
        <v>#REF!</v>
      </c>
      <c r="AK160" s="204" t="e">
        <f>IF('Crisis Indicator Data'!#REF!="No Data",1,IF(#REF!&lt;&gt;"",1,0))</f>
        <v>#REF!</v>
      </c>
      <c r="AL160" s="204" t="e">
        <f>IF('Crisis Indicator Data'!#REF!="No Data",1,IF(#REF!&lt;&gt;"",1,0))</f>
        <v>#REF!</v>
      </c>
      <c r="AM160" s="204" t="e">
        <f>IF('Crisis Indicator Data'!#REF!="No Data",1,IF(#REF!&lt;&gt;"",1,0))</f>
        <v>#REF!</v>
      </c>
      <c r="AN160" s="204" t="e">
        <f>IF('Crisis Indicator Data'!#REF!="No Data",1,IF(#REF!&lt;&gt;"",1,0))</f>
        <v>#REF!</v>
      </c>
      <c r="AO160" s="204" t="e">
        <f>IF('Crisis Indicator Data'!#REF!="No Data",1,IF(#REF!&lt;&gt;"",1,0))</f>
        <v>#REF!</v>
      </c>
      <c r="AP160" s="204" t="e">
        <f>IF('Crisis Indicator Data'!#REF!="No Data",1,IF(#REF!&lt;&gt;"",1,0))</f>
        <v>#REF!</v>
      </c>
      <c r="AQ160" s="204" t="e">
        <f>IF('Crisis Indicator Data'!#REF!="No Data",1,IF(#REF!&lt;&gt;"",1,0))</f>
        <v>#REF!</v>
      </c>
      <c r="AR160" s="204" t="e">
        <f>IF('Crisis Indicator Data'!#REF!="No Data",1,IF(#REF!&lt;&gt;"",1,0))</f>
        <v>#REF!</v>
      </c>
      <c r="AS160" s="204" t="e">
        <f>IF('Crisis Indicator Data'!#REF!="No Data",1,IF(#REF!&lt;&gt;"",1,0))</f>
        <v>#REF!</v>
      </c>
      <c r="AT160" s="204" t="e">
        <f>IF('Crisis Indicator Data'!#REF!="No Data",1,IF(#REF!&lt;&gt;"",1,0))</f>
        <v>#REF!</v>
      </c>
      <c r="AU160" s="204" t="e">
        <f>IF('Crisis Indicator Data'!#REF!="No Data",1,IF(#REF!&lt;&gt;"",1,0))</f>
        <v>#REF!</v>
      </c>
      <c r="AV160" s="204" t="e">
        <f>IF('Crisis Indicator Data'!#REF!="No Data",1,IF(#REF!&lt;&gt;"",1,0))</f>
        <v>#REF!</v>
      </c>
      <c r="AW160" s="204" t="e">
        <f>IF('Crisis Indicator Data'!#REF!="No Data",1,IF(#REF!&lt;&gt;"",1,0))</f>
        <v>#REF!</v>
      </c>
      <c r="AX160" s="204" t="e">
        <f>IF('Crisis Indicator Data'!#REF!="No Data",1,IF(#REF!&lt;&gt;"",1,0))</f>
        <v>#REF!</v>
      </c>
      <c r="AY160" s="204" t="e">
        <f>IF('Crisis Indicator Data'!#REF!="No Data",1,IF(#REF!&lt;&gt;"",1,0))</f>
        <v>#REF!</v>
      </c>
      <c r="AZ160" s="204" t="e">
        <f>IF('Crisis Indicator Data'!#REF!="No Data",1,IF(#REF!&lt;&gt;"",1,0))</f>
        <v>#REF!</v>
      </c>
      <c r="BA160" t="e">
        <f t="shared" si="8"/>
        <v>#REF!</v>
      </c>
      <c r="BB160" s="22" t="e">
        <f t="shared" si="9"/>
        <v>#REF!</v>
      </c>
    </row>
    <row r="161" spans="1:54" x14ac:dyDescent="0.35">
      <c r="A161" t="s">
        <v>7003</v>
      </c>
      <c r="B161" s="204" t="e">
        <f>IF('Crisis Indicator Data'!#REF!="No Data",1,IF(#REF!&lt;&gt;"",1,0))</f>
        <v>#REF!</v>
      </c>
      <c r="C161" s="204" t="e">
        <f>IF('Crisis Indicator Data'!#REF!="No Data",1,IF(#REF!&lt;&gt;"",1,0))</f>
        <v>#REF!</v>
      </c>
      <c r="D161" s="204" t="e">
        <f>IF('Crisis Indicator Data'!#REF!="No Data",1,IF(#REF!&lt;&gt;"",1,0))</f>
        <v>#REF!</v>
      </c>
      <c r="E161" s="204" t="e">
        <f>IF('Crisis Indicator Data'!#REF!="No Data",1,IF(#REF!&lt;&gt;"",1,0))</f>
        <v>#REF!</v>
      </c>
      <c r="F161" s="204" t="e">
        <f>IF('Crisis Indicator Data'!#REF!="No Data",1,IF(#REF!&lt;&gt;"",1,0))</f>
        <v>#REF!</v>
      </c>
      <c r="G161" s="204" t="e">
        <f>IF('Crisis Indicator Data'!#REF!="No Data",1,IF(#REF!&lt;&gt;"",1,0))</f>
        <v>#REF!</v>
      </c>
      <c r="H161" s="204" t="e">
        <f>IF('Crisis Indicator Data'!#REF!="No Data",1,IF(#REF!&lt;&gt;"",1,0))</f>
        <v>#REF!</v>
      </c>
      <c r="I161" s="204" t="e">
        <f>IF('Crisis Indicator Data'!#REF!="No Data",1,IF(#REF!&lt;&gt;"",1,0))</f>
        <v>#REF!</v>
      </c>
      <c r="J161" s="204" t="e">
        <f>IF('Crisis Indicator Data'!#REF!="No Data",1,IF(#REF!&lt;&gt;"",1,0))</f>
        <v>#REF!</v>
      </c>
      <c r="K161" s="204" t="e">
        <f>IF('Crisis Indicator Data'!#REF!="No Data",1,IF(#REF!&lt;&gt;"",1,0))</f>
        <v>#REF!</v>
      </c>
      <c r="L161" s="204" t="e">
        <f>IF('Crisis Indicator Data'!#REF!="No Data",1,IF(#REF!&lt;&gt;"",1,0))</f>
        <v>#REF!</v>
      </c>
      <c r="M161" s="204" t="e">
        <f>IF('Crisis Indicator Data'!#REF!="No Data",1,IF(#REF!&lt;&gt;"",1,0))</f>
        <v>#REF!</v>
      </c>
      <c r="N161" s="204" t="e">
        <f>IF('Crisis Indicator Data'!#REF!="No Data",1,IF(#REF!&lt;&gt;"",1,0))</f>
        <v>#REF!</v>
      </c>
      <c r="O161" s="204" t="e">
        <f>IF('Crisis Indicator Data'!#REF!="No Data",1,IF(#REF!&lt;&gt;"",1,0))</f>
        <v>#REF!</v>
      </c>
      <c r="P161" s="204" t="e">
        <f>IF('Crisis Indicator Data'!#REF!="No Data",1,IF(#REF!&lt;&gt;"",1,0))</f>
        <v>#REF!</v>
      </c>
      <c r="Q161" s="204" t="e">
        <f>IF('Crisis Indicator Data'!#REF!="No Data",1,IF(#REF!&lt;&gt;"",1,0))</f>
        <v>#REF!</v>
      </c>
      <c r="R161" s="204" t="e">
        <f>IF('Crisis Indicator Data'!#REF!="No Data",1,IF(#REF!&lt;&gt;"",1,0))</f>
        <v>#REF!</v>
      </c>
      <c r="S161" s="204" t="e">
        <f>IF('Crisis Indicator Data'!#REF!="No Data",1,IF(#REF!&lt;&gt;"",1,0))</f>
        <v>#REF!</v>
      </c>
      <c r="T161" s="204" t="e">
        <f>IF('Crisis Indicator Data'!#REF!="No Data",1,IF(#REF!&lt;&gt;"",1,0))</f>
        <v>#REF!</v>
      </c>
      <c r="U161" s="204" t="e">
        <f>IF('Crisis Indicator Data'!#REF!="No Data",1,IF(#REF!&lt;&gt;"",1,0))</f>
        <v>#REF!</v>
      </c>
      <c r="V161" s="204" t="e">
        <f>IF('Crisis Indicator Data'!#REF!="No Data",1,IF(#REF!&lt;&gt;"",1,0))</f>
        <v>#REF!</v>
      </c>
      <c r="W161" s="204" t="e">
        <f>IF('Crisis Indicator Data'!#REF!="No Data",1,IF(#REF!&lt;&gt;"",1,0))</f>
        <v>#REF!</v>
      </c>
      <c r="X161" s="204" t="e">
        <f>IF('Crisis Indicator Data'!#REF!="No Data",1,IF(#REF!&lt;&gt;"",1,0))</f>
        <v>#REF!</v>
      </c>
      <c r="Y161" s="204" t="e">
        <f>IF('Crisis Indicator Data'!#REF!="No Data",1,IF(#REF!&lt;&gt;"",1,0))</f>
        <v>#REF!</v>
      </c>
      <c r="Z161" s="204" t="e">
        <f>IF('Crisis Indicator Data'!#REF!="No Data",1,IF(#REF!&lt;&gt;"",1,0))</f>
        <v>#REF!</v>
      </c>
      <c r="AA161" s="204" t="e">
        <f>IF('Crisis Indicator Data'!#REF!="No Data",1,IF(#REF!&lt;&gt;"",1,0))</f>
        <v>#REF!</v>
      </c>
      <c r="AB161" s="204" t="e">
        <f>IF('Crisis Indicator Data'!#REF!="No Data",1,IF(#REF!&lt;&gt;"",1,0))</f>
        <v>#REF!</v>
      </c>
      <c r="AC161" s="204" t="e">
        <f>IF('Crisis Indicator Data'!#REF!="No Data",1,IF(#REF!&lt;&gt;"",1,0))</f>
        <v>#REF!</v>
      </c>
      <c r="AD161" s="204" t="e">
        <f>IF('Crisis Indicator Data'!#REF!="No Data",1,IF(#REF!&lt;&gt;"",1,0))</f>
        <v>#REF!</v>
      </c>
      <c r="AE161" s="204" t="e">
        <f>IF('Crisis Indicator Data'!#REF!="No Data",1,IF(#REF!&lt;&gt;"",1,0))</f>
        <v>#REF!</v>
      </c>
      <c r="AF161" s="204" t="e">
        <f>IF('Crisis Indicator Data'!#REF!="No Data",1,IF(#REF!&lt;&gt;"",1,0))</f>
        <v>#REF!</v>
      </c>
      <c r="AG161" s="204" t="e">
        <f>IF('Crisis Indicator Data'!#REF!="No Data",1,IF(#REF!&lt;&gt;"",1,0))</f>
        <v>#REF!</v>
      </c>
      <c r="AH161" s="204" t="e">
        <f>IF('Crisis Indicator Data'!#REF!="No Data",1,IF(#REF!&lt;&gt;"",1,0))</f>
        <v>#REF!</v>
      </c>
      <c r="AI161" s="204" t="e">
        <f>IF('Crisis Indicator Data'!#REF!="No Data",1,IF(#REF!&lt;&gt;"",1,0))</f>
        <v>#REF!</v>
      </c>
      <c r="AJ161" s="204" t="e">
        <f>IF('Crisis Indicator Data'!#REF!="No Data",1,IF(#REF!&lt;&gt;"",1,0))</f>
        <v>#REF!</v>
      </c>
      <c r="AK161" s="204" t="e">
        <f>IF('Crisis Indicator Data'!#REF!="No Data",1,IF(#REF!&lt;&gt;"",1,0))</f>
        <v>#REF!</v>
      </c>
      <c r="AL161" s="204" t="e">
        <f>IF('Crisis Indicator Data'!#REF!="No Data",1,IF(#REF!&lt;&gt;"",1,0))</f>
        <v>#REF!</v>
      </c>
      <c r="AM161" s="204" t="e">
        <f>IF('Crisis Indicator Data'!#REF!="No Data",1,IF(#REF!&lt;&gt;"",1,0))</f>
        <v>#REF!</v>
      </c>
      <c r="AN161" s="204" t="e">
        <f>IF('Crisis Indicator Data'!#REF!="No Data",1,IF(#REF!&lt;&gt;"",1,0))</f>
        <v>#REF!</v>
      </c>
      <c r="AO161" s="204" t="e">
        <f>IF('Crisis Indicator Data'!#REF!="No Data",1,IF(#REF!&lt;&gt;"",1,0))</f>
        <v>#REF!</v>
      </c>
      <c r="AP161" s="204" t="e">
        <f>IF('Crisis Indicator Data'!#REF!="No Data",1,IF(#REF!&lt;&gt;"",1,0))</f>
        <v>#REF!</v>
      </c>
      <c r="AQ161" s="204" t="e">
        <f>IF('Crisis Indicator Data'!#REF!="No Data",1,IF(#REF!&lt;&gt;"",1,0))</f>
        <v>#REF!</v>
      </c>
      <c r="AR161" s="204" t="e">
        <f>IF('Crisis Indicator Data'!#REF!="No Data",1,IF(#REF!&lt;&gt;"",1,0))</f>
        <v>#REF!</v>
      </c>
      <c r="AS161" s="204" t="e">
        <f>IF('Crisis Indicator Data'!#REF!="No Data",1,IF(#REF!&lt;&gt;"",1,0))</f>
        <v>#REF!</v>
      </c>
      <c r="AT161" s="204" t="e">
        <f>IF('Crisis Indicator Data'!#REF!="No Data",1,IF(#REF!&lt;&gt;"",1,0))</f>
        <v>#REF!</v>
      </c>
      <c r="AU161" s="204" t="e">
        <f>IF('Crisis Indicator Data'!#REF!="No Data",1,IF(#REF!&lt;&gt;"",1,0))</f>
        <v>#REF!</v>
      </c>
      <c r="AV161" s="204" t="e">
        <f>IF('Crisis Indicator Data'!#REF!="No Data",1,IF(#REF!&lt;&gt;"",1,0))</f>
        <v>#REF!</v>
      </c>
      <c r="AW161" s="204" t="e">
        <f>IF('Crisis Indicator Data'!#REF!="No Data",1,IF(#REF!&lt;&gt;"",1,0))</f>
        <v>#REF!</v>
      </c>
      <c r="AX161" s="204" t="e">
        <f>IF('Crisis Indicator Data'!#REF!="No Data",1,IF(#REF!&lt;&gt;"",1,0))</f>
        <v>#REF!</v>
      </c>
      <c r="AY161" s="204" t="e">
        <f>IF('Crisis Indicator Data'!#REF!="No Data",1,IF(#REF!&lt;&gt;"",1,0))</f>
        <v>#REF!</v>
      </c>
      <c r="AZ161" s="204" t="e">
        <f>IF('Crisis Indicator Data'!#REF!="No Data",1,IF(#REF!&lt;&gt;"",1,0))</f>
        <v>#REF!</v>
      </c>
      <c r="BA161" t="e">
        <f t="shared" si="8"/>
        <v>#REF!</v>
      </c>
      <c r="BB161" s="22" t="e">
        <f t="shared" si="9"/>
        <v>#REF!</v>
      </c>
    </row>
    <row r="162" spans="1:54" x14ac:dyDescent="0.35">
      <c r="A162" t="s">
        <v>7080</v>
      </c>
      <c r="B162" s="204" t="e">
        <f>IF('Crisis Indicator Data'!#REF!="No Data",1,IF(#REF!&lt;&gt;"",1,0))</f>
        <v>#REF!</v>
      </c>
      <c r="C162" s="204" t="e">
        <f>IF('Crisis Indicator Data'!#REF!="No Data",1,IF(#REF!&lt;&gt;"",1,0))</f>
        <v>#REF!</v>
      </c>
      <c r="D162" s="204" t="e">
        <f>IF('Crisis Indicator Data'!#REF!="No Data",1,IF(#REF!&lt;&gt;"",1,0))</f>
        <v>#REF!</v>
      </c>
      <c r="E162" s="204" t="e">
        <f>IF('Crisis Indicator Data'!#REF!="No Data",1,IF(#REF!&lt;&gt;"",1,0))</f>
        <v>#REF!</v>
      </c>
      <c r="F162" s="204" t="e">
        <f>IF('Crisis Indicator Data'!#REF!="No Data",1,IF(#REF!&lt;&gt;"",1,0))</f>
        <v>#REF!</v>
      </c>
      <c r="G162" s="204" t="e">
        <f>IF('Crisis Indicator Data'!#REF!="No Data",1,IF(#REF!&lt;&gt;"",1,0))</f>
        <v>#REF!</v>
      </c>
      <c r="H162" s="204" t="e">
        <f>IF('Crisis Indicator Data'!#REF!="No Data",1,IF(#REF!&lt;&gt;"",1,0))</f>
        <v>#REF!</v>
      </c>
      <c r="I162" s="204" t="e">
        <f>IF('Crisis Indicator Data'!#REF!="No Data",1,IF(#REF!&lt;&gt;"",1,0))</f>
        <v>#REF!</v>
      </c>
      <c r="J162" s="204" t="e">
        <f>IF('Crisis Indicator Data'!#REF!="No Data",1,IF(#REF!&lt;&gt;"",1,0))</f>
        <v>#REF!</v>
      </c>
      <c r="K162" s="204" t="e">
        <f>IF('Crisis Indicator Data'!#REF!="No Data",1,IF(#REF!&lt;&gt;"",1,0))</f>
        <v>#REF!</v>
      </c>
      <c r="L162" s="204" t="e">
        <f>IF('Crisis Indicator Data'!#REF!="No Data",1,IF(#REF!&lt;&gt;"",1,0))</f>
        <v>#REF!</v>
      </c>
      <c r="M162" s="204" t="e">
        <f>IF('Crisis Indicator Data'!#REF!="No Data",1,IF(#REF!&lt;&gt;"",1,0))</f>
        <v>#REF!</v>
      </c>
      <c r="N162" s="204" t="e">
        <f>IF('Crisis Indicator Data'!#REF!="No Data",1,IF(#REF!&lt;&gt;"",1,0))</f>
        <v>#REF!</v>
      </c>
      <c r="O162" s="204" t="e">
        <f>IF('Crisis Indicator Data'!#REF!="No Data",1,IF(#REF!&lt;&gt;"",1,0))</f>
        <v>#REF!</v>
      </c>
      <c r="P162" s="204" t="e">
        <f>IF('Crisis Indicator Data'!#REF!="No Data",1,IF(#REF!&lt;&gt;"",1,0))</f>
        <v>#REF!</v>
      </c>
      <c r="Q162" s="204" t="e">
        <f>IF('Crisis Indicator Data'!#REF!="No Data",1,IF(#REF!&lt;&gt;"",1,0))</f>
        <v>#REF!</v>
      </c>
      <c r="R162" s="204" t="e">
        <f>IF('Crisis Indicator Data'!#REF!="No Data",1,IF(#REF!&lt;&gt;"",1,0))</f>
        <v>#REF!</v>
      </c>
      <c r="S162" s="204" t="e">
        <f>IF('Crisis Indicator Data'!#REF!="No Data",1,IF(#REF!&lt;&gt;"",1,0))</f>
        <v>#REF!</v>
      </c>
      <c r="T162" s="204" t="e">
        <f>IF('Crisis Indicator Data'!#REF!="No Data",1,IF(#REF!&lt;&gt;"",1,0))</f>
        <v>#REF!</v>
      </c>
      <c r="U162" s="204" t="e">
        <f>IF('Crisis Indicator Data'!#REF!="No Data",1,IF(#REF!&lt;&gt;"",1,0))</f>
        <v>#REF!</v>
      </c>
      <c r="V162" s="204" t="e">
        <f>IF('Crisis Indicator Data'!#REF!="No Data",1,IF(#REF!&lt;&gt;"",1,0))</f>
        <v>#REF!</v>
      </c>
      <c r="W162" s="204" t="e">
        <f>IF('Crisis Indicator Data'!#REF!="No Data",1,IF(#REF!&lt;&gt;"",1,0))</f>
        <v>#REF!</v>
      </c>
      <c r="X162" s="204" t="e">
        <f>IF('Crisis Indicator Data'!#REF!="No Data",1,IF(#REF!&lt;&gt;"",1,0))</f>
        <v>#REF!</v>
      </c>
      <c r="Y162" s="204" t="e">
        <f>IF('Crisis Indicator Data'!#REF!="No Data",1,IF(#REF!&lt;&gt;"",1,0))</f>
        <v>#REF!</v>
      </c>
      <c r="Z162" s="204" t="e">
        <f>IF('Crisis Indicator Data'!#REF!="No Data",1,IF(#REF!&lt;&gt;"",1,0))</f>
        <v>#REF!</v>
      </c>
      <c r="AA162" s="204" t="e">
        <f>IF('Crisis Indicator Data'!#REF!="No Data",1,IF(#REF!&lt;&gt;"",1,0))</f>
        <v>#REF!</v>
      </c>
      <c r="AB162" s="204" t="e">
        <f>IF('Crisis Indicator Data'!#REF!="No Data",1,IF(#REF!&lt;&gt;"",1,0))</f>
        <v>#REF!</v>
      </c>
      <c r="AC162" s="204" t="e">
        <f>IF('Crisis Indicator Data'!#REF!="No Data",1,IF(#REF!&lt;&gt;"",1,0))</f>
        <v>#REF!</v>
      </c>
      <c r="AD162" s="204" t="e">
        <f>IF('Crisis Indicator Data'!#REF!="No Data",1,IF(#REF!&lt;&gt;"",1,0))</f>
        <v>#REF!</v>
      </c>
      <c r="AE162" s="204" t="e">
        <f>IF('Crisis Indicator Data'!#REF!="No Data",1,IF(#REF!&lt;&gt;"",1,0))</f>
        <v>#REF!</v>
      </c>
      <c r="AF162" s="204" t="e">
        <f>IF('Crisis Indicator Data'!#REF!="No Data",1,IF(#REF!&lt;&gt;"",1,0))</f>
        <v>#REF!</v>
      </c>
      <c r="AG162" s="204" t="e">
        <f>IF('Crisis Indicator Data'!#REF!="No Data",1,IF(#REF!&lt;&gt;"",1,0))</f>
        <v>#REF!</v>
      </c>
      <c r="AH162" s="204" t="e">
        <f>IF('Crisis Indicator Data'!#REF!="No Data",1,IF(#REF!&lt;&gt;"",1,0))</f>
        <v>#REF!</v>
      </c>
      <c r="AI162" s="204" t="e">
        <f>IF('Crisis Indicator Data'!#REF!="No Data",1,IF(#REF!&lt;&gt;"",1,0))</f>
        <v>#REF!</v>
      </c>
      <c r="AJ162" s="204" t="e">
        <f>IF('Crisis Indicator Data'!#REF!="No Data",1,IF(#REF!&lt;&gt;"",1,0))</f>
        <v>#REF!</v>
      </c>
      <c r="AK162" s="204" t="e">
        <f>IF('Crisis Indicator Data'!#REF!="No Data",1,IF(#REF!&lt;&gt;"",1,0))</f>
        <v>#REF!</v>
      </c>
      <c r="AL162" s="204" t="e">
        <f>IF('Crisis Indicator Data'!#REF!="No Data",1,IF(#REF!&lt;&gt;"",1,0))</f>
        <v>#REF!</v>
      </c>
      <c r="AM162" s="204" t="e">
        <f>IF('Crisis Indicator Data'!#REF!="No Data",1,IF(#REF!&lt;&gt;"",1,0))</f>
        <v>#REF!</v>
      </c>
      <c r="AN162" s="204" t="e">
        <f>IF('Crisis Indicator Data'!#REF!="No Data",1,IF(#REF!&lt;&gt;"",1,0))</f>
        <v>#REF!</v>
      </c>
      <c r="AO162" s="204" t="e">
        <f>IF('Crisis Indicator Data'!#REF!="No Data",1,IF(#REF!&lt;&gt;"",1,0))</f>
        <v>#REF!</v>
      </c>
      <c r="AP162" s="204" t="e">
        <f>IF('Crisis Indicator Data'!#REF!="No Data",1,IF(#REF!&lt;&gt;"",1,0))</f>
        <v>#REF!</v>
      </c>
      <c r="AQ162" s="204" t="e">
        <f>IF('Crisis Indicator Data'!#REF!="No Data",1,IF(#REF!&lt;&gt;"",1,0))</f>
        <v>#REF!</v>
      </c>
      <c r="AR162" s="204" t="e">
        <f>IF('Crisis Indicator Data'!#REF!="No Data",1,IF(#REF!&lt;&gt;"",1,0))</f>
        <v>#REF!</v>
      </c>
      <c r="AS162" s="204" t="e">
        <f>IF('Crisis Indicator Data'!#REF!="No Data",1,IF(#REF!&lt;&gt;"",1,0))</f>
        <v>#REF!</v>
      </c>
      <c r="AT162" s="204" t="e">
        <f>IF('Crisis Indicator Data'!#REF!="No Data",1,IF(#REF!&lt;&gt;"",1,0))</f>
        <v>#REF!</v>
      </c>
      <c r="AU162" s="204" t="e">
        <f>IF('Crisis Indicator Data'!#REF!="No Data",1,IF(#REF!&lt;&gt;"",1,0))</f>
        <v>#REF!</v>
      </c>
      <c r="AV162" s="204" t="e">
        <f>IF('Crisis Indicator Data'!#REF!="No Data",1,IF(#REF!&lt;&gt;"",1,0))</f>
        <v>#REF!</v>
      </c>
      <c r="AW162" s="204" t="e">
        <f>IF('Crisis Indicator Data'!#REF!="No Data",1,IF(#REF!&lt;&gt;"",1,0))</f>
        <v>#REF!</v>
      </c>
      <c r="AX162" s="204" t="e">
        <f>IF('Crisis Indicator Data'!#REF!="No Data",1,IF(#REF!&lt;&gt;"",1,0))</f>
        <v>#REF!</v>
      </c>
      <c r="AY162" s="204" t="e">
        <f>IF('Crisis Indicator Data'!#REF!="No Data",1,IF(#REF!&lt;&gt;"",1,0))</f>
        <v>#REF!</v>
      </c>
      <c r="AZ162" s="204" t="e">
        <f>IF('Crisis Indicator Data'!#REF!="No Data",1,IF(#REF!&lt;&gt;"",1,0))</f>
        <v>#REF!</v>
      </c>
      <c r="BA162" t="e">
        <f t="shared" ref="BA162:BA192" si="10">SUM(B162:AZ162)</f>
        <v>#REF!</v>
      </c>
      <c r="BB162" s="22" t="e">
        <f t="shared" ref="BB162:BB192" si="11">BA162/51</f>
        <v>#REF!</v>
      </c>
    </row>
    <row r="163" spans="1:54" x14ac:dyDescent="0.35">
      <c r="A163" t="s">
        <v>7096</v>
      </c>
      <c r="B163" s="204" t="e">
        <f>IF('Crisis Indicator Data'!#REF!="No Data",1,IF(#REF!&lt;&gt;"",1,0))</f>
        <v>#REF!</v>
      </c>
      <c r="C163" s="204" t="e">
        <f>IF('Crisis Indicator Data'!#REF!="No Data",1,IF(#REF!&lt;&gt;"",1,0))</f>
        <v>#REF!</v>
      </c>
      <c r="D163" s="204" t="e">
        <f>IF('Crisis Indicator Data'!#REF!="No Data",1,IF(#REF!&lt;&gt;"",1,0))</f>
        <v>#REF!</v>
      </c>
      <c r="E163" s="204" t="e">
        <f>IF('Crisis Indicator Data'!#REF!="No Data",1,IF(#REF!&lt;&gt;"",1,0))</f>
        <v>#REF!</v>
      </c>
      <c r="F163" s="204" t="e">
        <f>IF('Crisis Indicator Data'!#REF!="No Data",1,IF(#REF!&lt;&gt;"",1,0))</f>
        <v>#REF!</v>
      </c>
      <c r="G163" s="204" t="e">
        <f>IF('Crisis Indicator Data'!#REF!="No Data",1,IF(#REF!&lt;&gt;"",1,0))</f>
        <v>#REF!</v>
      </c>
      <c r="H163" s="204" t="e">
        <f>IF('Crisis Indicator Data'!#REF!="No Data",1,IF(#REF!&lt;&gt;"",1,0))</f>
        <v>#REF!</v>
      </c>
      <c r="I163" s="204" t="e">
        <f>IF('Crisis Indicator Data'!#REF!="No Data",1,IF(#REF!&lt;&gt;"",1,0))</f>
        <v>#REF!</v>
      </c>
      <c r="J163" s="204" t="e">
        <f>IF('Crisis Indicator Data'!#REF!="No Data",1,IF(#REF!&lt;&gt;"",1,0))</f>
        <v>#REF!</v>
      </c>
      <c r="K163" s="204" t="e">
        <f>IF('Crisis Indicator Data'!#REF!="No Data",1,IF(#REF!&lt;&gt;"",1,0))</f>
        <v>#REF!</v>
      </c>
      <c r="L163" s="204" t="e">
        <f>IF('Crisis Indicator Data'!#REF!="No Data",1,IF(#REF!&lt;&gt;"",1,0))</f>
        <v>#REF!</v>
      </c>
      <c r="M163" s="204" t="e">
        <f>IF('Crisis Indicator Data'!#REF!="No Data",1,IF(#REF!&lt;&gt;"",1,0))</f>
        <v>#REF!</v>
      </c>
      <c r="N163" s="204" t="e">
        <f>IF('Crisis Indicator Data'!#REF!="No Data",1,IF(#REF!&lt;&gt;"",1,0))</f>
        <v>#REF!</v>
      </c>
      <c r="O163" s="204" t="e">
        <f>IF('Crisis Indicator Data'!#REF!="No Data",1,IF(#REF!&lt;&gt;"",1,0))</f>
        <v>#REF!</v>
      </c>
      <c r="P163" s="204" t="e">
        <f>IF('Crisis Indicator Data'!#REF!="No Data",1,IF(#REF!&lt;&gt;"",1,0))</f>
        <v>#REF!</v>
      </c>
      <c r="Q163" s="204" t="e">
        <f>IF('Crisis Indicator Data'!#REF!="No Data",1,IF(#REF!&lt;&gt;"",1,0))</f>
        <v>#REF!</v>
      </c>
      <c r="R163" s="204" t="e">
        <f>IF('Crisis Indicator Data'!#REF!="No Data",1,IF(#REF!&lt;&gt;"",1,0))</f>
        <v>#REF!</v>
      </c>
      <c r="S163" s="204" t="e">
        <f>IF('Crisis Indicator Data'!#REF!="No Data",1,IF(#REF!&lt;&gt;"",1,0))</f>
        <v>#REF!</v>
      </c>
      <c r="T163" s="204" t="e">
        <f>IF('Crisis Indicator Data'!#REF!="No Data",1,IF(#REF!&lt;&gt;"",1,0))</f>
        <v>#REF!</v>
      </c>
      <c r="U163" s="204" t="e">
        <f>IF('Crisis Indicator Data'!#REF!="No Data",1,IF(#REF!&lt;&gt;"",1,0))</f>
        <v>#REF!</v>
      </c>
      <c r="V163" s="204" t="e">
        <f>IF('Crisis Indicator Data'!#REF!="No Data",1,IF(#REF!&lt;&gt;"",1,0))</f>
        <v>#REF!</v>
      </c>
      <c r="W163" s="204" t="e">
        <f>IF('Crisis Indicator Data'!#REF!="No Data",1,IF(#REF!&lt;&gt;"",1,0))</f>
        <v>#REF!</v>
      </c>
      <c r="X163" s="204" t="e">
        <f>IF('Crisis Indicator Data'!#REF!="No Data",1,IF(#REF!&lt;&gt;"",1,0))</f>
        <v>#REF!</v>
      </c>
      <c r="Y163" s="204" t="e">
        <f>IF('Crisis Indicator Data'!#REF!="No Data",1,IF(#REF!&lt;&gt;"",1,0))</f>
        <v>#REF!</v>
      </c>
      <c r="Z163" s="204" t="e">
        <f>IF('Crisis Indicator Data'!#REF!="No Data",1,IF(#REF!&lt;&gt;"",1,0))</f>
        <v>#REF!</v>
      </c>
      <c r="AA163" s="204" t="e">
        <f>IF('Crisis Indicator Data'!#REF!="No Data",1,IF(#REF!&lt;&gt;"",1,0))</f>
        <v>#REF!</v>
      </c>
      <c r="AB163" s="204" t="e">
        <f>IF('Crisis Indicator Data'!#REF!="No Data",1,IF(#REF!&lt;&gt;"",1,0))</f>
        <v>#REF!</v>
      </c>
      <c r="AC163" s="204" t="e">
        <f>IF('Crisis Indicator Data'!#REF!="No Data",1,IF(#REF!&lt;&gt;"",1,0))</f>
        <v>#REF!</v>
      </c>
      <c r="AD163" s="204" t="e">
        <f>IF('Crisis Indicator Data'!#REF!="No Data",1,IF(#REF!&lt;&gt;"",1,0))</f>
        <v>#REF!</v>
      </c>
      <c r="AE163" s="204" t="e">
        <f>IF('Crisis Indicator Data'!#REF!="No Data",1,IF(#REF!&lt;&gt;"",1,0))</f>
        <v>#REF!</v>
      </c>
      <c r="AF163" s="204" t="e">
        <f>IF('Crisis Indicator Data'!#REF!="No Data",1,IF(#REF!&lt;&gt;"",1,0))</f>
        <v>#REF!</v>
      </c>
      <c r="AG163" s="204" t="e">
        <f>IF('Crisis Indicator Data'!#REF!="No Data",1,IF(#REF!&lt;&gt;"",1,0))</f>
        <v>#REF!</v>
      </c>
      <c r="AH163" s="204" t="e">
        <f>IF('Crisis Indicator Data'!#REF!="No Data",1,IF(#REF!&lt;&gt;"",1,0))</f>
        <v>#REF!</v>
      </c>
      <c r="AI163" s="204" t="e">
        <f>IF('Crisis Indicator Data'!#REF!="No Data",1,IF(#REF!&lt;&gt;"",1,0))</f>
        <v>#REF!</v>
      </c>
      <c r="AJ163" s="204" t="e">
        <f>IF('Crisis Indicator Data'!#REF!="No Data",1,IF(#REF!&lt;&gt;"",1,0))</f>
        <v>#REF!</v>
      </c>
      <c r="AK163" s="204" t="e">
        <f>IF('Crisis Indicator Data'!#REF!="No Data",1,IF(#REF!&lt;&gt;"",1,0))</f>
        <v>#REF!</v>
      </c>
      <c r="AL163" s="204" t="e">
        <f>IF('Crisis Indicator Data'!#REF!="No Data",1,IF(#REF!&lt;&gt;"",1,0))</f>
        <v>#REF!</v>
      </c>
      <c r="AM163" s="204" t="e">
        <f>IF('Crisis Indicator Data'!#REF!="No Data",1,IF(#REF!&lt;&gt;"",1,0))</f>
        <v>#REF!</v>
      </c>
      <c r="AN163" s="204" t="e">
        <f>IF('Crisis Indicator Data'!#REF!="No Data",1,IF(#REF!&lt;&gt;"",1,0))</f>
        <v>#REF!</v>
      </c>
      <c r="AO163" s="204" t="e">
        <f>IF('Crisis Indicator Data'!#REF!="No Data",1,IF(#REF!&lt;&gt;"",1,0))</f>
        <v>#REF!</v>
      </c>
      <c r="AP163" s="204" t="e">
        <f>IF('Crisis Indicator Data'!#REF!="No Data",1,IF(#REF!&lt;&gt;"",1,0))</f>
        <v>#REF!</v>
      </c>
      <c r="AQ163" s="204" t="e">
        <f>IF('Crisis Indicator Data'!#REF!="No Data",1,IF(#REF!&lt;&gt;"",1,0))</f>
        <v>#REF!</v>
      </c>
      <c r="AR163" s="204" t="e">
        <f>IF('Crisis Indicator Data'!#REF!="No Data",1,IF(#REF!&lt;&gt;"",1,0))</f>
        <v>#REF!</v>
      </c>
      <c r="AS163" s="204" t="e">
        <f>IF('Crisis Indicator Data'!#REF!="No Data",1,IF(#REF!&lt;&gt;"",1,0))</f>
        <v>#REF!</v>
      </c>
      <c r="AT163" s="204" t="e">
        <f>IF('Crisis Indicator Data'!#REF!="No Data",1,IF(#REF!&lt;&gt;"",1,0))</f>
        <v>#REF!</v>
      </c>
      <c r="AU163" s="204" t="e">
        <f>IF('Crisis Indicator Data'!#REF!="No Data",1,IF(#REF!&lt;&gt;"",1,0))</f>
        <v>#REF!</v>
      </c>
      <c r="AV163" s="204" t="e">
        <f>IF('Crisis Indicator Data'!#REF!="No Data",1,IF(#REF!&lt;&gt;"",1,0))</f>
        <v>#REF!</v>
      </c>
      <c r="AW163" s="204" t="e">
        <f>IF('Crisis Indicator Data'!#REF!="No Data",1,IF(#REF!&lt;&gt;"",1,0))</f>
        <v>#REF!</v>
      </c>
      <c r="AX163" s="204" t="e">
        <f>IF('Crisis Indicator Data'!#REF!="No Data",1,IF(#REF!&lt;&gt;"",1,0))</f>
        <v>#REF!</v>
      </c>
      <c r="AY163" s="204" t="e">
        <f>IF('Crisis Indicator Data'!#REF!="No Data",1,IF(#REF!&lt;&gt;"",1,0))</f>
        <v>#REF!</v>
      </c>
      <c r="AZ163" s="204" t="e">
        <f>IF('Crisis Indicator Data'!#REF!="No Data",1,IF(#REF!&lt;&gt;"",1,0))</f>
        <v>#REF!</v>
      </c>
      <c r="BA163" t="e">
        <f t="shared" si="10"/>
        <v>#REF!</v>
      </c>
      <c r="BB163" s="22" t="e">
        <f t="shared" si="11"/>
        <v>#REF!</v>
      </c>
    </row>
    <row r="164" spans="1:54" x14ac:dyDescent="0.35">
      <c r="A164" t="s">
        <v>7103</v>
      </c>
      <c r="B164" s="204" t="e">
        <f>IF('Crisis Indicator Data'!#REF!="No Data",1,IF(#REF!&lt;&gt;"",1,0))</f>
        <v>#REF!</v>
      </c>
      <c r="C164" s="204" t="e">
        <f>IF('Crisis Indicator Data'!#REF!="No Data",1,IF(#REF!&lt;&gt;"",1,0))</f>
        <v>#REF!</v>
      </c>
      <c r="D164" s="204" t="e">
        <f>IF('Crisis Indicator Data'!#REF!="No Data",1,IF(#REF!&lt;&gt;"",1,0))</f>
        <v>#REF!</v>
      </c>
      <c r="E164" s="204" t="e">
        <f>IF('Crisis Indicator Data'!#REF!="No Data",1,IF(#REF!&lt;&gt;"",1,0))</f>
        <v>#REF!</v>
      </c>
      <c r="F164" s="204" t="e">
        <f>IF('Crisis Indicator Data'!#REF!="No Data",1,IF(#REF!&lt;&gt;"",1,0))</f>
        <v>#REF!</v>
      </c>
      <c r="G164" s="204" t="e">
        <f>IF('Crisis Indicator Data'!#REF!="No Data",1,IF(#REF!&lt;&gt;"",1,0))</f>
        <v>#REF!</v>
      </c>
      <c r="H164" s="204" t="e">
        <f>IF('Crisis Indicator Data'!#REF!="No Data",1,IF(#REF!&lt;&gt;"",1,0))</f>
        <v>#REF!</v>
      </c>
      <c r="I164" s="204" t="e">
        <f>IF('Crisis Indicator Data'!#REF!="No Data",1,IF(#REF!&lt;&gt;"",1,0))</f>
        <v>#REF!</v>
      </c>
      <c r="J164" s="204" t="e">
        <f>IF('Crisis Indicator Data'!#REF!="No Data",1,IF(#REF!&lt;&gt;"",1,0))</f>
        <v>#REF!</v>
      </c>
      <c r="K164" s="204" t="e">
        <f>IF('Crisis Indicator Data'!#REF!="No Data",1,IF(#REF!&lt;&gt;"",1,0))</f>
        <v>#REF!</v>
      </c>
      <c r="L164" s="204" t="e">
        <f>IF('Crisis Indicator Data'!#REF!="No Data",1,IF(#REF!&lt;&gt;"",1,0))</f>
        <v>#REF!</v>
      </c>
      <c r="M164" s="204" t="e">
        <f>IF('Crisis Indicator Data'!#REF!="No Data",1,IF(#REF!&lt;&gt;"",1,0))</f>
        <v>#REF!</v>
      </c>
      <c r="N164" s="204" t="e">
        <f>IF('Crisis Indicator Data'!#REF!="No Data",1,IF(#REF!&lt;&gt;"",1,0))</f>
        <v>#REF!</v>
      </c>
      <c r="O164" s="204" t="e">
        <f>IF('Crisis Indicator Data'!#REF!="No Data",1,IF(#REF!&lt;&gt;"",1,0))</f>
        <v>#REF!</v>
      </c>
      <c r="P164" s="204" t="e">
        <f>IF('Crisis Indicator Data'!#REF!="No Data",1,IF(#REF!&lt;&gt;"",1,0))</f>
        <v>#REF!</v>
      </c>
      <c r="Q164" s="204" t="e">
        <f>IF('Crisis Indicator Data'!#REF!="No Data",1,IF(#REF!&lt;&gt;"",1,0))</f>
        <v>#REF!</v>
      </c>
      <c r="R164" s="204" t="e">
        <f>IF('Crisis Indicator Data'!#REF!="No Data",1,IF(#REF!&lt;&gt;"",1,0))</f>
        <v>#REF!</v>
      </c>
      <c r="S164" s="204" t="e">
        <f>IF('Crisis Indicator Data'!#REF!="No Data",1,IF(#REF!&lt;&gt;"",1,0))</f>
        <v>#REF!</v>
      </c>
      <c r="T164" s="204" t="e">
        <f>IF('Crisis Indicator Data'!#REF!="No Data",1,IF(#REF!&lt;&gt;"",1,0))</f>
        <v>#REF!</v>
      </c>
      <c r="U164" s="204" t="e">
        <f>IF('Crisis Indicator Data'!#REF!="No Data",1,IF(#REF!&lt;&gt;"",1,0))</f>
        <v>#REF!</v>
      </c>
      <c r="V164" s="204" t="e">
        <f>IF('Crisis Indicator Data'!#REF!="No Data",1,IF(#REF!&lt;&gt;"",1,0))</f>
        <v>#REF!</v>
      </c>
      <c r="W164" s="204" t="e">
        <f>IF('Crisis Indicator Data'!#REF!="No Data",1,IF(#REF!&lt;&gt;"",1,0))</f>
        <v>#REF!</v>
      </c>
      <c r="X164" s="204" t="e">
        <f>IF('Crisis Indicator Data'!#REF!="No Data",1,IF(#REF!&lt;&gt;"",1,0))</f>
        <v>#REF!</v>
      </c>
      <c r="Y164" s="204" t="e">
        <f>IF('Crisis Indicator Data'!#REF!="No Data",1,IF(#REF!&lt;&gt;"",1,0))</f>
        <v>#REF!</v>
      </c>
      <c r="Z164" s="204" t="e">
        <f>IF('Crisis Indicator Data'!#REF!="No Data",1,IF(#REF!&lt;&gt;"",1,0))</f>
        <v>#REF!</v>
      </c>
      <c r="AA164" s="204" t="e">
        <f>IF('Crisis Indicator Data'!#REF!="No Data",1,IF(#REF!&lt;&gt;"",1,0))</f>
        <v>#REF!</v>
      </c>
      <c r="AB164" s="204" t="e">
        <f>IF('Crisis Indicator Data'!#REF!="No Data",1,IF(#REF!&lt;&gt;"",1,0))</f>
        <v>#REF!</v>
      </c>
      <c r="AC164" s="204" t="e">
        <f>IF('Crisis Indicator Data'!#REF!="No Data",1,IF(#REF!&lt;&gt;"",1,0))</f>
        <v>#REF!</v>
      </c>
      <c r="AD164" s="204" t="e">
        <f>IF('Crisis Indicator Data'!#REF!="No Data",1,IF(#REF!&lt;&gt;"",1,0))</f>
        <v>#REF!</v>
      </c>
      <c r="AE164" s="204" t="e">
        <f>IF('Crisis Indicator Data'!#REF!="No Data",1,IF(#REF!&lt;&gt;"",1,0))</f>
        <v>#REF!</v>
      </c>
      <c r="AF164" s="204" t="e">
        <f>IF('Crisis Indicator Data'!#REF!="No Data",1,IF(#REF!&lt;&gt;"",1,0))</f>
        <v>#REF!</v>
      </c>
      <c r="AG164" s="204" t="e">
        <f>IF('Crisis Indicator Data'!#REF!="No Data",1,IF(#REF!&lt;&gt;"",1,0))</f>
        <v>#REF!</v>
      </c>
      <c r="AH164" s="204" t="e">
        <f>IF('Crisis Indicator Data'!#REF!="No Data",1,IF(#REF!&lt;&gt;"",1,0))</f>
        <v>#REF!</v>
      </c>
      <c r="AI164" s="204" t="e">
        <f>IF('Crisis Indicator Data'!#REF!="No Data",1,IF(#REF!&lt;&gt;"",1,0))</f>
        <v>#REF!</v>
      </c>
      <c r="AJ164" s="204" t="e">
        <f>IF('Crisis Indicator Data'!#REF!="No Data",1,IF(#REF!&lt;&gt;"",1,0))</f>
        <v>#REF!</v>
      </c>
      <c r="AK164" s="204" t="e">
        <f>IF('Crisis Indicator Data'!#REF!="No Data",1,IF(#REF!&lt;&gt;"",1,0))</f>
        <v>#REF!</v>
      </c>
      <c r="AL164" s="204" t="e">
        <f>IF('Crisis Indicator Data'!#REF!="No Data",1,IF(#REF!&lt;&gt;"",1,0))</f>
        <v>#REF!</v>
      </c>
      <c r="AM164" s="204" t="e">
        <f>IF('Crisis Indicator Data'!#REF!="No Data",1,IF(#REF!&lt;&gt;"",1,0))</f>
        <v>#REF!</v>
      </c>
      <c r="AN164" s="204" t="e">
        <f>IF('Crisis Indicator Data'!#REF!="No Data",1,IF(#REF!&lt;&gt;"",1,0))</f>
        <v>#REF!</v>
      </c>
      <c r="AO164" s="204" t="e">
        <f>IF('Crisis Indicator Data'!#REF!="No Data",1,IF(#REF!&lt;&gt;"",1,0))</f>
        <v>#REF!</v>
      </c>
      <c r="AP164" s="204" t="e">
        <f>IF('Crisis Indicator Data'!#REF!="No Data",1,IF(#REF!&lt;&gt;"",1,0))</f>
        <v>#REF!</v>
      </c>
      <c r="AQ164" s="204" t="e">
        <f>IF('Crisis Indicator Data'!#REF!="No Data",1,IF(#REF!&lt;&gt;"",1,0))</f>
        <v>#REF!</v>
      </c>
      <c r="AR164" s="204" t="e">
        <f>IF('Crisis Indicator Data'!#REF!="No Data",1,IF(#REF!&lt;&gt;"",1,0))</f>
        <v>#REF!</v>
      </c>
      <c r="AS164" s="204" t="e">
        <f>IF('Crisis Indicator Data'!#REF!="No Data",1,IF(#REF!&lt;&gt;"",1,0))</f>
        <v>#REF!</v>
      </c>
      <c r="AT164" s="204" t="e">
        <f>IF('Crisis Indicator Data'!#REF!="No Data",1,IF(#REF!&lt;&gt;"",1,0))</f>
        <v>#REF!</v>
      </c>
      <c r="AU164" s="204" t="e">
        <f>IF('Crisis Indicator Data'!#REF!="No Data",1,IF(#REF!&lt;&gt;"",1,0))</f>
        <v>#REF!</v>
      </c>
      <c r="AV164" s="204" t="e">
        <f>IF('Crisis Indicator Data'!#REF!="No Data",1,IF(#REF!&lt;&gt;"",1,0))</f>
        <v>#REF!</v>
      </c>
      <c r="AW164" s="204" t="e">
        <f>IF('Crisis Indicator Data'!#REF!="No Data",1,IF(#REF!&lt;&gt;"",1,0))</f>
        <v>#REF!</v>
      </c>
      <c r="AX164" s="204" t="e">
        <f>IF('Crisis Indicator Data'!#REF!="No Data",1,IF(#REF!&lt;&gt;"",1,0))</f>
        <v>#REF!</v>
      </c>
      <c r="AY164" s="204" t="e">
        <f>IF('Crisis Indicator Data'!#REF!="No Data",1,IF(#REF!&lt;&gt;"",1,0))</f>
        <v>#REF!</v>
      </c>
      <c r="AZ164" s="204" t="e">
        <f>IF('Crisis Indicator Data'!#REF!="No Data",1,IF(#REF!&lt;&gt;"",1,0))</f>
        <v>#REF!</v>
      </c>
      <c r="BA164" t="e">
        <f t="shared" si="10"/>
        <v>#REF!</v>
      </c>
      <c r="BB164" s="22" t="e">
        <f t="shared" si="11"/>
        <v>#REF!</v>
      </c>
    </row>
    <row r="165" spans="1:54" x14ac:dyDescent="0.35">
      <c r="A165" t="s">
        <v>7102</v>
      </c>
      <c r="B165" s="204" t="e">
        <f>IF('Crisis Indicator Data'!#REF!="No Data",1,IF(#REF!&lt;&gt;"",1,0))</f>
        <v>#REF!</v>
      </c>
      <c r="C165" s="204" t="e">
        <f>IF('Crisis Indicator Data'!#REF!="No Data",1,IF(#REF!&lt;&gt;"",1,0))</f>
        <v>#REF!</v>
      </c>
      <c r="D165" s="204" t="e">
        <f>IF('Crisis Indicator Data'!#REF!="No Data",1,IF(#REF!&lt;&gt;"",1,0))</f>
        <v>#REF!</v>
      </c>
      <c r="E165" s="204" t="e">
        <f>IF('Crisis Indicator Data'!#REF!="No Data",1,IF(#REF!&lt;&gt;"",1,0))</f>
        <v>#REF!</v>
      </c>
      <c r="F165" s="204" t="e">
        <f>IF('Crisis Indicator Data'!#REF!="No Data",1,IF(#REF!&lt;&gt;"",1,0))</f>
        <v>#REF!</v>
      </c>
      <c r="G165" s="204" t="e">
        <f>IF('Crisis Indicator Data'!#REF!="No Data",1,IF(#REF!&lt;&gt;"",1,0))</f>
        <v>#REF!</v>
      </c>
      <c r="H165" s="204" t="e">
        <f>IF('Crisis Indicator Data'!#REF!="No Data",1,IF(#REF!&lt;&gt;"",1,0))</f>
        <v>#REF!</v>
      </c>
      <c r="I165" s="204" t="e">
        <f>IF('Crisis Indicator Data'!#REF!="No Data",1,IF(#REF!&lt;&gt;"",1,0))</f>
        <v>#REF!</v>
      </c>
      <c r="J165" s="204" t="e">
        <f>IF('Crisis Indicator Data'!#REF!="No Data",1,IF(#REF!&lt;&gt;"",1,0))</f>
        <v>#REF!</v>
      </c>
      <c r="K165" s="204" t="e">
        <f>IF('Crisis Indicator Data'!#REF!="No Data",1,IF(#REF!&lt;&gt;"",1,0))</f>
        <v>#REF!</v>
      </c>
      <c r="L165" s="204" t="e">
        <f>IF('Crisis Indicator Data'!#REF!="No Data",1,IF(#REF!&lt;&gt;"",1,0))</f>
        <v>#REF!</v>
      </c>
      <c r="M165" s="204" t="e">
        <f>IF('Crisis Indicator Data'!#REF!="No Data",1,IF(#REF!&lt;&gt;"",1,0))</f>
        <v>#REF!</v>
      </c>
      <c r="N165" s="204" t="e">
        <f>IF('Crisis Indicator Data'!#REF!="No Data",1,IF(#REF!&lt;&gt;"",1,0))</f>
        <v>#REF!</v>
      </c>
      <c r="O165" s="204" t="e">
        <f>IF('Crisis Indicator Data'!#REF!="No Data",1,IF(#REF!&lt;&gt;"",1,0))</f>
        <v>#REF!</v>
      </c>
      <c r="P165" s="204" t="e">
        <f>IF('Crisis Indicator Data'!#REF!="No Data",1,IF(#REF!&lt;&gt;"",1,0))</f>
        <v>#REF!</v>
      </c>
      <c r="Q165" s="204" t="e">
        <f>IF('Crisis Indicator Data'!#REF!="No Data",1,IF(#REF!&lt;&gt;"",1,0))</f>
        <v>#REF!</v>
      </c>
      <c r="R165" s="204" t="e">
        <f>IF('Crisis Indicator Data'!#REF!="No Data",1,IF(#REF!&lt;&gt;"",1,0))</f>
        <v>#REF!</v>
      </c>
      <c r="S165" s="204" t="e">
        <f>IF('Crisis Indicator Data'!#REF!="No Data",1,IF(#REF!&lt;&gt;"",1,0))</f>
        <v>#REF!</v>
      </c>
      <c r="T165" s="204" t="e">
        <f>IF('Crisis Indicator Data'!#REF!="No Data",1,IF(#REF!&lt;&gt;"",1,0))</f>
        <v>#REF!</v>
      </c>
      <c r="U165" s="204" t="e">
        <f>IF('Crisis Indicator Data'!#REF!="No Data",1,IF(#REF!&lt;&gt;"",1,0))</f>
        <v>#REF!</v>
      </c>
      <c r="V165" s="204" t="e">
        <f>IF('Crisis Indicator Data'!#REF!="No Data",1,IF(#REF!&lt;&gt;"",1,0))</f>
        <v>#REF!</v>
      </c>
      <c r="W165" s="204" t="e">
        <f>IF('Crisis Indicator Data'!#REF!="No Data",1,IF(#REF!&lt;&gt;"",1,0))</f>
        <v>#REF!</v>
      </c>
      <c r="X165" s="204" t="e">
        <f>IF('Crisis Indicator Data'!#REF!="No Data",1,IF(#REF!&lt;&gt;"",1,0))</f>
        <v>#REF!</v>
      </c>
      <c r="Y165" s="204" t="e">
        <f>IF('Crisis Indicator Data'!#REF!="No Data",1,IF(#REF!&lt;&gt;"",1,0))</f>
        <v>#REF!</v>
      </c>
      <c r="Z165" s="204" t="e">
        <f>IF('Crisis Indicator Data'!#REF!="No Data",1,IF(#REF!&lt;&gt;"",1,0))</f>
        <v>#REF!</v>
      </c>
      <c r="AA165" s="204" t="e">
        <f>IF('Crisis Indicator Data'!#REF!="No Data",1,IF(#REF!&lt;&gt;"",1,0))</f>
        <v>#REF!</v>
      </c>
      <c r="AB165" s="204" t="e">
        <f>IF('Crisis Indicator Data'!#REF!="No Data",1,IF(#REF!&lt;&gt;"",1,0))</f>
        <v>#REF!</v>
      </c>
      <c r="AC165" s="204" t="e">
        <f>IF('Crisis Indicator Data'!#REF!="No Data",1,IF(#REF!&lt;&gt;"",1,0))</f>
        <v>#REF!</v>
      </c>
      <c r="AD165" s="204" t="e">
        <f>IF('Crisis Indicator Data'!#REF!="No Data",1,IF(#REF!&lt;&gt;"",1,0))</f>
        <v>#REF!</v>
      </c>
      <c r="AE165" s="204" t="e">
        <f>IF('Crisis Indicator Data'!#REF!="No Data",1,IF(#REF!&lt;&gt;"",1,0))</f>
        <v>#REF!</v>
      </c>
      <c r="AF165" s="204" t="e">
        <f>IF('Crisis Indicator Data'!#REF!="No Data",1,IF(#REF!&lt;&gt;"",1,0))</f>
        <v>#REF!</v>
      </c>
      <c r="AG165" s="204" t="e">
        <f>IF('Crisis Indicator Data'!#REF!="No Data",1,IF(#REF!&lt;&gt;"",1,0))</f>
        <v>#REF!</v>
      </c>
      <c r="AH165" s="204" t="e">
        <f>IF('Crisis Indicator Data'!#REF!="No Data",1,IF(#REF!&lt;&gt;"",1,0))</f>
        <v>#REF!</v>
      </c>
      <c r="AI165" s="204" t="e">
        <f>IF('Crisis Indicator Data'!#REF!="No Data",1,IF(#REF!&lt;&gt;"",1,0))</f>
        <v>#REF!</v>
      </c>
      <c r="AJ165" s="204" t="e">
        <f>IF('Crisis Indicator Data'!#REF!="No Data",1,IF(#REF!&lt;&gt;"",1,0))</f>
        <v>#REF!</v>
      </c>
      <c r="AK165" s="204" t="e">
        <f>IF('Crisis Indicator Data'!#REF!="No Data",1,IF(#REF!&lt;&gt;"",1,0))</f>
        <v>#REF!</v>
      </c>
      <c r="AL165" s="204" t="e">
        <f>IF('Crisis Indicator Data'!#REF!="No Data",1,IF(#REF!&lt;&gt;"",1,0))</f>
        <v>#REF!</v>
      </c>
      <c r="AM165" s="204" t="e">
        <f>IF('Crisis Indicator Data'!#REF!="No Data",1,IF(#REF!&lt;&gt;"",1,0))</f>
        <v>#REF!</v>
      </c>
      <c r="AN165" s="204" t="e">
        <f>IF('Crisis Indicator Data'!#REF!="No Data",1,IF(#REF!&lt;&gt;"",1,0))</f>
        <v>#REF!</v>
      </c>
      <c r="AO165" s="204" t="e">
        <f>IF('Crisis Indicator Data'!#REF!="No Data",1,IF(#REF!&lt;&gt;"",1,0))</f>
        <v>#REF!</v>
      </c>
      <c r="AP165" s="204" t="e">
        <f>IF('Crisis Indicator Data'!#REF!="No Data",1,IF(#REF!&lt;&gt;"",1,0))</f>
        <v>#REF!</v>
      </c>
      <c r="AQ165" s="204" t="e">
        <f>IF('Crisis Indicator Data'!#REF!="No Data",1,IF(#REF!&lt;&gt;"",1,0))</f>
        <v>#REF!</v>
      </c>
      <c r="AR165" s="204" t="e">
        <f>IF('Crisis Indicator Data'!#REF!="No Data",1,IF(#REF!&lt;&gt;"",1,0))</f>
        <v>#REF!</v>
      </c>
      <c r="AS165" s="204" t="e">
        <f>IF('Crisis Indicator Data'!#REF!="No Data",1,IF(#REF!&lt;&gt;"",1,0))</f>
        <v>#REF!</v>
      </c>
      <c r="AT165" s="204" t="e">
        <f>IF('Crisis Indicator Data'!#REF!="No Data",1,IF(#REF!&lt;&gt;"",1,0))</f>
        <v>#REF!</v>
      </c>
      <c r="AU165" s="204" t="e">
        <f>IF('Crisis Indicator Data'!#REF!="No Data",1,IF(#REF!&lt;&gt;"",1,0))</f>
        <v>#REF!</v>
      </c>
      <c r="AV165" s="204" t="e">
        <f>IF('Crisis Indicator Data'!#REF!="No Data",1,IF(#REF!&lt;&gt;"",1,0))</f>
        <v>#REF!</v>
      </c>
      <c r="AW165" s="204" t="e">
        <f>IF('Crisis Indicator Data'!#REF!="No Data",1,IF(#REF!&lt;&gt;"",1,0))</f>
        <v>#REF!</v>
      </c>
      <c r="AX165" s="204" t="e">
        <f>IF('Crisis Indicator Data'!#REF!="No Data",1,IF(#REF!&lt;&gt;"",1,0))</f>
        <v>#REF!</v>
      </c>
      <c r="AY165" s="204" t="e">
        <f>IF('Crisis Indicator Data'!#REF!="No Data",1,IF(#REF!&lt;&gt;"",1,0))</f>
        <v>#REF!</v>
      </c>
      <c r="AZ165" s="204" t="e">
        <f>IF('Crisis Indicator Data'!#REF!="No Data",1,IF(#REF!&lt;&gt;"",1,0))</f>
        <v>#REF!</v>
      </c>
      <c r="BA165" t="e">
        <f t="shared" si="10"/>
        <v>#REF!</v>
      </c>
      <c r="BB165" s="22" t="e">
        <f t="shared" si="11"/>
        <v>#REF!</v>
      </c>
    </row>
    <row r="166" spans="1:54" x14ac:dyDescent="0.35">
      <c r="A166" t="s">
        <v>6886</v>
      </c>
      <c r="B166" s="204" t="e">
        <f>IF('Crisis Indicator Data'!#REF!="No Data",1,IF(#REF!&lt;&gt;"",1,0))</f>
        <v>#REF!</v>
      </c>
      <c r="C166" s="204" t="e">
        <f>IF('Crisis Indicator Data'!#REF!="No Data",1,IF(#REF!&lt;&gt;"",1,0))</f>
        <v>#REF!</v>
      </c>
      <c r="D166" s="204" t="e">
        <f>IF('Crisis Indicator Data'!#REF!="No Data",1,IF(#REF!&lt;&gt;"",1,0))</f>
        <v>#REF!</v>
      </c>
      <c r="E166" s="204" t="e">
        <f>IF('Crisis Indicator Data'!#REF!="No Data",1,IF(#REF!&lt;&gt;"",1,0))</f>
        <v>#REF!</v>
      </c>
      <c r="F166" s="204" t="e">
        <f>IF('Crisis Indicator Data'!#REF!="No Data",1,IF(#REF!&lt;&gt;"",1,0))</f>
        <v>#REF!</v>
      </c>
      <c r="G166" s="204" t="e">
        <f>IF('Crisis Indicator Data'!#REF!="No Data",1,IF(#REF!&lt;&gt;"",1,0))</f>
        <v>#REF!</v>
      </c>
      <c r="H166" s="204" t="e">
        <f>IF('Crisis Indicator Data'!#REF!="No Data",1,IF(#REF!&lt;&gt;"",1,0))</f>
        <v>#REF!</v>
      </c>
      <c r="I166" s="204" t="e">
        <f>IF('Crisis Indicator Data'!#REF!="No Data",1,IF(#REF!&lt;&gt;"",1,0))</f>
        <v>#REF!</v>
      </c>
      <c r="J166" s="204" t="e">
        <f>IF('Crisis Indicator Data'!#REF!="No Data",1,IF(#REF!&lt;&gt;"",1,0))</f>
        <v>#REF!</v>
      </c>
      <c r="K166" s="204" t="e">
        <f>IF('Crisis Indicator Data'!#REF!="No Data",1,IF(#REF!&lt;&gt;"",1,0))</f>
        <v>#REF!</v>
      </c>
      <c r="L166" s="204" t="e">
        <f>IF('Crisis Indicator Data'!#REF!="No Data",1,IF(#REF!&lt;&gt;"",1,0))</f>
        <v>#REF!</v>
      </c>
      <c r="M166" s="204" t="e">
        <f>IF('Crisis Indicator Data'!#REF!="No Data",1,IF(#REF!&lt;&gt;"",1,0))</f>
        <v>#REF!</v>
      </c>
      <c r="N166" s="204" t="e">
        <f>IF('Crisis Indicator Data'!#REF!="No Data",1,IF(#REF!&lt;&gt;"",1,0))</f>
        <v>#REF!</v>
      </c>
      <c r="O166" s="204" t="e">
        <f>IF('Crisis Indicator Data'!#REF!="No Data",1,IF(#REF!&lt;&gt;"",1,0))</f>
        <v>#REF!</v>
      </c>
      <c r="P166" s="204" t="e">
        <f>IF('Crisis Indicator Data'!#REF!="No Data",1,IF(#REF!&lt;&gt;"",1,0))</f>
        <v>#REF!</v>
      </c>
      <c r="Q166" s="204" t="e">
        <f>IF('Crisis Indicator Data'!#REF!="No Data",1,IF(#REF!&lt;&gt;"",1,0))</f>
        <v>#REF!</v>
      </c>
      <c r="R166" s="204" t="e">
        <f>IF('Crisis Indicator Data'!#REF!="No Data",1,IF(#REF!&lt;&gt;"",1,0))</f>
        <v>#REF!</v>
      </c>
      <c r="S166" s="204" t="e">
        <f>IF('Crisis Indicator Data'!#REF!="No Data",1,IF(#REF!&lt;&gt;"",1,0))</f>
        <v>#REF!</v>
      </c>
      <c r="T166" s="204" t="e">
        <f>IF('Crisis Indicator Data'!#REF!="No Data",1,IF(#REF!&lt;&gt;"",1,0))</f>
        <v>#REF!</v>
      </c>
      <c r="U166" s="204" t="e">
        <f>IF('Crisis Indicator Data'!#REF!="No Data",1,IF(#REF!&lt;&gt;"",1,0))</f>
        <v>#REF!</v>
      </c>
      <c r="V166" s="204" t="e">
        <f>IF('Crisis Indicator Data'!#REF!="No Data",1,IF(#REF!&lt;&gt;"",1,0))</f>
        <v>#REF!</v>
      </c>
      <c r="W166" s="204" t="e">
        <f>IF('Crisis Indicator Data'!#REF!="No Data",1,IF(#REF!&lt;&gt;"",1,0))</f>
        <v>#REF!</v>
      </c>
      <c r="X166" s="204" t="e">
        <f>IF('Crisis Indicator Data'!#REF!="No Data",1,IF(#REF!&lt;&gt;"",1,0))</f>
        <v>#REF!</v>
      </c>
      <c r="Y166" s="204" t="e">
        <f>IF('Crisis Indicator Data'!#REF!="No Data",1,IF(#REF!&lt;&gt;"",1,0))</f>
        <v>#REF!</v>
      </c>
      <c r="Z166" s="204" t="e">
        <f>IF('Crisis Indicator Data'!#REF!="No Data",1,IF(#REF!&lt;&gt;"",1,0))</f>
        <v>#REF!</v>
      </c>
      <c r="AA166" s="204" t="e">
        <f>IF('Crisis Indicator Data'!#REF!="No Data",1,IF(#REF!&lt;&gt;"",1,0))</f>
        <v>#REF!</v>
      </c>
      <c r="AB166" s="204" t="e">
        <f>IF('Crisis Indicator Data'!#REF!="No Data",1,IF(#REF!&lt;&gt;"",1,0))</f>
        <v>#REF!</v>
      </c>
      <c r="AC166" s="204" t="e">
        <f>IF('Crisis Indicator Data'!#REF!="No Data",1,IF(#REF!&lt;&gt;"",1,0))</f>
        <v>#REF!</v>
      </c>
      <c r="AD166" s="204" t="e">
        <f>IF('Crisis Indicator Data'!#REF!="No Data",1,IF(#REF!&lt;&gt;"",1,0))</f>
        <v>#REF!</v>
      </c>
      <c r="AE166" s="204" t="e">
        <f>IF('Crisis Indicator Data'!#REF!="No Data",1,IF(#REF!&lt;&gt;"",1,0))</f>
        <v>#REF!</v>
      </c>
      <c r="AF166" s="204" t="e">
        <f>IF('Crisis Indicator Data'!#REF!="No Data",1,IF(#REF!&lt;&gt;"",1,0))</f>
        <v>#REF!</v>
      </c>
      <c r="AG166" s="204" t="e">
        <f>IF('Crisis Indicator Data'!#REF!="No Data",1,IF(#REF!&lt;&gt;"",1,0))</f>
        <v>#REF!</v>
      </c>
      <c r="AH166" s="204" t="e">
        <f>IF('Crisis Indicator Data'!#REF!="No Data",1,IF(#REF!&lt;&gt;"",1,0))</f>
        <v>#REF!</v>
      </c>
      <c r="AI166" s="204" t="e">
        <f>IF('Crisis Indicator Data'!#REF!="No Data",1,IF(#REF!&lt;&gt;"",1,0))</f>
        <v>#REF!</v>
      </c>
      <c r="AJ166" s="204" t="e">
        <f>IF('Crisis Indicator Data'!#REF!="No Data",1,IF(#REF!&lt;&gt;"",1,0))</f>
        <v>#REF!</v>
      </c>
      <c r="AK166" s="204" t="e">
        <f>IF('Crisis Indicator Data'!#REF!="No Data",1,IF(#REF!&lt;&gt;"",1,0))</f>
        <v>#REF!</v>
      </c>
      <c r="AL166" s="204" t="e">
        <f>IF('Crisis Indicator Data'!#REF!="No Data",1,IF(#REF!&lt;&gt;"",1,0))</f>
        <v>#REF!</v>
      </c>
      <c r="AM166" s="204" t="e">
        <f>IF('Crisis Indicator Data'!#REF!="No Data",1,IF(#REF!&lt;&gt;"",1,0))</f>
        <v>#REF!</v>
      </c>
      <c r="AN166" s="204" t="e">
        <f>IF('Crisis Indicator Data'!#REF!="No Data",1,IF(#REF!&lt;&gt;"",1,0))</f>
        <v>#REF!</v>
      </c>
      <c r="AO166" s="204" t="e">
        <f>IF('Crisis Indicator Data'!#REF!="No Data",1,IF(#REF!&lt;&gt;"",1,0))</f>
        <v>#REF!</v>
      </c>
      <c r="AP166" s="204" t="e">
        <f>IF('Crisis Indicator Data'!#REF!="No Data",1,IF(#REF!&lt;&gt;"",1,0))</f>
        <v>#REF!</v>
      </c>
      <c r="AQ166" s="204" t="e">
        <f>IF('Crisis Indicator Data'!#REF!="No Data",1,IF(#REF!&lt;&gt;"",1,0))</f>
        <v>#REF!</v>
      </c>
      <c r="AR166" s="204" t="e">
        <f>IF('Crisis Indicator Data'!#REF!="No Data",1,IF(#REF!&lt;&gt;"",1,0))</f>
        <v>#REF!</v>
      </c>
      <c r="AS166" s="204" t="e">
        <f>IF('Crisis Indicator Data'!#REF!="No Data",1,IF(#REF!&lt;&gt;"",1,0))</f>
        <v>#REF!</v>
      </c>
      <c r="AT166" s="204" t="e">
        <f>IF('Crisis Indicator Data'!#REF!="No Data",1,IF(#REF!&lt;&gt;"",1,0))</f>
        <v>#REF!</v>
      </c>
      <c r="AU166" s="204" t="e">
        <f>IF('Crisis Indicator Data'!#REF!="No Data",1,IF(#REF!&lt;&gt;"",1,0))</f>
        <v>#REF!</v>
      </c>
      <c r="AV166" s="204" t="e">
        <f>IF('Crisis Indicator Data'!#REF!="No Data",1,IF(#REF!&lt;&gt;"",1,0))</f>
        <v>#REF!</v>
      </c>
      <c r="AW166" s="204" t="e">
        <f>IF('Crisis Indicator Data'!#REF!="No Data",1,IF(#REF!&lt;&gt;"",1,0))</f>
        <v>#REF!</v>
      </c>
      <c r="AX166" s="204" t="e">
        <f>IF('Crisis Indicator Data'!#REF!="No Data",1,IF(#REF!&lt;&gt;"",1,0))</f>
        <v>#REF!</v>
      </c>
      <c r="AY166" s="204" t="e">
        <f>IF('Crisis Indicator Data'!#REF!="No Data",1,IF(#REF!&lt;&gt;"",1,0))</f>
        <v>#REF!</v>
      </c>
      <c r="AZ166" s="204" t="e">
        <f>IF('Crisis Indicator Data'!#REF!="No Data",1,IF(#REF!&lt;&gt;"",1,0))</f>
        <v>#REF!</v>
      </c>
      <c r="BA166" t="e">
        <f t="shared" si="10"/>
        <v>#REF!</v>
      </c>
      <c r="BB166" s="22" t="e">
        <f t="shared" si="11"/>
        <v>#REF!</v>
      </c>
    </row>
    <row r="167" spans="1:54" x14ac:dyDescent="0.35">
      <c r="A167" t="s">
        <v>7106</v>
      </c>
      <c r="B167" s="204" t="e">
        <f>IF('Crisis Indicator Data'!#REF!="No Data",1,IF(#REF!&lt;&gt;"",1,0))</f>
        <v>#REF!</v>
      </c>
      <c r="C167" s="204" t="e">
        <f>IF('Crisis Indicator Data'!#REF!="No Data",1,IF(#REF!&lt;&gt;"",1,0))</f>
        <v>#REF!</v>
      </c>
      <c r="D167" s="204" t="e">
        <f>IF('Crisis Indicator Data'!#REF!="No Data",1,IF(#REF!&lt;&gt;"",1,0))</f>
        <v>#REF!</v>
      </c>
      <c r="E167" s="204" t="e">
        <f>IF('Crisis Indicator Data'!#REF!="No Data",1,IF(#REF!&lt;&gt;"",1,0))</f>
        <v>#REF!</v>
      </c>
      <c r="F167" s="204" t="e">
        <f>IF('Crisis Indicator Data'!#REF!="No Data",1,IF(#REF!&lt;&gt;"",1,0))</f>
        <v>#REF!</v>
      </c>
      <c r="G167" s="204" t="e">
        <f>IF('Crisis Indicator Data'!#REF!="No Data",1,IF(#REF!&lt;&gt;"",1,0))</f>
        <v>#REF!</v>
      </c>
      <c r="H167" s="204" t="e">
        <f>IF('Crisis Indicator Data'!#REF!="No Data",1,IF(#REF!&lt;&gt;"",1,0))</f>
        <v>#REF!</v>
      </c>
      <c r="I167" s="204" t="e">
        <f>IF('Crisis Indicator Data'!#REF!="No Data",1,IF(#REF!&lt;&gt;"",1,0))</f>
        <v>#REF!</v>
      </c>
      <c r="J167" s="204" t="e">
        <f>IF('Crisis Indicator Data'!#REF!="No Data",1,IF(#REF!&lt;&gt;"",1,0))</f>
        <v>#REF!</v>
      </c>
      <c r="K167" s="204" t="e">
        <f>IF('Crisis Indicator Data'!#REF!="No Data",1,IF(#REF!&lt;&gt;"",1,0))</f>
        <v>#REF!</v>
      </c>
      <c r="L167" s="204" t="e">
        <f>IF('Crisis Indicator Data'!#REF!="No Data",1,IF(#REF!&lt;&gt;"",1,0))</f>
        <v>#REF!</v>
      </c>
      <c r="M167" s="204" t="e">
        <f>IF('Crisis Indicator Data'!#REF!="No Data",1,IF(#REF!&lt;&gt;"",1,0))</f>
        <v>#REF!</v>
      </c>
      <c r="N167" s="204" t="e">
        <f>IF('Crisis Indicator Data'!#REF!="No Data",1,IF(#REF!&lt;&gt;"",1,0))</f>
        <v>#REF!</v>
      </c>
      <c r="O167" s="204" t="e">
        <f>IF('Crisis Indicator Data'!#REF!="No Data",1,IF(#REF!&lt;&gt;"",1,0))</f>
        <v>#REF!</v>
      </c>
      <c r="P167" s="204" t="e">
        <f>IF('Crisis Indicator Data'!#REF!="No Data",1,IF(#REF!&lt;&gt;"",1,0))</f>
        <v>#REF!</v>
      </c>
      <c r="Q167" s="204" t="e">
        <f>IF('Crisis Indicator Data'!#REF!="No Data",1,IF(#REF!&lt;&gt;"",1,0))</f>
        <v>#REF!</v>
      </c>
      <c r="R167" s="204" t="e">
        <f>IF('Crisis Indicator Data'!#REF!="No Data",1,IF(#REF!&lt;&gt;"",1,0))</f>
        <v>#REF!</v>
      </c>
      <c r="S167" s="204" t="e">
        <f>IF('Crisis Indicator Data'!#REF!="No Data",1,IF(#REF!&lt;&gt;"",1,0))</f>
        <v>#REF!</v>
      </c>
      <c r="T167" s="204" t="e">
        <f>IF('Crisis Indicator Data'!#REF!="No Data",1,IF(#REF!&lt;&gt;"",1,0))</f>
        <v>#REF!</v>
      </c>
      <c r="U167" s="204" t="e">
        <f>IF('Crisis Indicator Data'!#REF!="No Data",1,IF(#REF!&lt;&gt;"",1,0))</f>
        <v>#REF!</v>
      </c>
      <c r="V167" s="204" t="e">
        <f>IF('Crisis Indicator Data'!#REF!="No Data",1,IF(#REF!&lt;&gt;"",1,0))</f>
        <v>#REF!</v>
      </c>
      <c r="W167" s="204" t="e">
        <f>IF('Crisis Indicator Data'!#REF!="No Data",1,IF(#REF!&lt;&gt;"",1,0))</f>
        <v>#REF!</v>
      </c>
      <c r="X167" s="204" t="e">
        <f>IF('Crisis Indicator Data'!#REF!="No Data",1,IF(#REF!&lt;&gt;"",1,0))</f>
        <v>#REF!</v>
      </c>
      <c r="Y167" s="204" t="e">
        <f>IF('Crisis Indicator Data'!#REF!="No Data",1,IF(#REF!&lt;&gt;"",1,0))</f>
        <v>#REF!</v>
      </c>
      <c r="Z167" s="204" t="e">
        <f>IF('Crisis Indicator Data'!#REF!="No Data",1,IF(#REF!&lt;&gt;"",1,0))</f>
        <v>#REF!</v>
      </c>
      <c r="AA167" s="204" t="e">
        <f>IF('Crisis Indicator Data'!#REF!="No Data",1,IF(#REF!&lt;&gt;"",1,0))</f>
        <v>#REF!</v>
      </c>
      <c r="AB167" s="204" t="e">
        <f>IF('Crisis Indicator Data'!#REF!="No Data",1,IF(#REF!&lt;&gt;"",1,0))</f>
        <v>#REF!</v>
      </c>
      <c r="AC167" s="204" t="e">
        <f>IF('Crisis Indicator Data'!#REF!="No Data",1,IF(#REF!&lt;&gt;"",1,0))</f>
        <v>#REF!</v>
      </c>
      <c r="AD167" s="204" t="e">
        <f>IF('Crisis Indicator Data'!#REF!="No Data",1,IF(#REF!&lt;&gt;"",1,0))</f>
        <v>#REF!</v>
      </c>
      <c r="AE167" s="204" t="e">
        <f>IF('Crisis Indicator Data'!#REF!="No Data",1,IF(#REF!&lt;&gt;"",1,0))</f>
        <v>#REF!</v>
      </c>
      <c r="AF167" s="204" t="e">
        <f>IF('Crisis Indicator Data'!#REF!="No Data",1,IF(#REF!&lt;&gt;"",1,0))</f>
        <v>#REF!</v>
      </c>
      <c r="AG167" s="204" t="e">
        <f>IF('Crisis Indicator Data'!#REF!="No Data",1,IF(#REF!&lt;&gt;"",1,0))</f>
        <v>#REF!</v>
      </c>
      <c r="AH167" s="204" t="e">
        <f>IF('Crisis Indicator Data'!#REF!="No Data",1,IF(#REF!&lt;&gt;"",1,0))</f>
        <v>#REF!</v>
      </c>
      <c r="AI167" s="204" t="e">
        <f>IF('Crisis Indicator Data'!#REF!="No Data",1,IF(#REF!&lt;&gt;"",1,0))</f>
        <v>#REF!</v>
      </c>
      <c r="AJ167" s="204" t="e">
        <f>IF('Crisis Indicator Data'!#REF!="No Data",1,IF(#REF!&lt;&gt;"",1,0))</f>
        <v>#REF!</v>
      </c>
      <c r="AK167" s="204" t="e">
        <f>IF('Crisis Indicator Data'!#REF!="No Data",1,IF(#REF!&lt;&gt;"",1,0))</f>
        <v>#REF!</v>
      </c>
      <c r="AL167" s="204" t="e">
        <f>IF('Crisis Indicator Data'!#REF!="No Data",1,IF(#REF!&lt;&gt;"",1,0))</f>
        <v>#REF!</v>
      </c>
      <c r="AM167" s="204" t="e">
        <f>IF('Crisis Indicator Data'!#REF!="No Data",1,IF(#REF!&lt;&gt;"",1,0))</f>
        <v>#REF!</v>
      </c>
      <c r="AN167" s="204" t="e">
        <f>IF('Crisis Indicator Data'!#REF!="No Data",1,IF(#REF!&lt;&gt;"",1,0))</f>
        <v>#REF!</v>
      </c>
      <c r="AO167" s="204" t="e">
        <f>IF('Crisis Indicator Data'!#REF!="No Data",1,IF(#REF!&lt;&gt;"",1,0))</f>
        <v>#REF!</v>
      </c>
      <c r="AP167" s="204" t="e">
        <f>IF('Crisis Indicator Data'!#REF!="No Data",1,IF(#REF!&lt;&gt;"",1,0))</f>
        <v>#REF!</v>
      </c>
      <c r="AQ167" s="204" t="e">
        <f>IF('Crisis Indicator Data'!#REF!="No Data",1,IF(#REF!&lt;&gt;"",1,0))</f>
        <v>#REF!</v>
      </c>
      <c r="AR167" s="204" t="e">
        <f>IF('Crisis Indicator Data'!#REF!="No Data",1,IF(#REF!&lt;&gt;"",1,0))</f>
        <v>#REF!</v>
      </c>
      <c r="AS167" s="204" t="e">
        <f>IF('Crisis Indicator Data'!#REF!="No Data",1,IF(#REF!&lt;&gt;"",1,0))</f>
        <v>#REF!</v>
      </c>
      <c r="AT167" s="204" t="e">
        <f>IF('Crisis Indicator Data'!#REF!="No Data",1,IF(#REF!&lt;&gt;"",1,0))</f>
        <v>#REF!</v>
      </c>
      <c r="AU167" s="204" t="e">
        <f>IF('Crisis Indicator Data'!#REF!="No Data",1,IF(#REF!&lt;&gt;"",1,0))</f>
        <v>#REF!</v>
      </c>
      <c r="AV167" s="204" t="e">
        <f>IF('Crisis Indicator Data'!#REF!="No Data",1,IF(#REF!&lt;&gt;"",1,0))</f>
        <v>#REF!</v>
      </c>
      <c r="AW167" s="204" t="e">
        <f>IF('Crisis Indicator Data'!#REF!="No Data",1,IF(#REF!&lt;&gt;"",1,0))</f>
        <v>#REF!</v>
      </c>
      <c r="AX167" s="204" t="e">
        <f>IF('Crisis Indicator Data'!#REF!="No Data",1,IF(#REF!&lt;&gt;"",1,0))</f>
        <v>#REF!</v>
      </c>
      <c r="AY167" s="204" t="e">
        <f>IF('Crisis Indicator Data'!#REF!="No Data",1,IF(#REF!&lt;&gt;"",1,0))</f>
        <v>#REF!</v>
      </c>
      <c r="AZ167" s="204" t="e">
        <f>IF('Crisis Indicator Data'!#REF!="No Data",1,IF(#REF!&lt;&gt;"",1,0))</f>
        <v>#REF!</v>
      </c>
      <c r="BA167" t="e">
        <f t="shared" si="10"/>
        <v>#REF!</v>
      </c>
      <c r="BB167" s="22" t="e">
        <f t="shared" si="11"/>
        <v>#REF!</v>
      </c>
    </row>
    <row r="168" spans="1:54" x14ac:dyDescent="0.35">
      <c r="A168" t="s">
        <v>7112</v>
      </c>
      <c r="B168" s="204" t="e">
        <f>IF('Crisis Indicator Data'!#REF!="No Data",1,IF(#REF!&lt;&gt;"",1,0))</f>
        <v>#REF!</v>
      </c>
      <c r="C168" s="204" t="e">
        <f>IF('Crisis Indicator Data'!#REF!="No Data",1,IF(#REF!&lt;&gt;"",1,0))</f>
        <v>#REF!</v>
      </c>
      <c r="D168" s="204" t="e">
        <f>IF('Crisis Indicator Data'!#REF!="No Data",1,IF(#REF!&lt;&gt;"",1,0))</f>
        <v>#REF!</v>
      </c>
      <c r="E168" s="204" t="e">
        <f>IF('Crisis Indicator Data'!#REF!="No Data",1,IF(#REF!&lt;&gt;"",1,0))</f>
        <v>#REF!</v>
      </c>
      <c r="F168" s="204" t="e">
        <f>IF('Crisis Indicator Data'!#REF!="No Data",1,IF(#REF!&lt;&gt;"",1,0))</f>
        <v>#REF!</v>
      </c>
      <c r="G168" s="204" t="e">
        <f>IF('Crisis Indicator Data'!#REF!="No Data",1,IF(#REF!&lt;&gt;"",1,0))</f>
        <v>#REF!</v>
      </c>
      <c r="H168" s="204" t="e">
        <f>IF('Crisis Indicator Data'!#REF!="No Data",1,IF(#REF!&lt;&gt;"",1,0))</f>
        <v>#REF!</v>
      </c>
      <c r="I168" s="204" t="e">
        <f>IF('Crisis Indicator Data'!#REF!="No Data",1,IF(#REF!&lt;&gt;"",1,0))</f>
        <v>#REF!</v>
      </c>
      <c r="J168" s="204" t="e">
        <f>IF('Crisis Indicator Data'!#REF!="No Data",1,IF(#REF!&lt;&gt;"",1,0))</f>
        <v>#REF!</v>
      </c>
      <c r="K168" s="204" t="e">
        <f>IF('Crisis Indicator Data'!#REF!="No Data",1,IF(#REF!&lt;&gt;"",1,0))</f>
        <v>#REF!</v>
      </c>
      <c r="L168" s="204" t="e">
        <f>IF('Crisis Indicator Data'!#REF!="No Data",1,IF(#REF!&lt;&gt;"",1,0))</f>
        <v>#REF!</v>
      </c>
      <c r="M168" s="204" t="e">
        <f>IF('Crisis Indicator Data'!#REF!="No Data",1,IF(#REF!&lt;&gt;"",1,0))</f>
        <v>#REF!</v>
      </c>
      <c r="N168" s="204" t="e">
        <f>IF('Crisis Indicator Data'!#REF!="No Data",1,IF(#REF!&lt;&gt;"",1,0))</f>
        <v>#REF!</v>
      </c>
      <c r="O168" s="204" t="e">
        <f>IF('Crisis Indicator Data'!#REF!="No Data",1,IF(#REF!&lt;&gt;"",1,0))</f>
        <v>#REF!</v>
      </c>
      <c r="P168" s="204" t="e">
        <f>IF('Crisis Indicator Data'!#REF!="No Data",1,IF(#REF!&lt;&gt;"",1,0))</f>
        <v>#REF!</v>
      </c>
      <c r="Q168" s="204" t="e">
        <f>IF('Crisis Indicator Data'!#REF!="No Data",1,IF(#REF!&lt;&gt;"",1,0))</f>
        <v>#REF!</v>
      </c>
      <c r="R168" s="204" t="e">
        <f>IF('Crisis Indicator Data'!#REF!="No Data",1,IF(#REF!&lt;&gt;"",1,0))</f>
        <v>#REF!</v>
      </c>
      <c r="S168" s="204" t="e">
        <f>IF('Crisis Indicator Data'!#REF!="No Data",1,IF(#REF!&lt;&gt;"",1,0))</f>
        <v>#REF!</v>
      </c>
      <c r="T168" s="204" t="e">
        <f>IF('Crisis Indicator Data'!#REF!="No Data",1,IF(#REF!&lt;&gt;"",1,0))</f>
        <v>#REF!</v>
      </c>
      <c r="U168" s="204" t="e">
        <f>IF('Crisis Indicator Data'!#REF!="No Data",1,IF(#REF!&lt;&gt;"",1,0))</f>
        <v>#REF!</v>
      </c>
      <c r="V168" s="204" t="e">
        <f>IF('Crisis Indicator Data'!#REF!="No Data",1,IF(#REF!&lt;&gt;"",1,0))</f>
        <v>#REF!</v>
      </c>
      <c r="W168" s="204" t="e">
        <f>IF('Crisis Indicator Data'!#REF!="No Data",1,IF(#REF!&lt;&gt;"",1,0))</f>
        <v>#REF!</v>
      </c>
      <c r="X168" s="204" t="e">
        <f>IF('Crisis Indicator Data'!#REF!="No Data",1,IF(#REF!&lt;&gt;"",1,0))</f>
        <v>#REF!</v>
      </c>
      <c r="Y168" s="204" t="e">
        <f>IF('Crisis Indicator Data'!#REF!="No Data",1,IF(#REF!&lt;&gt;"",1,0))</f>
        <v>#REF!</v>
      </c>
      <c r="Z168" s="204" t="e">
        <f>IF('Crisis Indicator Data'!#REF!="No Data",1,IF(#REF!&lt;&gt;"",1,0))</f>
        <v>#REF!</v>
      </c>
      <c r="AA168" s="204" t="e">
        <f>IF('Crisis Indicator Data'!#REF!="No Data",1,IF(#REF!&lt;&gt;"",1,0))</f>
        <v>#REF!</v>
      </c>
      <c r="AB168" s="204" t="e">
        <f>IF('Crisis Indicator Data'!#REF!="No Data",1,IF(#REF!&lt;&gt;"",1,0))</f>
        <v>#REF!</v>
      </c>
      <c r="AC168" s="204" t="e">
        <f>IF('Crisis Indicator Data'!#REF!="No Data",1,IF(#REF!&lt;&gt;"",1,0))</f>
        <v>#REF!</v>
      </c>
      <c r="AD168" s="204" t="e">
        <f>IF('Crisis Indicator Data'!#REF!="No Data",1,IF(#REF!&lt;&gt;"",1,0))</f>
        <v>#REF!</v>
      </c>
      <c r="AE168" s="204" t="e">
        <f>IF('Crisis Indicator Data'!#REF!="No Data",1,IF(#REF!&lt;&gt;"",1,0))</f>
        <v>#REF!</v>
      </c>
      <c r="AF168" s="204" t="e">
        <f>IF('Crisis Indicator Data'!#REF!="No Data",1,IF(#REF!&lt;&gt;"",1,0))</f>
        <v>#REF!</v>
      </c>
      <c r="AG168" s="204" t="e">
        <f>IF('Crisis Indicator Data'!#REF!="No Data",1,IF(#REF!&lt;&gt;"",1,0))</f>
        <v>#REF!</v>
      </c>
      <c r="AH168" s="204" t="e">
        <f>IF('Crisis Indicator Data'!#REF!="No Data",1,IF(#REF!&lt;&gt;"",1,0))</f>
        <v>#REF!</v>
      </c>
      <c r="AI168" s="204" t="e">
        <f>IF('Crisis Indicator Data'!#REF!="No Data",1,IF(#REF!&lt;&gt;"",1,0))</f>
        <v>#REF!</v>
      </c>
      <c r="AJ168" s="204" t="e">
        <f>IF('Crisis Indicator Data'!#REF!="No Data",1,IF(#REF!&lt;&gt;"",1,0))</f>
        <v>#REF!</v>
      </c>
      <c r="AK168" s="204" t="e">
        <f>IF('Crisis Indicator Data'!#REF!="No Data",1,IF(#REF!&lt;&gt;"",1,0))</f>
        <v>#REF!</v>
      </c>
      <c r="AL168" s="204" t="e">
        <f>IF('Crisis Indicator Data'!#REF!="No Data",1,IF(#REF!&lt;&gt;"",1,0))</f>
        <v>#REF!</v>
      </c>
      <c r="AM168" s="204" t="e">
        <f>IF('Crisis Indicator Data'!#REF!="No Data",1,IF(#REF!&lt;&gt;"",1,0))</f>
        <v>#REF!</v>
      </c>
      <c r="AN168" s="204" t="e">
        <f>IF('Crisis Indicator Data'!#REF!="No Data",1,IF(#REF!&lt;&gt;"",1,0))</f>
        <v>#REF!</v>
      </c>
      <c r="AO168" s="204" t="e">
        <f>IF('Crisis Indicator Data'!#REF!="No Data",1,IF(#REF!&lt;&gt;"",1,0))</f>
        <v>#REF!</v>
      </c>
      <c r="AP168" s="204" t="e">
        <f>IF('Crisis Indicator Data'!#REF!="No Data",1,IF(#REF!&lt;&gt;"",1,0))</f>
        <v>#REF!</v>
      </c>
      <c r="AQ168" s="204" t="e">
        <f>IF('Crisis Indicator Data'!#REF!="No Data",1,IF(#REF!&lt;&gt;"",1,0))</f>
        <v>#REF!</v>
      </c>
      <c r="AR168" s="204" t="e">
        <f>IF('Crisis Indicator Data'!#REF!="No Data",1,IF(#REF!&lt;&gt;"",1,0))</f>
        <v>#REF!</v>
      </c>
      <c r="AS168" s="204" t="e">
        <f>IF('Crisis Indicator Data'!#REF!="No Data",1,IF(#REF!&lt;&gt;"",1,0))</f>
        <v>#REF!</v>
      </c>
      <c r="AT168" s="204" t="e">
        <f>IF('Crisis Indicator Data'!#REF!="No Data",1,IF(#REF!&lt;&gt;"",1,0))</f>
        <v>#REF!</v>
      </c>
      <c r="AU168" s="204" t="e">
        <f>IF('Crisis Indicator Data'!#REF!="No Data",1,IF(#REF!&lt;&gt;"",1,0))</f>
        <v>#REF!</v>
      </c>
      <c r="AV168" s="204" t="e">
        <f>IF('Crisis Indicator Data'!#REF!="No Data",1,IF(#REF!&lt;&gt;"",1,0))</f>
        <v>#REF!</v>
      </c>
      <c r="AW168" s="204" t="e">
        <f>IF('Crisis Indicator Data'!#REF!="No Data",1,IF(#REF!&lt;&gt;"",1,0))</f>
        <v>#REF!</v>
      </c>
      <c r="AX168" s="204" t="e">
        <f>IF('Crisis Indicator Data'!#REF!="No Data",1,IF(#REF!&lt;&gt;"",1,0))</f>
        <v>#REF!</v>
      </c>
      <c r="AY168" s="204" t="e">
        <f>IF('Crisis Indicator Data'!#REF!="No Data",1,IF(#REF!&lt;&gt;"",1,0))</f>
        <v>#REF!</v>
      </c>
      <c r="AZ168" s="204" t="e">
        <f>IF('Crisis Indicator Data'!#REF!="No Data",1,IF(#REF!&lt;&gt;"",1,0))</f>
        <v>#REF!</v>
      </c>
      <c r="BA168" t="e">
        <f t="shared" si="10"/>
        <v>#REF!</v>
      </c>
      <c r="BB168" s="22" t="e">
        <f t="shared" si="11"/>
        <v>#REF!</v>
      </c>
    </row>
    <row r="169" spans="1:54" x14ac:dyDescent="0.35">
      <c r="A169" t="s">
        <v>7124</v>
      </c>
      <c r="B169" s="204" t="e">
        <f>IF('Crisis Indicator Data'!#REF!="No Data",1,IF(#REF!&lt;&gt;"",1,0))</f>
        <v>#REF!</v>
      </c>
      <c r="C169" s="204" t="e">
        <f>IF('Crisis Indicator Data'!#REF!="No Data",1,IF(#REF!&lt;&gt;"",1,0))</f>
        <v>#REF!</v>
      </c>
      <c r="D169" s="204" t="e">
        <f>IF('Crisis Indicator Data'!#REF!="No Data",1,IF(#REF!&lt;&gt;"",1,0))</f>
        <v>#REF!</v>
      </c>
      <c r="E169" s="204" t="e">
        <f>IF('Crisis Indicator Data'!#REF!="No Data",1,IF(#REF!&lt;&gt;"",1,0))</f>
        <v>#REF!</v>
      </c>
      <c r="F169" s="204" t="e">
        <f>IF('Crisis Indicator Data'!#REF!="No Data",1,IF(#REF!&lt;&gt;"",1,0))</f>
        <v>#REF!</v>
      </c>
      <c r="G169" s="204" t="e">
        <f>IF('Crisis Indicator Data'!#REF!="No Data",1,IF(#REF!&lt;&gt;"",1,0))</f>
        <v>#REF!</v>
      </c>
      <c r="H169" s="204" t="e">
        <f>IF('Crisis Indicator Data'!#REF!="No Data",1,IF(#REF!&lt;&gt;"",1,0))</f>
        <v>#REF!</v>
      </c>
      <c r="I169" s="204" t="e">
        <f>IF('Crisis Indicator Data'!#REF!="No Data",1,IF(#REF!&lt;&gt;"",1,0))</f>
        <v>#REF!</v>
      </c>
      <c r="J169" s="204" t="e">
        <f>IF('Crisis Indicator Data'!#REF!="No Data",1,IF(#REF!&lt;&gt;"",1,0))</f>
        <v>#REF!</v>
      </c>
      <c r="K169" s="204" t="e">
        <f>IF('Crisis Indicator Data'!#REF!="No Data",1,IF(#REF!&lt;&gt;"",1,0))</f>
        <v>#REF!</v>
      </c>
      <c r="L169" s="204" t="e">
        <f>IF('Crisis Indicator Data'!#REF!="No Data",1,IF(#REF!&lt;&gt;"",1,0))</f>
        <v>#REF!</v>
      </c>
      <c r="M169" s="204" t="e">
        <f>IF('Crisis Indicator Data'!#REF!="No Data",1,IF(#REF!&lt;&gt;"",1,0))</f>
        <v>#REF!</v>
      </c>
      <c r="N169" s="204" t="e">
        <f>IF('Crisis Indicator Data'!#REF!="No Data",1,IF(#REF!&lt;&gt;"",1,0))</f>
        <v>#REF!</v>
      </c>
      <c r="O169" s="204" t="e">
        <f>IF('Crisis Indicator Data'!#REF!="No Data",1,IF(#REF!&lt;&gt;"",1,0))</f>
        <v>#REF!</v>
      </c>
      <c r="P169" s="204" t="e">
        <f>IF('Crisis Indicator Data'!#REF!="No Data",1,IF(#REF!&lt;&gt;"",1,0))</f>
        <v>#REF!</v>
      </c>
      <c r="Q169" s="204" t="e">
        <f>IF('Crisis Indicator Data'!#REF!="No Data",1,IF(#REF!&lt;&gt;"",1,0))</f>
        <v>#REF!</v>
      </c>
      <c r="R169" s="204" t="e">
        <f>IF('Crisis Indicator Data'!#REF!="No Data",1,IF(#REF!&lt;&gt;"",1,0))</f>
        <v>#REF!</v>
      </c>
      <c r="S169" s="204" t="e">
        <f>IF('Crisis Indicator Data'!#REF!="No Data",1,IF(#REF!&lt;&gt;"",1,0))</f>
        <v>#REF!</v>
      </c>
      <c r="T169" s="204" t="e">
        <f>IF('Crisis Indicator Data'!#REF!="No Data",1,IF(#REF!&lt;&gt;"",1,0))</f>
        <v>#REF!</v>
      </c>
      <c r="U169" s="204" t="e">
        <f>IF('Crisis Indicator Data'!#REF!="No Data",1,IF(#REF!&lt;&gt;"",1,0))</f>
        <v>#REF!</v>
      </c>
      <c r="V169" s="204" t="e">
        <f>IF('Crisis Indicator Data'!#REF!="No Data",1,IF(#REF!&lt;&gt;"",1,0))</f>
        <v>#REF!</v>
      </c>
      <c r="W169" s="204" t="e">
        <f>IF('Crisis Indicator Data'!#REF!="No Data",1,IF(#REF!&lt;&gt;"",1,0))</f>
        <v>#REF!</v>
      </c>
      <c r="X169" s="204" t="e">
        <f>IF('Crisis Indicator Data'!#REF!="No Data",1,IF(#REF!&lt;&gt;"",1,0))</f>
        <v>#REF!</v>
      </c>
      <c r="Y169" s="204" t="e">
        <f>IF('Crisis Indicator Data'!#REF!="No Data",1,IF(#REF!&lt;&gt;"",1,0))</f>
        <v>#REF!</v>
      </c>
      <c r="Z169" s="204" t="e">
        <f>IF('Crisis Indicator Data'!#REF!="No Data",1,IF(#REF!&lt;&gt;"",1,0))</f>
        <v>#REF!</v>
      </c>
      <c r="AA169" s="204" t="e">
        <f>IF('Crisis Indicator Data'!#REF!="No Data",1,IF(#REF!&lt;&gt;"",1,0))</f>
        <v>#REF!</v>
      </c>
      <c r="AB169" s="204" t="e">
        <f>IF('Crisis Indicator Data'!#REF!="No Data",1,IF(#REF!&lt;&gt;"",1,0))</f>
        <v>#REF!</v>
      </c>
      <c r="AC169" s="204" t="e">
        <f>IF('Crisis Indicator Data'!#REF!="No Data",1,IF(#REF!&lt;&gt;"",1,0))</f>
        <v>#REF!</v>
      </c>
      <c r="AD169" s="204" t="e">
        <f>IF('Crisis Indicator Data'!#REF!="No Data",1,IF(#REF!&lt;&gt;"",1,0))</f>
        <v>#REF!</v>
      </c>
      <c r="AE169" s="204" t="e">
        <f>IF('Crisis Indicator Data'!#REF!="No Data",1,IF(#REF!&lt;&gt;"",1,0))</f>
        <v>#REF!</v>
      </c>
      <c r="AF169" s="204" t="e">
        <f>IF('Crisis Indicator Data'!#REF!="No Data",1,IF(#REF!&lt;&gt;"",1,0))</f>
        <v>#REF!</v>
      </c>
      <c r="AG169" s="204" t="e">
        <f>IF('Crisis Indicator Data'!#REF!="No Data",1,IF(#REF!&lt;&gt;"",1,0))</f>
        <v>#REF!</v>
      </c>
      <c r="AH169" s="204" t="e">
        <f>IF('Crisis Indicator Data'!#REF!="No Data",1,IF(#REF!&lt;&gt;"",1,0))</f>
        <v>#REF!</v>
      </c>
      <c r="AI169" s="204" t="e">
        <f>IF('Crisis Indicator Data'!#REF!="No Data",1,IF(#REF!&lt;&gt;"",1,0))</f>
        <v>#REF!</v>
      </c>
      <c r="AJ169" s="204" t="e">
        <f>IF('Crisis Indicator Data'!#REF!="No Data",1,IF(#REF!&lt;&gt;"",1,0))</f>
        <v>#REF!</v>
      </c>
      <c r="AK169" s="204" t="e">
        <f>IF('Crisis Indicator Data'!#REF!="No Data",1,IF(#REF!&lt;&gt;"",1,0))</f>
        <v>#REF!</v>
      </c>
      <c r="AL169" s="204" t="e">
        <f>IF('Crisis Indicator Data'!#REF!="No Data",1,IF(#REF!&lt;&gt;"",1,0))</f>
        <v>#REF!</v>
      </c>
      <c r="AM169" s="204" t="e">
        <f>IF('Crisis Indicator Data'!#REF!="No Data",1,IF(#REF!&lt;&gt;"",1,0))</f>
        <v>#REF!</v>
      </c>
      <c r="AN169" s="204" t="e">
        <f>IF('Crisis Indicator Data'!#REF!="No Data",1,IF(#REF!&lt;&gt;"",1,0))</f>
        <v>#REF!</v>
      </c>
      <c r="AO169" s="204" t="e">
        <f>IF('Crisis Indicator Data'!#REF!="No Data",1,IF(#REF!&lt;&gt;"",1,0))</f>
        <v>#REF!</v>
      </c>
      <c r="AP169" s="204" t="e">
        <f>IF('Crisis Indicator Data'!#REF!="No Data",1,IF(#REF!&lt;&gt;"",1,0))</f>
        <v>#REF!</v>
      </c>
      <c r="AQ169" s="204" t="e">
        <f>IF('Crisis Indicator Data'!#REF!="No Data",1,IF(#REF!&lt;&gt;"",1,0))</f>
        <v>#REF!</v>
      </c>
      <c r="AR169" s="204" t="e">
        <f>IF('Crisis Indicator Data'!#REF!="No Data",1,IF(#REF!&lt;&gt;"",1,0))</f>
        <v>#REF!</v>
      </c>
      <c r="AS169" s="204" t="e">
        <f>IF('Crisis Indicator Data'!#REF!="No Data",1,IF(#REF!&lt;&gt;"",1,0))</f>
        <v>#REF!</v>
      </c>
      <c r="AT169" s="204" t="e">
        <f>IF('Crisis Indicator Data'!#REF!="No Data",1,IF(#REF!&lt;&gt;"",1,0))</f>
        <v>#REF!</v>
      </c>
      <c r="AU169" s="204" t="e">
        <f>IF('Crisis Indicator Data'!#REF!="No Data",1,IF(#REF!&lt;&gt;"",1,0))</f>
        <v>#REF!</v>
      </c>
      <c r="AV169" s="204" t="e">
        <f>IF('Crisis Indicator Data'!#REF!="No Data",1,IF(#REF!&lt;&gt;"",1,0))</f>
        <v>#REF!</v>
      </c>
      <c r="AW169" s="204" t="e">
        <f>IF('Crisis Indicator Data'!#REF!="No Data",1,IF(#REF!&lt;&gt;"",1,0))</f>
        <v>#REF!</v>
      </c>
      <c r="AX169" s="204" t="e">
        <f>IF('Crisis Indicator Data'!#REF!="No Data",1,IF(#REF!&lt;&gt;"",1,0))</f>
        <v>#REF!</v>
      </c>
      <c r="AY169" s="204" t="e">
        <f>IF('Crisis Indicator Data'!#REF!="No Data",1,IF(#REF!&lt;&gt;"",1,0))</f>
        <v>#REF!</v>
      </c>
      <c r="AZ169" s="204" t="e">
        <f>IF('Crisis Indicator Data'!#REF!="No Data",1,IF(#REF!&lt;&gt;"",1,0))</f>
        <v>#REF!</v>
      </c>
      <c r="BA169" t="e">
        <f t="shared" si="10"/>
        <v>#REF!</v>
      </c>
      <c r="BB169" s="22" t="e">
        <f t="shared" si="11"/>
        <v>#REF!</v>
      </c>
    </row>
    <row r="170" spans="1:54" x14ac:dyDescent="0.35">
      <c r="A170" t="s">
        <v>7110</v>
      </c>
      <c r="B170" s="204" t="e">
        <f>IF('Crisis Indicator Data'!#REF!="No Data",1,IF(#REF!&lt;&gt;"",1,0))</f>
        <v>#REF!</v>
      </c>
      <c r="C170" s="204" t="e">
        <f>IF('Crisis Indicator Data'!#REF!="No Data",1,IF(#REF!&lt;&gt;"",1,0))</f>
        <v>#REF!</v>
      </c>
      <c r="D170" s="204" t="e">
        <f>IF('Crisis Indicator Data'!#REF!="No Data",1,IF(#REF!&lt;&gt;"",1,0))</f>
        <v>#REF!</v>
      </c>
      <c r="E170" s="204" t="e">
        <f>IF('Crisis Indicator Data'!#REF!="No Data",1,IF(#REF!&lt;&gt;"",1,0))</f>
        <v>#REF!</v>
      </c>
      <c r="F170" s="204" t="e">
        <f>IF('Crisis Indicator Data'!#REF!="No Data",1,IF(#REF!&lt;&gt;"",1,0))</f>
        <v>#REF!</v>
      </c>
      <c r="G170" s="204" t="e">
        <f>IF('Crisis Indicator Data'!#REF!="No Data",1,IF(#REF!&lt;&gt;"",1,0))</f>
        <v>#REF!</v>
      </c>
      <c r="H170" s="204" t="e">
        <f>IF('Crisis Indicator Data'!#REF!="No Data",1,IF(#REF!&lt;&gt;"",1,0))</f>
        <v>#REF!</v>
      </c>
      <c r="I170" s="204" t="e">
        <f>IF('Crisis Indicator Data'!#REF!="No Data",1,IF(#REF!&lt;&gt;"",1,0))</f>
        <v>#REF!</v>
      </c>
      <c r="J170" s="204" t="e">
        <f>IF('Crisis Indicator Data'!#REF!="No Data",1,IF(#REF!&lt;&gt;"",1,0))</f>
        <v>#REF!</v>
      </c>
      <c r="K170" s="204" t="e">
        <f>IF('Crisis Indicator Data'!#REF!="No Data",1,IF(#REF!&lt;&gt;"",1,0))</f>
        <v>#REF!</v>
      </c>
      <c r="L170" s="204" t="e">
        <f>IF('Crisis Indicator Data'!#REF!="No Data",1,IF(#REF!&lt;&gt;"",1,0))</f>
        <v>#REF!</v>
      </c>
      <c r="M170" s="204" t="e">
        <f>IF('Crisis Indicator Data'!#REF!="No Data",1,IF(#REF!&lt;&gt;"",1,0))</f>
        <v>#REF!</v>
      </c>
      <c r="N170" s="204" t="e">
        <f>IF('Crisis Indicator Data'!#REF!="No Data",1,IF(#REF!&lt;&gt;"",1,0))</f>
        <v>#REF!</v>
      </c>
      <c r="O170" s="204" t="e">
        <f>IF('Crisis Indicator Data'!#REF!="No Data",1,IF(#REF!&lt;&gt;"",1,0))</f>
        <v>#REF!</v>
      </c>
      <c r="P170" s="204" t="e">
        <f>IF('Crisis Indicator Data'!#REF!="No Data",1,IF(#REF!&lt;&gt;"",1,0))</f>
        <v>#REF!</v>
      </c>
      <c r="Q170" s="204" t="e">
        <f>IF('Crisis Indicator Data'!#REF!="No Data",1,IF(#REF!&lt;&gt;"",1,0))</f>
        <v>#REF!</v>
      </c>
      <c r="R170" s="204" t="e">
        <f>IF('Crisis Indicator Data'!#REF!="No Data",1,IF(#REF!&lt;&gt;"",1,0))</f>
        <v>#REF!</v>
      </c>
      <c r="S170" s="204" t="e">
        <f>IF('Crisis Indicator Data'!#REF!="No Data",1,IF(#REF!&lt;&gt;"",1,0))</f>
        <v>#REF!</v>
      </c>
      <c r="T170" s="204" t="e">
        <f>IF('Crisis Indicator Data'!#REF!="No Data",1,IF(#REF!&lt;&gt;"",1,0))</f>
        <v>#REF!</v>
      </c>
      <c r="U170" s="204" t="e">
        <f>IF('Crisis Indicator Data'!#REF!="No Data",1,IF(#REF!&lt;&gt;"",1,0))</f>
        <v>#REF!</v>
      </c>
      <c r="V170" s="204" t="e">
        <f>IF('Crisis Indicator Data'!#REF!="No Data",1,IF(#REF!&lt;&gt;"",1,0))</f>
        <v>#REF!</v>
      </c>
      <c r="W170" s="204" t="e">
        <f>IF('Crisis Indicator Data'!#REF!="No Data",1,IF(#REF!&lt;&gt;"",1,0))</f>
        <v>#REF!</v>
      </c>
      <c r="X170" s="204" t="e">
        <f>IF('Crisis Indicator Data'!#REF!="No Data",1,IF(#REF!&lt;&gt;"",1,0))</f>
        <v>#REF!</v>
      </c>
      <c r="Y170" s="204" t="e">
        <f>IF('Crisis Indicator Data'!#REF!="No Data",1,IF(#REF!&lt;&gt;"",1,0))</f>
        <v>#REF!</v>
      </c>
      <c r="Z170" s="204" t="e">
        <f>IF('Crisis Indicator Data'!#REF!="No Data",1,IF(#REF!&lt;&gt;"",1,0))</f>
        <v>#REF!</v>
      </c>
      <c r="AA170" s="204" t="e">
        <f>IF('Crisis Indicator Data'!#REF!="No Data",1,IF(#REF!&lt;&gt;"",1,0))</f>
        <v>#REF!</v>
      </c>
      <c r="AB170" s="204" t="e">
        <f>IF('Crisis Indicator Data'!#REF!="No Data",1,IF(#REF!&lt;&gt;"",1,0))</f>
        <v>#REF!</v>
      </c>
      <c r="AC170" s="204" t="e">
        <f>IF('Crisis Indicator Data'!#REF!="No Data",1,IF(#REF!&lt;&gt;"",1,0))</f>
        <v>#REF!</v>
      </c>
      <c r="AD170" s="204" t="e">
        <f>IF('Crisis Indicator Data'!#REF!="No Data",1,IF(#REF!&lt;&gt;"",1,0))</f>
        <v>#REF!</v>
      </c>
      <c r="AE170" s="204" t="e">
        <f>IF('Crisis Indicator Data'!#REF!="No Data",1,IF(#REF!&lt;&gt;"",1,0))</f>
        <v>#REF!</v>
      </c>
      <c r="AF170" s="204" t="e">
        <f>IF('Crisis Indicator Data'!#REF!="No Data",1,IF(#REF!&lt;&gt;"",1,0))</f>
        <v>#REF!</v>
      </c>
      <c r="AG170" s="204" t="e">
        <f>IF('Crisis Indicator Data'!#REF!="No Data",1,IF(#REF!&lt;&gt;"",1,0))</f>
        <v>#REF!</v>
      </c>
      <c r="AH170" s="204" t="e">
        <f>IF('Crisis Indicator Data'!#REF!="No Data",1,IF(#REF!&lt;&gt;"",1,0))</f>
        <v>#REF!</v>
      </c>
      <c r="AI170" s="204" t="e">
        <f>IF('Crisis Indicator Data'!#REF!="No Data",1,IF(#REF!&lt;&gt;"",1,0))</f>
        <v>#REF!</v>
      </c>
      <c r="AJ170" s="204" t="e">
        <f>IF('Crisis Indicator Data'!#REF!="No Data",1,IF(#REF!&lt;&gt;"",1,0))</f>
        <v>#REF!</v>
      </c>
      <c r="AK170" s="204" t="e">
        <f>IF('Crisis Indicator Data'!#REF!="No Data",1,IF(#REF!&lt;&gt;"",1,0))</f>
        <v>#REF!</v>
      </c>
      <c r="AL170" s="204" t="e">
        <f>IF('Crisis Indicator Data'!#REF!="No Data",1,IF(#REF!&lt;&gt;"",1,0))</f>
        <v>#REF!</v>
      </c>
      <c r="AM170" s="204" t="e">
        <f>IF('Crisis Indicator Data'!#REF!="No Data",1,IF(#REF!&lt;&gt;"",1,0))</f>
        <v>#REF!</v>
      </c>
      <c r="AN170" s="204" t="e">
        <f>IF('Crisis Indicator Data'!#REF!="No Data",1,IF(#REF!&lt;&gt;"",1,0))</f>
        <v>#REF!</v>
      </c>
      <c r="AO170" s="204" t="e">
        <f>IF('Crisis Indicator Data'!#REF!="No Data",1,IF(#REF!&lt;&gt;"",1,0))</f>
        <v>#REF!</v>
      </c>
      <c r="AP170" s="204" t="e">
        <f>IF('Crisis Indicator Data'!#REF!="No Data",1,IF(#REF!&lt;&gt;"",1,0))</f>
        <v>#REF!</v>
      </c>
      <c r="AQ170" s="204" t="e">
        <f>IF('Crisis Indicator Data'!#REF!="No Data",1,IF(#REF!&lt;&gt;"",1,0))</f>
        <v>#REF!</v>
      </c>
      <c r="AR170" s="204" t="e">
        <f>IF('Crisis Indicator Data'!#REF!="No Data",1,IF(#REF!&lt;&gt;"",1,0))</f>
        <v>#REF!</v>
      </c>
      <c r="AS170" s="204" t="e">
        <f>IF('Crisis Indicator Data'!#REF!="No Data",1,IF(#REF!&lt;&gt;"",1,0))</f>
        <v>#REF!</v>
      </c>
      <c r="AT170" s="204" t="e">
        <f>IF('Crisis Indicator Data'!#REF!="No Data",1,IF(#REF!&lt;&gt;"",1,0))</f>
        <v>#REF!</v>
      </c>
      <c r="AU170" s="204" t="e">
        <f>IF('Crisis Indicator Data'!#REF!="No Data",1,IF(#REF!&lt;&gt;"",1,0))</f>
        <v>#REF!</v>
      </c>
      <c r="AV170" s="204" t="e">
        <f>IF('Crisis Indicator Data'!#REF!="No Data",1,IF(#REF!&lt;&gt;"",1,0))</f>
        <v>#REF!</v>
      </c>
      <c r="AW170" s="204" t="e">
        <f>IF('Crisis Indicator Data'!#REF!="No Data",1,IF(#REF!&lt;&gt;"",1,0))</f>
        <v>#REF!</v>
      </c>
      <c r="AX170" s="204" t="e">
        <f>IF('Crisis Indicator Data'!#REF!="No Data",1,IF(#REF!&lt;&gt;"",1,0))</f>
        <v>#REF!</v>
      </c>
      <c r="AY170" s="204" t="e">
        <f>IF('Crisis Indicator Data'!#REF!="No Data",1,IF(#REF!&lt;&gt;"",1,0))</f>
        <v>#REF!</v>
      </c>
      <c r="AZ170" s="204" t="e">
        <f>IF('Crisis Indicator Data'!#REF!="No Data",1,IF(#REF!&lt;&gt;"",1,0))</f>
        <v>#REF!</v>
      </c>
      <c r="BA170" t="e">
        <f t="shared" si="10"/>
        <v>#REF!</v>
      </c>
      <c r="BB170" s="22" t="e">
        <f t="shared" si="11"/>
        <v>#REF!</v>
      </c>
    </row>
    <row r="171" spans="1:54" x14ac:dyDescent="0.35">
      <c r="A171" t="s">
        <v>7021</v>
      </c>
      <c r="B171" s="204" t="e">
        <f>IF('Crisis Indicator Data'!#REF!="No Data",1,IF(#REF!&lt;&gt;"",1,0))</f>
        <v>#REF!</v>
      </c>
      <c r="C171" s="204" t="e">
        <f>IF('Crisis Indicator Data'!#REF!="No Data",1,IF(#REF!&lt;&gt;"",1,0))</f>
        <v>#REF!</v>
      </c>
      <c r="D171" s="204" t="e">
        <f>IF('Crisis Indicator Data'!#REF!="No Data",1,IF(#REF!&lt;&gt;"",1,0))</f>
        <v>#REF!</v>
      </c>
      <c r="E171" s="204" t="e">
        <f>IF('Crisis Indicator Data'!#REF!="No Data",1,IF(#REF!&lt;&gt;"",1,0))</f>
        <v>#REF!</v>
      </c>
      <c r="F171" s="204" t="e">
        <f>IF('Crisis Indicator Data'!#REF!="No Data",1,IF(#REF!&lt;&gt;"",1,0))</f>
        <v>#REF!</v>
      </c>
      <c r="G171" s="204" t="e">
        <f>IF('Crisis Indicator Data'!#REF!="No Data",1,IF(#REF!&lt;&gt;"",1,0))</f>
        <v>#REF!</v>
      </c>
      <c r="H171" s="204" t="e">
        <f>IF('Crisis Indicator Data'!#REF!="No Data",1,IF(#REF!&lt;&gt;"",1,0))</f>
        <v>#REF!</v>
      </c>
      <c r="I171" s="204" t="e">
        <f>IF('Crisis Indicator Data'!#REF!="No Data",1,IF(#REF!&lt;&gt;"",1,0))</f>
        <v>#REF!</v>
      </c>
      <c r="J171" s="204" t="e">
        <f>IF('Crisis Indicator Data'!#REF!="No Data",1,IF(#REF!&lt;&gt;"",1,0))</f>
        <v>#REF!</v>
      </c>
      <c r="K171" s="204" t="e">
        <f>IF('Crisis Indicator Data'!#REF!="No Data",1,IF(#REF!&lt;&gt;"",1,0))</f>
        <v>#REF!</v>
      </c>
      <c r="L171" s="204" t="e">
        <f>IF('Crisis Indicator Data'!#REF!="No Data",1,IF(#REF!&lt;&gt;"",1,0))</f>
        <v>#REF!</v>
      </c>
      <c r="M171" s="204" t="e">
        <f>IF('Crisis Indicator Data'!#REF!="No Data",1,IF(#REF!&lt;&gt;"",1,0))</f>
        <v>#REF!</v>
      </c>
      <c r="N171" s="204" t="e">
        <f>IF('Crisis Indicator Data'!#REF!="No Data",1,IF(#REF!&lt;&gt;"",1,0))</f>
        <v>#REF!</v>
      </c>
      <c r="O171" s="204" t="e">
        <f>IF('Crisis Indicator Data'!#REF!="No Data",1,IF(#REF!&lt;&gt;"",1,0))</f>
        <v>#REF!</v>
      </c>
      <c r="P171" s="204" t="e">
        <f>IF('Crisis Indicator Data'!#REF!="No Data",1,IF(#REF!&lt;&gt;"",1,0))</f>
        <v>#REF!</v>
      </c>
      <c r="Q171" s="204" t="e">
        <f>IF('Crisis Indicator Data'!#REF!="No Data",1,IF(#REF!&lt;&gt;"",1,0))</f>
        <v>#REF!</v>
      </c>
      <c r="R171" s="204" t="e">
        <f>IF('Crisis Indicator Data'!#REF!="No Data",1,IF(#REF!&lt;&gt;"",1,0))</f>
        <v>#REF!</v>
      </c>
      <c r="S171" s="204" t="e">
        <f>IF('Crisis Indicator Data'!#REF!="No Data",1,IF(#REF!&lt;&gt;"",1,0))</f>
        <v>#REF!</v>
      </c>
      <c r="T171" s="204" t="e">
        <f>IF('Crisis Indicator Data'!#REF!="No Data",1,IF(#REF!&lt;&gt;"",1,0))</f>
        <v>#REF!</v>
      </c>
      <c r="U171" s="204" t="e">
        <f>IF('Crisis Indicator Data'!#REF!="No Data",1,IF(#REF!&lt;&gt;"",1,0))</f>
        <v>#REF!</v>
      </c>
      <c r="V171" s="204" t="e">
        <f>IF('Crisis Indicator Data'!#REF!="No Data",1,IF(#REF!&lt;&gt;"",1,0))</f>
        <v>#REF!</v>
      </c>
      <c r="W171" s="204" t="e">
        <f>IF('Crisis Indicator Data'!#REF!="No Data",1,IF(#REF!&lt;&gt;"",1,0))</f>
        <v>#REF!</v>
      </c>
      <c r="X171" s="204" t="e">
        <f>IF('Crisis Indicator Data'!#REF!="No Data",1,IF(#REF!&lt;&gt;"",1,0))</f>
        <v>#REF!</v>
      </c>
      <c r="Y171" s="204" t="e">
        <f>IF('Crisis Indicator Data'!#REF!="No Data",1,IF(#REF!&lt;&gt;"",1,0))</f>
        <v>#REF!</v>
      </c>
      <c r="Z171" s="204" t="e">
        <f>IF('Crisis Indicator Data'!#REF!="No Data",1,IF(#REF!&lt;&gt;"",1,0))</f>
        <v>#REF!</v>
      </c>
      <c r="AA171" s="204" t="e">
        <f>IF('Crisis Indicator Data'!#REF!="No Data",1,IF(#REF!&lt;&gt;"",1,0))</f>
        <v>#REF!</v>
      </c>
      <c r="AB171" s="204" t="e">
        <f>IF('Crisis Indicator Data'!#REF!="No Data",1,IF(#REF!&lt;&gt;"",1,0))</f>
        <v>#REF!</v>
      </c>
      <c r="AC171" s="204" t="e">
        <f>IF('Crisis Indicator Data'!#REF!="No Data",1,IF(#REF!&lt;&gt;"",1,0))</f>
        <v>#REF!</v>
      </c>
      <c r="AD171" s="204" t="e">
        <f>IF('Crisis Indicator Data'!#REF!="No Data",1,IF(#REF!&lt;&gt;"",1,0))</f>
        <v>#REF!</v>
      </c>
      <c r="AE171" s="204" t="e">
        <f>IF('Crisis Indicator Data'!#REF!="No Data",1,IF(#REF!&lt;&gt;"",1,0))</f>
        <v>#REF!</v>
      </c>
      <c r="AF171" s="204" t="e">
        <f>IF('Crisis Indicator Data'!#REF!="No Data",1,IF(#REF!&lt;&gt;"",1,0))</f>
        <v>#REF!</v>
      </c>
      <c r="AG171" s="204" t="e">
        <f>IF('Crisis Indicator Data'!#REF!="No Data",1,IF(#REF!&lt;&gt;"",1,0))</f>
        <v>#REF!</v>
      </c>
      <c r="AH171" s="204" t="e">
        <f>IF('Crisis Indicator Data'!#REF!="No Data",1,IF(#REF!&lt;&gt;"",1,0))</f>
        <v>#REF!</v>
      </c>
      <c r="AI171" s="204" t="e">
        <f>IF('Crisis Indicator Data'!#REF!="No Data",1,IF(#REF!&lt;&gt;"",1,0))</f>
        <v>#REF!</v>
      </c>
      <c r="AJ171" s="204" t="e">
        <f>IF('Crisis Indicator Data'!#REF!="No Data",1,IF(#REF!&lt;&gt;"",1,0))</f>
        <v>#REF!</v>
      </c>
      <c r="AK171" s="204" t="e">
        <f>IF('Crisis Indicator Data'!#REF!="No Data",1,IF(#REF!&lt;&gt;"",1,0))</f>
        <v>#REF!</v>
      </c>
      <c r="AL171" s="204" t="e">
        <f>IF('Crisis Indicator Data'!#REF!="No Data",1,IF(#REF!&lt;&gt;"",1,0))</f>
        <v>#REF!</v>
      </c>
      <c r="AM171" s="204" t="e">
        <f>IF('Crisis Indicator Data'!#REF!="No Data",1,IF(#REF!&lt;&gt;"",1,0))</f>
        <v>#REF!</v>
      </c>
      <c r="AN171" s="204" t="e">
        <f>IF('Crisis Indicator Data'!#REF!="No Data",1,IF(#REF!&lt;&gt;"",1,0))</f>
        <v>#REF!</v>
      </c>
      <c r="AO171" s="204" t="e">
        <f>IF('Crisis Indicator Data'!#REF!="No Data",1,IF(#REF!&lt;&gt;"",1,0))</f>
        <v>#REF!</v>
      </c>
      <c r="AP171" s="204" t="e">
        <f>IF('Crisis Indicator Data'!#REF!="No Data",1,IF(#REF!&lt;&gt;"",1,0))</f>
        <v>#REF!</v>
      </c>
      <c r="AQ171" s="204" t="e">
        <f>IF('Crisis Indicator Data'!#REF!="No Data",1,IF(#REF!&lt;&gt;"",1,0))</f>
        <v>#REF!</v>
      </c>
      <c r="AR171" s="204" t="e">
        <f>IF('Crisis Indicator Data'!#REF!="No Data",1,IF(#REF!&lt;&gt;"",1,0))</f>
        <v>#REF!</v>
      </c>
      <c r="AS171" s="204" t="e">
        <f>IF('Crisis Indicator Data'!#REF!="No Data",1,IF(#REF!&lt;&gt;"",1,0))</f>
        <v>#REF!</v>
      </c>
      <c r="AT171" s="204" t="e">
        <f>IF('Crisis Indicator Data'!#REF!="No Data",1,IF(#REF!&lt;&gt;"",1,0))</f>
        <v>#REF!</v>
      </c>
      <c r="AU171" s="204" t="e">
        <f>IF('Crisis Indicator Data'!#REF!="No Data",1,IF(#REF!&lt;&gt;"",1,0))</f>
        <v>#REF!</v>
      </c>
      <c r="AV171" s="204" t="e">
        <f>IF('Crisis Indicator Data'!#REF!="No Data",1,IF(#REF!&lt;&gt;"",1,0))</f>
        <v>#REF!</v>
      </c>
      <c r="AW171" s="204" t="e">
        <f>IF('Crisis Indicator Data'!#REF!="No Data",1,IF(#REF!&lt;&gt;"",1,0))</f>
        <v>#REF!</v>
      </c>
      <c r="AX171" s="204" t="e">
        <f>IF('Crisis Indicator Data'!#REF!="No Data",1,IF(#REF!&lt;&gt;"",1,0))</f>
        <v>#REF!</v>
      </c>
      <c r="AY171" s="204" t="e">
        <f>IF('Crisis Indicator Data'!#REF!="No Data",1,IF(#REF!&lt;&gt;"",1,0))</f>
        <v>#REF!</v>
      </c>
      <c r="AZ171" s="204" t="e">
        <f>IF('Crisis Indicator Data'!#REF!="No Data",1,IF(#REF!&lt;&gt;"",1,0))</f>
        <v>#REF!</v>
      </c>
      <c r="BA171" t="e">
        <f t="shared" si="10"/>
        <v>#REF!</v>
      </c>
      <c r="BB171" s="22" t="e">
        <f t="shared" si="11"/>
        <v>#REF!</v>
      </c>
    </row>
    <row r="172" spans="1:54" x14ac:dyDescent="0.35">
      <c r="A172" t="s">
        <v>7116</v>
      </c>
      <c r="B172" s="204" t="e">
        <f>IF('Crisis Indicator Data'!#REF!="No Data",1,IF(#REF!&lt;&gt;"",1,0))</f>
        <v>#REF!</v>
      </c>
      <c r="C172" s="204" t="e">
        <f>IF('Crisis Indicator Data'!#REF!="No Data",1,IF(#REF!&lt;&gt;"",1,0))</f>
        <v>#REF!</v>
      </c>
      <c r="D172" s="204" t="e">
        <f>IF('Crisis Indicator Data'!#REF!="No Data",1,IF(#REF!&lt;&gt;"",1,0))</f>
        <v>#REF!</v>
      </c>
      <c r="E172" s="204" t="e">
        <f>IF('Crisis Indicator Data'!#REF!="No Data",1,IF(#REF!&lt;&gt;"",1,0))</f>
        <v>#REF!</v>
      </c>
      <c r="F172" s="204" t="e">
        <f>IF('Crisis Indicator Data'!#REF!="No Data",1,IF(#REF!&lt;&gt;"",1,0))</f>
        <v>#REF!</v>
      </c>
      <c r="G172" s="204" t="e">
        <f>IF('Crisis Indicator Data'!#REF!="No Data",1,IF(#REF!&lt;&gt;"",1,0))</f>
        <v>#REF!</v>
      </c>
      <c r="H172" s="204" t="e">
        <f>IF('Crisis Indicator Data'!#REF!="No Data",1,IF(#REF!&lt;&gt;"",1,0))</f>
        <v>#REF!</v>
      </c>
      <c r="I172" s="204" t="e">
        <f>IF('Crisis Indicator Data'!#REF!="No Data",1,IF(#REF!&lt;&gt;"",1,0))</f>
        <v>#REF!</v>
      </c>
      <c r="J172" s="204" t="e">
        <f>IF('Crisis Indicator Data'!#REF!="No Data",1,IF(#REF!&lt;&gt;"",1,0))</f>
        <v>#REF!</v>
      </c>
      <c r="K172" s="204" t="e">
        <f>IF('Crisis Indicator Data'!#REF!="No Data",1,IF(#REF!&lt;&gt;"",1,0))</f>
        <v>#REF!</v>
      </c>
      <c r="L172" s="204" t="e">
        <f>IF('Crisis Indicator Data'!#REF!="No Data",1,IF(#REF!&lt;&gt;"",1,0))</f>
        <v>#REF!</v>
      </c>
      <c r="M172" s="204" t="e">
        <f>IF('Crisis Indicator Data'!#REF!="No Data",1,IF(#REF!&lt;&gt;"",1,0))</f>
        <v>#REF!</v>
      </c>
      <c r="N172" s="204" t="e">
        <f>IF('Crisis Indicator Data'!#REF!="No Data",1,IF(#REF!&lt;&gt;"",1,0))</f>
        <v>#REF!</v>
      </c>
      <c r="O172" s="204" t="e">
        <f>IF('Crisis Indicator Data'!#REF!="No Data",1,IF(#REF!&lt;&gt;"",1,0))</f>
        <v>#REF!</v>
      </c>
      <c r="P172" s="204" t="e">
        <f>IF('Crisis Indicator Data'!#REF!="No Data",1,IF(#REF!&lt;&gt;"",1,0))</f>
        <v>#REF!</v>
      </c>
      <c r="Q172" s="204" t="e">
        <f>IF('Crisis Indicator Data'!#REF!="No Data",1,IF(#REF!&lt;&gt;"",1,0))</f>
        <v>#REF!</v>
      </c>
      <c r="R172" s="204" t="e">
        <f>IF('Crisis Indicator Data'!#REF!="No Data",1,IF(#REF!&lt;&gt;"",1,0))</f>
        <v>#REF!</v>
      </c>
      <c r="S172" s="204" t="e">
        <f>IF('Crisis Indicator Data'!#REF!="No Data",1,IF(#REF!&lt;&gt;"",1,0))</f>
        <v>#REF!</v>
      </c>
      <c r="T172" s="204" t="e">
        <f>IF('Crisis Indicator Data'!#REF!="No Data",1,IF(#REF!&lt;&gt;"",1,0))</f>
        <v>#REF!</v>
      </c>
      <c r="U172" s="204" t="e">
        <f>IF('Crisis Indicator Data'!#REF!="No Data",1,IF(#REF!&lt;&gt;"",1,0))</f>
        <v>#REF!</v>
      </c>
      <c r="V172" s="204" t="e">
        <f>IF('Crisis Indicator Data'!#REF!="No Data",1,IF(#REF!&lt;&gt;"",1,0))</f>
        <v>#REF!</v>
      </c>
      <c r="W172" s="204" t="e">
        <f>IF('Crisis Indicator Data'!#REF!="No Data",1,IF(#REF!&lt;&gt;"",1,0))</f>
        <v>#REF!</v>
      </c>
      <c r="X172" s="204" t="e">
        <f>IF('Crisis Indicator Data'!#REF!="No Data",1,IF(#REF!&lt;&gt;"",1,0))</f>
        <v>#REF!</v>
      </c>
      <c r="Y172" s="204" t="e">
        <f>IF('Crisis Indicator Data'!#REF!="No Data",1,IF(#REF!&lt;&gt;"",1,0))</f>
        <v>#REF!</v>
      </c>
      <c r="Z172" s="204" t="e">
        <f>IF('Crisis Indicator Data'!#REF!="No Data",1,IF(#REF!&lt;&gt;"",1,0))</f>
        <v>#REF!</v>
      </c>
      <c r="AA172" s="204" t="e">
        <f>IF('Crisis Indicator Data'!#REF!="No Data",1,IF(#REF!&lt;&gt;"",1,0))</f>
        <v>#REF!</v>
      </c>
      <c r="AB172" s="204" t="e">
        <f>IF('Crisis Indicator Data'!#REF!="No Data",1,IF(#REF!&lt;&gt;"",1,0))</f>
        <v>#REF!</v>
      </c>
      <c r="AC172" s="204" t="e">
        <f>IF('Crisis Indicator Data'!#REF!="No Data",1,IF(#REF!&lt;&gt;"",1,0))</f>
        <v>#REF!</v>
      </c>
      <c r="AD172" s="204" t="e">
        <f>IF('Crisis Indicator Data'!#REF!="No Data",1,IF(#REF!&lt;&gt;"",1,0))</f>
        <v>#REF!</v>
      </c>
      <c r="AE172" s="204" t="e">
        <f>IF('Crisis Indicator Data'!#REF!="No Data",1,IF(#REF!&lt;&gt;"",1,0))</f>
        <v>#REF!</v>
      </c>
      <c r="AF172" s="204" t="e">
        <f>IF('Crisis Indicator Data'!#REF!="No Data",1,IF(#REF!&lt;&gt;"",1,0))</f>
        <v>#REF!</v>
      </c>
      <c r="AG172" s="204" t="e">
        <f>IF('Crisis Indicator Data'!#REF!="No Data",1,IF(#REF!&lt;&gt;"",1,0))</f>
        <v>#REF!</v>
      </c>
      <c r="AH172" s="204" t="e">
        <f>IF('Crisis Indicator Data'!#REF!="No Data",1,IF(#REF!&lt;&gt;"",1,0))</f>
        <v>#REF!</v>
      </c>
      <c r="AI172" s="204" t="e">
        <f>IF('Crisis Indicator Data'!#REF!="No Data",1,IF(#REF!&lt;&gt;"",1,0))</f>
        <v>#REF!</v>
      </c>
      <c r="AJ172" s="204" t="e">
        <f>IF('Crisis Indicator Data'!#REF!="No Data",1,IF(#REF!&lt;&gt;"",1,0))</f>
        <v>#REF!</v>
      </c>
      <c r="AK172" s="204" t="e">
        <f>IF('Crisis Indicator Data'!#REF!="No Data",1,IF(#REF!&lt;&gt;"",1,0))</f>
        <v>#REF!</v>
      </c>
      <c r="AL172" s="204" t="e">
        <f>IF('Crisis Indicator Data'!#REF!="No Data",1,IF(#REF!&lt;&gt;"",1,0))</f>
        <v>#REF!</v>
      </c>
      <c r="AM172" s="204" t="e">
        <f>IF('Crisis Indicator Data'!#REF!="No Data",1,IF(#REF!&lt;&gt;"",1,0))</f>
        <v>#REF!</v>
      </c>
      <c r="AN172" s="204" t="e">
        <f>IF('Crisis Indicator Data'!#REF!="No Data",1,IF(#REF!&lt;&gt;"",1,0))</f>
        <v>#REF!</v>
      </c>
      <c r="AO172" s="204" t="e">
        <f>IF('Crisis Indicator Data'!#REF!="No Data",1,IF(#REF!&lt;&gt;"",1,0))</f>
        <v>#REF!</v>
      </c>
      <c r="AP172" s="204" t="e">
        <f>IF('Crisis Indicator Data'!#REF!="No Data",1,IF(#REF!&lt;&gt;"",1,0))</f>
        <v>#REF!</v>
      </c>
      <c r="AQ172" s="204" t="e">
        <f>IF('Crisis Indicator Data'!#REF!="No Data",1,IF(#REF!&lt;&gt;"",1,0))</f>
        <v>#REF!</v>
      </c>
      <c r="AR172" s="204" t="e">
        <f>IF('Crisis Indicator Data'!#REF!="No Data",1,IF(#REF!&lt;&gt;"",1,0))</f>
        <v>#REF!</v>
      </c>
      <c r="AS172" s="204" t="e">
        <f>IF('Crisis Indicator Data'!#REF!="No Data",1,IF(#REF!&lt;&gt;"",1,0))</f>
        <v>#REF!</v>
      </c>
      <c r="AT172" s="204" t="e">
        <f>IF('Crisis Indicator Data'!#REF!="No Data",1,IF(#REF!&lt;&gt;"",1,0))</f>
        <v>#REF!</v>
      </c>
      <c r="AU172" s="204" t="e">
        <f>IF('Crisis Indicator Data'!#REF!="No Data",1,IF(#REF!&lt;&gt;"",1,0))</f>
        <v>#REF!</v>
      </c>
      <c r="AV172" s="204" t="e">
        <f>IF('Crisis Indicator Data'!#REF!="No Data",1,IF(#REF!&lt;&gt;"",1,0))</f>
        <v>#REF!</v>
      </c>
      <c r="AW172" s="204" t="e">
        <f>IF('Crisis Indicator Data'!#REF!="No Data",1,IF(#REF!&lt;&gt;"",1,0))</f>
        <v>#REF!</v>
      </c>
      <c r="AX172" s="204" t="e">
        <f>IF('Crisis Indicator Data'!#REF!="No Data",1,IF(#REF!&lt;&gt;"",1,0))</f>
        <v>#REF!</v>
      </c>
      <c r="AY172" s="204" t="e">
        <f>IF('Crisis Indicator Data'!#REF!="No Data",1,IF(#REF!&lt;&gt;"",1,0))</f>
        <v>#REF!</v>
      </c>
      <c r="AZ172" s="204" t="e">
        <f>IF('Crisis Indicator Data'!#REF!="No Data",1,IF(#REF!&lt;&gt;"",1,0))</f>
        <v>#REF!</v>
      </c>
      <c r="BA172" t="e">
        <f t="shared" si="10"/>
        <v>#REF!</v>
      </c>
      <c r="BB172" s="22" t="e">
        <f t="shared" si="11"/>
        <v>#REF!</v>
      </c>
    </row>
    <row r="173" spans="1:54" x14ac:dyDescent="0.35">
      <c r="A173" t="s">
        <v>7109</v>
      </c>
      <c r="B173" s="204" t="e">
        <f>IF('Crisis Indicator Data'!#REF!="No Data",1,IF(#REF!&lt;&gt;"",1,0))</f>
        <v>#REF!</v>
      </c>
      <c r="C173" s="204" t="e">
        <f>IF('Crisis Indicator Data'!#REF!="No Data",1,IF(#REF!&lt;&gt;"",1,0))</f>
        <v>#REF!</v>
      </c>
      <c r="D173" s="204" t="e">
        <f>IF('Crisis Indicator Data'!#REF!="No Data",1,IF(#REF!&lt;&gt;"",1,0))</f>
        <v>#REF!</v>
      </c>
      <c r="E173" s="204" t="e">
        <f>IF('Crisis Indicator Data'!#REF!="No Data",1,IF(#REF!&lt;&gt;"",1,0))</f>
        <v>#REF!</v>
      </c>
      <c r="F173" s="204" t="e">
        <f>IF('Crisis Indicator Data'!#REF!="No Data",1,IF(#REF!&lt;&gt;"",1,0))</f>
        <v>#REF!</v>
      </c>
      <c r="G173" s="204" t="e">
        <f>IF('Crisis Indicator Data'!#REF!="No Data",1,IF(#REF!&lt;&gt;"",1,0))</f>
        <v>#REF!</v>
      </c>
      <c r="H173" s="204" t="e">
        <f>IF('Crisis Indicator Data'!#REF!="No Data",1,IF(#REF!&lt;&gt;"",1,0))</f>
        <v>#REF!</v>
      </c>
      <c r="I173" s="204" t="e">
        <f>IF('Crisis Indicator Data'!#REF!="No Data",1,IF(#REF!&lt;&gt;"",1,0))</f>
        <v>#REF!</v>
      </c>
      <c r="J173" s="204" t="e">
        <f>IF('Crisis Indicator Data'!#REF!="No Data",1,IF(#REF!&lt;&gt;"",1,0))</f>
        <v>#REF!</v>
      </c>
      <c r="K173" s="204" t="e">
        <f>IF('Crisis Indicator Data'!#REF!="No Data",1,IF(#REF!&lt;&gt;"",1,0))</f>
        <v>#REF!</v>
      </c>
      <c r="L173" s="204" t="e">
        <f>IF('Crisis Indicator Data'!#REF!="No Data",1,IF(#REF!&lt;&gt;"",1,0))</f>
        <v>#REF!</v>
      </c>
      <c r="M173" s="204" t="e">
        <f>IF('Crisis Indicator Data'!#REF!="No Data",1,IF(#REF!&lt;&gt;"",1,0))</f>
        <v>#REF!</v>
      </c>
      <c r="N173" s="204" t="e">
        <f>IF('Crisis Indicator Data'!#REF!="No Data",1,IF(#REF!&lt;&gt;"",1,0))</f>
        <v>#REF!</v>
      </c>
      <c r="O173" s="204" t="e">
        <f>IF('Crisis Indicator Data'!#REF!="No Data",1,IF(#REF!&lt;&gt;"",1,0))</f>
        <v>#REF!</v>
      </c>
      <c r="P173" s="204" t="e">
        <f>IF('Crisis Indicator Data'!#REF!="No Data",1,IF(#REF!&lt;&gt;"",1,0))</f>
        <v>#REF!</v>
      </c>
      <c r="Q173" s="204" t="e">
        <f>IF('Crisis Indicator Data'!#REF!="No Data",1,IF(#REF!&lt;&gt;"",1,0))</f>
        <v>#REF!</v>
      </c>
      <c r="R173" s="204" t="e">
        <f>IF('Crisis Indicator Data'!#REF!="No Data",1,IF(#REF!&lt;&gt;"",1,0))</f>
        <v>#REF!</v>
      </c>
      <c r="S173" s="204" t="e">
        <f>IF('Crisis Indicator Data'!#REF!="No Data",1,IF(#REF!&lt;&gt;"",1,0))</f>
        <v>#REF!</v>
      </c>
      <c r="T173" s="204" t="e">
        <f>IF('Crisis Indicator Data'!#REF!="No Data",1,IF(#REF!&lt;&gt;"",1,0))</f>
        <v>#REF!</v>
      </c>
      <c r="U173" s="204" t="e">
        <f>IF('Crisis Indicator Data'!#REF!="No Data",1,IF(#REF!&lt;&gt;"",1,0))</f>
        <v>#REF!</v>
      </c>
      <c r="V173" s="204" t="e">
        <f>IF('Crisis Indicator Data'!#REF!="No Data",1,IF(#REF!&lt;&gt;"",1,0))</f>
        <v>#REF!</v>
      </c>
      <c r="W173" s="204" t="e">
        <f>IF('Crisis Indicator Data'!#REF!="No Data",1,IF(#REF!&lt;&gt;"",1,0))</f>
        <v>#REF!</v>
      </c>
      <c r="X173" s="204" t="e">
        <f>IF('Crisis Indicator Data'!#REF!="No Data",1,IF(#REF!&lt;&gt;"",1,0))</f>
        <v>#REF!</v>
      </c>
      <c r="Y173" s="204" t="e">
        <f>IF('Crisis Indicator Data'!#REF!="No Data",1,IF(#REF!&lt;&gt;"",1,0))</f>
        <v>#REF!</v>
      </c>
      <c r="Z173" s="204" t="e">
        <f>IF('Crisis Indicator Data'!#REF!="No Data",1,IF(#REF!&lt;&gt;"",1,0))</f>
        <v>#REF!</v>
      </c>
      <c r="AA173" s="204" t="e">
        <f>IF('Crisis Indicator Data'!#REF!="No Data",1,IF(#REF!&lt;&gt;"",1,0))</f>
        <v>#REF!</v>
      </c>
      <c r="AB173" s="204" t="e">
        <f>IF('Crisis Indicator Data'!#REF!="No Data",1,IF(#REF!&lt;&gt;"",1,0))</f>
        <v>#REF!</v>
      </c>
      <c r="AC173" s="204" t="e">
        <f>IF('Crisis Indicator Data'!#REF!="No Data",1,IF(#REF!&lt;&gt;"",1,0))</f>
        <v>#REF!</v>
      </c>
      <c r="AD173" s="204" t="e">
        <f>IF('Crisis Indicator Data'!#REF!="No Data",1,IF(#REF!&lt;&gt;"",1,0))</f>
        <v>#REF!</v>
      </c>
      <c r="AE173" s="204" t="e">
        <f>IF('Crisis Indicator Data'!#REF!="No Data",1,IF(#REF!&lt;&gt;"",1,0))</f>
        <v>#REF!</v>
      </c>
      <c r="AF173" s="204" t="e">
        <f>IF('Crisis Indicator Data'!#REF!="No Data",1,IF(#REF!&lt;&gt;"",1,0))</f>
        <v>#REF!</v>
      </c>
      <c r="AG173" s="204" t="e">
        <f>IF('Crisis Indicator Data'!#REF!="No Data",1,IF(#REF!&lt;&gt;"",1,0))</f>
        <v>#REF!</v>
      </c>
      <c r="AH173" s="204" t="e">
        <f>IF('Crisis Indicator Data'!#REF!="No Data",1,IF(#REF!&lt;&gt;"",1,0))</f>
        <v>#REF!</v>
      </c>
      <c r="AI173" s="204" t="e">
        <f>IF('Crisis Indicator Data'!#REF!="No Data",1,IF(#REF!&lt;&gt;"",1,0))</f>
        <v>#REF!</v>
      </c>
      <c r="AJ173" s="204" t="e">
        <f>IF('Crisis Indicator Data'!#REF!="No Data",1,IF(#REF!&lt;&gt;"",1,0))</f>
        <v>#REF!</v>
      </c>
      <c r="AK173" s="204" t="e">
        <f>IF('Crisis Indicator Data'!#REF!="No Data",1,IF(#REF!&lt;&gt;"",1,0))</f>
        <v>#REF!</v>
      </c>
      <c r="AL173" s="204" t="e">
        <f>IF('Crisis Indicator Data'!#REF!="No Data",1,IF(#REF!&lt;&gt;"",1,0))</f>
        <v>#REF!</v>
      </c>
      <c r="AM173" s="204" t="e">
        <f>IF('Crisis Indicator Data'!#REF!="No Data",1,IF(#REF!&lt;&gt;"",1,0))</f>
        <v>#REF!</v>
      </c>
      <c r="AN173" s="204" t="e">
        <f>IF('Crisis Indicator Data'!#REF!="No Data",1,IF(#REF!&lt;&gt;"",1,0))</f>
        <v>#REF!</v>
      </c>
      <c r="AO173" s="204" t="e">
        <f>IF('Crisis Indicator Data'!#REF!="No Data",1,IF(#REF!&lt;&gt;"",1,0))</f>
        <v>#REF!</v>
      </c>
      <c r="AP173" s="204" t="e">
        <f>IF('Crisis Indicator Data'!#REF!="No Data",1,IF(#REF!&lt;&gt;"",1,0))</f>
        <v>#REF!</v>
      </c>
      <c r="AQ173" s="204" t="e">
        <f>IF('Crisis Indicator Data'!#REF!="No Data",1,IF(#REF!&lt;&gt;"",1,0))</f>
        <v>#REF!</v>
      </c>
      <c r="AR173" s="204" t="e">
        <f>IF('Crisis Indicator Data'!#REF!="No Data",1,IF(#REF!&lt;&gt;"",1,0))</f>
        <v>#REF!</v>
      </c>
      <c r="AS173" s="204" t="e">
        <f>IF('Crisis Indicator Data'!#REF!="No Data",1,IF(#REF!&lt;&gt;"",1,0))</f>
        <v>#REF!</v>
      </c>
      <c r="AT173" s="204" t="e">
        <f>IF('Crisis Indicator Data'!#REF!="No Data",1,IF(#REF!&lt;&gt;"",1,0))</f>
        <v>#REF!</v>
      </c>
      <c r="AU173" s="204" t="e">
        <f>IF('Crisis Indicator Data'!#REF!="No Data",1,IF(#REF!&lt;&gt;"",1,0))</f>
        <v>#REF!</v>
      </c>
      <c r="AV173" s="204" t="e">
        <f>IF('Crisis Indicator Data'!#REF!="No Data",1,IF(#REF!&lt;&gt;"",1,0))</f>
        <v>#REF!</v>
      </c>
      <c r="AW173" s="204" t="e">
        <f>IF('Crisis Indicator Data'!#REF!="No Data",1,IF(#REF!&lt;&gt;"",1,0))</f>
        <v>#REF!</v>
      </c>
      <c r="AX173" s="204" t="e">
        <f>IF('Crisis Indicator Data'!#REF!="No Data",1,IF(#REF!&lt;&gt;"",1,0))</f>
        <v>#REF!</v>
      </c>
      <c r="AY173" s="204" t="e">
        <f>IF('Crisis Indicator Data'!#REF!="No Data",1,IF(#REF!&lt;&gt;"",1,0))</f>
        <v>#REF!</v>
      </c>
      <c r="AZ173" s="204" t="e">
        <f>IF('Crisis Indicator Data'!#REF!="No Data",1,IF(#REF!&lt;&gt;"",1,0))</f>
        <v>#REF!</v>
      </c>
      <c r="BA173" t="e">
        <f t="shared" si="10"/>
        <v>#REF!</v>
      </c>
      <c r="BB173" s="22" t="e">
        <f t="shared" si="11"/>
        <v>#REF!</v>
      </c>
    </row>
    <row r="174" spans="1:54" x14ac:dyDescent="0.35">
      <c r="A174" t="s">
        <v>7118</v>
      </c>
      <c r="B174" s="204" t="e">
        <f>IF('Crisis Indicator Data'!#REF!="No Data",1,IF(#REF!&lt;&gt;"",1,0))</f>
        <v>#REF!</v>
      </c>
      <c r="C174" s="204" t="e">
        <f>IF('Crisis Indicator Data'!#REF!="No Data",1,IF(#REF!&lt;&gt;"",1,0))</f>
        <v>#REF!</v>
      </c>
      <c r="D174" s="204" t="e">
        <f>IF('Crisis Indicator Data'!#REF!="No Data",1,IF(#REF!&lt;&gt;"",1,0))</f>
        <v>#REF!</v>
      </c>
      <c r="E174" s="204" t="e">
        <f>IF('Crisis Indicator Data'!#REF!="No Data",1,IF(#REF!&lt;&gt;"",1,0))</f>
        <v>#REF!</v>
      </c>
      <c r="F174" s="204" t="e">
        <f>IF('Crisis Indicator Data'!#REF!="No Data",1,IF(#REF!&lt;&gt;"",1,0))</f>
        <v>#REF!</v>
      </c>
      <c r="G174" s="204" t="e">
        <f>IF('Crisis Indicator Data'!#REF!="No Data",1,IF(#REF!&lt;&gt;"",1,0))</f>
        <v>#REF!</v>
      </c>
      <c r="H174" s="204" t="e">
        <f>IF('Crisis Indicator Data'!#REF!="No Data",1,IF(#REF!&lt;&gt;"",1,0))</f>
        <v>#REF!</v>
      </c>
      <c r="I174" s="204" t="e">
        <f>IF('Crisis Indicator Data'!#REF!="No Data",1,IF(#REF!&lt;&gt;"",1,0))</f>
        <v>#REF!</v>
      </c>
      <c r="J174" s="204" t="e">
        <f>IF('Crisis Indicator Data'!#REF!="No Data",1,IF(#REF!&lt;&gt;"",1,0))</f>
        <v>#REF!</v>
      </c>
      <c r="K174" s="204" t="e">
        <f>IF('Crisis Indicator Data'!#REF!="No Data",1,IF(#REF!&lt;&gt;"",1,0))</f>
        <v>#REF!</v>
      </c>
      <c r="L174" s="204" t="e">
        <f>IF('Crisis Indicator Data'!#REF!="No Data",1,IF(#REF!&lt;&gt;"",1,0))</f>
        <v>#REF!</v>
      </c>
      <c r="M174" s="204" t="e">
        <f>IF('Crisis Indicator Data'!#REF!="No Data",1,IF(#REF!&lt;&gt;"",1,0))</f>
        <v>#REF!</v>
      </c>
      <c r="N174" s="204" t="e">
        <f>IF('Crisis Indicator Data'!#REF!="No Data",1,IF(#REF!&lt;&gt;"",1,0))</f>
        <v>#REF!</v>
      </c>
      <c r="O174" s="204" t="e">
        <f>IF('Crisis Indicator Data'!#REF!="No Data",1,IF(#REF!&lt;&gt;"",1,0))</f>
        <v>#REF!</v>
      </c>
      <c r="P174" s="204" t="e">
        <f>IF('Crisis Indicator Data'!#REF!="No Data",1,IF(#REF!&lt;&gt;"",1,0))</f>
        <v>#REF!</v>
      </c>
      <c r="Q174" s="204" t="e">
        <f>IF('Crisis Indicator Data'!#REF!="No Data",1,IF(#REF!&lt;&gt;"",1,0))</f>
        <v>#REF!</v>
      </c>
      <c r="R174" s="204" t="e">
        <f>IF('Crisis Indicator Data'!#REF!="No Data",1,IF(#REF!&lt;&gt;"",1,0))</f>
        <v>#REF!</v>
      </c>
      <c r="S174" s="204" t="e">
        <f>IF('Crisis Indicator Data'!#REF!="No Data",1,IF(#REF!&lt;&gt;"",1,0))</f>
        <v>#REF!</v>
      </c>
      <c r="T174" s="204" t="e">
        <f>IF('Crisis Indicator Data'!#REF!="No Data",1,IF(#REF!&lt;&gt;"",1,0))</f>
        <v>#REF!</v>
      </c>
      <c r="U174" s="204" t="e">
        <f>IF('Crisis Indicator Data'!#REF!="No Data",1,IF(#REF!&lt;&gt;"",1,0))</f>
        <v>#REF!</v>
      </c>
      <c r="V174" s="204" t="e">
        <f>IF('Crisis Indicator Data'!#REF!="No Data",1,IF(#REF!&lt;&gt;"",1,0))</f>
        <v>#REF!</v>
      </c>
      <c r="W174" s="204" t="e">
        <f>IF('Crisis Indicator Data'!#REF!="No Data",1,IF(#REF!&lt;&gt;"",1,0))</f>
        <v>#REF!</v>
      </c>
      <c r="X174" s="204" t="e">
        <f>IF('Crisis Indicator Data'!#REF!="No Data",1,IF(#REF!&lt;&gt;"",1,0))</f>
        <v>#REF!</v>
      </c>
      <c r="Y174" s="204" t="e">
        <f>IF('Crisis Indicator Data'!#REF!="No Data",1,IF(#REF!&lt;&gt;"",1,0))</f>
        <v>#REF!</v>
      </c>
      <c r="Z174" s="204" t="e">
        <f>IF('Crisis Indicator Data'!#REF!="No Data",1,IF(#REF!&lt;&gt;"",1,0))</f>
        <v>#REF!</v>
      </c>
      <c r="AA174" s="204" t="e">
        <f>IF('Crisis Indicator Data'!#REF!="No Data",1,IF(#REF!&lt;&gt;"",1,0))</f>
        <v>#REF!</v>
      </c>
      <c r="AB174" s="204" t="e">
        <f>IF('Crisis Indicator Data'!#REF!="No Data",1,IF(#REF!&lt;&gt;"",1,0))</f>
        <v>#REF!</v>
      </c>
      <c r="AC174" s="204" t="e">
        <f>IF('Crisis Indicator Data'!#REF!="No Data",1,IF(#REF!&lt;&gt;"",1,0))</f>
        <v>#REF!</v>
      </c>
      <c r="AD174" s="204" t="e">
        <f>IF('Crisis Indicator Data'!#REF!="No Data",1,IF(#REF!&lt;&gt;"",1,0))</f>
        <v>#REF!</v>
      </c>
      <c r="AE174" s="204" t="e">
        <f>IF('Crisis Indicator Data'!#REF!="No Data",1,IF(#REF!&lt;&gt;"",1,0))</f>
        <v>#REF!</v>
      </c>
      <c r="AF174" s="204" t="e">
        <f>IF('Crisis Indicator Data'!#REF!="No Data",1,IF(#REF!&lt;&gt;"",1,0))</f>
        <v>#REF!</v>
      </c>
      <c r="AG174" s="204" t="e">
        <f>IF('Crisis Indicator Data'!#REF!="No Data",1,IF(#REF!&lt;&gt;"",1,0))</f>
        <v>#REF!</v>
      </c>
      <c r="AH174" s="204" t="e">
        <f>IF('Crisis Indicator Data'!#REF!="No Data",1,IF(#REF!&lt;&gt;"",1,0))</f>
        <v>#REF!</v>
      </c>
      <c r="AI174" s="204" t="e">
        <f>IF('Crisis Indicator Data'!#REF!="No Data",1,IF(#REF!&lt;&gt;"",1,0))</f>
        <v>#REF!</v>
      </c>
      <c r="AJ174" s="204" t="e">
        <f>IF('Crisis Indicator Data'!#REF!="No Data",1,IF(#REF!&lt;&gt;"",1,0))</f>
        <v>#REF!</v>
      </c>
      <c r="AK174" s="204" t="e">
        <f>IF('Crisis Indicator Data'!#REF!="No Data",1,IF(#REF!&lt;&gt;"",1,0))</f>
        <v>#REF!</v>
      </c>
      <c r="AL174" s="204" t="e">
        <f>IF('Crisis Indicator Data'!#REF!="No Data",1,IF(#REF!&lt;&gt;"",1,0))</f>
        <v>#REF!</v>
      </c>
      <c r="AM174" s="204" t="e">
        <f>IF('Crisis Indicator Data'!#REF!="No Data",1,IF(#REF!&lt;&gt;"",1,0))</f>
        <v>#REF!</v>
      </c>
      <c r="AN174" s="204" t="e">
        <f>IF('Crisis Indicator Data'!#REF!="No Data",1,IF(#REF!&lt;&gt;"",1,0))</f>
        <v>#REF!</v>
      </c>
      <c r="AO174" s="204" t="e">
        <f>IF('Crisis Indicator Data'!#REF!="No Data",1,IF(#REF!&lt;&gt;"",1,0))</f>
        <v>#REF!</v>
      </c>
      <c r="AP174" s="204" t="e">
        <f>IF('Crisis Indicator Data'!#REF!="No Data",1,IF(#REF!&lt;&gt;"",1,0))</f>
        <v>#REF!</v>
      </c>
      <c r="AQ174" s="204" t="e">
        <f>IF('Crisis Indicator Data'!#REF!="No Data",1,IF(#REF!&lt;&gt;"",1,0))</f>
        <v>#REF!</v>
      </c>
      <c r="AR174" s="204" t="e">
        <f>IF('Crisis Indicator Data'!#REF!="No Data",1,IF(#REF!&lt;&gt;"",1,0))</f>
        <v>#REF!</v>
      </c>
      <c r="AS174" s="204" t="e">
        <f>IF('Crisis Indicator Data'!#REF!="No Data",1,IF(#REF!&lt;&gt;"",1,0))</f>
        <v>#REF!</v>
      </c>
      <c r="AT174" s="204" t="e">
        <f>IF('Crisis Indicator Data'!#REF!="No Data",1,IF(#REF!&lt;&gt;"",1,0))</f>
        <v>#REF!</v>
      </c>
      <c r="AU174" s="204" t="e">
        <f>IF('Crisis Indicator Data'!#REF!="No Data",1,IF(#REF!&lt;&gt;"",1,0))</f>
        <v>#REF!</v>
      </c>
      <c r="AV174" s="204" t="e">
        <f>IF('Crisis Indicator Data'!#REF!="No Data",1,IF(#REF!&lt;&gt;"",1,0))</f>
        <v>#REF!</v>
      </c>
      <c r="AW174" s="204" t="e">
        <f>IF('Crisis Indicator Data'!#REF!="No Data",1,IF(#REF!&lt;&gt;"",1,0))</f>
        <v>#REF!</v>
      </c>
      <c r="AX174" s="204" t="e">
        <f>IF('Crisis Indicator Data'!#REF!="No Data",1,IF(#REF!&lt;&gt;"",1,0))</f>
        <v>#REF!</v>
      </c>
      <c r="AY174" s="204" t="e">
        <f>IF('Crisis Indicator Data'!#REF!="No Data",1,IF(#REF!&lt;&gt;"",1,0))</f>
        <v>#REF!</v>
      </c>
      <c r="AZ174" s="204" t="e">
        <f>IF('Crisis Indicator Data'!#REF!="No Data",1,IF(#REF!&lt;&gt;"",1,0))</f>
        <v>#REF!</v>
      </c>
      <c r="BA174" t="e">
        <f t="shared" si="10"/>
        <v>#REF!</v>
      </c>
      <c r="BB174" s="22" t="e">
        <f t="shared" si="11"/>
        <v>#REF!</v>
      </c>
    </row>
    <row r="175" spans="1:54" x14ac:dyDescent="0.35">
      <c r="A175" t="s">
        <v>7119</v>
      </c>
      <c r="B175" s="204" t="e">
        <f>IF('Crisis Indicator Data'!#REF!="No Data",1,IF(#REF!&lt;&gt;"",1,0))</f>
        <v>#REF!</v>
      </c>
      <c r="C175" s="204" t="e">
        <f>IF('Crisis Indicator Data'!#REF!="No Data",1,IF(#REF!&lt;&gt;"",1,0))</f>
        <v>#REF!</v>
      </c>
      <c r="D175" s="204" t="e">
        <f>IF('Crisis Indicator Data'!#REF!="No Data",1,IF(#REF!&lt;&gt;"",1,0))</f>
        <v>#REF!</v>
      </c>
      <c r="E175" s="204" t="e">
        <f>IF('Crisis Indicator Data'!#REF!="No Data",1,IF(#REF!&lt;&gt;"",1,0))</f>
        <v>#REF!</v>
      </c>
      <c r="F175" s="204" t="e">
        <f>IF('Crisis Indicator Data'!#REF!="No Data",1,IF(#REF!&lt;&gt;"",1,0))</f>
        <v>#REF!</v>
      </c>
      <c r="G175" s="204" t="e">
        <f>IF('Crisis Indicator Data'!#REF!="No Data",1,IF(#REF!&lt;&gt;"",1,0))</f>
        <v>#REF!</v>
      </c>
      <c r="H175" s="204" t="e">
        <f>IF('Crisis Indicator Data'!#REF!="No Data",1,IF(#REF!&lt;&gt;"",1,0))</f>
        <v>#REF!</v>
      </c>
      <c r="I175" s="204" t="e">
        <f>IF('Crisis Indicator Data'!#REF!="No Data",1,IF(#REF!&lt;&gt;"",1,0))</f>
        <v>#REF!</v>
      </c>
      <c r="J175" s="204" t="e">
        <f>IF('Crisis Indicator Data'!#REF!="No Data",1,IF(#REF!&lt;&gt;"",1,0))</f>
        <v>#REF!</v>
      </c>
      <c r="K175" s="204" t="e">
        <f>IF('Crisis Indicator Data'!#REF!="No Data",1,IF(#REF!&lt;&gt;"",1,0))</f>
        <v>#REF!</v>
      </c>
      <c r="L175" s="204" t="e">
        <f>IF('Crisis Indicator Data'!#REF!="No Data",1,IF(#REF!&lt;&gt;"",1,0))</f>
        <v>#REF!</v>
      </c>
      <c r="M175" s="204" t="e">
        <f>IF('Crisis Indicator Data'!#REF!="No Data",1,IF(#REF!&lt;&gt;"",1,0))</f>
        <v>#REF!</v>
      </c>
      <c r="N175" s="204" t="e">
        <f>IF('Crisis Indicator Data'!#REF!="No Data",1,IF(#REF!&lt;&gt;"",1,0))</f>
        <v>#REF!</v>
      </c>
      <c r="O175" s="204" t="e">
        <f>IF('Crisis Indicator Data'!#REF!="No Data",1,IF(#REF!&lt;&gt;"",1,0))</f>
        <v>#REF!</v>
      </c>
      <c r="P175" s="204" t="e">
        <f>IF('Crisis Indicator Data'!#REF!="No Data",1,IF(#REF!&lt;&gt;"",1,0))</f>
        <v>#REF!</v>
      </c>
      <c r="Q175" s="204" t="e">
        <f>IF('Crisis Indicator Data'!#REF!="No Data",1,IF(#REF!&lt;&gt;"",1,0))</f>
        <v>#REF!</v>
      </c>
      <c r="R175" s="204" t="e">
        <f>IF('Crisis Indicator Data'!#REF!="No Data",1,IF(#REF!&lt;&gt;"",1,0))</f>
        <v>#REF!</v>
      </c>
      <c r="S175" s="204" t="e">
        <f>IF('Crisis Indicator Data'!#REF!="No Data",1,IF(#REF!&lt;&gt;"",1,0))</f>
        <v>#REF!</v>
      </c>
      <c r="T175" s="204" t="e">
        <f>IF('Crisis Indicator Data'!#REF!="No Data",1,IF(#REF!&lt;&gt;"",1,0))</f>
        <v>#REF!</v>
      </c>
      <c r="U175" s="204" t="e">
        <f>IF('Crisis Indicator Data'!#REF!="No Data",1,IF(#REF!&lt;&gt;"",1,0))</f>
        <v>#REF!</v>
      </c>
      <c r="V175" s="204" t="e">
        <f>IF('Crisis Indicator Data'!#REF!="No Data",1,IF(#REF!&lt;&gt;"",1,0))</f>
        <v>#REF!</v>
      </c>
      <c r="W175" s="204" t="e">
        <f>IF('Crisis Indicator Data'!#REF!="No Data",1,IF(#REF!&lt;&gt;"",1,0))</f>
        <v>#REF!</v>
      </c>
      <c r="X175" s="204" t="e">
        <f>IF('Crisis Indicator Data'!#REF!="No Data",1,IF(#REF!&lt;&gt;"",1,0))</f>
        <v>#REF!</v>
      </c>
      <c r="Y175" s="204" t="e">
        <f>IF('Crisis Indicator Data'!#REF!="No Data",1,IF(#REF!&lt;&gt;"",1,0))</f>
        <v>#REF!</v>
      </c>
      <c r="Z175" s="204" t="e">
        <f>IF('Crisis Indicator Data'!#REF!="No Data",1,IF(#REF!&lt;&gt;"",1,0))</f>
        <v>#REF!</v>
      </c>
      <c r="AA175" s="204" t="e">
        <f>IF('Crisis Indicator Data'!#REF!="No Data",1,IF(#REF!&lt;&gt;"",1,0))</f>
        <v>#REF!</v>
      </c>
      <c r="AB175" s="204" t="e">
        <f>IF('Crisis Indicator Data'!#REF!="No Data",1,IF(#REF!&lt;&gt;"",1,0))</f>
        <v>#REF!</v>
      </c>
      <c r="AC175" s="204" t="e">
        <f>IF('Crisis Indicator Data'!#REF!="No Data",1,IF(#REF!&lt;&gt;"",1,0))</f>
        <v>#REF!</v>
      </c>
      <c r="AD175" s="204" t="e">
        <f>IF('Crisis Indicator Data'!#REF!="No Data",1,IF(#REF!&lt;&gt;"",1,0))</f>
        <v>#REF!</v>
      </c>
      <c r="AE175" s="204" t="e">
        <f>IF('Crisis Indicator Data'!#REF!="No Data",1,IF(#REF!&lt;&gt;"",1,0))</f>
        <v>#REF!</v>
      </c>
      <c r="AF175" s="204" t="e">
        <f>IF('Crisis Indicator Data'!#REF!="No Data",1,IF(#REF!&lt;&gt;"",1,0))</f>
        <v>#REF!</v>
      </c>
      <c r="AG175" s="204" t="e">
        <f>IF('Crisis Indicator Data'!#REF!="No Data",1,IF(#REF!&lt;&gt;"",1,0))</f>
        <v>#REF!</v>
      </c>
      <c r="AH175" s="204" t="e">
        <f>IF('Crisis Indicator Data'!#REF!="No Data",1,IF(#REF!&lt;&gt;"",1,0))</f>
        <v>#REF!</v>
      </c>
      <c r="AI175" s="204" t="e">
        <f>IF('Crisis Indicator Data'!#REF!="No Data",1,IF(#REF!&lt;&gt;"",1,0))</f>
        <v>#REF!</v>
      </c>
      <c r="AJ175" s="204" t="e">
        <f>IF('Crisis Indicator Data'!#REF!="No Data",1,IF(#REF!&lt;&gt;"",1,0))</f>
        <v>#REF!</v>
      </c>
      <c r="AK175" s="204" t="e">
        <f>IF('Crisis Indicator Data'!#REF!="No Data",1,IF(#REF!&lt;&gt;"",1,0))</f>
        <v>#REF!</v>
      </c>
      <c r="AL175" s="204" t="e">
        <f>IF('Crisis Indicator Data'!#REF!="No Data",1,IF(#REF!&lt;&gt;"",1,0))</f>
        <v>#REF!</v>
      </c>
      <c r="AM175" s="204" t="e">
        <f>IF('Crisis Indicator Data'!#REF!="No Data",1,IF(#REF!&lt;&gt;"",1,0))</f>
        <v>#REF!</v>
      </c>
      <c r="AN175" s="204" t="e">
        <f>IF('Crisis Indicator Data'!#REF!="No Data",1,IF(#REF!&lt;&gt;"",1,0))</f>
        <v>#REF!</v>
      </c>
      <c r="AO175" s="204" t="e">
        <f>IF('Crisis Indicator Data'!#REF!="No Data",1,IF(#REF!&lt;&gt;"",1,0))</f>
        <v>#REF!</v>
      </c>
      <c r="AP175" s="204" t="e">
        <f>IF('Crisis Indicator Data'!#REF!="No Data",1,IF(#REF!&lt;&gt;"",1,0))</f>
        <v>#REF!</v>
      </c>
      <c r="AQ175" s="204" t="e">
        <f>IF('Crisis Indicator Data'!#REF!="No Data",1,IF(#REF!&lt;&gt;"",1,0))</f>
        <v>#REF!</v>
      </c>
      <c r="AR175" s="204" t="e">
        <f>IF('Crisis Indicator Data'!#REF!="No Data",1,IF(#REF!&lt;&gt;"",1,0))</f>
        <v>#REF!</v>
      </c>
      <c r="AS175" s="204" t="e">
        <f>IF('Crisis Indicator Data'!#REF!="No Data",1,IF(#REF!&lt;&gt;"",1,0))</f>
        <v>#REF!</v>
      </c>
      <c r="AT175" s="204" t="e">
        <f>IF('Crisis Indicator Data'!#REF!="No Data",1,IF(#REF!&lt;&gt;"",1,0))</f>
        <v>#REF!</v>
      </c>
      <c r="AU175" s="204" t="e">
        <f>IF('Crisis Indicator Data'!#REF!="No Data",1,IF(#REF!&lt;&gt;"",1,0))</f>
        <v>#REF!</v>
      </c>
      <c r="AV175" s="204" t="e">
        <f>IF('Crisis Indicator Data'!#REF!="No Data",1,IF(#REF!&lt;&gt;"",1,0))</f>
        <v>#REF!</v>
      </c>
      <c r="AW175" s="204" t="e">
        <f>IF('Crisis Indicator Data'!#REF!="No Data",1,IF(#REF!&lt;&gt;"",1,0))</f>
        <v>#REF!</v>
      </c>
      <c r="AX175" s="204" t="e">
        <f>IF('Crisis Indicator Data'!#REF!="No Data",1,IF(#REF!&lt;&gt;"",1,0))</f>
        <v>#REF!</v>
      </c>
      <c r="AY175" s="204" t="e">
        <f>IF('Crisis Indicator Data'!#REF!="No Data",1,IF(#REF!&lt;&gt;"",1,0))</f>
        <v>#REF!</v>
      </c>
      <c r="AZ175" s="204" t="e">
        <f>IF('Crisis Indicator Data'!#REF!="No Data",1,IF(#REF!&lt;&gt;"",1,0))</f>
        <v>#REF!</v>
      </c>
      <c r="BA175" t="e">
        <f t="shared" si="10"/>
        <v>#REF!</v>
      </c>
      <c r="BB175" s="22" t="e">
        <f t="shared" si="11"/>
        <v>#REF!</v>
      </c>
    </row>
    <row r="176" spans="1:54" x14ac:dyDescent="0.35">
      <c r="A176" t="s">
        <v>7120</v>
      </c>
      <c r="B176" s="204" t="e">
        <f>IF('Crisis Indicator Data'!#REF!="No Data",1,IF(#REF!&lt;&gt;"",1,0))</f>
        <v>#REF!</v>
      </c>
      <c r="C176" s="204" t="e">
        <f>IF('Crisis Indicator Data'!#REF!="No Data",1,IF(#REF!&lt;&gt;"",1,0))</f>
        <v>#REF!</v>
      </c>
      <c r="D176" s="204" t="e">
        <f>IF('Crisis Indicator Data'!#REF!="No Data",1,IF(#REF!&lt;&gt;"",1,0))</f>
        <v>#REF!</v>
      </c>
      <c r="E176" s="204" t="e">
        <f>IF('Crisis Indicator Data'!#REF!="No Data",1,IF(#REF!&lt;&gt;"",1,0))</f>
        <v>#REF!</v>
      </c>
      <c r="F176" s="204" t="e">
        <f>IF('Crisis Indicator Data'!#REF!="No Data",1,IF(#REF!&lt;&gt;"",1,0))</f>
        <v>#REF!</v>
      </c>
      <c r="G176" s="204" t="e">
        <f>IF('Crisis Indicator Data'!#REF!="No Data",1,IF(#REF!&lt;&gt;"",1,0))</f>
        <v>#REF!</v>
      </c>
      <c r="H176" s="204" t="e">
        <f>IF('Crisis Indicator Data'!#REF!="No Data",1,IF(#REF!&lt;&gt;"",1,0))</f>
        <v>#REF!</v>
      </c>
      <c r="I176" s="204" t="e">
        <f>IF('Crisis Indicator Data'!#REF!="No Data",1,IF(#REF!&lt;&gt;"",1,0))</f>
        <v>#REF!</v>
      </c>
      <c r="J176" s="204" t="e">
        <f>IF('Crisis Indicator Data'!#REF!="No Data",1,IF(#REF!&lt;&gt;"",1,0))</f>
        <v>#REF!</v>
      </c>
      <c r="K176" s="204" t="e">
        <f>IF('Crisis Indicator Data'!#REF!="No Data",1,IF(#REF!&lt;&gt;"",1,0))</f>
        <v>#REF!</v>
      </c>
      <c r="L176" s="204" t="e">
        <f>IF('Crisis Indicator Data'!#REF!="No Data",1,IF(#REF!&lt;&gt;"",1,0))</f>
        <v>#REF!</v>
      </c>
      <c r="M176" s="204" t="e">
        <f>IF('Crisis Indicator Data'!#REF!="No Data",1,IF(#REF!&lt;&gt;"",1,0))</f>
        <v>#REF!</v>
      </c>
      <c r="N176" s="204" t="e">
        <f>IF('Crisis Indicator Data'!#REF!="No Data",1,IF(#REF!&lt;&gt;"",1,0))</f>
        <v>#REF!</v>
      </c>
      <c r="O176" s="204" t="e">
        <f>IF('Crisis Indicator Data'!#REF!="No Data",1,IF(#REF!&lt;&gt;"",1,0))</f>
        <v>#REF!</v>
      </c>
      <c r="P176" s="204" t="e">
        <f>IF('Crisis Indicator Data'!#REF!="No Data",1,IF(#REF!&lt;&gt;"",1,0))</f>
        <v>#REF!</v>
      </c>
      <c r="Q176" s="204" t="e">
        <f>IF('Crisis Indicator Data'!#REF!="No Data",1,IF(#REF!&lt;&gt;"",1,0))</f>
        <v>#REF!</v>
      </c>
      <c r="R176" s="204" t="e">
        <f>IF('Crisis Indicator Data'!#REF!="No Data",1,IF(#REF!&lt;&gt;"",1,0))</f>
        <v>#REF!</v>
      </c>
      <c r="S176" s="204" t="e">
        <f>IF('Crisis Indicator Data'!#REF!="No Data",1,IF(#REF!&lt;&gt;"",1,0))</f>
        <v>#REF!</v>
      </c>
      <c r="T176" s="204" t="e">
        <f>IF('Crisis Indicator Data'!#REF!="No Data",1,IF(#REF!&lt;&gt;"",1,0))</f>
        <v>#REF!</v>
      </c>
      <c r="U176" s="204" t="e">
        <f>IF('Crisis Indicator Data'!#REF!="No Data",1,IF(#REF!&lt;&gt;"",1,0))</f>
        <v>#REF!</v>
      </c>
      <c r="V176" s="204" t="e">
        <f>IF('Crisis Indicator Data'!#REF!="No Data",1,IF(#REF!&lt;&gt;"",1,0))</f>
        <v>#REF!</v>
      </c>
      <c r="W176" s="204" t="e">
        <f>IF('Crisis Indicator Data'!#REF!="No Data",1,IF(#REF!&lt;&gt;"",1,0))</f>
        <v>#REF!</v>
      </c>
      <c r="X176" s="204" t="e">
        <f>IF('Crisis Indicator Data'!#REF!="No Data",1,IF(#REF!&lt;&gt;"",1,0))</f>
        <v>#REF!</v>
      </c>
      <c r="Y176" s="204" t="e">
        <f>IF('Crisis Indicator Data'!#REF!="No Data",1,IF(#REF!&lt;&gt;"",1,0))</f>
        <v>#REF!</v>
      </c>
      <c r="Z176" s="204" t="e">
        <f>IF('Crisis Indicator Data'!#REF!="No Data",1,IF(#REF!&lt;&gt;"",1,0))</f>
        <v>#REF!</v>
      </c>
      <c r="AA176" s="204" t="e">
        <f>IF('Crisis Indicator Data'!#REF!="No Data",1,IF(#REF!&lt;&gt;"",1,0))</f>
        <v>#REF!</v>
      </c>
      <c r="AB176" s="204" t="e">
        <f>IF('Crisis Indicator Data'!#REF!="No Data",1,IF(#REF!&lt;&gt;"",1,0))</f>
        <v>#REF!</v>
      </c>
      <c r="AC176" s="204" t="e">
        <f>IF('Crisis Indicator Data'!#REF!="No Data",1,IF(#REF!&lt;&gt;"",1,0))</f>
        <v>#REF!</v>
      </c>
      <c r="AD176" s="204" t="e">
        <f>IF('Crisis Indicator Data'!#REF!="No Data",1,IF(#REF!&lt;&gt;"",1,0))</f>
        <v>#REF!</v>
      </c>
      <c r="AE176" s="204" t="e">
        <f>IF('Crisis Indicator Data'!#REF!="No Data",1,IF(#REF!&lt;&gt;"",1,0))</f>
        <v>#REF!</v>
      </c>
      <c r="AF176" s="204" t="e">
        <f>IF('Crisis Indicator Data'!#REF!="No Data",1,IF(#REF!&lt;&gt;"",1,0))</f>
        <v>#REF!</v>
      </c>
      <c r="AG176" s="204" t="e">
        <f>IF('Crisis Indicator Data'!#REF!="No Data",1,IF(#REF!&lt;&gt;"",1,0))</f>
        <v>#REF!</v>
      </c>
      <c r="AH176" s="204" t="e">
        <f>IF('Crisis Indicator Data'!#REF!="No Data",1,IF(#REF!&lt;&gt;"",1,0))</f>
        <v>#REF!</v>
      </c>
      <c r="AI176" s="204" t="e">
        <f>IF('Crisis Indicator Data'!#REF!="No Data",1,IF(#REF!&lt;&gt;"",1,0))</f>
        <v>#REF!</v>
      </c>
      <c r="AJ176" s="204" t="e">
        <f>IF('Crisis Indicator Data'!#REF!="No Data",1,IF(#REF!&lt;&gt;"",1,0))</f>
        <v>#REF!</v>
      </c>
      <c r="AK176" s="204" t="e">
        <f>IF('Crisis Indicator Data'!#REF!="No Data",1,IF(#REF!&lt;&gt;"",1,0))</f>
        <v>#REF!</v>
      </c>
      <c r="AL176" s="204" t="e">
        <f>IF('Crisis Indicator Data'!#REF!="No Data",1,IF(#REF!&lt;&gt;"",1,0))</f>
        <v>#REF!</v>
      </c>
      <c r="AM176" s="204" t="e">
        <f>IF('Crisis Indicator Data'!#REF!="No Data",1,IF(#REF!&lt;&gt;"",1,0))</f>
        <v>#REF!</v>
      </c>
      <c r="AN176" s="204" t="e">
        <f>IF('Crisis Indicator Data'!#REF!="No Data",1,IF(#REF!&lt;&gt;"",1,0))</f>
        <v>#REF!</v>
      </c>
      <c r="AO176" s="204" t="e">
        <f>IF('Crisis Indicator Data'!#REF!="No Data",1,IF(#REF!&lt;&gt;"",1,0))</f>
        <v>#REF!</v>
      </c>
      <c r="AP176" s="204" t="e">
        <f>IF('Crisis Indicator Data'!#REF!="No Data",1,IF(#REF!&lt;&gt;"",1,0))</f>
        <v>#REF!</v>
      </c>
      <c r="AQ176" s="204" t="e">
        <f>IF('Crisis Indicator Data'!#REF!="No Data",1,IF(#REF!&lt;&gt;"",1,0))</f>
        <v>#REF!</v>
      </c>
      <c r="AR176" s="204" t="e">
        <f>IF('Crisis Indicator Data'!#REF!="No Data",1,IF(#REF!&lt;&gt;"",1,0))</f>
        <v>#REF!</v>
      </c>
      <c r="AS176" s="204" t="e">
        <f>IF('Crisis Indicator Data'!#REF!="No Data",1,IF(#REF!&lt;&gt;"",1,0))</f>
        <v>#REF!</v>
      </c>
      <c r="AT176" s="204" t="e">
        <f>IF('Crisis Indicator Data'!#REF!="No Data",1,IF(#REF!&lt;&gt;"",1,0))</f>
        <v>#REF!</v>
      </c>
      <c r="AU176" s="204" t="e">
        <f>IF('Crisis Indicator Data'!#REF!="No Data",1,IF(#REF!&lt;&gt;"",1,0))</f>
        <v>#REF!</v>
      </c>
      <c r="AV176" s="204" t="e">
        <f>IF('Crisis Indicator Data'!#REF!="No Data",1,IF(#REF!&lt;&gt;"",1,0))</f>
        <v>#REF!</v>
      </c>
      <c r="AW176" s="204" t="e">
        <f>IF('Crisis Indicator Data'!#REF!="No Data",1,IF(#REF!&lt;&gt;"",1,0))</f>
        <v>#REF!</v>
      </c>
      <c r="AX176" s="204" t="e">
        <f>IF('Crisis Indicator Data'!#REF!="No Data",1,IF(#REF!&lt;&gt;"",1,0))</f>
        <v>#REF!</v>
      </c>
      <c r="AY176" s="204" t="e">
        <f>IF('Crisis Indicator Data'!#REF!="No Data",1,IF(#REF!&lt;&gt;"",1,0))</f>
        <v>#REF!</v>
      </c>
      <c r="AZ176" s="204" t="e">
        <f>IF('Crisis Indicator Data'!#REF!="No Data",1,IF(#REF!&lt;&gt;"",1,0))</f>
        <v>#REF!</v>
      </c>
      <c r="BA176" t="e">
        <f t="shared" si="10"/>
        <v>#REF!</v>
      </c>
      <c r="BB176" s="22" t="e">
        <f t="shared" si="11"/>
        <v>#REF!</v>
      </c>
    </row>
    <row r="177" spans="1:54" x14ac:dyDescent="0.35">
      <c r="A177" t="s">
        <v>7121</v>
      </c>
      <c r="B177" s="204" t="e">
        <f>IF('Crisis Indicator Data'!#REF!="No Data",1,IF(#REF!&lt;&gt;"",1,0))</f>
        <v>#REF!</v>
      </c>
      <c r="C177" s="204" t="e">
        <f>IF('Crisis Indicator Data'!#REF!="No Data",1,IF(#REF!&lt;&gt;"",1,0))</f>
        <v>#REF!</v>
      </c>
      <c r="D177" s="204" t="e">
        <f>IF('Crisis Indicator Data'!#REF!="No Data",1,IF(#REF!&lt;&gt;"",1,0))</f>
        <v>#REF!</v>
      </c>
      <c r="E177" s="204" t="e">
        <f>IF('Crisis Indicator Data'!#REF!="No Data",1,IF(#REF!&lt;&gt;"",1,0))</f>
        <v>#REF!</v>
      </c>
      <c r="F177" s="204" t="e">
        <f>IF('Crisis Indicator Data'!#REF!="No Data",1,IF(#REF!&lt;&gt;"",1,0))</f>
        <v>#REF!</v>
      </c>
      <c r="G177" s="204" t="e">
        <f>IF('Crisis Indicator Data'!#REF!="No Data",1,IF(#REF!&lt;&gt;"",1,0))</f>
        <v>#REF!</v>
      </c>
      <c r="H177" s="204" t="e">
        <f>IF('Crisis Indicator Data'!#REF!="No Data",1,IF(#REF!&lt;&gt;"",1,0))</f>
        <v>#REF!</v>
      </c>
      <c r="I177" s="204" t="e">
        <f>IF('Crisis Indicator Data'!#REF!="No Data",1,IF(#REF!&lt;&gt;"",1,0))</f>
        <v>#REF!</v>
      </c>
      <c r="J177" s="204" t="e">
        <f>IF('Crisis Indicator Data'!#REF!="No Data",1,IF(#REF!&lt;&gt;"",1,0))</f>
        <v>#REF!</v>
      </c>
      <c r="K177" s="204" t="e">
        <f>IF('Crisis Indicator Data'!#REF!="No Data",1,IF(#REF!&lt;&gt;"",1,0))</f>
        <v>#REF!</v>
      </c>
      <c r="L177" s="204" t="e">
        <f>IF('Crisis Indicator Data'!#REF!="No Data",1,IF(#REF!&lt;&gt;"",1,0))</f>
        <v>#REF!</v>
      </c>
      <c r="M177" s="204" t="e">
        <f>IF('Crisis Indicator Data'!#REF!="No Data",1,IF(#REF!&lt;&gt;"",1,0))</f>
        <v>#REF!</v>
      </c>
      <c r="N177" s="204" t="e">
        <f>IF('Crisis Indicator Data'!#REF!="No Data",1,IF(#REF!&lt;&gt;"",1,0))</f>
        <v>#REF!</v>
      </c>
      <c r="O177" s="204" t="e">
        <f>IF('Crisis Indicator Data'!#REF!="No Data",1,IF(#REF!&lt;&gt;"",1,0))</f>
        <v>#REF!</v>
      </c>
      <c r="P177" s="204" t="e">
        <f>IF('Crisis Indicator Data'!#REF!="No Data",1,IF(#REF!&lt;&gt;"",1,0))</f>
        <v>#REF!</v>
      </c>
      <c r="Q177" s="204" t="e">
        <f>IF('Crisis Indicator Data'!#REF!="No Data",1,IF(#REF!&lt;&gt;"",1,0))</f>
        <v>#REF!</v>
      </c>
      <c r="R177" s="204" t="e">
        <f>IF('Crisis Indicator Data'!#REF!="No Data",1,IF(#REF!&lt;&gt;"",1,0))</f>
        <v>#REF!</v>
      </c>
      <c r="S177" s="204" t="e">
        <f>IF('Crisis Indicator Data'!#REF!="No Data",1,IF(#REF!&lt;&gt;"",1,0))</f>
        <v>#REF!</v>
      </c>
      <c r="T177" s="204" t="e">
        <f>IF('Crisis Indicator Data'!#REF!="No Data",1,IF(#REF!&lt;&gt;"",1,0))</f>
        <v>#REF!</v>
      </c>
      <c r="U177" s="204" t="e">
        <f>IF('Crisis Indicator Data'!#REF!="No Data",1,IF(#REF!&lt;&gt;"",1,0))</f>
        <v>#REF!</v>
      </c>
      <c r="V177" s="204" t="e">
        <f>IF('Crisis Indicator Data'!#REF!="No Data",1,IF(#REF!&lt;&gt;"",1,0))</f>
        <v>#REF!</v>
      </c>
      <c r="W177" s="204" t="e">
        <f>IF('Crisis Indicator Data'!#REF!="No Data",1,IF(#REF!&lt;&gt;"",1,0))</f>
        <v>#REF!</v>
      </c>
      <c r="X177" s="204" t="e">
        <f>IF('Crisis Indicator Data'!#REF!="No Data",1,IF(#REF!&lt;&gt;"",1,0))</f>
        <v>#REF!</v>
      </c>
      <c r="Y177" s="204" t="e">
        <f>IF('Crisis Indicator Data'!#REF!="No Data",1,IF(#REF!&lt;&gt;"",1,0))</f>
        <v>#REF!</v>
      </c>
      <c r="Z177" s="204" t="e">
        <f>IF('Crisis Indicator Data'!#REF!="No Data",1,IF(#REF!&lt;&gt;"",1,0))</f>
        <v>#REF!</v>
      </c>
      <c r="AA177" s="204" t="e">
        <f>IF('Crisis Indicator Data'!#REF!="No Data",1,IF(#REF!&lt;&gt;"",1,0))</f>
        <v>#REF!</v>
      </c>
      <c r="AB177" s="204" t="e">
        <f>IF('Crisis Indicator Data'!#REF!="No Data",1,IF(#REF!&lt;&gt;"",1,0))</f>
        <v>#REF!</v>
      </c>
      <c r="AC177" s="204" t="e">
        <f>IF('Crisis Indicator Data'!#REF!="No Data",1,IF(#REF!&lt;&gt;"",1,0))</f>
        <v>#REF!</v>
      </c>
      <c r="AD177" s="204" t="e">
        <f>IF('Crisis Indicator Data'!#REF!="No Data",1,IF(#REF!&lt;&gt;"",1,0))</f>
        <v>#REF!</v>
      </c>
      <c r="AE177" s="204" t="e">
        <f>IF('Crisis Indicator Data'!#REF!="No Data",1,IF(#REF!&lt;&gt;"",1,0))</f>
        <v>#REF!</v>
      </c>
      <c r="AF177" s="204" t="e">
        <f>IF('Crisis Indicator Data'!#REF!="No Data",1,IF(#REF!&lt;&gt;"",1,0))</f>
        <v>#REF!</v>
      </c>
      <c r="AG177" s="204" t="e">
        <f>IF('Crisis Indicator Data'!#REF!="No Data",1,IF(#REF!&lt;&gt;"",1,0))</f>
        <v>#REF!</v>
      </c>
      <c r="AH177" s="204" t="e">
        <f>IF('Crisis Indicator Data'!#REF!="No Data",1,IF(#REF!&lt;&gt;"",1,0))</f>
        <v>#REF!</v>
      </c>
      <c r="AI177" s="204" t="e">
        <f>IF('Crisis Indicator Data'!#REF!="No Data",1,IF(#REF!&lt;&gt;"",1,0))</f>
        <v>#REF!</v>
      </c>
      <c r="AJ177" s="204" t="e">
        <f>IF('Crisis Indicator Data'!#REF!="No Data",1,IF(#REF!&lt;&gt;"",1,0))</f>
        <v>#REF!</v>
      </c>
      <c r="AK177" s="204" t="e">
        <f>IF('Crisis Indicator Data'!#REF!="No Data",1,IF(#REF!&lt;&gt;"",1,0))</f>
        <v>#REF!</v>
      </c>
      <c r="AL177" s="204" t="e">
        <f>IF('Crisis Indicator Data'!#REF!="No Data",1,IF(#REF!&lt;&gt;"",1,0))</f>
        <v>#REF!</v>
      </c>
      <c r="AM177" s="204" t="e">
        <f>IF('Crisis Indicator Data'!#REF!="No Data",1,IF(#REF!&lt;&gt;"",1,0))</f>
        <v>#REF!</v>
      </c>
      <c r="AN177" s="204" t="e">
        <f>IF('Crisis Indicator Data'!#REF!="No Data",1,IF(#REF!&lt;&gt;"",1,0))</f>
        <v>#REF!</v>
      </c>
      <c r="AO177" s="204" t="e">
        <f>IF('Crisis Indicator Data'!#REF!="No Data",1,IF(#REF!&lt;&gt;"",1,0))</f>
        <v>#REF!</v>
      </c>
      <c r="AP177" s="204" t="e">
        <f>IF('Crisis Indicator Data'!#REF!="No Data",1,IF(#REF!&lt;&gt;"",1,0))</f>
        <v>#REF!</v>
      </c>
      <c r="AQ177" s="204" t="e">
        <f>IF('Crisis Indicator Data'!#REF!="No Data",1,IF(#REF!&lt;&gt;"",1,0))</f>
        <v>#REF!</v>
      </c>
      <c r="AR177" s="204" t="e">
        <f>IF('Crisis Indicator Data'!#REF!="No Data",1,IF(#REF!&lt;&gt;"",1,0))</f>
        <v>#REF!</v>
      </c>
      <c r="AS177" s="204" t="e">
        <f>IF('Crisis Indicator Data'!#REF!="No Data",1,IF(#REF!&lt;&gt;"",1,0))</f>
        <v>#REF!</v>
      </c>
      <c r="AT177" s="204" t="e">
        <f>IF('Crisis Indicator Data'!#REF!="No Data",1,IF(#REF!&lt;&gt;"",1,0))</f>
        <v>#REF!</v>
      </c>
      <c r="AU177" s="204" t="e">
        <f>IF('Crisis Indicator Data'!#REF!="No Data",1,IF(#REF!&lt;&gt;"",1,0))</f>
        <v>#REF!</v>
      </c>
      <c r="AV177" s="204" t="e">
        <f>IF('Crisis Indicator Data'!#REF!="No Data",1,IF(#REF!&lt;&gt;"",1,0))</f>
        <v>#REF!</v>
      </c>
      <c r="AW177" s="204" t="e">
        <f>IF('Crisis Indicator Data'!#REF!="No Data",1,IF(#REF!&lt;&gt;"",1,0))</f>
        <v>#REF!</v>
      </c>
      <c r="AX177" s="204" t="e">
        <f>IF('Crisis Indicator Data'!#REF!="No Data",1,IF(#REF!&lt;&gt;"",1,0))</f>
        <v>#REF!</v>
      </c>
      <c r="AY177" s="204" t="e">
        <f>IF('Crisis Indicator Data'!#REF!="No Data",1,IF(#REF!&lt;&gt;"",1,0))</f>
        <v>#REF!</v>
      </c>
      <c r="AZ177" s="204" t="e">
        <f>IF('Crisis Indicator Data'!#REF!="No Data",1,IF(#REF!&lt;&gt;"",1,0))</f>
        <v>#REF!</v>
      </c>
      <c r="BA177" t="e">
        <f t="shared" si="10"/>
        <v>#REF!</v>
      </c>
      <c r="BB177" s="22" t="e">
        <f t="shared" si="11"/>
        <v>#REF!</v>
      </c>
    </row>
    <row r="178" spans="1:54" x14ac:dyDescent="0.35">
      <c r="A178" t="s">
        <v>7114</v>
      </c>
      <c r="B178" s="204" t="e">
        <f>IF('Crisis Indicator Data'!#REF!="No Data",1,IF(#REF!&lt;&gt;"",1,0))</f>
        <v>#REF!</v>
      </c>
      <c r="C178" s="204" t="e">
        <f>IF('Crisis Indicator Data'!#REF!="No Data",1,IF(#REF!&lt;&gt;"",1,0))</f>
        <v>#REF!</v>
      </c>
      <c r="D178" s="204" t="e">
        <f>IF('Crisis Indicator Data'!#REF!="No Data",1,IF(#REF!&lt;&gt;"",1,0))</f>
        <v>#REF!</v>
      </c>
      <c r="E178" s="204" t="e">
        <f>IF('Crisis Indicator Data'!#REF!="No Data",1,IF(#REF!&lt;&gt;"",1,0))</f>
        <v>#REF!</v>
      </c>
      <c r="F178" s="204" t="e">
        <f>IF('Crisis Indicator Data'!#REF!="No Data",1,IF(#REF!&lt;&gt;"",1,0))</f>
        <v>#REF!</v>
      </c>
      <c r="G178" s="204" t="e">
        <f>IF('Crisis Indicator Data'!#REF!="No Data",1,IF(#REF!&lt;&gt;"",1,0))</f>
        <v>#REF!</v>
      </c>
      <c r="H178" s="204" t="e">
        <f>IF('Crisis Indicator Data'!#REF!="No Data",1,IF(#REF!&lt;&gt;"",1,0))</f>
        <v>#REF!</v>
      </c>
      <c r="I178" s="204" t="e">
        <f>IF('Crisis Indicator Data'!#REF!="No Data",1,IF(#REF!&lt;&gt;"",1,0))</f>
        <v>#REF!</v>
      </c>
      <c r="J178" s="204" t="e">
        <f>IF('Crisis Indicator Data'!#REF!="No Data",1,IF(#REF!&lt;&gt;"",1,0))</f>
        <v>#REF!</v>
      </c>
      <c r="K178" s="204" t="e">
        <f>IF('Crisis Indicator Data'!#REF!="No Data",1,IF(#REF!&lt;&gt;"",1,0))</f>
        <v>#REF!</v>
      </c>
      <c r="L178" s="204" t="e">
        <f>IF('Crisis Indicator Data'!#REF!="No Data",1,IF(#REF!&lt;&gt;"",1,0))</f>
        <v>#REF!</v>
      </c>
      <c r="M178" s="204" t="e">
        <f>IF('Crisis Indicator Data'!#REF!="No Data",1,IF(#REF!&lt;&gt;"",1,0))</f>
        <v>#REF!</v>
      </c>
      <c r="N178" s="204" t="e">
        <f>IF('Crisis Indicator Data'!#REF!="No Data",1,IF(#REF!&lt;&gt;"",1,0))</f>
        <v>#REF!</v>
      </c>
      <c r="O178" s="204" t="e">
        <f>IF('Crisis Indicator Data'!#REF!="No Data",1,IF(#REF!&lt;&gt;"",1,0))</f>
        <v>#REF!</v>
      </c>
      <c r="P178" s="204" t="e">
        <f>IF('Crisis Indicator Data'!#REF!="No Data",1,IF(#REF!&lt;&gt;"",1,0))</f>
        <v>#REF!</v>
      </c>
      <c r="Q178" s="204" t="e">
        <f>IF('Crisis Indicator Data'!#REF!="No Data",1,IF(#REF!&lt;&gt;"",1,0))</f>
        <v>#REF!</v>
      </c>
      <c r="R178" s="204" t="e">
        <f>IF('Crisis Indicator Data'!#REF!="No Data",1,IF(#REF!&lt;&gt;"",1,0))</f>
        <v>#REF!</v>
      </c>
      <c r="S178" s="204" t="e">
        <f>IF('Crisis Indicator Data'!#REF!="No Data",1,IF(#REF!&lt;&gt;"",1,0))</f>
        <v>#REF!</v>
      </c>
      <c r="T178" s="204" t="e">
        <f>IF('Crisis Indicator Data'!#REF!="No Data",1,IF(#REF!&lt;&gt;"",1,0))</f>
        <v>#REF!</v>
      </c>
      <c r="U178" s="204" t="e">
        <f>IF('Crisis Indicator Data'!#REF!="No Data",1,IF(#REF!&lt;&gt;"",1,0))</f>
        <v>#REF!</v>
      </c>
      <c r="V178" s="204" t="e">
        <f>IF('Crisis Indicator Data'!#REF!="No Data",1,IF(#REF!&lt;&gt;"",1,0))</f>
        <v>#REF!</v>
      </c>
      <c r="W178" s="204" t="e">
        <f>IF('Crisis Indicator Data'!#REF!="No Data",1,IF(#REF!&lt;&gt;"",1,0))</f>
        <v>#REF!</v>
      </c>
      <c r="X178" s="204" t="e">
        <f>IF('Crisis Indicator Data'!#REF!="No Data",1,IF(#REF!&lt;&gt;"",1,0))</f>
        <v>#REF!</v>
      </c>
      <c r="Y178" s="204" t="e">
        <f>IF('Crisis Indicator Data'!#REF!="No Data",1,IF(#REF!&lt;&gt;"",1,0))</f>
        <v>#REF!</v>
      </c>
      <c r="Z178" s="204" t="e">
        <f>IF('Crisis Indicator Data'!#REF!="No Data",1,IF(#REF!&lt;&gt;"",1,0))</f>
        <v>#REF!</v>
      </c>
      <c r="AA178" s="204" t="e">
        <f>IF('Crisis Indicator Data'!#REF!="No Data",1,IF(#REF!&lt;&gt;"",1,0))</f>
        <v>#REF!</v>
      </c>
      <c r="AB178" s="204" t="e">
        <f>IF('Crisis Indicator Data'!#REF!="No Data",1,IF(#REF!&lt;&gt;"",1,0))</f>
        <v>#REF!</v>
      </c>
      <c r="AC178" s="204" t="e">
        <f>IF('Crisis Indicator Data'!#REF!="No Data",1,IF(#REF!&lt;&gt;"",1,0))</f>
        <v>#REF!</v>
      </c>
      <c r="AD178" s="204" t="e">
        <f>IF('Crisis Indicator Data'!#REF!="No Data",1,IF(#REF!&lt;&gt;"",1,0))</f>
        <v>#REF!</v>
      </c>
      <c r="AE178" s="204" t="e">
        <f>IF('Crisis Indicator Data'!#REF!="No Data",1,IF(#REF!&lt;&gt;"",1,0))</f>
        <v>#REF!</v>
      </c>
      <c r="AF178" s="204" t="e">
        <f>IF('Crisis Indicator Data'!#REF!="No Data",1,IF(#REF!&lt;&gt;"",1,0))</f>
        <v>#REF!</v>
      </c>
      <c r="AG178" s="204" t="e">
        <f>IF('Crisis Indicator Data'!#REF!="No Data",1,IF(#REF!&lt;&gt;"",1,0))</f>
        <v>#REF!</v>
      </c>
      <c r="AH178" s="204" t="e">
        <f>IF('Crisis Indicator Data'!#REF!="No Data",1,IF(#REF!&lt;&gt;"",1,0))</f>
        <v>#REF!</v>
      </c>
      <c r="AI178" s="204" t="e">
        <f>IF('Crisis Indicator Data'!#REF!="No Data",1,IF(#REF!&lt;&gt;"",1,0))</f>
        <v>#REF!</v>
      </c>
      <c r="AJ178" s="204" t="e">
        <f>IF('Crisis Indicator Data'!#REF!="No Data",1,IF(#REF!&lt;&gt;"",1,0))</f>
        <v>#REF!</v>
      </c>
      <c r="AK178" s="204" t="e">
        <f>IF('Crisis Indicator Data'!#REF!="No Data",1,IF(#REF!&lt;&gt;"",1,0))</f>
        <v>#REF!</v>
      </c>
      <c r="AL178" s="204" t="e">
        <f>IF('Crisis Indicator Data'!#REF!="No Data",1,IF(#REF!&lt;&gt;"",1,0))</f>
        <v>#REF!</v>
      </c>
      <c r="AM178" s="204" t="e">
        <f>IF('Crisis Indicator Data'!#REF!="No Data",1,IF(#REF!&lt;&gt;"",1,0))</f>
        <v>#REF!</v>
      </c>
      <c r="AN178" s="204" t="e">
        <f>IF('Crisis Indicator Data'!#REF!="No Data",1,IF(#REF!&lt;&gt;"",1,0))</f>
        <v>#REF!</v>
      </c>
      <c r="AO178" s="204" t="e">
        <f>IF('Crisis Indicator Data'!#REF!="No Data",1,IF(#REF!&lt;&gt;"",1,0))</f>
        <v>#REF!</v>
      </c>
      <c r="AP178" s="204" t="e">
        <f>IF('Crisis Indicator Data'!#REF!="No Data",1,IF(#REF!&lt;&gt;"",1,0))</f>
        <v>#REF!</v>
      </c>
      <c r="AQ178" s="204" t="e">
        <f>IF('Crisis Indicator Data'!#REF!="No Data",1,IF(#REF!&lt;&gt;"",1,0))</f>
        <v>#REF!</v>
      </c>
      <c r="AR178" s="204" t="e">
        <f>IF('Crisis Indicator Data'!#REF!="No Data",1,IF(#REF!&lt;&gt;"",1,0))</f>
        <v>#REF!</v>
      </c>
      <c r="AS178" s="204" t="e">
        <f>IF('Crisis Indicator Data'!#REF!="No Data",1,IF(#REF!&lt;&gt;"",1,0))</f>
        <v>#REF!</v>
      </c>
      <c r="AT178" s="204" t="e">
        <f>IF('Crisis Indicator Data'!#REF!="No Data",1,IF(#REF!&lt;&gt;"",1,0))</f>
        <v>#REF!</v>
      </c>
      <c r="AU178" s="204" t="e">
        <f>IF('Crisis Indicator Data'!#REF!="No Data",1,IF(#REF!&lt;&gt;"",1,0))</f>
        <v>#REF!</v>
      </c>
      <c r="AV178" s="204" t="e">
        <f>IF('Crisis Indicator Data'!#REF!="No Data",1,IF(#REF!&lt;&gt;"",1,0))</f>
        <v>#REF!</v>
      </c>
      <c r="AW178" s="204" t="e">
        <f>IF('Crisis Indicator Data'!#REF!="No Data",1,IF(#REF!&lt;&gt;"",1,0))</f>
        <v>#REF!</v>
      </c>
      <c r="AX178" s="204" t="e">
        <f>IF('Crisis Indicator Data'!#REF!="No Data",1,IF(#REF!&lt;&gt;"",1,0))</f>
        <v>#REF!</v>
      </c>
      <c r="AY178" s="204" t="e">
        <f>IF('Crisis Indicator Data'!#REF!="No Data",1,IF(#REF!&lt;&gt;"",1,0))</f>
        <v>#REF!</v>
      </c>
      <c r="AZ178" s="204" t="e">
        <f>IF('Crisis Indicator Data'!#REF!="No Data",1,IF(#REF!&lt;&gt;"",1,0))</f>
        <v>#REF!</v>
      </c>
      <c r="BA178" t="e">
        <f t="shared" si="10"/>
        <v>#REF!</v>
      </c>
      <c r="BB178" s="22" t="e">
        <f t="shared" si="11"/>
        <v>#REF!</v>
      </c>
    </row>
    <row r="179" spans="1:54" x14ac:dyDescent="0.35">
      <c r="A179" t="s">
        <v>7123</v>
      </c>
      <c r="B179" s="204" t="e">
        <f>IF('Crisis Indicator Data'!#REF!="No Data",1,IF(#REF!&lt;&gt;"",1,0))</f>
        <v>#REF!</v>
      </c>
      <c r="C179" s="204" t="e">
        <f>IF('Crisis Indicator Data'!#REF!="No Data",1,IF(#REF!&lt;&gt;"",1,0))</f>
        <v>#REF!</v>
      </c>
      <c r="D179" s="204" t="e">
        <f>IF('Crisis Indicator Data'!#REF!="No Data",1,IF(#REF!&lt;&gt;"",1,0))</f>
        <v>#REF!</v>
      </c>
      <c r="E179" s="204" t="e">
        <f>IF('Crisis Indicator Data'!#REF!="No Data",1,IF(#REF!&lt;&gt;"",1,0))</f>
        <v>#REF!</v>
      </c>
      <c r="F179" s="204" t="e">
        <f>IF('Crisis Indicator Data'!#REF!="No Data",1,IF(#REF!&lt;&gt;"",1,0))</f>
        <v>#REF!</v>
      </c>
      <c r="G179" s="204" t="e">
        <f>IF('Crisis Indicator Data'!#REF!="No Data",1,IF(#REF!&lt;&gt;"",1,0))</f>
        <v>#REF!</v>
      </c>
      <c r="H179" s="204" t="e">
        <f>IF('Crisis Indicator Data'!#REF!="No Data",1,IF(#REF!&lt;&gt;"",1,0))</f>
        <v>#REF!</v>
      </c>
      <c r="I179" s="204" t="e">
        <f>IF('Crisis Indicator Data'!#REF!="No Data",1,IF(#REF!&lt;&gt;"",1,0))</f>
        <v>#REF!</v>
      </c>
      <c r="J179" s="204" t="e">
        <f>IF('Crisis Indicator Data'!#REF!="No Data",1,IF(#REF!&lt;&gt;"",1,0))</f>
        <v>#REF!</v>
      </c>
      <c r="K179" s="204" t="e">
        <f>IF('Crisis Indicator Data'!#REF!="No Data",1,IF(#REF!&lt;&gt;"",1,0))</f>
        <v>#REF!</v>
      </c>
      <c r="L179" s="204" t="e">
        <f>IF('Crisis Indicator Data'!#REF!="No Data",1,IF(#REF!&lt;&gt;"",1,0))</f>
        <v>#REF!</v>
      </c>
      <c r="M179" s="204" t="e">
        <f>IF('Crisis Indicator Data'!#REF!="No Data",1,IF(#REF!&lt;&gt;"",1,0))</f>
        <v>#REF!</v>
      </c>
      <c r="N179" s="204" t="e">
        <f>IF('Crisis Indicator Data'!#REF!="No Data",1,IF(#REF!&lt;&gt;"",1,0))</f>
        <v>#REF!</v>
      </c>
      <c r="O179" s="204" t="e">
        <f>IF('Crisis Indicator Data'!#REF!="No Data",1,IF(#REF!&lt;&gt;"",1,0))</f>
        <v>#REF!</v>
      </c>
      <c r="P179" s="204" t="e">
        <f>IF('Crisis Indicator Data'!#REF!="No Data",1,IF(#REF!&lt;&gt;"",1,0))</f>
        <v>#REF!</v>
      </c>
      <c r="Q179" s="204" t="e">
        <f>IF('Crisis Indicator Data'!#REF!="No Data",1,IF(#REF!&lt;&gt;"",1,0))</f>
        <v>#REF!</v>
      </c>
      <c r="R179" s="204" t="e">
        <f>IF('Crisis Indicator Data'!#REF!="No Data",1,IF(#REF!&lt;&gt;"",1,0))</f>
        <v>#REF!</v>
      </c>
      <c r="S179" s="204" t="e">
        <f>IF('Crisis Indicator Data'!#REF!="No Data",1,IF(#REF!&lt;&gt;"",1,0))</f>
        <v>#REF!</v>
      </c>
      <c r="T179" s="204" t="e">
        <f>IF('Crisis Indicator Data'!#REF!="No Data",1,IF(#REF!&lt;&gt;"",1,0))</f>
        <v>#REF!</v>
      </c>
      <c r="U179" s="204" t="e">
        <f>IF('Crisis Indicator Data'!#REF!="No Data",1,IF(#REF!&lt;&gt;"",1,0))</f>
        <v>#REF!</v>
      </c>
      <c r="V179" s="204" t="e">
        <f>IF('Crisis Indicator Data'!#REF!="No Data",1,IF(#REF!&lt;&gt;"",1,0))</f>
        <v>#REF!</v>
      </c>
      <c r="W179" s="204" t="e">
        <f>IF('Crisis Indicator Data'!#REF!="No Data",1,IF(#REF!&lt;&gt;"",1,0))</f>
        <v>#REF!</v>
      </c>
      <c r="X179" s="204" t="e">
        <f>IF('Crisis Indicator Data'!#REF!="No Data",1,IF(#REF!&lt;&gt;"",1,0))</f>
        <v>#REF!</v>
      </c>
      <c r="Y179" s="204" t="e">
        <f>IF('Crisis Indicator Data'!#REF!="No Data",1,IF(#REF!&lt;&gt;"",1,0))</f>
        <v>#REF!</v>
      </c>
      <c r="Z179" s="204" t="e">
        <f>IF('Crisis Indicator Data'!#REF!="No Data",1,IF(#REF!&lt;&gt;"",1,0))</f>
        <v>#REF!</v>
      </c>
      <c r="AA179" s="204" t="e">
        <f>IF('Crisis Indicator Data'!#REF!="No Data",1,IF(#REF!&lt;&gt;"",1,0))</f>
        <v>#REF!</v>
      </c>
      <c r="AB179" s="204" t="e">
        <f>IF('Crisis Indicator Data'!#REF!="No Data",1,IF(#REF!&lt;&gt;"",1,0))</f>
        <v>#REF!</v>
      </c>
      <c r="AC179" s="204" t="e">
        <f>IF('Crisis Indicator Data'!#REF!="No Data",1,IF(#REF!&lt;&gt;"",1,0))</f>
        <v>#REF!</v>
      </c>
      <c r="AD179" s="204" t="e">
        <f>IF('Crisis Indicator Data'!#REF!="No Data",1,IF(#REF!&lt;&gt;"",1,0))</f>
        <v>#REF!</v>
      </c>
      <c r="AE179" s="204" t="e">
        <f>IF('Crisis Indicator Data'!#REF!="No Data",1,IF(#REF!&lt;&gt;"",1,0))</f>
        <v>#REF!</v>
      </c>
      <c r="AF179" s="204" t="e">
        <f>IF('Crisis Indicator Data'!#REF!="No Data",1,IF(#REF!&lt;&gt;"",1,0))</f>
        <v>#REF!</v>
      </c>
      <c r="AG179" s="204" t="e">
        <f>IF('Crisis Indicator Data'!#REF!="No Data",1,IF(#REF!&lt;&gt;"",1,0))</f>
        <v>#REF!</v>
      </c>
      <c r="AH179" s="204" t="e">
        <f>IF('Crisis Indicator Data'!#REF!="No Data",1,IF(#REF!&lt;&gt;"",1,0))</f>
        <v>#REF!</v>
      </c>
      <c r="AI179" s="204" t="e">
        <f>IF('Crisis Indicator Data'!#REF!="No Data",1,IF(#REF!&lt;&gt;"",1,0))</f>
        <v>#REF!</v>
      </c>
      <c r="AJ179" s="204" t="e">
        <f>IF('Crisis Indicator Data'!#REF!="No Data",1,IF(#REF!&lt;&gt;"",1,0))</f>
        <v>#REF!</v>
      </c>
      <c r="AK179" s="204" t="e">
        <f>IF('Crisis Indicator Data'!#REF!="No Data",1,IF(#REF!&lt;&gt;"",1,0))</f>
        <v>#REF!</v>
      </c>
      <c r="AL179" s="204" t="e">
        <f>IF('Crisis Indicator Data'!#REF!="No Data",1,IF(#REF!&lt;&gt;"",1,0))</f>
        <v>#REF!</v>
      </c>
      <c r="AM179" s="204" t="e">
        <f>IF('Crisis Indicator Data'!#REF!="No Data",1,IF(#REF!&lt;&gt;"",1,0))</f>
        <v>#REF!</v>
      </c>
      <c r="AN179" s="204" t="e">
        <f>IF('Crisis Indicator Data'!#REF!="No Data",1,IF(#REF!&lt;&gt;"",1,0))</f>
        <v>#REF!</v>
      </c>
      <c r="AO179" s="204" t="e">
        <f>IF('Crisis Indicator Data'!#REF!="No Data",1,IF(#REF!&lt;&gt;"",1,0))</f>
        <v>#REF!</v>
      </c>
      <c r="AP179" s="204" t="e">
        <f>IF('Crisis Indicator Data'!#REF!="No Data",1,IF(#REF!&lt;&gt;"",1,0))</f>
        <v>#REF!</v>
      </c>
      <c r="AQ179" s="204" t="e">
        <f>IF('Crisis Indicator Data'!#REF!="No Data",1,IF(#REF!&lt;&gt;"",1,0))</f>
        <v>#REF!</v>
      </c>
      <c r="AR179" s="204" t="e">
        <f>IF('Crisis Indicator Data'!#REF!="No Data",1,IF(#REF!&lt;&gt;"",1,0))</f>
        <v>#REF!</v>
      </c>
      <c r="AS179" s="204" t="e">
        <f>IF('Crisis Indicator Data'!#REF!="No Data",1,IF(#REF!&lt;&gt;"",1,0))</f>
        <v>#REF!</v>
      </c>
      <c r="AT179" s="204" t="e">
        <f>IF('Crisis Indicator Data'!#REF!="No Data",1,IF(#REF!&lt;&gt;"",1,0))</f>
        <v>#REF!</v>
      </c>
      <c r="AU179" s="204" t="e">
        <f>IF('Crisis Indicator Data'!#REF!="No Data",1,IF(#REF!&lt;&gt;"",1,0))</f>
        <v>#REF!</v>
      </c>
      <c r="AV179" s="204" t="e">
        <f>IF('Crisis Indicator Data'!#REF!="No Data",1,IF(#REF!&lt;&gt;"",1,0))</f>
        <v>#REF!</v>
      </c>
      <c r="AW179" s="204" t="e">
        <f>IF('Crisis Indicator Data'!#REF!="No Data",1,IF(#REF!&lt;&gt;"",1,0))</f>
        <v>#REF!</v>
      </c>
      <c r="AX179" s="204" t="e">
        <f>IF('Crisis Indicator Data'!#REF!="No Data",1,IF(#REF!&lt;&gt;"",1,0))</f>
        <v>#REF!</v>
      </c>
      <c r="AY179" s="204" t="e">
        <f>IF('Crisis Indicator Data'!#REF!="No Data",1,IF(#REF!&lt;&gt;"",1,0))</f>
        <v>#REF!</v>
      </c>
      <c r="AZ179" s="204" t="e">
        <f>IF('Crisis Indicator Data'!#REF!="No Data",1,IF(#REF!&lt;&gt;"",1,0))</f>
        <v>#REF!</v>
      </c>
      <c r="BA179" t="e">
        <f t="shared" si="10"/>
        <v>#REF!</v>
      </c>
      <c r="BB179" s="22" t="e">
        <f t="shared" si="11"/>
        <v>#REF!</v>
      </c>
    </row>
    <row r="180" spans="1:54" x14ac:dyDescent="0.35">
      <c r="A180" t="s">
        <v>7125</v>
      </c>
      <c r="B180" s="204" t="e">
        <f>IF('Crisis Indicator Data'!#REF!="No Data",1,IF(#REF!&lt;&gt;"",1,0))</f>
        <v>#REF!</v>
      </c>
      <c r="C180" s="204" t="e">
        <f>IF('Crisis Indicator Data'!#REF!="No Data",1,IF(#REF!&lt;&gt;"",1,0))</f>
        <v>#REF!</v>
      </c>
      <c r="D180" s="204" t="e">
        <f>IF('Crisis Indicator Data'!#REF!="No Data",1,IF(#REF!&lt;&gt;"",1,0))</f>
        <v>#REF!</v>
      </c>
      <c r="E180" s="204" t="e">
        <f>IF('Crisis Indicator Data'!#REF!="No Data",1,IF(#REF!&lt;&gt;"",1,0))</f>
        <v>#REF!</v>
      </c>
      <c r="F180" s="204" t="e">
        <f>IF('Crisis Indicator Data'!#REF!="No Data",1,IF(#REF!&lt;&gt;"",1,0))</f>
        <v>#REF!</v>
      </c>
      <c r="G180" s="204" t="e">
        <f>IF('Crisis Indicator Data'!#REF!="No Data",1,IF(#REF!&lt;&gt;"",1,0))</f>
        <v>#REF!</v>
      </c>
      <c r="H180" s="204" t="e">
        <f>IF('Crisis Indicator Data'!#REF!="No Data",1,IF(#REF!&lt;&gt;"",1,0))</f>
        <v>#REF!</v>
      </c>
      <c r="I180" s="204" t="e">
        <f>IF('Crisis Indicator Data'!#REF!="No Data",1,IF(#REF!&lt;&gt;"",1,0))</f>
        <v>#REF!</v>
      </c>
      <c r="J180" s="204" t="e">
        <f>IF('Crisis Indicator Data'!#REF!="No Data",1,IF(#REF!&lt;&gt;"",1,0))</f>
        <v>#REF!</v>
      </c>
      <c r="K180" s="204" t="e">
        <f>IF('Crisis Indicator Data'!#REF!="No Data",1,IF(#REF!&lt;&gt;"",1,0))</f>
        <v>#REF!</v>
      </c>
      <c r="L180" s="204" t="e">
        <f>IF('Crisis Indicator Data'!#REF!="No Data",1,IF(#REF!&lt;&gt;"",1,0))</f>
        <v>#REF!</v>
      </c>
      <c r="M180" s="204" t="e">
        <f>IF('Crisis Indicator Data'!#REF!="No Data",1,IF(#REF!&lt;&gt;"",1,0))</f>
        <v>#REF!</v>
      </c>
      <c r="N180" s="204" t="e">
        <f>IF('Crisis Indicator Data'!#REF!="No Data",1,IF(#REF!&lt;&gt;"",1,0))</f>
        <v>#REF!</v>
      </c>
      <c r="O180" s="204" t="e">
        <f>IF('Crisis Indicator Data'!#REF!="No Data",1,IF(#REF!&lt;&gt;"",1,0))</f>
        <v>#REF!</v>
      </c>
      <c r="P180" s="204" t="e">
        <f>IF('Crisis Indicator Data'!#REF!="No Data",1,IF(#REF!&lt;&gt;"",1,0))</f>
        <v>#REF!</v>
      </c>
      <c r="Q180" s="204" t="e">
        <f>IF('Crisis Indicator Data'!#REF!="No Data",1,IF(#REF!&lt;&gt;"",1,0))</f>
        <v>#REF!</v>
      </c>
      <c r="R180" s="204" t="e">
        <f>IF('Crisis Indicator Data'!#REF!="No Data",1,IF(#REF!&lt;&gt;"",1,0))</f>
        <v>#REF!</v>
      </c>
      <c r="S180" s="204" t="e">
        <f>IF('Crisis Indicator Data'!#REF!="No Data",1,IF(#REF!&lt;&gt;"",1,0))</f>
        <v>#REF!</v>
      </c>
      <c r="T180" s="204" t="e">
        <f>IF('Crisis Indicator Data'!#REF!="No Data",1,IF(#REF!&lt;&gt;"",1,0))</f>
        <v>#REF!</v>
      </c>
      <c r="U180" s="204" t="e">
        <f>IF('Crisis Indicator Data'!#REF!="No Data",1,IF(#REF!&lt;&gt;"",1,0))</f>
        <v>#REF!</v>
      </c>
      <c r="V180" s="204" t="e">
        <f>IF('Crisis Indicator Data'!#REF!="No Data",1,IF(#REF!&lt;&gt;"",1,0))</f>
        <v>#REF!</v>
      </c>
      <c r="W180" s="204" t="e">
        <f>IF('Crisis Indicator Data'!#REF!="No Data",1,IF(#REF!&lt;&gt;"",1,0))</f>
        <v>#REF!</v>
      </c>
      <c r="X180" s="204" t="e">
        <f>IF('Crisis Indicator Data'!#REF!="No Data",1,IF(#REF!&lt;&gt;"",1,0))</f>
        <v>#REF!</v>
      </c>
      <c r="Y180" s="204" t="e">
        <f>IF('Crisis Indicator Data'!#REF!="No Data",1,IF(#REF!&lt;&gt;"",1,0))</f>
        <v>#REF!</v>
      </c>
      <c r="Z180" s="204" t="e">
        <f>IF('Crisis Indicator Data'!#REF!="No Data",1,IF(#REF!&lt;&gt;"",1,0))</f>
        <v>#REF!</v>
      </c>
      <c r="AA180" s="204" t="e">
        <f>IF('Crisis Indicator Data'!#REF!="No Data",1,IF(#REF!&lt;&gt;"",1,0))</f>
        <v>#REF!</v>
      </c>
      <c r="AB180" s="204" t="e">
        <f>IF('Crisis Indicator Data'!#REF!="No Data",1,IF(#REF!&lt;&gt;"",1,0))</f>
        <v>#REF!</v>
      </c>
      <c r="AC180" s="204" t="e">
        <f>IF('Crisis Indicator Data'!#REF!="No Data",1,IF(#REF!&lt;&gt;"",1,0))</f>
        <v>#REF!</v>
      </c>
      <c r="AD180" s="204" t="e">
        <f>IF('Crisis Indicator Data'!#REF!="No Data",1,IF(#REF!&lt;&gt;"",1,0))</f>
        <v>#REF!</v>
      </c>
      <c r="AE180" s="204" t="e">
        <f>IF('Crisis Indicator Data'!#REF!="No Data",1,IF(#REF!&lt;&gt;"",1,0))</f>
        <v>#REF!</v>
      </c>
      <c r="AF180" s="204" t="e">
        <f>IF('Crisis Indicator Data'!#REF!="No Data",1,IF(#REF!&lt;&gt;"",1,0))</f>
        <v>#REF!</v>
      </c>
      <c r="AG180" s="204" t="e">
        <f>IF('Crisis Indicator Data'!#REF!="No Data",1,IF(#REF!&lt;&gt;"",1,0))</f>
        <v>#REF!</v>
      </c>
      <c r="AH180" s="204" t="e">
        <f>IF('Crisis Indicator Data'!#REF!="No Data",1,IF(#REF!&lt;&gt;"",1,0))</f>
        <v>#REF!</v>
      </c>
      <c r="AI180" s="204" t="e">
        <f>IF('Crisis Indicator Data'!#REF!="No Data",1,IF(#REF!&lt;&gt;"",1,0))</f>
        <v>#REF!</v>
      </c>
      <c r="AJ180" s="204" t="e">
        <f>IF('Crisis Indicator Data'!#REF!="No Data",1,IF(#REF!&lt;&gt;"",1,0))</f>
        <v>#REF!</v>
      </c>
      <c r="AK180" s="204" t="e">
        <f>IF('Crisis Indicator Data'!#REF!="No Data",1,IF(#REF!&lt;&gt;"",1,0))</f>
        <v>#REF!</v>
      </c>
      <c r="AL180" s="204" t="e">
        <f>IF('Crisis Indicator Data'!#REF!="No Data",1,IF(#REF!&lt;&gt;"",1,0))</f>
        <v>#REF!</v>
      </c>
      <c r="AM180" s="204" t="e">
        <f>IF('Crisis Indicator Data'!#REF!="No Data",1,IF(#REF!&lt;&gt;"",1,0))</f>
        <v>#REF!</v>
      </c>
      <c r="AN180" s="204" t="e">
        <f>IF('Crisis Indicator Data'!#REF!="No Data",1,IF(#REF!&lt;&gt;"",1,0))</f>
        <v>#REF!</v>
      </c>
      <c r="AO180" s="204" t="e">
        <f>IF('Crisis Indicator Data'!#REF!="No Data",1,IF(#REF!&lt;&gt;"",1,0))</f>
        <v>#REF!</v>
      </c>
      <c r="AP180" s="204" t="e">
        <f>IF('Crisis Indicator Data'!#REF!="No Data",1,IF(#REF!&lt;&gt;"",1,0))</f>
        <v>#REF!</v>
      </c>
      <c r="AQ180" s="204" t="e">
        <f>IF('Crisis Indicator Data'!#REF!="No Data",1,IF(#REF!&lt;&gt;"",1,0))</f>
        <v>#REF!</v>
      </c>
      <c r="AR180" s="204" t="e">
        <f>IF('Crisis Indicator Data'!#REF!="No Data",1,IF(#REF!&lt;&gt;"",1,0))</f>
        <v>#REF!</v>
      </c>
      <c r="AS180" s="204" t="e">
        <f>IF('Crisis Indicator Data'!#REF!="No Data",1,IF(#REF!&lt;&gt;"",1,0))</f>
        <v>#REF!</v>
      </c>
      <c r="AT180" s="204" t="e">
        <f>IF('Crisis Indicator Data'!#REF!="No Data",1,IF(#REF!&lt;&gt;"",1,0))</f>
        <v>#REF!</v>
      </c>
      <c r="AU180" s="204" t="e">
        <f>IF('Crisis Indicator Data'!#REF!="No Data",1,IF(#REF!&lt;&gt;"",1,0))</f>
        <v>#REF!</v>
      </c>
      <c r="AV180" s="204" t="e">
        <f>IF('Crisis Indicator Data'!#REF!="No Data",1,IF(#REF!&lt;&gt;"",1,0))</f>
        <v>#REF!</v>
      </c>
      <c r="AW180" s="204" t="e">
        <f>IF('Crisis Indicator Data'!#REF!="No Data",1,IF(#REF!&lt;&gt;"",1,0))</f>
        <v>#REF!</v>
      </c>
      <c r="AX180" s="204" t="e">
        <f>IF('Crisis Indicator Data'!#REF!="No Data",1,IF(#REF!&lt;&gt;"",1,0))</f>
        <v>#REF!</v>
      </c>
      <c r="AY180" s="204" t="e">
        <f>IF('Crisis Indicator Data'!#REF!="No Data",1,IF(#REF!&lt;&gt;"",1,0))</f>
        <v>#REF!</v>
      </c>
      <c r="AZ180" s="204" t="e">
        <f>IF('Crisis Indicator Data'!#REF!="No Data",1,IF(#REF!&lt;&gt;"",1,0))</f>
        <v>#REF!</v>
      </c>
      <c r="BA180" t="e">
        <f t="shared" si="10"/>
        <v>#REF!</v>
      </c>
      <c r="BB180" s="22" t="e">
        <f t="shared" si="11"/>
        <v>#REF!</v>
      </c>
    </row>
    <row r="181" spans="1:54" x14ac:dyDescent="0.35">
      <c r="A181" t="s">
        <v>7126</v>
      </c>
      <c r="B181" s="204" t="e">
        <f>IF('Crisis Indicator Data'!#REF!="No Data",1,IF(#REF!&lt;&gt;"",1,0))</f>
        <v>#REF!</v>
      </c>
      <c r="C181" s="204" t="e">
        <f>IF('Crisis Indicator Data'!#REF!="No Data",1,IF(#REF!&lt;&gt;"",1,0))</f>
        <v>#REF!</v>
      </c>
      <c r="D181" s="204" t="e">
        <f>IF('Crisis Indicator Data'!#REF!="No Data",1,IF(#REF!&lt;&gt;"",1,0))</f>
        <v>#REF!</v>
      </c>
      <c r="E181" s="204" t="e">
        <f>IF('Crisis Indicator Data'!#REF!="No Data",1,IF(#REF!&lt;&gt;"",1,0))</f>
        <v>#REF!</v>
      </c>
      <c r="F181" s="204" t="e">
        <f>IF('Crisis Indicator Data'!#REF!="No Data",1,IF(#REF!&lt;&gt;"",1,0))</f>
        <v>#REF!</v>
      </c>
      <c r="G181" s="204" t="e">
        <f>IF('Crisis Indicator Data'!#REF!="No Data",1,IF(#REF!&lt;&gt;"",1,0))</f>
        <v>#REF!</v>
      </c>
      <c r="H181" s="204" t="e">
        <f>IF('Crisis Indicator Data'!#REF!="No Data",1,IF(#REF!&lt;&gt;"",1,0))</f>
        <v>#REF!</v>
      </c>
      <c r="I181" s="204" t="e">
        <f>IF('Crisis Indicator Data'!#REF!="No Data",1,IF(#REF!&lt;&gt;"",1,0))</f>
        <v>#REF!</v>
      </c>
      <c r="J181" s="204" t="e">
        <f>IF('Crisis Indicator Data'!#REF!="No Data",1,IF(#REF!&lt;&gt;"",1,0))</f>
        <v>#REF!</v>
      </c>
      <c r="K181" s="204" t="e">
        <f>IF('Crisis Indicator Data'!#REF!="No Data",1,IF(#REF!&lt;&gt;"",1,0))</f>
        <v>#REF!</v>
      </c>
      <c r="L181" s="204" t="e">
        <f>IF('Crisis Indicator Data'!#REF!="No Data",1,IF(#REF!&lt;&gt;"",1,0))</f>
        <v>#REF!</v>
      </c>
      <c r="M181" s="204" t="e">
        <f>IF('Crisis Indicator Data'!#REF!="No Data",1,IF(#REF!&lt;&gt;"",1,0))</f>
        <v>#REF!</v>
      </c>
      <c r="N181" s="204" t="e">
        <f>IF('Crisis Indicator Data'!#REF!="No Data",1,IF(#REF!&lt;&gt;"",1,0))</f>
        <v>#REF!</v>
      </c>
      <c r="O181" s="204" t="e">
        <f>IF('Crisis Indicator Data'!#REF!="No Data",1,IF(#REF!&lt;&gt;"",1,0))</f>
        <v>#REF!</v>
      </c>
      <c r="P181" s="204" t="e">
        <f>IF('Crisis Indicator Data'!#REF!="No Data",1,IF(#REF!&lt;&gt;"",1,0))</f>
        <v>#REF!</v>
      </c>
      <c r="Q181" s="204" t="e">
        <f>IF('Crisis Indicator Data'!#REF!="No Data",1,IF(#REF!&lt;&gt;"",1,0))</f>
        <v>#REF!</v>
      </c>
      <c r="R181" s="204" t="e">
        <f>IF('Crisis Indicator Data'!#REF!="No Data",1,IF(#REF!&lt;&gt;"",1,0))</f>
        <v>#REF!</v>
      </c>
      <c r="S181" s="204" t="e">
        <f>IF('Crisis Indicator Data'!#REF!="No Data",1,IF(#REF!&lt;&gt;"",1,0))</f>
        <v>#REF!</v>
      </c>
      <c r="T181" s="204" t="e">
        <f>IF('Crisis Indicator Data'!#REF!="No Data",1,IF(#REF!&lt;&gt;"",1,0))</f>
        <v>#REF!</v>
      </c>
      <c r="U181" s="204" t="e">
        <f>IF('Crisis Indicator Data'!#REF!="No Data",1,IF(#REF!&lt;&gt;"",1,0))</f>
        <v>#REF!</v>
      </c>
      <c r="V181" s="204" t="e">
        <f>IF('Crisis Indicator Data'!#REF!="No Data",1,IF(#REF!&lt;&gt;"",1,0))</f>
        <v>#REF!</v>
      </c>
      <c r="W181" s="204" t="e">
        <f>IF('Crisis Indicator Data'!#REF!="No Data",1,IF(#REF!&lt;&gt;"",1,0))</f>
        <v>#REF!</v>
      </c>
      <c r="X181" s="204" t="e">
        <f>IF('Crisis Indicator Data'!#REF!="No Data",1,IF(#REF!&lt;&gt;"",1,0))</f>
        <v>#REF!</v>
      </c>
      <c r="Y181" s="204" t="e">
        <f>IF('Crisis Indicator Data'!#REF!="No Data",1,IF(#REF!&lt;&gt;"",1,0))</f>
        <v>#REF!</v>
      </c>
      <c r="Z181" s="204" t="e">
        <f>IF('Crisis Indicator Data'!#REF!="No Data",1,IF(#REF!&lt;&gt;"",1,0))</f>
        <v>#REF!</v>
      </c>
      <c r="AA181" s="204" t="e">
        <f>IF('Crisis Indicator Data'!#REF!="No Data",1,IF(#REF!&lt;&gt;"",1,0))</f>
        <v>#REF!</v>
      </c>
      <c r="AB181" s="204" t="e">
        <f>IF('Crisis Indicator Data'!#REF!="No Data",1,IF(#REF!&lt;&gt;"",1,0))</f>
        <v>#REF!</v>
      </c>
      <c r="AC181" s="204" t="e">
        <f>IF('Crisis Indicator Data'!#REF!="No Data",1,IF(#REF!&lt;&gt;"",1,0))</f>
        <v>#REF!</v>
      </c>
      <c r="AD181" s="204" t="e">
        <f>IF('Crisis Indicator Data'!#REF!="No Data",1,IF(#REF!&lt;&gt;"",1,0))</f>
        <v>#REF!</v>
      </c>
      <c r="AE181" s="204" t="e">
        <f>IF('Crisis Indicator Data'!#REF!="No Data",1,IF(#REF!&lt;&gt;"",1,0))</f>
        <v>#REF!</v>
      </c>
      <c r="AF181" s="204" t="e">
        <f>IF('Crisis Indicator Data'!#REF!="No Data",1,IF(#REF!&lt;&gt;"",1,0))</f>
        <v>#REF!</v>
      </c>
      <c r="AG181" s="204" t="e">
        <f>IF('Crisis Indicator Data'!#REF!="No Data",1,IF(#REF!&lt;&gt;"",1,0))</f>
        <v>#REF!</v>
      </c>
      <c r="AH181" s="204" t="e">
        <f>IF('Crisis Indicator Data'!#REF!="No Data",1,IF(#REF!&lt;&gt;"",1,0))</f>
        <v>#REF!</v>
      </c>
      <c r="AI181" s="204" t="e">
        <f>IF('Crisis Indicator Data'!#REF!="No Data",1,IF(#REF!&lt;&gt;"",1,0))</f>
        <v>#REF!</v>
      </c>
      <c r="AJ181" s="204" t="e">
        <f>IF('Crisis Indicator Data'!#REF!="No Data",1,IF(#REF!&lt;&gt;"",1,0))</f>
        <v>#REF!</v>
      </c>
      <c r="AK181" s="204" t="e">
        <f>IF('Crisis Indicator Data'!#REF!="No Data",1,IF(#REF!&lt;&gt;"",1,0))</f>
        <v>#REF!</v>
      </c>
      <c r="AL181" s="204" t="e">
        <f>IF('Crisis Indicator Data'!#REF!="No Data",1,IF(#REF!&lt;&gt;"",1,0))</f>
        <v>#REF!</v>
      </c>
      <c r="AM181" s="204" t="e">
        <f>IF('Crisis Indicator Data'!#REF!="No Data",1,IF(#REF!&lt;&gt;"",1,0))</f>
        <v>#REF!</v>
      </c>
      <c r="AN181" s="204" t="e">
        <f>IF('Crisis Indicator Data'!#REF!="No Data",1,IF(#REF!&lt;&gt;"",1,0))</f>
        <v>#REF!</v>
      </c>
      <c r="AO181" s="204" t="e">
        <f>IF('Crisis Indicator Data'!#REF!="No Data",1,IF(#REF!&lt;&gt;"",1,0))</f>
        <v>#REF!</v>
      </c>
      <c r="AP181" s="204" t="e">
        <f>IF('Crisis Indicator Data'!#REF!="No Data",1,IF(#REF!&lt;&gt;"",1,0))</f>
        <v>#REF!</v>
      </c>
      <c r="AQ181" s="204" t="e">
        <f>IF('Crisis Indicator Data'!#REF!="No Data",1,IF(#REF!&lt;&gt;"",1,0))</f>
        <v>#REF!</v>
      </c>
      <c r="AR181" s="204" t="e">
        <f>IF('Crisis Indicator Data'!#REF!="No Data",1,IF(#REF!&lt;&gt;"",1,0))</f>
        <v>#REF!</v>
      </c>
      <c r="AS181" s="204" t="e">
        <f>IF('Crisis Indicator Data'!#REF!="No Data",1,IF(#REF!&lt;&gt;"",1,0))</f>
        <v>#REF!</v>
      </c>
      <c r="AT181" s="204" t="e">
        <f>IF('Crisis Indicator Data'!#REF!="No Data",1,IF(#REF!&lt;&gt;"",1,0))</f>
        <v>#REF!</v>
      </c>
      <c r="AU181" s="204" t="e">
        <f>IF('Crisis Indicator Data'!#REF!="No Data",1,IF(#REF!&lt;&gt;"",1,0))</f>
        <v>#REF!</v>
      </c>
      <c r="AV181" s="204" t="e">
        <f>IF('Crisis Indicator Data'!#REF!="No Data",1,IF(#REF!&lt;&gt;"",1,0))</f>
        <v>#REF!</v>
      </c>
      <c r="AW181" s="204" t="e">
        <f>IF('Crisis Indicator Data'!#REF!="No Data",1,IF(#REF!&lt;&gt;"",1,0))</f>
        <v>#REF!</v>
      </c>
      <c r="AX181" s="204" t="e">
        <f>IF('Crisis Indicator Data'!#REF!="No Data",1,IF(#REF!&lt;&gt;"",1,0))</f>
        <v>#REF!</v>
      </c>
      <c r="AY181" s="204" t="e">
        <f>IF('Crisis Indicator Data'!#REF!="No Data",1,IF(#REF!&lt;&gt;"",1,0))</f>
        <v>#REF!</v>
      </c>
      <c r="AZ181" s="204" t="e">
        <f>IF('Crisis Indicator Data'!#REF!="No Data",1,IF(#REF!&lt;&gt;"",1,0))</f>
        <v>#REF!</v>
      </c>
      <c r="BA181" t="e">
        <f t="shared" si="10"/>
        <v>#REF!</v>
      </c>
      <c r="BB181" s="22" t="e">
        <f t="shared" si="11"/>
        <v>#REF!</v>
      </c>
    </row>
    <row r="182" spans="1:54" x14ac:dyDescent="0.35">
      <c r="A182" t="s">
        <v>6841</v>
      </c>
      <c r="B182" s="204" t="e">
        <f>IF('Crisis Indicator Data'!#REF!="No Data",1,IF(#REF!&lt;&gt;"",1,0))</f>
        <v>#REF!</v>
      </c>
      <c r="C182" s="204" t="e">
        <f>IF('Crisis Indicator Data'!#REF!="No Data",1,IF(#REF!&lt;&gt;"",1,0))</f>
        <v>#REF!</v>
      </c>
      <c r="D182" s="204" t="e">
        <f>IF('Crisis Indicator Data'!#REF!="No Data",1,IF(#REF!&lt;&gt;"",1,0))</f>
        <v>#REF!</v>
      </c>
      <c r="E182" s="204" t="e">
        <f>IF('Crisis Indicator Data'!#REF!="No Data",1,IF(#REF!&lt;&gt;"",1,0))</f>
        <v>#REF!</v>
      </c>
      <c r="F182" s="204" t="e">
        <f>IF('Crisis Indicator Data'!#REF!="No Data",1,IF(#REF!&lt;&gt;"",1,0))</f>
        <v>#REF!</v>
      </c>
      <c r="G182" s="204" t="e">
        <f>IF('Crisis Indicator Data'!#REF!="No Data",1,IF(#REF!&lt;&gt;"",1,0))</f>
        <v>#REF!</v>
      </c>
      <c r="H182" s="204" t="e">
        <f>IF('Crisis Indicator Data'!#REF!="No Data",1,IF(#REF!&lt;&gt;"",1,0))</f>
        <v>#REF!</v>
      </c>
      <c r="I182" s="204" t="e">
        <f>IF('Crisis Indicator Data'!#REF!="No Data",1,IF(#REF!&lt;&gt;"",1,0))</f>
        <v>#REF!</v>
      </c>
      <c r="J182" s="204" t="e">
        <f>IF('Crisis Indicator Data'!#REF!="No Data",1,IF(#REF!&lt;&gt;"",1,0))</f>
        <v>#REF!</v>
      </c>
      <c r="K182" s="204" t="e">
        <f>IF('Crisis Indicator Data'!#REF!="No Data",1,IF(#REF!&lt;&gt;"",1,0))</f>
        <v>#REF!</v>
      </c>
      <c r="L182" s="204" t="e">
        <f>IF('Crisis Indicator Data'!#REF!="No Data",1,IF(#REF!&lt;&gt;"",1,0))</f>
        <v>#REF!</v>
      </c>
      <c r="M182" s="204" t="e">
        <f>IF('Crisis Indicator Data'!#REF!="No Data",1,IF(#REF!&lt;&gt;"",1,0))</f>
        <v>#REF!</v>
      </c>
      <c r="N182" s="204" t="e">
        <f>IF('Crisis Indicator Data'!#REF!="No Data",1,IF(#REF!&lt;&gt;"",1,0))</f>
        <v>#REF!</v>
      </c>
      <c r="O182" s="204" t="e">
        <f>IF('Crisis Indicator Data'!#REF!="No Data",1,IF(#REF!&lt;&gt;"",1,0))</f>
        <v>#REF!</v>
      </c>
      <c r="P182" s="204" t="e">
        <f>IF('Crisis Indicator Data'!#REF!="No Data",1,IF(#REF!&lt;&gt;"",1,0))</f>
        <v>#REF!</v>
      </c>
      <c r="Q182" s="204" t="e">
        <f>IF('Crisis Indicator Data'!#REF!="No Data",1,IF(#REF!&lt;&gt;"",1,0))</f>
        <v>#REF!</v>
      </c>
      <c r="R182" s="204" t="e">
        <f>IF('Crisis Indicator Data'!#REF!="No Data",1,IF(#REF!&lt;&gt;"",1,0))</f>
        <v>#REF!</v>
      </c>
      <c r="S182" s="204" t="e">
        <f>IF('Crisis Indicator Data'!#REF!="No Data",1,IF(#REF!&lt;&gt;"",1,0))</f>
        <v>#REF!</v>
      </c>
      <c r="T182" s="204" t="e">
        <f>IF('Crisis Indicator Data'!#REF!="No Data",1,IF(#REF!&lt;&gt;"",1,0))</f>
        <v>#REF!</v>
      </c>
      <c r="U182" s="204" t="e">
        <f>IF('Crisis Indicator Data'!#REF!="No Data",1,IF(#REF!&lt;&gt;"",1,0))</f>
        <v>#REF!</v>
      </c>
      <c r="V182" s="204" t="e">
        <f>IF('Crisis Indicator Data'!#REF!="No Data",1,IF(#REF!&lt;&gt;"",1,0))</f>
        <v>#REF!</v>
      </c>
      <c r="W182" s="204" t="e">
        <f>IF('Crisis Indicator Data'!#REF!="No Data",1,IF(#REF!&lt;&gt;"",1,0))</f>
        <v>#REF!</v>
      </c>
      <c r="X182" s="204" t="e">
        <f>IF('Crisis Indicator Data'!#REF!="No Data",1,IF(#REF!&lt;&gt;"",1,0))</f>
        <v>#REF!</v>
      </c>
      <c r="Y182" s="204" t="e">
        <f>IF('Crisis Indicator Data'!#REF!="No Data",1,IF(#REF!&lt;&gt;"",1,0))</f>
        <v>#REF!</v>
      </c>
      <c r="Z182" s="204" t="e">
        <f>IF('Crisis Indicator Data'!#REF!="No Data",1,IF(#REF!&lt;&gt;"",1,0))</f>
        <v>#REF!</v>
      </c>
      <c r="AA182" s="204" t="e">
        <f>IF('Crisis Indicator Data'!#REF!="No Data",1,IF(#REF!&lt;&gt;"",1,0))</f>
        <v>#REF!</v>
      </c>
      <c r="AB182" s="204" t="e">
        <f>IF('Crisis Indicator Data'!#REF!="No Data",1,IF(#REF!&lt;&gt;"",1,0))</f>
        <v>#REF!</v>
      </c>
      <c r="AC182" s="204" t="e">
        <f>IF('Crisis Indicator Data'!#REF!="No Data",1,IF(#REF!&lt;&gt;"",1,0))</f>
        <v>#REF!</v>
      </c>
      <c r="AD182" s="204" t="e">
        <f>IF('Crisis Indicator Data'!#REF!="No Data",1,IF(#REF!&lt;&gt;"",1,0))</f>
        <v>#REF!</v>
      </c>
      <c r="AE182" s="204" t="e">
        <f>IF('Crisis Indicator Data'!#REF!="No Data",1,IF(#REF!&lt;&gt;"",1,0))</f>
        <v>#REF!</v>
      </c>
      <c r="AF182" s="204" t="e">
        <f>IF('Crisis Indicator Data'!#REF!="No Data",1,IF(#REF!&lt;&gt;"",1,0))</f>
        <v>#REF!</v>
      </c>
      <c r="AG182" s="204" t="e">
        <f>IF('Crisis Indicator Data'!#REF!="No Data",1,IF(#REF!&lt;&gt;"",1,0))</f>
        <v>#REF!</v>
      </c>
      <c r="AH182" s="204" t="e">
        <f>IF('Crisis Indicator Data'!#REF!="No Data",1,IF(#REF!&lt;&gt;"",1,0))</f>
        <v>#REF!</v>
      </c>
      <c r="AI182" s="204" t="e">
        <f>IF('Crisis Indicator Data'!#REF!="No Data",1,IF(#REF!&lt;&gt;"",1,0))</f>
        <v>#REF!</v>
      </c>
      <c r="AJ182" s="204" t="e">
        <f>IF('Crisis Indicator Data'!#REF!="No Data",1,IF(#REF!&lt;&gt;"",1,0))</f>
        <v>#REF!</v>
      </c>
      <c r="AK182" s="204" t="e">
        <f>IF('Crisis Indicator Data'!#REF!="No Data",1,IF(#REF!&lt;&gt;"",1,0))</f>
        <v>#REF!</v>
      </c>
      <c r="AL182" s="204" t="e">
        <f>IF('Crisis Indicator Data'!#REF!="No Data",1,IF(#REF!&lt;&gt;"",1,0))</f>
        <v>#REF!</v>
      </c>
      <c r="AM182" s="204" t="e">
        <f>IF('Crisis Indicator Data'!#REF!="No Data",1,IF(#REF!&lt;&gt;"",1,0))</f>
        <v>#REF!</v>
      </c>
      <c r="AN182" s="204" t="e">
        <f>IF('Crisis Indicator Data'!#REF!="No Data",1,IF(#REF!&lt;&gt;"",1,0))</f>
        <v>#REF!</v>
      </c>
      <c r="AO182" s="204" t="e">
        <f>IF('Crisis Indicator Data'!#REF!="No Data",1,IF(#REF!&lt;&gt;"",1,0))</f>
        <v>#REF!</v>
      </c>
      <c r="AP182" s="204" t="e">
        <f>IF('Crisis Indicator Data'!#REF!="No Data",1,IF(#REF!&lt;&gt;"",1,0))</f>
        <v>#REF!</v>
      </c>
      <c r="AQ182" s="204" t="e">
        <f>IF('Crisis Indicator Data'!#REF!="No Data",1,IF(#REF!&lt;&gt;"",1,0))</f>
        <v>#REF!</v>
      </c>
      <c r="AR182" s="204" t="e">
        <f>IF('Crisis Indicator Data'!#REF!="No Data",1,IF(#REF!&lt;&gt;"",1,0))</f>
        <v>#REF!</v>
      </c>
      <c r="AS182" s="204" t="e">
        <f>IF('Crisis Indicator Data'!#REF!="No Data",1,IF(#REF!&lt;&gt;"",1,0))</f>
        <v>#REF!</v>
      </c>
      <c r="AT182" s="204" t="e">
        <f>IF('Crisis Indicator Data'!#REF!="No Data",1,IF(#REF!&lt;&gt;"",1,0))</f>
        <v>#REF!</v>
      </c>
      <c r="AU182" s="204" t="e">
        <f>IF('Crisis Indicator Data'!#REF!="No Data",1,IF(#REF!&lt;&gt;"",1,0))</f>
        <v>#REF!</v>
      </c>
      <c r="AV182" s="204" t="e">
        <f>IF('Crisis Indicator Data'!#REF!="No Data",1,IF(#REF!&lt;&gt;"",1,0))</f>
        <v>#REF!</v>
      </c>
      <c r="AW182" s="204" t="e">
        <f>IF('Crisis Indicator Data'!#REF!="No Data",1,IF(#REF!&lt;&gt;"",1,0))</f>
        <v>#REF!</v>
      </c>
      <c r="AX182" s="204" t="e">
        <f>IF('Crisis Indicator Data'!#REF!="No Data",1,IF(#REF!&lt;&gt;"",1,0))</f>
        <v>#REF!</v>
      </c>
      <c r="AY182" s="204" t="e">
        <f>IF('Crisis Indicator Data'!#REF!="No Data",1,IF(#REF!&lt;&gt;"",1,0))</f>
        <v>#REF!</v>
      </c>
      <c r="AZ182" s="204" t="e">
        <f>IF('Crisis Indicator Data'!#REF!="No Data",1,IF(#REF!&lt;&gt;"",1,0))</f>
        <v>#REF!</v>
      </c>
      <c r="BA182" t="e">
        <f t="shared" si="10"/>
        <v>#REF!</v>
      </c>
      <c r="BB182" s="22" t="e">
        <f t="shared" si="11"/>
        <v>#REF!</v>
      </c>
    </row>
    <row r="183" spans="1:54" x14ac:dyDescent="0.35">
      <c r="A183" t="s">
        <v>6936</v>
      </c>
      <c r="B183" s="204" t="e">
        <f>IF('Crisis Indicator Data'!#REF!="No Data",1,IF(#REF!&lt;&gt;"",1,0))</f>
        <v>#REF!</v>
      </c>
      <c r="C183" s="204" t="e">
        <f>IF('Crisis Indicator Data'!#REF!="No Data",1,IF(#REF!&lt;&gt;"",1,0))</f>
        <v>#REF!</v>
      </c>
      <c r="D183" s="204" t="e">
        <f>IF('Crisis Indicator Data'!#REF!="No Data",1,IF(#REF!&lt;&gt;"",1,0))</f>
        <v>#REF!</v>
      </c>
      <c r="E183" s="204" t="e">
        <f>IF('Crisis Indicator Data'!#REF!="No Data",1,IF(#REF!&lt;&gt;"",1,0))</f>
        <v>#REF!</v>
      </c>
      <c r="F183" s="204" t="e">
        <f>IF('Crisis Indicator Data'!#REF!="No Data",1,IF(#REF!&lt;&gt;"",1,0))</f>
        <v>#REF!</v>
      </c>
      <c r="G183" s="204" t="e">
        <f>IF('Crisis Indicator Data'!#REF!="No Data",1,IF(#REF!&lt;&gt;"",1,0))</f>
        <v>#REF!</v>
      </c>
      <c r="H183" s="204" t="e">
        <f>IF('Crisis Indicator Data'!#REF!="No Data",1,IF(#REF!&lt;&gt;"",1,0))</f>
        <v>#REF!</v>
      </c>
      <c r="I183" s="204" t="e">
        <f>IF('Crisis Indicator Data'!#REF!="No Data",1,IF(#REF!&lt;&gt;"",1,0))</f>
        <v>#REF!</v>
      </c>
      <c r="J183" s="204" t="e">
        <f>IF('Crisis Indicator Data'!#REF!="No Data",1,IF(#REF!&lt;&gt;"",1,0))</f>
        <v>#REF!</v>
      </c>
      <c r="K183" s="204" t="e">
        <f>IF('Crisis Indicator Data'!#REF!="No Data",1,IF(#REF!&lt;&gt;"",1,0))</f>
        <v>#REF!</v>
      </c>
      <c r="L183" s="204" t="e">
        <f>IF('Crisis Indicator Data'!#REF!="No Data",1,IF(#REF!&lt;&gt;"",1,0))</f>
        <v>#REF!</v>
      </c>
      <c r="M183" s="204" t="e">
        <f>IF('Crisis Indicator Data'!#REF!="No Data",1,IF(#REF!&lt;&gt;"",1,0))</f>
        <v>#REF!</v>
      </c>
      <c r="N183" s="204" t="e">
        <f>IF('Crisis Indicator Data'!#REF!="No Data",1,IF(#REF!&lt;&gt;"",1,0))</f>
        <v>#REF!</v>
      </c>
      <c r="O183" s="204" t="e">
        <f>IF('Crisis Indicator Data'!#REF!="No Data",1,IF(#REF!&lt;&gt;"",1,0))</f>
        <v>#REF!</v>
      </c>
      <c r="P183" s="204" t="e">
        <f>IF('Crisis Indicator Data'!#REF!="No Data",1,IF(#REF!&lt;&gt;"",1,0))</f>
        <v>#REF!</v>
      </c>
      <c r="Q183" s="204" t="e">
        <f>IF('Crisis Indicator Data'!#REF!="No Data",1,IF(#REF!&lt;&gt;"",1,0))</f>
        <v>#REF!</v>
      </c>
      <c r="R183" s="204" t="e">
        <f>IF('Crisis Indicator Data'!#REF!="No Data",1,IF(#REF!&lt;&gt;"",1,0))</f>
        <v>#REF!</v>
      </c>
      <c r="S183" s="204" t="e">
        <f>IF('Crisis Indicator Data'!#REF!="No Data",1,IF(#REF!&lt;&gt;"",1,0))</f>
        <v>#REF!</v>
      </c>
      <c r="T183" s="204" t="e">
        <f>IF('Crisis Indicator Data'!#REF!="No Data",1,IF(#REF!&lt;&gt;"",1,0))</f>
        <v>#REF!</v>
      </c>
      <c r="U183" s="204" t="e">
        <f>IF('Crisis Indicator Data'!#REF!="No Data",1,IF(#REF!&lt;&gt;"",1,0))</f>
        <v>#REF!</v>
      </c>
      <c r="V183" s="204" t="e">
        <f>IF('Crisis Indicator Data'!#REF!="No Data",1,IF(#REF!&lt;&gt;"",1,0))</f>
        <v>#REF!</v>
      </c>
      <c r="W183" s="204" t="e">
        <f>IF('Crisis Indicator Data'!#REF!="No Data",1,IF(#REF!&lt;&gt;"",1,0))</f>
        <v>#REF!</v>
      </c>
      <c r="X183" s="204" t="e">
        <f>IF('Crisis Indicator Data'!#REF!="No Data",1,IF(#REF!&lt;&gt;"",1,0))</f>
        <v>#REF!</v>
      </c>
      <c r="Y183" s="204" t="e">
        <f>IF('Crisis Indicator Data'!#REF!="No Data",1,IF(#REF!&lt;&gt;"",1,0))</f>
        <v>#REF!</v>
      </c>
      <c r="Z183" s="204" t="e">
        <f>IF('Crisis Indicator Data'!#REF!="No Data",1,IF(#REF!&lt;&gt;"",1,0))</f>
        <v>#REF!</v>
      </c>
      <c r="AA183" s="204" t="e">
        <f>IF('Crisis Indicator Data'!#REF!="No Data",1,IF(#REF!&lt;&gt;"",1,0))</f>
        <v>#REF!</v>
      </c>
      <c r="AB183" s="204" t="e">
        <f>IF('Crisis Indicator Data'!#REF!="No Data",1,IF(#REF!&lt;&gt;"",1,0))</f>
        <v>#REF!</v>
      </c>
      <c r="AC183" s="204" t="e">
        <f>IF('Crisis Indicator Data'!#REF!="No Data",1,IF(#REF!&lt;&gt;"",1,0))</f>
        <v>#REF!</v>
      </c>
      <c r="AD183" s="204" t="e">
        <f>IF('Crisis Indicator Data'!#REF!="No Data",1,IF(#REF!&lt;&gt;"",1,0))</f>
        <v>#REF!</v>
      </c>
      <c r="AE183" s="204" t="e">
        <f>IF('Crisis Indicator Data'!#REF!="No Data",1,IF(#REF!&lt;&gt;"",1,0))</f>
        <v>#REF!</v>
      </c>
      <c r="AF183" s="204" t="e">
        <f>IF('Crisis Indicator Data'!#REF!="No Data",1,IF(#REF!&lt;&gt;"",1,0))</f>
        <v>#REF!</v>
      </c>
      <c r="AG183" s="204" t="e">
        <f>IF('Crisis Indicator Data'!#REF!="No Data",1,IF(#REF!&lt;&gt;"",1,0))</f>
        <v>#REF!</v>
      </c>
      <c r="AH183" s="204" t="e">
        <f>IF('Crisis Indicator Data'!#REF!="No Data",1,IF(#REF!&lt;&gt;"",1,0))</f>
        <v>#REF!</v>
      </c>
      <c r="AI183" s="204" t="e">
        <f>IF('Crisis Indicator Data'!#REF!="No Data",1,IF(#REF!&lt;&gt;"",1,0))</f>
        <v>#REF!</v>
      </c>
      <c r="AJ183" s="204" t="e">
        <f>IF('Crisis Indicator Data'!#REF!="No Data",1,IF(#REF!&lt;&gt;"",1,0))</f>
        <v>#REF!</v>
      </c>
      <c r="AK183" s="204" t="e">
        <f>IF('Crisis Indicator Data'!#REF!="No Data",1,IF(#REF!&lt;&gt;"",1,0))</f>
        <v>#REF!</v>
      </c>
      <c r="AL183" s="204" t="e">
        <f>IF('Crisis Indicator Data'!#REF!="No Data",1,IF(#REF!&lt;&gt;"",1,0))</f>
        <v>#REF!</v>
      </c>
      <c r="AM183" s="204" t="e">
        <f>IF('Crisis Indicator Data'!#REF!="No Data",1,IF(#REF!&lt;&gt;"",1,0))</f>
        <v>#REF!</v>
      </c>
      <c r="AN183" s="204" t="e">
        <f>IF('Crisis Indicator Data'!#REF!="No Data",1,IF(#REF!&lt;&gt;"",1,0))</f>
        <v>#REF!</v>
      </c>
      <c r="AO183" s="204" t="e">
        <f>IF('Crisis Indicator Data'!#REF!="No Data",1,IF(#REF!&lt;&gt;"",1,0))</f>
        <v>#REF!</v>
      </c>
      <c r="AP183" s="204" t="e">
        <f>IF('Crisis Indicator Data'!#REF!="No Data",1,IF(#REF!&lt;&gt;"",1,0))</f>
        <v>#REF!</v>
      </c>
      <c r="AQ183" s="204" t="e">
        <f>IF('Crisis Indicator Data'!#REF!="No Data",1,IF(#REF!&lt;&gt;"",1,0))</f>
        <v>#REF!</v>
      </c>
      <c r="AR183" s="204" t="e">
        <f>IF('Crisis Indicator Data'!#REF!="No Data",1,IF(#REF!&lt;&gt;"",1,0))</f>
        <v>#REF!</v>
      </c>
      <c r="AS183" s="204" t="e">
        <f>IF('Crisis Indicator Data'!#REF!="No Data",1,IF(#REF!&lt;&gt;"",1,0))</f>
        <v>#REF!</v>
      </c>
      <c r="AT183" s="204" t="e">
        <f>IF('Crisis Indicator Data'!#REF!="No Data",1,IF(#REF!&lt;&gt;"",1,0))</f>
        <v>#REF!</v>
      </c>
      <c r="AU183" s="204" t="e">
        <f>IF('Crisis Indicator Data'!#REF!="No Data",1,IF(#REF!&lt;&gt;"",1,0))</f>
        <v>#REF!</v>
      </c>
      <c r="AV183" s="204" t="e">
        <f>IF('Crisis Indicator Data'!#REF!="No Data",1,IF(#REF!&lt;&gt;"",1,0))</f>
        <v>#REF!</v>
      </c>
      <c r="AW183" s="204" t="e">
        <f>IF('Crisis Indicator Data'!#REF!="No Data",1,IF(#REF!&lt;&gt;"",1,0))</f>
        <v>#REF!</v>
      </c>
      <c r="AX183" s="204" t="e">
        <f>IF('Crisis Indicator Data'!#REF!="No Data",1,IF(#REF!&lt;&gt;"",1,0))</f>
        <v>#REF!</v>
      </c>
      <c r="AY183" s="204" t="e">
        <f>IF('Crisis Indicator Data'!#REF!="No Data",1,IF(#REF!&lt;&gt;"",1,0))</f>
        <v>#REF!</v>
      </c>
      <c r="AZ183" s="204" t="e">
        <f>IF('Crisis Indicator Data'!#REF!="No Data",1,IF(#REF!&lt;&gt;"",1,0))</f>
        <v>#REF!</v>
      </c>
      <c r="BA183" t="e">
        <f t="shared" si="10"/>
        <v>#REF!</v>
      </c>
      <c r="BB183" s="22" t="e">
        <f t="shared" si="11"/>
        <v>#REF!</v>
      </c>
    </row>
    <row r="184" spans="1:54" x14ac:dyDescent="0.35">
      <c r="A184" t="s">
        <v>7130</v>
      </c>
      <c r="B184" s="204" t="e">
        <f>IF('Crisis Indicator Data'!#REF!="No Data",1,IF(#REF!&lt;&gt;"",1,0))</f>
        <v>#REF!</v>
      </c>
      <c r="C184" s="204" t="e">
        <f>IF('Crisis Indicator Data'!#REF!="No Data",1,IF(#REF!&lt;&gt;"",1,0))</f>
        <v>#REF!</v>
      </c>
      <c r="D184" s="204" t="e">
        <f>IF('Crisis Indicator Data'!#REF!="No Data",1,IF(#REF!&lt;&gt;"",1,0))</f>
        <v>#REF!</v>
      </c>
      <c r="E184" s="204" t="e">
        <f>IF('Crisis Indicator Data'!#REF!="No Data",1,IF(#REF!&lt;&gt;"",1,0))</f>
        <v>#REF!</v>
      </c>
      <c r="F184" s="204" t="e">
        <f>IF('Crisis Indicator Data'!#REF!="No Data",1,IF(#REF!&lt;&gt;"",1,0))</f>
        <v>#REF!</v>
      </c>
      <c r="G184" s="204" t="e">
        <f>IF('Crisis Indicator Data'!#REF!="No Data",1,IF(#REF!&lt;&gt;"",1,0))</f>
        <v>#REF!</v>
      </c>
      <c r="H184" s="204" t="e">
        <f>IF('Crisis Indicator Data'!#REF!="No Data",1,IF(#REF!&lt;&gt;"",1,0))</f>
        <v>#REF!</v>
      </c>
      <c r="I184" s="204" t="e">
        <f>IF('Crisis Indicator Data'!#REF!="No Data",1,IF(#REF!&lt;&gt;"",1,0))</f>
        <v>#REF!</v>
      </c>
      <c r="J184" s="204" t="e">
        <f>IF('Crisis Indicator Data'!#REF!="No Data",1,IF(#REF!&lt;&gt;"",1,0))</f>
        <v>#REF!</v>
      </c>
      <c r="K184" s="204" t="e">
        <f>IF('Crisis Indicator Data'!#REF!="No Data",1,IF(#REF!&lt;&gt;"",1,0))</f>
        <v>#REF!</v>
      </c>
      <c r="L184" s="204" t="e">
        <f>IF('Crisis Indicator Data'!#REF!="No Data",1,IF(#REF!&lt;&gt;"",1,0))</f>
        <v>#REF!</v>
      </c>
      <c r="M184" s="204" t="e">
        <f>IF('Crisis Indicator Data'!#REF!="No Data",1,IF(#REF!&lt;&gt;"",1,0))</f>
        <v>#REF!</v>
      </c>
      <c r="N184" s="204" t="e">
        <f>IF('Crisis Indicator Data'!#REF!="No Data",1,IF(#REF!&lt;&gt;"",1,0))</f>
        <v>#REF!</v>
      </c>
      <c r="O184" s="204" t="e">
        <f>IF('Crisis Indicator Data'!#REF!="No Data",1,IF(#REF!&lt;&gt;"",1,0))</f>
        <v>#REF!</v>
      </c>
      <c r="P184" s="204" t="e">
        <f>IF('Crisis Indicator Data'!#REF!="No Data",1,IF(#REF!&lt;&gt;"",1,0))</f>
        <v>#REF!</v>
      </c>
      <c r="Q184" s="204" t="e">
        <f>IF('Crisis Indicator Data'!#REF!="No Data",1,IF(#REF!&lt;&gt;"",1,0))</f>
        <v>#REF!</v>
      </c>
      <c r="R184" s="204" t="e">
        <f>IF('Crisis Indicator Data'!#REF!="No Data",1,IF(#REF!&lt;&gt;"",1,0))</f>
        <v>#REF!</v>
      </c>
      <c r="S184" s="204" t="e">
        <f>IF('Crisis Indicator Data'!#REF!="No Data",1,IF(#REF!&lt;&gt;"",1,0))</f>
        <v>#REF!</v>
      </c>
      <c r="T184" s="204" t="e">
        <f>IF('Crisis Indicator Data'!#REF!="No Data",1,IF(#REF!&lt;&gt;"",1,0))</f>
        <v>#REF!</v>
      </c>
      <c r="U184" s="204" t="e">
        <f>IF('Crisis Indicator Data'!#REF!="No Data",1,IF(#REF!&lt;&gt;"",1,0))</f>
        <v>#REF!</v>
      </c>
      <c r="V184" s="204" t="e">
        <f>IF('Crisis Indicator Data'!#REF!="No Data",1,IF(#REF!&lt;&gt;"",1,0))</f>
        <v>#REF!</v>
      </c>
      <c r="W184" s="204" t="e">
        <f>IF('Crisis Indicator Data'!#REF!="No Data",1,IF(#REF!&lt;&gt;"",1,0))</f>
        <v>#REF!</v>
      </c>
      <c r="X184" s="204" t="e">
        <f>IF('Crisis Indicator Data'!#REF!="No Data",1,IF(#REF!&lt;&gt;"",1,0))</f>
        <v>#REF!</v>
      </c>
      <c r="Y184" s="204" t="e">
        <f>IF('Crisis Indicator Data'!#REF!="No Data",1,IF(#REF!&lt;&gt;"",1,0))</f>
        <v>#REF!</v>
      </c>
      <c r="Z184" s="204" t="e">
        <f>IF('Crisis Indicator Data'!#REF!="No Data",1,IF(#REF!&lt;&gt;"",1,0))</f>
        <v>#REF!</v>
      </c>
      <c r="AA184" s="204" t="e">
        <f>IF('Crisis Indicator Data'!#REF!="No Data",1,IF(#REF!&lt;&gt;"",1,0))</f>
        <v>#REF!</v>
      </c>
      <c r="AB184" s="204" t="e">
        <f>IF('Crisis Indicator Data'!#REF!="No Data",1,IF(#REF!&lt;&gt;"",1,0))</f>
        <v>#REF!</v>
      </c>
      <c r="AC184" s="204" t="e">
        <f>IF('Crisis Indicator Data'!#REF!="No Data",1,IF(#REF!&lt;&gt;"",1,0))</f>
        <v>#REF!</v>
      </c>
      <c r="AD184" s="204" t="e">
        <f>IF('Crisis Indicator Data'!#REF!="No Data",1,IF(#REF!&lt;&gt;"",1,0))</f>
        <v>#REF!</v>
      </c>
      <c r="AE184" s="204" t="e">
        <f>IF('Crisis Indicator Data'!#REF!="No Data",1,IF(#REF!&lt;&gt;"",1,0))</f>
        <v>#REF!</v>
      </c>
      <c r="AF184" s="204" t="e">
        <f>IF('Crisis Indicator Data'!#REF!="No Data",1,IF(#REF!&lt;&gt;"",1,0))</f>
        <v>#REF!</v>
      </c>
      <c r="AG184" s="204" t="e">
        <f>IF('Crisis Indicator Data'!#REF!="No Data",1,IF(#REF!&lt;&gt;"",1,0))</f>
        <v>#REF!</v>
      </c>
      <c r="AH184" s="204" t="e">
        <f>IF('Crisis Indicator Data'!#REF!="No Data",1,IF(#REF!&lt;&gt;"",1,0))</f>
        <v>#REF!</v>
      </c>
      <c r="AI184" s="204" t="e">
        <f>IF('Crisis Indicator Data'!#REF!="No Data",1,IF(#REF!&lt;&gt;"",1,0))</f>
        <v>#REF!</v>
      </c>
      <c r="AJ184" s="204" t="e">
        <f>IF('Crisis Indicator Data'!#REF!="No Data",1,IF(#REF!&lt;&gt;"",1,0))</f>
        <v>#REF!</v>
      </c>
      <c r="AK184" s="204" t="e">
        <f>IF('Crisis Indicator Data'!#REF!="No Data",1,IF(#REF!&lt;&gt;"",1,0))</f>
        <v>#REF!</v>
      </c>
      <c r="AL184" s="204" t="e">
        <f>IF('Crisis Indicator Data'!#REF!="No Data",1,IF(#REF!&lt;&gt;"",1,0))</f>
        <v>#REF!</v>
      </c>
      <c r="AM184" s="204" t="e">
        <f>IF('Crisis Indicator Data'!#REF!="No Data",1,IF(#REF!&lt;&gt;"",1,0))</f>
        <v>#REF!</v>
      </c>
      <c r="AN184" s="204" t="e">
        <f>IF('Crisis Indicator Data'!#REF!="No Data",1,IF(#REF!&lt;&gt;"",1,0))</f>
        <v>#REF!</v>
      </c>
      <c r="AO184" s="204" t="e">
        <f>IF('Crisis Indicator Data'!#REF!="No Data",1,IF(#REF!&lt;&gt;"",1,0))</f>
        <v>#REF!</v>
      </c>
      <c r="AP184" s="204" t="e">
        <f>IF('Crisis Indicator Data'!#REF!="No Data",1,IF(#REF!&lt;&gt;"",1,0))</f>
        <v>#REF!</v>
      </c>
      <c r="AQ184" s="204" t="e">
        <f>IF('Crisis Indicator Data'!#REF!="No Data",1,IF(#REF!&lt;&gt;"",1,0))</f>
        <v>#REF!</v>
      </c>
      <c r="AR184" s="204" t="e">
        <f>IF('Crisis Indicator Data'!#REF!="No Data",1,IF(#REF!&lt;&gt;"",1,0))</f>
        <v>#REF!</v>
      </c>
      <c r="AS184" s="204" t="e">
        <f>IF('Crisis Indicator Data'!#REF!="No Data",1,IF(#REF!&lt;&gt;"",1,0))</f>
        <v>#REF!</v>
      </c>
      <c r="AT184" s="204" t="e">
        <f>IF('Crisis Indicator Data'!#REF!="No Data",1,IF(#REF!&lt;&gt;"",1,0))</f>
        <v>#REF!</v>
      </c>
      <c r="AU184" s="204" t="e">
        <f>IF('Crisis Indicator Data'!#REF!="No Data",1,IF(#REF!&lt;&gt;"",1,0))</f>
        <v>#REF!</v>
      </c>
      <c r="AV184" s="204" t="e">
        <f>IF('Crisis Indicator Data'!#REF!="No Data",1,IF(#REF!&lt;&gt;"",1,0))</f>
        <v>#REF!</v>
      </c>
      <c r="AW184" s="204" t="e">
        <f>IF('Crisis Indicator Data'!#REF!="No Data",1,IF(#REF!&lt;&gt;"",1,0))</f>
        <v>#REF!</v>
      </c>
      <c r="AX184" s="204" t="e">
        <f>IF('Crisis Indicator Data'!#REF!="No Data",1,IF(#REF!&lt;&gt;"",1,0))</f>
        <v>#REF!</v>
      </c>
      <c r="AY184" s="204" t="e">
        <f>IF('Crisis Indicator Data'!#REF!="No Data",1,IF(#REF!&lt;&gt;"",1,0))</f>
        <v>#REF!</v>
      </c>
      <c r="AZ184" s="204" t="e">
        <f>IF('Crisis Indicator Data'!#REF!="No Data",1,IF(#REF!&lt;&gt;"",1,0))</f>
        <v>#REF!</v>
      </c>
      <c r="BA184" t="e">
        <f t="shared" si="10"/>
        <v>#REF!</v>
      </c>
      <c r="BB184" s="22" t="e">
        <f t="shared" si="11"/>
        <v>#REF!</v>
      </c>
    </row>
    <row r="185" spans="1:54" x14ac:dyDescent="0.35">
      <c r="A185" t="s">
        <v>7128</v>
      </c>
      <c r="B185" s="204" t="e">
        <f>IF('Crisis Indicator Data'!#REF!="No Data",1,IF(#REF!&lt;&gt;"",1,0))</f>
        <v>#REF!</v>
      </c>
      <c r="C185" s="204" t="e">
        <f>IF('Crisis Indicator Data'!#REF!="No Data",1,IF(#REF!&lt;&gt;"",1,0))</f>
        <v>#REF!</v>
      </c>
      <c r="D185" s="204" t="e">
        <f>IF('Crisis Indicator Data'!#REF!="No Data",1,IF(#REF!&lt;&gt;"",1,0))</f>
        <v>#REF!</v>
      </c>
      <c r="E185" s="204" t="e">
        <f>IF('Crisis Indicator Data'!#REF!="No Data",1,IF(#REF!&lt;&gt;"",1,0))</f>
        <v>#REF!</v>
      </c>
      <c r="F185" s="204" t="e">
        <f>IF('Crisis Indicator Data'!#REF!="No Data",1,IF(#REF!&lt;&gt;"",1,0))</f>
        <v>#REF!</v>
      </c>
      <c r="G185" s="204" t="e">
        <f>IF('Crisis Indicator Data'!#REF!="No Data",1,IF(#REF!&lt;&gt;"",1,0))</f>
        <v>#REF!</v>
      </c>
      <c r="H185" s="204" t="e">
        <f>IF('Crisis Indicator Data'!#REF!="No Data",1,IF(#REF!&lt;&gt;"",1,0))</f>
        <v>#REF!</v>
      </c>
      <c r="I185" s="204" t="e">
        <f>IF('Crisis Indicator Data'!#REF!="No Data",1,IF(#REF!&lt;&gt;"",1,0))</f>
        <v>#REF!</v>
      </c>
      <c r="J185" s="204" t="e">
        <f>IF('Crisis Indicator Data'!#REF!="No Data",1,IF(#REF!&lt;&gt;"",1,0))</f>
        <v>#REF!</v>
      </c>
      <c r="K185" s="204" t="e">
        <f>IF('Crisis Indicator Data'!#REF!="No Data",1,IF(#REF!&lt;&gt;"",1,0))</f>
        <v>#REF!</v>
      </c>
      <c r="L185" s="204" t="e">
        <f>IF('Crisis Indicator Data'!#REF!="No Data",1,IF(#REF!&lt;&gt;"",1,0))</f>
        <v>#REF!</v>
      </c>
      <c r="M185" s="204" t="e">
        <f>IF('Crisis Indicator Data'!#REF!="No Data",1,IF(#REF!&lt;&gt;"",1,0))</f>
        <v>#REF!</v>
      </c>
      <c r="N185" s="204" t="e">
        <f>IF('Crisis Indicator Data'!#REF!="No Data",1,IF(#REF!&lt;&gt;"",1,0))</f>
        <v>#REF!</v>
      </c>
      <c r="O185" s="204" t="e">
        <f>IF('Crisis Indicator Data'!#REF!="No Data",1,IF(#REF!&lt;&gt;"",1,0))</f>
        <v>#REF!</v>
      </c>
      <c r="P185" s="204" t="e">
        <f>IF('Crisis Indicator Data'!#REF!="No Data",1,IF(#REF!&lt;&gt;"",1,0))</f>
        <v>#REF!</v>
      </c>
      <c r="Q185" s="204" t="e">
        <f>IF('Crisis Indicator Data'!#REF!="No Data",1,IF(#REF!&lt;&gt;"",1,0))</f>
        <v>#REF!</v>
      </c>
      <c r="R185" s="204" t="e">
        <f>IF('Crisis Indicator Data'!#REF!="No Data",1,IF(#REF!&lt;&gt;"",1,0))</f>
        <v>#REF!</v>
      </c>
      <c r="S185" s="204" t="e">
        <f>IF('Crisis Indicator Data'!#REF!="No Data",1,IF(#REF!&lt;&gt;"",1,0))</f>
        <v>#REF!</v>
      </c>
      <c r="T185" s="204" t="e">
        <f>IF('Crisis Indicator Data'!#REF!="No Data",1,IF(#REF!&lt;&gt;"",1,0))</f>
        <v>#REF!</v>
      </c>
      <c r="U185" s="204" t="e">
        <f>IF('Crisis Indicator Data'!#REF!="No Data",1,IF(#REF!&lt;&gt;"",1,0))</f>
        <v>#REF!</v>
      </c>
      <c r="V185" s="204" t="e">
        <f>IF('Crisis Indicator Data'!#REF!="No Data",1,IF(#REF!&lt;&gt;"",1,0))</f>
        <v>#REF!</v>
      </c>
      <c r="W185" s="204" t="e">
        <f>IF('Crisis Indicator Data'!#REF!="No Data",1,IF(#REF!&lt;&gt;"",1,0))</f>
        <v>#REF!</v>
      </c>
      <c r="X185" s="204" t="e">
        <f>IF('Crisis Indicator Data'!#REF!="No Data",1,IF(#REF!&lt;&gt;"",1,0))</f>
        <v>#REF!</v>
      </c>
      <c r="Y185" s="204" t="e">
        <f>IF('Crisis Indicator Data'!#REF!="No Data",1,IF(#REF!&lt;&gt;"",1,0))</f>
        <v>#REF!</v>
      </c>
      <c r="Z185" s="204" t="e">
        <f>IF('Crisis Indicator Data'!#REF!="No Data",1,IF(#REF!&lt;&gt;"",1,0))</f>
        <v>#REF!</v>
      </c>
      <c r="AA185" s="204" t="e">
        <f>IF('Crisis Indicator Data'!#REF!="No Data",1,IF(#REF!&lt;&gt;"",1,0))</f>
        <v>#REF!</v>
      </c>
      <c r="AB185" s="204" t="e">
        <f>IF('Crisis Indicator Data'!#REF!="No Data",1,IF(#REF!&lt;&gt;"",1,0))</f>
        <v>#REF!</v>
      </c>
      <c r="AC185" s="204" t="e">
        <f>IF('Crisis Indicator Data'!#REF!="No Data",1,IF(#REF!&lt;&gt;"",1,0))</f>
        <v>#REF!</v>
      </c>
      <c r="AD185" s="204" t="e">
        <f>IF('Crisis Indicator Data'!#REF!="No Data",1,IF(#REF!&lt;&gt;"",1,0))</f>
        <v>#REF!</v>
      </c>
      <c r="AE185" s="204" t="e">
        <f>IF('Crisis Indicator Data'!#REF!="No Data",1,IF(#REF!&lt;&gt;"",1,0))</f>
        <v>#REF!</v>
      </c>
      <c r="AF185" s="204" t="e">
        <f>IF('Crisis Indicator Data'!#REF!="No Data",1,IF(#REF!&lt;&gt;"",1,0))</f>
        <v>#REF!</v>
      </c>
      <c r="AG185" s="204" t="e">
        <f>IF('Crisis Indicator Data'!#REF!="No Data",1,IF(#REF!&lt;&gt;"",1,0))</f>
        <v>#REF!</v>
      </c>
      <c r="AH185" s="204" t="e">
        <f>IF('Crisis Indicator Data'!#REF!="No Data",1,IF(#REF!&lt;&gt;"",1,0))</f>
        <v>#REF!</v>
      </c>
      <c r="AI185" s="204" t="e">
        <f>IF('Crisis Indicator Data'!#REF!="No Data",1,IF(#REF!&lt;&gt;"",1,0))</f>
        <v>#REF!</v>
      </c>
      <c r="AJ185" s="204" t="e">
        <f>IF('Crisis Indicator Data'!#REF!="No Data",1,IF(#REF!&lt;&gt;"",1,0))</f>
        <v>#REF!</v>
      </c>
      <c r="AK185" s="204" t="e">
        <f>IF('Crisis Indicator Data'!#REF!="No Data",1,IF(#REF!&lt;&gt;"",1,0))</f>
        <v>#REF!</v>
      </c>
      <c r="AL185" s="204" t="e">
        <f>IF('Crisis Indicator Data'!#REF!="No Data",1,IF(#REF!&lt;&gt;"",1,0))</f>
        <v>#REF!</v>
      </c>
      <c r="AM185" s="204" t="e">
        <f>IF('Crisis Indicator Data'!#REF!="No Data",1,IF(#REF!&lt;&gt;"",1,0))</f>
        <v>#REF!</v>
      </c>
      <c r="AN185" s="204" t="e">
        <f>IF('Crisis Indicator Data'!#REF!="No Data",1,IF(#REF!&lt;&gt;"",1,0))</f>
        <v>#REF!</v>
      </c>
      <c r="AO185" s="204" t="e">
        <f>IF('Crisis Indicator Data'!#REF!="No Data",1,IF(#REF!&lt;&gt;"",1,0))</f>
        <v>#REF!</v>
      </c>
      <c r="AP185" s="204" t="e">
        <f>IF('Crisis Indicator Data'!#REF!="No Data",1,IF(#REF!&lt;&gt;"",1,0))</f>
        <v>#REF!</v>
      </c>
      <c r="AQ185" s="204" t="e">
        <f>IF('Crisis Indicator Data'!#REF!="No Data",1,IF(#REF!&lt;&gt;"",1,0))</f>
        <v>#REF!</v>
      </c>
      <c r="AR185" s="204" t="e">
        <f>IF('Crisis Indicator Data'!#REF!="No Data",1,IF(#REF!&lt;&gt;"",1,0))</f>
        <v>#REF!</v>
      </c>
      <c r="AS185" s="204" t="e">
        <f>IF('Crisis Indicator Data'!#REF!="No Data",1,IF(#REF!&lt;&gt;"",1,0))</f>
        <v>#REF!</v>
      </c>
      <c r="AT185" s="204" t="e">
        <f>IF('Crisis Indicator Data'!#REF!="No Data",1,IF(#REF!&lt;&gt;"",1,0))</f>
        <v>#REF!</v>
      </c>
      <c r="AU185" s="204" t="e">
        <f>IF('Crisis Indicator Data'!#REF!="No Data",1,IF(#REF!&lt;&gt;"",1,0))</f>
        <v>#REF!</v>
      </c>
      <c r="AV185" s="204" t="e">
        <f>IF('Crisis Indicator Data'!#REF!="No Data",1,IF(#REF!&lt;&gt;"",1,0))</f>
        <v>#REF!</v>
      </c>
      <c r="AW185" s="204" t="e">
        <f>IF('Crisis Indicator Data'!#REF!="No Data",1,IF(#REF!&lt;&gt;"",1,0))</f>
        <v>#REF!</v>
      </c>
      <c r="AX185" s="204" t="e">
        <f>IF('Crisis Indicator Data'!#REF!="No Data",1,IF(#REF!&lt;&gt;"",1,0))</f>
        <v>#REF!</v>
      </c>
      <c r="AY185" s="204" t="e">
        <f>IF('Crisis Indicator Data'!#REF!="No Data",1,IF(#REF!&lt;&gt;"",1,0))</f>
        <v>#REF!</v>
      </c>
      <c r="AZ185" s="204" t="e">
        <f>IF('Crisis Indicator Data'!#REF!="No Data",1,IF(#REF!&lt;&gt;"",1,0))</f>
        <v>#REF!</v>
      </c>
      <c r="BA185" t="e">
        <f t="shared" si="10"/>
        <v>#REF!</v>
      </c>
      <c r="BB185" s="22" t="e">
        <f t="shared" si="11"/>
        <v>#REF!</v>
      </c>
    </row>
    <row r="186" spans="1:54" x14ac:dyDescent="0.35">
      <c r="A186" t="s">
        <v>7132</v>
      </c>
      <c r="B186" s="204" t="e">
        <f>IF('Crisis Indicator Data'!#REF!="No Data",1,IF(#REF!&lt;&gt;"",1,0))</f>
        <v>#REF!</v>
      </c>
      <c r="C186" s="204" t="e">
        <f>IF('Crisis Indicator Data'!#REF!="No Data",1,IF(#REF!&lt;&gt;"",1,0))</f>
        <v>#REF!</v>
      </c>
      <c r="D186" s="204" t="e">
        <f>IF('Crisis Indicator Data'!#REF!="No Data",1,IF(#REF!&lt;&gt;"",1,0))</f>
        <v>#REF!</v>
      </c>
      <c r="E186" s="204" t="e">
        <f>IF('Crisis Indicator Data'!#REF!="No Data",1,IF(#REF!&lt;&gt;"",1,0))</f>
        <v>#REF!</v>
      </c>
      <c r="F186" s="204" t="e">
        <f>IF('Crisis Indicator Data'!#REF!="No Data",1,IF(#REF!&lt;&gt;"",1,0))</f>
        <v>#REF!</v>
      </c>
      <c r="G186" s="204" t="e">
        <f>IF('Crisis Indicator Data'!#REF!="No Data",1,IF(#REF!&lt;&gt;"",1,0))</f>
        <v>#REF!</v>
      </c>
      <c r="H186" s="204" t="e">
        <f>IF('Crisis Indicator Data'!#REF!="No Data",1,IF(#REF!&lt;&gt;"",1,0))</f>
        <v>#REF!</v>
      </c>
      <c r="I186" s="204" t="e">
        <f>IF('Crisis Indicator Data'!#REF!="No Data",1,IF(#REF!&lt;&gt;"",1,0))</f>
        <v>#REF!</v>
      </c>
      <c r="J186" s="204" t="e">
        <f>IF('Crisis Indicator Data'!#REF!="No Data",1,IF(#REF!&lt;&gt;"",1,0))</f>
        <v>#REF!</v>
      </c>
      <c r="K186" s="204" t="e">
        <f>IF('Crisis Indicator Data'!#REF!="No Data",1,IF(#REF!&lt;&gt;"",1,0))</f>
        <v>#REF!</v>
      </c>
      <c r="L186" s="204" t="e">
        <f>IF('Crisis Indicator Data'!#REF!="No Data",1,IF(#REF!&lt;&gt;"",1,0))</f>
        <v>#REF!</v>
      </c>
      <c r="M186" s="204" t="e">
        <f>IF('Crisis Indicator Data'!#REF!="No Data",1,IF(#REF!&lt;&gt;"",1,0))</f>
        <v>#REF!</v>
      </c>
      <c r="N186" s="204" t="e">
        <f>IF('Crisis Indicator Data'!#REF!="No Data",1,IF(#REF!&lt;&gt;"",1,0))</f>
        <v>#REF!</v>
      </c>
      <c r="O186" s="204" t="e">
        <f>IF('Crisis Indicator Data'!#REF!="No Data",1,IF(#REF!&lt;&gt;"",1,0))</f>
        <v>#REF!</v>
      </c>
      <c r="P186" s="204" t="e">
        <f>IF('Crisis Indicator Data'!#REF!="No Data",1,IF(#REF!&lt;&gt;"",1,0))</f>
        <v>#REF!</v>
      </c>
      <c r="Q186" s="204" t="e">
        <f>IF('Crisis Indicator Data'!#REF!="No Data",1,IF(#REF!&lt;&gt;"",1,0))</f>
        <v>#REF!</v>
      </c>
      <c r="R186" s="204" t="e">
        <f>IF('Crisis Indicator Data'!#REF!="No Data",1,IF(#REF!&lt;&gt;"",1,0))</f>
        <v>#REF!</v>
      </c>
      <c r="S186" s="204" t="e">
        <f>IF('Crisis Indicator Data'!#REF!="No Data",1,IF(#REF!&lt;&gt;"",1,0))</f>
        <v>#REF!</v>
      </c>
      <c r="T186" s="204" t="e">
        <f>IF('Crisis Indicator Data'!#REF!="No Data",1,IF(#REF!&lt;&gt;"",1,0))</f>
        <v>#REF!</v>
      </c>
      <c r="U186" s="204" t="e">
        <f>IF('Crisis Indicator Data'!#REF!="No Data",1,IF(#REF!&lt;&gt;"",1,0))</f>
        <v>#REF!</v>
      </c>
      <c r="V186" s="204" t="e">
        <f>IF('Crisis Indicator Data'!#REF!="No Data",1,IF(#REF!&lt;&gt;"",1,0))</f>
        <v>#REF!</v>
      </c>
      <c r="W186" s="204" t="e">
        <f>IF('Crisis Indicator Data'!#REF!="No Data",1,IF(#REF!&lt;&gt;"",1,0))</f>
        <v>#REF!</v>
      </c>
      <c r="X186" s="204" t="e">
        <f>IF('Crisis Indicator Data'!#REF!="No Data",1,IF(#REF!&lt;&gt;"",1,0))</f>
        <v>#REF!</v>
      </c>
      <c r="Y186" s="204" t="e">
        <f>IF('Crisis Indicator Data'!#REF!="No Data",1,IF(#REF!&lt;&gt;"",1,0))</f>
        <v>#REF!</v>
      </c>
      <c r="Z186" s="204" t="e">
        <f>IF('Crisis Indicator Data'!#REF!="No Data",1,IF(#REF!&lt;&gt;"",1,0))</f>
        <v>#REF!</v>
      </c>
      <c r="AA186" s="204" t="e">
        <f>IF('Crisis Indicator Data'!#REF!="No Data",1,IF(#REF!&lt;&gt;"",1,0))</f>
        <v>#REF!</v>
      </c>
      <c r="AB186" s="204" t="e">
        <f>IF('Crisis Indicator Data'!#REF!="No Data",1,IF(#REF!&lt;&gt;"",1,0))</f>
        <v>#REF!</v>
      </c>
      <c r="AC186" s="204" t="e">
        <f>IF('Crisis Indicator Data'!#REF!="No Data",1,IF(#REF!&lt;&gt;"",1,0))</f>
        <v>#REF!</v>
      </c>
      <c r="AD186" s="204" t="e">
        <f>IF('Crisis Indicator Data'!#REF!="No Data",1,IF(#REF!&lt;&gt;"",1,0))</f>
        <v>#REF!</v>
      </c>
      <c r="AE186" s="204" t="e">
        <f>IF('Crisis Indicator Data'!#REF!="No Data",1,IF(#REF!&lt;&gt;"",1,0))</f>
        <v>#REF!</v>
      </c>
      <c r="AF186" s="204" t="e">
        <f>IF('Crisis Indicator Data'!#REF!="No Data",1,IF(#REF!&lt;&gt;"",1,0))</f>
        <v>#REF!</v>
      </c>
      <c r="AG186" s="204" t="e">
        <f>IF('Crisis Indicator Data'!#REF!="No Data",1,IF(#REF!&lt;&gt;"",1,0))</f>
        <v>#REF!</v>
      </c>
      <c r="AH186" s="204" t="e">
        <f>IF('Crisis Indicator Data'!#REF!="No Data",1,IF(#REF!&lt;&gt;"",1,0))</f>
        <v>#REF!</v>
      </c>
      <c r="AI186" s="204" t="e">
        <f>IF('Crisis Indicator Data'!#REF!="No Data",1,IF(#REF!&lt;&gt;"",1,0))</f>
        <v>#REF!</v>
      </c>
      <c r="AJ186" s="204" t="e">
        <f>IF('Crisis Indicator Data'!#REF!="No Data",1,IF(#REF!&lt;&gt;"",1,0))</f>
        <v>#REF!</v>
      </c>
      <c r="AK186" s="204" t="e">
        <f>IF('Crisis Indicator Data'!#REF!="No Data",1,IF(#REF!&lt;&gt;"",1,0))</f>
        <v>#REF!</v>
      </c>
      <c r="AL186" s="204" t="e">
        <f>IF('Crisis Indicator Data'!#REF!="No Data",1,IF(#REF!&lt;&gt;"",1,0))</f>
        <v>#REF!</v>
      </c>
      <c r="AM186" s="204" t="e">
        <f>IF('Crisis Indicator Data'!#REF!="No Data",1,IF(#REF!&lt;&gt;"",1,0))</f>
        <v>#REF!</v>
      </c>
      <c r="AN186" s="204" t="e">
        <f>IF('Crisis Indicator Data'!#REF!="No Data",1,IF(#REF!&lt;&gt;"",1,0))</f>
        <v>#REF!</v>
      </c>
      <c r="AO186" s="204" t="e">
        <f>IF('Crisis Indicator Data'!#REF!="No Data",1,IF(#REF!&lt;&gt;"",1,0))</f>
        <v>#REF!</v>
      </c>
      <c r="AP186" s="204" t="e">
        <f>IF('Crisis Indicator Data'!#REF!="No Data",1,IF(#REF!&lt;&gt;"",1,0))</f>
        <v>#REF!</v>
      </c>
      <c r="AQ186" s="204" t="e">
        <f>IF('Crisis Indicator Data'!#REF!="No Data",1,IF(#REF!&lt;&gt;"",1,0))</f>
        <v>#REF!</v>
      </c>
      <c r="AR186" s="204" t="e">
        <f>IF('Crisis Indicator Data'!#REF!="No Data",1,IF(#REF!&lt;&gt;"",1,0))</f>
        <v>#REF!</v>
      </c>
      <c r="AS186" s="204" t="e">
        <f>IF('Crisis Indicator Data'!#REF!="No Data",1,IF(#REF!&lt;&gt;"",1,0))</f>
        <v>#REF!</v>
      </c>
      <c r="AT186" s="204" t="e">
        <f>IF('Crisis Indicator Data'!#REF!="No Data",1,IF(#REF!&lt;&gt;"",1,0))</f>
        <v>#REF!</v>
      </c>
      <c r="AU186" s="204" t="e">
        <f>IF('Crisis Indicator Data'!#REF!="No Data",1,IF(#REF!&lt;&gt;"",1,0))</f>
        <v>#REF!</v>
      </c>
      <c r="AV186" s="204" t="e">
        <f>IF('Crisis Indicator Data'!#REF!="No Data",1,IF(#REF!&lt;&gt;"",1,0))</f>
        <v>#REF!</v>
      </c>
      <c r="AW186" s="204" t="e">
        <f>IF('Crisis Indicator Data'!#REF!="No Data",1,IF(#REF!&lt;&gt;"",1,0))</f>
        <v>#REF!</v>
      </c>
      <c r="AX186" s="204" t="e">
        <f>IF('Crisis Indicator Data'!#REF!="No Data",1,IF(#REF!&lt;&gt;"",1,0))</f>
        <v>#REF!</v>
      </c>
      <c r="AY186" s="204" t="e">
        <f>IF('Crisis Indicator Data'!#REF!="No Data",1,IF(#REF!&lt;&gt;"",1,0))</f>
        <v>#REF!</v>
      </c>
      <c r="AZ186" s="204" t="e">
        <f>IF('Crisis Indicator Data'!#REF!="No Data",1,IF(#REF!&lt;&gt;"",1,0))</f>
        <v>#REF!</v>
      </c>
      <c r="BA186" t="e">
        <f t="shared" si="10"/>
        <v>#REF!</v>
      </c>
      <c r="BB186" s="22" t="e">
        <f t="shared" si="11"/>
        <v>#REF!</v>
      </c>
    </row>
    <row r="187" spans="1:54" x14ac:dyDescent="0.35">
      <c r="A187" t="s">
        <v>7139</v>
      </c>
      <c r="B187" s="204" t="e">
        <f>IF('Crisis Indicator Data'!#REF!="No Data",1,IF(#REF!&lt;&gt;"",1,0))</f>
        <v>#REF!</v>
      </c>
      <c r="C187" s="204" t="e">
        <f>IF('Crisis Indicator Data'!#REF!="No Data",1,IF(#REF!&lt;&gt;"",1,0))</f>
        <v>#REF!</v>
      </c>
      <c r="D187" s="204" t="e">
        <f>IF('Crisis Indicator Data'!#REF!="No Data",1,IF(#REF!&lt;&gt;"",1,0))</f>
        <v>#REF!</v>
      </c>
      <c r="E187" s="204" t="e">
        <f>IF('Crisis Indicator Data'!#REF!="No Data",1,IF(#REF!&lt;&gt;"",1,0))</f>
        <v>#REF!</v>
      </c>
      <c r="F187" s="204" t="e">
        <f>IF('Crisis Indicator Data'!#REF!="No Data",1,IF(#REF!&lt;&gt;"",1,0))</f>
        <v>#REF!</v>
      </c>
      <c r="G187" s="204" t="e">
        <f>IF('Crisis Indicator Data'!#REF!="No Data",1,IF(#REF!&lt;&gt;"",1,0))</f>
        <v>#REF!</v>
      </c>
      <c r="H187" s="204" t="e">
        <f>IF('Crisis Indicator Data'!#REF!="No Data",1,IF(#REF!&lt;&gt;"",1,0))</f>
        <v>#REF!</v>
      </c>
      <c r="I187" s="204" t="e">
        <f>IF('Crisis Indicator Data'!#REF!="No Data",1,IF(#REF!&lt;&gt;"",1,0))</f>
        <v>#REF!</v>
      </c>
      <c r="J187" s="204" t="e">
        <f>IF('Crisis Indicator Data'!#REF!="No Data",1,IF(#REF!&lt;&gt;"",1,0))</f>
        <v>#REF!</v>
      </c>
      <c r="K187" s="204" t="e">
        <f>IF('Crisis Indicator Data'!#REF!="No Data",1,IF(#REF!&lt;&gt;"",1,0))</f>
        <v>#REF!</v>
      </c>
      <c r="L187" s="204" t="e">
        <f>IF('Crisis Indicator Data'!#REF!="No Data",1,IF(#REF!&lt;&gt;"",1,0))</f>
        <v>#REF!</v>
      </c>
      <c r="M187" s="204" t="e">
        <f>IF('Crisis Indicator Data'!#REF!="No Data",1,IF(#REF!&lt;&gt;"",1,0))</f>
        <v>#REF!</v>
      </c>
      <c r="N187" s="204" t="e">
        <f>IF('Crisis Indicator Data'!#REF!="No Data",1,IF(#REF!&lt;&gt;"",1,0))</f>
        <v>#REF!</v>
      </c>
      <c r="O187" s="204" t="e">
        <f>IF('Crisis Indicator Data'!#REF!="No Data",1,IF(#REF!&lt;&gt;"",1,0))</f>
        <v>#REF!</v>
      </c>
      <c r="P187" s="204" t="e">
        <f>IF('Crisis Indicator Data'!#REF!="No Data",1,IF(#REF!&lt;&gt;"",1,0))</f>
        <v>#REF!</v>
      </c>
      <c r="Q187" s="204" t="e">
        <f>IF('Crisis Indicator Data'!#REF!="No Data",1,IF(#REF!&lt;&gt;"",1,0))</f>
        <v>#REF!</v>
      </c>
      <c r="R187" s="204" t="e">
        <f>IF('Crisis Indicator Data'!#REF!="No Data",1,IF(#REF!&lt;&gt;"",1,0))</f>
        <v>#REF!</v>
      </c>
      <c r="S187" s="204" t="e">
        <f>IF('Crisis Indicator Data'!#REF!="No Data",1,IF(#REF!&lt;&gt;"",1,0))</f>
        <v>#REF!</v>
      </c>
      <c r="T187" s="204" t="e">
        <f>IF('Crisis Indicator Data'!#REF!="No Data",1,IF(#REF!&lt;&gt;"",1,0))</f>
        <v>#REF!</v>
      </c>
      <c r="U187" s="204" t="e">
        <f>IF('Crisis Indicator Data'!#REF!="No Data",1,IF(#REF!&lt;&gt;"",1,0))</f>
        <v>#REF!</v>
      </c>
      <c r="V187" s="204" t="e">
        <f>IF('Crisis Indicator Data'!#REF!="No Data",1,IF(#REF!&lt;&gt;"",1,0))</f>
        <v>#REF!</v>
      </c>
      <c r="W187" s="204" t="e">
        <f>IF('Crisis Indicator Data'!#REF!="No Data",1,IF(#REF!&lt;&gt;"",1,0))</f>
        <v>#REF!</v>
      </c>
      <c r="X187" s="204" t="e">
        <f>IF('Crisis Indicator Data'!#REF!="No Data",1,IF(#REF!&lt;&gt;"",1,0))</f>
        <v>#REF!</v>
      </c>
      <c r="Y187" s="204" t="e">
        <f>IF('Crisis Indicator Data'!#REF!="No Data",1,IF(#REF!&lt;&gt;"",1,0))</f>
        <v>#REF!</v>
      </c>
      <c r="Z187" s="204" t="e">
        <f>IF('Crisis Indicator Data'!#REF!="No Data",1,IF(#REF!&lt;&gt;"",1,0))</f>
        <v>#REF!</v>
      </c>
      <c r="AA187" s="204" t="e">
        <f>IF('Crisis Indicator Data'!#REF!="No Data",1,IF(#REF!&lt;&gt;"",1,0))</f>
        <v>#REF!</v>
      </c>
      <c r="AB187" s="204" t="e">
        <f>IF('Crisis Indicator Data'!#REF!="No Data",1,IF(#REF!&lt;&gt;"",1,0))</f>
        <v>#REF!</v>
      </c>
      <c r="AC187" s="204" t="e">
        <f>IF('Crisis Indicator Data'!#REF!="No Data",1,IF(#REF!&lt;&gt;"",1,0))</f>
        <v>#REF!</v>
      </c>
      <c r="AD187" s="204" t="e">
        <f>IF('Crisis Indicator Data'!#REF!="No Data",1,IF(#REF!&lt;&gt;"",1,0))</f>
        <v>#REF!</v>
      </c>
      <c r="AE187" s="204" t="e">
        <f>IF('Crisis Indicator Data'!#REF!="No Data",1,IF(#REF!&lt;&gt;"",1,0))</f>
        <v>#REF!</v>
      </c>
      <c r="AF187" s="204" t="e">
        <f>IF('Crisis Indicator Data'!#REF!="No Data",1,IF(#REF!&lt;&gt;"",1,0))</f>
        <v>#REF!</v>
      </c>
      <c r="AG187" s="204" t="e">
        <f>IF('Crisis Indicator Data'!#REF!="No Data",1,IF(#REF!&lt;&gt;"",1,0))</f>
        <v>#REF!</v>
      </c>
      <c r="AH187" s="204" t="e">
        <f>IF('Crisis Indicator Data'!#REF!="No Data",1,IF(#REF!&lt;&gt;"",1,0))</f>
        <v>#REF!</v>
      </c>
      <c r="AI187" s="204" t="e">
        <f>IF('Crisis Indicator Data'!#REF!="No Data",1,IF(#REF!&lt;&gt;"",1,0))</f>
        <v>#REF!</v>
      </c>
      <c r="AJ187" s="204" t="e">
        <f>IF('Crisis Indicator Data'!#REF!="No Data",1,IF(#REF!&lt;&gt;"",1,0))</f>
        <v>#REF!</v>
      </c>
      <c r="AK187" s="204" t="e">
        <f>IF('Crisis Indicator Data'!#REF!="No Data",1,IF(#REF!&lt;&gt;"",1,0))</f>
        <v>#REF!</v>
      </c>
      <c r="AL187" s="204" t="e">
        <f>IF('Crisis Indicator Data'!#REF!="No Data",1,IF(#REF!&lt;&gt;"",1,0))</f>
        <v>#REF!</v>
      </c>
      <c r="AM187" s="204" t="e">
        <f>IF('Crisis Indicator Data'!#REF!="No Data",1,IF(#REF!&lt;&gt;"",1,0))</f>
        <v>#REF!</v>
      </c>
      <c r="AN187" s="204" t="e">
        <f>IF('Crisis Indicator Data'!#REF!="No Data",1,IF(#REF!&lt;&gt;"",1,0))</f>
        <v>#REF!</v>
      </c>
      <c r="AO187" s="204" t="e">
        <f>IF('Crisis Indicator Data'!#REF!="No Data",1,IF(#REF!&lt;&gt;"",1,0))</f>
        <v>#REF!</v>
      </c>
      <c r="AP187" s="204" t="e">
        <f>IF('Crisis Indicator Data'!#REF!="No Data",1,IF(#REF!&lt;&gt;"",1,0))</f>
        <v>#REF!</v>
      </c>
      <c r="AQ187" s="204" t="e">
        <f>IF('Crisis Indicator Data'!#REF!="No Data",1,IF(#REF!&lt;&gt;"",1,0))</f>
        <v>#REF!</v>
      </c>
      <c r="AR187" s="204" t="e">
        <f>IF('Crisis Indicator Data'!#REF!="No Data",1,IF(#REF!&lt;&gt;"",1,0))</f>
        <v>#REF!</v>
      </c>
      <c r="AS187" s="204" t="e">
        <f>IF('Crisis Indicator Data'!#REF!="No Data",1,IF(#REF!&lt;&gt;"",1,0))</f>
        <v>#REF!</v>
      </c>
      <c r="AT187" s="204" t="e">
        <f>IF('Crisis Indicator Data'!#REF!="No Data",1,IF(#REF!&lt;&gt;"",1,0))</f>
        <v>#REF!</v>
      </c>
      <c r="AU187" s="204" t="e">
        <f>IF('Crisis Indicator Data'!#REF!="No Data",1,IF(#REF!&lt;&gt;"",1,0))</f>
        <v>#REF!</v>
      </c>
      <c r="AV187" s="204" t="e">
        <f>IF('Crisis Indicator Data'!#REF!="No Data",1,IF(#REF!&lt;&gt;"",1,0))</f>
        <v>#REF!</v>
      </c>
      <c r="AW187" s="204" t="e">
        <f>IF('Crisis Indicator Data'!#REF!="No Data",1,IF(#REF!&lt;&gt;"",1,0))</f>
        <v>#REF!</v>
      </c>
      <c r="AX187" s="204" t="e">
        <f>IF('Crisis Indicator Data'!#REF!="No Data",1,IF(#REF!&lt;&gt;"",1,0))</f>
        <v>#REF!</v>
      </c>
      <c r="AY187" s="204" t="e">
        <f>IF('Crisis Indicator Data'!#REF!="No Data",1,IF(#REF!&lt;&gt;"",1,0))</f>
        <v>#REF!</v>
      </c>
      <c r="AZ187" s="204" t="e">
        <f>IF('Crisis Indicator Data'!#REF!="No Data",1,IF(#REF!&lt;&gt;"",1,0))</f>
        <v>#REF!</v>
      </c>
      <c r="BA187" t="e">
        <f t="shared" si="10"/>
        <v>#REF!</v>
      </c>
      <c r="BB187" s="22" t="e">
        <f t="shared" si="11"/>
        <v>#REF!</v>
      </c>
    </row>
    <row r="188" spans="1:54" x14ac:dyDescent="0.35">
      <c r="A188" t="s">
        <v>7135</v>
      </c>
      <c r="B188" s="204" t="e">
        <f>IF('Crisis Indicator Data'!#REF!="No Data",1,IF(#REF!&lt;&gt;"",1,0))</f>
        <v>#REF!</v>
      </c>
      <c r="C188" s="204" t="e">
        <f>IF('Crisis Indicator Data'!#REF!="No Data",1,IF(#REF!&lt;&gt;"",1,0))</f>
        <v>#REF!</v>
      </c>
      <c r="D188" s="204" t="e">
        <f>IF('Crisis Indicator Data'!#REF!="No Data",1,IF(#REF!&lt;&gt;"",1,0))</f>
        <v>#REF!</v>
      </c>
      <c r="E188" s="204" t="e">
        <f>IF('Crisis Indicator Data'!#REF!="No Data",1,IF(#REF!&lt;&gt;"",1,0))</f>
        <v>#REF!</v>
      </c>
      <c r="F188" s="204" t="e">
        <f>IF('Crisis Indicator Data'!#REF!="No Data",1,IF(#REF!&lt;&gt;"",1,0))</f>
        <v>#REF!</v>
      </c>
      <c r="G188" s="204" t="e">
        <f>IF('Crisis Indicator Data'!#REF!="No Data",1,IF(#REF!&lt;&gt;"",1,0))</f>
        <v>#REF!</v>
      </c>
      <c r="H188" s="204" t="e">
        <f>IF('Crisis Indicator Data'!#REF!="No Data",1,IF(#REF!&lt;&gt;"",1,0))</f>
        <v>#REF!</v>
      </c>
      <c r="I188" s="204" t="e">
        <f>IF('Crisis Indicator Data'!#REF!="No Data",1,IF(#REF!&lt;&gt;"",1,0))</f>
        <v>#REF!</v>
      </c>
      <c r="J188" s="204" t="e">
        <f>IF('Crisis Indicator Data'!#REF!="No Data",1,IF(#REF!&lt;&gt;"",1,0))</f>
        <v>#REF!</v>
      </c>
      <c r="K188" s="204" t="e">
        <f>IF('Crisis Indicator Data'!#REF!="No Data",1,IF(#REF!&lt;&gt;"",1,0))</f>
        <v>#REF!</v>
      </c>
      <c r="L188" s="204" t="e">
        <f>IF('Crisis Indicator Data'!#REF!="No Data",1,IF(#REF!&lt;&gt;"",1,0))</f>
        <v>#REF!</v>
      </c>
      <c r="M188" s="204" t="e">
        <f>IF('Crisis Indicator Data'!#REF!="No Data",1,IF(#REF!&lt;&gt;"",1,0))</f>
        <v>#REF!</v>
      </c>
      <c r="N188" s="204" t="e">
        <f>IF('Crisis Indicator Data'!#REF!="No Data",1,IF(#REF!&lt;&gt;"",1,0))</f>
        <v>#REF!</v>
      </c>
      <c r="O188" s="204" t="e">
        <f>IF('Crisis Indicator Data'!#REF!="No Data",1,IF(#REF!&lt;&gt;"",1,0))</f>
        <v>#REF!</v>
      </c>
      <c r="P188" s="204" t="e">
        <f>IF('Crisis Indicator Data'!#REF!="No Data",1,IF(#REF!&lt;&gt;"",1,0))</f>
        <v>#REF!</v>
      </c>
      <c r="Q188" s="204" t="e">
        <f>IF('Crisis Indicator Data'!#REF!="No Data",1,IF(#REF!&lt;&gt;"",1,0))</f>
        <v>#REF!</v>
      </c>
      <c r="R188" s="204" t="e">
        <f>IF('Crisis Indicator Data'!#REF!="No Data",1,IF(#REF!&lt;&gt;"",1,0))</f>
        <v>#REF!</v>
      </c>
      <c r="S188" s="204" t="e">
        <f>IF('Crisis Indicator Data'!#REF!="No Data",1,IF(#REF!&lt;&gt;"",1,0))</f>
        <v>#REF!</v>
      </c>
      <c r="T188" s="204" t="e">
        <f>IF('Crisis Indicator Data'!#REF!="No Data",1,IF(#REF!&lt;&gt;"",1,0))</f>
        <v>#REF!</v>
      </c>
      <c r="U188" s="204" t="e">
        <f>IF('Crisis Indicator Data'!#REF!="No Data",1,IF(#REF!&lt;&gt;"",1,0))</f>
        <v>#REF!</v>
      </c>
      <c r="V188" s="204" t="e">
        <f>IF('Crisis Indicator Data'!#REF!="No Data",1,IF(#REF!&lt;&gt;"",1,0))</f>
        <v>#REF!</v>
      </c>
      <c r="W188" s="204" t="e">
        <f>IF('Crisis Indicator Data'!#REF!="No Data",1,IF(#REF!&lt;&gt;"",1,0))</f>
        <v>#REF!</v>
      </c>
      <c r="X188" s="204" t="e">
        <f>IF('Crisis Indicator Data'!#REF!="No Data",1,IF(#REF!&lt;&gt;"",1,0))</f>
        <v>#REF!</v>
      </c>
      <c r="Y188" s="204" t="e">
        <f>IF('Crisis Indicator Data'!#REF!="No Data",1,IF(#REF!&lt;&gt;"",1,0))</f>
        <v>#REF!</v>
      </c>
      <c r="Z188" s="204" t="e">
        <f>IF('Crisis Indicator Data'!#REF!="No Data",1,IF(#REF!&lt;&gt;"",1,0))</f>
        <v>#REF!</v>
      </c>
      <c r="AA188" s="204" t="e">
        <f>IF('Crisis Indicator Data'!#REF!="No Data",1,IF(#REF!&lt;&gt;"",1,0))</f>
        <v>#REF!</v>
      </c>
      <c r="AB188" s="204" t="e">
        <f>IF('Crisis Indicator Data'!#REF!="No Data",1,IF(#REF!&lt;&gt;"",1,0))</f>
        <v>#REF!</v>
      </c>
      <c r="AC188" s="204" t="e">
        <f>IF('Crisis Indicator Data'!#REF!="No Data",1,IF(#REF!&lt;&gt;"",1,0))</f>
        <v>#REF!</v>
      </c>
      <c r="AD188" s="204" t="e">
        <f>IF('Crisis Indicator Data'!#REF!="No Data",1,IF(#REF!&lt;&gt;"",1,0))</f>
        <v>#REF!</v>
      </c>
      <c r="AE188" s="204" t="e">
        <f>IF('Crisis Indicator Data'!#REF!="No Data",1,IF(#REF!&lt;&gt;"",1,0))</f>
        <v>#REF!</v>
      </c>
      <c r="AF188" s="204" t="e">
        <f>IF('Crisis Indicator Data'!#REF!="No Data",1,IF(#REF!&lt;&gt;"",1,0))</f>
        <v>#REF!</v>
      </c>
      <c r="AG188" s="204" t="e">
        <f>IF('Crisis Indicator Data'!#REF!="No Data",1,IF(#REF!&lt;&gt;"",1,0))</f>
        <v>#REF!</v>
      </c>
      <c r="AH188" s="204" t="e">
        <f>IF('Crisis Indicator Data'!#REF!="No Data",1,IF(#REF!&lt;&gt;"",1,0))</f>
        <v>#REF!</v>
      </c>
      <c r="AI188" s="204" t="e">
        <f>IF('Crisis Indicator Data'!#REF!="No Data",1,IF(#REF!&lt;&gt;"",1,0))</f>
        <v>#REF!</v>
      </c>
      <c r="AJ188" s="204" t="e">
        <f>IF('Crisis Indicator Data'!#REF!="No Data",1,IF(#REF!&lt;&gt;"",1,0))</f>
        <v>#REF!</v>
      </c>
      <c r="AK188" s="204" t="e">
        <f>IF('Crisis Indicator Data'!#REF!="No Data",1,IF(#REF!&lt;&gt;"",1,0))</f>
        <v>#REF!</v>
      </c>
      <c r="AL188" s="204" t="e">
        <f>IF('Crisis Indicator Data'!#REF!="No Data",1,IF(#REF!&lt;&gt;"",1,0))</f>
        <v>#REF!</v>
      </c>
      <c r="AM188" s="204" t="e">
        <f>IF('Crisis Indicator Data'!#REF!="No Data",1,IF(#REF!&lt;&gt;"",1,0))</f>
        <v>#REF!</v>
      </c>
      <c r="AN188" s="204" t="e">
        <f>IF('Crisis Indicator Data'!#REF!="No Data",1,IF(#REF!&lt;&gt;"",1,0))</f>
        <v>#REF!</v>
      </c>
      <c r="AO188" s="204" t="e">
        <f>IF('Crisis Indicator Data'!#REF!="No Data",1,IF(#REF!&lt;&gt;"",1,0))</f>
        <v>#REF!</v>
      </c>
      <c r="AP188" s="204" t="e">
        <f>IF('Crisis Indicator Data'!#REF!="No Data",1,IF(#REF!&lt;&gt;"",1,0))</f>
        <v>#REF!</v>
      </c>
      <c r="AQ188" s="204" t="e">
        <f>IF('Crisis Indicator Data'!#REF!="No Data",1,IF(#REF!&lt;&gt;"",1,0))</f>
        <v>#REF!</v>
      </c>
      <c r="AR188" s="204" t="e">
        <f>IF('Crisis Indicator Data'!#REF!="No Data",1,IF(#REF!&lt;&gt;"",1,0))</f>
        <v>#REF!</v>
      </c>
      <c r="AS188" s="204" t="e">
        <f>IF('Crisis Indicator Data'!#REF!="No Data",1,IF(#REF!&lt;&gt;"",1,0))</f>
        <v>#REF!</v>
      </c>
      <c r="AT188" s="204" t="e">
        <f>IF('Crisis Indicator Data'!#REF!="No Data",1,IF(#REF!&lt;&gt;"",1,0))</f>
        <v>#REF!</v>
      </c>
      <c r="AU188" s="204" t="e">
        <f>IF('Crisis Indicator Data'!#REF!="No Data",1,IF(#REF!&lt;&gt;"",1,0))</f>
        <v>#REF!</v>
      </c>
      <c r="AV188" s="204" t="e">
        <f>IF('Crisis Indicator Data'!#REF!="No Data",1,IF(#REF!&lt;&gt;"",1,0))</f>
        <v>#REF!</v>
      </c>
      <c r="AW188" s="204" t="e">
        <f>IF('Crisis Indicator Data'!#REF!="No Data",1,IF(#REF!&lt;&gt;"",1,0))</f>
        <v>#REF!</v>
      </c>
      <c r="AX188" s="204" t="e">
        <f>IF('Crisis Indicator Data'!#REF!="No Data",1,IF(#REF!&lt;&gt;"",1,0))</f>
        <v>#REF!</v>
      </c>
      <c r="AY188" s="204" t="e">
        <f>IF('Crisis Indicator Data'!#REF!="No Data",1,IF(#REF!&lt;&gt;"",1,0))</f>
        <v>#REF!</v>
      </c>
      <c r="AZ188" s="204" t="e">
        <f>IF('Crisis Indicator Data'!#REF!="No Data",1,IF(#REF!&lt;&gt;"",1,0))</f>
        <v>#REF!</v>
      </c>
      <c r="BA188" t="e">
        <f t="shared" si="10"/>
        <v>#REF!</v>
      </c>
      <c r="BB188" s="22" t="e">
        <f t="shared" si="11"/>
        <v>#REF!</v>
      </c>
    </row>
    <row r="189" spans="1:54" x14ac:dyDescent="0.35">
      <c r="A189" t="s">
        <v>7137</v>
      </c>
      <c r="B189" s="204" t="e">
        <f>IF('Crisis Indicator Data'!#REF!="No Data",1,IF(#REF!&lt;&gt;"",1,0))</f>
        <v>#REF!</v>
      </c>
      <c r="C189" s="204" t="e">
        <f>IF('Crisis Indicator Data'!#REF!="No Data",1,IF(#REF!&lt;&gt;"",1,0))</f>
        <v>#REF!</v>
      </c>
      <c r="D189" s="204" t="e">
        <f>IF('Crisis Indicator Data'!#REF!="No Data",1,IF(#REF!&lt;&gt;"",1,0))</f>
        <v>#REF!</v>
      </c>
      <c r="E189" s="204" t="e">
        <f>IF('Crisis Indicator Data'!#REF!="No Data",1,IF(#REF!&lt;&gt;"",1,0))</f>
        <v>#REF!</v>
      </c>
      <c r="F189" s="204" t="e">
        <f>IF('Crisis Indicator Data'!#REF!="No Data",1,IF(#REF!&lt;&gt;"",1,0))</f>
        <v>#REF!</v>
      </c>
      <c r="G189" s="204" t="e">
        <f>IF('Crisis Indicator Data'!#REF!="No Data",1,IF(#REF!&lt;&gt;"",1,0))</f>
        <v>#REF!</v>
      </c>
      <c r="H189" s="204" t="e">
        <f>IF('Crisis Indicator Data'!#REF!="No Data",1,IF(#REF!&lt;&gt;"",1,0))</f>
        <v>#REF!</v>
      </c>
      <c r="I189" s="204" t="e">
        <f>IF('Crisis Indicator Data'!#REF!="No Data",1,IF(#REF!&lt;&gt;"",1,0))</f>
        <v>#REF!</v>
      </c>
      <c r="J189" s="204" t="e">
        <f>IF('Crisis Indicator Data'!#REF!="No Data",1,IF(#REF!&lt;&gt;"",1,0))</f>
        <v>#REF!</v>
      </c>
      <c r="K189" s="204" t="e">
        <f>IF('Crisis Indicator Data'!#REF!="No Data",1,IF(#REF!&lt;&gt;"",1,0))</f>
        <v>#REF!</v>
      </c>
      <c r="L189" s="204" t="e">
        <f>IF('Crisis Indicator Data'!#REF!="No Data",1,IF(#REF!&lt;&gt;"",1,0))</f>
        <v>#REF!</v>
      </c>
      <c r="M189" s="204" t="e">
        <f>IF('Crisis Indicator Data'!#REF!="No Data",1,IF(#REF!&lt;&gt;"",1,0))</f>
        <v>#REF!</v>
      </c>
      <c r="N189" s="204" t="e">
        <f>IF('Crisis Indicator Data'!#REF!="No Data",1,IF(#REF!&lt;&gt;"",1,0))</f>
        <v>#REF!</v>
      </c>
      <c r="O189" s="204" t="e">
        <f>IF('Crisis Indicator Data'!#REF!="No Data",1,IF(#REF!&lt;&gt;"",1,0))</f>
        <v>#REF!</v>
      </c>
      <c r="P189" s="204" t="e">
        <f>IF('Crisis Indicator Data'!#REF!="No Data",1,IF(#REF!&lt;&gt;"",1,0))</f>
        <v>#REF!</v>
      </c>
      <c r="Q189" s="204" t="e">
        <f>IF('Crisis Indicator Data'!#REF!="No Data",1,IF(#REF!&lt;&gt;"",1,0))</f>
        <v>#REF!</v>
      </c>
      <c r="R189" s="204" t="e">
        <f>IF('Crisis Indicator Data'!#REF!="No Data",1,IF(#REF!&lt;&gt;"",1,0))</f>
        <v>#REF!</v>
      </c>
      <c r="S189" s="204" t="e">
        <f>IF('Crisis Indicator Data'!#REF!="No Data",1,IF(#REF!&lt;&gt;"",1,0))</f>
        <v>#REF!</v>
      </c>
      <c r="T189" s="204" t="e">
        <f>IF('Crisis Indicator Data'!#REF!="No Data",1,IF(#REF!&lt;&gt;"",1,0))</f>
        <v>#REF!</v>
      </c>
      <c r="U189" s="204" t="e">
        <f>IF('Crisis Indicator Data'!#REF!="No Data",1,IF(#REF!&lt;&gt;"",1,0))</f>
        <v>#REF!</v>
      </c>
      <c r="V189" s="204" t="e">
        <f>IF('Crisis Indicator Data'!#REF!="No Data",1,IF(#REF!&lt;&gt;"",1,0))</f>
        <v>#REF!</v>
      </c>
      <c r="W189" s="204" t="e">
        <f>IF('Crisis Indicator Data'!#REF!="No Data",1,IF(#REF!&lt;&gt;"",1,0))</f>
        <v>#REF!</v>
      </c>
      <c r="X189" s="204" t="e">
        <f>IF('Crisis Indicator Data'!#REF!="No Data",1,IF(#REF!&lt;&gt;"",1,0))</f>
        <v>#REF!</v>
      </c>
      <c r="Y189" s="204" t="e">
        <f>IF('Crisis Indicator Data'!#REF!="No Data",1,IF(#REF!&lt;&gt;"",1,0))</f>
        <v>#REF!</v>
      </c>
      <c r="Z189" s="204" t="e">
        <f>IF('Crisis Indicator Data'!#REF!="No Data",1,IF(#REF!&lt;&gt;"",1,0))</f>
        <v>#REF!</v>
      </c>
      <c r="AA189" s="204" t="e">
        <f>IF('Crisis Indicator Data'!#REF!="No Data",1,IF(#REF!&lt;&gt;"",1,0))</f>
        <v>#REF!</v>
      </c>
      <c r="AB189" s="204" t="e">
        <f>IF('Crisis Indicator Data'!#REF!="No Data",1,IF(#REF!&lt;&gt;"",1,0))</f>
        <v>#REF!</v>
      </c>
      <c r="AC189" s="204" t="e">
        <f>IF('Crisis Indicator Data'!#REF!="No Data",1,IF(#REF!&lt;&gt;"",1,0))</f>
        <v>#REF!</v>
      </c>
      <c r="AD189" s="204" t="e">
        <f>IF('Crisis Indicator Data'!#REF!="No Data",1,IF(#REF!&lt;&gt;"",1,0))</f>
        <v>#REF!</v>
      </c>
      <c r="AE189" s="204" t="e">
        <f>IF('Crisis Indicator Data'!#REF!="No Data",1,IF(#REF!&lt;&gt;"",1,0))</f>
        <v>#REF!</v>
      </c>
      <c r="AF189" s="204" t="e">
        <f>IF('Crisis Indicator Data'!#REF!="No Data",1,IF(#REF!&lt;&gt;"",1,0))</f>
        <v>#REF!</v>
      </c>
      <c r="AG189" s="204" t="e">
        <f>IF('Crisis Indicator Data'!#REF!="No Data",1,IF(#REF!&lt;&gt;"",1,0))</f>
        <v>#REF!</v>
      </c>
      <c r="AH189" s="204" t="e">
        <f>IF('Crisis Indicator Data'!#REF!="No Data",1,IF(#REF!&lt;&gt;"",1,0))</f>
        <v>#REF!</v>
      </c>
      <c r="AI189" s="204" t="e">
        <f>IF('Crisis Indicator Data'!#REF!="No Data",1,IF(#REF!&lt;&gt;"",1,0))</f>
        <v>#REF!</v>
      </c>
      <c r="AJ189" s="204" t="e">
        <f>IF('Crisis Indicator Data'!#REF!="No Data",1,IF(#REF!&lt;&gt;"",1,0))</f>
        <v>#REF!</v>
      </c>
      <c r="AK189" s="204" t="e">
        <f>IF('Crisis Indicator Data'!#REF!="No Data",1,IF(#REF!&lt;&gt;"",1,0))</f>
        <v>#REF!</v>
      </c>
      <c r="AL189" s="204" t="e">
        <f>IF('Crisis Indicator Data'!#REF!="No Data",1,IF(#REF!&lt;&gt;"",1,0))</f>
        <v>#REF!</v>
      </c>
      <c r="AM189" s="204" t="e">
        <f>IF('Crisis Indicator Data'!#REF!="No Data",1,IF(#REF!&lt;&gt;"",1,0))</f>
        <v>#REF!</v>
      </c>
      <c r="AN189" s="204" t="e">
        <f>IF('Crisis Indicator Data'!#REF!="No Data",1,IF(#REF!&lt;&gt;"",1,0))</f>
        <v>#REF!</v>
      </c>
      <c r="AO189" s="204" t="e">
        <f>IF('Crisis Indicator Data'!#REF!="No Data",1,IF(#REF!&lt;&gt;"",1,0))</f>
        <v>#REF!</v>
      </c>
      <c r="AP189" s="204" t="e">
        <f>IF('Crisis Indicator Data'!#REF!="No Data",1,IF(#REF!&lt;&gt;"",1,0))</f>
        <v>#REF!</v>
      </c>
      <c r="AQ189" s="204" t="e">
        <f>IF('Crisis Indicator Data'!#REF!="No Data",1,IF(#REF!&lt;&gt;"",1,0))</f>
        <v>#REF!</v>
      </c>
      <c r="AR189" s="204" t="e">
        <f>IF('Crisis Indicator Data'!#REF!="No Data",1,IF(#REF!&lt;&gt;"",1,0))</f>
        <v>#REF!</v>
      </c>
      <c r="AS189" s="204" t="e">
        <f>IF('Crisis Indicator Data'!#REF!="No Data",1,IF(#REF!&lt;&gt;"",1,0))</f>
        <v>#REF!</v>
      </c>
      <c r="AT189" s="204" t="e">
        <f>IF('Crisis Indicator Data'!#REF!="No Data",1,IF(#REF!&lt;&gt;"",1,0))</f>
        <v>#REF!</v>
      </c>
      <c r="AU189" s="204" t="e">
        <f>IF('Crisis Indicator Data'!#REF!="No Data",1,IF(#REF!&lt;&gt;"",1,0))</f>
        <v>#REF!</v>
      </c>
      <c r="AV189" s="204" t="e">
        <f>IF('Crisis Indicator Data'!#REF!="No Data",1,IF(#REF!&lt;&gt;"",1,0))</f>
        <v>#REF!</v>
      </c>
      <c r="AW189" s="204" t="e">
        <f>IF('Crisis Indicator Data'!#REF!="No Data",1,IF(#REF!&lt;&gt;"",1,0))</f>
        <v>#REF!</v>
      </c>
      <c r="AX189" s="204" t="e">
        <f>IF('Crisis Indicator Data'!#REF!="No Data",1,IF(#REF!&lt;&gt;"",1,0))</f>
        <v>#REF!</v>
      </c>
      <c r="AY189" s="204" t="e">
        <f>IF('Crisis Indicator Data'!#REF!="No Data",1,IF(#REF!&lt;&gt;"",1,0))</f>
        <v>#REF!</v>
      </c>
      <c r="AZ189" s="204" t="e">
        <f>IF('Crisis Indicator Data'!#REF!="No Data",1,IF(#REF!&lt;&gt;"",1,0))</f>
        <v>#REF!</v>
      </c>
      <c r="BA189" t="e">
        <f t="shared" si="10"/>
        <v>#REF!</v>
      </c>
      <c r="BB189" s="22" t="e">
        <f t="shared" si="11"/>
        <v>#REF!</v>
      </c>
    </row>
    <row r="190" spans="1:54" x14ac:dyDescent="0.35">
      <c r="A190" t="s">
        <v>7142</v>
      </c>
      <c r="B190" s="204" t="e">
        <f>IF('Crisis Indicator Data'!#REF!="No Data",1,IF(#REF!&lt;&gt;"",1,0))</f>
        <v>#REF!</v>
      </c>
      <c r="C190" s="204" t="e">
        <f>IF('Crisis Indicator Data'!#REF!="No Data",1,IF(#REF!&lt;&gt;"",1,0))</f>
        <v>#REF!</v>
      </c>
      <c r="D190" s="204" t="e">
        <f>IF('Crisis Indicator Data'!#REF!="No Data",1,IF(#REF!&lt;&gt;"",1,0))</f>
        <v>#REF!</v>
      </c>
      <c r="E190" s="204" t="e">
        <f>IF('Crisis Indicator Data'!#REF!="No Data",1,IF(#REF!&lt;&gt;"",1,0))</f>
        <v>#REF!</v>
      </c>
      <c r="F190" s="204" t="e">
        <f>IF('Crisis Indicator Data'!#REF!="No Data",1,IF(#REF!&lt;&gt;"",1,0))</f>
        <v>#REF!</v>
      </c>
      <c r="G190" s="204" t="e">
        <f>IF('Crisis Indicator Data'!#REF!="No Data",1,IF(#REF!&lt;&gt;"",1,0))</f>
        <v>#REF!</v>
      </c>
      <c r="H190" s="204" t="e">
        <f>IF('Crisis Indicator Data'!#REF!="No Data",1,IF(#REF!&lt;&gt;"",1,0))</f>
        <v>#REF!</v>
      </c>
      <c r="I190" s="204" t="e">
        <f>IF('Crisis Indicator Data'!#REF!="No Data",1,IF(#REF!&lt;&gt;"",1,0))</f>
        <v>#REF!</v>
      </c>
      <c r="J190" s="204" t="e">
        <f>IF('Crisis Indicator Data'!#REF!="No Data",1,IF(#REF!&lt;&gt;"",1,0))</f>
        <v>#REF!</v>
      </c>
      <c r="K190" s="204" t="e">
        <f>IF('Crisis Indicator Data'!#REF!="No Data",1,IF(#REF!&lt;&gt;"",1,0))</f>
        <v>#REF!</v>
      </c>
      <c r="L190" s="204" t="e">
        <f>IF('Crisis Indicator Data'!#REF!="No Data",1,IF(#REF!&lt;&gt;"",1,0))</f>
        <v>#REF!</v>
      </c>
      <c r="M190" s="204" t="e">
        <f>IF('Crisis Indicator Data'!#REF!="No Data",1,IF(#REF!&lt;&gt;"",1,0))</f>
        <v>#REF!</v>
      </c>
      <c r="N190" s="204" t="e">
        <f>IF('Crisis Indicator Data'!#REF!="No Data",1,IF(#REF!&lt;&gt;"",1,0))</f>
        <v>#REF!</v>
      </c>
      <c r="O190" s="204" t="e">
        <f>IF('Crisis Indicator Data'!#REF!="No Data",1,IF(#REF!&lt;&gt;"",1,0))</f>
        <v>#REF!</v>
      </c>
      <c r="P190" s="204" t="e">
        <f>IF('Crisis Indicator Data'!#REF!="No Data",1,IF(#REF!&lt;&gt;"",1,0))</f>
        <v>#REF!</v>
      </c>
      <c r="Q190" s="204" t="e">
        <f>IF('Crisis Indicator Data'!#REF!="No Data",1,IF(#REF!&lt;&gt;"",1,0))</f>
        <v>#REF!</v>
      </c>
      <c r="R190" s="204" t="e">
        <f>IF('Crisis Indicator Data'!#REF!="No Data",1,IF(#REF!&lt;&gt;"",1,0))</f>
        <v>#REF!</v>
      </c>
      <c r="S190" s="204" t="e">
        <f>IF('Crisis Indicator Data'!#REF!="No Data",1,IF(#REF!&lt;&gt;"",1,0))</f>
        <v>#REF!</v>
      </c>
      <c r="T190" s="204" t="e">
        <f>IF('Crisis Indicator Data'!#REF!="No Data",1,IF(#REF!&lt;&gt;"",1,0))</f>
        <v>#REF!</v>
      </c>
      <c r="U190" s="204" t="e">
        <f>IF('Crisis Indicator Data'!#REF!="No Data",1,IF(#REF!&lt;&gt;"",1,0))</f>
        <v>#REF!</v>
      </c>
      <c r="V190" s="204" t="e">
        <f>IF('Crisis Indicator Data'!#REF!="No Data",1,IF(#REF!&lt;&gt;"",1,0))</f>
        <v>#REF!</v>
      </c>
      <c r="W190" s="204" t="e">
        <f>IF('Crisis Indicator Data'!#REF!="No Data",1,IF(#REF!&lt;&gt;"",1,0))</f>
        <v>#REF!</v>
      </c>
      <c r="X190" s="204" t="e">
        <f>IF('Crisis Indicator Data'!#REF!="No Data",1,IF(#REF!&lt;&gt;"",1,0))</f>
        <v>#REF!</v>
      </c>
      <c r="Y190" s="204" t="e">
        <f>IF('Crisis Indicator Data'!#REF!="No Data",1,IF(#REF!&lt;&gt;"",1,0))</f>
        <v>#REF!</v>
      </c>
      <c r="Z190" s="204" t="e">
        <f>IF('Crisis Indicator Data'!#REF!="No Data",1,IF(#REF!&lt;&gt;"",1,0))</f>
        <v>#REF!</v>
      </c>
      <c r="AA190" s="204" t="e">
        <f>IF('Crisis Indicator Data'!#REF!="No Data",1,IF(#REF!&lt;&gt;"",1,0))</f>
        <v>#REF!</v>
      </c>
      <c r="AB190" s="204" t="e">
        <f>IF('Crisis Indicator Data'!#REF!="No Data",1,IF(#REF!&lt;&gt;"",1,0))</f>
        <v>#REF!</v>
      </c>
      <c r="AC190" s="204" t="e">
        <f>IF('Crisis Indicator Data'!#REF!="No Data",1,IF(#REF!&lt;&gt;"",1,0))</f>
        <v>#REF!</v>
      </c>
      <c r="AD190" s="204" t="e">
        <f>IF('Crisis Indicator Data'!#REF!="No Data",1,IF(#REF!&lt;&gt;"",1,0))</f>
        <v>#REF!</v>
      </c>
      <c r="AE190" s="204" t="e">
        <f>IF('Crisis Indicator Data'!#REF!="No Data",1,IF(#REF!&lt;&gt;"",1,0))</f>
        <v>#REF!</v>
      </c>
      <c r="AF190" s="204" t="e">
        <f>IF('Crisis Indicator Data'!#REF!="No Data",1,IF(#REF!&lt;&gt;"",1,0))</f>
        <v>#REF!</v>
      </c>
      <c r="AG190" s="204" t="e">
        <f>IF('Crisis Indicator Data'!#REF!="No Data",1,IF(#REF!&lt;&gt;"",1,0))</f>
        <v>#REF!</v>
      </c>
      <c r="AH190" s="204" t="e">
        <f>IF('Crisis Indicator Data'!#REF!="No Data",1,IF(#REF!&lt;&gt;"",1,0))</f>
        <v>#REF!</v>
      </c>
      <c r="AI190" s="204" t="e">
        <f>IF('Crisis Indicator Data'!#REF!="No Data",1,IF(#REF!&lt;&gt;"",1,0))</f>
        <v>#REF!</v>
      </c>
      <c r="AJ190" s="204" t="e">
        <f>IF('Crisis Indicator Data'!#REF!="No Data",1,IF(#REF!&lt;&gt;"",1,0))</f>
        <v>#REF!</v>
      </c>
      <c r="AK190" s="204" t="e">
        <f>IF('Crisis Indicator Data'!#REF!="No Data",1,IF(#REF!&lt;&gt;"",1,0))</f>
        <v>#REF!</v>
      </c>
      <c r="AL190" s="204" t="e">
        <f>IF('Crisis Indicator Data'!#REF!="No Data",1,IF(#REF!&lt;&gt;"",1,0))</f>
        <v>#REF!</v>
      </c>
      <c r="AM190" s="204" t="e">
        <f>IF('Crisis Indicator Data'!#REF!="No Data",1,IF(#REF!&lt;&gt;"",1,0))</f>
        <v>#REF!</v>
      </c>
      <c r="AN190" s="204" t="e">
        <f>IF('Crisis Indicator Data'!#REF!="No Data",1,IF(#REF!&lt;&gt;"",1,0))</f>
        <v>#REF!</v>
      </c>
      <c r="AO190" s="204" t="e">
        <f>IF('Crisis Indicator Data'!#REF!="No Data",1,IF(#REF!&lt;&gt;"",1,0))</f>
        <v>#REF!</v>
      </c>
      <c r="AP190" s="204" t="e">
        <f>IF('Crisis Indicator Data'!#REF!="No Data",1,IF(#REF!&lt;&gt;"",1,0))</f>
        <v>#REF!</v>
      </c>
      <c r="AQ190" s="204" t="e">
        <f>IF('Crisis Indicator Data'!#REF!="No Data",1,IF(#REF!&lt;&gt;"",1,0))</f>
        <v>#REF!</v>
      </c>
      <c r="AR190" s="204" t="e">
        <f>IF('Crisis Indicator Data'!#REF!="No Data",1,IF(#REF!&lt;&gt;"",1,0))</f>
        <v>#REF!</v>
      </c>
      <c r="AS190" s="204" t="e">
        <f>IF('Crisis Indicator Data'!#REF!="No Data",1,IF(#REF!&lt;&gt;"",1,0))</f>
        <v>#REF!</v>
      </c>
      <c r="AT190" s="204" t="e">
        <f>IF('Crisis Indicator Data'!#REF!="No Data",1,IF(#REF!&lt;&gt;"",1,0))</f>
        <v>#REF!</v>
      </c>
      <c r="AU190" s="204" t="e">
        <f>IF('Crisis Indicator Data'!#REF!="No Data",1,IF(#REF!&lt;&gt;"",1,0))</f>
        <v>#REF!</v>
      </c>
      <c r="AV190" s="204" t="e">
        <f>IF('Crisis Indicator Data'!#REF!="No Data",1,IF(#REF!&lt;&gt;"",1,0))</f>
        <v>#REF!</v>
      </c>
      <c r="AW190" s="204" t="e">
        <f>IF('Crisis Indicator Data'!#REF!="No Data",1,IF(#REF!&lt;&gt;"",1,0))</f>
        <v>#REF!</v>
      </c>
      <c r="AX190" s="204" t="e">
        <f>IF('Crisis Indicator Data'!#REF!="No Data",1,IF(#REF!&lt;&gt;"",1,0))</f>
        <v>#REF!</v>
      </c>
      <c r="AY190" s="204" t="e">
        <f>IF('Crisis Indicator Data'!#REF!="No Data",1,IF(#REF!&lt;&gt;"",1,0))</f>
        <v>#REF!</v>
      </c>
      <c r="AZ190" s="204" t="e">
        <f>IF('Crisis Indicator Data'!#REF!="No Data",1,IF(#REF!&lt;&gt;"",1,0))</f>
        <v>#REF!</v>
      </c>
      <c r="BA190" t="e">
        <f t="shared" si="10"/>
        <v>#REF!</v>
      </c>
      <c r="BB190" s="22" t="e">
        <f t="shared" si="11"/>
        <v>#REF!</v>
      </c>
    </row>
    <row r="191" spans="1:54" x14ac:dyDescent="0.35">
      <c r="A191" t="s">
        <v>7145</v>
      </c>
      <c r="B191" s="204" t="e">
        <f>IF('Crisis Indicator Data'!#REF!="No Data",1,IF(#REF!&lt;&gt;"",1,0))</f>
        <v>#REF!</v>
      </c>
      <c r="C191" s="204" t="e">
        <f>IF('Crisis Indicator Data'!#REF!="No Data",1,IF(#REF!&lt;&gt;"",1,0))</f>
        <v>#REF!</v>
      </c>
      <c r="D191" s="204" t="e">
        <f>IF('Crisis Indicator Data'!#REF!="No Data",1,IF(#REF!&lt;&gt;"",1,0))</f>
        <v>#REF!</v>
      </c>
      <c r="E191" s="204" t="e">
        <f>IF('Crisis Indicator Data'!#REF!="No Data",1,IF(#REF!&lt;&gt;"",1,0))</f>
        <v>#REF!</v>
      </c>
      <c r="F191" s="204" t="e">
        <f>IF('Crisis Indicator Data'!#REF!="No Data",1,IF(#REF!&lt;&gt;"",1,0))</f>
        <v>#REF!</v>
      </c>
      <c r="G191" s="204" t="e">
        <f>IF('Crisis Indicator Data'!#REF!="No Data",1,IF(#REF!&lt;&gt;"",1,0))</f>
        <v>#REF!</v>
      </c>
      <c r="H191" s="204" t="e">
        <f>IF('Crisis Indicator Data'!#REF!="No Data",1,IF(#REF!&lt;&gt;"",1,0))</f>
        <v>#REF!</v>
      </c>
      <c r="I191" s="204" t="e">
        <f>IF('Crisis Indicator Data'!#REF!="No Data",1,IF(#REF!&lt;&gt;"",1,0))</f>
        <v>#REF!</v>
      </c>
      <c r="J191" s="204" t="e">
        <f>IF('Crisis Indicator Data'!#REF!="No Data",1,IF(#REF!&lt;&gt;"",1,0))</f>
        <v>#REF!</v>
      </c>
      <c r="K191" s="204" t="e">
        <f>IF('Crisis Indicator Data'!#REF!="No Data",1,IF(#REF!&lt;&gt;"",1,0))</f>
        <v>#REF!</v>
      </c>
      <c r="L191" s="204" t="e">
        <f>IF('Crisis Indicator Data'!#REF!="No Data",1,IF(#REF!&lt;&gt;"",1,0))</f>
        <v>#REF!</v>
      </c>
      <c r="M191" s="204" t="e">
        <f>IF('Crisis Indicator Data'!#REF!="No Data",1,IF(#REF!&lt;&gt;"",1,0))</f>
        <v>#REF!</v>
      </c>
      <c r="N191" s="204" t="e">
        <f>IF('Crisis Indicator Data'!#REF!="No Data",1,IF(#REF!&lt;&gt;"",1,0))</f>
        <v>#REF!</v>
      </c>
      <c r="O191" s="204" t="e">
        <f>IF('Crisis Indicator Data'!#REF!="No Data",1,IF(#REF!&lt;&gt;"",1,0))</f>
        <v>#REF!</v>
      </c>
      <c r="P191" s="204" t="e">
        <f>IF('Crisis Indicator Data'!#REF!="No Data",1,IF(#REF!&lt;&gt;"",1,0))</f>
        <v>#REF!</v>
      </c>
      <c r="Q191" s="204" t="e">
        <f>IF('Crisis Indicator Data'!#REF!="No Data",1,IF(#REF!&lt;&gt;"",1,0))</f>
        <v>#REF!</v>
      </c>
      <c r="R191" s="204" t="e">
        <f>IF('Crisis Indicator Data'!#REF!="No Data",1,IF(#REF!&lt;&gt;"",1,0))</f>
        <v>#REF!</v>
      </c>
      <c r="S191" s="204" t="e">
        <f>IF('Crisis Indicator Data'!#REF!="No Data",1,IF(#REF!&lt;&gt;"",1,0))</f>
        <v>#REF!</v>
      </c>
      <c r="T191" s="204" t="e">
        <f>IF('Crisis Indicator Data'!#REF!="No Data",1,IF(#REF!&lt;&gt;"",1,0))</f>
        <v>#REF!</v>
      </c>
      <c r="U191" s="204" t="e">
        <f>IF('Crisis Indicator Data'!#REF!="No Data",1,IF(#REF!&lt;&gt;"",1,0))</f>
        <v>#REF!</v>
      </c>
      <c r="V191" s="204" t="e">
        <f>IF('Crisis Indicator Data'!#REF!="No Data",1,IF(#REF!&lt;&gt;"",1,0))</f>
        <v>#REF!</v>
      </c>
      <c r="W191" s="204" t="e">
        <f>IF('Crisis Indicator Data'!#REF!="No Data",1,IF(#REF!&lt;&gt;"",1,0))</f>
        <v>#REF!</v>
      </c>
      <c r="X191" s="204" t="e">
        <f>IF('Crisis Indicator Data'!#REF!="No Data",1,IF(#REF!&lt;&gt;"",1,0))</f>
        <v>#REF!</v>
      </c>
      <c r="Y191" s="204" t="e">
        <f>IF('Crisis Indicator Data'!#REF!="No Data",1,IF(#REF!&lt;&gt;"",1,0))</f>
        <v>#REF!</v>
      </c>
      <c r="Z191" s="204" t="e">
        <f>IF('Crisis Indicator Data'!#REF!="No Data",1,IF(#REF!&lt;&gt;"",1,0))</f>
        <v>#REF!</v>
      </c>
      <c r="AA191" s="204" t="e">
        <f>IF('Crisis Indicator Data'!#REF!="No Data",1,IF(#REF!&lt;&gt;"",1,0))</f>
        <v>#REF!</v>
      </c>
      <c r="AB191" s="204" t="e">
        <f>IF('Crisis Indicator Data'!#REF!="No Data",1,IF(#REF!&lt;&gt;"",1,0))</f>
        <v>#REF!</v>
      </c>
      <c r="AC191" s="204" t="e">
        <f>IF('Crisis Indicator Data'!#REF!="No Data",1,IF(#REF!&lt;&gt;"",1,0))</f>
        <v>#REF!</v>
      </c>
      <c r="AD191" s="204" t="e">
        <f>IF('Crisis Indicator Data'!#REF!="No Data",1,IF(#REF!&lt;&gt;"",1,0))</f>
        <v>#REF!</v>
      </c>
      <c r="AE191" s="204" t="e">
        <f>IF('Crisis Indicator Data'!#REF!="No Data",1,IF(#REF!&lt;&gt;"",1,0))</f>
        <v>#REF!</v>
      </c>
      <c r="AF191" s="204" t="e">
        <f>IF('Crisis Indicator Data'!#REF!="No Data",1,IF(#REF!&lt;&gt;"",1,0))</f>
        <v>#REF!</v>
      </c>
      <c r="AG191" s="204" t="e">
        <f>IF('Crisis Indicator Data'!#REF!="No Data",1,IF(#REF!&lt;&gt;"",1,0))</f>
        <v>#REF!</v>
      </c>
      <c r="AH191" s="204" t="e">
        <f>IF('Crisis Indicator Data'!#REF!="No Data",1,IF(#REF!&lt;&gt;"",1,0))</f>
        <v>#REF!</v>
      </c>
      <c r="AI191" s="204" t="e">
        <f>IF('Crisis Indicator Data'!#REF!="No Data",1,IF(#REF!&lt;&gt;"",1,0))</f>
        <v>#REF!</v>
      </c>
      <c r="AJ191" s="204" t="e">
        <f>IF('Crisis Indicator Data'!#REF!="No Data",1,IF(#REF!&lt;&gt;"",1,0))</f>
        <v>#REF!</v>
      </c>
      <c r="AK191" s="204" t="e">
        <f>IF('Crisis Indicator Data'!#REF!="No Data",1,IF(#REF!&lt;&gt;"",1,0))</f>
        <v>#REF!</v>
      </c>
      <c r="AL191" s="204" t="e">
        <f>IF('Crisis Indicator Data'!#REF!="No Data",1,IF(#REF!&lt;&gt;"",1,0))</f>
        <v>#REF!</v>
      </c>
      <c r="AM191" s="204" t="e">
        <f>IF('Crisis Indicator Data'!#REF!="No Data",1,IF(#REF!&lt;&gt;"",1,0))</f>
        <v>#REF!</v>
      </c>
      <c r="AN191" s="204" t="e">
        <f>IF('Crisis Indicator Data'!#REF!="No Data",1,IF(#REF!&lt;&gt;"",1,0))</f>
        <v>#REF!</v>
      </c>
      <c r="AO191" s="204" t="e">
        <f>IF('Crisis Indicator Data'!#REF!="No Data",1,IF(#REF!&lt;&gt;"",1,0))</f>
        <v>#REF!</v>
      </c>
      <c r="AP191" s="204" t="e">
        <f>IF('Crisis Indicator Data'!#REF!="No Data",1,IF(#REF!&lt;&gt;"",1,0))</f>
        <v>#REF!</v>
      </c>
      <c r="AQ191" s="204" t="e">
        <f>IF('Crisis Indicator Data'!#REF!="No Data",1,IF(#REF!&lt;&gt;"",1,0))</f>
        <v>#REF!</v>
      </c>
      <c r="AR191" s="204" t="e">
        <f>IF('Crisis Indicator Data'!#REF!="No Data",1,IF(#REF!&lt;&gt;"",1,0))</f>
        <v>#REF!</v>
      </c>
      <c r="AS191" s="204" t="e">
        <f>IF('Crisis Indicator Data'!#REF!="No Data",1,IF(#REF!&lt;&gt;"",1,0))</f>
        <v>#REF!</v>
      </c>
      <c r="AT191" s="204" t="e">
        <f>IF('Crisis Indicator Data'!#REF!="No Data",1,IF(#REF!&lt;&gt;"",1,0))</f>
        <v>#REF!</v>
      </c>
      <c r="AU191" s="204" t="e">
        <f>IF('Crisis Indicator Data'!#REF!="No Data",1,IF(#REF!&lt;&gt;"",1,0))</f>
        <v>#REF!</v>
      </c>
      <c r="AV191" s="204" t="e">
        <f>IF('Crisis Indicator Data'!#REF!="No Data",1,IF(#REF!&lt;&gt;"",1,0))</f>
        <v>#REF!</v>
      </c>
      <c r="AW191" s="204" t="e">
        <f>IF('Crisis Indicator Data'!#REF!="No Data",1,IF(#REF!&lt;&gt;"",1,0))</f>
        <v>#REF!</v>
      </c>
      <c r="AX191" s="204" t="e">
        <f>IF('Crisis Indicator Data'!#REF!="No Data",1,IF(#REF!&lt;&gt;"",1,0))</f>
        <v>#REF!</v>
      </c>
      <c r="AY191" s="204" t="e">
        <f>IF('Crisis Indicator Data'!#REF!="No Data",1,IF(#REF!&lt;&gt;"",1,0))</f>
        <v>#REF!</v>
      </c>
      <c r="AZ191" s="204" t="e">
        <f>IF('Crisis Indicator Data'!#REF!="No Data",1,IF(#REF!&lt;&gt;"",1,0))</f>
        <v>#REF!</v>
      </c>
      <c r="BA191" t="e">
        <f t="shared" si="10"/>
        <v>#REF!</v>
      </c>
      <c r="BB191" s="22" t="e">
        <f t="shared" si="11"/>
        <v>#REF!</v>
      </c>
    </row>
    <row r="192" spans="1:54" x14ac:dyDescent="0.35">
      <c r="A192" t="s">
        <v>7146</v>
      </c>
      <c r="B192" s="204" t="e">
        <f>IF('Crisis Indicator Data'!#REF!="No Data",1,IF(#REF!&lt;&gt;"",1,0))</f>
        <v>#REF!</v>
      </c>
      <c r="C192" s="204" t="e">
        <f>IF('Crisis Indicator Data'!#REF!="No Data",1,IF(#REF!&lt;&gt;"",1,0))</f>
        <v>#REF!</v>
      </c>
      <c r="D192" s="204" t="e">
        <f>IF('Crisis Indicator Data'!#REF!="No Data",1,IF(#REF!&lt;&gt;"",1,0))</f>
        <v>#REF!</v>
      </c>
      <c r="E192" s="204" t="e">
        <f>IF('Crisis Indicator Data'!#REF!="No Data",1,IF(#REF!&lt;&gt;"",1,0))</f>
        <v>#REF!</v>
      </c>
      <c r="F192" s="204" t="e">
        <f>IF('Crisis Indicator Data'!#REF!="No Data",1,IF(#REF!&lt;&gt;"",1,0))</f>
        <v>#REF!</v>
      </c>
      <c r="G192" s="204" t="e">
        <f>IF('Crisis Indicator Data'!#REF!="No Data",1,IF(#REF!&lt;&gt;"",1,0))</f>
        <v>#REF!</v>
      </c>
      <c r="H192" s="204" t="e">
        <f>IF('Crisis Indicator Data'!#REF!="No Data",1,IF(#REF!&lt;&gt;"",1,0))</f>
        <v>#REF!</v>
      </c>
      <c r="I192" s="204" t="e">
        <f>IF('Crisis Indicator Data'!#REF!="No Data",1,IF(#REF!&lt;&gt;"",1,0))</f>
        <v>#REF!</v>
      </c>
      <c r="J192" s="204" t="e">
        <f>IF('Crisis Indicator Data'!#REF!="No Data",1,IF(#REF!&lt;&gt;"",1,0))</f>
        <v>#REF!</v>
      </c>
      <c r="K192" s="204" t="e">
        <f>IF('Crisis Indicator Data'!#REF!="No Data",1,IF(#REF!&lt;&gt;"",1,0))</f>
        <v>#REF!</v>
      </c>
      <c r="L192" s="204" t="e">
        <f>IF('Crisis Indicator Data'!#REF!="No Data",1,IF(#REF!&lt;&gt;"",1,0))</f>
        <v>#REF!</v>
      </c>
      <c r="M192" s="204" t="e">
        <f>IF('Crisis Indicator Data'!#REF!="No Data",1,IF(#REF!&lt;&gt;"",1,0))</f>
        <v>#REF!</v>
      </c>
      <c r="N192" s="204" t="e">
        <f>IF('Crisis Indicator Data'!#REF!="No Data",1,IF(#REF!&lt;&gt;"",1,0))</f>
        <v>#REF!</v>
      </c>
      <c r="O192" s="204" t="e">
        <f>IF('Crisis Indicator Data'!#REF!="No Data",1,IF(#REF!&lt;&gt;"",1,0))</f>
        <v>#REF!</v>
      </c>
      <c r="P192" s="204" t="e">
        <f>IF('Crisis Indicator Data'!#REF!="No Data",1,IF(#REF!&lt;&gt;"",1,0))</f>
        <v>#REF!</v>
      </c>
      <c r="Q192" s="204" t="e">
        <f>IF('Crisis Indicator Data'!#REF!="No Data",1,IF(#REF!&lt;&gt;"",1,0))</f>
        <v>#REF!</v>
      </c>
      <c r="R192" s="204" t="e">
        <f>IF('Crisis Indicator Data'!#REF!="No Data",1,IF(#REF!&lt;&gt;"",1,0))</f>
        <v>#REF!</v>
      </c>
      <c r="S192" s="204" t="e">
        <f>IF('Crisis Indicator Data'!#REF!="No Data",1,IF(#REF!&lt;&gt;"",1,0))</f>
        <v>#REF!</v>
      </c>
      <c r="T192" s="204" t="e">
        <f>IF('Crisis Indicator Data'!#REF!="No Data",1,IF(#REF!&lt;&gt;"",1,0))</f>
        <v>#REF!</v>
      </c>
      <c r="U192" s="204" t="e">
        <f>IF('Crisis Indicator Data'!#REF!="No Data",1,IF(#REF!&lt;&gt;"",1,0))</f>
        <v>#REF!</v>
      </c>
      <c r="V192" s="204" t="e">
        <f>IF('Crisis Indicator Data'!#REF!="No Data",1,IF(#REF!&lt;&gt;"",1,0))</f>
        <v>#REF!</v>
      </c>
      <c r="W192" s="204" t="e">
        <f>IF('Crisis Indicator Data'!#REF!="No Data",1,IF(#REF!&lt;&gt;"",1,0))</f>
        <v>#REF!</v>
      </c>
      <c r="X192" s="204" t="e">
        <f>IF('Crisis Indicator Data'!#REF!="No Data",1,IF(#REF!&lt;&gt;"",1,0))</f>
        <v>#REF!</v>
      </c>
      <c r="Y192" s="204" t="e">
        <f>IF('Crisis Indicator Data'!#REF!="No Data",1,IF(#REF!&lt;&gt;"",1,0))</f>
        <v>#REF!</v>
      </c>
      <c r="Z192" s="204" t="e">
        <f>IF('Crisis Indicator Data'!#REF!="No Data",1,IF(#REF!&lt;&gt;"",1,0))</f>
        <v>#REF!</v>
      </c>
      <c r="AA192" s="204" t="e">
        <f>IF('Crisis Indicator Data'!#REF!="No Data",1,IF(#REF!&lt;&gt;"",1,0))</f>
        <v>#REF!</v>
      </c>
      <c r="AB192" s="204" t="e">
        <f>IF('Crisis Indicator Data'!#REF!="No Data",1,IF(#REF!&lt;&gt;"",1,0))</f>
        <v>#REF!</v>
      </c>
      <c r="AC192" s="204" t="e">
        <f>IF('Crisis Indicator Data'!#REF!="No Data",1,IF(#REF!&lt;&gt;"",1,0))</f>
        <v>#REF!</v>
      </c>
      <c r="AD192" s="204" t="e">
        <f>IF('Crisis Indicator Data'!#REF!="No Data",1,IF(#REF!&lt;&gt;"",1,0))</f>
        <v>#REF!</v>
      </c>
      <c r="AE192" s="204" t="e">
        <f>IF('Crisis Indicator Data'!#REF!="No Data",1,IF(#REF!&lt;&gt;"",1,0))</f>
        <v>#REF!</v>
      </c>
      <c r="AF192" s="204" t="e">
        <f>IF('Crisis Indicator Data'!#REF!="No Data",1,IF(#REF!&lt;&gt;"",1,0))</f>
        <v>#REF!</v>
      </c>
      <c r="AG192" s="204" t="e">
        <f>IF('Crisis Indicator Data'!#REF!="No Data",1,IF(#REF!&lt;&gt;"",1,0))</f>
        <v>#REF!</v>
      </c>
      <c r="AH192" s="204" t="e">
        <f>IF('Crisis Indicator Data'!#REF!="No Data",1,IF(#REF!&lt;&gt;"",1,0))</f>
        <v>#REF!</v>
      </c>
      <c r="AI192" s="204" t="e">
        <f>IF('Crisis Indicator Data'!#REF!="No Data",1,IF(#REF!&lt;&gt;"",1,0))</f>
        <v>#REF!</v>
      </c>
      <c r="AJ192" s="204" t="e">
        <f>IF('Crisis Indicator Data'!#REF!="No Data",1,IF(#REF!&lt;&gt;"",1,0))</f>
        <v>#REF!</v>
      </c>
      <c r="AK192" s="204" t="e">
        <f>IF('Crisis Indicator Data'!#REF!="No Data",1,IF(#REF!&lt;&gt;"",1,0))</f>
        <v>#REF!</v>
      </c>
      <c r="AL192" s="204" t="e">
        <f>IF('Crisis Indicator Data'!#REF!="No Data",1,IF(#REF!&lt;&gt;"",1,0))</f>
        <v>#REF!</v>
      </c>
      <c r="AM192" s="204" t="e">
        <f>IF('Crisis Indicator Data'!#REF!="No Data",1,IF(#REF!&lt;&gt;"",1,0))</f>
        <v>#REF!</v>
      </c>
      <c r="AN192" s="204" t="e">
        <f>IF('Crisis Indicator Data'!#REF!="No Data",1,IF(#REF!&lt;&gt;"",1,0))</f>
        <v>#REF!</v>
      </c>
      <c r="AO192" s="204" t="e">
        <f>IF('Crisis Indicator Data'!#REF!="No Data",1,IF(#REF!&lt;&gt;"",1,0))</f>
        <v>#REF!</v>
      </c>
      <c r="AP192" s="204" t="e">
        <f>IF('Crisis Indicator Data'!#REF!="No Data",1,IF(#REF!&lt;&gt;"",1,0))</f>
        <v>#REF!</v>
      </c>
      <c r="AQ192" s="204" t="e">
        <f>IF('Crisis Indicator Data'!#REF!="No Data",1,IF(#REF!&lt;&gt;"",1,0))</f>
        <v>#REF!</v>
      </c>
      <c r="AR192" s="204" t="e">
        <f>IF('Crisis Indicator Data'!#REF!="No Data",1,IF(#REF!&lt;&gt;"",1,0))</f>
        <v>#REF!</v>
      </c>
      <c r="AS192" s="204" t="e">
        <f>IF('Crisis Indicator Data'!#REF!="No Data",1,IF(#REF!&lt;&gt;"",1,0))</f>
        <v>#REF!</v>
      </c>
      <c r="AT192" s="204" t="e">
        <f>IF('Crisis Indicator Data'!#REF!="No Data",1,IF(#REF!&lt;&gt;"",1,0))</f>
        <v>#REF!</v>
      </c>
      <c r="AU192" s="204" t="e">
        <f>IF('Crisis Indicator Data'!#REF!="No Data",1,IF(#REF!&lt;&gt;"",1,0))</f>
        <v>#REF!</v>
      </c>
      <c r="AV192" s="204" t="e">
        <f>IF('Crisis Indicator Data'!#REF!="No Data",1,IF(#REF!&lt;&gt;"",1,0))</f>
        <v>#REF!</v>
      </c>
      <c r="AW192" s="204" t="e">
        <f>IF('Crisis Indicator Data'!#REF!="No Data",1,IF(#REF!&lt;&gt;"",1,0))</f>
        <v>#REF!</v>
      </c>
      <c r="AX192" s="204" t="e">
        <f>IF('Crisis Indicator Data'!#REF!="No Data",1,IF(#REF!&lt;&gt;"",1,0))</f>
        <v>#REF!</v>
      </c>
      <c r="AY192" s="204" t="e">
        <f>IF('Crisis Indicator Data'!#REF!="No Data",1,IF(#REF!&lt;&gt;"",1,0))</f>
        <v>#REF!</v>
      </c>
      <c r="AZ192" s="204"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1"/>
  <sheetViews>
    <sheetView workbookViewId="0">
      <selection activeCell="U7" sqref="U7"/>
    </sheetView>
  </sheetViews>
  <sheetFormatPr defaultColWidth="8.54296875" defaultRowHeight="14.5" x14ac:dyDescent="0.35"/>
  <cols>
    <col min="1" max="1" width="43.54296875" style="207" bestFit="1" customWidth="1"/>
    <col min="2" max="2" width="10" style="207" customWidth="1"/>
    <col min="3" max="3" width="17.54296875" style="207" customWidth="1"/>
    <col min="4" max="4" width="8.54296875" style="207" customWidth="1"/>
    <col min="5" max="5" width="27.453125" style="207" bestFit="1" customWidth="1"/>
    <col min="6" max="7" width="8.54296875" style="207" customWidth="1"/>
    <col min="8" max="8" width="9.54296875" style="207" customWidth="1"/>
    <col min="9" max="9" width="13.54296875" style="207" customWidth="1"/>
    <col min="10" max="10" width="10.453125" style="207" customWidth="1"/>
    <col min="11" max="20" width="8.54296875" style="207" customWidth="1"/>
    <col min="21" max="21" width="11.453125" style="207" bestFit="1" customWidth="1"/>
    <col min="22" max="22" width="8.54296875" style="207" customWidth="1"/>
    <col min="23" max="16384" width="8.54296875" style="207"/>
  </cols>
  <sheetData>
    <row r="1" spans="1:21" ht="23.25" customHeight="1" x14ac:dyDescent="0.5">
      <c r="A1" s="124" t="str">
        <f>"INFORM Severity Index - all crises. Release: "&amp;About!$A$5&amp;""</f>
        <v>INFORM Severity Index - all crises. Release: November 2021</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6666</v>
      </c>
      <c r="B2" s="11" t="s">
        <v>6668</v>
      </c>
      <c r="C2" s="11" t="s">
        <v>6669</v>
      </c>
      <c r="D2" s="5" t="s">
        <v>6670</v>
      </c>
      <c r="E2" s="11" t="s">
        <v>6671</v>
      </c>
      <c r="F2" s="69" t="s">
        <v>6672</v>
      </c>
      <c r="G2" s="70" t="s">
        <v>6673</v>
      </c>
      <c r="H2" s="69" t="s">
        <v>6673</v>
      </c>
      <c r="I2" s="71" t="s">
        <v>6674</v>
      </c>
      <c r="J2" s="71" t="s">
        <v>5</v>
      </c>
      <c r="K2" s="73" t="s">
        <v>6675</v>
      </c>
      <c r="L2" s="72" t="s">
        <v>6691</v>
      </c>
      <c r="M2" s="72" t="s">
        <v>6692</v>
      </c>
      <c r="N2" s="49" t="s">
        <v>6678</v>
      </c>
      <c r="O2" s="74" t="s">
        <v>6679</v>
      </c>
      <c r="P2" s="74" t="s">
        <v>6680</v>
      </c>
      <c r="Q2" s="75" t="s">
        <v>6681</v>
      </c>
      <c r="R2" s="76" t="s">
        <v>6682</v>
      </c>
      <c r="S2" s="76" t="s">
        <v>6683</v>
      </c>
      <c r="T2" s="52" t="s">
        <v>6684</v>
      </c>
      <c r="U2" s="123" t="s">
        <v>6685</v>
      </c>
    </row>
    <row r="3" spans="1:21" ht="18" hidden="1" customHeight="1" thickTop="1" x14ac:dyDescent="0.4">
      <c r="A3" s="46" t="s">
        <v>6686</v>
      </c>
      <c r="B3" s="46"/>
      <c r="C3" s="46"/>
      <c r="D3" s="46"/>
      <c r="E3" s="46"/>
      <c r="F3" s="41"/>
      <c r="G3" s="41"/>
      <c r="H3" s="41"/>
      <c r="I3" s="66"/>
      <c r="J3" s="41"/>
      <c r="K3" s="40"/>
      <c r="L3" s="39"/>
      <c r="M3" s="39"/>
      <c r="N3" s="40"/>
      <c r="O3" s="41"/>
      <c r="P3" s="41"/>
      <c r="Q3" s="40"/>
      <c r="R3" s="39"/>
      <c r="S3" s="39"/>
      <c r="T3" s="1"/>
      <c r="U3" s="108"/>
    </row>
    <row r="4" spans="1:21" ht="18" customHeight="1" thickTop="1" x14ac:dyDescent="0.4">
      <c r="A4" s="12" t="s">
        <v>6687</v>
      </c>
      <c r="B4" s="12"/>
      <c r="C4" s="12"/>
      <c r="D4" s="6" t="s">
        <v>6687</v>
      </c>
      <c r="E4" s="12"/>
      <c r="F4" s="34" t="s">
        <v>6688</v>
      </c>
      <c r="G4" s="34" t="s">
        <v>6688</v>
      </c>
      <c r="H4" s="34" t="s">
        <v>6689</v>
      </c>
      <c r="I4" s="34" t="s">
        <v>6690</v>
      </c>
      <c r="J4" s="34" t="s">
        <v>6689</v>
      </c>
      <c r="K4" s="34" t="s">
        <v>6688</v>
      </c>
      <c r="L4" s="34" t="s">
        <v>6688</v>
      </c>
      <c r="M4" s="34" t="s">
        <v>6688</v>
      </c>
      <c r="N4" s="34" t="s">
        <v>6688</v>
      </c>
      <c r="O4" s="34" t="s">
        <v>6688</v>
      </c>
      <c r="P4" s="34" t="s">
        <v>6688</v>
      </c>
      <c r="Q4" s="34" t="s">
        <v>6688</v>
      </c>
      <c r="R4" s="34" t="s">
        <v>6688</v>
      </c>
      <c r="S4" s="34" t="s">
        <v>6688</v>
      </c>
      <c r="T4" s="1"/>
      <c r="U4" s="108"/>
    </row>
    <row r="5" spans="1:21" x14ac:dyDescent="0.35">
      <c r="A5" s="127" t="str">
        <f t="array" ref="A5">IFERROR(INDEX(Lists!$B$2:$B$153,SMALL(IF(Lists!$I$2:$I$153="Individual",ROW(Lists!$B$2:$B$153)),ROW(1:1))-1,1),"")</f>
        <v>Complex crisis in Afghanistan</v>
      </c>
      <c r="B5" s="128" t="str">
        <f>VLOOKUP(A5,Lists!$B$2:$G$153,2,FALSE)</f>
        <v>AFG001</v>
      </c>
      <c r="C5" s="128" t="str">
        <f>VLOOKUP(B5,'INFORM Severity - hidden'!$C$5:$D$160,2,FALSE)</f>
        <v>Afghanistan</v>
      </c>
      <c r="D5" s="128" t="str">
        <f>VLOOKUP(A5,Lists!$B$2:$G$153,3,FALSE)</f>
        <v>AFG</v>
      </c>
      <c r="E5" s="129" t="str">
        <f>VLOOKUP(A5,Lists!$B$2:$G$153,5,FALSE)</f>
        <v>Complex crisis</v>
      </c>
      <c r="F5" s="228">
        <f t="shared" ref="F5:F36" si="0">IF(OR(N5="x",K5="x"),"x",ROUND((5-GEOMEAN(((5-K5)/5*4+1),((5-N5)/5*4+1),((5-N5)/5*4+1)))/4*3.5+Q5*0.3,1))</f>
        <v>4.7</v>
      </c>
      <c r="G5" s="126">
        <f t="shared" ref="G5:G36" si="1">IF(F5="x","x",ROUNDUP(F5,0))</f>
        <v>5</v>
      </c>
      <c r="H5" s="126" t="str">
        <f t="shared" ref="H5:H36" si="2">IF(N5="x","x",IF(K5="x","x",(IF(G5=5,"Very High",IF(G5=4,"High",IF(G5=3,"Medium",IF(G5=2,"Low","Very Low")))))))</f>
        <v>Very High</v>
      </c>
      <c r="I5" s="229" t="str">
        <f>INDEX(Trends!$D$3:$D$404,MATCH(B5,Trends!$C$3:$C$404,0))</f>
        <v>Stable</v>
      </c>
      <c r="J5" s="126" t="str">
        <f>VLOOKUP($B5,Reliability!$A$3:$I$170,9,FALSE)</f>
        <v>High</v>
      </c>
      <c r="K5" s="230">
        <f t="shared" ref="K5:K36" si="3">IF(OR(M5="x",L5="x"),"x",ROUND((5-GEOMEAN(((5-L5)/5*4+1),((5-M5)/5*4+1),((5-M5)/5*4+1)))/4*5,1))</f>
        <v>5</v>
      </c>
      <c r="L5" s="230">
        <f>VLOOKUP($B5,'Impact of the crisis'!$C$6:$N$170,12,FALSE)</f>
        <v>4.9000000000000004</v>
      </c>
      <c r="M5" s="230">
        <f>VLOOKUP($B5,'Impact of the crisis'!$C$6:$AB$170,26,FALSE)</f>
        <v>5</v>
      </c>
      <c r="N5" s="230">
        <f>VLOOKUP($B5,'Conditions of people affected'!$C$6:$R$170,16,FALSE)</f>
        <v>4.5</v>
      </c>
      <c r="O5" s="230">
        <f>VLOOKUP($B5,'Conditions of people affected'!$C$6:$R$170,9,FALSE)</f>
        <v>5</v>
      </c>
      <c r="P5" s="230">
        <f>VLOOKUP($B5,'Conditions of people affected'!$C$6:$R$170,15,FALSE)</f>
        <v>4</v>
      </c>
      <c r="Q5" s="230">
        <f t="shared" ref="Q5:Q36" si="4">IF(OR(S5="x",R5="x"),R5,ROUND((5-GEOMEAN(((5-R5)/5*4+1),((5-S5)/5*4+1)))/4*5,1))</f>
        <v>4.9000000000000004</v>
      </c>
      <c r="R5" s="230">
        <f>VLOOKUP($B5,'Complexity of the crisis'!$C$6:$AN$170,22,FALSE)</f>
        <v>4.8</v>
      </c>
      <c r="S5" s="230">
        <f>VLOOKUP($B5,'Complexity of the crisis'!$C$6:$AN$170,38,FALSE)</f>
        <v>5</v>
      </c>
      <c r="T5" s="130" t="str">
        <f>VLOOKUP(B5,Lists!$C$3:$E$163,3,FALSE)</f>
        <v>Asia</v>
      </c>
      <c r="U5" s="131">
        <f>VLOOKUP(B5,'INFORM Severity - hidden'!$C$5:$V$170,20,FALSE)</f>
        <v>44522</v>
      </c>
    </row>
    <row r="6" spans="1:21" x14ac:dyDescent="0.35">
      <c r="A6" s="127" t="str">
        <f t="array" ref="A6">IFERROR(INDEX(Lists!$B$2:$B$153,SMALL(IF(Lists!$I$2:$I$153="Individual",ROW(Lists!$B$2:$B$153)),ROW(2:2))-1,1),"")</f>
        <v>Nagorno-Karabakh Conflict in Armenia</v>
      </c>
      <c r="B6" s="128" t="str">
        <f>VLOOKUP(A6,Lists!$B$2:$G$153,2,FALSE)</f>
        <v>ARM002</v>
      </c>
      <c r="C6" s="128" t="str">
        <f>VLOOKUP(B6,'INFORM Severity - hidden'!$C$5:$D$160,2,FALSE)</f>
        <v>Armenia</v>
      </c>
      <c r="D6" s="128" t="str">
        <f>VLOOKUP(A6,Lists!$B$2:$G$153,3,FALSE)</f>
        <v>ARM</v>
      </c>
      <c r="E6" s="129" t="str">
        <f>VLOOKUP(A6,Lists!$B$2:$G$153,5,FALSE)</f>
        <v>Conflict</v>
      </c>
      <c r="F6" s="228">
        <f t="shared" si="0"/>
        <v>1.7</v>
      </c>
      <c r="G6" s="126">
        <f t="shared" si="1"/>
        <v>2</v>
      </c>
      <c r="H6" s="126" t="str">
        <f t="shared" si="2"/>
        <v>Low</v>
      </c>
      <c r="I6" s="229" t="str">
        <f>INDEX(Trends!$D$3:$D$404,MATCH(B6,Trends!$C$3:$C$404,0))</f>
        <v>Stable</v>
      </c>
      <c r="J6" s="126" t="str">
        <f>VLOOKUP($B6,Reliability!$A$3:$I$170,9,FALSE)</f>
        <v>High</v>
      </c>
      <c r="K6" s="230">
        <f t="shared" si="3"/>
        <v>2.2999999999999998</v>
      </c>
      <c r="L6" s="230">
        <f>VLOOKUP($B6,'Impact of the crisis'!$C$6:$N$170,12,FALSE)</f>
        <v>3.5</v>
      </c>
      <c r="M6" s="230">
        <f>VLOOKUP($B6,'Impact of the crisis'!$C$6:$AB$170,26,FALSE)</f>
        <v>1.5</v>
      </c>
      <c r="N6" s="230">
        <f>VLOOKUP($B6,'Conditions of people affected'!$C$6:$R$170,16,FALSE)</f>
        <v>1.2</v>
      </c>
      <c r="O6" s="230">
        <f>VLOOKUP($B6,'Conditions of people affected'!$C$6:$R$170,9,FALSE)</f>
        <v>1.4</v>
      </c>
      <c r="P6" s="230">
        <f>VLOOKUP($B6,'Conditions of people affected'!$C$6:$R$170,15,FALSE)</f>
        <v>1</v>
      </c>
      <c r="Q6" s="230">
        <f t="shared" si="4"/>
        <v>1.9</v>
      </c>
      <c r="R6" s="230">
        <f>VLOOKUP($B6,'Complexity of the crisis'!$C$6:$AN$170,22,FALSE)</f>
        <v>2.2000000000000002</v>
      </c>
      <c r="S6" s="230">
        <f>VLOOKUP($B6,'Complexity of the crisis'!$C$6:$AN$170,38,FALSE)</f>
        <v>1.5</v>
      </c>
      <c r="T6" s="130" t="str">
        <f>VLOOKUP(B6,Lists!$C$3:$E$163,3,FALSE)</f>
        <v>Middle east</v>
      </c>
      <c r="U6" s="131">
        <f>VLOOKUP(B6,'INFORM Severity - hidden'!$C$5:$V$170,20,FALSE)</f>
        <v>44413</v>
      </c>
    </row>
    <row r="7" spans="1:21" x14ac:dyDescent="0.35">
      <c r="A7" s="127" t="str">
        <f t="array" ref="A7">IFERROR(INDEX(Lists!$B$2:$B$153,SMALL(IF(Lists!$I$2:$I$153="Individual",ROW(Lists!$B$2:$B$153)),ROW(3:3))-1,1),"")</f>
        <v>Nagorno-Karabakh conflict in Azerbaijan</v>
      </c>
      <c r="B7" s="128" t="str">
        <f>VLOOKUP(A7,Lists!$B$2:$G$153,2,FALSE)</f>
        <v>AZE002</v>
      </c>
      <c r="C7" s="128" t="str">
        <f>VLOOKUP(B7,'INFORM Severity - hidden'!$C$5:$D$160,2,FALSE)</f>
        <v>Azerbaijan</v>
      </c>
      <c r="D7" s="128" t="str">
        <f>VLOOKUP(A7,Lists!$B$2:$G$153,3,FALSE)</f>
        <v>AZE</v>
      </c>
      <c r="E7" s="129" t="str">
        <f>VLOOKUP(A7,Lists!$B$2:$G$153,5,FALSE)</f>
        <v>Conflict</v>
      </c>
      <c r="F7" s="228" t="str">
        <f t="shared" si="0"/>
        <v>x</v>
      </c>
      <c r="G7" s="126" t="str">
        <f t="shared" si="1"/>
        <v>x</v>
      </c>
      <c r="H7" s="126" t="str">
        <f t="shared" si="2"/>
        <v>x</v>
      </c>
      <c r="I7" s="229" t="str">
        <f>INDEX(Trends!$D$3:$D$404,MATCH(B7,Trends!$C$3:$C$404,0))</f>
        <v>-</v>
      </c>
      <c r="J7" s="126" t="str">
        <f>VLOOKUP($B7,Reliability!$A$3:$I$170,9,FALSE)</f>
        <v>Very Low</v>
      </c>
      <c r="K7" s="230">
        <f t="shared" si="3"/>
        <v>3.1</v>
      </c>
      <c r="L7" s="230">
        <f>VLOOKUP($B7,'Impact of the crisis'!$C$6:$N$170,12,FALSE)</f>
        <v>2.5</v>
      </c>
      <c r="M7" s="230">
        <f>VLOOKUP($B7,'Impact of the crisis'!$C$6:$AB$170,26,FALSE)</f>
        <v>3.4</v>
      </c>
      <c r="N7" s="230" t="str">
        <f>VLOOKUP($B7,'Conditions of people affected'!$C$6:$R$170,16,FALSE)</f>
        <v>x</v>
      </c>
      <c r="O7" s="230" t="str">
        <f>VLOOKUP($B7,'Conditions of people affected'!$C$6:$R$170,9,FALSE)</f>
        <v>x</v>
      </c>
      <c r="P7" s="230" t="str">
        <f>VLOOKUP($B7,'Conditions of people affected'!$C$6:$R$170,15,FALSE)</f>
        <v>x</v>
      </c>
      <c r="Q7" s="230">
        <f t="shared" si="4"/>
        <v>3.3</v>
      </c>
      <c r="R7" s="230">
        <f>VLOOKUP($B7,'Complexity of the crisis'!$C$6:$AN$170,22,FALSE)</f>
        <v>4</v>
      </c>
      <c r="S7" s="230">
        <f>VLOOKUP($B7,'Complexity of the crisis'!$C$6:$AN$170,38,FALSE)</f>
        <v>2.5</v>
      </c>
      <c r="T7" s="130" t="str">
        <f>VLOOKUP(B7,Lists!$C$3:$E$163,3,FALSE)</f>
        <v>Middle east</v>
      </c>
      <c r="U7" s="131">
        <f>VLOOKUP(B7,'INFORM Severity - hidden'!$C$5:$V$170,20,FALSE)</f>
        <v>44349</v>
      </c>
    </row>
    <row r="8" spans="1:21" x14ac:dyDescent="0.35">
      <c r="A8" s="127" t="str">
        <f t="array" ref="A8">IFERROR(INDEX(Lists!$B$2:$B$153,SMALL(IF(Lists!$I$2:$I$153="Individual",ROW(Lists!$B$2:$B$153)),ROW(4:4))-1,1),"")</f>
        <v>Complex in Burundi</v>
      </c>
      <c r="B8" s="128" t="str">
        <f>VLOOKUP(A8,Lists!$B$2:$G$153,2,FALSE)</f>
        <v>BDI001</v>
      </c>
      <c r="C8" s="128" t="str">
        <f>VLOOKUP(B8,'INFORM Severity - hidden'!$C$5:$D$160,2,FALSE)</f>
        <v>Burundi</v>
      </c>
      <c r="D8" s="128" t="str">
        <f>VLOOKUP(A8,Lists!$B$2:$G$153,3,FALSE)</f>
        <v>BDI</v>
      </c>
      <c r="E8" s="129" t="str">
        <f>VLOOKUP(A8,Lists!$B$2:$G$153,5,FALSE)</f>
        <v>Complex crisis</v>
      </c>
      <c r="F8" s="228">
        <f t="shared" si="0"/>
        <v>3.9</v>
      </c>
      <c r="G8" s="126">
        <f t="shared" si="1"/>
        <v>4</v>
      </c>
      <c r="H8" s="126" t="str">
        <f t="shared" si="2"/>
        <v>High</v>
      </c>
      <c r="I8" s="229" t="str">
        <f>INDEX(Trends!$D$3:$D$404,MATCH(B8,Trends!$C$3:$C$404,0))</f>
        <v>Stable</v>
      </c>
      <c r="J8" s="126" t="str">
        <f>VLOOKUP($B8,Reliability!$A$3:$I$170,9,FALSE)</f>
        <v>Medium</v>
      </c>
      <c r="K8" s="230">
        <f t="shared" si="3"/>
        <v>3.9</v>
      </c>
      <c r="L8" s="230">
        <f>VLOOKUP($B8,'Impact of the crisis'!$C$6:$N$170,12,FALSE)</f>
        <v>4</v>
      </c>
      <c r="M8" s="230">
        <f>VLOOKUP($B8,'Impact of the crisis'!$C$6:$AB$170,26,FALSE)</f>
        <v>3.8</v>
      </c>
      <c r="N8" s="230">
        <f>VLOOKUP($B8,'Conditions of people affected'!$C$6:$R$170,16,FALSE)</f>
        <v>4</v>
      </c>
      <c r="O8" s="230">
        <f>VLOOKUP($B8,'Conditions of people affected'!$C$6:$R$170,9,FALSE)</f>
        <v>4</v>
      </c>
      <c r="P8" s="230">
        <f>VLOOKUP($B8,'Conditions of people affected'!$C$6:$R$170,15,FALSE)</f>
        <v>4</v>
      </c>
      <c r="Q8" s="230">
        <f t="shared" si="4"/>
        <v>3.6</v>
      </c>
      <c r="R8" s="230">
        <f>VLOOKUP($B8,'Complexity of the crisis'!$C$6:$AN$170,22,FALSE)</f>
        <v>3.6</v>
      </c>
      <c r="S8" s="230">
        <f>VLOOKUP($B8,'Complexity of the crisis'!$C$6:$AN$170,38,FALSE)</f>
        <v>3.5</v>
      </c>
      <c r="T8" s="130" t="str">
        <f>VLOOKUP(B8,Lists!$C$3:$E$163,3,FALSE)</f>
        <v>Africa</v>
      </c>
      <c r="U8" s="131">
        <f>VLOOKUP(B8,'INFORM Severity - hidden'!$C$5:$V$170,20,FALSE)</f>
        <v>44356</v>
      </c>
    </row>
    <row r="9" spans="1:21" x14ac:dyDescent="0.35">
      <c r="A9" s="127" t="str">
        <f t="array" ref="A9">IFERROR(INDEX(Lists!$B$2:$B$153,SMALL(IF(Lists!$I$2:$I$153="Individual",ROW(Lists!$B$2:$B$153)),ROW(5:5))-1,1),"")</f>
        <v>Conflict in Burkina Faso</v>
      </c>
      <c r="B9" s="128" t="str">
        <f>VLOOKUP(A9,Lists!$B$2:$G$153,2,FALSE)</f>
        <v>BFA002</v>
      </c>
      <c r="C9" s="128" t="str">
        <f>VLOOKUP(B9,'INFORM Severity - hidden'!$C$5:$D$160,2,FALSE)</f>
        <v>Burkina Faso</v>
      </c>
      <c r="D9" s="128" t="str">
        <f>VLOOKUP(A9,Lists!$B$2:$G$153,3,FALSE)</f>
        <v>BFA</v>
      </c>
      <c r="E9" s="129" t="str">
        <f>VLOOKUP(A9,Lists!$B$2:$G$153,5,FALSE)</f>
        <v>Conflict</v>
      </c>
      <c r="F9" s="228">
        <f t="shared" si="0"/>
        <v>4.0999999999999996</v>
      </c>
      <c r="G9" s="126">
        <f t="shared" si="1"/>
        <v>5</v>
      </c>
      <c r="H9" s="126" t="str">
        <f t="shared" si="2"/>
        <v>Very High</v>
      </c>
      <c r="I9" s="229" t="str">
        <f>INDEX(Trends!$D$3:$D$404,MATCH(B9,Trends!$C$3:$C$404,0))</f>
        <v>Increasing</v>
      </c>
      <c r="J9" s="126" t="str">
        <f>VLOOKUP($B9,Reliability!$A$3:$I$170,9,FALSE)</f>
        <v>High</v>
      </c>
      <c r="K9" s="230">
        <f t="shared" si="3"/>
        <v>4</v>
      </c>
      <c r="L9" s="230">
        <f>VLOOKUP($B9,'Impact of the crisis'!$C$6:$N$170,12,FALSE)</f>
        <v>2.5</v>
      </c>
      <c r="M9" s="230">
        <f>VLOOKUP($B9,'Impact of the crisis'!$C$6:$AB$170,26,FALSE)</f>
        <v>4.5</v>
      </c>
      <c r="N9" s="230">
        <f>VLOOKUP($B9,'Conditions of people affected'!$C$6:$R$170,16,FALSE)</f>
        <v>4.3</v>
      </c>
      <c r="O9" s="230">
        <f>VLOOKUP($B9,'Conditions of people affected'!$C$6:$R$170,9,FALSE)</f>
        <v>3.6</v>
      </c>
      <c r="P9" s="230">
        <f>VLOOKUP($B9,'Conditions of people affected'!$C$6:$R$170,15,FALSE)</f>
        <v>5</v>
      </c>
      <c r="Q9" s="230">
        <f t="shared" si="4"/>
        <v>3.7</v>
      </c>
      <c r="R9" s="230">
        <f>VLOOKUP($B9,'Complexity of the crisis'!$C$6:$AN$170,22,FALSE)</f>
        <v>3.9</v>
      </c>
      <c r="S9" s="230">
        <f>VLOOKUP($B9,'Complexity of the crisis'!$C$6:$AN$170,38,FALSE)</f>
        <v>3.5</v>
      </c>
      <c r="T9" s="130" t="str">
        <f>VLOOKUP(B9,Lists!$C$3:$E$163,3,FALSE)</f>
        <v>Africa</v>
      </c>
      <c r="U9" s="131">
        <f>VLOOKUP(B9,'INFORM Severity - hidden'!$C$5:$V$170,20,FALSE)</f>
        <v>44519</v>
      </c>
    </row>
    <row r="10" spans="1:21" x14ac:dyDescent="0.35">
      <c r="A10" s="127" t="str">
        <f t="array" ref="A10">IFERROR(INDEX(Lists!$B$2:$B$153,SMALL(IF(Lists!$I$2:$I$153="Individual",ROW(Lists!$B$2:$B$153)),ROW(6:6))-1,1),"")</f>
        <v>Rohingya refugee crisis</v>
      </c>
      <c r="B10" s="128" t="str">
        <f>VLOOKUP(A10,Lists!$B$2:$G$153,2,FALSE)</f>
        <v>BGD002</v>
      </c>
      <c r="C10" s="128" t="str">
        <f>VLOOKUP(B10,'INFORM Severity - hidden'!$C$5:$D$160,2,FALSE)</f>
        <v>Bangladesh</v>
      </c>
      <c r="D10" s="128" t="str">
        <f>VLOOKUP(A10,Lists!$B$2:$G$153,3,FALSE)</f>
        <v>BGD</v>
      </c>
      <c r="E10" s="129" t="str">
        <f>VLOOKUP(A10,Lists!$B$2:$G$153,5,FALSE)</f>
        <v>International displacement</v>
      </c>
      <c r="F10" s="228">
        <f t="shared" si="0"/>
        <v>3.3</v>
      </c>
      <c r="G10" s="126">
        <f t="shared" si="1"/>
        <v>4</v>
      </c>
      <c r="H10" s="126" t="str">
        <f t="shared" si="2"/>
        <v>High</v>
      </c>
      <c r="I10" s="229" t="str">
        <f>INDEX(Trends!$D$3:$D$404,MATCH(B10,Trends!$C$3:$C$404,0))</f>
        <v>Decreasing</v>
      </c>
      <c r="J10" s="126" t="str">
        <f>VLOOKUP($B10,Reliability!$A$3:$I$170,9,FALSE)</f>
        <v>High</v>
      </c>
      <c r="K10" s="230">
        <f t="shared" si="3"/>
        <v>3.4</v>
      </c>
      <c r="L10" s="230">
        <f>VLOOKUP($B10,'Impact of the crisis'!$C$6:$N$170,12,FALSE)</f>
        <v>0.1</v>
      </c>
      <c r="M10" s="230">
        <f>VLOOKUP($B10,'Impact of the crisis'!$C$6:$AB$170,26,FALSE)</f>
        <v>4.3</v>
      </c>
      <c r="N10" s="230">
        <f>VLOOKUP($B10,'Conditions of people affected'!$C$6:$R$170,16,FALSE)</f>
        <v>3.3</v>
      </c>
      <c r="O10" s="230">
        <f>VLOOKUP($B10,'Conditions of people affected'!$C$6:$R$170,9,FALSE)</f>
        <v>3.6</v>
      </c>
      <c r="P10" s="230">
        <f>VLOOKUP($B10,'Conditions of people affected'!$C$6:$R$170,15,FALSE)</f>
        <v>3</v>
      </c>
      <c r="Q10" s="230">
        <f t="shared" si="4"/>
        <v>3.2</v>
      </c>
      <c r="R10" s="230">
        <f>VLOOKUP($B10,'Complexity of the crisis'!$C$6:$AN$170,22,FALSE)</f>
        <v>3.3</v>
      </c>
      <c r="S10" s="230">
        <f>VLOOKUP($B10,'Complexity of the crisis'!$C$6:$AN$170,38,FALSE)</f>
        <v>3</v>
      </c>
      <c r="T10" s="130" t="str">
        <f>VLOOKUP(B10,Lists!$C$3:$E$163,3,FALSE)</f>
        <v>Asia</v>
      </c>
      <c r="U10" s="131">
        <f>VLOOKUP(B10,'INFORM Severity - hidden'!$C$5:$V$170,20,FALSE)</f>
        <v>44516</v>
      </c>
    </row>
    <row r="11" spans="1:21" x14ac:dyDescent="0.35">
      <c r="A11" s="127" t="str">
        <f t="array" ref="A11">IFERROR(INDEX(Lists!$B$2:$B$153,SMALL(IF(Lists!$I$2:$I$153="Individual",ROW(Lists!$B$2:$B$153)),ROW(7:7))-1,1),"")</f>
        <v>Venezuela displacement in Brazil</v>
      </c>
      <c r="B11" s="128" t="str">
        <f>VLOOKUP(A11,Lists!$B$2:$G$153,2,FALSE)</f>
        <v>BRA002</v>
      </c>
      <c r="C11" s="128" t="str">
        <f>VLOOKUP(B11,'INFORM Severity - hidden'!$C$5:$D$160,2,FALSE)</f>
        <v>Brazil</v>
      </c>
      <c r="D11" s="128" t="str">
        <f>VLOOKUP(A11,Lists!$B$2:$G$153,3,FALSE)</f>
        <v>BRA</v>
      </c>
      <c r="E11" s="129" t="str">
        <f>VLOOKUP(A11,Lists!$B$2:$G$153,5,FALSE)</f>
        <v>International displacement</v>
      </c>
      <c r="F11" s="228">
        <f t="shared" si="0"/>
        <v>2.6</v>
      </c>
      <c r="G11" s="126">
        <f t="shared" si="1"/>
        <v>3</v>
      </c>
      <c r="H11" s="126" t="str">
        <f t="shared" si="2"/>
        <v>Medium</v>
      </c>
      <c r="I11" s="229" t="str">
        <f>INDEX(Trends!$D$3:$D$404,MATCH(B11,Trends!$C$3:$C$404,0))</f>
        <v>Stable</v>
      </c>
      <c r="J11" s="126" t="str">
        <f>VLOOKUP($B11,Reliability!$A$3:$I$170,9,FALSE)</f>
        <v>Medium</v>
      </c>
      <c r="K11" s="230">
        <f t="shared" si="3"/>
        <v>2.2000000000000002</v>
      </c>
      <c r="L11" s="230">
        <f>VLOOKUP($B11,'Impact of the crisis'!$C$6:$N$170,12,FALSE)</f>
        <v>1.1000000000000001</v>
      </c>
      <c r="M11" s="230">
        <f>VLOOKUP($B11,'Impact of the crisis'!$C$6:$AB$170,26,FALSE)</f>
        <v>2.6</v>
      </c>
      <c r="N11" s="230">
        <f>VLOOKUP($B11,'Conditions of people affected'!$C$6:$R$170,16,FALSE)</f>
        <v>2.8</v>
      </c>
      <c r="O11" s="230">
        <f>VLOOKUP($B11,'Conditions of people affected'!$C$6:$R$170,9,FALSE)</f>
        <v>2.6</v>
      </c>
      <c r="P11" s="230">
        <f>VLOOKUP($B11,'Conditions of people affected'!$C$6:$R$170,15,FALSE)</f>
        <v>3</v>
      </c>
      <c r="Q11" s="230">
        <f t="shared" si="4"/>
        <v>2.5</v>
      </c>
      <c r="R11" s="230">
        <f>VLOOKUP($B11,'Complexity of the crisis'!$C$6:$AN$170,22,FALSE)</f>
        <v>3</v>
      </c>
      <c r="S11" s="230">
        <f>VLOOKUP($B11,'Complexity of the crisis'!$C$6:$AN$170,38,FALSE)</f>
        <v>2</v>
      </c>
      <c r="T11" s="130" t="str">
        <f>VLOOKUP(B11,Lists!$C$3:$E$163,3,FALSE)</f>
        <v>Americas</v>
      </c>
      <c r="U11" s="131">
        <f>VLOOKUP(B11,'INFORM Severity - hidden'!$C$5:$V$170,20,FALSE)</f>
        <v>44525</v>
      </c>
    </row>
    <row r="12" spans="1:21" x14ac:dyDescent="0.35">
      <c r="A12" s="127" t="str">
        <f t="array" ref="A12">IFERROR(INDEX(Lists!$B$2:$B$153,SMALL(IF(Lists!$I$2:$I$153="Individual",ROW(Lists!$B$2:$B$153)),ROW(8:8))-1,1),"")</f>
        <v>Complex crisis in CAR</v>
      </c>
      <c r="B12" s="128" t="str">
        <f>VLOOKUP(A12,Lists!$B$2:$G$153,2,FALSE)</f>
        <v>CAF001</v>
      </c>
      <c r="C12" s="128" t="str">
        <f>VLOOKUP(B12,'INFORM Severity - hidden'!$C$5:$D$160,2,FALSE)</f>
        <v>CAR</v>
      </c>
      <c r="D12" s="128" t="str">
        <f>VLOOKUP(A12,Lists!$B$2:$G$153,3,FALSE)</f>
        <v>CAF</v>
      </c>
      <c r="E12" s="129" t="str">
        <f>VLOOKUP(A12,Lists!$B$2:$G$153,5,FALSE)</f>
        <v>Complex crisis</v>
      </c>
      <c r="F12" s="228">
        <f t="shared" si="0"/>
        <v>4.3</v>
      </c>
      <c r="G12" s="126">
        <f t="shared" si="1"/>
        <v>5</v>
      </c>
      <c r="H12" s="126" t="str">
        <f t="shared" si="2"/>
        <v>Very High</v>
      </c>
      <c r="I12" s="229" t="str">
        <f>INDEX(Trends!$D$3:$D$404,MATCH(B12,Trends!$C$3:$C$404,0))</f>
        <v>Stable</v>
      </c>
      <c r="J12" s="126" t="str">
        <f>VLOOKUP($B12,Reliability!$A$3:$I$170,9,FALSE)</f>
        <v>Medium</v>
      </c>
      <c r="K12" s="230">
        <f t="shared" si="3"/>
        <v>4.4000000000000004</v>
      </c>
      <c r="L12" s="230">
        <f>VLOOKUP($B12,'Impact of the crisis'!$C$6:$N$170,12,FALSE)</f>
        <v>4.3</v>
      </c>
      <c r="M12" s="230">
        <f>VLOOKUP($B12,'Impact of the crisis'!$C$6:$AB$170,26,FALSE)</f>
        <v>4.5</v>
      </c>
      <c r="N12" s="230">
        <f>VLOOKUP($B12,'Conditions of people affected'!$C$6:$R$170,16,FALSE)</f>
        <v>4.05</v>
      </c>
      <c r="O12" s="230">
        <f>VLOOKUP($B12,'Conditions of people affected'!$C$6:$R$170,9,FALSE)</f>
        <v>4.0999999999999996</v>
      </c>
      <c r="P12" s="230">
        <f>VLOOKUP($B12,'Conditions of people affected'!$C$6:$R$170,15,FALSE)</f>
        <v>4</v>
      </c>
      <c r="Q12" s="230">
        <f t="shared" si="4"/>
        <v>4.5</v>
      </c>
      <c r="R12" s="230">
        <f>VLOOKUP($B12,'Complexity of the crisis'!$C$6:$AN$170,22,FALSE)</f>
        <v>4.5</v>
      </c>
      <c r="S12" s="230">
        <f>VLOOKUP($B12,'Complexity of the crisis'!$C$6:$AN$170,38,FALSE)</f>
        <v>4.5</v>
      </c>
      <c r="T12" s="130" t="str">
        <f>VLOOKUP(B12,Lists!$C$3:$E$163,3,FALSE)</f>
        <v>Africa</v>
      </c>
      <c r="U12" s="131">
        <f>VLOOKUP(B12,'INFORM Severity - hidden'!$C$5:$V$170,20,FALSE)</f>
        <v>44467</v>
      </c>
    </row>
    <row r="13" spans="1:21" x14ac:dyDescent="0.35">
      <c r="A13" s="127" t="str">
        <f t="array" ref="A13">IFERROR(INDEX(Lists!$B$2:$B$153,SMALL(IF(Lists!$I$2:$I$153="Individual",ROW(Lists!$B$2:$B$153)),ROW(9:9))-1,1),"")</f>
        <v>Boko Haram in Cameroon</v>
      </c>
      <c r="B13" s="128" t="str">
        <f>VLOOKUP(A13,Lists!$B$2:$G$153,2,FALSE)</f>
        <v>CMR002</v>
      </c>
      <c r="C13" s="128" t="str">
        <f>VLOOKUP(B13,'INFORM Severity - hidden'!$C$5:$D$160,2,FALSE)</f>
        <v>Cameroon</v>
      </c>
      <c r="D13" s="128" t="str">
        <f>VLOOKUP(A13,Lists!$B$2:$G$153,3,FALSE)</f>
        <v>CMR</v>
      </c>
      <c r="E13" s="129" t="str">
        <f>VLOOKUP(A13,Lists!$B$2:$G$153,5,FALSE)</f>
        <v>Conflict</v>
      </c>
      <c r="F13" s="228">
        <f t="shared" si="0"/>
        <v>3.7</v>
      </c>
      <c r="G13" s="126">
        <f t="shared" si="1"/>
        <v>4</v>
      </c>
      <c r="H13" s="126" t="str">
        <f t="shared" si="2"/>
        <v>High</v>
      </c>
      <c r="I13" s="229" t="str">
        <f>INDEX(Trends!$D$3:$D$404,MATCH(B13,Trends!$C$3:$C$404,0))</f>
        <v>Increasing</v>
      </c>
      <c r="J13" s="126" t="str">
        <f>VLOOKUP($B13,Reliability!$A$3:$I$170,9,FALSE)</f>
        <v>Very High</v>
      </c>
      <c r="K13" s="230">
        <f t="shared" si="3"/>
        <v>2.9</v>
      </c>
      <c r="L13" s="230">
        <f>VLOOKUP($B13,'Impact of the crisis'!$C$6:$N$170,12,FALSE)</f>
        <v>1.3</v>
      </c>
      <c r="M13" s="230">
        <f>VLOOKUP($B13,'Impact of the crisis'!$C$6:$AB$170,26,FALSE)</f>
        <v>3.5</v>
      </c>
      <c r="N13" s="230">
        <f>VLOOKUP($B13,'Conditions of people affected'!$C$6:$R$170,16,FALSE)</f>
        <v>3.75</v>
      </c>
      <c r="O13" s="230">
        <f>VLOOKUP($B13,'Conditions of people affected'!$C$6:$R$170,9,FALSE)</f>
        <v>3.5</v>
      </c>
      <c r="P13" s="230">
        <f>VLOOKUP($B13,'Conditions of people affected'!$C$6:$R$170,15,FALSE)</f>
        <v>4</v>
      </c>
      <c r="Q13" s="230">
        <f t="shared" si="4"/>
        <v>4.0999999999999996</v>
      </c>
      <c r="R13" s="230">
        <f>VLOOKUP($B13,'Complexity of the crisis'!$C$6:$AN$170,22,FALSE)</f>
        <v>4.2</v>
      </c>
      <c r="S13" s="230">
        <f>VLOOKUP($B13,'Complexity of the crisis'!$C$6:$AN$170,38,FALSE)</f>
        <v>4</v>
      </c>
      <c r="T13" s="130" t="str">
        <f>VLOOKUP(B13,Lists!$C$3:$E$163,3,FALSE)</f>
        <v>Africa</v>
      </c>
      <c r="U13" s="131">
        <f>VLOOKUP(B13,'INFORM Severity - hidden'!$C$5:$V$170,20,FALSE)</f>
        <v>44522</v>
      </c>
    </row>
    <row r="14" spans="1:21" x14ac:dyDescent="0.35">
      <c r="A14" s="127" t="str">
        <f t="array" ref="A14">IFERROR(INDEX(Lists!$B$2:$B$153,SMALL(IF(Lists!$I$2:$I$153="Individual",ROW(Lists!$B$2:$B$153)),ROW(10:10))-1,1),"")</f>
        <v>Anglophone Crisis in Cameroon</v>
      </c>
      <c r="B14" s="128" t="str">
        <f>VLOOKUP(A14,Lists!$B$2:$G$153,2,FALSE)</f>
        <v>CMR003</v>
      </c>
      <c r="C14" s="128" t="str">
        <f>VLOOKUP(B14,'INFORM Severity - hidden'!$C$5:$D$160,2,FALSE)</f>
        <v>Cameroon</v>
      </c>
      <c r="D14" s="128" t="str">
        <f>VLOOKUP(A14,Lists!$B$2:$G$153,3,FALSE)</f>
        <v>CMR</v>
      </c>
      <c r="E14" s="129" t="str">
        <f>VLOOKUP(A14,Lists!$B$2:$G$153,5,FALSE)</f>
        <v>Conflict</v>
      </c>
      <c r="F14" s="228">
        <f t="shared" si="0"/>
        <v>3.4</v>
      </c>
      <c r="G14" s="126">
        <f t="shared" si="1"/>
        <v>4</v>
      </c>
      <c r="H14" s="126" t="str">
        <f t="shared" si="2"/>
        <v>High</v>
      </c>
      <c r="I14" s="229" t="str">
        <f>INDEX(Trends!$D$3:$D$404,MATCH(B14,Trends!$C$3:$C$404,0))</f>
        <v>Stable</v>
      </c>
      <c r="J14" s="126" t="str">
        <f>VLOOKUP($B14,Reliability!$A$3:$I$170,9,FALSE)</f>
        <v>Medium</v>
      </c>
      <c r="K14" s="230">
        <f t="shared" si="3"/>
        <v>3.2</v>
      </c>
      <c r="L14" s="230">
        <f>VLOOKUP($B14,'Impact of the crisis'!$C$6:$N$170,12,FALSE)</f>
        <v>1.7</v>
      </c>
      <c r="M14" s="230">
        <f>VLOOKUP($B14,'Impact of the crisis'!$C$6:$AB$170,26,FALSE)</f>
        <v>3.8</v>
      </c>
      <c r="N14" s="230">
        <f>VLOOKUP($B14,'Conditions of people affected'!$C$6:$R$170,16,FALSE)</f>
        <v>3.15</v>
      </c>
      <c r="O14" s="230">
        <f>VLOOKUP($B14,'Conditions of people affected'!$C$6:$R$170,9,FALSE)</f>
        <v>3.3</v>
      </c>
      <c r="P14" s="230">
        <f>VLOOKUP($B14,'Conditions of people affected'!$C$6:$R$170,15,FALSE)</f>
        <v>3</v>
      </c>
      <c r="Q14" s="230">
        <f t="shared" si="4"/>
        <v>4.0999999999999996</v>
      </c>
      <c r="R14" s="230">
        <f>VLOOKUP($B14,'Complexity of the crisis'!$C$6:$AN$170,22,FALSE)</f>
        <v>4.2</v>
      </c>
      <c r="S14" s="230">
        <f>VLOOKUP($B14,'Complexity of the crisis'!$C$6:$AN$170,38,FALSE)</f>
        <v>4</v>
      </c>
      <c r="T14" s="130" t="str">
        <f>VLOOKUP(B14,Lists!$C$3:$E$163,3,FALSE)</f>
        <v>Africa</v>
      </c>
      <c r="U14" s="131">
        <f>VLOOKUP(B14,'INFORM Severity - hidden'!$C$5:$V$170,20,FALSE)</f>
        <v>44350</v>
      </c>
    </row>
    <row r="15" spans="1:21" x14ac:dyDescent="0.35">
      <c r="A15" s="127" t="str">
        <f t="array" ref="A15">IFERROR(INDEX(Lists!$B$2:$B$153,SMALL(IF(Lists!$I$2:$I$153="Individual",ROW(Lists!$B$2:$B$153)),ROW(11:11))-1,1),"")</f>
        <v>CAR refugees in Cameroon</v>
      </c>
      <c r="B15" s="128" t="str">
        <f>VLOOKUP(A15,Lists!$B$2:$G$153,2,FALSE)</f>
        <v>CMR004</v>
      </c>
      <c r="C15" s="128" t="str">
        <f>VLOOKUP(B15,'INFORM Severity - hidden'!$C$5:$D$160,2,FALSE)</f>
        <v>Cameroon</v>
      </c>
      <c r="D15" s="128" t="str">
        <f>VLOOKUP(A15,Lists!$B$2:$G$153,3,FALSE)</f>
        <v>CMR</v>
      </c>
      <c r="E15" s="129" t="str">
        <f>VLOOKUP(A15,Lists!$B$2:$G$153,5,FALSE)</f>
        <v>International displacement</v>
      </c>
      <c r="F15" s="228">
        <f t="shared" si="0"/>
        <v>3</v>
      </c>
      <c r="G15" s="126">
        <f t="shared" si="1"/>
        <v>3</v>
      </c>
      <c r="H15" s="126" t="str">
        <f t="shared" si="2"/>
        <v>Medium</v>
      </c>
      <c r="I15" s="229" t="str">
        <f>INDEX(Trends!$D$3:$D$404,MATCH(B15,Trends!$C$3:$C$404,0))</f>
        <v>Increasing</v>
      </c>
      <c r="J15" s="126" t="str">
        <f>VLOOKUP($B15,Reliability!$A$3:$I$170,9,FALSE)</f>
        <v>Medium</v>
      </c>
      <c r="K15" s="230">
        <f t="shared" si="3"/>
        <v>2.8</v>
      </c>
      <c r="L15" s="230">
        <f>VLOOKUP($B15,'Impact of the crisis'!$C$6:$N$170,12,FALSE)</f>
        <v>1.7</v>
      </c>
      <c r="M15" s="230">
        <f>VLOOKUP($B15,'Impact of the crisis'!$C$6:$AB$170,26,FALSE)</f>
        <v>3.2</v>
      </c>
      <c r="N15" s="230">
        <f>VLOOKUP($B15,'Conditions of people affected'!$C$6:$R$170,16,FALSE)</f>
        <v>2.75</v>
      </c>
      <c r="O15" s="230">
        <f>VLOOKUP($B15,'Conditions of people affected'!$C$6:$R$170,9,FALSE)</f>
        <v>2.5</v>
      </c>
      <c r="P15" s="230">
        <f>VLOOKUP($B15,'Conditions of people affected'!$C$6:$R$170,15,FALSE)</f>
        <v>3</v>
      </c>
      <c r="Q15" s="230">
        <f t="shared" si="4"/>
        <v>3.5</v>
      </c>
      <c r="R15" s="230">
        <f>VLOOKUP($B15,'Complexity of the crisis'!$C$6:$AN$170,22,FALSE)</f>
        <v>4.2</v>
      </c>
      <c r="S15" s="230">
        <f>VLOOKUP($B15,'Complexity of the crisis'!$C$6:$AN$170,38,FALSE)</f>
        <v>2.5</v>
      </c>
      <c r="T15" s="130" t="str">
        <f>VLOOKUP(B15,Lists!$C$3:$E$163,3,FALSE)</f>
        <v>Africa</v>
      </c>
      <c r="U15" s="131">
        <f>VLOOKUP(B15,'INFORM Severity - hidden'!$C$5:$V$170,20,FALSE)</f>
        <v>44350</v>
      </c>
    </row>
    <row r="16" spans="1:21" x14ac:dyDescent="0.35">
      <c r="A16" s="127" t="str">
        <f t="array" ref="A16">IFERROR(INDEX(Lists!$B$2:$B$153,SMALL(IF(Lists!$I$2:$I$153="Individual",ROW(Lists!$B$2:$B$153)),ROW(12:12))-1,1),"")</f>
        <v>Complex crisis in DRC</v>
      </c>
      <c r="B16" s="128" t="str">
        <f>VLOOKUP(A16,Lists!$B$2:$G$153,2,FALSE)</f>
        <v>COD001</v>
      </c>
      <c r="C16" s="128" t="str">
        <f>VLOOKUP(B16,'INFORM Severity - hidden'!$C$5:$D$160,2,FALSE)</f>
        <v>DRC</v>
      </c>
      <c r="D16" s="128" t="str">
        <f>VLOOKUP(A16,Lists!$B$2:$G$153,3,FALSE)</f>
        <v>COD</v>
      </c>
      <c r="E16" s="129" t="str">
        <f>VLOOKUP(A16,Lists!$B$2:$G$153,5,FALSE)</f>
        <v>Complex crisis</v>
      </c>
      <c r="F16" s="228">
        <f t="shared" si="0"/>
        <v>4.5999999999999996</v>
      </c>
      <c r="G16" s="126">
        <f t="shared" si="1"/>
        <v>5</v>
      </c>
      <c r="H16" s="126" t="str">
        <f t="shared" si="2"/>
        <v>Very High</v>
      </c>
      <c r="I16" s="229" t="str">
        <f>INDEX(Trends!$D$3:$D$404,MATCH(B16,Trends!$C$3:$C$404,0))</f>
        <v>Stable</v>
      </c>
      <c r="J16" s="126" t="str">
        <f>VLOOKUP($B16,Reliability!$A$3:$I$170,9,FALSE)</f>
        <v>Medium</v>
      </c>
      <c r="K16" s="230">
        <f t="shared" si="3"/>
        <v>4.5</v>
      </c>
      <c r="L16" s="230">
        <f>VLOOKUP($B16,'Impact of the crisis'!$C$6:$N$170,12,FALSE)</f>
        <v>5</v>
      </c>
      <c r="M16" s="230">
        <f>VLOOKUP($B16,'Impact of the crisis'!$C$6:$AB$170,26,FALSE)</f>
        <v>4.0999999999999996</v>
      </c>
      <c r="N16" s="230">
        <f>VLOOKUP($B16,'Conditions of people affected'!$C$6:$R$170,16,FALSE)</f>
        <v>4.5</v>
      </c>
      <c r="O16" s="230">
        <f>VLOOKUP($B16,'Conditions of people affected'!$C$6:$R$170,9,FALSE)</f>
        <v>5</v>
      </c>
      <c r="P16" s="230">
        <f>VLOOKUP($B16,'Conditions of people affected'!$C$6:$R$170,15,FALSE)</f>
        <v>4</v>
      </c>
      <c r="Q16" s="230">
        <f t="shared" si="4"/>
        <v>4.8</v>
      </c>
      <c r="R16" s="230">
        <f>VLOOKUP($B16,'Complexity of the crisis'!$C$6:$AN$170,22,FALSE)</f>
        <v>5.0999999999999996</v>
      </c>
      <c r="S16" s="230">
        <f>VLOOKUP($B16,'Complexity of the crisis'!$C$6:$AN$170,38,FALSE)</f>
        <v>4.5</v>
      </c>
      <c r="T16" s="130" t="str">
        <f>VLOOKUP(B16,Lists!$C$3:$E$163,3,FALSE)</f>
        <v>Africa</v>
      </c>
      <c r="U16" s="131">
        <f>VLOOKUP(B16,'INFORM Severity - hidden'!$C$5:$V$170,20,FALSE)</f>
        <v>44519</v>
      </c>
    </row>
    <row r="17" spans="1:21" x14ac:dyDescent="0.35">
      <c r="A17" s="127" t="str">
        <f t="array" ref="A17">IFERROR(INDEX(Lists!$B$2:$B$153,SMALL(IF(Lists!$I$2:$I$153="Individual",ROW(Lists!$B$2:$B$153)),ROW(13:13))-1,1),"")</f>
        <v>Complex crisis in Congo</v>
      </c>
      <c r="B17" s="128" t="str">
        <f>VLOOKUP(A17,Lists!$B$2:$G$153,2,FALSE)</f>
        <v>COG001</v>
      </c>
      <c r="C17" s="128" t="str">
        <f>VLOOKUP(B17,'INFORM Severity - hidden'!$C$5:$D$160,2,FALSE)</f>
        <v>Congo</v>
      </c>
      <c r="D17" s="128" t="str">
        <f>VLOOKUP(A17,Lists!$B$2:$G$153,3,FALSE)</f>
        <v>COG</v>
      </c>
      <c r="E17" s="129" t="str">
        <f>VLOOKUP(A17,Lists!$B$2:$G$153,5,FALSE)</f>
        <v>Complex crisis</v>
      </c>
      <c r="F17" s="228">
        <f t="shared" si="0"/>
        <v>3.4</v>
      </c>
      <c r="G17" s="126">
        <f t="shared" si="1"/>
        <v>4</v>
      </c>
      <c r="H17" s="126" t="str">
        <f t="shared" si="2"/>
        <v>High</v>
      </c>
      <c r="I17" s="229" t="str">
        <f>INDEX(Trends!$D$3:$D$404,MATCH(B17,Trends!$C$3:$C$404,0))</f>
        <v>Stable</v>
      </c>
      <c r="J17" s="126" t="str">
        <f>VLOOKUP($B17,Reliability!$A$3:$I$170,9,FALSE)</f>
        <v>Low</v>
      </c>
      <c r="K17" s="230">
        <f t="shared" si="3"/>
        <v>3.6</v>
      </c>
      <c r="L17" s="230">
        <f>VLOOKUP($B17,'Impact of the crisis'!$C$6:$N$170,12,FALSE)</f>
        <v>4.2</v>
      </c>
      <c r="M17" s="230">
        <f>VLOOKUP($B17,'Impact of the crisis'!$C$6:$AB$170,26,FALSE)</f>
        <v>3.3</v>
      </c>
      <c r="N17" s="230">
        <f>VLOOKUP($B17,'Conditions of people affected'!$C$6:$R$170,16,FALSE)</f>
        <v>3.25</v>
      </c>
      <c r="O17" s="230">
        <f>VLOOKUP($B17,'Conditions of people affected'!$C$6:$R$170,9,FALSE)</f>
        <v>3.5</v>
      </c>
      <c r="P17" s="230">
        <f>VLOOKUP($B17,'Conditions of people affected'!$C$6:$R$170,15,FALSE)</f>
        <v>3</v>
      </c>
      <c r="Q17" s="230">
        <f t="shared" si="4"/>
        <v>3.3</v>
      </c>
      <c r="R17" s="230">
        <f>VLOOKUP($B17,'Complexity of the crisis'!$C$6:$AN$170,22,FALSE)</f>
        <v>3.1</v>
      </c>
      <c r="S17" s="230">
        <f>VLOOKUP($B17,'Complexity of the crisis'!$C$6:$AN$170,38,FALSE)</f>
        <v>3.5</v>
      </c>
      <c r="T17" s="130" t="str">
        <f>VLOOKUP(B17,Lists!$C$3:$E$163,3,FALSE)</f>
        <v>Africa</v>
      </c>
      <c r="U17" s="131">
        <f>VLOOKUP(B17,'INFORM Severity - hidden'!$C$5:$V$170,20,FALSE)</f>
        <v>44356</v>
      </c>
    </row>
    <row r="18" spans="1:21" x14ac:dyDescent="0.35">
      <c r="A18" s="127" t="str">
        <f t="array" ref="A18">IFERROR(INDEX(Lists!$B$2:$B$153,SMALL(IF(Lists!$I$2:$I$153="Individual",ROW(Lists!$B$2:$B$153)),ROW(14:14))-1,1),"")</f>
        <v>Complex crisis in Colombia</v>
      </c>
      <c r="B18" s="128" t="str">
        <f>VLOOKUP(A18,Lists!$B$2:$G$153,2,FALSE)</f>
        <v>COL001</v>
      </c>
      <c r="C18" s="128" t="str">
        <f>VLOOKUP(B18,'INFORM Severity - hidden'!$C$5:$D$160,2,FALSE)</f>
        <v>Colombia</v>
      </c>
      <c r="D18" s="128" t="str">
        <f>VLOOKUP(A18,Lists!$B$2:$G$153,3,FALSE)</f>
        <v>COL</v>
      </c>
      <c r="E18" s="129" t="str">
        <f>VLOOKUP(A18,Lists!$B$2:$G$153,5,FALSE)</f>
        <v>Complex crisis</v>
      </c>
      <c r="F18" s="228">
        <f t="shared" si="0"/>
        <v>4.0999999999999996</v>
      </c>
      <c r="G18" s="126">
        <f t="shared" si="1"/>
        <v>5</v>
      </c>
      <c r="H18" s="126" t="str">
        <f t="shared" si="2"/>
        <v>Very High</v>
      </c>
      <c r="I18" s="229" t="str">
        <f>INDEX(Trends!$D$3:$D$404,MATCH(B18,Trends!$C$3:$C$404,0))</f>
        <v>Increasing</v>
      </c>
      <c r="J18" s="126" t="str">
        <f>VLOOKUP($B18,Reliability!$A$3:$I$170,9,FALSE)</f>
        <v>High</v>
      </c>
      <c r="K18" s="230">
        <f t="shared" si="3"/>
        <v>4</v>
      </c>
      <c r="L18" s="230">
        <f>VLOOKUP($B18,'Impact of the crisis'!$C$6:$N$170,12,FALSE)</f>
        <v>5</v>
      </c>
      <c r="M18" s="230">
        <f>VLOOKUP($B18,'Impact of the crisis'!$C$6:$AB$170,26,FALSE)</f>
        <v>3.3</v>
      </c>
      <c r="N18" s="230">
        <f>VLOOKUP($B18,'Conditions of people affected'!$C$6:$R$170,16,FALSE)</f>
        <v>4.3</v>
      </c>
      <c r="O18" s="230">
        <f>VLOOKUP($B18,'Conditions of people affected'!$C$6:$R$170,9,FALSE)</f>
        <v>4.5999999999999996</v>
      </c>
      <c r="P18" s="230">
        <f>VLOOKUP($B18,'Conditions of people affected'!$C$6:$R$170,15,FALSE)</f>
        <v>4</v>
      </c>
      <c r="Q18" s="230">
        <f t="shared" si="4"/>
        <v>3.8</v>
      </c>
      <c r="R18" s="230">
        <f>VLOOKUP($B18,'Complexity of the crisis'!$C$6:$AN$170,22,FALSE)</f>
        <v>3.5</v>
      </c>
      <c r="S18" s="230">
        <f>VLOOKUP($B18,'Complexity of the crisis'!$C$6:$AN$170,38,FALSE)</f>
        <v>4</v>
      </c>
      <c r="T18" s="130" t="str">
        <f>VLOOKUP(B18,Lists!$C$3:$E$163,3,FALSE)</f>
        <v>Americas</v>
      </c>
      <c r="U18" s="131">
        <f>VLOOKUP(B18,'INFORM Severity - hidden'!$C$5:$V$170,20,FALSE)</f>
        <v>44494</v>
      </c>
    </row>
    <row r="19" spans="1:21" x14ac:dyDescent="0.35">
      <c r="A19" s="127" t="str">
        <f t="array" ref="A19">IFERROR(INDEX(Lists!$B$2:$B$153,SMALL(IF(Lists!$I$2:$I$153="Individual",ROW(Lists!$B$2:$B$153)),ROW(15:15))-1,1),"")</f>
        <v>Venezuela displacement in Colombia</v>
      </c>
      <c r="B19" s="128" t="str">
        <f>VLOOKUP(A19,Lists!$B$2:$G$153,2,FALSE)</f>
        <v>COL002</v>
      </c>
      <c r="C19" s="128" t="str">
        <f>VLOOKUP(B19,'INFORM Severity - hidden'!$C$5:$D$160,2,FALSE)</f>
        <v>Colombia</v>
      </c>
      <c r="D19" s="128" t="str">
        <f>VLOOKUP(A19,Lists!$B$2:$G$153,3,FALSE)</f>
        <v>COL</v>
      </c>
      <c r="E19" s="129" t="str">
        <f>VLOOKUP(A19,Lists!$B$2:$G$153,5,FALSE)</f>
        <v>International displacement</v>
      </c>
      <c r="F19" s="228">
        <f t="shared" si="0"/>
        <v>3.6</v>
      </c>
      <c r="G19" s="126">
        <f t="shared" si="1"/>
        <v>4</v>
      </c>
      <c r="H19" s="126" t="str">
        <f t="shared" si="2"/>
        <v>High</v>
      </c>
      <c r="I19" s="229" t="str">
        <f>INDEX(Trends!$D$3:$D$404,MATCH(B19,Trends!$C$3:$C$404,0))</f>
        <v>Increasing</v>
      </c>
      <c r="J19" s="126" t="str">
        <f>VLOOKUP($B19,Reliability!$A$3:$I$170,9,FALSE)</f>
        <v>Medium</v>
      </c>
      <c r="K19" s="230">
        <f t="shared" si="3"/>
        <v>3.6</v>
      </c>
      <c r="L19" s="230">
        <f>VLOOKUP($B19,'Impact of the crisis'!$C$6:$N$170,12,FALSE)</f>
        <v>2.7</v>
      </c>
      <c r="M19" s="230">
        <f>VLOOKUP($B19,'Impact of the crisis'!$C$6:$AB$170,26,FALSE)</f>
        <v>3.9</v>
      </c>
      <c r="N19" s="230">
        <f>VLOOKUP($B19,'Conditions of people affected'!$C$6:$R$170,16,FALSE)</f>
        <v>3.7</v>
      </c>
      <c r="O19" s="230">
        <f>VLOOKUP($B19,'Conditions of people affected'!$C$6:$R$170,9,FALSE)</f>
        <v>4.4000000000000004</v>
      </c>
      <c r="P19" s="230">
        <f>VLOOKUP($B19,'Conditions of people affected'!$C$6:$R$170,15,FALSE)</f>
        <v>3</v>
      </c>
      <c r="Q19" s="230">
        <f t="shared" si="4"/>
        <v>3.3</v>
      </c>
      <c r="R19" s="230">
        <f>VLOOKUP($B19,'Complexity of the crisis'!$C$6:$AN$170,22,FALSE)</f>
        <v>3.5</v>
      </c>
      <c r="S19" s="230">
        <f>VLOOKUP($B19,'Complexity of the crisis'!$C$6:$AN$170,38,FALSE)</f>
        <v>3</v>
      </c>
      <c r="T19" s="130" t="str">
        <f>VLOOKUP(B19,Lists!$C$3:$E$163,3,FALSE)</f>
        <v>Americas</v>
      </c>
      <c r="U19" s="131">
        <f>VLOOKUP(B19,'INFORM Severity - hidden'!$C$5:$V$170,20,FALSE)</f>
        <v>44456</v>
      </c>
    </row>
    <row r="20" spans="1:21" x14ac:dyDescent="0.35">
      <c r="A20" s="127" t="str">
        <f t="array" ref="A20">IFERROR(INDEX(Lists!$B$2:$B$153,SMALL(IF(Lists!$I$2:$I$153="Individual",ROW(Lists!$B$2:$B$153)),ROW(16:16))-1,1),"")</f>
        <v>Nicaraguan refugees in Costa Rica</v>
      </c>
      <c r="B20" s="128" t="str">
        <f>VLOOKUP(A20,Lists!$B$2:$G$153,2,FALSE)</f>
        <v>CRI002</v>
      </c>
      <c r="C20" s="128" t="str">
        <f>VLOOKUP(B20,'INFORM Severity - hidden'!$C$5:$D$160,2,FALSE)</f>
        <v>Costa Rica</v>
      </c>
      <c r="D20" s="128" t="str">
        <f>VLOOKUP(A20,Lists!$B$2:$G$153,3,FALSE)</f>
        <v>CRI</v>
      </c>
      <c r="E20" s="129" t="str">
        <f>VLOOKUP(A20,Lists!$B$2:$G$153,5,FALSE)</f>
        <v>International displacement</v>
      </c>
      <c r="F20" s="228">
        <f t="shared" si="0"/>
        <v>1.2</v>
      </c>
      <c r="G20" s="126">
        <f t="shared" si="1"/>
        <v>2</v>
      </c>
      <c r="H20" s="126" t="str">
        <f t="shared" si="2"/>
        <v>Low</v>
      </c>
      <c r="I20" s="229" t="str">
        <f>INDEX(Trends!$D$3:$D$404,MATCH(B20,Trends!$C$3:$C$404,0))</f>
        <v>Stable</v>
      </c>
      <c r="J20" s="126" t="str">
        <f>VLOOKUP($B20,Reliability!$A$3:$I$170,9,FALSE)</f>
        <v>Medium</v>
      </c>
      <c r="K20" s="230">
        <f t="shared" si="3"/>
        <v>1.3</v>
      </c>
      <c r="L20" s="230">
        <f>VLOOKUP($B20,'Impact of the crisis'!$C$6:$N$170,12,FALSE)</f>
        <v>1</v>
      </c>
      <c r="M20" s="230">
        <f>VLOOKUP($B20,'Impact of the crisis'!$C$6:$AB$170,26,FALSE)</f>
        <v>1.5</v>
      </c>
      <c r="N20" s="230">
        <f>VLOOKUP($B20,'Conditions of people affected'!$C$6:$R$170,16,FALSE)</f>
        <v>1.05</v>
      </c>
      <c r="O20" s="230">
        <f>VLOOKUP($B20,'Conditions of people affected'!$C$6:$R$170,9,FALSE)</f>
        <v>1.1000000000000001</v>
      </c>
      <c r="P20" s="230">
        <f>VLOOKUP($B20,'Conditions of people affected'!$C$6:$R$170,15,FALSE)</f>
        <v>1</v>
      </c>
      <c r="Q20" s="230">
        <f t="shared" si="4"/>
        <v>1.2</v>
      </c>
      <c r="R20" s="230">
        <f>VLOOKUP($B20,'Complexity of the crisis'!$C$6:$AN$170,22,FALSE)</f>
        <v>0.9</v>
      </c>
      <c r="S20" s="230">
        <f>VLOOKUP($B20,'Complexity of the crisis'!$C$6:$AN$170,38,FALSE)</f>
        <v>1.5</v>
      </c>
      <c r="T20" s="130" t="str">
        <f>VLOOKUP(B20,Lists!$C$3:$E$163,3,FALSE)</f>
        <v>Americas</v>
      </c>
      <c r="U20" s="131">
        <f>VLOOKUP(B20,'INFORM Severity - hidden'!$C$5:$V$170,20,FALSE)</f>
        <v>44351</v>
      </c>
    </row>
    <row r="21" spans="1:21" x14ac:dyDescent="0.35">
      <c r="A21" s="127" t="str">
        <f t="array" ref="A21">IFERROR(INDEX(Lists!$B$2:$B$153,SMALL(IF(Lists!$I$2:$I$153="Individual",ROW(Lists!$B$2:$B$153)),ROW(17:17))-1,1),"")</f>
        <v>Mixed migration in Djibouti</v>
      </c>
      <c r="B21" s="128" t="str">
        <f>VLOOKUP(A21,Lists!$B$2:$G$153,2,FALSE)</f>
        <v>DJI002</v>
      </c>
      <c r="C21" s="128" t="str">
        <f>VLOOKUP(B21,'INFORM Severity - hidden'!$C$5:$D$160,2,FALSE)</f>
        <v>Djibouti</v>
      </c>
      <c r="D21" s="128" t="str">
        <f>VLOOKUP(A21,Lists!$B$2:$G$153,3,FALSE)</f>
        <v>DJI</v>
      </c>
      <c r="E21" s="129" t="str">
        <f>VLOOKUP(A21,Lists!$B$2:$G$153,5,FALSE)</f>
        <v>International displacement</v>
      </c>
      <c r="F21" s="228">
        <f t="shared" si="0"/>
        <v>1.8</v>
      </c>
      <c r="G21" s="126">
        <f t="shared" si="1"/>
        <v>2</v>
      </c>
      <c r="H21" s="126" t="str">
        <f t="shared" si="2"/>
        <v>Low</v>
      </c>
      <c r="I21" s="229" t="str">
        <f>INDEX(Trends!$D$3:$D$404,MATCH(B21,Trends!$C$3:$C$404,0))</f>
        <v>Stable</v>
      </c>
      <c r="J21" s="126" t="str">
        <f>VLOOKUP($B21,Reliability!$A$3:$I$170,9,FALSE)</f>
        <v>Very High</v>
      </c>
      <c r="K21" s="230">
        <f t="shared" si="3"/>
        <v>2</v>
      </c>
      <c r="L21" s="230">
        <f>VLOOKUP($B21,'Impact of the crisis'!$C$6:$N$170,12,FALSE)</f>
        <v>3.1</v>
      </c>
      <c r="M21" s="230">
        <f>VLOOKUP($B21,'Impact of the crisis'!$C$6:$AB$170,26,FALSE)</f>
        <v>1.3</v>
      </c>
      <c r="N21" s="230">
        <f>VLOOKUP($B21,'Conditions of people affected'!$C$6:$R$170,16,FALSE)</f>
        <v>0.95</v>
      </c>
      <c r="O21" s="230">
        <f>VLOOKUP($B21,'Conditions of people affected'!$C$6:$R$170,9,FALSE)</f>
        <v>0.9</v>
      </c>
      <c r="P21" s="230">
        <f>VLOOKUP($B21,'Conditions of people affected'!$C$6:$R$170,15,FALSE)</f>
        <v>1</v>
      </c>
      <c r="Q21" s="230">
        <f t="shared" si="4"/>
        <v>2.8</v>
      </c>
      <c r="R21" s="230">
        <f>VLOOKUP($B21,'Complexity of the crisis'!$C$6:$AN$170,22,FALSE)</f>
        <v>3.1</v>
      </c>
      <c r="S21" s="230">
        <f>VLOOKUP($B21,'Complexity of the crisis'!$C$6:$AN$170,38,FALSE)</f>
        <v>2.5</v>
      </c>
      <c r="T21" s="130" t="str">
        <f>VLOOKUP(B21,Lists!$C$3:$E$163,3,FALSE)</f>
        <v>Africa</v>
      </c>
      <c r="U21" s="131">
        <f>VLOOKUP(B21,'INFORM Severity - hidden'!$C$5:$V$170,20,FALSE)</f>
        <v>44521</v>
      </c>
    </row>
    <row r="22" spans="1:21" x14ac:dyDescent="0.35">
      <c r="A22" s="127" t="str">
        <f t="array" ref="A22">IFERROR(INDEX(Lists!$B$2:$B$153,SMALL(IF(Lists!$I$2:$I$153="Individual",ROW(Lists!$B$2:$B$153)),ROW(18:18))-1,1),"")</f>
        <v>Drought in Djibouti</v>
      </c>
      <c r="B22" s="128" t="str">
        <f>VLOOKUP(A22,Lists!$B$2:$G$153,2,FALSE)</f>
        <v>DJI003</v>
      </c>
      <c r="C22" s="128" t="str">
        <f>VLOOKUP(B22,'INFORM Severity - hidden'!$C$5:$D$160,2,FALSE)</f>
        <v>Djibouti</v>
      </c>
      <c r="D22" s="128" t="str">
        <f>VLOOKUP(A22,Lists!$B$2:$G$153,3,FALSE)</f>
        <v>DJI</v>
      </c>
      <c r="E22" s="129" t="str">
        <f>VLOOKUP(A22,Lists!$B$2:$G$153,5,FALSE)</f>
        <v>Drought</v>
      </c>
      <c r="F22" s="228">
        <f t="shared" si="0"/>
        <v>2.7</v>
      </c>
      <c r="G22" s="126">
        <f t="shared" si="1"/>
        <v>3</v>
      </c>
      <c r="H22" s="126" t="str">
        <f t="shared" si="2"/>
        <v>Medium</v>
      </c>
      <c r="I22" s="229" t="str">
        <f>INDEX(Trends!$D$3:$D$404,MATCH(B22,Trends!$C$3:$C$404,0))</f>
        <v>Increasing</v>
      </c>
      <c r="J22" s="126" t="str">
        <f>VLOOKUP($B22,Reliability!$A$3:$I$170,9,FALSE)</f>
        <v>High</v>
      </c>
      <c r="K22" s="230">
        <f t="shared" si="3"/>
        <v>2</v>
      </c>
      <c r="L22" s="230">
        <f>VLOOKUP($B22,'Impact of the crisis'!$C$6:$N$170,12,FALSE)</f>
        <v>3.1</v>
      </c>
      <c r="M22" s="230">
        <f>VLOOKUP($B22,'Impact of the crisis'!$C$6:$AB$170,26,FALSE)</f>
        <v>1.4</v>
      </c>
      <c r="N22" s="230">
        <f>VLOOKUP($B22,'Conditions of people affected'!$C$6:$R$170,16,FALSE)</f>
        <v>2.5499999999999998</v>
      </c>
      <c r="O22" s="230">
        <f>VLOOKUP($B22,'Conditions of people affected'!$C$6:$R$170,9,FALSE)</f>
        <v>2.1</v>
      </c>
      <c r="P22" s="230">
        <f>VLOOKUP($B22,'Conditions of people affected'!$C$6:$R$170,15,FALSE)</f>
        <v>3</v>
      </c>
      <c r="Q22" s="230">
        <f t="shared" si="4"/>
        <v>3.3</v>
      </c>
      <c r="R22" s="230">
        <f>VLOOKUP($B22,'Complexity of the crisis'!$C$6:$AN$170,22,FALSE)</f>
        <v>3.1</v>
      </c>
      <c r="S22" s="230">
        <f>VLOOKUP($B22,'Complexity of the crisis'!$C$6:$AN$170,38,FALSE)</f>
        <v>3.5</v>
      </c>
      <c r="T22" s="130" t="str">
        <f>VLOOKUP(B22,Lists!$C$3:$E$163,3,FALSE)</f>
        <v>Africa</v>
      </c>
      <c r="U22" s="131">
        <f>VLOOKUP(B22,'INFORM Severity - hidden'!$C$5:$V$170,20,FALSE)</f>
        <v>44521</v>
      </c>
    </row>
    <row r="23" spans="1:21" x14ac:dyDescent="0.35">
      <c r="A23" s="127" t="str">
        <f t="array" ref="A23">IFERROR(INDEX(Lists!$B$2:$B$153,SMALL(IF(Lists!$I$2:$I$153="Individual",ROW(Lists!$B$2:$B$153)),ROW(19:19))-1,1),"")</f>
        <v>Mixed migration flows in Algeria</v>
      </c>
      <c r="B23" s="128" t="str">
        <f>VLOOKUP(A23,Lists!$B$2:$G$153,2,FALSE)</f>
        <v>DZA002</v>
      </c>
      <c r="C23" s="128" t="str">
        <f>VLOOKUP(B23,'INFORM Severity - hidden'!$C$5:$D$160,2,FALSE)</f>
        <v>Algeria</v>
      </c>
      <c r="D23" s="128" t="str">
        <f>VLOOKUP(A23,Lists!$B$2:$G$153,3,FALSE)</f>
        <v>DZA</v>
      </c>
      <c r="E23" s="129" t="str">
        <f>VLOOKUP(A23,Lists!$B$2:$G$153,5,FALSE)</f>
        <v>International displacement</v>
      </c>
      <c r="F23" s="228" t="str">
        <f t="shared" si="0"/>
        <v>x</v>
      </c>
      <c r="G23" s="126" t="str">
        <f t="shared" si="1"/>
        <v>x</v>
      </c>
      <c r="H23" s="126" t="str">
        <f t="shared" si="2"/>
        <v>x</v>
      </c>
      <c r="I23" s="229" t="str">
        <f>INDEX(Trends!$D$3:$D$404,MATCH(B23,Trends!$C$3:$C$404,0))</f>
        <v>-</v>
      </c>
      <c r="J23" s="126" t="str">
        <f>VLOOKUP($B23,Reliability!$A$3:$I$170,9,FALSE)</f>
        <v>Very Low</v>
      </c>
      <c r="K23" s="230">
        <f t="shared" si="3"/>
        <v>4.5</v>
      </c>
      <c r="L23" s="230">
        <f>VLOOKUP($B23,'Impact of the crisis'!$C$6:$N$170,12,FALSE)</f>
        <v>5</v>
      </c>
      <c r="M23" s="230">
        <f>VLOOKUP($B23,'Impact of the crisis'!$C$6:$AB$170,26,FALSE)</f>
        <v>4.2</v>
      </c>
      <c r="N23" s="230" t="str">
        <f>VLOOKUP($B23,'Conditions of people affected'!$C$6:$R$170,16,FALSE)</f>
        <v>x</v>
      </c>
      <c r="O23" s="230" t="str">
        <f>VLOOKUP($B23,'Conditions of people affected'!$C$6:$R$170,9,FALSE)</f>
        <v>x</v>
      </c>
      <c r="P23" s="230" t="str">
        <f>VLOOKUP($B23,'Conditions of people affected'!$C$6:$R$170,15,FALSE)</f>
        <v>x</v>
      </c>
      <c r="Q23" s="230">
        <f t="shared" si="4"/>
        <v>2.7</v>
      </c>
      <c r="R23" s="230">
        <f>VLOOKUP($B23,'Complexity of the crisis'!$C$6:$AN$170,22,FALSE)</f>
        <v>3.6</v>
      </c>
      <c r="S23" s="230">
        <f>VLOOKUP($B23,'Complexity of the crisis'!$C$6:$AN$170,38,FALSE)</f>
        <v>1.5</v>
      </c>
      <c r="T23" s="130" t="str">
        <f>VLOOKUP(B23,Lists!$C$3:$E$163,3,FALSE)</f>
        <v>Africa</v>
      </c>
      <c r="U23" s="131">
        <f>VLOOKUP(B23,'INFORM Severity - hidden'!$C$5:$V$170,20,FALSE)</f>
        <v>44411</v>
      </c>
    </row>
    <row r="24" spans="1:21" x14ac:dyDescent="0.35">
      <c r="A24" s="127" t="str">
        <f t="array" ref="A24">IFERROR(INDEX(Lists!$B$2:$B$153,SMALL(IF(Lists!$I$2:$I$153="Individual",ROW(Lists!$B$2:$B$153)),ROW(20:20))-1,1),"")</f>
        <v>Sahrawi refugees in Algeria</v>
      </c>
      <c r="B24" s="128" t="str">
        <f>VLOOKUP(A24,Lists!$B$2:$G$153,2,FALSE)</f>
        <v>DZA003</v>
      </c>
      <c r="C24" s="128" t="str">
        <f>VLOOKUP(B24,'INFORM Severity - hidden'!$C$5:$D$160,2,FALSE)</f>
        <v>Algeria</v>
      </c>
      <c r="D24" s="128" t="str">
        <f>VLOOKUP(A24,Lists!$B$2:$G$153,3,FALSE)</f>
        <v>DZA</v>
      </c>
      <c r="E24" s="129" t="str">
        <f>VLOOKUP(A24,Lists!$B$2:$G$153,5,FALSE)</f>
        <v>International displacement</v>
      </c>
      <c r="F24" s="228">
        <f t="shared" si="0"/>
        <v>2.2999999999999998</v>
      </c>
      <c r="G24" s="126">
        <f t="shared" si="1"/>
        <v>3</v>
      </c>
      <c r="H24" s="126" t="str">
        <f t="shared" si="2"/>
        <v>Medium</v>
      </c>
      <c r="I24" s="229" t="str">
        <f>INDEX(Trends!$D$3:$D$404,MATCH(B24,Trends!$C$3:$C$404,0))</f>
        <v>Stable</v>
      </c>
      <c r="J24" s="126" t="str">
        <f>VLOOKUP($B24,Reliability!$A$3:$I$170,9,FALSE)</f>
        <v>Medium</v>
      </c>
      <c r="K24" s="230">
        <f t="shared" si="3"/>
        <v>2.2000000000000002</v>
      </c>
      <c r="L24" s="230">
        <f>VLOOKUP($B24,'Impact of the crisis'!$C$6:$N$170,12,FALSE)</f>
        <v>1.1000000000000001</v>
      </c>
      <c r="M24" s="230">
        <f>VLOOKUP($B24,'Impact of the crisis'!$C$6:$AB$170,26,FALSE)</f>
        <v>2.6</v>
      </c>
      <c r="N24" s="230">
        <f>VLOOKUP($B24,'Conditions of people affected'!$C$6:$R$170,16,FALSE)</f>
        <v>2.2999999999999998</v>
      </c>
      <c r="O24" s="230">
        <f>VLOOKUP($B24,'Conditions of people affected'!$C$6:$R$170,9,FALSE)</f>
        <v>1.6</v>
      </c>
      <c r="P24" s="230">
        <f>VLOOKUP($B24,'Conditions of people affected'!$C$6:$R$170,15,FALSE)</f>
        <v>3</v>
      </c>
      <c r="Q24" s="230">
        <f t="shared" si="4"/>
        <v>2.5</v>
      </c>
      <c r="R24" s="230">
        <f>VLOOKUP($B24,'Complexity of the crisis'!$C$6:$AN$170,22,FALSE)</f>
        <v>3.6</v>
      </c>
      <c r="S24" s="230">
        <f>VLOOKUP($B24,'Complexity of the crisis'!$C$6:$AN$170,38,FALSE)</f>
        <v>1</v>
      </c>
      <c r="T24" s="130" t="str">
        <f>VLOOKUP(B24,Lists!$C$3:$E$163,3,FALSE)</f>
        <v>Africa</v>
      </c>
      <c r="U24" s="131">
        <f>VLOOKUP(B24,'INFORM Severity - hidden'!$C$5:$V$170,20,FALSE)</f>
        <v>44411</v>
      </c>
    </row>
    <row r="25" spans="1:21" x14ac:dyDescent="0.35">
      <c r="A25" s="127" t="str">
        <f t="array" ref="A25">IFERROR(INDEX(Lists!$B$2:$B$153,SMALL(IF(Lists!$I$2:$I$153="Individual",ROW(Lists!$B$2:$B$153)),ROW(21:21))-1,1),"")</f>
        <v>Venezuela displacement in Ecuador</v>
      </c>
      <c r="B25" s="128" t="str">
        <f>VLOOKUP(A25,Lists!$B$2:$G$153,2,FALSE)</f>
        <v>ECU002</v>
      </c>
      <c r="C25" s="128" t="str">
        <f>VLOOKUP(B25,'INFORM Severity - hidden'!$C$5:$D$160,2,FALSE)</f>
        <v>Ecuador</v>
      </c>
      <c r="D25" s="128" t="str">
        <f>VLOOKUP(A25,Lists!$B$2:$G$153,3,FALSE)</f>
        <v>ECU</v>
      </c>
      <c r="E25" s="129" t="str">
        <f>VLOOKUP(A25,Lists!$B$2:$G$153,5,FALSE)</f>
        <v>International displacement</v>
      </c>
      <c r="F25" s="228">
        <f t="shared" si="0"/>
        <v>2.4</v>
      </c>
      <c r="G25" s="126">
        <f t="shared" si="1"/>
        <v>3</v>
      </c>
      <c r="H25" s="126" t="str">
        <f t="shared" si="2"/>
        <v>Medium</v>
      </c>
      <c r="I25" s="229" t="str">
        <f>INDEX(Trends!$D$3:$D$404,MATCH(B25,Trends!$C$3:$C$404,0))</f>
        <v>Stable</v>
      </c>
      <c r="J25" s="126" t="str">
        <f>VLOOKUP($B25,Reliability!$A$3:$I$170,9,FALSE)</f>
        <v>Medium</v>
      </c>
      <c r="K25" s="230">
        <f t="shared" si="3"/>
        <v>1.9</v>
      </c>
      <c r="L25" s="230">
        <f>VLOOKUP($B25,'Impact of the crisis'!$C$6:$N$170,12,FALSE)</f>
        <v>1.4</v>
      </c>
      <c r="M25" s="230">
        <f>VLOOKUP($B25,'Impact of the crisis'!$C$6:$AB$170,26,FALSE)</f>
        <v>2.2000000000000002</v>
      </c>
      <c r="N25" s="230">
        <f>VLOOKUP($B25,'Conditions of people affected'!$C$6:$R$170,16,FALSE)</f>
        <v>2.85</v>
      </c>
      <c r="O25" s="230">
        <f>VLOOKUP($B25,'Conditions of people affected'!$C$6:$R$170,9,FALSE)</f>
        <v>2.7</v>
      </c>
      <c r="P25" s="230">
        <f>VLOOKUP($B25,'Conditions of people affected'!$C$6:$R$170,15,FALSE)</f>
        <v>3</v>
      </c>
      <c r="Q25" s="230">
        <f t="shared" si="4"/>
        <v>2.1</v>
      </c>
      <c r="R25" s="230">
        <f>VLOOKUP($B25,'Complexity of the crisis'!$C$6:$AN$170,22,FALSE)</f>
        <v>2.6</v>
      </c>
      <c r="S25" s="230">
        <f>VLOOKUP($B25,'Complexity of the crisis'!$C$6:$AN$170,38,FALSE)</f>
        <v>1.5</v>
      </c>
      <c r="T25" s="130" t="str">
        <f>VLOOKUP(B25,Lists!$C$3:$E$163,3,FALSE)</f>
        <v>Americas</v>
      </c>
      <c r="U25" s="131">
        <f>VLOOKUP(B25,'INFORM Severity - hidden'!$C$5:$V$170,20,FALSE)</f>
        <v>44348</v>
      </c>
    </row>
    <row r="26" spans="1:21" x14ac:dyDescent="0.35">
      <c r="A26" s="127" t="str">
        <f t="array" ref="A26">IFERROR(INDEX(Lists!$B$2:$B$153,SMALL(IF(Lists!$I$2:$I$153="Individual",ROW(Lists!$B$2:$B$153)),ROW(22:22))-1,1),"")</f>
        <v>Syrian Refugee Crisis in Egypt</v>
      </c>
      <c r="B26" s="128" t="str">
        <f>VLOOKUP(A26,Lists!$B$2:$G$153,2,FALSE)</f>
        <v>EGY002</v>
      </c>
      <c r="C26" s="128" t="str">
        <f>VLOOKUP(B26,'INFORM Severity - hidden'!$C$5:$D$160,2,FALSE)</f>
        <v>Egypt</v>
      </c>
      <c r="D26" s="128" t="str">
        <f>VLOOKUP(A26,Lists!$B$2:$G$153,3,FALSE)</f>
        <v>EGY</v>
      </c>
      <c r="E26" s="129" t="str">
        <f>VLOOKUP(A26,Lists!$B$2:$G$153,5,FALSE)</f>
        <v>International displacement</v>
      </c>
      <c r="F26" s="228">
        <f t="shared" si="0"/>
        <v>2.5</v>
      </c>
      <c r="G26" s="126">
        <f t="shared" si="1"/>
        <v>3</v>
      </c>
      <c r="H26" s="126" t="str">
        <f t="shared" si="2"/>
        <v>Medium</v>
      </c>
      <c r="I26" s="229" t="str">
        <f>INDEX(Trends!$D$3:$D$404,MATCH(B26,Trends!$C$3:$C$404,0))</f>
        <v>Stable</v>
      </c>
      <c r="J26" s="126" t="str">
        <f>VLOOKUP($B26,Reliability!$A$3:$I$170,9,FALSE)</f>
        <v>Medium</v>
      </c>
      <c r="K26" s="230">
        <f t="shared" si="3"/>
        <v>2.2999999999999998</v>
      </c>
      <c r="L26" s="230">
        <f>VLOOKUP($B26,'Impact of the crisis'!$C$6:$N$170,12,FALSE)</f>
        <v>2.4</v>
      </c>
      <c r="M26" s="230">
        <f>VLOOKUP($B26,'Impact of the crisis'!$C$6:$AB$170,26,FALSE)</f>
        <v>2.2999999999999998</v>
      </c>
      <c r="N26" s="230">
        <f>VLOOKUP($B26,'Conditions of people affected'!$C$6:$R$170,16,FALSE)</f>
        <v>2.4</v>
      </c>
      <c r="O26" s="230">
        <f>VLOOKUP($B26,'Conditions of people affected'!$C$6:$R$170,9,FALSE)</f>
        <v>2.8</v>
      </c>
      <c r="P26" s="230">
        <f>VLOOKUP($B26,'Conditions of people affected'!$C$6:$R$170,15,FALSE)</f>
        <v>2</v>
      </c>
      <c r="Q26" s="230">
        <f t="shared" si="4"/>
        <v>2.8</v>
      </c>
      <c r="R26" s="230">
        <f>VLOOKUP($B26,'Complexity of the crisis'!$C$6:$AN$170,22,FALSE)</f>
        <v>3.7</v>
      </c>
      <c r="S26" s="230">
        <f>VLOOKUP($B26,'Complexity of the crisis'!$C$6:$AN$170,38,FALSE)</f>
        <v>1.5</v>
      </c>
      <c r="T26" s="130" t="str">
        <f>VLOOKUP(B26,Lists!$C$3:$E$163,3,FALSE)</f>
        <v>Africa</v>
      </c>
      <c r="U26" s="131">
        <f>VLOOKUP(B26,'INFORM Severity - hidden'!$C$5:$V$170,20,FALSE)</f>
        <v>44411</v>
      </c>
    </row>
    <row r="27" spans="1:21" x14ac:dyDescent="0.35">
      <c r="A27" s="127" t="str">
        <f t="array" ref="A27">IFERROR(INDEX(Lists!$B$2:$B$153,SMALL(IF(Lists!$I$2:$I$153="Individual",ROW(Lists!$B$2:$B$153)),ROW(23:23))-1,1),"")</f>
        <v>Complex crisis in Eritrea</v>
      </c>
      <c r="B27" s="128" t="str">
        <f>VLOOKUP(A27,Lists!$B$2:$G$153,2,FALSE)</f>
        <v>ERI001</v>
      </c>
      <c r="C27" s="128" t="str">
        <f>VLOOKUP(B27,'INFORM Severity - hidden'!$C$5:$D$160,2,FALSE)</f>
        <v>Eritrea</v>
      </c>
      <c r="D27" s="128" t="str">
        <f>VLOOKUP(A27,Lists!$B$2:$G$153,3,FALSE)</f>
        <v>ERI</v>
      </c>
      <c r="E27" s="129" t="str">
        <f>VLOOKUP(A27,Lists!$B$2:$G$153,5,FALSE)</f>
        <v>Complex crisis</v>
      </c>
      <c r="F27" s="228">
        <f t="shared" si="0"/>
        <v>3.8</v>
      </c>
      <c r="G27" s="126">
        <f t="shared" si="1"/>
        <v>4</v>
      </c>
      <c r="H27" s="126" t="str">
        <f t="shared" si="2"/>
        <v>High</v>
      </c>
      <c r="I27" s="229" t="str">
        <f>INDEX(Trends!$D$3:$D$404,MATCH(B27,Trends!$C$3:$C$404,0))</f>
        <v>Stable</v>
      </c>
      <c r="J27" s="126" t="str">
        <f>VLOOKUP($B27,Reliability!$A$3:$I$170,9,FALSE)</f>
        <v>Medium</v>
      </c>
      <c r="K27" s="230">
        <f t="shared" si="3"/>
        <v>3.4</v>
      </c>
      <c r="L27" s="230">
        <f>VLOOKUP($B27,'Impact of the crisis'!$C$6:$N$170,12,FALSE)</f>
        <v>3.8</v>
      </c>
      <c r="M27" s="230">
        <f>VLOOKUP($B27,'Impact of the crisis'!$C$6:$AB$170,26,FALSE)</f>
        <v>3.1</v>
      </c>
      <c r="N27" s="230">
        <f>VLOOKUP($B27,'Conditions of people affected'!$C$6:$R$170,16,FALSE)</f>
        <v>3.5</v>
      </c>
      <c r="O27" s="230">
        <f>VLOOKUP($B27,'Conditions of people affected'!$C$6:$R$170,9,FALSE)</f>
        <v>4</v>
      </c>
      <c r="P27" s="230">
        <f>VLOOKUP($B27,'Conditions of people affected'!$C$6:$R$170,15,FALSE)</f>
        <v>3</v>
      </c>
      <c r="Q27" s="230">
        <f t="shared" si="4"/>
        <v>4.5999999999999996</v>
      </c>
      <c r="R27" s="230">
        <f>VLOOKUP($B27,'Complexity of the crisis'!$C$6:$AN$170,22,FALSE)</f>
        <v>4.0999999999999996</v>
      </c>
      <c r="S27" s="230">
        <f>VLOOKUP($B27,'Complexity of the crisis'!$C$6:$AN$170,38,FALSE)</f>
        <v>5</v>
      </c>
      <c r="T27" s="130" t="str">
        <f>VLOOKUP(B27,Lists!$C$3:$E$163,3,FALSE)</f>
        <v>Africa</v>
      </c>
      <c r="U27" s="131">
        <f>VLOOKUP(B27,'INFORM Severity - hidden'!$C$5:$V$170,20,FALSE)</f>
        <v>44350</v>
      </c>
    </row>
    <row r="28" spans="1:21" x14ac:dyDescent="0.35">
      <c r="A28" s="127" t="str">
        <f t="array" ref="A28">IFERROR(INDEX(Lists!$B$2:$B$153,SMALL(IF(Lists!$I$2:$I$153="Individual",ROW(Lists!$B$2:$B$153)),ROW(24:24))-1,1),"")</f>
        <v>Mixed migration flows in spain</v>
      </c>
      <c r="B28" s="128" t="str">
        <f>VLOOKUP(A28,Lists!$B$2:$G$153,2,FALSE)</f>
        <v>ESP002</v>
      </c>
      <c r="C28" s="128" t="str">
        <f>VLOOKUP(B28,'INFORM Severity - hidden'!$C$5:$D$160,2,FALSE)</f>
        <v>Spain</v>
      </c>
      <c r="D28" s="128" t="str">
        <f>VLOOKUP(A28,Lists!$B$2:$G$153,3,FALSE)</f>
        <v>ESP</v>
      </c>
      <c r="E28" s="129" t="str">
        <f>VLOOKUP(A28,Lists!$B$2:$G$153,5,FALSE)</f>
        <v>International displacement</v>
      </c>
      <c r="F28" s="228">
        <f t="shared" si="0"/>
        <v>1.8</v>
      </c>
      <c r="G28" s="126">
        <f t="shared" si="1"/>
        <v>2</v>
      </c>
      <c r="H28" s="126" t="str">
        <f t="shared" si="2"/>
        <v>Low</v>
      </c>
      <c r="I28" s="229" t="str">
        <f>INDEX(Trends!$D$3:$D$404,MATCH(B28,Trends!$C$3:$C$404,0))</f>
        <v>Stable</v>
      </c>
      <c r="J28" s="126" t="str">
        <f>VLOOKUP($B28,Reliability!$A$3:$I$170,9,FALSE)</f>
        <v>High</v>
      </c>
      <c r="K28" s="230">
        <f t="shared" si="3"/>
        <v>2.5</v>
      </c>
      <c r="L28" s="230">
        <f>VLOOKUP($B28,'Impact of the crisis'!$C$6:$N$170,12,FALSE)</f>
        <v>2.2000000000000002</v>
      </c>
      <c r="M28" s="230">
        <f>VLOOKUP($B28,'Impact of the crisis'!$C$6:$AB$170,26,FALSE)</f>
        <v>2.6</v>
      </c>
      <c r="N28" s="230">
        <f>VLOOKUP($B28,'Conditions of people affected'!$C$6:$R$170,16,FALSE)</f>
        <v>1.4</v>
      </c>
      <c r="O28" s="230">
        <f>VLOOKUP($B28,'Conditions of people affected'!$C$6:$R$170,9,FALSE)</f>
        <v>1.8</v>
      </c>
      <c r="P28" s="230">
        <f>VLOOKUP($B28,'Conditions of people affected'!$C$6:$R$170,15,FALSE)</f>
        <v>1</v>
      </c>
      <c r="Q28" s="230">
        <f t="shared" si="4"/>
        <v>1.8</v>
      </c>
      <c r="R28" s="230">
        <f>VLOOKUP($B28,'Complexity of the crisis'!$C$6:$AN$170,22,FALSE)</f>
        <v>2.1</v>
      </c>
      <c r="S28" s="230">
        <f>VLOOKUP($B28,'Complexity of the crisis'!$C$6:$AN$170,38,FALSE)</f>
        <v>1.5</v>
      </c>
      <c r="T28" s="130" t="str">
        <f>VLOOKUP(B28,Lists!$C$3:$E$163,3,FALSE)</f>
        <v>Europe</v>
      </c>
      <c r="U28" s="131">
        <f>VLOOKUP(B28,'INFORM Severity - hidden'!$C$5:$V$170,20,FALSE)</f>
        <v>44376</v>
      </c>
    </row>
    <row r="29" spans="1:21" x14ac:dyDescent="0.35">
      <c r="A29" s="127" t="str">
        <f t="array" ref="A29">IFERROR(INDEX(Lists!$B$2:$B$153,SMALL(IF(Lists!$I$2:$I$153="Individual",ROW(Lists!$B$2:$B$153)),ROW(25:25))-1,1),"")</f>
        <v>Complex crisis in Ethiopia</v>
      </c>
      <c r="B29" s="128" t="str">
        <f>VLOOKUP(A29,Lists!$B$2:$G$153,2,FALSE)</f>
        <v>ETH001</v>
      </c>
      <c r="C29" s="128" t="str">
        <f>VLOOKUP(B29,'INFORM Severity - hidden'!$C$5:$D$160,2,FALSE)</f>
        <v>Ethiopia</v>
      </c>
      <c r="D29" s="128" t="str">
        <f>VLOOKUP(A29,Lists!$B$2:$G$153,3,FALSE)</f>
        <v>ETH</v>
      </c>
      <c r="E29" s="129" t="str">
        <f>VLOOKUP(A29,Lists!$B$2:$G$153,5,FALSE)</f>
        <v>Complex crisis</v>
      </c>
      <c r="F29" s="228">
        <f t="shared" si="0"/>
        <v>4.8</v>
      </c>
      <c r="G29" s="126">
        <f t="shared" si="1"/>
        <v>5</v>
      </c>
      <c r="H29" s="126" t="str">
        <f t="shared" si="2"/>
        <v>Very High</v>
      </c>
      <c r="I29" s="229" t="str">
        <f>INDEX(Trends!$D$3:$D$404,MATCH(B29,Trends!$C$3:$C$404,0))</f>
        <v>Increasing</v>
      </c>
      <c r="J29" s="126" t="str">
        <f>VLOOKUP($B29,Reliability!$A$3:$I$170,9,FALSE)</f>
        <v>High</v>
      </c>
      <c r="K29" s="230">
        <f t="shared" si="3"/>
        <v>4.8</v>
      </c>
      <c r="L29" s="230">
        <f>VLOOKUP($B29,'Impact of the crisis'!$C$6:$N$170,12,FALSE)</f>
        <v>5</v>
      </c>
      <c r="M29" s="230">
        <f>VLOOKUP($B29,'Impact of the crisis'!$C$6:$AB$170,26,FALSE)</f>
        <v>4.7</v>
      </c>
      <c r="N29" s="230">
        <f>VLOOKUP($B29,'Conditions of people affected'!$C$6:$R$170,16,FALSE)</f>
        <v>5</v>
      </c>
      <c r="O29" s="230">
        <f>VLOOKUP($B29,'Conditions of people affected'!$C$6:$R$170,9,FALSE)</f>
        <v>5</v>
      </c>
      <c r="P29" s="230">
        <f>VLOOKUP($B29,'Conditions of people affected'!$C$6:$R$170,15,FALSE)</f>
        <v>5</v>
      </c>
      <c r="Q29" s="230">
        <f t="shared" si="4"/>
        <v>4.5999999999999996</v>
      </c>
      <c r="R29" s="230">
        <f>VLOOKUP($B29,'Complexity of the crisis'!$C$6:$AN$170,22,FALSE)</f>
        <v>4.5999999999999996</v>
      </c>
      <c r="S29" s="230">
        <f>VLOOKUP($B29,'Complexity of the crisis'!$C$6:$AN$170,38,FALSE)</f>
        <v>4.5</v>
      </c>
      <c r="T29" s="130" t="str">
        <f>VLOOKUP(B29,Lists!$C$3:$E$163,3,FALSE)</f>
        <v>Africa</v>
      </c>
      <c r="U29" s="131">
        <f>VLOOKUP(B29,'INFORM Severity - hidden'!$C$5:$V$170,20,FALSE)</f>
        <v>44514</v>
      </c>
    </row>
    <row r="30" spans="1:21" x14ac:dyDescent="0.35">
      <c r="A30" s="127" t="str">
        <f t="array" ref="A30">IFERROR(INDEX(Lists!$B$2:$B$153,SMALL(IF(Lists!$I$2:$I$153="Individual",ROW(Lists!$B$2:$B$153)),ROW(26:26))-1,1),"")</f>
        <v>Flood Crisis in Ethiopia</v>
      </c>
      <c r="B30" s="128" t="str">
        <f>VLOOKUP(A30,Lists!$B$2:$G$153,2,FALSE)</f>
        <v>ETH002</v>
      </c>
      <c r="C30" s="128" t="str">
        <f>VLOOKUP(B30,'INFORM Severity - hidden'!$C$5:$D$160,2,FALSE)</f>
        <v>Ethiopia</v>
      </c>
      <c r="D30" s="128" t="str">
        <f>VLOOKUP(A30,Lists!$B$2:$G$153,3,FALSE)</f>
        <v>ETH</v>
      </c>
      <c r="E30" s="129" t="str">
        <f>VLOOKUP(A30,Lists!$B$2:$G$153,5,FALSE)</f>
        <v>Flood</v>
      </c>
      <c r="F30" s="228">
        <f t="shared" si="0"/>
        <v>2.8</v>
      </c>
      <c r="G30" s="126">
        <f t="shared" si="1"/>
        <v>3</v>
      </c>
      <c r="H30" s="126" t="str">
        <f t="shared" si="2"/>
        <v>Medium</v>
      </c>
      <c r="I30" s="229" t="str">
        <f>INDEX(Trends!$D$3:$D$404,MATCH(B30,Trends!$C$3:$C$404,0))</f>
        <v>Increasing</v>
      </c>
      <c r="J30" s="126" t="str">
        <f>VLOOKUP($B30,Reliability!$A$3:$I$170,9,FALSE)</f>
        <v>High</v>
      </c>
      <c r="K30" s="230">
        <f t="shared" si="3"/>
        <v>3.2</v>
      </c>
      <c r="L30" s="230">
        <f>VLOOKUP($B30,'Impact of the crisis'!$C$6:$N$170,12,FALSE)</f>
        <v>4.4000000000000004</v>
      </c>
      <c r="M30" s="230">
        <f>VLOOKUP($B30,'Impact of the crisis'!$C$6:$AB$170,26,FALSE)</f>
        <v>2.4</v>
      </c>
      <c r="N30" s="230">
        <f>VLOOKUP($B30,'Conditions of people affected'!$C$6:$R$170,16,FALSE)</f>
        <v>1.6</v>
      </c>
      <c r="O30" s="230">
        <f>VLOOKUP($B30,'Conditions of people affected'!$C$6:$R$170,9,FALSE)</f>
        <v>2.2000000000000002</v>
      </c>
      <c r="P30" s="230">
        <f>VLOOKUP($B30,'Conditions of people affected'!$C$6:$R$170,15,FALSE)</f>
        <v>1</v>
      </c>
      <c r="Q30" s="230">
        <f t="shared" si="4"/>
        <v>4.0999999999999996</v>
      </c>
      <c r="R30" s="230">
        <f>VLOOKUP($B30,'Complexity of the crisis'!$C$6:$AN$170,22,FALSE)</f>
        <v>4.5999999999999996</v>
      </c>
      <c r="S30" s="230">
        <f>VLOOKUP($B30,'Complexity of the crisis'!$C$6:$AN$170,38,FALSE)</f>
        <v>3.5</v>
      </c>
      <c r="T30" s="130" t="str">
        <f>VLOOKUP(B30,Lists!$C$3:$E$163,3,FALSE)</f>
        <v>Africa</v>
      </c>
      <c r="U30" s="131">
        <f>VLOOKUP(B30,'INFORM Severity - hidden'!$C$5:$V$170,20,FALSE)</f>
        <v>44521</v>
      </c>
    </row>
    <row r="31" spans="1:21" x14ac:dyDescent="0.35">
      <c r="A31" s="127" t="str">
        <f t="array" ref="A31">IFERROR(INDEX(Lists!$B$2:$B$153,SMALL(IF(Lists!$I$2:$I$153="Individual",ROW(Lists!$B$2:$B$153)),ROW(27:27))-1,1),"")</f>
        <v>International Displacement</v>
      </c>
      <c r="B31" s="128" t="str">
        <f>VLOOKUP(A31,Lists!$B$2:$G$153,2,FALSE)</f>
        <v>ETH003</v>
      </c>
      <c r="C31" s="128" t="str">
        <f>VLOOKUP(B31,'INFORM Severity - hidden'!$C$5:$D$160,2,FALSE)</f>
        <v>Ethiopia</v>
      </c>
      <c r="D31" s="128" t="str">
        <f>VLOOKUP(A31,Lists!$B$2:$G$153,3,FALSE)</f>
        <v>ETH</v>
      </c>
      <c r="E31" s="129" t="str">
        <f>VLOOKUP(A31,Lists!$B$2:$G$153,5,FALSE)</f>
        <v>International displacement</v>
      </c>
      <c r="F31" s="228">
        <f t="shared" si="0"/>
        <v>3.2</v>
      </c>
      <c r="G31" s="126">
        <f t="shared" si="1"/>
        <v>4</v>
      </c>
      <c r="H31" s="126" t="str">
        <f t="shared" si="2"/>
        <v>High</v>
      </c>
      <c r="I31" s="229" t="str">
        <f>INDEX(Trends!$D$3:$D$404,MATCH(B31,Trends!$C$3:$C$404,0))</f>
        <v>Increasing</v>
      </c>
      <c r="J31" s="126" t="str">
        <f>VLOOKUP($B31,Reliability!$A$3:$I$170,9,FALSE)</f>
        <v>Very High</v>
      </c>
      <c r="K31" s="230">
        <f t="shared" si="3"/>
        <v>3.5</v>
      </c>
      <c r="L31" s="230">
        <f>VLOOKUP($B31,'Impact of the crisis'!$C$6:$N$170,12,FALSE)</f>
        <v>5</v>
      </c>
      <c r="M31" s="230">
        <f>VLOOKUP($B31,'Impact of the crisis'!$C$6:$AB$170,26,FALSE)</f>
        <v>2.2000000000000002</v>
      </c>
      <c r="N31" s="230">
        <f>VLOOKUP($B31,'Conditions of people affected'!$C$6:$R$170,16,FALSE)</f>
        <v>2.6</v>
      </c>
      <c r="O31" s="230">
        <f>VLOOKUP($B31,'Conditions of people affected'!$C$6:$R$170,9,FALSE)</f>
        <v>3.2</v>
      </c>
      <c r="P31" s="230">
        <f>VLOOKUP($B31,'Conditions of people affected'!$C$6:$R$170,15,FALSE)</f>
        <v>2</v>
      </c>
      <c r="Q31" s="230">
        <f t="shared" si="4"/>
        <v>3.9</v>
      </c>
      <c r="R31" s="230">
        <f>VLOOKUP($B31,'Complexity of the crisis'!$C$6:$AN$170,22,FALSE)</f>
        <v>4.5999999999999996</v>
      </c>
      <c r="S31" s="230">
        <f>VLOOKUP($B31,'Complexity of the crisis'!$C$6:$AN$170,38,FALSE)</f>
        <v>3</v>
      </c>
      <c r="T31" s="130" t="str">
        <f>VLOOKUP(B31,Lists!$C$3:$E$163,3,FALSE)</f>
        <v>Africa</v>
      </c>
      <c r="U31" s="131">
        <f>VLOOKUP(B31,'INFORM Severity - hidden'!$C$5:$V$170,20,FALSE)</f>
        <v>44521</v>
      </c>
    </row>
    <row r="32" spans="1:21" x14ac:dyDescent="0.35">
      <c r="A32" s="127" t="str">
        <f t="array" ref="A32">IFERROR(INDEX(Lists!$B$2:$B$153,SMALL(IF(Lists!$I$2:$I$153="Individual",ROW(Lists!$B$2:$B$153)),ROW(28:28))-1,1),"")</f>
        <v>Northern Ethiopia Conflict</v>
      </c>
      <c r="B32" s="128" t="str">
        <f>VLOOKUP(A32,Lists!$B$2:$G$153,2,FALSE)</f>
        <v>ETH004</v>
      </c>
      <c r="C32" s="128" t="str">
        <f>VLOOKUP(B32,'INFORM Severity - hidden'!$C$5:$D$160,2,FALSE)</f>
        <v>Ethiopia</v>
      </c>
      <c r="D32" s="128" t="str">
        <f>VLOOKUP(A32,Lists!$B$2:$G$153,3,FALSE)</f>
        <v>ETH</v>
      </c>
      <c r="E32" s="129" t="str">
        <f>VLOOKUP(A32,Lists!$B$2:$G$153,5,FALSE)</f>
        <v>Conflict</v>
      </c>
      <c r="F32" s="228">
        <f t="shared" si="0"/>
        <v>4.5</v>
      </c>
      <c r="G32" s="126">
        <f t="shared" si="1"/>
        <v>5</v>
      </c>
      <c r="H32" s="126" t="str">
        <f t="shared" si="2"/>
        <v>Very High</v>
      </c>
      <c r="I32" s="229" t="str">
        <f>INDEX(Trends!$D$3:$D$404,MATCH(B32,Trends!$C$3:$C$404,0))</f>
        <v>Increasing</v>
      </c>
      <c r="J32" s="126" t="str">
        <f>VLOOKUP($B32,Reliability!$A$3:$I$170,9,FALSE)</f>
        <v>High</v>
      </c>
      <c r="K32" s="230">
        <f t="shared" si="3"/>
        <v>4.4000000000000004</v>
      </c>
      <c r="L32" s="230">
        <f>VLOOKUP($B32,'Impact of the crisis'!$C$6:$N$170,12,FALSE)</f>
        <v>3</v>
      </c>
      <c r="M32" s="230">
        <f>VLOOKUP($B32,'Impact of the crisis'!$C$6:$AB$170,26,FALSE)</f>
        <v>4.8</v>
      </c>
      <c r="N32" s="230">
        <f>VLOOKUP($B32,'Conditions of people affected'!$C$6:$R$170,16,FALSE)</f>
        <v>4.4000000000000004</v>
      </c>
      <c r="O32" s="230">
        <f>VLOOKUP($B32,'Conditions of people affected'!$C$6:$R$170,9,FALSE)</f>
        <v>4.8</v>
      </c>
      <c r="P32" s="230">
        <f>VLOOKUP($B32,'Conditions of people affected'!$C$6:$R$170,15,FALSE)</f>
        <v>4</v>
      </c>
      <c r="Q32" s="230">
        <f t="shared" si="4"/>
        <v>4.5999999999999996</v>
      </c>
      <c r="R32" s="230">
        <f>VLOOKUP($B32,'Complexity of the crisis'!$C$6:$AN$170,22,FALSE)</f>
        <v>4.5999999999999996</v>
      </c>
      <c r="S32" s="230">
        <f>VLOOKUP($B32,'Complexity of the crisis'!$C$6:$AN$170,38,FALSE)</f>
        <v>4.5</v>
      </c>
      <c r="T32" s="130" t="str">
        <f>VLOOKUP(B32,Lists!$C$3:$E$163,3,FALSE)</f>
        <v>Africa</v>
      </c>
      <c r="U32" s="131">
        <f>VLOOKUP(B32,'INFORM Severity - hidden'!$C$5:$V$170,20,FALSE)</f>
        <v>44514</v>
      </c>
    </row>
    <row r="33" spans="1:21" x14ac:dyDescent="0.35">
      <c r="A33" s="127" t="str">
        <f t="array" ref="A33">IFERROR(INDEX(Lists!$B$2:$B$153,SMALL(IF(Lists!$I$2:$I$153="Individual",ROW(Lists!$B$2:$B$153)),ROW(29:29))-1,1),"")</f>
        <v>Mixed migration flows in Greece</v>
      </c>
      <c r="B33" s="128" t="str">
        <f>VLOOKUP(A33,Lists!$B$2:$G$153,2,FALSE)</f>
        <v>GRC002</v>
      </c>
      <c r="C33" s="128" t="str">
        <f>VLOOKUP(B33,'INFORM Severity - hidden'!$C$5:$D$160,2,FALSE)</f>
        <v>Greece</v>
      </c>
      <c r="D33" s="128" t="str">
        <f>VLOOKUP(A33,Lists!$B$2:$G$153,3,FALSE)</f>
        <v>GRC</v>
      </c>
      <c r="E33" s="129" t="str">
        <f>VLOOKUP(A33,Lists!$B$2:$G$153,5,FALSE)</f>
        <v>International displacement</v>
      </c>
      <c r="F33" s="228">
        <f t="shared" si="0"/>
        <v>1.7</v>
      </c>
      <c r="G33" s="126">
        <f t="shared" si="1"/>
        <v>2</v>
      </c>
      <c r="H33" s="126" t="str">
        <f t="shared" si="2"/>
        <v>Low</v>
      </c>
      <c r="I33" s="229" t="str">
        <f>INDEX(Trends!$D$3:$D$404,MATCH(B33,Trends!$C$3:$C$404,0))</f>
        <v>Stable</v>
      </c>
      <c r="J33" s="126" t="str">
        <f>VLOOKUP($B33,Reliability!$A$3:$I$170,9,FALSE)</f>
        <v>High</v>
      </c>
      <c r="K33" s="230">
        <f t="shared" si="3"/>
        <v>2.2000000000000002</v>
      </c>
      <c r="L33" s="230">
        <f>VLOOKUP($B33,'Impact of the crisis'!$C$6:$N$170,12,FALSE)</f>
        <v>0.3</v>
      </c>
      <c r="M33" s="230">
        <f>VLOOKUP($B33,'Impact of the crisis'!$C$6:$AB$170,26,FALSE)</f>
        <v>2.9</v>
      </c>
      <c r="N33" s="230">
        <f>VLOOKUP($B33,'Conditions of people affected'!$C$6:$R$170,16,FALSE)</f>
        <v>1.2</v>
      </c>
      <c r="O33" s="230">
        <f>VLOOKUP($B33,'Conditions of people affected'!$C$6:$R$170,9,FALSE)</f>
        <v>0.4</v>
      </c>
      <c r="P33" s="230">
        <f>VLOOKUP($B33,'Conditions of people affected'!$C$6:$R$170,15,FALSE)</f>
        <v>2</v>
      </c>
      <c r="Q33" s="230">
        <f t="shared" si="4"/>
        <v>2.1</v>
      </c>
      <c r="R33" s="230">
        <f>VLOOKUP($B33,'Complexity of the crisis'!$C$6:$AN$170,22,FALSE)</f>
        <v>2.2000000000000002</v>
      </c>
      <c r="S33" s="230">
        <f>VLOOKUP($B33,'Complexity of the crisis'!$C$6:$AN$170,38,FALSE)</f>
        <v>2</v>
      </c>
      <c r="T33" s="130" t="str">
        <f>VLOOKUP(B33,Lists!$C$3:$E$163,3,FALSE)</f>
        <v>Europe</v>
      </c>
      <c r="U33" s="131">
        <f>VLOOKUP(B33,'INFORM Severity - hidden'!$C$5:$V$170,20,FALSE)</f>
        <v>44522</v>
      </c>
    </row>
    <row r="34" spans="1:21" x14ac:dyDescent="0.35">
      <c r="A34" s="127" t="str">
        <f t="array" ref="A34">IFERROR(INDEX(Lists!$B$2:$B$153,SMALL(IF(Lists!$I$2:$I$153="Individual",ROW(Lists!$B$2:$B$153)),ROW(30:30))-1,1),"")</f>
        <v>Complex crisis in Guatemala</v>
      </c>
      <c r="B34" s="128" t="str">
        <f>VLOOKUP(A34,Lists!$B$2:$G$153,2,FALSE)</f>
        <v>GTM001</v>
      </c>
      <c r="C34" s="128" t="str">
        <f>VLOOKUP(B34,'INFORM Severity - hidden'!$C$5:$D$160,2,FALSE)</f>
        <v>Guatemala</v>
      </c>
      <c r="D34" s="128" t="str">
        <f>VLOOKUP(A34,Lists!$B$2:$G$153,3,FALSE)</f>
        <v>GTM</v>
      </c>
      <c r="E34" s="129" t="str">
        <f>VLOOKUP(A34,Lists!$B$2:$G$153,5,FALSE)</f>
        <v>Complex crisis</v>
      </c>
      <c r="F34" s="228">
        <f t="shared" si="0"/>
        <v>3.6</v>
      </c>
      <c r="G34" s="126">
        <f t="shared" si="1"/>
        <v>4</v>
      </c>
      <c r="H34" s="126" t="str">
        <f t="shared" si="2"/>
        <v>High</v>
      </c>
      <c r="I34" s="229" t="str">
        <f>INDEX(Trends!$D$3:$D$404,MATCH(B34,Trends!$C$3:$C$404,0))</f>
        <v>Stable</v>
      </c>
      <c r="J34" s="126" t="str">
        <f>VLOOKUP($B34,Reliability!$A$3:$I$170,9,FALSE)</f>
        <v>Very High</v>
      </c>
      <c r="K34" s="230">
        <f t="shared" si="3"/>
        <v>3.8</v>
      </c>
      <c r="L34" s="230">
        <f>VLOOKUP($B34,'Impact of the crisis'!$C$6:$N$170,12,FALSE)</f>
        <v>4.4000000000000004</v>
      </c>
      <c r="M34" s="230">
        <f>VLOOKUP($B34,'Impact of the crisis'!$C$6:$AB$170,26,FALSE)</f>
        <v>3.5</v>
      </c>
      <c r="N34" s="230">
        <f>VLOOKUP($B34,'Conditions of people affected'!$C$6:$R$170,16,FALSE)</f>
        <v>3.65</v>
      </c>
      <c r="O34" s="230">
        <f>VLOOKUP($B34,'Conditions of people affected'!$C$6:$R$170,9,FALSE)</f>
        <v>4.3</v>
      </c>
      <c r="P34" s="230">
        <f>VLOOKUP($B34,'Conditions of people affected'!$C$6:$R$170,15,FALSE)</f>
        <v>3</v>
      </c>
      <c r="Q34" s="230">
        <f t="shared" si="4"/>
        <v>3.2</v>
      </c>
      <c r="R34" s="230">
        <f>VLOOKUP($B34,'Complexity of the crisis'!$C$6:$AN$170,22,FALSE)</f>
        <v>3.8</v>
      </c>
      <c r="S34" s="230">
        <f>VLOOKUP($B34,'Complexity of the crisis'!$C$6:$AN$170,38,FALSE)</f>
        <v>2.5</v>
      </c>
      <c r="T34" s="130" t="str">
        <f>VLOOKUP(B34,Lists!$C$3:$E$163,3,FALSE)</f>
        <v>Americas</v>
      </c>
      <c r="U34" s="131">
        <f>VLOOKUP(B34,'INFORM Severity - hidden'!$C$5:$V$170,20,FALSE)</f>
        <v>44516</v>
      </c>
    </row>
    <row r="35" spans="1:21" x14ac:dyDescent="0.35">
      <c r="A35" s="127" t="str">
        <f t="array" ref="A35">IFERROR(INDEX(Lists!$B$2:$B$153,SMALL(IF(Lists!$I$2:$I$153="Individual",ROW(Lists!$B$2:$B$153)),ROW(31:31))-1,1),"")</f>
        <v>Complex crisis in Honduras</v>
      </c>
      <c r="B35" s="128" t="str">
        <f>VLOOKUP(A35,Lists!$B$2:$G$153,2,FALSE)</f>
        <v>HND001</v>
      </c>
      <c r="C35" s="128" t="str">
        <f>VLOOKUP(B35,'INFORM Severity - hidden'!$C$5:$D$160,2,FALSE)</f>
        <v>Honduras</v>
      </c>
      <c r="D35" s="128" t="str">
        <f>VLOOKUP(A35,Lists!$B$2:$G$153,3,FALSE)</f>
        <v>HND</v>
      </c>
      <c r="E35" s="129" t="str">
        <f>VLOOKUP(A35,Lists!$B$2:$G$153,5,FALSE)</f>
        <v>Complex crisis</v>
      </c>
      <c r="F35" s="228">
        <f t="shared" si="0"/>
        <v>3.8</v>
      </c>
      <c r="G35" s="126">
        <f t="shared" si="1"/>
        <v>4</v>
      </c>
      <c r="H35" s="126" t="str">
        <f t="shared" si="2"/>
        <v>High</v>
      </c>
      <c r="I35" s="229" t="str">
        <f>INDEX(Trends!$D$3:$D$404,MATCH(B35,Trends!$C$3:$C$404,0))</f>
        <v>Increasing</v>
      </c>
      <c r="J35" s="126" t="str">
        <f>VLOOKUP($B35,Reliability!$A$3:$I$170,9,FALSE)</f>
        <v>Very High</v>
      </c>
      <c r="K35" s="230">
        <f t="shared" si="3"/>
        <v>3.8</v>
      </c>
      <c r="L35" s="230">
        <f>VLOOKUP($B35,'Impact of the crisis'!$C$6:$N$170,12,FALSE)</f>
        <v>4.2</v>
      </c>
      <c r="M35" s="230">
        <f>VLOOKUP($B35,'Impact of the crisis'!$C$6:$AB$170,26,FALSE)</f>
        <v>3.5</v>
      </c>
      <c r="N35" s="230">
        <f>VLOOKUP($B35,'Conditions of people affected'!$C$6:$R$170,16,FALSE)</f>
        <v>4.0999999999999996</v>
      </c>
      <c r="O35" s="230">
        <f>VLOOKUP($B35,'Conditions of people affected'!$C$6:$R$170,9,FALSE)</f>
        <v>4.2</v>
      </c>
      <c r="P35" s="230">
        <f>VLOOKUP($B35,'Conditions of people affected'!$C$6:$R$170,15,FALSE)</f>
        <v>4</v>
      </c>
      <c r="Q35" s="230">
        <f t="shared" si="4"/>
        <v>3.3</v>
      </c>
      <c r="R35" s="230">
        <f>VLOOKUP($B35,'Complexity of the crisis'!$C$6:$AN$170,22,FALSE)</f>
        <v>3.6</v>
      </c>
      <c r="S35" s="230">
        <f>VLOOKUP($B35,'Complexity of the crisis'!$C$6:$AN$170,38,FALSE)</f>
        <v>3</v>
      </c>
      <c r="T35" s="130" t="str">
        <f>VLOOKUP(B35,Lists!$C$3:$E$163,3,FALSE)</f>
        <v>Americas</v>
      </c>
      <c r="U35" s="131">
        <f>VLOOKUP(B35,'INFORM Severity - hidden'!$C$5:$V$170,20,FALSE)</f>
        <v>44517</v>
      </c>
    </row>
    <row r="36" spans="1:21" x14ac:dyDescent="0.35">
      <c r="A36" s="127" t="str">
        <f t="array" ref="A36">IFERROR(INDEX(Lists!$B$2:$B$153,SMALL(IF(Lists!$I$2:$I$153="Individual",ROW(Lists!$B$2:$B$153)),ROW(32:32))-1,1),"")</f>
        <v>Complex crisis in Haiti</v>
      </c>
      <c r="B36" s="128" t="str">
        <f>VLOOKUP(A36,Lists!$B$2:$G$153,2,FALSE)</f>
        <v>HTI001</v>
      </c>
      <c r="C36" s="128" t="str">
        <f>VLOOKUP(B36,'INFORM Severity - hidden'!$C$5:$D$160,2,FALSE)</f>
        <v>Haiti</v>
      </c>
      <c r="D36" s="128" t="str">
        <f>VLOOKUP(A36,Lists!$B$2:$G$153,3,FALSE)</f>
        <v>HTI</v>
      </c>
      <c r="E36" s="129" t="str">
        <f>VLOOKUP(A36,Lists!$B$2:$G$153,5,FALSE)</f>
        <v>Complex crisis</v>
      </c>
      <c r="F36" s="228">
        <f t="shared" si="0"/>
        <v>3.6</v>
      </c>
      <c r="G36" s="126">
        <f t="shared" si="1"/>
        <v>4</v>
      </c>
      <c r="H36" s="126" t="str">
        <f t="shared" si="2"/>
        <v>High</v>
      </c>
      <c r="I36" s="229" t="str">
        <f>INDEX(Trends!$D$3:$D$404,MATCH(B36,Trends!$C$3:$C$404,0))</f>
        <v>Decreasing</v>
      </c>
      <c r="J36" s="126" t="str">
        <f>VLOOKUP($B36,Reliability!$A$3:$I$170,9,FALSE)</f>
        <v>High</v>
      </c>
      <c r="K36" s="230">
        <f t="shared" si="3"/>
        <v>3.9</v>
      </c>
      <c r="L36" s="230">
        <f>VLOOKUP($B36,'Impact of the crisis'!$C$6:$N$170,12,FALSE)</f>
        <v>4</v>
      </c>
      <c r="M36" s="230">
        <f>VLOOKUP($B36,'Impact of the crisis'!$C$6:$AB$170,26,FALSE)</f>
        <v>3.8</v>
      </c>
      <c r="N36" s="230">
        <f>VLOOKUP($B36,'Conditions of people affected'!$C$6:$R$170,16,FALSE)</f>
        <v>3.7</v>
      </c>
      <c r="O36" s="230">
        <f>VLOOKUP($B36,'Conditions of people affected'!$C$6:$R$170,9,FALSE)</f>
        <v>4.4000000000000004</v>
      </c>
      <c r="P36" s="230">
        <f>VLOOKUP($B36,'Conditions of people affected'!$C$6:$R$170,15,FALSE)</f>
        <v>3</v>
      </c>
      <c r="Q36" s="230">
        <f t="shared" si="4"/>
        <v>3.3</v>
      </c>
      <c r="R36" s="230">
        <f>VLOOKUP($B36,'Complexity of the crisis'!$C$6:$AN$170,22,FALSE)</f>
        <v>3.6</v>
      </c>
      <c r="S36" s="230">
        <f>VLOOKUP($B36,'Complexity of the crisis'!$C$6:$AN$170,38,FALSE)</f>
        <v>3</v>
      </c>
      <c r="T36" s="130" t="str">
        <f>VLOOKUP(B36,Lists!$C$3:$E$163,3,FALSE)</f>
        <v>Americas</v>
      </c>
      <c r="U36" s="131">
        <f>VLOOKUP(B36,'INFORM Severity - hidden'!$C$5:$V$170,20,FALSE)</f>
        <v>44439</v>
      </c>
    </row>
    <row r="37" spans="1:21" x14ac:dyDescent="0.35">
      <c r="A37" s="127" t="str">
        <f t="array" ref="A37">IFERROR(INDEX(Lists!$B$2:$B$153,SMALL(IF(Lists!$I$2:$I$153="Individual",ROW(Lists!$B$2:$B$153)),ROW(33:33))-1,1),"")</f>
        <v xml:space="preserve">Nippes Earthquake </v>
      </c>
      <c r="B37" s="128" t="str">
        <f>VLOOKUP(A37,Lists!$B$2:$G$153,2,FALSE)</f>
        <v>HTI002</v>
      </c>
      <c r="C37" s="128" t="str">
        <f>VLOOKUP(B37,'INFORM Severity - hidden'!$C$5:$D$160,2,FALSE)</f>
        <v>Haiti</v>
      </c>
      <c r="D37" s="128" t="str">
        <f>VLOOKUP(A37,Lists!$B$2:$G$153,3,FALSE)</f>
        <v>HTI</v>
      </c>
      <c r="E37" s="129" t="str">
        <f>VLOOKUP(A37,Lists!$B$2:$G$153,5,FALSE)</f>
        <v>Earthquake</v>
      </c>
      <c r="F37" s="228">
        <f t="shared" ref="F37:F68" si="5">IF(OR(N37="x",K37="x"),"x",ROUND((5-GEOMEAN(((5-K37)/5*4+1),((5-N37)/5*4+1),((5-N37)/5*4+1)))/4*3.5+Q37*0.3,1))</f>
        <v>3.1</v>
      </c>
      <c r="G37" s="126">
        <f t="shared" ref="G37:G68" si="6">IF(F37="x","x",ROUNDUP(F37,0))</f>
        <v>4</v>
      </c>
      <c r="H37" s="126" t="str">
        <f t="shared" ref="H37:H68" si="7">IF(N37="x","x",IF(K37="x","x",(IF(G37=5,"Very High",IF(G37=4,"High",IF(G37=3,"Medium",IF(G37=2,"Low","Very Low")))))))</f>
        <v>High</v>
      </c>
      <c r="I37" s="229" t="str">
        <f>INDEX(Trends!$D$3:$D$404,MATCH(B37,Trends!$C$3:$C$404,0))</f>
        <v>Stable</v>
      </c>
      <c r="J37" s="126" t="str">
        <f>VLOOKUP($B37,Reliability!$A$3:$I$170,9,FALSE)</f>
        <v>High</v>
      </c>
      <c r="K37" s="230">
        <f t="shared" ref="K37:K68" si="8">IF(OR(M37="x",L37="x"),"x",ROUND((5-GEOMEAN(((5-L37)/5*4+1),((5-M37)/5*4+1),((5-M37)/5*4+1)))/4*5,1))</f>
        <v>3.1</v>
      </c>
      <c r="L37" s="230">
        <f>VLOOKUP($B37,'Impact of the crisis'!$C$6:$N$170,12,FALSE)</f>
        <v>2.4</v>
      </c>
      <c r="M37" s="230">
        <f>VLOOKUP($B37,'Impact of the crisis'!$C$6:$AB$170,26,FALSE)</f>
        <v>3.4</v>
      </c>
      <c r="N37" s="230">
        <f>VLOOKUP($B37,'Conditions of people affected'!$C$6:$R$170,16,FALSE)</f>
        <v>3</v>
      </c>
      <c r="O37" s="230">
        <f>VLOOKUP($B37,'Conditions of people affected'!$C$6:$R$170,9,FALSE)</f>
        <v>3</v>
      </c>
      <c r="P37" s="230">
        <f>VLOOKUP($B37,'Conditions of people affected'!$C$6:$R$170,15,FALSE)</f>
        <v>3</v>
      </c>
      <c r="Q37" s="230">
        <f t="shared" ref="Q37:Q68" si="9">IF(OR(S37="x",R37="x"),R37,ROUND((5-GEOMEAN(((5-R37)/5*4+1),((5-S37)/5*4+1)))/4*5,1))</f>
        <v>3.1</v>
      </c>
      <c r="R37" s="230">
        <f>VLOOKUP($B37,'Complexity of the crisis'!$C$6:$AN$170,22,FALSE)</f>
        <v>3.6</v>
      </c>
      <c r="S37" s="230">
        <f>VLOOKUP($B37,'Complexity of the crisis'!$C$6:$AN$170,38,FALSE)</f>
        <v>2.5</v>
      </c>
      <c r="T37" s="130" t="str">
        <f>VLOOKUP(B37,Lists!$C$3:$E$163,3,FALSE)</f>
        <v>Americas</v>
      </c>
      <c r="U37" s="131">
        <f>VLOOKUP(B37,'INFORM Severity - hidden'!$C$5:$V$170,20,FALSE)</f>
        <v>44455</v>
      </c>
    </row>
    <row r="38" spans="1:21" x14ac:dyDescent="0.35">
      <c r="A38" s="127" t="str">
        <f t="array" ref="A38">IFERROR(INDEX(Lists!$B$2:$B$153,SMALL(IF(Lists!$I$2:$I$153="Individual",ROW(Lists!$B$2:$B$153)),ROW(34:34))-1,1),"")</f>
        <v>Papua Conflict</v>
      </c>
      <c r="B38" s="128" t="str">
        <f>VLOOKUP(A38,Lists!$B$2:$G$153,2,FALSE)</f>
        <v>IDN002</v>
      </c>
      <c r="C38" s="128" t="str">
        <f>VLOOKUP(B38,'INFORM Severity - hidden'!$C$5:$D$160,2,FALSE)</f>
        <v>Indonesia</v>
      </c>
      <c r="D38" s="128" t="str">
        <f>VLOOKUP(A38,Lists!$B$2:$G$153,3,FALSE)</f>
        <v>IDN</v>
      </c>
      <c r="E38" s="129" t="str">
        <f>VLOOKUP(A38,Lists!$B$2:$G$153,5,FALSE)</f>
        <v>Conflict</v>
      </c>
      <c r="F38" s="228" t="str">
        <f t="shared" si="5"/>
        <v>x</v>
      </c>
      <c r="G38" s="126" t="str">
        <f t="shared" si="6"/>
        <v>x</v>
      </c>
      <c r="H38" s="126" t="str">
        <f t="shared" si="7"/>
        <v>x</v>
      </c>
      <c r="I38" s="229" t="str">
        <f>INDEX(Trends!$D$3:$D$404,MATCH(B38,Trends!$C$3:$C$404,0))</f>
        <v>-</v>
      </c>
      <c r="J38" s="126" t="str">
        <f>VLOOKUP($B38,Reliability!$A$3:$I$170,9,FALSE)</f>
        <v>Low</v>
      </c>
      <c r="K38" s="230">
        <f t="shared" si="8"/>
        <v>3</v>
      </c>
      <c r="L38" s="230">
        <f>VLOOKUP($B38,'Impact of the crisis'!$C$6:$N$170,12,FALSE)</f>
        <v>1.9</v>
      </c>
      <c r="M38" s="230">
        <f>VLOOKUP($B38,'Impact of the crisis'!$C$6:$AB$170,26,FALSE)</f>
        <v>3.4</v>
      </c>
      <c r="N38" s="230" t="str">
        <f>VLOOKUP($B38,'Conditions of people affected'!$C$6:$R$170,16,FALSE)</f>
        <v>x</v>
      </c>
      <c r="O38" s="230" t="str">
        <f>VLOOKUP($B38,'Conditions of people affected'!$C$6:$R$170,9,FALSE)</f>
        <v>x</v>
      </c>
      <c r="P38" s="230" t="str">
        <f>VLOOKUP($B38,'Conditions of people affected'!$C$6:$R$170,15,FALSE)</f>
        <v>x</v>
      </c>
      <c r="Q38" s="230">
        <f t="shared" si="9"/>
        <v>3</v>
      </c>
      <c r="R38" s="230">
        <f>VLOOKUP($B38,'Complexity of the crisis'!$C$6:$AN$170,22,FALSE)</f>
        <v>3</v>
      </c>
      <c r="S38" s="230">
        <f>VLOOKUP($B38,'Complexity of the crisis'!$C$6:$AN$170,38,FALSE)</f>
        <v>3</v>
      </c>
      <c r="T38" s="130" t="str">
        <f>VLOOKUP(B38,Lists!$C$3:$E$163,3,FALSE)</f>
        <v>Asia</v>
      </c>
      <c r="U38" s="131">
        <f>VLOOKUP(B38,'INFORM Severity - hidden'!$C$5:$V$170,20,FALSE)</f>
        <v>44530</v>
      </c>
    </row>
    <row r="39" spans="1:21" x14ac:dyDescent="0.35">
      <c r="A39" s="127" t="str">
        <f t="array" ref="A39">IFERROR(INDEX(Lists!$B$2:$B$153,SMALL(IF(Lists!$I$2:$I$153="Individual",ROW(Lists!$B$2:$B$153)),ROW(35:35))-1,1),"")</f>
        <v>Conflict in Jammu and Kashmir</v>
      </c>
      <c r="B39" s="128" t="str">
        <f>VLOOKUP(A39,Lists!$B$2:$G$153,2,FALSE)</f>
        <v>IND002</v>
      </c>
      <c r="C39" s="128" t="str">
        <f>VLOOKUP(B39,'INFORM Severity - hidden'!$C$5:$D$160,2,FALSE)</f>
        <v>India</v>
      </c>
      <c r="D39" s="128" t="str">
        <f>VLOOKUP(A39,Lists!$B$2:$G$153,3,FALSE)</f>
        <v>IND</v>
      </c>
      <c r="E39" s="129" t="str">
        <f>VLOOKUP(A39,Lists!$B$2:$G$153,5,FALSE)</f>
        <v>Conflict</v>
      </c>
      <c r="F39" s="228" t="str">
        <f t="shared" si="5"/>
        <v>x</v>
      </c>
      <c r="G39" s="126" t="str">
        <f t="shared" si="6"/>
        <v>x</v>
      </c>
      <c r="H39" s="126" t="str">
        <f t="shared" si="7"/>
        <v>x</v>
      </c>
      <c r="I39" s="229" t="str">
        <f>INDEX(Trends!$D$3:$D$404,MATCH(B39,Trends!$C$3:$C$404,0))</f>
        <v>-</v>
      </c>
      <c r="J39" s="126" t="str">
        <f>VLOOKUP($B39,Reliability!$A$3:$I$170,9,FALSE)</f>
        <v>Low</v>
      </c>
      <c r="K39" s="230">
        <f t="shared" si="8"/>
        <v>4</v>
      </c>
      <c r="L39" s="230">
        <f>VLOOKUP($B39,'Impact of the crisis'!$C$6:$N$170,12,FALSE)</f>
        <v>2</v>
      </c>
      <c r="M39" s="230">
        <f>VLOOKUP($B39,'Impact of the crisis'!$C$6:$AB$170,26,FALSE)</f>
        <v>4.5999999999999996</v>
      </c>
      <c r="N39" s="230" t="str">
        <f>VLOOKUP($B39,'Conditions of people affected'!$C$6:$R$170,16,FALSE)</f>
        <v>x</v>
      </c>
      <c r="O39" s="230" t="str">
        <f>VLOOKUP($B39,'Conditions of people affected'!$C$6:$R$170,9,FALSE)</f>
        <v>x</v>
      </c>
      <c r="P39" s="230" t="str">
        <f>VLOOKUP($B39,'Conditions of people affected'!$C$6:$R$170,15,FALSE)</f>
        <v>x</v>
      </c>
      <c r="Q39" s="230">
        <f t="shared" si="9"/>
        <v>2.6</v>
      </c>
      <c r="R39" s="230">
        <f>VLOOKUP($B39,'Complexity of the crisis'!$C$6:$AN$170,22,FALSE)</f>
        <v>3.1</v>
      </c>
      <c r="S39" s="230">
        <f>VLOOKUP($B39,'Complexity of the crisis'!$C$6:$AN$170,38,FALSE)</f>
        <v>2</v>
      </c>
      <c r="T39" s="130" t="str">
        <f>VLOOKUP(B39,Lists!$C$3:$E$163,3,FALSE)</f>
        <v>Asia</v>
      </c>
      <c r="U39" s="131">
        <f>VLOOKUP(B39,'INFORM Severity - hidden'!$C$5:$V$170,20,FALSE)</f>
        <v>44521</v>
      </c>
    </row>
    <row r="40" spans="1:21" x14ac:dyDescent="0.35">
      <c r="A40" s="127" t="str">
        <f t="array" ref="A40">IFERROR(INDEX(Lists!$B$2:$B$153,SMALL(IF(Lists!$I$2:$I$153="Individual",ROW(Lists!$B$2:$B$153)),ROW(36:36))-1,1),"")</f>
        <v>Afghan Refugees in Iran</v>
      </c>
      <c r="B40" s="128" t="str">
        <f>VLOOKUP(A40,Lists!$B$2:$G$153,2,FALSE)</f>
        <v>IRN004</v>
      </c>
      <c r="C40" s="128" t="str">
        <f>VLOOKUP(B40,'INFORM Severity - hidden'!$C$5:$D$160,2,FALSE)</f>
        <v>Iran</v>
      </c>
      <c r="D40" s="128" t="str">
        <f>VLOOKUP(A40,Lists!$B$2:$G$153,3,FALSE)</f>
        <v>IRN</v>
      </c>
      <c r="E40" s="129" t="str">
        <f>VLOOKUP(A40,Lists!$B$2:$G$153,5,FALSE)</f>
        <v>International displacement</v>
      </c>
      <c r="F40" s="228">
        <f t="shared" si="5"/>
        <v>3.4</v>
      </c>
      <c r="G40" s="126">
        <f t="shared" si="6"/>
        <v>4</v>
      </c>
      <c r="H40" s="126" t="str">
        <f t="shared" si="7"/>
        <v>High</v>
      </c>
      <c r="I40" s="229" t="str">
        <f>INDEX(Trends!$D$3:$D$404,MATCH(B40,Trends!$C$3:$C$404,0))</f>
        <v>Stable</v>
      </c>
      <c r="J40" s="126" t="str">
        <f>VLOOKUP($B40,Reliability!$A$3:$I$170,9,FALSE)</f>
        <v>High</v>
      </c>
      <c r="K40" s="230">
        <f t="shared" si="8"/>
        <v>2.8</v>
      </c>
      <c r="L40" s="230">
        <f>VLOOKUP($B40,'Impact of the crisis'!$C$6:$N$170,12,FALSE)</f>
        <v>2.7</v>
      </c>
      <c r="M40" s="230">
        <f>VLOOKUP($B40,'Impact of the crisis'!$C$6:$AB$170,26,FALSE)</f>
        <v>2.8</v>
      </c>
      <c r="N40" s="230">
        <f>VLOOKUP($B40,'Conditions of people affected'!$C$6:$R$170,16,FALSE)</f>
        <v>4.0999999999999996</v>
      </c>
      <c r="O40" s="230">
        <f>VLOOKUP($B40,'Conditions of people affected'!$C$6:$R$170,9,FALSE)</f>
        <v>4.2</v>
      </c>
      <c r="P40" s="230">
        <f>VLOOKUP($B40,'Conditions of people affected'!$C$6:$R$170,15,FALSE)</f>
        <v>4</v>
      </c>
      <c r="Q40" s="230">
        <f t="shared" si="9"/>
        <v>2.7</v>
      </c>
      <c r="R40" s="230">
        <f>VLOOKUP($B40,'Complexity of the crisis'!$C$6:$AN$170,22,FALSE)</f>
        <v>3.3</v>
      </c>
      <c r="S40" s="230">
        <f>VLOOKUP($B40,'Complexity of the crisis'!$C$6:$AN$170,38,FALSE)</f>
        <v>2</v>
      </c>
      <c r="T40" s="130" t="str">
        <f>VLOOKUP(B40,Lists!$C$3:$E$163,3,FALSE)</f>
        <v>Middle east</v>
      </c>
      <c r="U40" s="131">
        <f>VLOOKUP(B40,'INFORM Severity - hidden'!$C$5:$V$170,20,FALSE)</f>
        <v>44522</v>
      </c>
    </row>
    <row r="41" spans="1:21" x14ac:dyDescent="0.35">
      <c r="A41" s="127" t="str">
        <f t="array" ref="A41">IFERROR(INDEX(Lists!$B$2:$B$153,SMALL(IF(Lists!$I$2:$I$153="Individual",ROW(Lists!$B$2:$B$153)),ROW(37:37))-1,1),"")</f>
        <v>Conflict  in Iraq</v>
      </c>
      <c r="B41" s="128" t="str">
        <f>VLOOKUP(A41,Lists!$B$2:$G$153,2,FALSE)</f>
        <v>IRQ002</v>
      </c>
      <c r="C41" s="128" t="str">
        <f>VLOOKUP(B41,'INFORM Severity - hidden'!$C$5:$D$160,2,FALSE)</f>
        <v>Iraq</v>
      </c>
      <c r="D41" s="128" t="str">
        <f>VLOOKUP(A41,Lists!$B$2:$G$153,3,FALSE)</f>
        <v>IRQ</v>
      </c>
      <c r="E41" s="129" t="str">
        <f>VLOOKUP(A41,Lists!$B$2:$G$153,5,FALSE)</f>
        <v>Conflict</v>
      </c>
      <c r="F41" s="228">
        <f t="shared" si="5"/>
        <v>4.5999999999999996</v>
      </c>
      <c r="G41" s="126">
        <f t="shared" si="6"/>
        <v>5</v>
      </c>
      <c r="H41" s="126" t="str">
        <f t="shared" si="7"/>
        <v>Very High</v>
      </c>
      <c r="I41" s="229" t="str">
        <f>INDEX(Trends!$D$3:$D$404,MATCH(B41,Trends!$C$3:$C$404,0))</f>
        <v>Increasing</v>
      </c>
      <c r="J41" s="126" t="str">
        <f>VLOOKUP($B41,Reliability!$A$3:$I$170,9,FALSE)</f>
        <v>High</v>
      </c>
      <c r="K41" s="230">
        <f t="shared" si="8"/>
        <v>4.3</v>
      </c>
      <c r="L41" s="230">
        <f>VLOOKUP($B41,'Impact of the crisis'!$C$6:$N$170,12,FALSE)</f>
        <v>3.6</v>
      </c>
      <c r="M41" s="230">
        <f>VLOOKUP($B41,'Impact of the crisis'!$C$6:$AB$170,26,FALSE)</f>
        <v>4.5999999999999996</v>
      </c>
      <c r="N41" s="230">
        <f>VLOOKUP($B41,'Conditions of people affected'!$C$6:$R$170,16,FALSE)</f>
        <v>4.7</v>
      </c>
      <c r="O41" s="230">
        <f>VLOOKUP($B41,'Conditions of people affected'!$C$6:$R$170,9,FALSE)</f>
        <v>4.4000000000000004</v>
      </c>
      <c r="P41" s="230">
        <f>VLOOKUP($B41,'Conditions of people affected'!$C$6:$R$170,15,FALSE)</f>
        <v>5</v>
      </c>
      <c r="Q41" s="230">
        <f t="shared" si="9"/>
        <v>4.5</v>
      </c>
      <c r="R41" s="230">
        <f>VLOOKUP($B41,'Complexity of the crisis'!$C$6:$AN$170,22,FALSE)</f>
        <v>4.5</v>
      </c>
      <c r="S41" s="230">
        <f>VLOOKUP($B41,'Complexity of the crisis'!$C$6:$AN$170,38,FALSE)</f>
        <v>4.5</v>
      </c>
      <c r="T41" s="130" t="str">
        <f>VLOOKUP(B41,Lists!$C$3:$E$163,3,FALSE)</f>
        <v>Middle east</v>
      </c>
      <c r="U41" s="131">
        <f>VLOOKUP(B41,'INFORM Severity - hidden'!$C$5:$V$170,20,FALSE)</f>
        <v>44521</v>
      </c>
    </row>
    <row r="42" spans="1:21" x14ac:dyDescent="0.35">
      <c r="A42" s="127" t="str">
        <f t="array" ref="A42">IFERROR(INDEX(Lists!$B$2:$B$153,SMALL(IF(Lists!$I$2:$I$153="Individual",ROW(Lists!$B$2:$B$153)),ROW(38:38))-1,1),"")</f>
        <v>Syrian and Palestinian refugees in iraq</v>
      </c>
      <c r="B42" s="128" t="str">
        <f>VLOOKUP(A42,Lists!$B$2:$G$153,2,FALSE)</f>
        <v>IRQ003</v>
      </c>
      <c r="C42" s="128" t="str">
        <f>VLOOKUP(B42,'INFORM Severity - hidden'!$C$5:$D$160,2,FALSE)</f>
        <v>Iraq</v>
      </c>
      <c r="D42" s="128" t="str">
        <f>VLOOKUP(A42,Lists!$B$2:$G$153,3,FALSE)</f>
        <v>IRQ</v>
      </c>
      <c r="E42" s="129" t="str">
        <f>VLOOKUP(A42,Lists!$B$2:$G$153,5,FALSE)</f>
        <v>International displacement</v>
      </c>
      <c r="F42" s="228">
        <f t="shared" si="5"/>
        <v>3</v>
      </c>
      <c r="G42" s="126">
        <f t="shared" si="6"/>
        <v>3</v>
      </c>
      <c r="H42" s="126" t="str">
        <f t="shared" si="7"/>
        <v>Medium</v>
      </c>
      <c r="I42" s="229" t="str">
        <f>INDEX(Trends!$D$3:$D$404,MATCH(B42,Trends!$C$3:$C$404,0))</f>
        <v>Increasing</v>
      </c>
      <c r="J42" s="126" t="str">
        <f>VLOOKUP($B42,Reliability!$A$3:$I$170,9,FALSE)</f>
        <v>High</v>
      </c>
      <c r="K42" s="230">
        <f t="shared" si="8"/>
        <v>1.8</v>
      </c>
      <c r="L42" s="230">
        <f>VLOOKUP($B42,'Impact of the crisis'!$C$6:$N$170,12,FALSE)</f>
        <v>1.5</v>
      </c>
      <c r="M42" s="230">
        <f>VLOOKUP($B42,'Impact of the crisis'!$C$6:$AB$170,26,FALSE)</f>
        <v>2</v>
      </c>
      <c r="N42" s="230">
        <f>VLOOKUP($B42,'Conditions of people affected'!$C$6:$R$170,16,FALSE)</f>
        <v>2.9</v>
      </c>
      <c r="O42" s="230">
        <f>VLOOKUP($B42,'Conditions of people affected'!$C$6:$R$170,9,FALSE)</f>
        <v>2.8</v>
      </c>
      <c r="P42" s="230">
        <f>VLOOKUP($B42,'Conditions of people affected'!$C$6:$R$170,15,FALSE)</f>
        <v>3</v>
      </c>
      <c r="Q42" s="230">
        <f t="shared" si="9"/>
        <v>4.0999999999999996</v>
      </c>
      <c r="R42" s="230">
        <f>VLOOKUP($B42,'Complexity of the crisis'!$C$6:$AN$170,22,FALSE)</f>
        <v>4.5</v>
      </c>
      <c r="S42" s="230">
        <f>VLOOKUP($B42,'Complexity of the crisis'!$C$6:$AN$170,38,FALSE)</f>
        <v>3.5</v>
      </c>
      <c r="T42" s="130" t="str">
        <f>VLOOKUP(B42,Lists!$C$3:$E$163,3,FALSE)</f>
        <v>Middle east</v>
      </c>
      <c r="U42" s="131">
        <f>VLOOKUP(B42,'INFORM Severity - hidden'!$C$5:$V$170,20,FALSE)</f>
        <v>44521</v>
      </c>
    </row>
    <row r="43" spans="1:21" x14ac:dyDescent="0.35">
      <c r="A43" s="127" t="str">
        <f t="array" ref="A43">IFERROR(INDEX(Lists!$B$2:$B$153,SMALL(IF(Lists!$I$2:$I$153="Individual",ROW(Lists!$B$2:$B$153)),ROW(39:39))-1,1),"")</f>
        <v>Mixed migration flows in Italy</v>
      </c>
      <c r="B43" s="128" t="str">
        <f>VLOOKUP(A43,Lists!$B$2:$G$153,2,FALSE)</f>
        <v>ITA002</v>
      </c>
      <c r="C43" s="128" t="str">
        <f>VLOOKUP(B43,'INFORM Severity - hidden'!$C$5:$D$160,2,FALSE)</f>
        <v>Italy</v>
      </c>
      <c r="D43" s="128" t="str">
        <f>VLOOKUP(A43,Lists!$B$2:$G$153,3,FALSE)</f>
        <v>ITA</v>
      </c>
      <c r="E43" s="129" t="str">
        <f>VLOOKUP(A43,Lists!$B$2:$G$153,5,FALSE)</f>
        <v>International displacement</v>
      </c>
      <c r="F43" s="228">
        <f t="shared" si="5"/>
        <v>1.9</v>
      </c>
      <c r="G43" s="126">
        <f t="shared" si="6"/>
        <v>2</v>
      </c>
      <c r="H43" s="126" t="str">
        <f t="shared" si="7"/>
        <v>Low</v>
      </c>
      <c r="I43" s="229" t="str">
        <f>INDEX(Trends!$D$3:$D$404,MATCH(B43,Trends!$C$3:$C$404,0))</f>
        <v>Stable</v>
      </c>
      <c r="J43" s="126" t="str">
        <f>VLOOKUP($B43,Reliability!$A$3:$I$170,9,FALSE)</f>
        <v>High</v>
      </c>
      <c r="K43" s="230">
        <f t="shared" si="8"/>
        <v>2.7</v>
      </c>
      <c r="L43" s="230">
        <f>VLOOKUP($B43,'Impact of the crisis'!$C$6:$N$170,12,FALSE)</f>
        <v>1.7</v>
      </c>
      <c r="M43" s="230">
        <f>VLOOKUP($B43,'Impact of the crisis'!$C$6:$AB$170,26,FALSE)</f>
        <v>3.1</v>
      </c>
      <c r="N43" s="230">
        <f>VLOOKUP($B43,'Conditions of people affected'!$C$6:$R$170,16,FALSE)</f>
        <v>1.6</v>
      </c>
      <c r="O43" s="230">
        <f>VLOOKUP($B43,'Conditions of people affected'!$C$6:$R$170,9,FALSE)</f>
        <v>2.2000000000000002</v>
      </c>
      <c r="P43" s="230">
        <f>VLOOKUP($B43,'Conditions of people affected'!$C$6:$R$170,15,FALSE)</f>
        <v>1</v>
      </c>
      <c r="Q43" s="230">
        <f t="shared" si="9"/>
        <v>1.5</v>
      </c>
      <c r="R43" s="230">
        <f>VLOOKUP($B43,'Complexity of the crisis'!$C$6:$AN$170,22,FALSE)</f>
        <v>1.5</v>
      </c>
      <c r="S43" s="230">
        <f>VLOOKUP($B43,'Complexity of the crisis'!$C$6:$AN$170,38,FALSE)</f>
        <v>1.5</v>
      </c>
      <c r="T43" s="130" t="str">
        <f>VLOOKUP(B43,Lists!$C$3:$E$163,3,FALSE)</f>
        <v>Europe</v>
      </c>
      <c r="U43" s="131">
        <f>VLOOKUP(B43,'INFORM Severity - hidden'!$C$5:$V$170,20,FALSE)</f>
        <v>44376</v>
      </c>
    </row>
    <row r="44" spans="1:21" x14ac:dyDescent="0.35">
      <c r="A44" s="127" t="str">
        <f t="array" ref="A44">IFERROR(INDEX(Lists!$B$2:$B$153,SMALL(IF(Lists!$I$2:$I$153="Individual",ROW(Lists!$B$2:$B$153)),ROW(40:40))-1,1),"")</f>
        <v>Syrian refugees in Jordan</v>
      </c>
      <c r="B44" s="128" t="str">
        <f>VLOOKUP(A44,Lists!$B$2:$G$153,2,FALSE)</f>
        <v>JOR002</v>
      </c>
      <c r="C44" s="128" t="str">
        <f>VLOOKUP(B44,'INFORM Severity - hidden'!$C$5:$D$160,2,FALSE)</f>
        <v>Jordan</v>
      </c>
      <c r="D44" s="128" t="str">
        <f>VLOOKUP(A44,Lists!$B$2:$G$153,3,FALSE)</f>
        <v>JOR</v>
      </c>
      <c r="E44" s="129" t="str">
        <f>VLOOKUP(A44,Lists!$B$2:$G$153,5,FALSE)</f>
        <v>International displacement</v>
      </c>
      <c r="F44" s="228">
        <f t="shared" si="5"/>
        <v>2.9</v>
      </c>
      <c r="G44" s="126">
        <f t="shared" si="6"/>
        <v>3</v>
      </c>
      <c r="H44" s="126" t="str">
        <f t="shared" si="7"/>
        <v>Medium</v>
      </c>
      <c r="I44" s="229" t="str">
        <f>INDEX(Trends!$D$3:$D$404,MATCH(B44,Trends!$C$3:$C$404,0))</f>
        <v>Stable</v>
      </c>
      <c r="J44" s="126" t="str">
        <f>VLOOKUP($B44,Reliability!$A$3:$I$170,9,FALSE)</f>
        <v>High</v>
      </c>
      <c r="K44" s="230">
        <f t="shared" si="8"/>
        <v>2.7</v>
      </c>
      <c r="L44" s="230">
        <f>VLOOKUP($B44,'Impact of the crisis'!$C$6:$N$170,12,FALSE)</f>
        <v>3</v>
      </c>
      <c r="M44" s="230">
        <f>VLOOKUP($B44,'Impact of the crisis'!$C$6:$AB$170,26,FALSE)</f>
        <v>2.6</v>
      </c>
      <c r="N44" s="230">
        <f>VLOOKUP($B44,'Conditions of people affected'!$C$6:$R$170,16,FALSE)</f>
        <v>3.3</v>
      </c>
      <c r="O44" s="230">
        <f>VLOOKUP($B44,'Conditions of people affected'!$C$6:$R$170,9,FALSE)</f>
        <v>3.6</v>
      </c>
      <c r="P44" s="230">
        <f>VLOOKUP($B44,'Conditions of people affected'!$C$6:$R$170,15,FALSE)</f>
        <v>3</v>
      </c>
      <c r="Q44" s="230">
        <f t="shared" si="9"/>
        <v>2.5</v>
      </c>
      <c r="R44" s="230">
        <f>VLOOKUP($B44,'Complexity of the crisis'!$C$6:$AN$170,22,FALSE)</f>
        <v>3</v>
      </c>
      <c r="S44" s="230">
        <f>VLOOKUP($B44,'Complexity of the crisis'!$C$6:$AN$170,38,FALSE)</f>
        <v>2</v>
      </c>
      <c r="T44" s="130" t="str">
        <f>VLOOKUP(B44,Lists!$C$3:$E$163,3,FALSE)</f>
        <v>Middle east</v>
      </c>
      <c r="U44" s="131">
        <f>VLOOKUP(B44,'INFORM Severity - hidden'!$C$5:$V$170,20,FALSE)</f>
        <v>44521</v>
      </c>
    </row>
    <row r="45" spans="1:21" x14ac:dyDescent="0.35">
      <c r="A45" s="127" t="str">
        <f t="array" ref="A45">IFERROR(INDEX(Lists!$B$2:$B$153,SMALL(IF(Lists!$I$2:$I$153="Individual",ROW(Lists!$B$2:$B$153)),ROW(41:41))-1,1),"")</f>
        <v>Refugee situation in Kenya</v>
      </c>
      <c r="B45" s="128" t="str">
        <f>VLOOKUP(A45,Lists!$B$2:$G$153,2,FALSE)</f>
        <v>KEN002</v>
      </c>
      <c r="C45" s="128" t="str">
        <f>VLOOKUP(B45,'INFORM Severity - hidden'!$C$5:$D$160,2,FALSE)</f>
        <v>Kenya</v>
      </c>
      <c r="D45" s="128" t="str">
        <f>VLOOKUP(A45,Lists!$B$2:$G$153,3,FALSE)</f>
        <v>KEN</v>
      </c>
      <c r="E45" s="129" t="str">
        <f>VLOOKUP(A45,Lists!$B$2:$G$153,5,FALSE)</f>
        <v>International displacement</v>
      </c>
      <c r="F45" s="228">
        <f t="shared" si="5"/>
        <v>2.7</v>
      </c>
      <c r="G45" s="126">
        <f t="shared" si="6"/>
        <v>3</v>
      </c>
      <c r="H45" s="126" t="str">
        <f t="shared" si="7"/>
        <v>Medium</v>
      </c>
      <c r="I45" s="229" t="str">
        <f>INDEX(Trends!$D$3:$D$404,MATCH(B45,Trends!$C$3:$C$404,0))</f>
        <v>Decreasing</v>
      </c>
      <c r="J45" s="126" t="str">
        <f>VLOOKUP($B45,Reliability!$A$3:$I$170,9,FALSE)</f>
        <v>High</v>
      </c>
      <c r="K45" s="230">
        <f t="shared" si="8"/>
        <v>2.1</v>
      </c>
      <c r="L45" s="230">
        <f>VLOOKUP($B45,'Impact of the crisis'!$C$6:$N$170,12,FALSE)</f>
        <v>0.8</v>
      </c>
      <c r="M45" s="230">
        <f>VLOOKUP($B45,'Impact of the crisis'!$C$6:$AB$170,26,FALSE)</f>
        <v>2.6</v>
      </c>
      <c r="N45" s="230">
        <f>VLOOKUP($B45,'Conditions of people affected'!$C$6:$R$170,16,FALSE)</f>
        <v>2.95</v>
      </c>
      <c r="O45" s="230">
        <f>VLOOKUP($B45,'Conditions of people affected'!$C$6:$R$170,9,FALSE)</f>
        <v>2.9</v>
      </c>
      <c r="P45" s="230">
        <f>VLOOKUP($B45,'Conditions of people affected'!$C$6:$R$170,15,FALSE)</f>
        <v>3</v>
      </c>
      <c r="Q45" s="230">
        <f t="shared" si="9"/>
        <v>2.7</v>
      </c>
      <c r="R45" s="230">
        <f>VLOOKUP($B45,'Complexity of the crisis'!$C$6:$AN$170,22,FALSE)</f>
        <v>3.6</v>
      </c>
      <c r="S45" s="230">
        <f>VLOOKUP($B45,'Complexity of the crisis'!$C$6:$AN$170,38,FALSE)</f>
        <v>1.5</v>
      </c>
      <c r="T45" s="130" t="str">
        <f>VLOOKUP(B45,Lists!$C$3:$E$163,3,FALSE)</f>
        <v>Africa</v>
      </c>
      <c r="U45" s="131">
        <f>VLOOKUP(B45,'INFORM Severity - hidden'!$C$5:$V$170,20,FALSE)</f>
        <v>44460</v>
      </c>
    </row>
    <row r="46" spans="1:21" x14ac:dyDescent="0.35">
      <c r="A46" s="127" t="str">
        <f t="array" ref="A46">IFERROR(INDEX(Lists!$B$2:$B$153,SMALL(IF(Lists!$I$2:$I$153="Individual",ROW(Lists!$B$2:$B$153)),ROW(42:42))-1,1),"")</f>
        <v>Drought in Kenya</v>
      </c>
      <c r="B46" s="128" t="str">
        <f>VLOOKUP(A46,Lists!$B$2:$G$153,2,FALSE)</f>
        <v>KEN003</v>
      </c>
      <c r="C46" s="128" t="str">
        <f>VLOOKUP(B46,'INFORM Severity - hidden'!$C$5:$D$160,2,FALSE)</f>
        <v>Kenya</v>
      </c>
      <c r="D46" s="128" t="str">
        <f>VLOOKUP(A46,Lists!$B$2:$G$153,3,FALSE)</f>
        <v>KEN</v>
      </c>
      <c r="E46" s="129" t="str">
        <f>VLOOKUP(A46,Lists!$B$2:$G$153,5,FALSE)</f>
        <v>Drought</v>
      </c>
      <c r="F46" s="228">
        <f t="shared" si="5"/>
        <v>3</v>
      </c>
      <c r="G46" s="126">
        <f t="shared" si="6"/>
        <v>3</v>
      </c>
      <c r="H46" s="126" t="str">
        <f t="shared" si="7"/>
        <v>Medium</v>
      </c>
      <c r="I46" s="229" t="str">
        <f>INDEX(Trends!$D$3:$D$404,MATCH(B46,Trends!$C$3:$C$404,0))</f>
        <v>-</v>
      </c>
      <c r="J46" s="126" t="str">
        <f>VLOOKUP($B46,Reliability!$A$3:$I$170,9,FALSE)</f>
        <v>Medium</v>
      </c>
      <c r="K46" s="230">
        <f t="shared" si="8"/>
        <v>2.2000000000000002</v>
      </c>
      <c r="L46" s="230">
        <f>VLOOKUP($B46,'Impact of the crisis'!$C$6:$N$170,12,FALSE)</f>
        <v>3.8</v>
      </c>
      <c r="M46" s="230">
        <f>VLOOKUP($B46,'Impact of the crisis'!$C$6:$AB$170,26,FALSE)</f>
        <v>1</v>
      </c>
      <c r="N46" s="230">
        <f>VLOOKUP($B46,'Conditions of people affected'!$C$6:$R$170,16,FALSE)</f>
        <v>3.5</v>
      </c>
      <c r="O46" s="230">
        <f>VLOOKUP($B46,'Conditions of people affected'!$C$6:$R$170,9,FALSE)</f>
        <v>4</v>
      </c>
      <c r="P46" s="230">
        <f>VLOOKUP($B46,'Conditions of people affected'!$C$6:$R$170,15,FALSE)</f>
        <v>3</v>
      </c>
      <c r="Q46" s="230">
        <f t="shared" si="9"/>
        <v>2.7</v>
      </c>
      <c r="R46" s="230">
        <f>VLOOKUP($B46,'Complexity of the crisis'!$C$6:$AN$170,22,FALSE)</f>
        <v>3.6</v>
      </c>
      <c r="S46" s="230">
        <f>VLOOKUP($B46,'Complexity of the crisis'!$C$6:$AN$170,38,FALSE)</f>
        <v>1.5</v>
      </c>
      <c r="T46" s="130" t="str">
        <f>VLOOKUP(B46,Lists!$C$3:$E$163,3,FALSE)</f>
        <v>Africa</v>
      </c>
      <c r="U46" s="131">
        <f>VLOOKUP(B46,'INFORM Severity - hidden'!$C$5:$V$170,20,FALSE)</f>
        <v>44517</v>
      </c>
    </row>
    <row r="47" spans="1:21" x14ac:dyDescent="0.35">
      <c r="A47" s="127" t="str">
        <f t="array" ref="A47">IFERROR(INDEX(Lists!$B$2:$B$153,SMALL(IF(Lists!$I$2:$I$153="Individual",ROW(Lists!$B$2:$B$153)),ROW(43:43))-1,1),"")</f>
        <v>Syrian refugees in Lebanon</v>
      </c>
      <c r="B47" s="128" t="str">
        <f>VLOOKUP(A47,Lists!$B$2:$G$153,2,FALSE)</f>
        <v>LBN002</v>
      </c>
      <c r="C47" s="128" t="str">
        <f>VLOOKUP(B47,'INFORM Severity - hidden'!$C$5:$D$160,2,FALSE)</f>
        <v>Lebanon</v>
      </c>
      <c r="D47" s="128" t="str">
        <f>VLOOKUP(A47,Lists!$B$2:$G$153,3,FALSE)</f>
        <v>LBN</v>
      </c>
      <c r="E47" s="129" t="str">
        <f>VLOOKUP(A47,Lists!$B$2:$G$153,5,FALSE)</f>
        <v>International displacement</v>
      </c>
      <c r="F47" s="228">
        <f t="shared" si="5"/>
        <v>3.4</v>
      </c>
      <c r="G47" s="126">
        <f t="shared" si="6"/>
        <v>4</v>
      </c>
      <c r="H47" s="126" t="str">
        <f t="shared" si="7"/>
        <v>High</v>
      </c>
      <c r="I47" s="229" t="str">
        <f>INDEX(Trends!$D$3:$D$404,MATCH(B47,Trends!$C$3:$C$404,0))</f>
        <v>Decreasing</v>
      </c>
      <c r="J47" s="126" t="str">
        <f>VLOOKUP($B47,Reliability!$A$3:$I$170,9,FALSE)</f>
        <v>High</v>
      </c>
      <c r="K47" s="230">
        <f t="shared" si="8"/>
        <v>3.3</v>
      </c>
      <c r="L47" s="230">
        <f>VLOOKUP($B47,'Impact of the crisis'!$C$6:$N$170,12,FALSE)</f>
        <v>3.6</v>
      </c>
      <c r="M47" s="230">
        <f>VLOOKUP($B47,'Impact of the crisis'!$C$6:$AB$170,26,FALSE)</f>
        <v>3.1</v>
      </c>
      <c r="N47" s="230">
        <f>VLOOKUP($B47,'Conditions of people affected'!$C$6:$R$170,16,FALSE)</f>
        <v>3.8</v>
      </c>
      <c r="O47" s="230">
        <f>VLOOKUP($B47,'Conditions of people affected'!$C$6:$R$170,9,FALSE)</f>
        <v>3.6</v>
      </c>
      <c r="P47" s="230">
        <f>VLOOKUP($B47,'Conditions of people affected'!$C$6:$R$170,15,FALSE)</f>
        <v>4</v>
      </c>
      <c r="Q47" s="230">
        <f t="shared" si="9"/>
        <v>2.9</v>
      </c>
      <c r="R47" s="230">
        <f>VLOOKUP($B47,'Complexity of the crisis'!$C$6:$AN$170,22,FALSE)</f>
        <v>3.3</v>
      </c>
      <c r="S47" s="230">
        <f>VLOOKUP($B47,'Complexity of the crisis'!$C$6:$AN$170,38,FALSE)</f>
        <v>2.5</v>
      </c>
      <c r="T47" s="130" t="str">
        <f>VLOOKUP(B47,Lists!$C$3:$E$163,3,FALSE)</f>
        <v>Middle east</v>
      </c>
      <c r="U47" s="131">
        <f>VLOOKUP(B47,'INFORM Severity - hidden'!$C$5:$V$170,20,FALSE)</f>
        <v>44521</v>
      </c>
    </row>
    <row r="48" spans="1:21" x14ac:dyDescent="0.35">
      <c r="A48" s="127" t="str">
        <f t="array" ref="A48">IFERROR(INDEX(Lists!$B$2:$B$153,SMALL(IF(Lists!$I$2:$I$153="Individual",ROW(Lists!$B$2:$B$153)),ROW(44:44))-1,1),"")</f>
        <v>Socioeconomic crisis in Lebanon</v>
      </c>
      <c r="B48" s="128" t="str">
        <f>VLOOKUP(A48,Lists!$B$2:$G$153,2,FALSE)</f>
        <v>LBN004</v>
      </c>
      <c r="C48" s="128" t="str">
        <f>VLOOKUP(B48,'INFORM Severity - hidden'!$C$5:$D$160,2,FALSE)</f>
        <v>Lebanon</v>
      </c>
      <c r="D48" s="128" t="str">
        <f>VLOOKUP(A48,Lists!$B$2:$G$153,3,FALSE)</f>
        <v>LBN</v>
      </c>
      <c r="E48" s="129" t="str">
        <f>VLOOKUP(A48,Lists!$B$2:$G$153,5,FALSE)</f>
        <v>Political and economic crisis</v>
      </c>
      <c r="F48" s="228">
        <f t="shared" si="5"/>
        <v>3.6</v>
      </c>
      <c r="G48" s="126">
        <f t="shared" si="6"/>
        <v>4</v>
      </c>
      <c r="H48" s="126" t="str">
        <f t="shared" si="7"/>
        <v>High</v>
      </c>
      <c r="I48" s="229" t="str">
        <f>INDEX(Trends!$D$3:$D$404,MATCH(B48,Trends!$C$3:$C$404,0))</f>
        <v>Decreasing</v>
      </c>
      <c r="J48" s="126" t="str">
        <f>VLOOKUP($B48,Reliability!$A$3:$I$170,9,FALSE)</f>
        <v>Medium</v>
      </c>
      <c r="K48" s="230">
        <f t="shared" si="8"/>
        <v>2.9</v>
      </c>
      <c r="L48" s="230">
        <f>VLOOKUP($B48,'Impact of the crisis'!$C$6:$N$170,12,FALSE)</f>
        <v>3.6</v>
      </c>
      <c r="M48" s="230">
        <f>VLOOKUP($B48,'Impact of the crisis'!$C$6:$AB$170,26,FALSE)</f>
        <v>2.5</v>
      </c>
      <c r="N48" s="230">
        <f>VLOOKUP($B48,'Conditions of people affected'!$C$6:$R$170,16,FALSE)</f>
        <v>4.0999999999999996</v>
      </c>
      <c r="O48" s="230">
        <f>VLOOKUP($B48,'Conditions of people affected'!$C$6:$R$170,9,FALSE)</f>
        <v>4.2</v>
      </c>
      <c r="P48" s="230">
        <f>VLOOKUP($B48,'Conditions of people affected'!$C$6:$R$170,15,FALSE)</f>
        <v>4</v>
      </c>
      <c r="Q48" s="230">
        <f t="shared" si="9"/>
        <v>3.2</v>
      </c>
      <c r="R48" s="230">
        <f>VLOOKUP($B48,'Complexity of the crisis'!$C$6:$AN$170,22,FALSE)</f>
        <v>3.3</v>
      </c>
      <c r="S48" s="230">
        <f>VLOOKUP($B48,'Complexity of the crisis'!$C$6:$AN$170,38,FALSE)</f>
        <v>3</v>
      </c>
      <c r="T48" s="130" t="str">
        <f>VLOOKUP(B48,Lists!$C$3:$E$163,3,FALSE)</f>
        <v>Middle east</v>
      </c>
      <c r="U48" s="131">
        <f>VLOOKUP(B48,'INFORM Severity - hidden'!$C$5:$V$170,20,FALSE)</f>
        <v>44521</v>
      </c>
    </row>
    <row r="49" spans="1:21" x14ac:dyDescent="0.35">
      <c r="A49" s="127" t="str">
        <f t="array" ref="A49">IFERROR(INDEX(Lists!$B$2:$B$153,SMALL(IF(Lists!$I$2:$I$153="Individual",ROW(Lists!$B$2:$B$153)),ROW(45:45))-1,1),"")</f>
        <v>Mixed migration flows in Libya</v>
      </c>
      <c r="B49" s="128" t="str">
        <f>VLOOKUP(A49,Lists!$B$2:$G$153,2,FALSE)</f>
        <v>LBY002</v>
      </c>
      <c r="C49" s="128" t="str">
        <f>VLOOKUP(B49,'INFORM Severity - hidden'!$C$5:$D$160,2,FALSE)</f>
        <v>Libya</v>
      </c>
      <c r="D49" s="128" t="str">
        <f>VLOOKUP(A49,Lists!$B$2:$G$153,3,FALSE)</f>
        <v>LBY</v>
      </c>
      <c r="E49" s="129" t="str">
        <f>VLOOKUP(A49,Lists!$B$2:$G$153,5,FALSE)</f>
        <v>International displacement</v>
      </c>
      <c r="F49" s="228">
        <f t="shared" si="5"/>
        <v>3.1</v>
      </c>
      <c r="G49" s="126">
        <f t="shared" si="6"/>
        <v>4</v>
      </c>
      <c r="H49" s="126" t="str">
        <f t="shared" si="7"/>
        <v>High</v>
      </c>
      <c r="I49" s="229" t="str">
        <f>INDEX(Trends!$D$3:$D$404,MATCH(B49,Trends!$C$3:$C$404,0))</f>
        <v>Increasing</v>
      </c>
      <c r="J49" s="126" t="str">
        <f>VLOOKUP($B49,Reliability!$A$3:$I$170,9,FALSE)</f>
        <v>High</v>
      </c>
      <c r="K49" s="230">
        <f t="shared" si="8"/>
        <v>3.9</v>
      </c>
      <c r="L49" s="230">
        <f>VLOOKUP($B49,'Impact of the crisis'!$C$6:$N$170,12,FALSE)</f>
        <v>4.5999999999999996</v>
      </c>
      <c r="M49" s="230">
        <f>VLOOKUP($B49,'Impact of the crisis'!$C$6:$AB$170,26,FALSE)</f>
        <v>3.4</v>
      </c>
      <c r="N49" s="230">
        <f>VLOOKUP($B49,'Conditions of people affected'!$C$6:$R$170,16,FALSE)</f>
        <v>2.2999999999999998</v>
      </c>
      <c r="O49" s="230">
        <f>VLOOKUP($B49,'Conditions of people affected'!$C$6:$R$170,9,FALSE)</f>
        <v>2.6</v>
      </c>
      <c r="P49" s="230">
        <f>VLOOKUP($B49,'Conditions of people affected'!$C$6:$R$170,15,FALSE)</f>
        <v>2</v>
      </c>
      <c r="Q49" s="230">
        <f t="shared" si="9"/>
        <v>3.6</v>
      </c>
      <c r="R49" s="230">
        <f>VLOOKUP($B49,'Complexity of the crisis'!$C$6:$AN$170,22,FALSE)</f>
        <v>4.4000000000000004</v>
      </c>
      <c r="S49" s="230">
        <f>VLOOKUP($B49,'Complexity of the crisis'!$C$6:$AN$170,38,FALSE)</f>
        <v>2.5</v>
      </c>
      <c r="T49" s="130" t="str">
        <f>VLOOKUP(B49,Lists!$C$3:$E$163,3,FALSE)</f>
        <v>Africa</v>
      </c>
      <c r="U49" s="131">
        <f>VLOOKUP(B49,'INFORM Severity - hidden'!$C$5:$V$170,20,FALSE)</f>
        <v>44412</v>
      </c>
    </row>
    <row r="50" spans="1:21" x14ac:dyDescent="0.35">
      <c r="A50" s="127" t="str">
        <f t="array" ref="A50">IFERROR(INDEX(Lists!$B$2:$B$153,SMALL(IF(Lists!$I$2:$I$153="Individual",ROW(Lists!$B$2:$B$153)),ROW(46:46))-1,1),"")</f>
        <v>Drought in Lesotho</v>
      </c>
      <c r="B50" s="128" t="str">
        <f>VLOOKUP(A50,Lists!$B$2:$G$153,2,FALSE)</f>
        <v>LSO002</v>
      </c>
      <c r="C50" s="128" t="str">
        <f>VLOOKUP(B50,'INFORM Severity - hidden'!$C$5:$D$160,2,FALSE)</f>
        <v>Lesotho</v>
      </c>
      <c r="D50" s="128" t="str">
        <f>VLOOKUP(A50,Lists!$B$2:$G$153,3,FALSE)</f>
        <v>LSO</v>
      </c>
      <c r="E50" s="129" t="str">
        <f>VLOOKUP(A50,Lists!$B$2:$G$153,5,FALSE)</f>
        <v>Drought</v>
      </c>
      <c r="F50" s="228">
        <f t="shared" si="5"/>
        <v>2.2000000000000002</v>
      </c>
      <c r="G50" s="126">
        <f t="shared" si="6"/>
        <v>3</v>
      </c>
      <c r="H50" s="126" t="str">
        <f t="shared" si="7"/>
        <v>Medium</v>
      </c>
      <c r="I50" s="229" t="str">
        <f>INDEX(Trends!$D$3:$D$404,MATCH(B50,Trends!$C$3:$C$404,0))</f>
        <v>Decreasing</v>
      </c>
      <c r="J50" s="126" t="str">
        <f>VLOOKUP($B50,Reliability!$A$3:$I$170,9,FALSE)</f>
        <v>Very High</v>
      </c>
      <c r="K50" s="230">
        <f t="shared" si="8"/>
        <v>2.1</v>
      </c>
      <c r="L50" s="230">
        <f>VLOOKUP($B50,'Impact of the crisis'!$C$6:$N$170,12,FALSE)</f>
        <v>3</v>
      </c>
      <c r="M50" s="230">
        <f>VLOOKUP($B50,'Impact of the crisis'!$C$6:$AB$170,26,FALSE)</f>
        <v>1.5</v>
      </c>
      <c r="N50" s="230">
        <f>VLOOKUP($B50,'Conditions of people affected'!$C$6:$R$170,16,FALSE)</f>
        <v>2.75</v>
      </c>
      <c r="O50" s="230">
        <f>VLOOKUP($B50,'Conditions of people affected'!$C$6:$R$170,9,FALSE)</f>
        <v>2.5</v>
      </c>
      <c r="P50" s="230">
        <f>VLOOKUP($B50,'Conditions of people affected'!$C$6:$R$170,15,FALSE)</f>
        <v>3</v>
      </c>
      <c r="Q50" s="230">
        <f t="shared" si="9"/>
        <v>1.3</v>
      </c>
      <c r="R50" s="230">
        <f>VLOOKUP($B50,'Complexity of the crisis'!$C$6:$AN$170,22,FALSE)</f>
        <v>1.6</v>
      </c>
      <c r="S50" s="230">
        <f>VLOOKUP($B50,'Complexity of the crisis'!$C$6:$AN$170,38,FALSE)</f>
        <v>1</v>
      </c>
      <c r="T50" s="130" t="str">
        <f>VLOOKUP(B50,Lists!$C$3:$E$163,3,FALSE)</f>
        <v>Africa</v>
      </c>
      <c r="U50" s="131">
        <f>VLOOKUP(B50,'INFORM Severity - hidden'!$C$5:$V$170,20,FALSE)</f>
        <v>44521</v>
      </c>
    </row>
    <row r="51" spans="1:21" x14ac:dyDescent="0.35">
      <c r="A51" s="127" t="str">
        <f t="array" ref="A51">IFERROR(INDEX(Lists!$B$2:$B$153,SMALL(IF(Lists!$I$2:$I$153="Individual",ROW(Lists!$B$2:$B$153)),ROW(47:47))-1,1),"")</f>
        <v>Mixed migration flows in Morocco</v>
      </c>
      <c r="B51" s="128" t="str">
        <f>VLOOKUP(A51,Lists!$B$2:$G$153,2,FALSE)</f>
        <v>MAR002</v>
      </c>
      <c r="C51" s="128" t="str">
        <f>VLOOKUP(B51,'INFORM Severity - hidden'!$C$5:$D$160,2,FALSE)</f>
        <v>Morocco</v>
      </c>
      <c r="D51" s="128" t="str">
        <f>VLOOKUP(A51,Lists!$B$2:$G$153,3,FALSE)</f>
        <v>MAR</v>
      </c>
      <c r="E51" s="129" t="str">
        <f>VLOOKUP(A51,Lists!$B$2:$G$153,5,FALSE)</f>
        <v>International displacement</v>
      </c>
      <c r="F51" s="228" t="str">
        <f t="shared" si="5"/>
        <v>x</v>
      </c>
      <c r="G51" s="126" t="str">
        <f t="shared" si="6"/>
        <v>x</v>
      </c>
      <c r="H51" s="126" t="str">
        <f t="shared" si="7"/>
        <v>x</v>
      </c>
      <c r="I51" s="229" t="str">
        <f>INDEX(Trends!$D$3:$D$404,MATCH(B51,Trends!$C$3:$C$404,0))</f>
        <v>-</v>
      </c>
      <c r="J51" s="126" t="str">
        <f>VLOOKUP($B51,Reliability!$A$3:$I$170,9,FALSE)</f>
        <v>Very Low</v>
      </c>
      <c r="K51" s="230">
        <f t="shared" si="8"/>
        <v>3.9</v>
      </c>
      <c r="L51" s="230">
        <f>VLOOKUP($B51,'Impact of the crisis'!$C$6:$N$170,12,FALSE)</f>
        <v>4.8</v>
      </c>
      <c r="M51" s="230">
        <f>VLOOKUP($B51,'Impact of the crisis'!$C$6:$AB$170,26,FALSE)</f>
        <v>3.2</v>
      </c>
      <c r="N51" s="230" t="str">
        <f>VLOOKUP($B51,'Conditions of people affected'!$C$6:$R$170,16,FALSE)</f>
        <v>x</v>
      </c>
      <c r="O51" s="230" t="str">
        <f>VLOOKUP($B51,'Conditions of people affected'!$C$6:$R$170,9,FALSE)</f>
        <v>x</v>
      </c>
      <c r="P51" s="230" t="str">
        <f>VLOOKUP($B51,'Conditions of people affected'!$C$6:$R$170,15,FALSE)</f>
        <v>x</v>
      </c>
      <c r="Q51" s="230">
        <f t="shared" si="9"/>
        <v>2.7</v>
      </c>
      <c r="R51" s="230">
        <f>VLOOKUP($B51,'Complexity of the crisis'!$C$6:$AN$170,22,FALSE)</f>
        <v>3.6</v>
      </c>
      <c r="S51" s="230">
        <f>VLOOKUP($B51,'Complexity of the crisis'!$C$6:$AN$170,38,FALSE)</f>
        <v>1.5</v>
      </c>
      <c r="T51" s="130" t="str">
        <f>VLOOKUP(B51,Lists!$C$3:$E$163,3,FALSE)</f>
        <v>Africa</v>
      </c>
      <c r="U51" s="131">
        <f>VLOOKUP(B51,'INFORM Severity - hidden'!$C$5:$V$170,20,FALSE)</f>
        <v>44413</v>
      </c>
    </row>
    <row r="52" spans="1:21" x14ac:dyDescent="0.35">
      <c r="A52" s="127" t="str">
        <f t="array" ref="A52">IFERROR(INDEX(Lists!$B$2:$B$153,SMALL(IF(Lists!$I$2:$I$153="Individual",ROW(Lists!$B$2:$B$153)),ROW(48:48))-1,1),"")</f>
        <v>Drought in Madagascar</v>
      </c>
      <c r="B52" s="128" t="str">
        <f>VLOOKUP(A52,Lists!$B$2:$G$153,2,FALSE)</f>
        <v>MDG002</v>
      </c>
      <c r="C52" s="128" t="str">
        <f>VLOOKUP(B52,'INFORM Severity - hidden'!$C$5:$D$160,2,FALSE)</f>
        <v>Madagascar</v>
      </c>
      <c r="D52" s="128" t="str">
        <f>VLOOKUP(A52,Lists!$B$2:$G$153,3,FALSE)</f>
        <v>MDG</v>
      </c>
      <c r="E52" s="129" t="str">
        <f>VLOOKUP(A52,Lists!$B$2:$G$153,5,FALSE)</f>
        <v>Drought</v>
      </c>
      <c r="F52" s="228">
        <f t="shared" si="5"/>
        <v>2.9</v>
      </c>
      <c r="G52" s="126">
        <f t="shared" si="6"/>
        <v>3</v>
      </c>
      <c r="H52" s="126" t="str">
        <f t="shared" si="7"/>
        <v>Medium</v>
      </c>
      <c r="I52" s="229" t="str">
        <f>INDEX(Trends!$D$3:$D$404,MATCH(B52,Trends!$C$3:$C$404,0))</f>
        <v>Decreasing</v>
      </c>
      <c r="J52" s="126" t="str">
        <f>VLOOKUP($B52,Reliability!$A$3:$I$170,9,FALSE)</f>
        <v>Very High</v>
      </c>
      <c r="K52" s="230">
        <f t="shared" si="8"/>
        <v>1.8</v>
      </c>
      <c r="L52" s="230">
        <f>VLOOKUP($B52,'Impact of the crisis'!$C$6:$N$170,12,FALSE)</f>
        <v>1.4</v>
      </c>
      <c r="M52" s="230">
        <f>VLOOKUP($B52,'Impact of the crisis'!$C$6:$AB$170,26,FALSE)</f>
        <v>2</v>
      </c>
      <c r="N52" s="230">
        <f>VLOOKUP($B52,'Conditions of people affected'!$C$6:$R$170,16,FALSE)</f>
        <v>3.75</v>
      </c>
      <c r="O52" s="230">
        <f>VLOOKUP($B52,'Conditions of people affected'!$C$6:$R$170,9,FALSE)</f>
        <v>3.5</v>
      </c>
      <c r="P52" s="230">
        <f>VLOOKUP($B52,'Conditions of people affected'!$C$6:$R$170,15,FALSE)</f>
        <v>4</v>
      </c>
      <c r="Q52" s="230">
        <f t="shared" si="9"/>
        <v>2</v>
      </c>
      <c r="R52" s="230">
        <f>VLOOKUP($B52,'Complexity of the crisis'!$C$6:$AN$170,22,FALSE)</f>
        <v>2.4</v>
      </c>
      <c r="S52" s="230">
        <f>VLOOKUP($B52,'Complexity of the crisis'!$C$6:$AN$170,38,FALSE)</f>
        <v>1.5</v>
      </c>
      <c r="T52" s="130" t="str">
        <f>VLOOKUP(B52,Lists!$C$3:$E$163,3,FALSE)</f>
        <v>Africa</v>
      </c>
      <c r="U52" s="131">
        <f>VLOOKUP(B52,'INFORM Severity - hidden'!$C$5:$V$170,20,FALSE)</f>
        <v>44521</v>
      </c>
    </row>
    <row r="53" spans="1:21" x14ac:dyDescent="0.35">
      <c r="A53" s="127" t="str">
        <f t="array" ref="A53">IFERROR(INDEX(Lists!$B$2:$B$153,SMALL(IF(Lists!$I$2:$I$153="Individual",ROW(Lists!$B$2:$B$153)),ROW(49:49))-1,1),"")</f>
        <v>Criminal Violence in Mexico</v>
      </c>
      <c r="B53" s="128" t="str">
        <f>VLOOKUP(A53,Lists!$B$2:$G$153,2,FALSE)</f>
        <v>MEX002</v>
      </c>
      <c r="C53" s="128" t="str">
        <f>VLOOKUP(B53,'INFORM Severity - hidden'!$C$5:$D$160,2,FALSE)</f>
        <v>Mexico</v>
      </c>
      <c r="D53" s="128" t="str">
        <f>VLOOKUP(A53,Lists!$B$2:$G$153,3,FALSE)</f>
        <v>MEX</v>
      </c>
      <c r="E53" s="129" t="str">
        <f>VLOOKUP(A53,Lists!$B$2:$G$153,5,FALSE)</f>
        <v>Other type of violence</v>
      </c>
      <c r="F53" s="228" t="str">
        <f t="shared" si="5"/>
        <v>x</v>
      </c>
      <c r="G53" s="126" t="str">
        <f t="shared" si="6"/>
        <v>x</v>
      </c>
      <c r="H53" s="126" t="str">
        <f t="shared" si="7"/>
        <v>x</v>
      </c>
      <c r="I53" s="229" t="str">
        <f>INDEX(Trends!$D$3:$D$404,MATCH(B53,Trends!$C$3:$C$404,0))</f>
        <v>-</v>
      </c>
      <c r="J53" s="126" t="str">
        <f>VLOOKUP($B53,Reliability!$A$3:$I$170,9,FALSE)</f>
        <v>Medium</v>
      </c>
      <c r="K53" s="230">
        <f t="shared" si="8"/>
        <v>4.0999999999999996</v>
      </c>
      <c r="L53" s="230">
        <f>VLOOKUP($B53,'Impact of the crisis'!$C$6:$N$170,12,FALSE)</f>
        <v>5</v>
      </c>
      <c r="M53" s="230">
        <f>VLOOKUP($B53,'Impact of the crisis'!$C$6:$AB$170,26,FALSE)</f>
        <v>3.4</v>
      </c>
      <c r="N53" s="230" t="str">
        <f>VLOOKUP($B53,'Conditions of people affected'!$C$6:$R$170,16,FALSE)</f>
        <v>x</v>
      </c>
      <c r="O53" s="230" t="str">
        <f>VLOOKUP($B53,'Conditions of people affected'!$C$6:$R$170,9,FALSE)</f>
        <v>x</v>
      </c>
      <c r="P53" s="230" t="str">
        <f>VLOOKUP($B53,'Conditions of people affected'!$C$6:$R$170,15,FALSE)</f>
        <v>x</v>
      </c>
      <c r="Q53" s="230">
        <f t="shared" si="9"/>
        <v>3.4</v>
      </c>
      <c r="R53" s="230">
        <f>VLOOKUP($B53,'Complexity of the crisis'!$C$6:$AN$170,22,FALSE)</f>
        <v>3.7</v>
      </c>
      <c r="S53" s="230">
        <f>VLOOKUP($B53,'Complexity of the crisis'!$C$6:$AN$170,38,FALSE)</f>
        <v>3</v>
      </c>
      <c r="T53" s="130" t="str">
        <f>VLOOKUP(B53,Lists!$C$3:$E$163,3,FALSE)</f>
        <v>Americas</v>
      </c>
      <c r="U53" s="131">
        <f>VLOOKUP(B53,'INFORM Severity - hidden'!$C$5:$V$170,20,FALSE)</f>
        <v>44467</v>
      </c>
    </row>
    <row r="54" spans="1:21" x14ac:dyDescent="0.35">
      <c r="A54" s="127" t="str">
        <f t="array" ref="A54">IFERROR(INDEX(Lists!$B$2:$B$153,SMALL(IF(Lists!$I$2:$I$153="Individual",ROW(Lists!$B$2:$B$153)),ROW(50:50))-1,1),"")</f>
        <v>Mixed Migration in Mexico</v>
      </c>
      <c r="B54" s="128" t="str">
        <f>VLOOKUP(A54,Lists!$B$2:$G$153,2,FALSE)</f>
        <v>MEX003</v>
      </c>
      <c r="C54" s="128" t="str">
        <f>VLOOKUP(B54,'INFORM Severity - hidden'!$C$5:$D$160,2,FALSE)</f>
        <v>Mexico</v>
      </c>
      <c r="D54" s="128" t="str">
        <f>VLOOKUP(A54,Lists!$B$2:$G$153,3,FALSE)</f>
        <v>MEX</v>
      </c>
      <c r="E54" s="129" t="str">
        <f>VLOOKUP(A54,Lists!$B$2:$G$153,5,FALSE)</f>
        <v>International displacement</v>
      </c>
      <c r="F54" s="228" t="str">
        <f t="shared" si="5"/>
        <v>x</v>
      </c>
      <c r="G54" s="126" t="str">
        <f t="shared" si="6"/>
        <v>x</v>
      </c>
      <c r="H54" s="126" t="str">
        <f t="shared" si="7"/>
        <v>x</v>
      </c>
      <c r="I54" s="229" t="str">
        <f>INDEX(Trends!$D$3:$D$404,MATCH(B54,Trends!$C$3:$C$404,0))</f>
        <v>-</v>
      </c>
      <c r="J54" s="126" t="str">
        <f>VLOOKUP($B54,Reliability!$A$3:$I$170,9,FALSE)</f>
        <v>High</v>
      </c>
      <c r="K54" s="230">
        <f t="shared" si="8"/>
        <v>3.8</v>
      </c>
      <c r="L54" s="230">
        <f>VLOOKUP($B54,'Impact of the crisis'!$C$6:$N$170,12,FALSE)</f>
        <v>5</v>
      </c>
      <c r="M54" s="230">
        <f>VLOOKUP($B54,'Impact of the crisis'!$C$6:$AB$170,26,FALSE)</f>
        <v>2.8</v>
      </c>
      <c r="N54" s="230" t="str">
        <f>VLOOKUP($B54,'Conditions of people affected'!$C$6:$R$170,16,FALSE)</f>
        <v>x</v>
      </c>
      <c r="O54" s="230" t="str">
        <f>VLOOKUP($B54,'Conditions of people affected'!$C$6:$R$170,9,FALSE)</f>
        <v>x</v>
      </c>
      <c r="P54" s="230" t="str">
        <f>VLOOKUP($B54,'Conditions of people affected'!$C$6:$R$170,15,FALSE)</f>
        <v>x</v>
      </c>
      <c r="Q54" s="230">
        <f t="shared" si="9"/>
        <v>3.2</v>
      </c>
      <c r="R54" s="230">
        <f>VLOOKUP($B54,'Complexity of the crisis'!$C$6:$AN$170,22,FALSE)</f>
        <v>3.7</v>
      </c>
      <c r="S54" s="230">
        <f>VLOOKUP($B54,'Complexity of the crisis'!$C$6:$AN$170,38,FALSE)</f>
        <v>2.5</v>
      </c>
      <c r="T54" s="130" t="str">
        <f>VLOOKUP(B54,Lists!$C$3:$E$163,3,FALSE)</f>
        <v>Americas</v>
      </c>
      <c r="U54" s="131">
        <f>VLOOKUP(B54,'INFORM Severity - hidden'!$C$5:$V$170,20,FALSE)</f>
        <v>44467</v>
      </c>
    </row>
    <row r="55" spans="1:21" x14ac:dyDescent="0.35">
      <c r="A55" s="127" t="str">
        <f t="array" ref="A55">IFERROR(INDEX(Lists!$B$2:$B$153,SMALL(IF(Lists!$I$2:$I$153="Individual",ROW(Lists!$B$2:$B$153)),ROW(51:51))-1,1),"")</f>
        <v>Complex crisis in Mali</v>
      </c>
      <c r="B55" s="128" t="str">
        <f>VLOOKUP(A55,Lists!$B$2:$G$153,2,FALSE)</f>
        <v>MLI001</v>
      </c>
      <c r="C55" s="128" t="str">
        <f>VLOOKUP(B55,'INFORM Severity - hidden'!$C$5:$D$160,2,FALSE)</f>
        <v>Mali</v>
      </c>
      <c r="D55" s="128" t="str">
        <f>VLOOKUP(A55,Lists!$B$2:$G$153,3,FALSE)</f>
        <v>MLI</v>
      </c>
      <c r="E55" s="129" t="str">
        <f>VLOOKUP(A55,Lists!$B$2:$G$153,5,FALSE)</f>
        <v>Complex crisis</v>
      </c>
      <c r="F55" s="228">
        <f t="shared" si="5"/>
        <v>4.4000000000000004</v>
      </c>
      <c r="G55" s="126">
        <f t="shared" si="6"/>
        <v>5</v>
      </c>
      <c r="H55" s="126" t="str">
        <f t="shared" si="7"/>
        <v>Very High</v>
      </c>
      <c r="I55" s="229" t="str">
        <f>INDEX(Trends!$D$3:$D$404,MATCH(B55,Trends!$C$3:$C$404,0))</f>
        <v>Stable</v>
      </c>
      <c r="J55" s="126" t="str">
        <f>VLOOKUP($B55,Reliability!$A$3:$I$170,9,FALSE)</f>
        <v>High</v>
      </c>
      <c r="K55" s="230">
        <f t="shared" si="8"/>
        <v>4.2</v>
      </c>
      <c r="L55" s="230">
        <f>VLOOKUP($B55,'Impact of the crisis'!$C$6:$N$170,12,FALSE)</f>
        <v>4.9000000000000004</v>
      </c>
      <c r="M55" s="230">
        <f>VLOOKUP($B55,'Impact of the crisis'!$C$6:$AB$170,26,FALSE)</f>
        <v>3.7</v>
      </c>
      <c r="N55" s="230">
        <f>VLOOKUP($B55,'Conditions of people affected'!$C$6:$R$170,16,FALSE)</f>
        <v>4.3</v>
      </c>
      <c r="O55" s="230">
        <f>VLOOKUP($B55,'Conditions of people affected'!$C$6:$R$170,9,FALSE)</f>
        <v>4.5999999999999996</v>
      </c>
      <c r="P55" s="230">
        <f>VLOOKUP($B55,'Conditions of people affected'!$C$6:$R$170,15,FALSE)</f>
        <v>4</v>
      </c>
      <c r="Q55" s="230">
        <f t="shared" si="9"/>
        <v>4.5999999999999996</v>
      </c>
      <c r="R55" s="230">
        <f>VLOOKUP($B55,'Complexity of the crisis'!$C$6:$AN$170,22,FALSE)</f>
        <v>4</v>
      </c>
      <c r="S55" s="230">
        <f>VLOOKUP($B55,'Complexity of the crisis'!$C$6:$AN$170,38,FALSE)</f>
        <v>5</v>
      </c>
      <c r="T55" s="130" t="str">
        <f>VLOOKUP(B55,Lists!$C$3:$E$163,3,FALSE)</f>
        <v>Africa</v>
      </c>
      <c r="U55" s="131">
        <f>VLOOKUP(B55,'INFORM Severity - hidden'!$C$5:$V$170,20,FALSE)</f>
        <v>44519</v>
      </c>
    </row>
    <row r="56" spans="1:21" x14ac:dyDescent="0.35">
      <c r="A56" s="127" t="str">
        <f t="array" ref="A56">IFERROR(INDEX(Lists!$B$2:$B$153,SMALL(IF(Lists!$I$2:$I$153="Individual",ROW(Lists!$B$2:$B$153)),ROW(52:52))-1,1),"")</f>
        <v>Rakhine Conflict</v>
      </c>
      <c r="B56" s="128" t="str">
        <f>VLOOKUP(A56,Lists!$B$2:$G$153,2,FALSE)</f>
        <v>MMR002</v>
      </c>
      <c r="C56" s="128" t="str">
        <f>VLOOKUP(B56,'INFORM Severity - hidden'!$C$5:$D$160,2,FALSE)</f>
        <v>Myanmar</v>
      </c>
      <c r="D56" s="128" t="str">
        <f>VLOOKUP(A56,Lists!$B$2:$G$153,3,FALSE)</f>
        <v>MMR</v>
      </c>
      <c r="E56" s="129" t="str">
        <f>VLOOKUP(A56,Lists!$B$2:$G$153,5,FALSE)</f>
        <v>Conflict</v>
      </c>
      <c r="F56" s="228">
        <f t="shared" si="5"/>
        <v>3.7</v>
      </c>
      <c r="G56" s="126">
        <f t="shared" si="6"/>
        <v>4</v>
      </c>
      <c r="H56" s="126" t="str">
        <f t="shared" si="7"/>
        <v>High</v>
      </c>
      <c r="I56" s="229" t="str">
        <f>INDEX(Trends!$D$3:$D$404,MATCH(B56,Trends!$C$3:$C$404,0))</f>
        <v>Stable</v>
      </c>
      <c r="J56" s="126" t="str">
        <f>VLOOKUP($B56,Reliability!$A$3:$I$170,9,FALSE)</f>
        <v>High</v>
      </c>
      <c r="K56" s="230">
        <f t="shared" si="8"/>
        <v>2.8</v>
      </c>
      <c r="L56" s="230">
        <f>VLOOKUP($B56,'Impact of the crisis'!$C$6:$N$170,12,FALSE)</f>
        <v>1.3</v>
      </c>
      <c r="M56" s="230">
        <f>VLOOKUP($B56,'Impact of the crisis'!$C$6:$AB$170,26,FALSE)</f>
        <v>3.4</v>
      </c>
      <c r="N56" s="230">
        <f>VLOOKUP($B56,'Conditions of people affected'!$C$6:$R$170,16,FALSE)</f>
        <v>3.6</v>
      </c>
      <c r="O56" s="230">
        <f>VLOOKUP($B56,'Conditions of people affected'!$C$6:$R$170,9,FALSE)</f>
        <v>3.2</v>
      </c>
      <c r="P56" s="230">
        <f>VLOOKUP($B56,'Conditions of people affected'!$C$6:$R$170,15,FALSE)</f>
        <v>4</v>
      </c>
      <c r="Q56" s="230">
        <f t="shared" si="9"/>
        <v>4.5</v>
      </c>
      <c r="R56" s="230">
        <f>VLOOKUP($B56,'Complexity of the crisis'!$C$6:$AN$170,22,FALSE)</f>
        <v>4.4000000000000004</v>
      </c>
      <c r="S56" s="230">
        <f>VLOOKUP($B56,'Complexity of the crisis'!$C$6:$AN$170,38,FALSE)</f>
        <v>4.5</v>
      </c>
      <c r="T56" s="130" t="str">
        <f>VLOOKUP(B56,Lists!$C$3:$E$163,3,FALSE)</f>
        <v>Asia</v>
      </c>
      <c r="U56" s="131">
        <f>VLOOKUP(B56,'INFORM Severity - hidden'!$C$5:$V$170,20,FALSE)</f>
        <v>44516</v>
      </c>
    </row>
    <row r="57" spans="1:21" x14ac:dyDescent="0.35">
      <c r="A57" s="127" t="str">
        <f t="array" ref="A57">IFERROR(INDEX(Lists!$B$2:$B$153,SMALL(IF(Lists!$I$2:$I$153="Individual",ROW(Lists!$B$2:$B$153)),ROW(53:53))-1,1),"")</f>
        <v>Kachin and Shan Conflict</v>
      </c>
      <c r="B57" s="128" t="str">
        <f>VLOOKUP(A57,Lists!$B$2:$G$153,2,FALSE)</f>
        <v>MMR003</v>
      </c>
      <c r="C57" s="128" t="str">
        <f>VLOOKUP(B57,'INFORM Severity - hidden'!$C$5:$D$160,2,FALSE)</f>
        <v>Myanmar</v>
      </c>
      <c r="D57" s="128" t="str">
        <f>VLOOKUP(A57,Lists!$B$2:$G$153,3,FALSE)</f>
        <v>MMR</v>
      </c>
      <c r="E57" s="129" t="str">
        <f>VLOOKUP(A57,Lists!$B$2:$G$153,5,FALSE)</f>
        <v>Conflict</v>
      </c>
      <c r="F57" s="228">
        <f t="shared" si="5"/>
        <v>3.3</v>
      </c>
      <c r="G57" s="126">
        <f t="shared" si="6"/>
        <v>4</v>
      </c>
      <c r="H57" s="126" t="str">
        <f t="shared" si="7"/>
        <v>High</v>
      </c>
      <c r="I57" s="229" t="str">
        <f>INDEX(Trends!$D$3:$D$404,MATCH(B57,Trends!$C$3:$C$404,0))</f>
        <v>Stable</v>
      </c>
      <c r="J57" s="126" t="str">
        <f>VLOOKUP($B57,Reliability!$A$3:$I$170,9,FALSE)</f>
        <v>High</v>
      </c>
      <c r="K57" s="230">
        <f t="shared" si="8"/>
        <v>2.5</v>
      </c>
      <c r="L57" s="230">
        <f>VLOOKUP($B57,'Impact of the crisis'!$C$6:$N$170,12,FALSE)</f>
        <v>2.2999999999999998</v>
      </c>
      <c r="M57" s="230">
        <f>VLOOKUP($B57,'Impact of the crisis'!$C$6:$AB$170,26,FALSE)</f>
        <v>2.6</v>
      </c>
      <c r="N57" s="230">
        <f>VLOOKUP($B57,'Conditions of people affected'!$C$6:$R$170,16,FALSE)</f>
        <v>3.1</v>
      </c>
      <c r="O57" s="230">
        <f>VLOOKUP($B57,'Conditions of people affected'!$C$6:$R$170,9,FALSE)</f>
        <v>3.2</v>
      </c>
      <c r="P57" s="230">
        <f>VLOOKUP($B57,'Conditions of people affected'!$C$6:$R$170,15,FALSE)</f>
        <v>3</v>
      </c>
      <c r="Q57" s="230">
        <f t="shared" si="9"/>
        <v>4.2</v>
      </c>
      <c r="R57" s="230">
        <f>VLOOKUP($B57,'Complexity of the crisis'!$C$6:$AN$170,22,FALSE)</f>
        <v>4.4000000000000004</v>
      </c>
      <c r="S57" s="230">
        <f>VLOOKUP($B57,'Complexity of the crisis'!$C$6:$AN$170,38,FALSE)</f>
        <v>4</v>
      </c>
      <c r="T57" s="130" t="str">
        <f>VLOOKUP(B57,Lists!$C$3:$E$163,3,FALSE)</f>
        <v>Asia</v>
      </c>
      <c r="U57" s="131">
        <f>VLOOKUP(B57,'INFORM Severity - hidden'!$C$5:$V$170,20,FALSE)</f>
        <v>44517</v>
      </c>
    </row>
    <row r="58" spans="1:21" x14ac:dyDescent="0.35">
      <c r="A58" s="127" t="str">
        <f t="array" ref="A58">IFERROR(INDEX(Lists!$B$2:$B$153,SMALL(IF(Lists!$I$2:$I$153="Individual",ROW(Lists!$B$2:$B$153)),ROW(54:54))-1,1),"")</f>
        <v>Post-coup Violence in Myanmar</v>
      </c>
      <c r="B58" s="128" t="str">
        <f>VLOOKUP(A58,Lists!$B$2:$G$153,2,FALSE)</f>
        <v>MMR004</v>
      </c>
      <c r="C58" s="128" t="str">
        <f>VLOOKUP(B58,'INFORM Severity - hidden'!$C$5:$D$160,2,FALSE)</f>
        <v>Myanmar</v>
      </c>
      <c r="D58" s="128" t="str">
        <f>VLOOKUP(A58,Lists!$B$2:$G$153,3,FALSE)</f>
        <v>MMR</v>
      </c>
      <c r="E58" s="129" t="str">
        <f>VLOOKUP(A58,Lists!$B$2:$G$153,5,FALSE)</f>
        <v>Conflict</v>
      </c>
      <c r="F58" s="228">
        <f t="shared" si="5"/>
        <v>3.5</v>
      </c>
      <c r="G58" s="126">
        <f t="shared" si="6"/>
        <v>4</v>
      </c>
      <c r="H58" s="126" t="str">
        <f t="shared" si="7"/>
        <v>High</v>
      </c>
      <c r="I58" s="229" t="str">
        <f>INDEX(Trends!$D$3:$D$404,MATCH(B58,Trends!$C$3:$C$404,0))</f>
        <v>Increasing</v>
      </c>
      <c r="J58" s="126" t="str">
        <f>VLOOKUP($B58,Reliability!$A$3:$I$170,9,FALSE)</f>
        <v>High</v>
      </c>
      <c r="K58" s="230">
        <f t="shared" si="8"/>
        <v>3.3</v>
      </c>
      <c r="L58" s="230">
        <f>VLOOKUP($B58,'Impact of the crisis'!$C$6:$N$170,12,FALSE)</f>
        <v>3.8</v>
      </c>
      <c r="M58" s="230">
        <f>VLOOKUP($B58,'Impact of the crisis'!$C$6:$AB$170,26,FALSE)</f>
        <v>3</v>
      </c>
      <c r="N58" s="230">
        <f>VLOOKUP($B58,'Conditions of people affected'!$C$6:$R$170,16,FALSE)</f>
        <v>3.4</v>
      </c>
      <c r="O58" s="230">
        <f>VLOOKUP($B58,'Conditions of people affected'!$C$6:$R$170,9,FALSE)</f>
        <v>3.8</v>
      </c>
      <c r="P58" s="230">
        <f>VLOOKUP($B58,'Conditions of people affected'!$C$6:$R$170,15,FALSE)</f>
        <v>3</v>
      </c>
      <c r="Q58" s="230">
        <f t="shared" si="9"/>
        <v>3.8</v>
      </c>
      <c r="R58" s="230">
        <f>VLOOKUP($B58,'Complexity of the crisis'!$C$6:$AN$170,22,FALSE)</f>
        <v>4.4000000000000004</v>
      </c>
      <c r="S58" s="230">
        <f>VLOOKUP($B58,'Complexity of the crisis'!$C$6:$AN$170,38,FALSE)</f>
        <v>3</v>
      </c>
      <c r="T58" s="130" t="str">
        <f>VLOOKUP(B58,Lists!$C$3:$E$163,3,FALSE)</f>
        <v>Asia</v>
      </c>
      <c r="U58" s="131">
        <f>VLOOKUP(B58,'INFORM Severity - hidden'!$C$5:$V$170,20,FALSE)</f>
        <v>44518</v>
      </c>
    </row>
    <row r="59" spans="1:21" x14ac:dyDescent="0.35">
      <c r="A59" s="127" t="str">
        <f t="array" ref="A59">IFERROR(INDEX(Lists!$B$2:$B$153,SMALL(IF(Lists!$I$2:$I$153="Individual",ROW(Lists!$B$2:$B$153)),ROW(55:55))-1,1),"")</f>
        <v>Cabo Delgado Islamist Insurgency</v>
      </c>
      <c r="B59" s="128" t="str">
        <f>VLOOKUP(A59,Lists!$B$2:$G$153,2,FALSE)</f>
        <v>MOZ004</v>
      </c>
      <c r="C59" s="128" t="str">
        <f>VLOOKUP(B59,'INFORM Severity - hidden'!$C$5:$D$160,2,FALSE)</f>
        <v>Mozambique</v>
      </c>
      <c r="D59" s="128" t="str">
        <f>VLOOKUP(A59,Lists!$B$2:$G$153,3,FALSE)</f>
        <v>MOZ</v>
      </c>
      <c r="E59" s="129" t="str">
        <f>VLOOKUP(A59,Lists!$B$2:$G$153,5,FALSE)</f>
        <v>Other type of violence</v>
      </c>
      <c r="F59" s="228">
        <f t="shared" si="5"/>
        <v>3.5</v>
      </c>
      <c r="G59" s="126">
        <f t="shared" si="6"/>
        <v>4</v>
      </c>
      <c r="H59" s="126" t="str">
        <f t="shared" si="7"/>
        <v>High</v>
      </c>
      <c r="I59" s="229" t="str">
        <f>INDEX(Trends!$D$3:$D$404,MATCH(B59,Trends!$C$3:$C$404,0))</f>
        <v>Stable</v>
      </c>
      <c r="J59" s="126" t="str">
        <f>VLOOKUP($B59,Reliability!$A$3:$I$170,9,FALSE)</f>
        <v>High</v>
      </c>
      <c r="K59" s="230">
        <f t="shared" si="8"/>
        <v>3.4</v>
      </c>
      <c r="L59" s="230">
        <f>VLOOKUP($B59,'Impact of the crisis'!$C$6:$N$170,12,FALSE)</f>
        <v>2.8</v>
      </c>
      <c r="M59" s="230">
        <f>VLOOKUP($B59,'Impact of the crisis'!$C$6:$AB$170,26,FALSE)</f>
        <v>3.6</v>
      </c>
      <c r="N59" s="230">
        <f>VLOOKUP($B59,'Conditions of people affected'!$C$6:$R$170,16,FALSE)</f>
        <v>3.25</v>
      </c>
      <c r="O59" s="230">
        <f>VLOOKUP($B59,'Conditions of people affected'!$C$6:$R$170,9,FALSE)</f>
        <v>3.5</v>
      </c>
      <c r="P59" s="230">
        <f>VLOOKUP($B59,'Conditions of people affected'!$C$6:$R$170,15,FALSE)</f>
        <v>3</v>
      </c>
      <c r="Q59" s="230">
        <f t="shared" si="9"/>
        <v>4.0999999999999996</v>
      </c>
      <c r="R59" s="230">
        <f>VLOOKUP($B59,'Complexity of the crisis'!$C$6:$AN$170,22,FALSE)</f>
        <v>4.5</v>
      </c>
      <c r="S59" s="230">
        <f>VLOOKUP($B59,'Complexity of the crisis'!$C$6:$AN$170,38,FALSE)</f>
        <v>3.5</v>
      </c>
      <c r="T59" s="130" t="str">
        <f>VLOOKUP(B59,Lists!$C$3:$E$163,3,FALSE)</f>
        <v>Africa</v>
      </c>
      <c r="U59" s="131">
        <f>VLOOKUP(B59,'INFORM Severity - hidden'!$C$5:$V$170,20,FALSE)</f>
        <v>44477</v>
      </c>
    </row>
    <row r="60" spans="1:21" x14ac:dyDescent="0.35">
      <c r="A60" s="127" t="str">
        <f t="array" ref="A60">IFERROR(INDEX(Lists!$B$2:$B$153,SMALL(IF(Lists!$I$2:$I$153="Individual",ROW(Lists!$B$2:$B$153)),ROW(56:56))-1,1),"")</f>
        <v>Refugees from Mali in Mauritania</v>
      </c>
      <c r="B60" s="128" t="str">
        <f>VLOOKUP(A60,Lists!$B$2:$G$153,2,FALSE)</f>
        <v>MRT002</v>
      </c>
      <c r="C60" s="128" t="str">
        <f>VLOOKUP(B60,'INFORM Severity - hidden'!$C$5:$D$160,2,FALSE)</f>
        <v>Mauritania</v>
      </c>
      <c r="D60" s="128" t="str">
        <f>VLOOKUP(A60,Lists!$B$2:$G$153,3,FALSE)</f>
        <v>MRT</v>
      </c>
      <c r="E60" s="129" t="str">
        <f>VLOOKUP(A60,Lists!$B$2:$G$153,5,FALSE)</f>
        <v>International displacement</v>
      </c>
      <c r="F60" s="228">
        <f t="shared" si="5"/>
        <v>2.1</v>
      </c>
      <c r="G60" s="126">
        <f t="shared" si="6"/>
        <v>3</v>
      </c>
      <c r="H60" s="126" t="str">
        <f t="shared" si="7"/>
        <v>Medium</v>
      </c>
      <c r="I60" s="229" t="str">
        <f>INDEX(Trends!$D$3:$D$404,MATCH(B60,Trends!$C$3:$C$404,0))</f>
        <v>Decreasing</v>
      </c>
      <c r="J60" s="126" t="str">
        <f>VLOOKUP($B60,Reliability!$A$3:$I$170,9,FALSE)</f>
        <v>High</v>
      </c>
      <c r="K60" s="230">
        <f t="shared" si="8"/>
        <v>1.8</v>
      </c>
      <c r="L60" s="230">
        <f>VLOOKUP($B60,'Impact of the crisis'!$C$6:$N$170,12,FALSE)</f>
        <v>0</v>
      </c>
      <c r="M60" s="230">
        <f>VLOOKUP($B60,'Impact of the crisis'!$C$6:$AB$170,26,FALSE)</f>
        <v>2.5</v>
      </c>
      <c r="N60" s="230">
        <f>VLOOKUP($B60,'Conditions of people affected'!$C$6:$R$170,16,FALSE)</f>
        <v>2.25</v>
      </c>
      <c r="O60" s="230">
        <f>VLOOKUP($B60,'Conditions of people affected'!$C$6:$R$170,9,FALSE)</f>
        <v>1.5</v>
      </c>
      <c r="P60" s="230">
        <f>VLOOKUP($B60,'Conditions of people affected'!$C$6:$R$170,15,FALSE)</f>
        <v>3</v>
      </c>
      <c r="Q60" s="230">
        <f t="shared" si="9"/>
        <v>2.1</v>
      </c>
      <c r="R60" s="230">
        <f>VLOOKUP($B60,'Complexity of the crisis'!$C$6:$AN$170,22,FALSE)</f>
        <v>2.7</v>
      </c>
      <c r="S60" s="230">
        <f>VLOOKUP($B60,'Complexity of the crisis'!$C$6:$AN$170,38,FALSE)</f>
        <v>1.5</v>
      </c>
      <c r="T60" s="130" t="str">
        <f>VLOOKUP(B60,Lists!$C$3:$E$163,3,FALSE)</f>
        <v>Africa</v>
      </c>
      <c r="U60" s="131">
        <f>VLOOKUP(B60,'INFORM Severity - hidden'!$C$5:$V$170,20,FALSE)</f>
        <v>44419</v>
      </c>
    </row>
    <row r="61" spans="1:21" x14ac:dyDescent="0.35">
      <c r="A61" s="127" t="str">
        <f t="array" ref="A61">IFERROR(INDEX(Lists!$B$2:$B$153,SMALL(IF(Lists!$I$2:$I$153="Individual",ROW(Lists!$B$2:$B$153)),ROW(57:57))-1,1),"")</f>
        <v>Food Security in Mauritania</v>
      </c>
      <c r="B61" s="128" t="str">
        <f>VLOOKUP(A61,Lists!$B$2:$G$153,2,FALSE)</f>
        <v>MRT003</v>
      </c>
      <c r="C61" s="128" t="str">
        <f>VLOOKUP(B61,'INFORM Severity - hidden'!$C$5:$D$160,2,FALSE)</f>
        <v>Mauritania</v>
      </c>
      <c r="D61" s="128" t="str">
        <f>VLOOKUP(A61,Lists!$B$2:$G$153,3,FALSE)</f>
        <v>MRT</v>
      </c>
      <c r="E61" s="129" t="str">
        <f>VLOOKUP(A61,Lists!$B$2:$G$153,5,FALSE)</f>
        <v>Drought</v>
      </c>
      <c r="F61" s="228">
        <f t="shared" si="5"/>
        <v>2.9</v>
      </c>
      <c r="G61" s="126">
        <f t="shared" si="6"/>
        <v>3</v>
      </c>
      <c r="H61" s="126" t="str">
        <f t="shared" si="7"/>
        <v>Medium</v>
      </c>
      <c r="I61" s="229" t="str">
        <f>INDEX(Trends!$D$3:$D$404,MATCH(B61,Trends!$C$3:$C$404,0))</f>
        <v>Stable</v>
      </c>
      <c r="J61" s="126" t="str">
        <f>VLOOKUP($B61,Reliability!$A$3:$I$170,9,FALSE)</f>
        <v>Medium</v>
      </c>
      <c r="K61" s="230">
        <f t="shared" si="8"/>
        <v>3.4</v>
      </c>
      <c r="L61" s="230">
        <f>VLOOKUP($B61,'Impact of the crisis'!$C$6:$N$170,12,FALSE)</f>
        <v>4.4000000000000004</v>
      </c>
      <c r="M61" s="230">
        <f>VLOOKUP($B61,'Impact of the crisis'!$C$6:$AB$170,26,FALSE)</f>
        <v>2.8</v>
      </c>
      <c r="N61" s="230">
        <f>VLOOKUP($B61,'Conditions of people affected'!$C$6:$R$170,16,FALSE)</f>
        <v>2.9</v>
      </c>
      <c r="O61" s="230">
        <f>VLOOKUP($B61,'Conditions of people affected'!$C$6:$R$170,9,FALSE)</f>
        <v>2.8</v>
      </c>
      <c r="P61" s="230">
        <f>VLOOKUP($B61,'Conditions of people affected'!$C$6:$R$170,15,FALSE)</f>
        <v>3</v>
      </c>
      <c r="Q61" s="230">
        <f t="shared" si="9"/>
        <v>2.4</v>
      </c>
      <c r="R61" s="230">
        <f>VLOOKUP($B61,'Complexity of the crisis'!$C$6:$AN$170,22,FALSE)</f>
        <v>2.7</v>
      </c>
      <c r="S61" s="230">
        <f>VLOOKUP($B61,'Complexity of the crisis'!$C$6:$AN$170,38,FALSE)</f>
        <v>2</v>
      </c>
      <c r="T61" s="130" t="str">
        <f>VLOOKUP(B61,Lists!$C$3:$E$163,3,FALSE)</f>
        <v>Africa</v>
      </c>
      <c r="U61" s="131">
        <f>VLOOKUP(B61,'INFORM Severity - hidden'!$C$5:$V$170,20,FALSE)</f>
        <v>44419</v>
      </c>
    </row>
    <row r="62" spans="1:21" x14ac:dyDescent="0.35">
      <c r="A62" s="127" t="str">
        <f t="array" ref="A62">IFERROR(INDEX(Lists!$B$2:$B$153,SMALL(IF(Lists!$I$2:$I$153="Individual",ROW(Lists!$B$2:$B$153)),ROW(58:58))-1,1),"")</f>
        <v>Complex crisis in Malawi</v>
      </c>
      <c r="B62" s="128" t="str">
        <f>VLOOKUP(A62,Lists!$B$2:$G$153,2,FALSE)</f>
        <v>MWI002</v>
      </c>
      <c r="C62" s="128" t="str">
        <f>VLOOKUP(B62,'INFORM Severity - hidden'!$C$5:$D$160,2,FALSE)</f>
        <v>Malawi</v>
      </c>
      <c r="D62" s="128" t="str">
        <f>VLOOKUP(A62,Lists!$B$2:$G$153,3,FALSE)</f>
        <v>MWI</v>
      </c>
      <c r="E62" s="129" t="str">
        <f>VLOOKUP(A62,Lists!$B$2:$G$153,5,FALSE)</f>
        <v>Complex crisis</v>
      </c>
      <c r="F62" s="228">
        <f t="shared" si="5"/>
        <v>3</v>
      </c>
      <c r="G62" s="126">
        <f t="shared" si="6"/>
        <v>3</v>
      </c>
      <c r="H62" s="126" t="str">
        <f t="shared" si="7"/>
        <v>Medium</v>
      </c>
      <c r="I62" s="229" t="str">
        <f>INDEX(Trends!$D$3:$D$404,MATCH(B62,Trends!$C$3:$C$404,0))</f>
        <v>Decreasing</v>
      </c>
      <c r="J62" s="126" t="str">
        <f>VLOOKUP($B62,Reliability!$A$3:$I$170,9,FALSE)</f>
        <v>Very High</v>
      </c>
      <c r="K62" s="230">
        <f t="shared" si="8"/>
        <v>3.7</v>
      </c>
      <c r="L62" s="230">
        <f>VLOOKUP($B62,'Impact of the crisis'!$C$6:$N$170,12,FALSE)</f>
        <v>4.4000000000000004</v>
      </c>
      <c r="M62" s="230">
        <f>VLOOKUP($B62,'Impact of the crisis'!$C$6:$AB$170,26,FALSE)</f>
        <v>3.2</v>
      </c>
      <c r="N62" s="230">
        <f>VLOOKUP($B62,'Conditions of people affected'!$C$6:$R$170,16,FALSE)</f>
        <v>3.3</v>
      </c>
      <c r="O62" s="230">
        <f>VLOOKUP($B62,'Conditions of people affected'!$C$6:$R$170,9,FALSE)</f>
        <v>3.6</v>
      </c>
      <c r="P62" s="230">
        <f>VLOOKUP($B62,'Conditions of people affected'!$C$6:$R$170,15,FALSE)</f>
        <v>3</v>
      </c>
      <c r="Q62" s="230">
        <f t="shared" si="9"/>
        <v>2</v>
      </c>
      <c r="R62" s="230">
        <f>VLOOKUP($B62,'Complexity of the crisis'!$C$6:$AN$170,22,FALSE)</f>
        <v>2</v>
      </c>
      <c r="S62" s="230">
        <f>VLOOKUP($B62,'Complexity of the crisis'!$C$6:$AN$170,38,FALSE)</f>
        <v>2</v>
      </c>
      <c r="T62" s="130" t="str">
        <f>VLOOKUP(B62,Lists!$C$3:$E$163,3,FALSE)</f>
        <v>Africa</v>
      </c>
      <c r="U62" s="131">
        <f>VLOOKUP(B62,'INFORM Severity - hidden'!$C$5:$V$170,20,FALSE)</f>
        <v>44521</v>
      </c>
    </row>
    <row r="63" spans="1:21" x14ac:dyDescent="0.35">
      <c r="A63" s="127" t="str">
        <f t="array" ref="A63">IFERROR(INDEX(Lists!$B$2:$B$153,SMALL(IF(Lists!$I$2:$I$153="Individual",ROW(Lists!$B$2:$B$153)),ROW(59:59))-1,1),"")</f>
        <v>International Refugees in Malaysia</v>
      </c>
      <c r="B63" s="128" t="str">
        <f>VLOOKUP(A63,Lists!$B$2:$G$153,2,FALSE)</f>
        <v>MYS001</v>
      </c>
      <c r="C63" s="128" t="str">
        <f>VLOOKUP(B63,'INFORM Severity - hidden'!$C$5:$D$160,2,FALSE)</f>
        <v>Malaysia</v>
      </c>
      <c r="D63" s="128" t="str">
        <f>VLOOKUP(A63,Lists!$B$2:$G$153,3,FALSE)</f>
        <v>MYS</v>
      </c>
      <c r="E63" s="129" t="str">
        <f>VLOOKUP(A63,Lists!$B$2:$G$153,5,FALSE)</f>
        <v>International displacement</v>
      </c>
      <c r="F63" s="228">
        <f t="shared" si="5"/>
        <v>1.8</v>
      </c>
      <c r="G63" s="126">
        <f t="shared" si="6"/>
        <v>2</v>
      </c>
      <c r="H63" s="126" t="str">
        <f t="shared" si="7"/>
        <v>Low</v>
      </c>
      <c r="I63" s="229" t="str">
        <f>INDEX(Trends!$D$3:$D$404,MATCH(B63,Trends!$C$3:$C$404,0))</f>
        <v>Stable</v>
      </c>
      <c r="J63" s="126" t="str">
        <f>VLOOKUP($B63,Reliability!$A$3:$I$170,9,FALSE)</f>
        <v>High</v>
      </c>
      <c r="K63" s="230">
        <f t="shared" si="8"/>
        <v>1.5</v>
      </c>
      <c r="L63" s="230">
        <f>VLOOKUP($B63,'Impact of the crisis'!$C$6:$N$170,12,FALSE)</f>
        <v>1</v>
      </c>
      <c r="M63" s="230">
        <f>VLOOKUP($B63,'Impact of the crisis'!$C$6:$AB$170,26,FALSE)</f>
        <v>1.8</v>
      </c>
      <c r="N63" s="230">
        <f>VLOOKUP($B63,'Conditions of people affected'!$C$6:$R$170,16,FALSE)</f>
        <v>1.55</v>
      </c>
      <c r="O63" s="230">
        <f>VLOOKUP($B63,'Conditions of people affected'!$C$6:$R$170,9,FALSE)</f>
        <v>2.1</v>
      </c>
      <c r="P63" s="230">
        <f>VLOOKUP($B63,'Conditions of people affected'!$C$6:$R$170,15,FALSE)</f>
        <v>1</v>
      </c>
      <c r="Q63" s="230">
        <f t="shared" si="9"/>
        <v>2.2999999999999998</v>
      </c>
      <c r="R63" s="230">
        <f>VLOOKUP($B63,'Complexity of the crisis'!$C$6:$AN$170,22,FALSE)</f>
        <v>2</v>
      </c>
      <c r="S63" s="230">
        <f>VLOOKUP($B63,'Complexity of the crisis'!$C$6:$AN$170,38,FALSE)</f>
        <v>2.5</v>
      </c>
      <c r="T63" s="130" t="str">
        <f>VLOOKUP(B63,Lists!$C$3:$E$163,3,FALSE)</f>
        <v>Asia</v>
      </c>
      <c r="U63" s="131">
        <f>VLOOKUP(B63,'INFORM Severity - hidden'!$C$5:$V$170,20,FALSE)</f>
        <v>44521</v>
      </c>
    </row>
    <row r="64" spans="1:21" x14ac:dyDescent="0.35">
      <c r="A64" s="127" t="str">
        <f t="array" ref="A64">IFERROR(INDEX(Lists!$B$2:$B$153,SMALL(IF(Lists!$I$2:$I$153="Individual",ROW(Lists!$B$2:$B$153)),ROW(60:60))-1,1),"")</f>
        <v>Food Security Crisis in Namibia</v>
      </c>
      <c r="B64" s="128" t="str">
        <f>VLOOKUP(A64,Lists!$B$2:$G$153,2,FALSE)</f>
        <v>NAM002</v>
      </c>
      <c r="C64" s="128" t="str">
        <f>VLOOKUP(B64,'INFORM Severity - hidden'!$C$5:$D$160,2,FALSE)</f>
        <v>Namibia</v>
      </c>
      <c r="D64" s="128" t="str">
        <f>VLOOKUP(A64,Lists!$B$2:$G$153,3,FALSE)</f>
        <v>NAM</v>
      </c>
      <c r="E64" s="129" t="str">
        <f>VLOOKUP(A64,Lists!$B$2:$G$153,5,FALSE)</f>
        <v>Food Security</v>
      </c>
      <c r="F64" s="228">
        <f t="shared" si="5"/>
        <v>2.2999999999999998</v>
      </c>
      <c r="G64" s="126">
        <f t="shared" si="6"/>
        <v>3</v>
      </c>
      <c r="H64" s="126" t="str">
        <f t="shared" si="7"/>
        <v>Medium</v>
      </c>
      <c r="I64" s="229" t="str">
        <f>INDEX(Trends!$D$3:$D$404,MATCH(B64,Trends!$C$3:$C$404,0))</f>
        <v>Increasing</v>
      </c>
      <c r="J64" s="126" t="str">
        <f>VLOOKUP($B64,Reliability!$A$3:$I$170,9,FALSE)</f>
        <v>High</v>
      </c>
      <c r="K64" s="230">
        <f t="shared" si="8"/>
        <v>2.6</v>
      </c>
      <c r="L64" s="230">
        <f>VLOOKUP($B64,'Impact of the crisis'!$C$6:$N$170,12,FALSE)</f>
        <v>4.0999999999999996</v>
      </c>
      <c r="M64" s="230">
        <f>VLOOKUP($B64,'Impact of the crisis'!$C$6:$AB$170,26,FALSE)</f>
        <v>1.4</v>
      </c>
      <c r="N64" s="230">
        <f>VLOOKUP($B64,'Conditions of people affected'!$C$6:$R$170,16,FALSE)</f>
        <v>2.85</v>
      </c>
      <c r="O64" s="230">
        <f>VLOOKUP($B64,'Conditions of people affected'!$C$6:$R$170,9,FALSE)</f>
        <v>2.7</v>
      </c>
      <c r="P64" s="230">
        <f>VLOOKUP($B64,'Conditions of people affected'!$C$6:$R$170,15,FALSE)</f>
        <v>3</v>
      </c>
      <c r="Q64" s="230">
        <f t="shared" si="9"/>
        <v>1.3</v>
      </c>
      <c r="R64" s="230">
        <f>VLOOKUP($B64,'Complexity of the crisis'!$C$6:$AN$170,22,FALSE)</f>
        <v>1.5</v>
      </c>
      <c r="S64" s="230">
        <f>VLOOKUP($B64,'Complexity of the crisis'!$C$6:$AN$170,38,FALSE)</f>
        <v>1</v>
      </c>
      <c r="T64" s="130" t="str">
        <f>VLOOKUP(B64,Lists!$C$3:$E$163,3,FALSE)</f>
        <v>Africa</v>
      </c>
      <c r="U64" s="131">
        <f>VLOOKUP(B64,'INFORM Severity - hidden'!$C$5:$V$170,20,FALSE)</f>
        <v>44521</v>
      </c>
    </row>
    <row r="65" spans="1:21" x14ac:dyDescent="0.35">
      <c r="A65" s="127" t="str">
        <f t="array" ref="A65">IFERROR(INDEX(Lists!$B$2:$B$153,SMALL(IF(Lists!$I$2:$I$153="Individual",ROW(Lists!$B$2:$B$153)),ROW(61:61))-1,1),"")</f>
        <v>Boko Haram in Niger</v>
      </c>
      <c r="B65" s="128" t="str">
        <f>VLOOKUP(A65,Lists!$B$2:$G$153,2,FALSE)</f>
        <v>NER002</v>
      </c>
      <c r="C65" s="128" t="str">
        <f>VLOOKUP(B65,'INFORM Severity - hidden'!$C$5:$D$160,2,FALSE)</f>
        <v>Niger</v>
      </c>
      <c r="D65" s="128" t="str">
        <f>VLOOKUP(A65,Lists!$B$2:$G$153,3,FALSE)</f>
        <v>NER</v>
      </c>
      <c r="E65" s="129" t="str">
        <f>VLOOKUP(A65,Lists!$B$2:$G$153,5,FALSE)</f>
        <v>Conflict</v>
      </c>
      <c r="F65" s="228">
        <f t="shared" si="5"/>
        <v>3.1</v>
      </c>
      <c r="G65" s="126">
        <f t="shared" si="6"/>
        <v>4</v>
      </c>
      <c r="H65" s="126" t="str">
        <f t="shared" si="7"/>
        <v>High</v>
      </c>
      <c r="I65" s="229" t="str">
        <f>INDEX(Trends!$D$3:$D$404,MATCH(B65,Trends!$C$3:$C$404,0))</f>
        <v>Stable</v>
      </c>
      <c r="J65" s="126" t="str">
        <f>VLOOKUP($B65,Reliability!$A$3:$I$170,9,FALSE)</f>
        <v>Medium</v>
      </c>
      <c r="K65" s="230">
        <f t="shared" si="8"/>
        <v>2.6</v>
      </c>
      <c r="L65" s="230">
        <f>VLOOKUP($B65,'Impact of the crisis'!$C$6:$N$170,12,FALSE)</f>
        <v>1.2</v>
      </c>
      <c r="M65" s="230">
        <f>VLOOKUP($B65,'Impact of the crisis'!$C$6:$AB$170,26,FALSE)</f>
        <v>3.1</v>
      </c>
      <c r="N65" s="230">
        <f>VLOOKUP($B65,'Conditions of people affected'!$C$6:$R$170,16,FALSE)</f>
        <v>2.7</v>
      </c>
      <c r="O65" s="230">
        <f>VLOOKUP($B65,'Conditions of people affected'!$C$6:$R$170,9,FALSE)</f>
        <v>2.4</v>
      </c>
      <c r="P65" s="230">
        <f>VLOOKUP($B65,'Conditions of people affected'!$C$6:$R$170,15,FALSE)</f>
        <v>3</v>
      </c>
      <c r="Q65" s="230">
        <f t="shared" si="9"/>
        <v>4</v>
      </c>
      <c r="R65" s="230">
        <f>VLOOKUP($B65,'Complexity of the crisis'!$C$6:$AN$170,22,FALSE)</f>
        <v>3.3</v>
      </c>
      <c r="S65" s="230">
        <f>VLOOKUP($B65,'Complexity of the crisis'!$C$6:$AN$170,38,FALSE)</f>
        <v>4.5</v>
      </c>
      <c r="T65" s="130" t="str">
        <f>VLOOKUP(B65,Lists!$C$3:$E$163,3,FALSE)</f>
        <v>Africa</v>
      </c>
      <c r="U65" s="131">
        <f>VLOOKUP(B65,'INFORM Severity - hidden'!$C$5:$V$170,20,FALSE)</f>
        <v>44468</v>
      </c>
    </row>
    <row r="66" spans="1:21" x14ac:dyDescent="0.35">
      <c r="A66" s="127" t="str">
        <f t="array" ref="A66">IFERROR(INDEX(Lists!$B$2:$B$153,SMALL(IF(Lists!$I$2:$I$153="Individual",ROW(Lists!$B$2:$B$153)),ROW(62:62))-1,1),"")</f>
        <v>Mali/Burkina Faso conflict</v>
      </c>
      <c r="B66" s="128" t="str">
        <f>VLOOKUP(A66,Lists!$B$2:$G$153,2,FALSE)</f>
        <v>NER003</v>
      </c>
      <c r="C66" s="128" t="str">
        <f>VLOOKUP(B66,'INFORM Severity - hidden'!$C$5:$D$160,2,FALSE)</f>
        <v>Niger</v>
      </c>
      <c r="D66" s="128" t="str">
        <f>VLOOKUP(A66,Lists!$B$2:$G$153,3,FALSE)</f>
        <v>NER</v>
      </c>
      <c r="E66" s="129" t="str">
        <f>VLOOKUP(A66,Lists!$B$2:$G$153,5,FALSE)</f>
        <v>Conflict</v>
      </c>
      <c r="F66" s="228">
        <f t="shared" si="5"/>
        <v>3.4</v>
      </c>
      <c r="G66" s="126">
        <f t="shared" si="6"/>
        <v>4</v>
      </c>
      <c r="H66" s="126" t="str">
        <f t="shared" si="7"/>
        <v>High</v>
      </c>
      <c r="I66" s="229" t="str">
        <f>INDEX(Trends!$D$3:$D$404,MATCH(B66,Trends!$C$3:$C$404,0))</f>
        <v>Stable</v>
      </c>
      <c r="J66" s="126" t="str">
        <f>VLOOKUP($B66,Reliability!$A$3:$I$170,9,FALSE)</f>
        <v>Medium</v>
      </c>
      <c r="K66" s="230">
        <f t="shared" si="8"/>
        <v>3</v>
      </c>
      <c r="L66" s="230">
        <f>VLOOKUP($B66,'Impact of the crisis'!$C$6:$N$170,12,FALSE)</f>
        <v>2.4</v>
      </c>
      <c r="M66" s="230">
        <f>VLOOKUP($B66,'Impact of the crisis'!$C$6:$AB$170,26,FALSE)</f>
        <v>3.3</v>
      </c>
      <c r="N66" s="230">
        <f>VLOOKUP($B66,'Conditions of people affected'!$C$6:$R$170,16,FALSE)</f>
        <v>3.25</v>
      </c>
      <c r="O66" s="230">
        <f>VLOOKUP($B66,'Conditions of people affected'!$C$6:$R$170,9,FALSE)</f>
        <v>3.5</v>
      </c>
      <c r="P66" s="230">
        <f>VLOOKUP($B66,'Conditions of people affected'!$C$6:$R$170,15,FALSE)</f>
        <v>3</v>
      </c>
      <c r="Q66" s="230">
        <f t="shared" si="9"/>
        <v>4</v>
      </c>
      <c r="R66" s="230">
        <f>VLOOKUP($B66,'Complexity of the crisis'!$C$6:$AN$170,22,FALSE)</f>
        <v>3.3</v>
      </c>
      <c r="S66" s="230">
        <f>VLOOKUP($B66,'Complexity of the crisis'!$C$6:$AN$170,38,FALSE)</f>
        <v>4.5</v>
      </c>
      <c r="T66" s="130" t="str">
        <f>VLOOKUP(B66,Lists!$C$3:$E$163,3,FALSE)</f>
        <v>Africa</v>
      </c>
      <c r="U66" s="131">
        <f>VLOOKUP(B66,'INFORM Severity - hidden'!$C$5:$V$170,20,FALSE)</f>
        <v>44468</v>
      </c>
    </row>
    <row r="67" spans="1:21" x14ac:dyDescent="0.35">
      <c r="A67" s="127" t="str">
        <f t="array" ref="A67">IFERROR(INDEX(Lists!$B$2:$B$153,SMALL(IF(Lists!$I$2:$I$153="Individual",ROW(Lists!$B$2:$B$153)),ROW(63:63))-1,1),"")</f>
        <v>Nigerian Refugees</v>
      </c>
      <c r="B67" s="128" t="str">
        <f>VLOOKUP(A67,Lists!$B$2:$G$153,2,FALSE)</f>
        <v>NER004</v>
      </c>
      <c r="C67" s="128" t="str">
        <f>VLOOKUP(B67,'INFORM Severity - hidden'!$C$5:$D$160,2,FALSE)</f>
        <v>Niger</v>
      </c>
      <c r="D67" s="128" t="str">
        <f>VLOOKUP(A67,Lists!$B$2:$G$153,3,FALSE)</f>
        <v>NER</v>
      </c>
      <c r="E67" s="129" t="str">
        <f>VLOOKUP(A67,Lists!$B$2:$G$153,5,FALSE)</f>
        <v>International displacement</v>
      </c>
      <c r="F67" s="228">
        <f t="shared" si="5"/>
        <v>2.8</v>
      </c>
      <c r="G67" s="126">
        <f t="shared" si="6"/>
        <v>3</v>
      </c>
      <c r="H67" s="126" t="str">
        <f t="shared" si="7"/>
        <v>Medium</v>
      </c>
      <c r="I67" s="229" t="str">
        <f>INDEX(Trends!$D$3:$D$404,MATCH(B67,Trends!$C$3:$C$404,0))</f>
        <v>Stable</v>
      </c>
      <c r="J67" s="126" t="str">
        <f>VLOOKUP($B67,Reliability!$A$3:$I$170,9,FALSE)</f>
        <v>Medium</v>
      </c>
      <c r="K67" s="230">
        <f t="shared" si="8"/>
        <v>2.1</v>
      </c>
      <c r="L67" s="230">
        <f>VLOOKUP($B67,'Impact of the crisis'!$C$6:$N$170,12,FALSE)</f>
        <v>0.6</v>
      </c>
      <c r="M67" s="230">
        <f>VLOOKUP($B67,'Impact of the crisis'!$C$6:$AB$170,26,FALSE)</f>
        <v>2.7</v>
      </c>
      <c r="N67" s="230">
        <f>VLOOKUP($B67,'Conditions of people affected'!$C$6:$R$170,16,FALSE)</f>
        <v>3.05</v>
      </c>
      <c r="O67" s="230">
        <f>VLOOKUP($B67,'Conditions of people affected'!$C$6:$R$170,9,FALSE)</f>
        <v>3.1</v>
      </c>
      <c r="P67" s="230">
        <f>VLOOKUP($B67,'Conditions of people affected'!$C$6:$R$170,15,FALSE)</f>
        <v>3</v>
      </c>
      <c r="Q67" s="230">
        <f t="shared" si="9"/>
        <v>2.9</v>
      </c>
      <c r="R67" s="230">
        <f>VLOOKUP($B67,'Complexity of the crisis'!$C$6:$AN$170,22,FALSE)</f>
        <v>3.3</v>
      </c>
      <c r="S67" s="230">
        <f>VLOOKUP($B67,'Complexity of the crisis'!$C$6:$AN$170,38,FALSE)</f>
        <v>2.5</v>
      </c>
      <c r="T67" s="130" t="str">
        <f>VLOOKUP(B67,Lists!$C$3:$E$163,3,FALSE)</f>
        <v>Africa</v>
      </c>
      <c r="U67" s="131">
        <f>VLOOKUP(B67,'INFORM Severity - hidden'!$C$5:$V$170,20,FALSE)</f>
        <v>44468</v>
      </c>
    </row>
    <row r="68" spans="1:21" x14ac:dyDescent="0.35">
      <c r="A68" s="127" t="str">
        <f t="array" ref="A68">IFERROR(INDEX(Lists!$B$2:$B$153,SMALL(IF(Lists!$I$2:$I$153="Individual",ROW(Lists!$B$2:$B$153)),ROW(64:64))-1,1),"")</f>
        <v>Complex crisis in Nigeria</v>
      </c>
      <c r="B68" s="128" t="str">
        <f>VLOOKUP(A68,Lists!$B$2:$G$153,2,FALSE)</f>
        <v>NGA001</v>
      </c>
      <c r="C68" s="128" t="str">
        <f>VLOOKUP(B68,'INFORM Severity - hidden'!$C$5:$D$160,2,FALSE)</f>
        <v>Nigeria</v>
      </c>
      <c r="D68" s="128" t="str">
        <f>VLOOKUP(A68,Lists!$B$2:$G$153,3,FALSE)</f>
        <v>NGA</v>
      </c>
      <c r="E68" s="129" t="str">
        <f>VLOOKUP(A68,Lists!$B$2:$G$153,5,FALSE)</f>
        <v>Complex crisis</v>
      </c>
      <c r="F68" s="228">
        <f t="shared" si="5"/>
        <v>4.3</v>
      </c>
      <c r="G68" s="126">
        <f t="shared" si="6"/>
        <v>5</v>
      </c>
      <c r="H68" s="126" t="str">
        <f t="shared" si="7"/>
        <v>Very High</v>
      </c>
      <c r="I68" s="229" t="str">
        <f>INDEX(Trends!$D$3:$D$404,MATCH(B68,Trends!$C$3:$C$404,0))</f>
        <v>Increasing</v>
      </c>
      <c r="J68" s="126" t="str">
        <f>VLOOKUP($B68,Reliability!$A$3:$I$170,9,FALSE)</f>
        <v>High</v>
      </c>
      <c r="K68" s="230">
        <f t="shared" si="8"/>
        <v>4.2</v>
      </c>
      <c r="L68" s="230">
        <f>VLOOKUP($B68,'Impact of the crisis'!$C$6:$N$170,12,FALSE)</f>
        <v>4.3</v>
      </c>
      <c r="M68" s="230">
        <f>VLOOKUP($B68,'Impact of the crisis'!$C$6:$AB$170,26,FALSE)</f>
        <v>4.2</v>
      </c>
      <c r="N68" s="230">
        <f>VLOOKUP($B68,'Conditions of people affected'!$C$6:$R$170,16,FALSE)</f>
        <v>4</v>
      </c>
      <c r="O68" s="230">
        <f>VLOOKUP($B68,'Conditions of people affected'!$C$6:$R$170,9,FALSE)</f>
        <v>5</v>
      </c>
      <c r="P68" s="230">
        <f>VLOOKUP($B68,'Conditions of people affected'!$C$6:$R$170,15,FALSE)</f>
        <v>3</v>
      </c>
      <c r="Q68" s="230">
        <f t="shared" si="9"/>
        <v>4.7</v>
      </c>
      <c r="R68" s="230">
        <f>VLOOKUP($B68,'Complexity of the crisis'!$C$6:$AN$170,22,FALSE)</f>
        <v>4.3</v>
      </c>
      <c r="S68" s="230">
        <f>VLOOKUP($B68,'Complexity of the crisis'!$C$6:$AN$170,38,FALSE)</f>
        <v>5</v>
      </c>
      <c r="T68" s="130" t="str">
        <f>VLOOKUP(B68,Lists!$C$3:$E$163,3,FALSE)</f>
        <v>Africa</v>
      </c>
      <c r="U68" s="131">
        <f>VLOOKUP(B68,'INFORM Severity - hidden'!$C$5:$V$170,20,FALSE)</f>
        <v>44526</v>
      </c>
    </row>
    <row r="69" spans="1:21" x14ac:dyDescent="0.35">
      <c r="A69" s="127" t="str">
        <f t="array" ref="A69">IFERROR(INDEX(Lists!$B$2:$B$153,SMALL(IF(Lists!$I$2:$I$153="Individual",ROW(Lists!$B$2:$B$153)),ROW(65:65))-1,1),"")</f>
        <v>Middle belt conflict</v>
      </c>
      <c r="B69" s="128" t="str">
        <f>VLOOKUP(A69,Lists!$B$2:$G$153,2,FALSE)</f>
        <v>NGA003</v>
      </c>
      <c r="C69" s="128" t="str">
        <f>VLOOKUP(B69,'INFORM Severity - hidden'!$C$5:$D$160,2,FALSE)</f>
        <v>Nigeria</v>
      </c>
      <c r="D69" s="128" t="str">
        <f>VLOOKUP(A69,Lists!$B$2:$G$153,3,FALSE)</f>
        <v>NGA</v>
      </c>
      <c r="E69" s="129" t="str">
        <f>VLOOKUP(A69,Lists!$B$2:$G$153,5,FALSE)</f>
        <v>Conflict</v>
      </c>
      <c r="F69" s="228">
        <f t="shared" ref="F69:F100" si="10">IF(OR(N69="x",K69="x"),"x",ROUND((5-GEOMEAN(((5-K69)/5*4+1),((5-N69)/5*4+1),((5-N69)/5*4+1)))/4*3.5+Q69*0.3,1))</f>
        <v>3.3</v>
      </c>
      <c r="G69" s="126">
        <f t="shared" ref="G69:G100" si="11">IF(F69="x","x",ROUNDUP(F69,0))</f>
        <v>4</v>
      </c>
      <c r="H69" s="126" t="str">
        <f t="shared" ref="H69:H100" si="12">IF(N69="x","x",IF(K69="x","x",(IF(G69=5,"Very High",IF(G69=4,"High",IF(G69=3,"Medium",IF(G69=2,"Low","Very Low")))))))</f>
        <v>High</v>
      </c>
      <c r="I69" s="229" t="str">
        <f>INDEX(Trends!$D$3:$D$404,MATCH(B69,Trends!$C$3:$C$404,0))</f>
        <v>Increasing</v>
      </c>
      <c r="J69" s="126" t="str">
        <f>VLOOKUP($B69,Reliability!$A$3:$I$170,9,FALSE)</f>
        <v>High</v>
      </c>
      <c r="K69" s="230">
        <f t="shared" ref="K69:K100" si="13">IF(OR(M69="x",L69="x"),"x",ROUND((5-GEOMEAN(((5-L69)/5*4+1),((5-M69)/5*4+1),((5-M69)/5*4+1)))/4*5,1))</f>
        <v>3</v>
      </c>
      <c r="L69" s="230">
        <f>VLOOKUP($B69,'Impact of the crisis'!$C$6:$N$170,12,FALSE)</f>
        <v>2.2999999999999998</v>
      </c>
      <c r="M69" s="230">
        <f>VLOOKUP($B69,'Impact of the crisis'!$C$6:$AB$170,26,FALSE)</f>
        <v>3.3</v>
      </c>
      <c r="N69" s="230">
        <f>VLOOKUP($B69,'Conditions of people affected'!$C$6:$R$170,16,FALSE)</f>
        <v>3.15</v>
      </c>
      <c r="O69" s="230">
        <f>VLOOKUP($B69,'Conditions of people affected'!$C$6:$R$170,9,FALSE)</f>
        <v>3.3</v>
      </c>
      <c r="P69" s="230">
        <f>VLOOKUP($B69,'Conditions of people affected'!$C$6:$R$170,15,FALSE)</f>
        <v>3</v>
      </c>
      <c r="Q69" s="230">
        <f t="shared" ref="Q69:Q100" si="14">IF(OR(S69="x",R69="x"),R69,ROUND((5-GEOMEAN(((5-R69)/5*4+1),((5-S69)/5*4+1)))/4*5,1))</f>
        <v>3.9</v>
      </c>
      <c r="R69" s="230">
        <f>VLOOKUP($B69,'Complexity of the crisis'!$C$6:$AN$170,22,FALSE)</f>
        <v>4.3</v>
      </c>
      <c r="S69" s="230">
        <f>VLOOKUP($B69,'Complexity of the crisis'!$C$6:$AN$170,38,FALSE)</f>
        <v>3.5</v>
      </c>
      <c r="T69" s="130" t="str">
        <f>VLOOKUP(B69,Lists!$C$3:$E$163,3,FALSE)</f>
        <v>Africa</v>
      </c>
      <c r="U69" s="131">
        <f>VLOOKUP(B69,'INFORM Severity - hidden'!$C$5:$V$170,20,FALSE)</f>
        <v>44526</v>
      </c>
    </row>
    <row r="70" spans="1:21" x14ac:dyDescent="0.35">
      <c r="A70" s="127" t="str">
        <f t="array" ref="A70">IFERROR(INDEX(Lists!$B$2:$B$153,SMALL(IF(Lists!$I$2:$I$153="Individual",ROW(Lists!$B$2:$B$153)),ROW(66:66))-1,1),"")</f>
        <v>Boko Haram crisis in Nigeria</v>
      </c>
      <c r="B70" s="128" t="str">
        <f>VLOOKUP(A70,Lists!$B$2:$G$153,2,FALSE)</f>
        <v>NGA004</v>
      </c>
      <c r="C70" s="128" t="str">
        <f>VLOOKUP(B70,'INFORM Severity - hidden'!$C$5:$D$160,2,FALSE)</f>
        <v>Nigeria</v>
      </c>
      <c r="D70" s="128" t="str">
        <f>VLOOKUP(A70,Lists!$B$2:$G$153,3,FALSE)</f>
        <v>NGA</v>
      </c>
      <c r="E70" s="129" t="str">
        <f>VLOOKUP(A70,Lists!$B$2:$G$153,5,FALSE)</f>
        <v>Conflict</v>
      </c>
      <c r="F70" s="228">
        <f t="shared" si="10"/>
        <v>4.3</v>
      </c>
      <c r="G70" s="126">
        <f t="shared" si="11"/>
        <v>5</v>
      </c>
      <c r="H70" s="126" t="str">
        <f t="shared" si="12"/>
        <v>Very High</v>
      </c>
      <c r="I70" s="229" t="str">
        <f>INDEX(Trends!$D$3:$D$404,MATCH(B70,Trends!$C$3:$C$404,0))</f>
        <v>Increasing</v>
      </c>
      <c r="J70" s="126" t="str">
        <f>VLOOKUP($B70,Reliability!$A$3:$I$170,9,FALSE)</f>
        <v>Medium</v>
      </c>
      <c r="K70" s="230">
        <f t="shared" si="13"/>
        <v>4</v>
      </c>
      <c r="L70" s="230">
        <f>VLOOKUP($B70,'Impact of the crisis'!$C$6:$N$170,12,FALSE)</f>
        <v>2.1</v>
      </c>
      <c r="M70" s="230">
        <f>VLOOKUP($B70,'Impact of the crisis'!$C$6:$AB$170,26,FALSE)</f>
        <v>4.5999999999999996</v>
      </c>
      <c r="N70" s="230">
        <f>VLOOKUP($B70,'Conditions of people affected'!$C$6:$R$170,16,FALSE)</f>
        <v>4.45</v>
      </c>
      <c r="O70" s="230">
        <f>VLOOKUP($B70,'Conditions of people affected'!$C$6:$R$170,9,FALSE)</f>
        <v>4.9000000000000004</v>
      </c>
      <c r="P70" s="230">
        <f>VLOOKUP($B70,'Conditions of people affected'!$C$6:$R$170,15,FALSE)</f>
        <v>4</v>
      </c>
      <c r="Q70" s="230">
        <f t="shared" si="14"/>
        <v>4.2</v>
      </c>
      <c r="R70" s="230">
        <f>VLOOKUP($B70,'Complexity of the crisis'!$C$6:$AN$170,22,FALSE)</f>
        <v>4.3</v>
      </c>
      <c r="S70" s="230">
        <f>VLOOKUP($B70,'Complexity of the crisis'!$C$6:$AN$170,38,FALSE)</f>
        <v>4</v>
      </c>
      <c r="T70" s="130" t="str">
        <f>VLOOKUP(B70,Lists!$C$3:$E$163,3,FALSE)</f>
        <v>Africa</v>
      </c>
      <c r="U70" s="131">
        <f>VLOOKUP(B70,'INFORM Severity - hidden'!$C$5:$V$170,20,FALSE)</f>
        <v>44526</v>
      </c>
    </row>
    <row r="71" spans="1:21" x14ac:dyDescent="0.35">
      <c r="A71" s="127" t="str">
        <f t="array" ref="A71">IFERROR(INDEX(Lists!$B$2:$B$153,SMALL(IF(Lists!$I$2:$I$153="Individual",ROW(Lists!$B$2:$B$153)),ROW(67:67))-1,1),"")</f>
        <v>Northwest Banditry</v>
      </c>
      <c r="B71" s="128" t="str">
        <f>VLOOKUP(A71,Lists!$B$2:$G$153,2,FALSE)</f>
        <v>NGA007</v>
      </c>
      <c r="C71" s="128" t="str">
        <f>VLOOKUP(B71,'INFORM Severity - hidden'!$C$5:$D$160,2,FALSE)</f>
        <v>Nigeria</v>
      </c>
      <c r="D71" s="128" t="str">
        <f>VLOOKUP(A71,Lists!$B$2:$G$153,3,FALSE)</f>
        <v>NGA</v>
      </c>
      <c r="E71" s="129" t="str">
        <f>VLOOKUP(A71,Lists!$B$2:$G$153,5,FALSE)</f>
        <v>Other type of violence</v>
      </c>
      <c r="F71" s="228">
        <f t="shared" si="10"/>
        <v>3.8</v>
      </c>
      <c r="G71" s="126">
        <f t="shared" si="11"/>
        <v>4</v>
      </c>
      <c r="H71" s="126" t="str">
        <f t="shared" si="12"/>
        <v>High</v>
      </c>
      <c r="I71" s="229" t="str">
        <f>INDEX(Trends!$D$3:$D$404,MATCH(B71,Trends!$C$3:$C$404,0))</f>
        <v>Increasing</v>
      </c>
      <c r="J71" s="126" t="str">
        <f>VLOOKUP($B71,Reliability!$A$3:$I$170,9,FALSE)</f>
        <v>High</v>
      </c>
      <c r="K71" s="230">
        <f t="shared" si="13"/>
        <v>3.3</v>
      </c>
      <c r="L71" s="230">
        <f>VLOOKUP($B71,'Impact of the crisis'!$C$6:$N$170,12,FALSE)</f>
        <v>2.8</v>
      </c>
      <c r="M71" s="230">
        <f>VLOOKUP($B71,'Impact of the crisis'!$C$6:$AB$170,26,FALSE)</f>
        <v>3.5</v>
      </c>
      <c r="N71" s="230">
        <f>VLOOKUP($B71,'Conditions of people affected'!$C$6:$R$170,16,FALSE)</f>
        <v>3.65</v>
      </c>
      <c r="O71" s="230">
        <f>VLOOKUP($B71,'Conditions of people affected'!$C$6:$R$170,9,FALSE)</f>
        <v>4.3</v>
      </c>
      <c r="P71" s="230">
        <f>VLOOKUP($B71,'Conditions of people affected'!$C$6:$R$170,15,FALSE)</f>
        <v>3</v>
      </c>
      <c r="Q71" s="230">
        <f t="shared" si="14"/>
        <v>4.4000000000000004</v>
      </c>
      <c r="R71" s="230">
        <f>VLOOKUP($B71,'Complexity of the crisis'!$C$6:$AN$170,22,FALSE)</f>
        <v>4.3</v>
      </c>
      <c r="S71" s="230">
        <f>VLOOKUP($B71,'Complexity of the crisis'!$C$6:$AN$170,38,FALSE)</f>
        <v>4.5</v>
      </c>
      <c r="T71" s="130" t="str">
        <f>VLOOKUP(B71,Lists!$C$3:$E$163,3,FALSE)</f>
        <v>Africa</v>
      </c>
      <c r="U71" s="131">
        <f>VLOOKUP(B71,'INFORM Severity - hidden'!$C$5:$V$170,20,FALSE)</f>
        <v>44526</v>
      </c>
    </row>
    <row r="72" spans="1:21" x14ac:dyDescent="0.35">
      <c r="A72" s="127" t="str">
        <f t="array" ref="A72">IFERROR(INDEX(Lists!$B$2:$B$153,SMALL(IF(Lists!$I$2:$I$153="Individual",ROW(Lists!$B$2:$B$153)),ROW(68:68))-1,1),"")</f>
        <v>Cameroonian Refugees in Nigeria</v>
      </c>
      <c r="B72" s="128" t="str">
        <f>VLOOKUP(A72,Lists!$B$2:$G$153,2,FALSE)</f>
        <v>NGA008</v>
      </c>
      <c r="C72" s="128" t="str">
        <f>VLOOKUP(B72,'INFORM Severity - hidden'!$C$5:$D$160,2,FALSE)</f>
        <v>Nigeria</v>
      </c>
      <c r="D72" s="128" t="str">
        <f>VLOOKUP(A72,Lists!$B$2:$G$153,3,FALSE)</f>
        <v>NGA</v>
      </c>
      <c r="E72" s="129" t="str">
        <f>VLOOKUP(A72,Lists!$B$2:$G$153,5,FALSE)</f>
        <v>International displacement</v>
      </c>
      <c r="F72" s="228">
        <f t="shared" si="10"/>
        <v>2.1</v>
      </c>
      <c r="G72" s="126">
        <f t="shared" si="11"/>
        <v>3</v>
      </c>
      <c r="H72" s="126" t="str">
        <f t="shared" si="12"/>
        <v>Medium</v>
      </c>
      <c r="I72" s="229" t="str">
        <f>INDEX(Trends!$D$3:$D$404,MATCH(B72,Trends!$C$3:$C$404,0))</f>
        <v>Stable</v>
      </c>
      <c r="J72" s="126" t="str">
        <f>VLOOKUP($B72,Reliability!$A$3:$I$170,9,FALSE)</f>
        <v>High</v>
      </c>
      <c r="K72" s="230">
        <f t="shared" si="13"/>
        <v>1.6</v>
      </c>
      <c r="L72" s="230">
        <f>VLOOKUP($B72,'Impact of the crisis'!$C$6:$N$170,12,FALSE)</f>
        <v>2</v>
      </c>
      <c r="M72" s="230">
        <f>VLOOKUP($B72,'Impact of the crisis'!$C$6:$AB$170,26,FALSE)</f>
        <v>1.4</v>
      </c>
      <c r="N72" s="230">
        <f>VLOOKUP($B72,'Conditions of people affected'!$C$6:$R$170,16,FALSE)</f>
        <v>1.2</v>
      </c>
      <c r="O72" s="230">
        <f>VLOOKUP($B72,'Conditions of people affected'!$C$6:$R$170,9,FALSE)</f>
        <v>1.4</v>
      </c>
      <c r="P72" s="230">
        <f>VLOOKUP($B72,'Conditions of people affected'!$C$6:$R$170,15,FALSE)</f>
        <v>1</v>
      </c>
      <c r="Q72" s="230">
        <f t="shared" si="14"/>
        <v>3.9</v>
      </c>
      <c r="R72" s="230">
        <f>VLOOKUP($B72,'Complexity of the crisis'!$C$6:$AN$170,22,FALSE)</f>
        <v>4.3</v>
      </c>
      <c r="S72" s="230">
        <f>VLOOKUP($B72,'Complexity of the crisis'!$C$6:$AN$170,38,FALSE)</f>
        <v>3.5</v>
      </c>
      <c r="T72" s="130" t="str">
        <f>VLOOKUP(B72,Lists!$C$3:$E$163,3,FALSE)</f>
        <v>Africa</v>
      </c>
      <c r="U72" s="131">
        <f>VLOOKUP(B72,'INFORM Severity - hidden'!$C$5:$V$170,20,FALSE)</f>
        <v>44526</v>
      </c>
    </row>
    <row r="73" spans="1:21" x14ac:dyDescent="0.35">
      <c r="A73" s="127" t="str">
        <f t="array" ref="A73">IFERROR(INDEX(Lists!$B$2:$B$153,SMALL(IF(Lists!$I$2:$I$153="Individual",ROW(Lists!$B$2:$B$153)),ROW(69:69))-1,1),"")</f>
        <v>Socioeconomic crisis in Nicaragua</v>
      </c>
      <c r="B73" s="128" t="str">
        <f>VLOOKUP(A73,Lists!$B$2:$G$153,2,FALSE)</f>
        <v>NIC001</v>
      </c>
      <c r="C73" s="128" t="str">
        <f>VLOOKUP(B73,'INFORM Severity - hidden'!$C$5:$D$160,2,FALSE)</f>
        <v>Nicaragua</v>
      </c>
      <c r="D73" s="128" t="str">
        <f>VLOOKUP(A73,Lists!$B$2:$G$153,3,FALSE)</f>
        <v>NIC</v>
      </c>
      <c r="E73" s="129" t="str">
        <f>VLOOKUP(A73,Lists!$B$2:$G$153,5,FALSE)</f>
        <v>Political and economic crisis</v>
      </c>
      <c r="F73" s="228" t="str">
        <f t="shared" si="10"/>
        <v>x</v>
      </c>
      <c r="G73" s="126" t="str">
        <f t="shared" si="11"/>
        <v>x</v>
      </c>
      <c r="H73" s="126" t="str">
        <f t="shared" si="12"/>
        <v>x</v>
      </c>
      <c r="I73" s="229" t="str">
        <f>INDEX(Trends!$D$3:$D$404,MATCH(B73,Trends!$C$3:$C$404,0))</f>
        <v>-</v>
      </c>
      <c r="J73" s="126" t="str">
        <f>VLOOKUP($B73,Reliability!$A$3:$I$170,9,FALSE)</f>
        <v>Low</v>
      </c>
      <c r="K73" s="230">
        <f t="shared" si="13"/>
        <v>2.9</v>
      </c>
      <c r="L73" s="230">
        <f>VLOOKUP($B73,'Impact of the crisis'!$C$6:$N$170,12,FALSE)</f>
        <v>4.0999999999999996</v>
      </c>
      <c r="M73" s="230">
        <f>VLOOKUP($B73,'Impact of the crisis'!$C$6:$AB$170,26,FALSE)</f>
        <v>2</v>
      </c>
      <c r="N73" s="230" t="str">
        <f>VLOOKUP($B73,'Conditions of people affected'!$C$6:$R$170,16,FALSE)</f>
        <v>x</v>
      </c>
      <c r="O73" s="230" t="str">
        <f>VLOOKUP($B73,'Conditions of people affected'!$C$6:$R$170,9,FALSE)</f>
        <v>x</v>
      </c>
      <c r="P73" s="230" t="str">
        <f>VLOOKUP($B73,'Conditions of people affected'!$C$6:$R$170,15,FALSE)</f>
        <v>x</v>
      </c>
      <c r="Q73" s="230">
        <f t="shared" si="14"/>
        <v>2.8</v>
      </c>
      <c r="R73" s="230">
        <f>VLOOKUP($B73,'Complexity of the crisis'!$C$6:$AN$170,22,FALSE)</f>
        <v>3.4</v>
      </c>
      <c r="S73" s="230">
        <f>VLOOKUP($B73,'Complexity of the crisis'!$C$6:$AN$170,38,FALSE)</f>
        <v>2</v>
      </c>
      <c r="T73" s="130" t="str">
        <f>VLOOKUP(B73,Lists!$C$3:$E$163,3,FALSE)</f>
        <v>Americas</v>
      </c>
      <c r="U73" s="131">
        <f>VLOOKUP(B73,'INFORM Severity - hidden'!$C$5:$V$170,20,FALSE)</f>
        <v>44361</v>
      </c>
    </row>
    <row r="74" spans="1:21" x14ac:dyDescent="0.35">
      <c r="A74" s="127" t="str">
        <f t="array" ref="A74">IFERROR(INDEX(Lists!$B$2:$B$153,SMALL(IF(Lists!$I$2:$I$153="Individual",ROW(Lists!$B$2:$B$153)),ROW(70:70))-1,1),"")</f>
        <v>Complex crisis in Pakistan</v>
      </c>
      <c r="B74" s="128" t="str">
        <f>VLOOKUP(A74,Lists!$B$2:$G$153,2,FALSE)</f>
        <v>PAK001</v>
      </c>
      <c r="C74" s="128" t="str">
        <f>VLOOKUP(B74,'INFORM Severity - hidden'!$C$5:$D$160,2,FALSE)</f>
        <v>Pakistan</v>
      </c>
      <c r="D74" s="128" t="str">
        <f>VLOOKUP(A74,Lists!$B$2:$G$153,3,FALSE)</f>
        <v>PAK</v>
      </c>
      <c r="E74" s="129" t="str">
        <f>VLOOKUP(A74,Lists!$B$2:$G$153,5,FALSE)</f>
        <v>Complex crisis</v>
      </c>
      <c r="F74" s="228">
        <f t="shared" si="10"/>
        <v>3.9</v>
      </c>
      <c r="G74" s="126">
        <f t="shared" si="11"/>
        <v>4</v>
      </c>
      <c r="H74" s="126" t="str">
        <f t="shared" si="12"/>
        <v>High</v>
      </c>
      <c r="I74" s="229" t="str">
        <f>INDEX(Trends!$D$3:$D$404,MATCH(B74,Trends!$C$3:$C$404,0))</f>
        <v>Stable</v>
      </c>
      <c r="J74" s="126" t="str">
        <f>VLOOKUP($B74,Reliability!$A$3:$I$170,9,FALSE)</f>
        <v>High</v>
      </c>
      <c r="K74" s="230">
        <f t="shared" si="13"/>
        <v>4.5</v>
      </c>
      <c r="L74" s="230">
        <f>VLOOKUP($B74,'Impact of the crisis'!$C$6:$N$170,12,FALSE)</f>
        <v>5</v>
      </c>
      <c r="M74" s="230">
        <f>VLOOKUP($B74,'Impact of the crisis'!$C$6:$AB$170,26,FALSE)</f>
        <v>4.0999999999999996</v>
      </c>
      <c r="N74" s="230">
        <f>VLOOKUP($B74,'Conditions of people affected'!$C$6:$R$170,16,FALSE)</f>
        <v>3.5</v>
      </c>
      <c r="O74" s="230">
        <f>VLOOKUP($B74,'Conditions of people affected'!$C$6:$R$170,9,FALSE)</f>
        <v>5</v>
      </c>
      <c r="P74" s="230">
        <f>VLOOKUP($B74,'Conditions of people affected'!$C$6:$R$170,15,FALSE)</f>
        <v>2</v>
      </c>
      <c r="Q74" s="230">
        <f t="shared" si="14"/>
        <v>3.9</v>
      </c>
      <c r="R74" s="230">
        <f>VLOOKUP($B74,'Complexity of the crisis'!$C$6:$AN$170,22,FALSE)</f>
        <v>3.7</v>
      </c>
      <c r="S74" s="230">
        <f>VLOOKUP($B74,'Complexity of the crisis'!$C$6:$AN$170,38,FALSE)</f>
        <v>4</v>
      </c>
      <c r="T74" s="130" t="str">
        <f>VLOOKUP(B74,Lists!$C$3:$E$163,3,FALSE)</f>
        <v>Asia</v>
      </c>
      <c r="U74" s="131">
        <f>VLOOKUP(B74,'INFORM Severity - hidden'!$C$5:$V$170,20,FALSE)</f>
        <v>44522</v>
      </c>
    </row>
    <row r="75" spans="1:21" x14ac:dyDescent="0.35">
      <c r="A75" s="127" t="str">
        <f t="array" ref="A75">IFERROR(INDEX(Lists!$B$2:$B$153,SMALL(IF(Lists!$I$2:$I$153="Individual",ROW(Lists!$B$2:$B$153)),ROW(71:71))-1,1),"")</f>
        <v>Kashmir conflict in Pakistan</v>
      </c>
      <c r="B75" s="128" t="str">
        <f>VLOOKUP(A75,Lists!$B$2:$G$153,2,FALSE)</f>
        <v>PAK004</v>
      </c>
      <c r="C75" s="128" t="str">
        <f>VLOOKUP(B75,'INFORM Severity - hidden'!$C$5:$D$160,2,FALSE)</f>
        <v>Pakistan</v>
      </c>
      <c r="D75" s="128" t="str">
        <f>VLOOKUP(A75,Lists!$B$2:$G$153,3,FALSE)</f>
        <v>PAK</v>
      </c>
      <c r="E75" s="129" t="str">
        <f>VLOOKUP(A75,Lists!$B$2:$G$153,5,FALSE)</f>
        <v>Conflict</v>
      </c>
      <c r="F75" s="228" t="str">
        <f t="shared" si="10"/>
        <v>x</v>
      </c>
      <c r="G75" s="126" t="str">
        <f t="shared" si="11"/>
        <v>x</v>
      </c>
      <c r="H75" s="126" t="str">
        <f t="shared" si="12"/>
        <v>x</v>
      </c>
      <c r="I75" s="229" t="str">
        <f>INDEX(Trends!$D$3:$D$404,MATCH(B75,Trends!$C$3:$C$404,0))</f>
        <v>-</v>
      </c>
      <c r="J75" s="126" t="str">
        <f>VLOOKUP($B75,Reliability!$A$3:$I$170,9,FALSE)</f>
        <v>Low</v>
      </c>
      <c r="K75" s="230">
        <f t="shared" si="13"/>
        <v>0.6</v>
      </c>
      <c r="L75" s="230">
        <f>VLOOKUP($B75,'Impact of the crisis'!$C$6:$N$170,12,FALSE)</f>
        <v>1.1000000000000001</v>
      </c>
      <c r="M75" s="230">
        <f>VLOOKUP($B75,'Impact of the crisis'!$C$6:$AB$170,26,FALSE)</f>
        <v>0.4</v>
      </c>
      <c r="N75" s="230" t="str">
        <f>VLOOKUP($B75,'Conditions of people affected'!$C$6:$R$170,16,FALSE)</f>
        <v>x</v>
      </c>
      <c r="O75" s="230" t="str">
        <f>VLOOKUP($B75,'Conditions of people affected'!$C$6:$R$170,9,FALSE)</f>
        <v>x</v>
      </c>
      <c r="P75" s="230" t="str">
        <f>VLOOKUP($B75,'Conditions of people affected'!$C$6:$R$170,15,FALSE)</f>
        <v>x</v>
      </c>
      <c r="Q75" s="230">
        <f t="shared" si="14"/>
        <v>3.2</v>
      </c>
      <c r="R75" s="230">
        <f>VLOOKUP($B75,'Complexity of the crisis'!$C$6:$AN$170,22,FALSE)</f>
        <v>3.7</v>
      </c>
      <c r="S75" s="230">
        <f>VLOOKUP($B75,'Complexity of the crisis'!$C$6:$AN$170,38,FALSE)</f>
        <v>2.5</v>
      </c>
      <c r="T75" s="130" t="str">
        <f>VLOOKUP(B75,Lists!$C$3:$E$163,3,FALSE)</f>
        <v>Asia</v>
      </c>
      <c r="U75" s="131">
        <f>VLOOKUP(B75,'INFORM Severity - hidden'!$C$5:$V$170,20,FALSE)</f>
        <v>44522</v>
      </c>
    </row>
    <row r="76" spans="1:21" x14ac:dyDescent="0.35">
      <c r="A76" s="127" t="str">
        <f t="array" ref="A76">IFERROR(INDEX(Lists!$B$2:$B$153,SMALL(IF(Lists!$I$2:$I$153="Individual",ROW(Lists!$B$2:$B$153)),ROW(72:72))-1,1),"")</f>
        <v>Venezuela displacement in Peru</v>
      </c>
      <c r="B76" s="128" t="str">
        <f>VLOOKUP(A76,Lists!$B$2:$G$153,2,FALSE)</f>
        <v>PER002</v>
      </c>
      <c r="C76" s="128" t="str">
        <f>VLOOKUP(B76,'INFORM Severity - hidden'!$C$5:$D$160,2,FALSE)</f>
        <v>Peru</v>
      </c>
      <c r="D76" s="128" t="str">
        <f>VLOOKUP(A76,Lists!$B$2:$G$153,3,FALSE)</f>
        <v>PER</v>
      </c>
      <c r="E76" s="129" t="str">
        <f>VLOOKUP(A76,Lists!$B$2:$G$153,5,FALSE)</f>
        <v>International displacement</v>
      </c>
      <c r="F76" s="228">
        <f t="shared" si="10"/>
        <v>3.1</v>
      </c>
      <c r="G76" s="126">
        <f t="shared" si="11"/>
        <v>4</v>
      </c>
      <c r="H76" s="126" t="str">
        <f t="shared" si="12"/>
        <v>High</v>
      </c>
      <c r="I76" s="229" t="str">
        <f>INDEX(Trends!$D$3:$D$404,MATCH(B76,Trends!$C$3:$C$404,0))</f>
        <v>Increasing</v>
      </c>
      <c r="J76" s="126" t="str">
        <f>VLOOKUP($B76,Reliability!$A$3:$I$170,9,FALSE)</f>
        <v>Medium</v>
      </c>
      <c r="K76" s="230">
        <f t="shared" si="13"/>
        <v>3.3</v>
      </c>
      <c r="L76" s="230">
        <f>VLOOKUP($B76,'Impact of the crisis'!$C$6:$N$170,12,FALSE)</f>
        <v>1.3</v>
      </c>
      <c r="M76" s="230">
        <f>VLOOKUP($B76,'Impact of the crisis'!$C$6:$AB$170,26,FALSE)</f>
        <v>4</v>
      </c>
      <c r="N76" s="230">
        <f>VLOOKUP($B76,'Conditions of people affected'!$C$6:$R$170,16,FALSE)</f>
        <v>3.05</v>
      </c>
      <c r="O76" s="230">
        <f>VLOOKUP($B76,'Conditions of people affected'!$C$6:$R$170,9,FALSE)</f>
        <v>3.1</v>
      </c>
      <c r="P76" s="230">
        <f>VLOOKUP($B76,'Conditions of people affected'!$C$6:$R$170,15,FALSE)</f>
        <v>3</v>
      </c>
      <c r="Q76" s="230">
        <f t="shared" si="14"/>
        <v>3</v>
      </c>
      <c r="R76" s="230">
        <f>VLOOKUP($B76,'Complexity of the crisis'!$C$6:$AN$170,22,FALSE)</f>
        <v>3.7</v>
      </c>
      <c r="S76" s="230">
        <f>VLOOKUP($B76,'Complexity of the crisis'!$C$6:$AN$170,38,FALSE)</f>
        <v>2</v>
      </c>
      <c r="T76" s="130" t="str">
        <f>VLOOKUP(B76,Lists!$C$3:$E$163,3,FALSE)</f>
        <v>Americas</v>
      </c>
      <c r="U76" s="131">
        <f>VLOOKUP(B76,'INFORM Severity - hidden'!$C$5:$V$170,20,FALSE)</f>
        <v>44522</v>
      </c>
    </row>
    <row r="77" spans="1:21" x14ac:dyDescent="0.35">
      <c r="A77" s="127" t="str">
        <f t="array" ref="A77">IFERROR(INDEX(Lists!$B$2:$B$153,SMALL(IF(Lists!$I$2:$I$153="Individual",ROW(Lists!$B$2:$B$153)),ROW(73:73))-1,1),"")</f>
        <v>Mindanao conflict</v>
      </c>
      <c r="B77" s="128" t="str">
        <f>VLOOKUP(A77,Lists!$B$2:$G$153,2,FALSE)</f>
        <v>PHL003</v>
      </c>
      <c r="C77" s="128" t="str">
        <f>VLOOKUP(B77,'INFORM Severity - hidden'!$C$5:$D$160,2,FALSE)</f>
        <v>Philippines</v>
      </c>
      <c r="D77" s="128" t="str">
        <f>VLOOKUP(A77,Lists!$B$2:$G$153,3,FALSE)</f>
        <v>PHL</v>
      </c>
      <c r="E77" s="129" t="str">
        <f>VLOOKUP(A77,Lists!$B$2:$G$153,5,FALSE)</f>
        <v>Conflict</v>
      </c>
      <c r="F77" s="228">
        <f t="shared" si="10"/>
        <v>2.2999999999999998</v>
      </c>
      <c r="G77" s="126">
        <f t="shared" si="11"/>
        <v>3</v>
      </c>
      <c r="H77" s="126" t="str">
        <f t="shared" si="12"/>
        <v>Medium</v>
      </c>
      <c r="I77" s="229" t="str">
        <f>INDEX(Trends!$D$3:$D$404,MATCH(B77,Trends!$C$3:$C$404,0))</f>
        <v>Decreasing</v>
      </c>
      <c r="J77" s="126" t="str">
        <f>VLOOKUP($B77,Reliability!$A$3:$I$170,9,FALSE)</f>
        <v>High</v>
      </c>
      <c r="K77" s="230">
        <f t="shared" si="13"/>
        <v>2.8</v>
      </c>
      <c r="L77" s="230">
        <f>VLOOKUP($B77,'Impact of the crisis'!$C$6:$N$170,12,FALSE)</f>
        <v>3</v>
      </c>
      <c r="M77" s="230">
        <f>VLOOKUP($B77,'Impact of the crisis'!$C$6:$AB$170,26,FALSE)</f>
        <v>2.7</v>
      </c>
      <c r="N77" s="230">
        <f>VLOOKUP($B77,'Conditions of people affected'!$C$6:$R$170,16,FALSE)</f>
        <v>1.4</v>
      </c>
      <c r="O77" s="230">
        <f>VLOOKUP($B77,'Conditions of people affected'!$C$6:$R$170,9,FALSE)</f>
        <v>1.8</v>
      </c>
      <c r="P77" s="230">
        <f>VLOOKUP($B77,'Conditions of people affected'!$C$6:$R$170,15,FALSE)</f>
        <v>1</v>
      </c>
      <c r="Q77" s="230">
        <f t="shared" si="14"/>
        <v>3.3</v>
      </c>
      <c r="R77" s="230">
        <f>VLOOKUP($B77,'Complexity of the crisis'!$C$6:$AN$170,22,FALSE)</f>
        <v>3.6</v>
      </c>
      <c r="S77" s="230">
        <f>VLOOKUP($B77,'Complexity of the crisis'!$C$6:$AN$170,38,FALSE)</f>
        <v>3</v>
      </c>
      <c r="T77" s="130" t="str">
        <f>VLOOKUP(B77,Lists!$C$3:$E$163,3,FALSE)</f>
        <v>Asia</v>
      </c>
      <c r="U77" s="131">
        <f>VLOOKUP(B77,'INFORM Severity - hidden'!$C$5:$V$170,20,FALSE)</f>
        <v>44522</v>
      </c>
    </row>
    <row r="78" spans="1:21" x14ac:dyDescent="0.35">
      <c r="A78" s="127" t="str">
        <f t="array" ref="A78">IFERROR(INDEX(Lists!$B$2:$B$153,SMALL(IF(Lists!$I$2:$I$153="Individual",ROW(Lists!$B$2:$B$153)),ROW(74:74))-1,1),"")</f>
        <v>Complex crisis in DPRK</v>
      </c>
      <c r="B78" s="128" t="str">
        <f>VLOOKUP(A78,Lists!$B$2:$G$153,2,FALSE)</f>
        <v>PRK001</v>
      </c>
      <c r="C78" s="128" t="str">
        <f>VLOOKUP(B78,'INFORM Severity - hidden'!$C$5:$D$160,2,FALSE)</f>
        <v>DPRK</v>
      </c>
      <c r="D78" s="128" t="str">
        <f>VLOOKUP(A78,Lists!$B$2:$G$153,3,FALSE)</f>
        <v>PRK</v>
      </c>
      <c r="E78" s="129" t="str">
        <f>VLOOKUP(A78,Lists!$B$2:$G$153,5,FALSE)</f>
        <v>Complex crisis</v>
      </c>
      <c r="F78" s="228">
        <f t="shared" si="10"/>
        <v>3.8</v>
      </c>
      <c r="G78" s="126">
        <f t="shared" si="11"/>
        <v>4</v>
      </c>
      <c r="H78" s="126" t="str">
        <f t="shared" si="12"/>
        <v>High</v>
      </c>
      <c r="I78" s="229" t="str">
        <f>INDEX(Trends!$D$3:$D$404,MATCH(B78,Trends!$C$3:$C$404,0))</f>
        <v>Stable</v>
      </c>
      <c r="J78" s="126" t="str">
        <f>VLOOKUP($B78,Reliability!$A$3:$I$170,9,FALSE)</f>
        <v>Medium</v>
      </c>
      <c r="K78" s="230">
        <f t="shared" si="13"/>
        <v>3.9</v>
      </c>
      <c r="L78" s="230">
        <f>VLOOKUP($B78,'Impact of the crisis'!$C$6:$N$170,12,FALSE)</f>
        <v>4.5999999999999996</v>
      </c>
      <c r="M78" s="230">
        <f>VLOOKUP($B78,'Impact of the crisis'!$C$6:$AB$170,26,FALSE)</f>
        <v>3.5</v>
      </c>
      <c r="N78" s="230">
        <f>VLOOKUP($B78,'Conditions of people affected'!$C$6:$R$170,16,FALSE)</f>
        <v>4.5</v>
      </c>
      <c r="O78" s="230">
        <f>VLOOKUP($B78,'Conditions of people affected'!$C$6:$R$170,9,FALSE)</f>
        <v>5</v>
      </c>
      <c r="P78" s="230">
        <f>VLOOKUP($B78,'Conditions of people affected'!$C$6:$R$170,15,FALSE)</f>
        <v>4</v>
      </c>
      <c r="Q78" s="230">
        <f t="shared" si="14"/>
        <v>2.5</v>
      </c>
      <c r="R78" s="230">
        <f>VLOOKUP($B78,'Complexity of the crisis'!$C$6:$AN$170,22,FALSE)</f>
        <v>3</v>
      </c>
      <c r="S78" s="230">
        <f>VLOOKUP($B78,'Complexity of the crisis'!$C$6:$AN$170,38,FALSE)</f>
        <v>2</v>
      </c>
      <c r="T78" s="130" t="str">
        <f>VLOOKUP(B78,Lists!$C$3:$E$163,3,FALSE)</f>
        <v>Asia</v>
      </c>
      <c r="U78" s="131">
        <f>VLOOKUP(B78,'INFORM Severity - hidden'!$C$5:$V$170,20,FALSE)</f>
        <v>44521</v>
      </c>
    </row>
    <row r="79" spans="1:21" x14ac:dyDescent="0.35">
      <c r="A79" s="127" t="str">
        <f t="array" ref="A79">IFERROR(INDEX(Lists!$B$2:$B$153,SMALL(IF(Lists!$I$2:$I$153="Individual",ROW(Lists!$B$2:$B$153)),ROW(75:75))-1,1),"")</f>
        <v>Conflict in Palestine</v>
      </c>
      <c r="B79" s="128" t="str">
        <f>VLOOKUP(A79,Lists!$B$2:$G$153,2,FALSE)</f>
        <v>PSE002</v>
      </c>
      <c r="C79" s="128" t="str">
        <f>VLOOKUP(B79,'INFORM Severity - hidden'!$C$5:$D$160,2,FALSE)</f>
        <v>Palestine</v>
      </c>
      <c r="D79" s="128" t="str">
        <f>VLOOKUP(A79,Lists!$B$2:$G$153,3,FALSE)</f>
        <v>PSE</v>
      </c>
      <c r="E79" s="129" t="str">
        <f>VLOOKUP(A79,Lists!$B$2:$G$153,5,FALSE)</f>
        <v>Conflict</v>
      </c>
      <c r="F79" s="228">
        <f t="shared" si="10"/>
        <v>4</v>
      </c>
      <c r="G79" s="126">
        <f t="shared" si="11"/>
        <v>4</v>
      </c>
      <c r="H79" s="126" t="str">
        <f t="shared" si="12"/>
        <v>High</v>
      </c>
      <c r="I79" s="229" t="str">
        <f>INDEX(Trends!$D$3:$D$404,MATCH(B79,Trends!$C$3:$C$404,0))</f>
        <v>Decreasing</v>
      </c>
      <c r="J79" s="126" t="str">
        <f>VLOOKUP($B79,Reliability!$A$3:$I$170,9,FALSE)</f>
        <v>Very High</v>
      </c>
      <c r="K79" s="230">
        <f t="shared" si="13"/>
        <v>4</v>
      </c>
      <c r="L79" s="230">
        <f>VLOOKUP($B79,'Impact of the crisis'!$C$6:$N$170,12,FALSE)</f>
        <v>3.4</v>
      </c>
      <c r="M79" s="230">
        <f>VLOOKUP($B79,'Impact of the crisis'!$C$6:$AB$170,26,FALSE)</f>
        <v>4.2</v>
      </c>
      <c r="N79" s="230">
        <f>VLOOKUP($B79,'Conditions of people affected'!$C$6:$R$170,16,FALSE)</f>
        <v>4</v>
      </c>
      <c r="O79" s="230">
        <f>VLOOKUP($B79,'Conditions of people affected'!$C$6:$R$170,9,FALSE)</f>
        <v>4</v>
      </c>
      <c r="P79" s="230">
        <f>VLOOKUP($B79,'Conditions of people affected'!$C$6:$R$170,15,FALSE)</f>
        <v>4</v>
      </c>
      <c r="Q79" s="230">
        <f t="shared" si="14"/>
        <v>3.9</v>
      </c>
      <c r="R79" s="230">
        <f>VLOOKUP($B79,'Complexity of the crisis'!$C$6:$AN$170,22,FALSE)</f>
        <v>3.1</v>
      </c>
      <c r="S79" s="230">
        <f>VLOOKUP($B79,'Complexity of the crisis'!$C$6:$AN$170,38,FALSE)</f>
        <v>4.5</v>
      </c>
      <c r="T79" s="130" t="str">
        <f>VLOOKUP(B79,Lists!$C$3:$E$163,3,FALSE)</f>
        <v>Middle east</v>
      </c>
      <c r="U79" s="131">
        <f>VLOOKUP(B79,'INFORM Severity - hidden'!$C$5:$V$170,20,FALSE)</f>
        <v>44525</v>
      </c>
    </row>
    <row r="80" spans="1:21" x14ac:dyDescent="0.35">
      <c r="A80" s="127" t="str">
        <f t="array" ref="A80">IFERROR(INDEX(Lists!$B$2:$B$153,SMALL(IF(Lists!$I$2:$I$153="Individual",ROW(Lists!$B$2:$B$153)),ROW(76:76))-1,1),"")</f>
        <v>Regional Boko Haram Crisis</v>
      </c>
      <c r="B80" s="128" t="str">
        <f>VLOOKUP(A80,Lists!$B$2:$G$153,2,FALSE)</f>
        <v>REG001</v>
      </c>
      <c r="C80" s="128" t="str">
        <f>VLOOKUP(B80,'INFORM Severity - hidden'!$C$5:$D$160,2,FALSE)</f>
        <v>Nigeria,Niger,Chad,Cameroon</v>
      </c>
      <c r="D80" s="128" t="str">
        <f>VLOOKUP(A80,Lists!$B$2:$G$153,3,FALSE)</f>
        <v>NGA,NER,TCD,CMR</v>
      </c>
      <c r="E80" s="129" t="str">
        <f>VLOOKUP(A80,Lists!$B$2:$G$153,5,FALSE)</f>
        <v>Regional crisis</v>
      </c>
      <c r="F80" s="228">
        <f t="shared" si="10"/>
        <v>4.4000000000000004</v>
      </c>
      <c r="G80" s="126">
        <f t="shared" si="11"/>
        <v>5</v>
      </c>
      <c r="H80" s="126" t="str">
        <f t="shared" si="12"/>
        <v>Very High</v>
      </c>
      <c r="I80" s="229" t="str">
        <f>INDEX(Trends!$D$3:$D$404,MATCH(B80,Trends!$C$3:$C$404,0))</f>
        <v>Stable</v>
      </c>
      <c r="J80" s="126" t="str">
        <f>VLOOKUP($B80,Reliability!$A$3:$I$170,9,FALSE)</f>
        <v>Medium</v>
      </c>
      <c r="K80" s="230">
        <f t="shared" si="13"/>
        <v>4</v>
      </c>
      <c r="L80" s="230">
        <f>VLOOKUP($B80,'Impact of the crisis'!$C$6:$N$170,12,FALSE)</f>
        <v>2.2999999999999998</v>
      </c>
      <c r="M80" s="230">
        <f>VLOOKUP($B80,'Impact of the crisis'!$C$6:$AB$170,26,FALSE)</f>
        <v>4.5</v>
      </c>
      <c r="N80" s="230">
        <f>VLOOKUP($B80,'Conditions of people affected'!$C$6:$R$170,16,FALSE)</f>
        <v>4.45</v>
      </c>
      <c r="O80" s="230">
        <f>VLOOKUP($B80,'Conditions of people affected'!$C$6:$R$170,9,FALSE)</f>
        <v>4.9000000000000004</v>
      </c>
      <c r="P80" s="230">
        <f>VLOOKUP($B80,'Conditions of people affected'!$C$6:$R$170,15,FALSE)</f>
        <v>4</v>
      </c>
      <c r="Q80" s="230">
        <f t="shared" si="14"/>
        <v>4.7</v>
      </c>
      <c r="R80" s="230">
        <f>VLOOKUP($B80,'Complexity of the crisis'!$C$6:$AN$170,22,FALSE)</f>
        <v>4.3</v>
      </c>
      <c r="S80" s="230">
        <f>VLOOKUP($B80,'Complexity of the crisis'!$C$6:$AN$170,38,FALSE)</f>
        <v>5</v>
      </c>
      <c r="T80" s="130" t="str">
        <f>VLOOKUP(B80,Lists!$C$3:$E$163,3,FALSE)</f>
        <v>Africa,Africa,Africa,Africa</v>
      </c>
      <c r="U80" s="131">
        <f>VLOOKUP(B80,'INFORM Severity - hidden'!$C$5:$V$170,20,FALSE)</f>
        <v>44358</v>
      </c>
    </row>
    <row r="81" spans="1:21" x14ac:dyDescent="0.35">
      <c r="A81" s="127" t="str">
        <f t="array" ref="A81">IFERROR(INDEX(Lists!$B$2:$B$153,SMALL(IF(Lists!$I$2:$I$153="Individual",ROW(Lists!$B$2:$B$153)),ROW(77:77))-1,1),"")</f>
        <v>Venezuela Regional Crisis</v>
      </c>
      <c r="B81" s="128" t="str">
        <f>VLOOKUP(A81,Lists!$B$2:$G$153,2,FALSE)</f>
        <v>REG002</v>
      </c>
      <c r="C81" s="128" t="str">
        <f>VLOOKUP(B81,'INFORM Severity - hidden'!$C$5:$D$160,2,FALSE)</f>
        <v>Venezuela,Brazil,Colombia,Ecuador,Peru,Trinidad and Tobago</v>
      </c>
      <c r="D81" s="128" t="str">
        <f>VLOOKUP(A81,Lists!$B$2:$G$153,3,FALSE)</f>
        <v>VEN,BRA,COL,ECU,PER,TTO</v>
      </c>
      <c r="E81" s="129" t="str">
        <f>VLOOKUP(A81,Lists!$B$2:$G$153,5,FALSE)</f>
        <v>Regional crisis</v>
      </c>
      <c r="F81" s="228">
        <f t="shared" si="10"/>
        <v>3.9</v>
      </c>
      <c r="G81" s="126">
        <f t="shared" si="11"/>
        <v>4</v>
      </c>
      <c r="H81" s="126" t="str">
        <f t="shared" si="12"/>
        <v>High</v>
      </c>
      <c r="I81" s="229" t="str">
        <f>INDEX(Trends!$D$3:$D$404,MATCH(B81,Trends!$C$3:$C$404,0))</f>
        <v>Stable</v>
      </c>
      <c r="J81" s="126" t="str">
        <f>VLOOKUP($B81,Reliability!$A$3:$I$170,9,FALSE)</f>
        <v>Low</v>
      </c>
      <c r="K81" s="230">
        <f t="shared" si="13"/>
        <v>4.0999999999999996</v>
      </c>
      <c r="L81" s="230">
        <f>VLOOKUP($B81,'Impact of the crisis'!$C$6:$N$170,12,FALSE)</f>
        <v>2.9</v>
      </c>
      <c r="M81" s="230">
        <f>VLOOKUP($B81,'Impact of the crisis'!$C$6:$AB$170,26,FALSE)</f>
        <v>4.5</v>
      </c>
      <c r="N81" s="230">
        <f>VLOOKUP($B81,'Conditions of people affected'!$C$6:$R$170,16,FALSE)</f>
        <v>4</v>
      </c>
      <c r="O81" s="230">
        <f>VLOOKUP($B81,'Conditions of people affected'!$C$6:$R$170,9,FALSE)</f>
        <v>5</v>
      </c>
      <c r="P81" s="230">
        <f>VLOOKUP($B81,'Conditions of people affected'!$C$6:$R$170,15,FALSE)</f>
        <v>3</v>
      </c>
      <c r="Q81" s="230">
        <f t="shared" si="14"/>
        <v>3.6</v>
      </c>
      <c r="R81" s="230">
        <f>VLOOKUP($B81,'Complexity of the crisis'!$C$6:$AN$170,22,FALSE)</f>
        <v>3.6</v>
      </c>
      <c r="S81" s="230">
        <f>VLOOKUP($B81,'Complexity of the crisis'!$C$6:$AN$170,38,FALSE)</f>
        <v>3.5</v>
      </c>
      <c r="T81" s="130" t="str">
        <f>VLOOKUP(B81,Lists!$C$3:$E$163,3,FALSE)</f>
        <v>Americas,Americas,Americas,Americas,Americas,Americas</v>
      </c>
      <c r="U81" s="131">
        <f>VLOOKUP(B81,'INFORM Severity - hidden'!$C$5:$V$170,20,FALSE)</f>
        <v>44362</v>
      </c>
    </row>
    <row r="82" spans="1:21" x14ac:dyDescent="0.35">
      <c r="A82" s="127" t="str">
        <f t="array" ref="A82">IFERROR(INDEX(Lists!$B$2:$B$153,SMALL(IF(Lists!$I$2:$I$153="Individual",ROW(Lists!$B$2:$B$153)),ROW(78:78))-1,1),"")</f>
        <v>Regional Kashmir conflict</v>
      </c>
      <c r="B82" s="128" t="str">
        <f>VLOOKUP(A82,Lists!$B$2:$G$153,2,FALSE)</f>
        <v>REG003</v>
      </c>
      <c r="C82" s="128" t="str">
        <f>VLOOKUP(B82,'INFORM Severity - hidden'!$C$5:$D$160,2,FALSE)</f>
        <v>India,Pakistan</v>
      </c>
      <c r="D82" s="128" t="str">
        <f>VLOOKUP(A82,Lists!$B$2:$G$153,3,FALSE)</f>
        <v>IND,PAK</v>
      </c>
      <c r="E82" s="129" t="str">
        <f>VLOOKUP(A82,Lists!$B$2:$G$153,5,FALSE)</f>
        <v>Regional crisis</v>
      </c>
      <c r="F82" s="228" t="str">
        <f t="shared" si="10"/>
        <v>x</v>
      </c>
      <c r="G82" s="126" t="str">
        <f t="shared" si="11"/>
        <v>x</v>
      </c>
      <c r="H82" s="126" t="str">
        <f t="shared" si="12"/>
        <v>x</v>
      </c>
      <c r="I82" s="229" t="str">
        <f>INDEX(Trends!$D$3:$D$404,MATCH(B82,Trends!$C$3:$C$404,0))</f>
        <v>-</v>
      </c>
      <c r="J82" s="126" t="str">
        <f>VLOOKUP($B82,Reliability!$A$3:$I$170,9,FALSE)</f>
        <v>Very Low</v>
      </c>
      <c r="K82" s="230">
        <f t="shared" si="13"/>
        <v>3.3</v>
      </c>
      <c r="L82" s="230">
        <f>VLOOKUP($B82,'Impact of the crisis'!$C$6:$N$170,12,FALSE)</f>
        <v>2.1</v>
      </c>
      <c r="M82" s="230">
        <f>VLOOKUP($B82,'Impact of the crisis'!$C$6:$AB$170,26,FALSE)</f>
        <v>3.7</v>
      </c>
      <c r="N82" s="230" t="str">
        <f>VLOOKUP($B82,'Conditions of people affected'!$C$6:$R$170,16,FALSE)</f>
        <v>x</v>
      </c>
      <c r="O82" s="230" t="str">
        <f>VLOOKUP($B82,'Conditions of people affected'!$C$6:$R$170,9,FALSE)</f>
        <v>x</v>
      </c>
      <c r="P82" s="230" t="str">
        <f>VLOOKUP($B82,'Conditions of people affected'!$C$6:$R$170,15,FALSE)</f>
        <v>x</v>
      </c>
      <c r="Q82" s="230">
        <f t="shared" si="14"/>
        <v>3.3</v>
      </c>
      <c r="R82" s="230">
        <f>VLOOKUP($B82,'Complexity of the crisis'!$C$6:$AN$170,22,FALSE)</f>
        <v>3.5</v>
      </c>
      <c r="S82" s="230">
        <f>VLOOKUP($B82,'Complexity of the crisis'!$C$6:$AN$170,38,FALSE)</f>
        <v>3</v>
      </c>
      <c r="T82" s="130" t="str">
        <f>VLOOKUP(B82,Lists!$C$3:$E$163,3,FALSE)</f>
        <v>Asia,Asia</v>
      </c>
      <c r="U82" s="131">
        <f>VLOOKUP(B82,'INFORM Severity - hidden'!$C$5:$V$170,20,FALSE)</f>
        <v>44522</v>
      </c>
    </row>
    <row r="83" spans="1:21" x14ac:dyDescent="0.35">
      <c r="A83" s="127" t="str">
        <f t="array" ref="A83">IFERROR(INDEX(Lists!$B$2:$B$153,SMALL(IF(Lists!$I$2:$I$153="Individual",ROW(Lists!$B$2:$B$153)),ROW(79:79))-1,1),"")</f>
        <v>Syrian Regional Crisis</v>
      </c>
      <c r="B83" s="128" t="str">
        <f>VLOOKUP(A83,Lists!$B$2:$G$153,2,FALSE)</f>
        <v>REG004</v>
      </c>
      <c r="C83" s="128" t="str">
        <f>VLOOKUP(B83,'INFORM Severity - hidden'!$C$5:$D$160,2,FALSE)</f>
        <v>Syria,Turkey,Iraq,Egypt,Jordan,Lebanon</v>
      </c>
      <c r="D83" s="128" t="str">
        <f>VLOOKUP(A83,Lists!$B$2:$G$153,3,FALSE)</f>
        <v>SYR,TUR,IRQ,EGY,JOR,LBN</v>
      </c>
      <c r="E83" s="129" t="str">
        <f>VLOOKUP(A83,Lists!$B$2:$G$153,5,FALSE)</f>
        <v>Regional crisis</v>
      </c>
      <c r="F83" s="228">
        <f t="shared" si="10"/>
        <v>4.7</v>
      </c>
      <c r="G83" s="126">
        <f t="shared" si="11"/>
        <v>5</v>
      </c>
      <c r="H83" s="126" t="str">
        <f t="shared" si="12"/>
        <v>Very High</v>
      </c>
      <c r="I83" s="229" t="str">
        <f>INDEX(Trends!$D$3:$D$404,MATCH(B83,Trends!$C$3:$C$404,0))</f>
        <v>Stable</v>
      </c>
      <c r="J83" s="126" t="str">
        <f>VLOOKUP($B83,Reliability!$A$3:$I$170,9,FALSE)</f>
        <v>High</v>
      </c>
      <c r="K83" s="230">
        <f t="shared" si="13"/>
        <v>4</v>
      </c>
      <c r="L83" s="230">
        <f>VLOOKUP($B83,'Impact of the crisis'!$C$6:$N$170,12,FALSE)</f>
        <v>3.1</v>
      </c>
      <c r="M83" s="230">
        <f>VLOOKUP($B83,'Impact of the crisis'!$C$6:$AB$170,26,FALSE)</f>
        <v>4.3</v>
      </c>
      <c r="N83" s="230">
        <f>VLOOKUP($B83,'Conditions of people affected'!$C$6:$R$170,16,FALSE)</f>
        <v>5</v>
      </c>
      <c r="O83" s="230">
        <f>VLOOKUP($B83,'Conditions of people affected'!$C$6:$R$170,9,FALSE)</f>
        <v>5</v>
      </c>
      <c r="P83" s="230">
        <f>VLOOKUP($B83,'Conditions of people affected'!$C$6:$R$170,15,FALSE)</f>
        <v>5</v>
      </c>
      <c r="Q83" s="230">
        <f t="shared" si="14"/>
        <v>4.7</v>
      </c>
      <c r="R83" s="230">
        <f>VLOOKUP($B83,'Complexity of the crisis'!$C$6:$AN$170,22,FALSE)</f>
        <v>4.3</v>
      </c>
      <c r="S83" s="230">
        <f>VLOOKUP($B83,'Complexity of the crisis'!$C$6:$AN$170,38,FALSE)</f>
        <v>5</v>
      </c>
      <c r="T83" s="130" t="str">
        <f>VLOOKUP(B83,Lists!$C$3:$E$163,3,FALSE)</f>
        <v>Middle east,Middle east,Middle east,Africa,Middle east,Middle east</v>
      </c>
      <c r="U83" s="131">
        <f>VLOOKUP(B83,'INFORM Severity - hidden'!$C$5:$V$170,20,FALSE)</f>
        <v>44522</v>
      </c>
    </row>
    <row r="84" spans="1:21" x14ac:dyDescent="0.35">
      <c r="A84" s="127" t="str">
        <f t="array" ref="A84">IFERROR(INDEX(Lists!$B$2:$B$153,SMALL(IF(Lists!$I$2:$I$153="Individual",ROW(Lists!$B$2:$B$153)),ROW(80:80))-1,1),"")</f>
        <v xml:space="preserve">Eastern Mediterranean Route </v>
      </c>
      <c r="B84" s="128" t="str">
        <f>VLOOKUP(A84,Lists!$B$2:$G$153,2,FALSE)</f>
        <v>REG006</v>
      </c>
      <c r="C84" s="128" t="str">
        <f>VLOOKUP(B84,'INFORM Severity - hidden'!$C$5:$D$160,2,FALSE)</f>
        <v>Turkey,Greece</v>
      </c>
      <c r="D84" s="128" t="str">
        <f>VLOOKUP(A84,Lists!$B$2:$G$153,3,FALSE)</f>
        <v>TUR,GRC</v>
      </c>
      <c r="E84" s="129" t="str">
        <f>VLOOKUP(A84,Lists!$B$2:$G$153,5,FALSE)</f>
        <v>Regional crisis</v>
      </c>
      <c r="F84" s="228">
        <f t="shared" si="10"/>
        <v>3.2</v>
      </c>
      <c r="G84" s="126">
        <f t="shared" si="11"/>
        <v>4</v>
      </c>
      <c r="H84" s="126" t="str">
        <f t="shared" si="12"/>
        <v>High</v>
      </c>
      <c r="I84" s="229" t="str">
        <f>INDEX(Trends!$D$3:$D$404,MATCH(B84,Trends!$C$3:$C$404,0))</f>
        <v>-</v>
      </c>
      <c r="J84" s="126" t="str">
        <f>VLOOKUP($B84,Reliability!$A$3:$I$170,9,FALSE)</f>
        <v>High</v>
      </c>
      <c r="K84" s="230">
        <f t="shared" si="13"/>
        <v>3.1</v>
      </c>
      <c r="L84" s="230">
        <f>VLOOKUP($B84,'Impact of the crisis'!$C$6:$N$170,12,FALSE)</f>
        <v>3</v>
      </c>
      <c r="M84" s="230">
        <f>VLOOKUP($B84,'Impact of the crisis'!$C$6:$AB$170,26,FALSE)</f>
        <v>3.2</v>
      </c>
      <c r="N84" s="230">
        <f>VLOOKUP($B84,'Conditions of people affected'!$C$6:$R$170,16,FALSE)</f>
        <v>3.5</v>
      </c>
      <c r="O84" s="230">
        <f>VLOOKUP($B84,'Conditions of people affected'!$C$6:$R$170,9,FALSE)</f>
        <v>4</v>
      </c>
      <c r="P84" s="230">
        <f>VLOOKUP($B84,'Conditions of people affected'!$C$6:$R$170,15,FALSE)</f>
        <v>3</v>
      </c>
      <c r="Q84" s="230">
        <f t="shared" si="14"/>
        <v>2.9</v>
      </c>
      <c r="R84" s="230">
        <f>VLOOKUP($B84,'Complexity of the crisis'!$C$6:$AN$170,22,FALSE)</f>
        <v>3.2</v>
      </c>
      <c r="S84" s="230">
        <f>VLOOKUP($B84,'Complexity of the crisis'!$C$6:$AN$170,38,FALSE)</f>
        <v>2.5</v>
      </c>
      <c r="T84" s="130" t="str">
        <f>VLOOKUP(B84,Lists!$C$3:$E$163,3,FALSE)</f>
        <v>Middle east,Europe</v>
      </c>
      <c r="U84" s="131">
        <f>VLOOKUP(B84,'INFORM Severity - hidden'!$C$5:$V$170,20,FALSE)</f>
        <v>44522</v>
      </c>
    </row>
    <row r="85" spans="1:21" x14ac:dyDescent="0.35">
      <c r="A85" s="127" t="str">
        <f t="array" ref="A85">IFERROR(INDEX(Lists!$B$2:$B$153,SMALL(IF(Lists!$I$2:$I$153="Individual",ROW(Lists!$B$2:$B$153)),ROW(81:81))-1,1),"")</f>
        <v>Central Mediterranean Route</v>
      </c>
      <c r="B85" s="128" t="str">
        <f>VLOOKUP(A85,Lists!$B$2:$G$153,2,FALSE)</f>
        <v>REG007</v>
      </c>
      <c r="C85" s="128" t="str">
        <f>VLOOKUP(B85,'INFORM Severity - hidden'!$C$5:$D$160,2,FALSE)</f>
        <v>Algeria,Tunisia,Libya,Italy</v>
      </c>
      <c r="D85" s="128" t="str">
        <f>VLOOKUP(A85,Lists!$B$2:$G$153,3,FALSE)</f>
        <v>DZA,TUN,LBY,ITA</v>
      </c>
      <c r="E85" s="129" t="str">
        <f>VLOOKUP(A85,Lists!$B$2:$G$153,5,FALSE)</f>
        <v>Regional crisis</v>
      </c>
      <c r="F85" s="228" t="str">
        <f t="shared" si="10"/>
        <v>x</v>
      </c>
      <c r="G85" s="126" t="str">
        <f t="shared" si="11"/>
        <v>x</v>
      </c>
      <c r="H85" s="126" t="str">
        <f t="shared" si="12"/>
        <v>x</v>
      </c>
      <c r="I85" s="229" t="str">
        <f>INDEX(Trends!$D$3:$D$404,MATCH(B85,Trends!$C$3:$C$404,0))</f>
        <v>-</v>
      </c>
      <c r="J85" s="126" t="str">
        <f>VLOOKUP($B85,Reliability!$A$3:$I$170,9,FALSE)</f>
        <v>Very Low</v>
      </c>
      <c r="K85" s="230" t="str">
        <f t="shared" si="13"/>
        <v>x</v>
      </c>
      <c r="L85" s="230" t="str">
        <f>VLOOKUP($B85,'Impact of the crisis'!$C$6:$N$170,12,FALSE)</f>
        <v>x</v>
      </c>
      <c r="M85" s="230">
        <f>VLOOKUP($B85,'Impact of the crisis'!$C$6:$AB$170,26,FALSE)</f>
        <v>4</v>
      </c>
      <c r="N85" s="230" t="str">
        <f>VLOOKUP($B85,'Conditions of people affected'!$C$6:$R$170,16,FALSE)</f>
        <v>x</v>
      </c>
      <c r="O85" s="230" t="str">
        <f>VLOOKUP($B85,'Conditions of people affected'!$C$6:$R$170,9,FALSE)</f>
        <v>x</v>
      </c>
      <c r="P85" s="230" t="str">
        <f>VLOOKUP($B85,'Conditions of people affected'!$C$6:$R$170,15,FALSE)</f>
        <v>x</v>
      </c>
      <c r="Q85" s="230">
        <f t="shared" si="14"/>
        <v>3.1</v>
      </c>
      <c r="R85" s="230">
        <f>VLOOKUP($B85,'Complexity of the crisis'!$C$6:$AN$170,22,FALSE)</f>
        <v>3.1</v>
      </c>
      <c r="S85" s="230">
        <f>VLOOKUP($B85,'Complexity of the crisis'!$C$6:$AN$170,38,FALSE)</f>
        <v>3</v>
      </c>
      <c r="T85" s="130" t="str">
        <f>VLOOKUP(B85,Lists!$C$3:$E$163,3,FALSE)</f>
        <v>Africa,Africa,Africa,Europe</v>
      </c>
      <c r="U85" s="131">
        <f>VLOOKUP(B85,'INFORM Severity - hidden'!$C$5:$V$170,20,FALSE)</f>
        <v>44357</v>
      </c>
    </row>
    <row r="86" spans="1:21" x14ac:dyDescent="0.35">
      <c r="A86" s="127" t="str">
        <f t="array" ref="A86">IFERROR(INDEX(Lists!$B$2:$B$153,SMALL(IF(Lists!$I$2:$I$153="Individual",ROW(Lists!$B$2:$B$153)),ROW(82:82))-1,1),"")</f>
        <v>Western Mediterranean Route</v>
      </c>
      <c r="B86" s="128" t="str">
        <f>VLOOKUP(A86,Lists!$B$2:$G$153,2,FALSE)</f>
        <v>REG008</v>
      </c>
      <c r="C86" s="128" t="str">
        <f>VLOOKUP(B86,'INFORM Severity - hidden'!$C$5:$D$160,2,FALSE)</f>
        <v>Algeria,Morocco,Spain</v>
      </c>
      <c r="D86" s="128" t="str">
        <f>VLOOKUP(A86,Lists!$B$2:$G$153,3,FALSE)</f>
        <v>DZA,MAR,ESP</v>
      </c>
      <c r="E86" s="129" t="str">
        <f>VLOOKUP(A86,Lists!$B$2:$G$153,5,FALSE)</f>
        <v>Regional crisis</v>
      </c>
      <c r="F86" s="228" t="str">
        <f t="shared" si="10"/>
        <v>x</v>
      </c>
      <c r="G86" s="126" t="str">
        <f t="shared" si="11"/>
        <v>x</v>
      </c>
      <c r="H86" s="126" t="str">
        <f t="shared" si="12"/>
        <v>x</v>
      </c>
      <c r="I86" s="229" t="str">
        <f>INDEX(Trends!$D$3:$D$404,MATCH(B86,Trends!$C$3:$C$404,0))</f>
        <v>-</v>
      </c>
      <c r="J86" s="126" t="str">
        <f>VLOOKUP($B86,Reliability!$A$3:$I$170,9,FALSE)</f>
        <v>Very Low</v>
      </c>
      <c r="K86" s="230" t="str">
        <f t="shared" si="13"/>
        <v>x</v>
      </c>
      <c r="L86" s="230" t="str">
        <f>VLOOKUP($B86,'Impact of the crisis'!$C$6:$N$170,12,FALSE)</f>
        <v>x</v>
      </c>
      <c r="M86" s="230">
        <f>VLOOKUP($B86,'Impact of the crisis'!$C$6:$AB$170,26,FALSE)</f>
        <v>3.2</v>
      </c>
      <c r="N86" s="230" t="str">
        <f>VLOOKUP($B86,'Conditions of people affected'!$C$6:$R$170,16,FALSE)</f>
        <v>x</v>
      </c>
      <c r="O86" s="230" t="str">
        <f>VLOOKUP($B86,'Conditions of people affected'!$C$6:$R$170,9,FALSE)</f>
        <v>x</v>
      </c>
      <c r="P86" s="230" t="str">
        <f>VLOOKUP($B86,'Conditions of people affected'!$C$6:$R$170,15,FALSE)</f>
        <v>x</v>
      </c>
      <c r="Q86" s="230">
        <f t="shared" si="14"/>
        <v>2.6</v>
      </c>
      <c r="R86" s="230">
        <f>VLOOKUP($B86,'Complexity of the crisis'!$C$6:$AN$170,22,FALSE)</f>
        <v>3.1</v>
      </c>
      <c r="S86" s="230">
        <f>VLOOKUP($B86,'Complexity of the crisis'!$C$6:$AN$170,38,FALSE)</f>
        <v>2</v>
      </c>
      <c r="T86" s="130" t="str">
        <f>VLOOKUP(B86,Lists!$C$3:$E$163,3,FALSE)</f>
        <v>Africa,Africa,Europe</v>
      </c>
      <c r="U86" s="131">
        <f>VLOOKUP(B86,'INFORM Severity - hidden'!$C$5:$V$170,20,FALSE)</f>
        <v>44357</v>
      </c>
    </row>
    <row r="87" spans="1:21" x14ac:dyDescent="0.35">
      <c r="A87" s="127" t="str">
        <f t="array" ref="A87">IFERROR(INDEX(Lists!$B$2:$B$153,SMALL(IF(Lists!$I$2:$I$153="Individual",ROW(Lists!$B$2:$B$153)),ROW(83:83))-1,1),"")</f>
        <v>Rohingya Regional Crisis</v>
      </c>
      <c r="B87" s="128" t="str">
        <f>VLOOKUP(A87,Lists!$B$2:$G$153,2,FALSE)</f>
        <v>REG011</v>
      </c>
      <c r="C87" s="128" t="str">
        <f>VLOOKUP(B87,'INFORM Severity - hidden'!$C$5:$D$160,2,FALSE)</f>
        <v>Bangladesh,Myanmar</v>
      </c>
      <c r="D87" s="128" t="str">
        <f>VLOOKUP(A87,Lists!$B$2:$G$153,3,FALSE)</f>
        <v>BGD,MMR</v>
      </c>
      <c r="E87" s="129" t="str">
        <f>VLOOKUP(A87,Lists!$B$2:$G$153,5,FALSE)</f>
        <v>Regional crisis</v>
      </c>
      <c r="F87" s="228">
        <f t="shared" si="10"/>
        <v>3.5</v>
      </c>
      <c r="G87" s="126">
        <f t="shared" si="11"/>
        <v>4</v>
      </c>
      <c r="H87" s="126" t="str">
        <f t="shared" si="12"/>
        <v>High</v>
      </c>
      <c r="I87" s="229" t="str">
        <f>INDEX(Trends!$D$3:$D$404,MATCH(B87,Trends!$C$3:$C$404,0))</f>
        <v>Decreasing</v>
      </c>
      <c r="J87" s="126" t="str">
        <f>VLOOKUP($B87,Reliability!$A$3:$I$170,9,FALSE)</f>
        <v>High</v>
      </c>
      <c r="K87" s="230">
        <f t="shared" si="13"/>
        <v>2.6</v>
      </c>
      <c r="L87" s="230">
        <f>VLOOKUP($B87,'Impact of the crisis'!$C$6:$N$170,12,FALSE)</f>
        <v>1.4</v>
      </c>
      <c r="M87" s="230">
        <f>VLOOKUP($B87,'Impact of the crisis'!$C$6:$AB$170,26,FALSE)</f>
        <v>3.1</v>
      </c>
      <c r="N87" s="230">
        <f>VLOOKUP($B87,'Conditions of people affected'!$C$6:$R$170,16,FALSE)</f>
        <v>3.45</v>
      </c>
      <c r="O87" s="230">
        <f>VLOOKUP($B87,'Conditions of people affected'!$C$6:$R$170,9,FALSE)</f>
        <v>3.9</v>
      </c>
      <c r="P87" s="230">
        <f>VLOOKUP($B87,'Conditions of people affected'!$C$6:$R$170,15,FALSE)</f>
        <v>3</v>
      </c>
      <c r="Q87" s="230">
        <f t="shared" si="14"/>
        <v>4.3</v>
      </c>
      <c r="R87" s="230">
        <f>VLOOKUP($B87,'Complexity of the crisis'!$C$6:$AN$170,22,FALSE)</f>
        <v>4</v>
      </c>
      <c r="S87" s="230">
        <f>VLOOKUP($B87,'Complexity of the crisis'!$C$6:$AN$170,38,FALSE)</f>
        <v>4.5</v>
      </c>
      <c r="T87" s="130" t="str">
        <f>VLOOKUP(B87,Lists!$C$3:$E$163,3,FALSE)</f>
        <v>Asia,Asia</v>
      </c>
      <c r="U87" s="131">
        <f>VLOOKUP(B87,'INFORM Severity - hidden'!$C$5:$V$170,20,FALSE)</f>
        <v>44521</v>
      </c>
    </row>
    <row r="88" spans="1:21" x14ac:dyDescent="0.35">
      <c r="A88" s="127" t="str">
        <f t="array" ref="A88">IFERROR(INDEX(Lists!$B$2:$B$153,SMALL(IF(Lists!$I$2:$I$153="Individual",ROW(Lists!$B$2:$B$153)),ROW(84:84))-1,1),"")</f>
        <v>Southern Africa Regional Food Security Crisis</v>
      </c>
      <c r="B88" s="128" t="str">
        <f>VLOOKUP(A88,Lists!$B$2:$G$153,2,FALSE)</f>
        <v>REG012</v>
      </c>
      <c r="C88" s="128" t="str">
        <f>VLOOKUP(B88,'INFORM Severity - hidden'!$C$5:$D$160,2,FALSE)</f>
        <v>Lesotho,Madagascar,Malawi,Namibia,Eswatini,Zambia,Zimbabwe</v>
      </c>
      <c r="D88" s="128" t="str">
        <f>VLOOKUP(A88,Lists!$B$2:$G$153,3,FALSE)</f>
        <v>LSO,MDG,MWI,NAM,SWZ,ZMB,ZWE</v>
      </c>
      <c r="E88" s="129" t="str">
        <f>VLOOKUP(A88,Lists!$B$2:$G$153,5,FALSE)</f>
        <v>Regional crisis</v>
      </c>
      <c r="F88" s="228">
        <f t="shared" si="10"/>
        <v>3.8</v>
      </c>
      <c r="G88" s="126">
        <f t="shared" si="11"/>
        <v>4</v>
      </c>
      <c r="H88" s="126" t="str">
        <f t="shared" si="12"/>
        <v>High</v>
      </c>
      <c r="I88" s="229" t="str">
        <f>INDEX(Trends!$D$3:$D$404,MATCH(B88,Trends!$C$3:$C$404,0))</f>
        <v>Decreasing</v>
      </c>
      <c r="J88" s="126" t="str">
        <f>VLOOKUP($B88,Reliability!$A$3:$I$170,9,FALSE)</f>
        <v>Very High</v>
      </c>
      <c r="K88" s="230">
        <f t="shared" si="13"/>
        <v>3.8</v>
      </c>
      <c r="L88" s="230">
        <f>VLOOKUP($B88,'Impact of the crisis'!$C$6:$N$170,12,FALSE)</f>
        <v>4.5999999999999996</v>
      </c>
      <c r="M88" s="230">
        <f>VLOOKUP($B88,'Impact of the crisis'!$C$6:$AB$170,26,FALSE)</f>
        <v>3.2</v>
      </c>
      <c r="N88" s="230">
        <f>VLOOKUP($B88,'Conditions of people affected'!$C$6:$R$170,16,FALSE)</f>
        <v>4</v>
      </c>
      <c r="O88" s="230">
        <f>VLOOKUP($B88,'Conditions of people affected'!$C$6:$R$170,9,FALSE)</f>
        <v>5</v>
      </c>
      <c r="P88" s="230">
        <f>VLOOKUP($B88,'Conditions of people affected'!$C$6:$R$170,15,FALSE)</f>
        <v>3</v>
      </c>
      <c r="Q88" s="230">
        <f t="shared" si="14"/>
        <v>3.4</v>
      </c>
      <c r="R88" s="230">
        <f>VLOOKUP($B88,'Complexity of the crisis'!$C$6:$AN$170,22,FALSE)</f>
        <v>2.7</v>
      </c>
      <c r="S88" s="230">
        <f>VLOOKUP($B88,'Complexity of the crisis'!$C$6:$AN$170,38,FALSE)</f>
        <v>4</v>
      </c>
      <c r="T88" s="130" t="str">
        <f>VLOOKUP(B88,Lists!$C$3:$E$163,3,FALSE)</f>
        <v>Africa,Africa,Africa,Africa,Africa,Africa,Africa</v>
      </c>
      <c r="U88" s="131">
        <f>VLOOKUP(B88,'INFORM Severity - hidden'!$C$5:$V$170,20,FALSE)</f>
        <v>44521</v>
      </c>
    </row>
    <row r="89" spans="1:21" x14ac:dyDescent="0.35">
      <c r="A89" s="127" t="str">
        <f t="array" ref="A89">IFERROR(INDEX(Lists!$B$2:$B$153,SMALL(IF(Lists!$I$2:$I$153="Individual",ROW(Lists!$B$2:$B$153)),ROW(85:85))-1,1),"")</f>
        <v>Nagorno-Karabakh Conflict</v>
      </c>
      <c r="B89" s="128" t="str">
        <f>VLOOKUP(A89,Lists!$B$2:$G$153,2,FALSE)</f>
        <v>REG013</v>
      </c>
      <c r="C89" s="128" t="str">
        <f>VLOOKUP(B89,'INFORM Severity - hidden'!$C$5:$D$160,2,FALSE)</f>
        <v>Armenia,Azerbaijan</v>
      </c>
      <c r="D89" s="128" t="str">
        <f>VLOOKUP(A89,Lists!$B$2:$G$153,3,FALSE)</f>
        <v>ARM,AZE</v>
      </c>
      <c r="E89" s="129" t="str">
        <f>VLOOKUP(A89,Lists!$B$2:$G$153,5,FALSE)</f>
        <v>Regional crisis</v>
      </c>
      <c r="F89" s="228" t="str">
        <f t="shared" si="10"/>
        <v>x</v>
      </c>
      <c r="G89" s="126" t="str">
        <f t="shared" si="11"/>
        <v>x</v>
      </c>
      <c r="H89" s="126" t="str">
        <f t="shared" si="12"/>
        <v>x</v>
      </c>
      <c r="I89" s="229" t="str">
        <f>INDEX(Trends!$D$3:$D$404,MATCH(B89,Trends!$C$3:$C$404,0))</f>
        <v>-</v>
      </c>
      <c r="J89" s="126" t="str">
        <f>VLOOKUP($B89,Reliability!$A$3:$I$170,9,FALSE)</f>
        <v>Very Low</v>
      </c>
      <c r="K89" s="230">
        <f t="shared" si="13"/>
        <v>2.7</v>
      </c>
      <c r="L89" s="230">
        <f>VLOOKUP($B89,'Impact of the crisis'!$C$6:$N$170,12,FALSE)</f>
        <v>2.6</v>
      </c>
      <c r="M89" s="230">
        <f>VLOOKUP($B89,'Impact of the crisis'!$C$6:$AB$170,26,FALSE)</f>
        <v>2.7</v>
      </c>
      <c r="N89" s="230" t="str">
        <f>VLOOKUP($B89,'Conditions of people affected'!$C$6:$R$170,16,FALSE)</f>
        <v>x</v>
      </c>
      <c r="O89" s="230" t="str">
        <f>VLOOKUP($B89,'Conditions of people affected'!$C$6:$R$170,9,FALSE)</f>
        <v>x</v>
      </c>
      <c r="P89" s="230" t="str">
        <f>VLOOKUP($B89,'Conditions of people affected'!$C$6:$R$170,15,FALSE)</f>
        <v>x</v>
      </c>
      <c r="Q89" s="230">
        <f t="shared" si="14"/>
        <v>3</v>
      </c>
      <c r="R89" s="230">
        <f>VLOOKUP($B89,'Complexity of the crisis'!$C$6:$AN$170,22,FALSE)</f>
        <v>3.4</v>
      </c>
      <c r="S89" s="230">
        <f>VLOOKUP($B89,'Complexity of the crisis'!$C$6:$AN$170,38,FALSE)</f>
        <v>2.5</v>
      </c>
      <c r="T89" s="130" t="str">
        <f>VLOOKUP(B89,Lists!$C$3:$E$163,3,FALSE)</f>
        <v>Middle east,Middle east</v>
      </c>
      <c r="U89" s="131">
        <f>VLOOKUP(B89,'INFORM Severity - hidden'!$C$5:$V$170,20,FALSE)</f>
        <v>44356</v>
      </c>
    </row>
    <row r="90" spans="1:21" x14ac:dyDescent="0.35">
      <c r="A90" s="127" t="str">
        <f t="array" ref="A90">IFERROR(INDEX(Lists!$B$2:$B$153,SMALL(IF(Lists!$I$2:$I$153="Individual",ROW(Lists!$B$2:$B$153)),ROW(86:86))-1,1),"")</f>
        <v>Burundi and DRC refugees in Rwanda</v>
      </c>
      <c r="B90" s="128" t="str">
        <f>VLOOKUP(A90,Lists!$B$2:$G$153,2,FALSE)</f>
        <v>RWA002</v>
      </c>
      <c r="C90" s="128" t="str">
        <f>VLOOKUP(B90,'INFORM Severity - hidden'!$C$5:$D$160,2,FALSE)</f>
        <v>Rwanda</v>
      </c>
      <c r="D90" s="128" t="str">
        <f>VLOOKUP(A90,Lists!$B$2:$G$153,3,FALSE)</f>
        <v>RWA</v>
      </c>
      <c r="E90" s="129" t="str">
        <f>VLOOKUP(A90,Lists!$B$2:$G$153,5,FALSE)</f>
        <v>International displacement</v>
      </c>
      <c r="F90" s="228">
        <f t="shared" si="10"/>
        <v>2.2000000000000002</v>
      </c>
      <c r="G90" s="126">
        <f t="shared" si="11"/>
        <v>3</v>
      </c>
      <c r="H90" s="126" t="str">
        <f t="shared" si="12"/>
        <v>Medium</v>
      </c>
      <c r="I90" s="229" t="str">
        <f>INDEX(Trends!$D$3:$D$404,MATCH(B90,Trends!$C$3:$C$404,0))</f>
        <v>Increasing</v>
      </c>
      <c r="J90" s="126" t="str">
        <f>VLOOKUP($B90,Reliability!$A$3:$I$170,9,FALSE)</f>
        <v>Low</v>
      </c>
      <c r="K90" s="230">
        <f t="shared" si="13"/>
        <v>2.6</v>
      </c>
      <c r="L90" s="230">
        <f>VLOOKUP($B90,'Impact of the crisis'!$C$6:$N$170,12,FALSE)</f>
        <v>2.1</v>
      </c>
      <c r="M90" s="230">
        <f>VLOOKUP($B90,'Impact of the crisis'!$C$6:$AB$170,26,FALSE)</f>
        <v>2.8</v>
      </c>
      <c r="N90" s="230">
        <f>VLOOKUP($B90,'Conditions of people affected'!$C$6:$R$170,16,FALSE)</f>
        <v>1.45</v>
      </c>
      <c r="O90" s="230">
        <f>VLOOKUP($B90,'Conditions of people affected'!$C$6:$R$170,9,FALSE)</f>
        <v>1.9</v>
      </c>
      <c r="P90" s="230">
        <f>VLOOKUP($B90,'Conditions of people affected'!$C$6:$R$170,15,FALSE)</f>
        <v>1</v>
      </c>
      <c r="Q90" s="230">
        <f t="shared" si="14"/>
        <v>3</v>
      </c>
      <c r="R90" s="230">
        <f>VLOOKUP($B90,'Complexity of the crisis'!$C$6:$AN$170,22,FALSE)</f>
        <v>4</v>
      </c>
      <c r="S90" s="230">
        <f>VLOOKUP($B90,'Complexity of the crisis'!$C$6:$AN$170,38,FALSE)</f>
        <v>1.5</v>
      </c>
      <c r="T90" s="130" t="str">
        <f>VLOOKUP(B90,Lists!$C$3:$E$163,3,FALSE)</f>
        <v>Africa</v>
      </c>
      <c r="U90" s="131">
        <f>VLOOKUP(B90,'INFORM Severity - hidden'!$C$5:$V$170,20,FALSE)</f>
        <v>44358</v>
      </c>
    </row>
    <row r="91" spans="1:21" x14ac:dyDescent="0.35">
      <c r="A91" s="127" t="str">
        <f t="array" ref="A91">IFERROR(INDEX(Lists!$B$2:$B$153,SMALL(IF(Lists!$I$2:$I$153="Individual",ROW(Lists!$B$2:$B$153)),ROW(87:87))-1,1),"")</f>
        <v>Refugees in Sudan</v>
      </c>
      <c r="B91" s="128" t="str">
        <f>VLOOKUP(A91,Lists!$B$2:$G$153,2,FALSE)</f>
        <v>SDN005</v>
      </c>
      <c r="C91" s="128" t="str">
        <f>VLOOKUP(B91,'INFORM Severity - hidden'!$C$5:$D$160,2,FALSE)</f>
        <v>Sudan</v>
      </c>
      <c r="D91" s="128" t="str">
        <f>VLOOKUP(A91,Lists!$B$2:$G$153,3,FALSE)</f>
        <v>SDN</v>
      </c>
      <c r="E91" s="129" t="str">
        <f>VLOOKUP(A91,Lists!$B$2:$G$153,5,FALSE)</f>
        <v>International displacement</v>
      </c>
      <c r="F91" s="228">
        <f t="shared" si="10"/>
        <v>3.4</v>
      </c>
      <c r="G91" s="126">
        <f t="shared" si="11"/>
        <v>4</v>
      </c>
      <c r="H91" s="126" t="str">
        <f t="shared" si="12"/>
        <v>High</v>
      </c>
      <c r="I91" s="229" t="str">
        <f>INDEX(Trends!$D$3:$D$404,MATCH(B91,Trends!$C$3:$C$404,0))</f>
        <v>Stable</v>
      </c>
      <c r="J91" s="126" t="str">
        <f>VLOOKUP($B91,Reliability!$A$3:$I$170,9,FALSE)</f>
        <v>Very High</v>
      </c>
      <c r="K91" s="230">
        <f t="shared" si="13"/>
        <v>3.4</v>
      </c>
      <c r="L91" s="230">
        <f>VLOOKUP($B91,'Impact of the crisis'!$C$6:$N$170,12,FALSE)</f>
        <v>2.1</v>
      </c>
      <c r="M91" s="230">
        <f>VLOOKUP($B91,'Impact of the crisis'!$C$6:$AB$170,26,FALSE)</f>
        <v>3.9</v>
      </c>
      <c r="N91" s="230">
        <f>VLOOKUP($B91,'Conditions of people affected'!$C$6:$R$170,16,FALSE)</f>
        <v>3.2</v>
      </c>
      <c r="O91" s="230">
        <f>VLOOKUP($B91,'Conditions of people affected'!$C$6:$R$170,9,FALSE)</f>
        <v>3.4</v>
      </c>
      <c r="P91" s="230">
        <f>VLOOKUP($B91,'Conditions of people affected'!$C$6:$R$170,15,FALSE)</f>
        <v>3</v>
      </c>
      <c r="Q91" s="230">
        <f t="shared" si="14"/>
        <v>3.7</v>
      </c>
      <c r="R91" s="230">
        <f>VLOOKUP($B91,'Complexity of the crisis'!$C$6:$AN$170,22,FALSE)</f>
        <v>4.7</v>
      </c>
      <c r="S91" s="230">
        <f>VLOOKUP($B91,'Complexity of the crisis'!$C$6:$AN$170,38,FALSE)</f>
        <v>2</v>
      </c>
      <c r="T91" s="130" t="str">
        <f>VLOOKUP(B91,Lists!$C$3:$E$163,3,FALSE)</f>
        <v>Africa</v>
      </c>
      <c r="U91" s="131">
        <f>VLOOKUP(B91,'INFORM Severity - hidden'!$C$5:$V$170,20,FALSE)</f>
        <v>44521</v>
      </c>
    </row>
    <row r="92" spans="1:21" x14ac:dyDescent="0.35">
      <c r="A92" s="127" t="str">
        <f t="array" ref="A92">IFERROR(INDEX(Lists!$B$2:$B$153,SMALL(IF(Lists!$I$2:$I$153="Individual",ROW(Lists!$B$2:$B$153)),ROW(88:88))-1,1),"")</f>
        <v xml:space="preserve">Floods in Sudan </v>
      </c>
      <c r="B92" s="128" t="str">
        <f>VLOOKUP(A92,Lists!$B$2:$G$153,2,FALSE)</f>
        <v>SDN006</v>
      </c>
      <c r="C92" s="128" t="str">
        <f>VLOOKUP(B92,'INFORM Severity - hidden'!$C$5:$D$160,2,FALSE)</f>
        <v>Sudan</v>
      </c>
      <c r="D92" s="128" t="str">
        <f>VLOOKUP(A92,Lists!$B$2:$G$153,3,FALSE)</f>
        <v>SDN</v>
      </c>
      <c r="E92" s="129" t="str">
        <f>VLOOKUP(A92,Lists!$B$2:$G$153,5,FALSE)</f>
        <v>Flood</v>
      </c>
      <c r="F92" s="228">
        <f t="shared" si="10"/>
        <v>2.7</v>
      </c>
      <c r="G92" s="126">
        <f t="shared" si="11"/>
        <v>3</v>
      </c>
      <c r="H92" s="126" t="str">
        <f t="shared" si="12"/>
        <v>Medium</v>
      </c>
      <c r="I92" s="229" t="str">
        <f>INDEX(Trends!$D$3:$D$404,MATCH(B92,Trends!$C$3:$C$404,0))</f>
        <v>Stable</v>
      </c>
      <c r="J92" s="126" t="str">
        <f>VLOOKUP($B92,Reliability!$A$3:$I$170,9,FALSE)</f>
        <v>Very High</v>
      </c>
      <c r="K92" s="230">
        <f t="shared" si="13"/>
        <v>3.6</v>
      </c>
      <c r="L92" s="230">
        <f>VLOOKUP($B92,'Impact of the crisis'!$C$6:$N$170,12,FALSE)</f>
        <v>4.8</v>
      </c>
      <c r="M92" s="230">
        <f>VLOOKUP($B92,'Impact of the crisis'!$C$6:$AB$170,26,FALSE)</f>
        <v>2.7</v>
      </c>
      <c r="N92" s="230">
        <f>VLOOKUP($B92,'Conditions of people affected'!$C$6:$R$170,16,FALSE)</f>
        <v>1.3</v>
      </c>
      <c r="O92" s="230">
        <f>VLOOKUP($B92,'Conditions of people affected'!$C$6:$R$170,9,FALSE)</f>
        <v>1.6</v>
      </c>
      <c r="P92" s="230">
        <f>VLOOKUP($B92,'Conditions of people affected'!$C$6:$R$170,15,FALSE)</f>
        <v>1</v>
      </c>
      <c r="Q92" s="230">
        <f t="shared" si="14"/>
        <v>3.7</v>
      </c>
      <c r="R92" s="230">
        <f>VLOOKUP($B92,'Complexity of the crisis'!$C$6:$AN$170,22,FALSE)</f>
        <v>4.7</v>
      </c>
      <c r="S92" s="230">
        <f>VLOOKUP($B92,'Complexity of the crisis'!$C$6:$AN$170,38,FALSE)</f>
        <v>2</v>
      </c>
      <c r="T92" s="130" t="str">
        <f>VLOOKUP(B92,Lists!$C$3:$E$163,3,FALSE)</f>
        <v>Africa</v>
      </c>
      <c r="U92" s="131">
        <f>VLOOKUP(B92,'INFORM Severity - hidden'!$C$5:$V$170,20,FALSE)</f>
        <v>44521</v>
      </c>
    </row>
    <row r="93" spans="1:21" x14ac:dyDescent="0.35">
      <c r="A93" s="127" t="str">
        <f t="array" ref="A93">IFERROR(INDEX(Lists!$B$2:$B$153,SMALL(IF(Lists!$I$2:$I$153="Individual",ROW(Lists!$B$2:$B$153)),ROW(89:89))-1,1),"")</f>
        <v>Refugees from Ethiopia</v>
      </c>
      <c r="B93" s="128" t="str">
        <f>VLOOKUP(A93,Lists!$B$2:$G$153,2,FALSE)</f>
        <v>SDN007</v>
      </c>
      <c r="C93" s="128" t="str">
        <f>VLOOKUP(B93,'INFORM Severity - hidden'!$C$5:$D$160,2,FALSE)</f>
        <v>Sudan</v>
      </c>
      <c r="D93" s="128" t="str">
        <f>VLOOKUP(A93,Lists!$B$2:$G$153,3,FALSE)</f>
        <v>SDN</v>
      </c>
      <c r="E93" s="129" t="str">
        <f>VLOOKUP(A93,Lists!$B$2:$G$153,5,FALSE)</f>
        <v>International displacement</v>
      </c>
      <c r="F93" s="228">
        <f t="shared" si="10"/>
        <v>2.6</v>
      </c>
      <c r="G93" s="126">
        <f t="shared" si="11"/>
        <v>3</v>
      </c>
      <c r="H93" s="126" t="str">
        <f t="shared" si="12"/>
        <v>Medium</v>
      </c>
      <c r="I93" s="229" t="str">
        <f>INDEX(Trends!$D$3:$D$404,MATCH(B93,Trends!$C$3:$C$404,0))</f>
        <v>Stable</v>
      </c>
      <c r="J93" s="126" t="str">
        <f>VLOOKUP($B93,Reliability!$A$3:$I$170,9,FALSE)</f>
        <v>Very High</v>
      </c>
      <c r="K93" s="230">
        <f t="shared" si="13"/>
        <v>3</v>
      </c>
      <c r="L93" s="230">
        <f>VLOOKUP($B93,'Impact of the crisis'!$C$6:$N$170,12,FALSE)</f>
        <v>2.4</v>
      </c>
      <c r="M93" s="230">
        <f>VLOOKUP($B93,'Impact of the crisis'!$C$6:$AB$170,26,FALSE)</f>
        <v>3.3</v>
      </c>
      <c r="N93" s="230">
        <f>VLOOKUP($B93,'Conditions of people affected'!$C$6:$R$170,16,FALSE)</f>
        <v>1.7</v>
      </c>
      <c r="O93" s="230">
        <f>VLOOKUP($B93,'Conditions of people affected'!$C$6:$R$170,9,FALSE)</f>
        <v>1.4</v>
      </c>
      <c r="P93" s="230">
        <f>VLOOKUP($B93,'Conditions of people affected'!$C$6:$R$170,15,FALSE)</f>
        <v>2</v>
      </c>
      <c r="Q93" s="230">
        <f t="shared" si="14"/>
        <v>3.7</v>
      </c>
      <c r="R93" s="230">
        <f>VLOOKUP($B93,'Complexity of the crisis'!$C$6:$AN$170,22,FALSE)</f>
        <v>4.7</v>
      </c>
      <c r="S93" s="230">
        <f>VLOOKUP($B93,'Complexity of the crisis'!$C$6:$AN$170,38,FALSE)</f>
        <v>2</v>
      </c>
      <c r="T93" s="130" t="str">
        <f>VLOOKUP(B93,Lists!$C$3:$E$163,3,FALSE)</f>
        <v>Africa</v>
      </c>
      <c r="U93" s="131">
        <f>VLOOKUP(B93,'INFORM Severity - hidden'!$C$5:$V$170,20,FALSE)</f>
        <v>44521</v>
      </c>
    </row>
    <row r="94" spans="1:21" x14ac:dyDescent="0.35">
      <c r="A94" s="127" t="str">
        <f t="array" ref="A94">IFERROR(INDEX(Lists!$B$2:$B$153,SMALL(IF(Lists!$I$2:$I$153="Individual",ROW(Lists!$B$2:$B$153)),ROW(90:90))-1,1),"")</f>
        <v>Violence West-Darfur</v>
      </c>
      <c r="B94" s="128" t="str">
        <f>VLOOKUP(A94,Lists!$B$2:$G$153,2,FALSE)</f>
        <v>SDN008</v>
      </c>
      <c r="C94" s="128" t="str">
        <f>VLOOKUP(B94,'INFORM Severity - hidden'!$C$5:$D$160,2,FALSE)</f>
        <v>Sudan</v>
      </c>
      <c r="D94" s="128" t="str">
        <f>VLOOKUP(A94,Lists!$B$2:$G$153,3,FALSE)</f>
        <v>SDN</v>
      </c>
      <c r="E94" s="129" t="str">
        <f>VLOOKUP(A94,Lists!$B$2:$G$153,5,FALSE)</f>
        <v>Other type of violence</v>
      </c>
      <c r="F94" s="228">
        <f t="shared" si="10"/>
        <v>3.2</v>
      </c>
      <c r="G94" s="126">
        <f t="shared" si="11"/>
        <v>4</v>
      </c>
      <c r="H94" s="126" t="str">
        <f t="shared" si="12"/>
        <v>High</v>
      </c>
      <c r="I94" s="229" t="str">
        <f>INDEX(Trends!$D$3:$D$404,MATCH(B94,Trends!$C$3:$C$404,0))</f>
        <v>Increasing</v>
      </c>
      <c r="J94" s="126" t="str">
        <f>VLOOKUP($B94,Reliability!$A$3:$I$170,9,FALSE)</f>
        <v>Very High</v>
      </c>
      <c r="K94" s="230">
        <f t="shared" si="13"/>
        <v>2.9</v>
      </c>
      <c r="L94" s="230">
        <f>VLOOKUP($B94,'Impact of the crisis'!$C$6:$N$170,12,FALSE)</f>
        <v>1.1000000000000001</v>
      </c>
      <c r="M94" s="230">
        <f>VLOOKUP($B94,'Impact of the crisis'!$C$6:$AB$170,26,FALSE)</f>
        <v>3.5</v>
      </c>
      <c r="N94" s="230">
        <f>VLOOKUP($B94,'Conditions of people affected'!$C$6:$R$170,16,FALSE)</f>
        <v>3</v>
      </c>
      <c r="O94" s="230">
        <f>VLOOKUP($B94,'Conditions of people affected'!$C$6:$R$170,9,FALSE)</f>
        <v>3</v>
      </c>
      <c r="P94" s="230">
        <f>VLOOKUP($B94,'Conditions of people affected'!$C$6:$R$170,15,FALSE)</f>
        <v>3</v>
      </c>
      <c r="Q94" s="230">
        <f t="shared" si="14"/>
        <v>3.8</v>
      </c>
      <c r="R94" s="230">
        <f>VLOOKUP($B94,'Complexity of the crisis'!$C$6:$AN$170,22,FALSE)</f>
        <v>4.7</v>
      </c>
      <c r="S94" s="230">
        <f>VLOOKUP($B94,'Complexity of the crisis'!$C$6:$AN$170,38,FALSE)</f>
        <v>2.5</v>
      </c>
      <c r="T94" s="130" t="str">
        <f>VLOOKUP(B94,Lists!$C$3:$E$163,3,FALSE)</f>
        <v>Africa</v>
      </c>
      <c r="U94" s="131">
        <f>VLOOKUP(B94,'INFORM Severity - hidden'!$C$5:$V$170,20,FALSE)</f>
        <v>44521</v>
      </c>
    </row>
    <row r="95" spans="1:21" x14ac:dyDescent="0.35">
      <c r="A95" s="127" t="str">
        <f t="array" ref="A95">IFERROR(INDEX(Lists!$B$2:$B$153,SMALL(IF(Lists!$I$2:$I$153="Individual",ROW(Lists!$B$2:$B$153)),ROW(91:91))-1,1),"")</f>
        <v>Drought in Senegal</v>
      </c>
      <c r="B95" s="128" t="str">
        <f>VLOOKUP(A95,Lists!$B$2:$G$153,2,FALSE)</f>
        <v>SEN002</v>
      </c>
      <c r="C95" s="128" t="str">
        <f>VLOOKUP(B95,'INFORM Severity - hidden'!$C$5:$D$160,2,FALSE)</f>
        <v>Senegal</v>
      </c>
      <c r="D95" s="128" t="str">
        <f>VLOOKUP(A95,Lists!$B$2:$G$153,3,FALSE)</f>
        <v>SEN</v>
      </c>
      <c r="E95" s="129" t="str">
        <f>VLOOKUP(A95,Lists!$B$2:$G$153,5,FALSE)</f>
        <v>Drought</v>
      </c>
      <c r="F95" s="228">
        <f t="shared" si="10"/>
        <v>2.4</v>
      </c>
      <c r="G95" s="126">
        <f t="shared" si="11"/>
        <v>3</v>
      </c>
      <c r="H95" s="126" t="str">
        <f t="shared" si="12"/>
        <v>Medium</v>
      </c>
      <c r="I95" s="229" t="str">
        <f>INDEX(Trends!$D$3:$D$404,MATCH(B95,Trends!$C$3:$C$404,0))</f>
        <v>Stable</v>
      </c>
      <c r="J95" s="126" t="str">
        <f>VLOOKUP($B95,Reliability!$A$3:$I$170,9,FALSE)</f>
        <v>Medium</v>
      </c>
      <c r="K95" s="230">
        <f t="shared" si="13"/>
        <v>2.7</v>
      </c>
      <c r="L95" s="230">
        <f>VLOOKUP($B95,'Impact of the crisis'!$C$6:$N$170,12,FALSE)</f>
        <v>4.5</v>
      </c>
      <c r="M95" s="230">
        <f>VLOOKUP($B95,'Impact of the crisis'!$C$6:$AB$170,26,FALSE)</f>
        <v>1.2</v>
      </c>
      <c r="N95" s="230">
        <f>VLOOKUP($B95,'Conditions of people affected'!$C$6:$R$170,16,FALSE)</f>
        <v>2.4</v>
      </c>
      <c r="O95" s="230">
        <f>VLOOKUP($B95,'Conditions of people affected'!$C$6:$R$170,9,FALSE)</f>
        <v>2.8</v>
      </c>
      <c r="P95" s="230">
        <f>VLOOKUP($B95,'Conditions of people affected'!$C$6:$R$170,15,FALSE)</f>
        <v>2</v>
      </c>
      <c r="Q95" s="230">
        <f t="shared" si="14"/>
        <v>2.2999999999999998</v>
      </c>
      <c r="R95" s="230">
        <f>VLOOKUP($B95,'Complexity of the crisis'!$C$6:$AN$170,22,FALSE)</f>
        <v>2.1</v>
      </c>
      <c r="S95" s="230">
        <f>VLOOKUP($B95,'Complexity of the crisis'!$C$6:$AN$170,38,FALSE)</f>
        <v>2.5</v>
      </c>
      <c r="T95" s="130" t="str">
        <f>VLOOKUP(B95,Lists!$C$3:$E$163,3,FALSE)</f>
        <v>Africa</v>
      </c>
      <c r="U95" s="131">
        <f>VLOOKUP(B95,'INFORM Severity - hidden'!$C$5:$V$170,20,FALSE)</f>
        <v>44356</v>
      </c>
    </row>
    <row r="96" spans="1:21" x14ac:dyDescent="0.35">
      <c r="A96" s="127" t="str">
        <f t="array" ref="A96">IFERROR(INDEX(Lists!$B$2:$B$153,SMALL(IF(Lists!$I$2:$I$153="Individual",ROW(Lists!$B$2:$B$153)),ROW(92:92))-1,1),"")</f>
        <v>Complex crisis in El Salvador</v>
      </c>
      <c r="B96" s="128" t="str">
        <f>VLOOKUP(A96,Lists!$B$2:$G$153,2,FALSE)</f>
        <v>SLV001</v>
      </c>
      <c r="C96" s="128" t="str">
        <f>VLOOKUP(B96,'INFORM Severity - hidden'!$C$5:$D$160,2,FALSE)</f>
        <v>El Salvador</v>
      </c>
      <c r="D96" s="128" t="str">
        <f>VLOOKUP(A96,Lists!$B$2:$G$153,3,FALSE)</f>
        <v>SLV</v>
      </c>
      <c r="E96" s="129" t="str">
        <f>VLOOKUP(A96,Lists!$B$2:$G$153,5,FALSE)</f>
        <v>Complex crisis</v>
      </c>
      <c r="F96" s="228">
        <f t="shared" si="10"/>
        <v>3.2</v>
      </c>
      <c r="G96" s="126">
        <f t="shared" si="11"/>
        <v>4</v>
      </c>
      <c r="H96" s="126" t="str">
        <f t="shared" si="12"/>
        <v>High</v>
      </c>
      <c r="I96" s="229" t="str">
        <f>INDEX(Trends!$D$3:$D$404,MATCH(B96,Trends!$C$3:$C$404,0))</f>
        <v>Stable</v>
      </c>
      <c r="J96" s="126" t="str">
        <f>VLOOKUP($B96,Reliability!$A$3:$I$170,9,FALSE)</f>
        <v>Very High</v>
      </c>
      <c r="K96" s="230">
        <f t="shared" si="13"/>
        <v>3.4</v>
      </c>
      <c r="L96" s="230">
        <f>VLOOKUP($B96,'Impact of the crisis'!$C$6:$N$170,12,FALSE)</f>
        <v>3.8</v>
      </c>
      <c r="M96" s="230">
        <f>VLOOKUP($B96,'Impact of the crisis'!$C$6:$AB$170,26,FALSE)</f>
        <v>3.1</v>
      </c>
      <c r="N96" s="230">
        <f>VLOOKUP($B96,'Conditions of people affected'!$C$6:$R$170,16,FALSE)</f>
        <v>3.35</v>
      </c>
      <c r="O96" s="230">
        <f>VLOOKUP($B96,'Conditions of people affected'!$C$6:$R$170,9,FALSE)</f>
        <v>3.7</v>
      </c>
      <c r="P96" s="230">
        <f>VLOOKUP($B96,'Conditions of people affected'!$C$6:$R$170,15,FALSE)</f>
        <v>3</v>
      </c>
      <c r="Q96" s="230">
        <f t="shared" si="14"/>
        <v>2.8</v>
      </c>
      <c r="R96" s="230">
        <f>VLOOKUP($B96,'Complexity of the crisis'!$C$6:$AN$170,22,FALSE)</f>
        <v>3</v>
      </c>
      <c r="S96" s="230">
        <f>VLOOKUP($B96,'Complexity of the crisis'!$C$6:$AN$170,38,FALSE)</f>
        <v>2.5</v>
      </c>
      <c r="T96" s="130" t="str">
        <f>VLOOKUP(B96,Lists!$C$3:$E$163,3,FALSE)</f>
        <v>Americas</v>
      </c>
      <c r="U96" s="131">
        <f>VLOOKUP(B96,'INFORM Severity - hidden'!$C$5:$V$170,20,FALSE)</f>
        <v>44516</v>
      </c>
    </row>
    <row r="97" spans="1:21" x14ac:dyDescent="0.35">
      <c r="A97" s="127" t="str">
        <f t="array" ref="A97">IFERROR(INDEX(Lists!$B$2:$B$153,SMALL(IF(Lists!$I$2:$I$153="Individual",ROW(Lists!$B$2:$B$153)),ROW(93:93))-1,1),"")</f>
        <v>Complex crisis in Somalia</v>
      </c>
      <c r="B97" s="128" t="str">
        <f>VLOOKUP(A97,Lists!$B$2:$G$153,2,FALSE)</f>
        <v>SOM001</v>
      </c>
      <c r="C97" s="128" t="str">
        <f>VLOOKUP(B97,'INFORM Severity - hidden'!$C$5:$D$160,2,FALSE)</f>
        <v>Somalia</v>
      </c>
      <c r="D97" s="128" t="str">
        <f>VLOOKUP(A97,Lists!$B$2:$G$153,3,FALSE)</f>
        <v>SOM</v>
      </c>
      <c r="E97" s="129" t="str">
        <f>VLOOKUP(A97,Lists!$B$2:$G$153,5,FALSE)</f>
        <v>Complex crisis</v>
      </c>
      <c r="F97" s="228">
        <f t="shared" si="10"/>
        <v>4.4000000000000004</v>
      </c>
      <c r="G97" s="126">
        <f t="shared" si="11"/>
        <v>5</v>
      </c>
      <c r="H97" s="126" t="str">
        <f t="shared" si="12"/>
        <v>Very High</v>
      </c>
      <c r="I97" s="229" t="str">
        <f>INDEX(Trends!$D$3:$D$404,MATCH(B97,Trends!$C$3:$C$404,0))</f>
        <v>Decreasing</v>
      </c>
      <c r="J97" s="126" t="str">
        <f>VLOOKUP($B97,Reliability!$A$3:$I$170,9,FALSE)</f>
        <v>High</v>
      </c>
      <c r="K97" s="230">
        <f t="shared" si="13"/>
        <v>4.8</v>
      </c>
      <c r="L97" s="230">
        <f>VLOOKUP($B97,'Impact of the crisis'!$C$6:$N$170,12,FALSE)</f>
        <v>4.7</v>
      </c>
      <c r="M97" s="230">
        <f>VLOOKUP($B97,'Impact of the crisis'!$C$6:$AB$170,26,FALSE)</f>
        <v>4.9000000000000004</v>
      </c>
      <c r="N97" s="230">
        <f>VLOOKUP($B97,'Conditions of people affected'!$C$6:$R$170,16,FALSE)</f>
        <v>3.9</v>
      </c>
      <c r="O97" s="230">
        <f>VLOOKUP($B97,'Conditions of people affected'!$C$6:$R$170,9,FALSE)</f>
        <v>4.8</v>
      </c>
      <c r="P97" s="230">
        <f>VLOOKUP($B97,'Conditions of people affected'!$C$6:$R$170,15,FALSE)</f>
        <v>3</v>
      </c>
      <c r="Q97" s="230">
        <f t="shared" si="14"/>
        <v>4.9000000000000004</v>
      </c>
      <c r="R97" s="230">
        <f>VLOOKUP($B97,'Complexity of the crisis'!$C$6:$AN$170,22,FALSE)</f>
        <v>4.7</v>
      </c>
      <c r="S97" s="230">
        <f>VLOOKUP($B97,'Complexity of the crisis'!$C$6:$AN$170,38,FALSE)</f>
        <v>5</v>
      </c>
      <c r="T97" s="130" t="str">
        <f>VLOOKUP(B97,Lists!$C$3:$E$163,3,FALSE)</f>
        <v>Africa</v>
      </c>
      <c r="U97" s="131">
        <f>VLOOKUP(B97,'INFORM Severity - hidden'!$C$5:$V$170,20,FALSE)</f>
        <v>44519</v>
      </c>
    </row>
    <row r="98" spans="1:21" x14ac:dyDescent="0.35">
      <c r="A98" s="127" t="str">
        <f t="array" ref="A98">IFERROR(INDEX(Lists!$B$2:$B$153,SMALL(IF(Lists!$I$2:$I$153="Individual",ROW(Lists!$B$2:$B$153)),ROW(94:94))-1,1),"")</f>
        <v>Mixed Migration Flows in Somalia</v>
      </c>
      <c r="B98" s="128" t="str">
        <f>VLOOKUP(A98,Lists!$B$2:$G$153,2,FALSE)</f>
        <v>SOM002</v>
      </c>
      <c r="C98" s="128" t="str">
        <f>VLOOKUP(B98,'INFORM Severity - hidden'!$C$5:$D$160,2,FALSE)</f>
        <v>Somalia</v>
      </c>
      <c r="D98" s="128" t="str">
        <f>VLOOKUP(A98,Lists!$B$2:$G$153,3,FALSE)</f>
        <v>SOM</v>
      </c>
      <c r="E98" s="129" t="str">
        <f>VLOOKUP(A98,Lists!$B$2:$G$153,5,FALSE)</f>
        <v>International displacement</v>
      </c>
      <c r="F98" s="228">
        <f t="shared" si="10"/>
        <v>2.1</v>
      </c>
      <c r="G98" s="126">
        <f t="shared" si="11"/>
        <v>3</v>
      </c>
      <c r="H98" s="126" t="str">
        <f t="shared" si="12"/>
        <v>Medium</v>
      </c>
      <c r="I98" s="229" t="str">
        <f>INDEX(Trends!$D$3:$D$404,MATCH(B98,Trends!$C$3:$C$404,0))</f>
        <v>Stable</v>
      </c>
      <c r="J98" s="126" t="str">
        <f>VLOOKUP($B98,Reliability!$A$3:$I$170,9,FALSE)</f>
        <v>High</v>
      </c>
      <c r="K98" s="230">
        <f t="shared" si="13"/>
        <v>1.9</v>
      </c>
      <c r="L98" s="230">
        <f>VLOOKUP($B98,'Impact of the crisis'!$C$6:$N$170,12,FALSE)</f>
        <v>0.8</v>
      </c>
      <c r="M98" s="230">
        <f>VLOOKUP($B98,'Impact of the crisis'!$C$6:$AB$170,26,FALSE)</f>
        <v>2.2999999999999998</v>
      </c>
      <c r="N98" s="230">
        <f>VLOOKUP($B98,'Conditions of people affected'!$C$6:$R$170,16,FALSE)</f>
        <v>0.85</v>
      </c>
      <c r="O98" s="230">
        <f>VLOOKUP($B98,'Conditions of people affected'!$C$6:$R$170,9,FALSE)</f>
        <v>0.7</v>
      </c>
      <c r="P98" s="230">
        <f>VLOOKUP($B98,'Conditions of people affected'!$C$6:$R$170,15,FALSE)</f>
        <v>1</v>
      </c>
      <c r="Q98" s="230">
        <f t="shared" si="14"/>
        <v>4</v>
      </c>
      <c r="R98" s="230">
        <f>VLOOKUP($B98,'Complexity of the crisis'!$C$6:$AN$170,22,FALSE)</f>
        <v>4.7</v>
      </c>
      <c r="S98" s="230">
        <f>VLOOKUP($B98,'Complexity of the crisis'!$C$6:$AN$170,38,FALSE)</f>
        <v>3</v>
      </c>
      <c r="T98" s="130" t="str">
        <f>VLOOKUP(B98,Lists!$C$3:$E$163,3,FALSE)</f>
        <v>Africa</v>
      </c>
      <c r="U98" s="131">
        <f>VLOOKUP(B98,'INFORM Severity - hidden'!$C$5:$V$170,20,FALSE)</f>
        <v>44519</v>
      </c>
    </row>
    <row r="99" spans="1:21" x14ac:dyDescent="0.35">
      <c r="A99" s="127" t="str">
        <f t="array" ref="A99">IFERROR(INDEX(Lists!$B$2:$B$153,SMALL(IF(Lists!$I$2:$I$153="Individual",ROW(Lists!$B$2:$B$153)),ROW(95:95))-1,1),"")</f>
        <v>Drought in Somalia</v>
      </c>
      <c r="B99" s="128" t="str">
        <f>VLOOKUP(A99,Lists!$B$2:$G$153,2,FALSE)</f>
        <v>SOM005</v>
      </c>
      <c r="C99" s="128" t="str">
        <f>VLOOKUP(B99,'INFORM Severity - hidden'!$C$5:$D$160,2,FALSE)</f>
        <v>Somalia</v>
      </c>
      <c r="D99" s="128" t="str">
        <f>VLOOKUP(A99,Lists!$B$2:$G$153,3,FALSE)</f>
        <v>SOM</v>
      </c>
      <c r="E99" s="129" t="str">
        <f>VLOOKUP(A99,Lists!$B$2:$G$153,5,FALSE)</f>
        <v>Drought</v>
      </c>
      <c r="F99" s="228">
        <f t="shared" si="10"/>
        <v>3.6</v>
      </c>
      <c r="G99" s="126">
        <f t="shared" si="11"/>
        <v>4</v>
      </c>
      <c r="H99" s="126" t="str">
        <f t="shared" si="12"/>
        <v>High</v>
      </c>
      <c r="I99" s="229" t="str">
        <f>INDEX(Trends!$D$3:$D$404,MATCH(B99,Trends!$C$3:$C$404,0))</f>
        <v>-</v>
      </c>
      <c r="J99" s="126" t="str">
        <f>VLOOKUP($B99,Reliability!$A$3:$I$170,9,FALSE)</f>
        <v>High</v>
      </c>
      <c r="K99" s="230">
        <f t="shared" si="13"/>
        <v>2.8</v>
      </c>
      <c r="L99" s="230">
        <f>VLOOKUP($B99,'Impact of the crisis'!$C$6:$N$170,12,FALSE)</f>
        <v>4.3</v>
      </c>
      <c r="M99" s="230">
        <f>VLOOKUP($B99,'Impact of the crisis'!$C$6:$AB$170,26,FALSE)</f>
        <v>1.6</v>
      </c>
      <c r="N99" s="230">
        <f>VLOOKUP($B99,'Conditions of people affected'!$C$6:$R$170,16,FALSE)</f>
        <v>3.5</v>
      </c>
      <c r="O99" s="230">
        <f>VLOOKUP($B99,'Conditions of people affected'!$C$6:$R$170,9,FALSE)</f>
        <v>4</v>
      </c>
      <c r="P99" s="230">
        <f>VLOOKUP($B99,'Conditions of people affected'!$C$6:$R$170,15,FALSE)</f>
        <v>3</v>
      </c>
      <c r="Q99" s="230">
        <f t="shared" si="14"/>
        <v>4.4000000000000004</v>
      </c>
      <c r="R99" s="230">
        <f>VLOOKUP($B99,'Complexity of the crisis'!$C$6:$AN$170,22,FALSE)</f>
        <v>4.7</v>
      </c>
      <c r="S99" s="230">
        <f>VLOOKUP($B99,'Complexity of the crisis'!$C$6:$AN$170,38,FALSE)</f>
        <v>4</v>
      </c>
      <c r="T99" s="130" t="str">
        <f>VLOOKUP(B99,Lists!$C$3:$E$163,3,FALSE)</f>
        <v>Africa</v>
      </c>
      <c r="U99" s="131">
        <f>VLOOKUP(B99,'INFORM Severity - hidden'!$C$5:$V$170,20,FALSE)</f>
        <v>44526</v>
      </c>
    </row>
    <row r="100" spans="1:21" x14ac:dyDescent="0.35">
      <c r="A100" s="127" t="str">
        <f t="array" ref="A100">IFERROR(INDEX(Lists!$B$2:$B$153,SMALL(IF(Lists!$I$2:$I$153="Individual",ROW(Lists!$B$2:$B$153)),ROW(96:96))-1,1),"")</f>
        <v>Complex crisis in South Sudan</v>
      </c>
      <c r="B100" s="128" t="str">
        <f>VLOOKUP(A100,Lists!$B$2:$G$153,2,FALSE)</f>
        <v>SSD001</v>
      </c>
      <c r="C100" s="128" t="str">
        <f>VLOOKUP(B100,'INFORM Severity - hidden'!$C$5:$D$160,2,FALSE)</f>
        <v>South Sudan</v>
      </c>
      <c r="D100" s="128" t="str">
        <f>VLOOKUP(A100,Lists!$B$2:$G$153,3,FALSE)</f>
        <v>SSD</v>
      </c>
      <c r="E100" s="129" t="str">
        <f>VLOOKUP(A100,Lists!$B$2:$G$153,5,FALSE)</f>
        <v>Complex crisis</v>
      </c>
      <c r="F100" s="228">
        <f t="shared" si="10"/>
        <v>4.5999999999999996</v>
      </c>
      <c r="G100" s="126">
        <f t="shared" si="11"/>
        <v>5</v>
      </c>
      <c r="H100" s="126" t="str">
        <f t="shared" si="12"/>
        <v>Very High</v>
      </c>
      <c r="I100" s="229" t="str">
        <f>INDEX(Trends!$D$3:$D$404,MATCH(B100,Trends!$C$3:$C$404,0))</f>
        <v>Increasing</v>
      </c>
      <c r="J100" s="126" t="str">
        <f>VLOOKUP($B100,Reliability!$A$3:$I$170,9,FALSE)</f>
        <v>Medium</v>
      </c>
      <c r="K100" s="230">
        <f t="shared" si="13"/>
        <v>4.7</v>
      </c>
      <c r="L100" s="230">
        <f>VLOOKUP($B100,'Impact of the crisis'!$C$6:$N$170,12,FALSE)</f>
        <v>4.5999999999999996</v>
      </c>
      <c r="M100" s="230">
        <f>VLOOKUP($B100,'Impact of the crisis'!$C$6:$AB$170,26,FALSE)</f>
        <v>4.7</v>
      </c>
      <c r="N100" s="230">
        <f>VLOOKUP($B100,'Conditions of people affected'!$C$6:$R$170,16,FALSE)</f>
        <v>4.45</v>
      </c>
      <c r="O100" s="230">
        <f>VLOOKUP($B100,'Conditions of people affected'!$C$6:$R$170,9,FALSE)</f>
        <v>4.9000000000000004</v>
      </c>
      <c r="P100" s="230">
        <f>VLOOKUP($B100,'Conditions of people affected'!$C$6:$R$170,15,FALSE)</f>
        <v>4</v>
      </c>
      <c r="Q100" s="230">
        <f t="shared" si="14"/>
        <v>4.5999999999999996</v>
      </c>
      <c r="R100" s="230">
        <f>VLOOKUP($B100,'Complexity of the crisis'!$C$6:$AN$170,22,FALSE)</f>
        <v>4.7</v>
      </c>
      <c r="S100" s="230">
        <f>VLOOKUP($B100,'Complexity of the crisis'!$C$6:$AN$170,38,FALSE)</f>
        <v>4.5</v>
      </c>
      <c r="T100" s="130" t="str">
        <f>VLOOKUP(B100,Lists!$C$3:$E$163,3,FALSE)</f>
        <v>Africa</v>
      </c>
      <c r="U100" s="131">
        <f>VLOOKUP(B100,'INFORM Severity - hidden'!$C$5:$V$170,20,FALSE)</f>
        <v>44350</v>
      </c>
    </row>
    <row r="101" spans="1:21" x14ac:dyDescent="0.35">
      <c r="A101" s="127" t="str">
        <f t="array" ref="A101">IFERROR(INDEX(Lists!$B$2:$B$153,SMALL(IF(Lists!$I$2:$I$153="Individual",ROW(Lists!$B$2:$B$153)),ROW(97:97))-1,1),"")</f>
        <v>Food Security Crisis in Eswatini</v>
      </c>
      <c r="B101" s="128" t="str">
        <f>VLOOKUP(A101,Lists!$B$2:$G$153,2,FALSE)</f>
        <v>SWZ001</v>
      </c>
      <c r="C101" s="128" t="str">
        <f>VLOOKUP(B101,'INFORM Severity - hidden'!$C$5:$D$160,2,FALSE)</f>
        <v>Eswatini</v>
      </c>
      <c r="D101" s="128" t="str">
        <f>VLOOKUP(A101,Lists!$B$2:$G$153,3,FALSE)</f>
        <v>SWZ</v>
      </c>
      <c r="E101" s="129" t="str">
        <f>VLOOKUP(A101,Lists!$B$2:$G$153,5,FALSE)</f>
        <v>Food Security</v>
      </c>
      <c r="F101" s="228">
        <f t="shared" ref="F101:F121" si="15">IF(OR(N101="x",K101="x"),"x",ROUND((5-GEOMEAN(((5-K101)/5*4+1),((5-N101)/5*4+1),((5-N101)/5*4+1)))/4*3.5+Q101*0.3,1))</f>
        <v>2.5</v>
      </c>
      <c r="G101" s="126">
        <f t="shared" ref="G101:G121" si="16">IF(F101="x","x",ROUNDUP(F101,0))</f>
        <v>3</v>
      </c>
      <c r="H101" s="126" t="str">
        <f t="shared" ref="H101:H121" si="17">IF(N101="x","x",IF(K101="x","x",(IF(G101=5,"Very High",IF(G101=4,"High",IF(G101=3,"Medium",IF(G101=2,"Low","Very Low")))))))</f>
        <v>Medium</v>
      </c>
      <c r="I101" s="229" t="str">
        <f>INDEX(Trends!$D$3:$D$404,MATCH(B101,Trends!$C$3:$C$404,0))</f>
        <v>Stable</v>
      </c>
      <c r="J101" s="126" t="str">
        <f>VLOOKUP($B101,Reliability!$A$3:$I$170,9,FALSE)</f>
        <v>High</v>
      </c>
      <c r="K101" s="230">
        <f t="shared" ref="K101:K121" si="18">IF(OR(M101="x",L101="x"),"x",ROUND((5-GEOMEAN(((5-L101)/5*4+1),((5-M101)/5*4+1),((5-M101)/5*4+1)))/4*5,1))</f>
        <v>2</v>
      </c>
      <c r="L101" s="230">
        <f>VLOOKUP($B101,'Impact of the crisis'!$C$6:$N$170,12,FALSE)</f>
        <v>3.1</v>
      </c>
      <c r="M101" s="230">
        <f>VLOOKUP($B101,'Impact of the crisis'!$C$6:$AB$170,26,FALSE)</f>
        <v>1.4</v>
      </c>
      <c r="N101" s="230">
        <f>VLOOKUP($B101,'Conditions of people affected'!$C$6:$R$170,16,FALSE)</f>
        <v>2.75</v>
      </c>
      <c r="O101" s="230">
        <f>VLOOKUP($B101,'Conditions of people affected'!$C$6:$R$170,9,FALSE)</f>
        <v>2.5</v>
      </c>
      <c r="P101" s="230">
        <f>VLOOKUP($B101,'Conditions of people affected'!$C$6:$R$170,15,FALSE)</f>
        <v>3</v>
      </c>
      <c r="Q101" s="230">
        <f t="shared" ref="Q101:Q121" si="19">IF(OR(S101="x",R101="x"),R101,ROUND((5-GEOMEAN(((5-R101)/5*4+1),((5-S101)/5*4+1)))/4*5,1))</f>
        <v>2.4</v>
      </c>
      <c r="R101" s="230">
        <f>VLOOKUP($B101,'Complexity of the crisis'!$C$6:$AN$170,22,FALSE)</f>
        <v>3.4</v>
      </c>
      <c r="S101" s="230">
        <f>VLOOKUP($B101,'Complexity of the crisis'!$C$6:$AN$170,38,FALSE)</f>
        <v>1</v>
      </c>
      <c r="T101" s="130" t="str">
        <f>VLOOKUP(B101,Lists!$C$3:$E$163,3,FALSE)</f>
        <v>Africa</v>
      </c>
      <c r="U101" s="131">
        <f>VLOOKUP(B101,'INFORM Severity - hidden'!$C$5:$V$170,20,FALSE)</f>
        <v>44521</v>
      </c>
    </row>
    <row r="102" spans="1:21" x14ac:dyDescent="0.35">
      <c r="A102" s="127" t="str">
        <f t="array" ref="A102">IFERROR(INDEX(Lists!$B$2:$B$153,SMALL(IF(Lists!$I$2:$I$153="Individual",ROW(Lists!$B$2:$B$153)),ROW(98:98))-1,1),"")</f>
        <v>Syrian conflict</v>
      </c>
      <c r="B102" s="128" t="str">
        <f>VLOOKUP(A102,Lists!$B$2:$G$153,2,FALSE)</f>
        <v>SYR001</v>
      </c>
      <c r="C102" s="128" t="str">
        <f>VLOOKUP(B102,'INFORM Severity - hidden'!$C$5:$D$160,2,FALSE)</f>
        <v>Syria</v>
      </c>
      <c r="D102" s="128" t="str">
        <f>VLOOKUP(A102,Lists!$B$2:$G$153,3,FALSE)</f>
        <v>SYR</v>
      </c>
      <c r="E102" s="129" t="str">
        <f>VLOOKUP(A102,Lists!$B$2:$G$153,5,FALSE)</f>
        <v>Complex crisis</v>
      </c>
      <c r="F102" s="228">
        <f t="shared" si="15"/>
        <v>5</v>
      </c>
      <c r="G102" s="126">
        <f t="shared" si="16"/>
        <v>5</v>
      </c>
      <c r="H102" s="126" t="str">
        <f t="shared" si="17"/>
        <v>Very High</v>
      </c>
      <c r="I102" s="229" t="str">
        <f>INDEX(Trends!$D$3:$D$404,MATCH(B102,Trends!$C$3:$C$404,0))</f>
        <v>Stable</v>
      </c>
      <c r="J102" s="126" t="str">
        <f>VLOOKUP($B102,Reliability!$A$3:$I$170,9,FALSE)</f>
        <v>High</v>
      </c>
      <c r="K102" s="230">
        <f t="shared" si="18"/>
        <v>4.8</v>
      </c>
      <c r="L102" s="230">
        <f>VLOOKUP($B102,'Impact of the crisis'!$C$6:$N$170,12,FALSE)</f>
        <v>4.5</v>
      </c>
      <c r="M102" s="230">
        <f>VLOOKUP($B102,'Impact of the crisis'!$C$6:$AB$170,26,FALSE)</f>
        <v>4.9000000000000004</v>
      </c>
      <c r="N102" s="230">
        <f>VLOOKUP($B102,'Conditions of people affected'!$C$6:$R$170,16,FALSE)</f>
        <v>5</v>
      </c>
      <c r="O102" s="230">
        <f>VLOOKUP($B102,'Conditions of people affected'!$C$6:$R$170,9,FALSE)</f>
        <v>5</v>
      </c>
      <c r="P102" s="230">
        <f>VLOOKUP($B102,'Conditions of people affected'!$C$6:$R$170,15,FALSE)</f>
        <v>5</v>
      </c>
      <c r="Q102" s="230">
        <f t="shared" si="19"/>
        <v>5.0999999999999996</v>
      </c>
      <c r="R102" s="230">
        <f>VLOOKUP($B102,'Complexity of the crisis'!$C$6:$AN$170,22,FALSE)</f>
        <v>5.2</v>
      </c>
      <c r="S102" s="230">
        <f>VLOOKUP($B102,'Complexity of the crisis'!$C$6:$AN$170,38,FALSE)</f>
        <v>5</v>
      </c>
      <c r="T102" s="130" t="str">
        <f>VLOOKUP(B102,Lists!$C$3:$E$163,3,FALSE)</f>
        <v>Middle east</v>
      </c>
      <c r="U102" s="131">
        <f>VLOOKUP(B102,'INFORM Severity - hidden'!$C$5:$V$170,20,FALSE)</f>
        <v>44521</v>
      </c>
    </row>
    <row r="103" spans="1:21" x14ac:dyDescent="0.35">
      <c r="A103" s="127" t="str">
        <f t="array" ref="A103">IFERROR(INDEX(Lists!$B$2:$B$153,SMALL(IF(Lists!$I$2:$I$153="Individual",ROW(Lists!$B$2:$B$153)),ROW(99:99))-1,1),"")</f>
        <v>Boko Haram in Chad</v>
      </c>
      <c r="B103" s="128" t="str">
        <f>VLOOKUP(A103,Lists!$B$2:$G$153,2,FALSE)</f>
        <v>TCD003</v>
      </c>
      <c r="C103" s="128" t="str">
        <f>VLOOKUP(B103,'INFORM Severity - hidden'!$C$5:$D$160,2,FALSE)</f>
        <v>Chad</v>
      </c>
      <c r="D103" s="128" t="str">
        <f>VLOOKUP(A103,Lists!$B$2:$G$153,3,FALSE)</f>
        <v>TCD</v>
      </c>
      <c r="E103" s="129" t="str">
        <f>VLOOKUP(A103,Lists!$B$2:$G$153,5,FALSE)</f>
        <v>Conflict</v>
      </c>
      <c r="F103" s="228">
        <f t="shared" si="15"/>
        <v>3.8</v>
      </c>
      <c r="G103" s="126">
        <f t="shared" si="16"/>
        <v>4</v>
      </c>
      <c r="H103" s="126" t="str">
        <f t="shared" si="17"/>
        <v>High</v>
      </c>
      <c r="I103" s="229" t="str">
        <f>INDEX(Trends!$D$3:$D$404,MATCH(B103,Trends!$C$3:$C$404,0))</f>
        <v>Increasing</v>
      </c>
      <c r="J103" s="126" t="str">
        <f>VLOOKUP($B103,Reliability!$A$3:$I$170,9,FALSE)</f>
        <v>Medium</v>
      </c>
      <c r="K103" s="230">
        <f t="shared" si="18"/>
        <v>3.1</v>
      </c>
      <c r="L103" s="230">
        <f>VLOOKUP($B103,'Impact of the crisis'!$C$6:$N$170,12,FALSE)</f>
        <v>0.6</v>
      </c>
      <c r="M103" s="230">
        <f>VLOOKUP($B103,'Impact of the crisis'!$C$6:$AB$170,26,FALSE)</f>
        <v>3.9</v>
      </c>
      <c r="N103" s="230">
        <f>VLOOKUP($B103,'Conditions of people affected'!$C$6:$R$170,16,FALSE)</f>
        <v>3.8</v>
      </c>
      <c r="O103" s="230">
        <f>VLOOKUP($B103,'Conditions of people affected'!$C$6:$R$170,9,FALSE)</f>
        <v>2.6</v>
      </c>
      <c r="P103" s="230">
        <f>VLOOKUP($B103,'Conditions of people affected'!$C$6:$R$170,15,FALSE)</f>
        <v>5</v>
      </c>
      <c r="Q103" s="230">
        <f t="shared" si="19"/>
        <v>4.3</v>
      </c>
      <c r="R103" s="230">
        <f>VLOOKUP($B103,'Complexity of the crisis'!$C$6:$AN$170,22,FALSE)</f>
        <v>4.5999999999999996</v>
      </c>
      <c r="S103" s="230">
        <f>VLOOKUP($B103,'Complexity of the crisis'!$C$6:$AN$170,38,FALSE)</f>
        <v>4</v>
      </c>
      <c r="T103" s="130" t="str">
        <f>VLOOKUP(B103,Lists!$C$3:$E$163,3,FALSE)</f>
        <v>Africa</v>
      </c>
      <c r="U103" s="131">
        <f>VLOOKUP(B103,'INFORM Severity - hidden'!$C$5:$V$170,20,FALSE)</f>
        <v>44357</v>
      </c>
    </row>
    <row r="104" spans="1:21" x14ac:dyDescent="0.35">
      <c r="A104" s="127" t="str">
        <f t="array" ref="A104">IFERROR(INDEX(Lists!$B$2:$B$153,SMALL(IF(Lists!$I$2:$I$153="Individual",ROW(Lists!$B$2:$B$153)),ROW(100:100))-1,1),"")</f>
        <v>CAR refugees in Chad</v>
      </c>
      <c r="B104" s="128" t="str">
        <f>VLOOKUP(A104,Lists!$B$2:$G$153,2,FALSE)</f>
        <v>TCD004</v>
      </c>
      <c r="C104" s="128" t="str">
        <f>VLOOKUP(B104,'INFORM Severity - hidden'!$C$5:$D$160,2,FALSE)</f>
        <v>Chad</v>
      </c>
      <c r="D104" s="128" t="str">
        <f>VLOOKUP(A104,Lists!$B$2:$G$153,3,FALSE)</f>
        <v>TCD</v>
      </c>
      <c r="E104" s="129" t="str">
        <f>VLOOKUP(A104,Lists!$B$2:$G$153,5,FALSE)</f>
        <v>International displacement</v>
      </c>
      <c r="F104" s="228">
        <f t="shared" si="15"/>
        <v>3.5</v>
      </c>
      <c r="G104" s="126">
        <f t="shared" si="16"/>
        <v>4</v>
      </c>
      <c r="H104" s="126" t="str">
        <f t="shared" si="17"/>
        <v>High</v>
      </c>
      <c r="I104" s="229" t="str">
        <f>INDEX(Trends!$D$3:$D$404,MATCH(B104,Trends!$C$3:$C$404,0))</f>
        <v>Increasing</v>
      </c>
      <c r="J104" s="126" t="str">
        <f>VLOOKUP($B104,Reliability!$A$3:$I$170,9,FALSE)</f>
        <v>Medium</v>
      </c>
      <c r="K104" s="230">
        <f t="shared" si="18"/>
        <v>2.8</v>
      </c>
      <c r="L104" s="230">
        <f>VLOOKUP($B104,'Impact of the crisis'!$C$6:$N$170,12,FALSE)</f>
        <v>1.9</v>
      </c>
      <c r="M104" s="230">
        <f>VLOOKUP($B104,'Impact of the crisis'!$C$6:$AB$170,26,FALSE)</f>
        <v>3.2</v>
      </c>
      <c r="N104" s="230">
        <f>VLOOKUP($B104,'Conditions of people affected'!$C$6:$R$170,16,FALSE)</f>
        <v>3.65</v>
      </c>
      <c r="O104" s="230">
        <f>VLOOKUP($B104,'Conditions of people affected'!$C$6:$R$170,9,FALSE)</f>
        <v>3.3</v>
      </c>
      <c r="P104" s="230">
        <f>VLOOKUP($B104,'Conditions of people affected'!$C$6:$R$170,15,FALSE)</f>
        <v>4</v>
      </c>
      <c r="Q104" s="230">
        <f t="shared" si="19"/>
        <v>3.9</v>
      </c>
      <c r="R104" s="230">
        <f>VLOOKUP($B104,'Complexity of the crisis'!$C$6:$AN$170,22,FALSE)</f>
        <v>4.5999999999999996</v>
      </c>
      <c r="S104" s="230">
        <f>VLOOKUP($B104,'Complexity of the crisis'!$C$6:$AN$170,38,FALSE)</f>
        <v>3</v>
      </c>
      <c r="T104" s="130" t="str">
        <f>VLOOKUP(B104,Lists!$C$3:$E$163,3,FALSE)</f>
        <v>Africa</v>
      </c>
      <c r="U104" s="131">
        <f>VLOOKUP(B104,'INFORM Severity - hidden'!$C$5:$V$170,20,FALSE)</f>
        <v>44357</v>
      </c>
    </row>
    <row r="105" spans="1:21" x14ac:dyDescent="0.35">
      <c r="A105" s="127" t="str">
        <f t="array" ref="A105">IFERROR(INDEX(Lists!$B$2:$B$153,SMALL(IF(Lists!$I$2:$I$153="Individual",ROW(Lists!$B$2:$B$153)),ROW(101:101))-1,1),"")</f>
        <v>Darfur refugees in Chad</v>
      </c>
      <c r="B105" s="128" t="str">
        <f>VLOOKUP(A105,Lists!$B$2:$G$153,2,FALSE)</f>
        <v>TCD005</v>
      </c>
      <c r="C105" s="128" t="str">
        <f>VLOOKUP(B105,'INFORM Severity - hidden'!$C$5:$D$160,2,FALSE)</f>
        <v>Chad</v>
      </c>
      <c r="D105" s="128" t="str">
        <f>VLOOKUP(A105,Lists!$B$2:$G$153,3,FALSE)</f>
        <v>TCD</v>
      </c>
      <c r="E105" s="129" t="str">
        <f>VLOOKUP(A105,Lists!$B$2:$G$153,5,FALSE)</f>
        <v>International displacement</v>
      </c>
      <c r="F105" s="228">
        <f t="shared" si="15"/>
        <v>3.5</v>
      </c>
      <c r="G105" s="126">
        <f t="shared" si="16"/>
        <v>4</v>
      </c>
      <c r="H105" s="126" t="str">
        <f t="shared" si="17"/>
        <v>High</v>
      </c>
      <c r="I105" s="229" t="str">
        <f>INDEX(Trends!$D$3:$D$404,MATCH(B105,Trends!$C$3:$C$404,0))</f>
        <v>Increasing</v>
      </c>
      <c r="J105" s="126" t="str">
        <f>VLOOKUP($B105,Reliability!$A$3:$I$170,9,FALSE)</f>
        <v>Medium</v>
      </c>
      <c r="K105" s="230">
        <f t="shared" si="18"/>
        <v>2.5</v>
      </c>
      <c r="L105" s="230">
        <f>VLOOKUP($B105,'Impact of the crisis'!$C$6:$N$170,12,FALSE)</f>
        <v>1.7</v>
      </c>
      <c r="M105" s="230">
        <f>VLOOKUP($B105,'Impact of the crisis'!$C$6:$AB$170,26,FALSE)</f>
        <v>2.9</v>
      </c>
      <c r="N105" s="230">
        <f>VLOOKUP($B105,'Conditions of people affected'!$C$6:$R$170,16,FALSE)</f>
        <v>3.7</v>
      </c>
      <c r="O105" s="230">
        <f>VLOOKUP($B105,'Conditions of people affected'!$C$6:$R$170,9,FALSE)</f>
        <v>3.4</v>
      </c>
      <c r="P105" s="230">
        <f>VLOOKUP($B105,'Conditions of people affected'!$C$6:$R$170,15,FALSE)</f>
        <v>4</v>
      </c>
      <c r="Q105" s="230">
        <f t="shared" si="19"/>
        <v>3.8</v>
      </c>
      <c r="R105" s="230">
        <f>VLOOKUP($B105,'Complexity of the crisis'!$C$6:$AN$170,22,FALSE)</f>
        <v>4.5999999999999996</v>
      </c>
      <c r="S105" s="230">
        <f>VLOOKUP($B105,'Complexity of the crisis'!$C$6:$AN$170,38,FALSE)</f>
        <v>2.5</v>
      </c>
      <c r="T105" s="130" t="str">
        <f>VLOOKUP(B105,Lists!$C$3:$E$163,3,FALSE)</f>
        <v>Africa</v>
      </c>
      <c r="U105" s="131">
        <f>VLOOKUP(B105,'INFORM Severity - hidden'!$C$5:$V$170,20,FALSE)</f>
        <v>44358</v>
      </c>
    </row>
    <row r="106" spans="1:21" x14ac:dyDescent="0.35">
      <c r="A106" s="127" t="str">
        <f t="array" ref="A106">IFERROR(INDEX(Lists!$B$2:$B$153,SMALL(IF(Lists!$I$2:$I$153="Individual",ROW(Lists!$B$2:$B$153)),ROW(102:102))-1,1),"")</f>
        <v>Tibesti Conflict in Chad</v>
      </c>
      <c r="B106" s="128" t="str">
        <f>VLOOKUP(A106,Lists!$B$2:$G$153,2,FALSE)</f>
        <v>TCD006</v>
      </c>
      <c r="C106" s="128" t="str">
        <f>VLOOKUP(B106,'INFORM Severity - hidden'!$C$5:$D$160,2,FALSE)</f>
        <v>Chad</v>
      </c>
      <c r="D106" s="128" t="str">
        <f>VLOOKUP(A106,Lists!$B$2:$G$153,3,FALSE)</f>
        <v>TCD</v>
      </c>
      <c r="E106" s="129" t="str">
        <f>VLOOKUP(A106,Lists!$B$2:$G$153,5,FALSE)</f>
        <v>Conflict</v>
      </c>
      <c r="F106" s="228">
        <f t="shared" si="15"/>
        <v>2.8</v>
      </c>
      <c r="G106" s="126">
        <f t="shared" si="16"/>
        <v>3</v>
      </c>
      <c r="H106" s="126" t="str">
        <f t="shared" si="17"/>
        <v>Medium</v>
      </c>
      <c r="I106" s="229" t="str">
        <f>INDEX(Trends!$D$3:$D$404,MATCH(B106,Trends!$C$3:$C$404,0))</f>
        <v>Increasing</v>
      </c>
      <c r="J106" s="126" t="str">
        <f>VLOOKUP($B106,Reliability!$A$3:$I$170,9,FALSE)</f>
        <v>Medium</v>
      </c>
      <c r="K106" s="230">
        <f t="shared" si="18"/>
        <v>2.4</v>
      </c>
      <c r="L106" s="230">
        <f>VLOOKUP($B106,'Impact of the crisis'!$C$6:$N$170,12,FALSE)</f>
        <v>1.3</v>
      </c>
      <c r="M106" s="230">
        <f>VLOOKUP($B106,'Impact of the crisis'!$C$6:$AB$170,26,FALSE)</f>
        <v>2.8</v>
      </c>
      <c r="N106" s="230">
        <f>VLOOKUP($B106,'Conditions of people affected'!$C$6:$R$170,16,FALSE)</f>
        <v>2.2000000000000002</v>
      </c>
      <c r="O106" s="230">
        <f>VLOOKUP($B106,'Conditions of people affected'!$C$6:$R$170,9,FALSE)</f>
        <v>0.4</v>
      </c>
      <c r="P106" s="230">
        <f>VLOOKUP($B106,'Conditions of people affected'!$C$6:$R$170,15,FALSE)</f>
        <v>4</v>
      </c>
      <c r="Q106" s="230">
        <f t="shared" si="19"/>
        <v>3.9</v>
      </c>
      <c r="R106" s="230">
        <f>VLOOKUP($B106,'Complexity of the crisis'!$C$6:$AN$170,22,FALSE)</f>
        <v>4.5999999999999996</v>
      </c>
      <c r="S106" s="230">
        <f>VLOOKUP($B106,'Complexity of the crisis'!$C$6:$AN$170,38,FALSE)</f>
        <v>3</v>
      </c>
      <c r="T106" s="130" t="str">
        <f>VLOOKUP(B106,Lists!$C$3:$E$163,3,FALSE)</f>
        <v>Africa</v>
      </c>
      <c r="U106" s="131">
        <f>VLOOKUP(B106,'INFORM Severity - hidden'!$C$5:$V$170,20,FALSE)</f>
        <v>44358</v>
      </c>
    </row>
    <row r="107" spans="1:21" x14ac:dyDescent="0.35">
      <c r="A107" s="127" t="str">
        <f t="array" ref="A107">IFERROR(INDEX(Lists!$B$2:$B$153,SMALL(IF(Lists!$I$2:$I$153="Individual",ROW(Lists!$B$2:$B$153)),ROW(103:103))-1,1),"")</f>
        <v xml:space="preserve">Conflict in southern Thailand </v>
      </c>
      <c r="B107" s="128" t="str">
        <f>VLOOKUP(A107,Lists!$B$2:$G$153,2,FALSE)</f>
        <v>THA002</v>
      </c>
      <c r="C107" s="128" t="str">
        <f>VLOOKUP(B107,'INFORM Severity - hidden'!$C$5:$D$160,2,FALSE)</f>
        <v>Thailand</v>
      </c>
      <c r="D107" s="128" t="str">
        <f>VLOOKUP(A107,Lists!$B$2:$G$153,3,FALSE)</f>
        <v>THA</v>
      </c>
      <c r="E107" s="129" t="str">
        <f>VLOOKUP(A107,Lists!$B$2:$G$153,5,FALSE)</f>
        <v>Conflict</v>
      </c>
      <c r="F107" s="228" t="str">
        <f t="shared" si="15"/>
        <v>x</v>
      </c>
      <c r="G107" s="126" t="str">
        <f t="shared" si="16"/>
        <v>x</v>
      </c>
      <c r="H107" s="126" t="str">
        <f t="shared" si="17"/>
        <v>x</v>
      </c>
      <c r="I107" s="229" t="str">
        <f>INDEX(Trends!$D$3:$D$404,MATCH(B107,Trends!$C$3:$C$404,0))</f>
        <v>-</v>
      </c>
      <c r="J107" s="126" t="str">
        <f>VLOOKUP($B107,Reliability!$A$3:$I$170,9,FALSE)</f>
        <v>Very Low</v>
      </c>
      <c r="K107" s="230">
        <f t="shared" si="18"/>
        <v>2.2000000000000002</v>
      </c>
      <c r="L107" s="230">
        <f>VLOOKUP($B107,'Impact of the crisis'!$C$6:$N$170,12,FALSE)</f>
        <v>1.1000000000000001</v>
      </c>
      <c r="M107" s="230">
        <f>VLOOKUP($B107,'Impact of the crisis'!$C$6:$AB$170,26,FALSE)</f>
        <v>2.6</v>
      </c>
      <c r="N107" s="230" t="str">
        <f>VLOOKUP($B107,'Conditions of people affected'!$C$6:$R$170,16,FALSE)</f>
        <v>x</v>
      </c>
      <c r="O107" s="230" t="str">
        <f>VLOOKUP($B107,'Conditions of people affected'!$C$6:$R$170,9,FALSE)</f>
        <v>x</v>
      </c>
      <c r="P107" s="230" t="str">
        <f>VLOOKUP($B107,'Conditions of people affected'!$C$6:$R$170,15,FALSE)</f>
        <v>x</v>
      </c>
      <c r="Q107" s="230">
        <f t="shared" si="19"/>
        <v>2.5</v>
      </c>
      <c r="R107" s="230">
        <f>VLOOKUP($B107,'Complexity of the crisis'!$C$6:$AN$170,22,FALSE)</f>
        <v>3</v>
      </c>
      <c r="S107" s="230">
        <f>VLOOKUP($B107,'Complexity of the crisis'!$C$6:$AN$170,38,FALSE)</f>
        <v>2</v>
      </c>
      <c r="T107" s="130" t="str">
        <f>VLOOKUP(B107,Lists!$C$3:$E$163,3,FALSE)</f>
        <v>Asia</v>
      </c>
      <c r="U107" s="131">
        <f>VLOOKUP(B107,'INFORM Severity - hidden'!$C$5:$V$170,20,FALSE)</f>
        <v>44521</v>
      </c>
    </row>
    <row r="108" spans="1:21" x14ac:dyDescent="0.35">
      <c r="A108" s="127" t="str">
        <f t="array" ref="A108">IFERROR(INDEX(Lists!$B$2:$B$153,SMALL(IF(Lists!$I$2:$I$153="Individual",ROW(Lists!$B$2:$B$153)),ROW(104:104))-1,1),"")</f>
        <v>Myanmar refugees in Thailand</v>
      </c>
      <c r="B108" s="128" t="str">
        <f>VLOOKUP(A108,Lists!$B$2:$G$153,2,FALSE)</f>
        <v>THA003</v>
      </c>
      <c r="C108" s="128" t="str">
        <f>VLOOKUP(B108,'INFORM Severity - hidden'!$C$5:$D$160,2,FALSE)</f>
        <v>Thailand</v>
      </c>
      <c r="D108" s="128" t="str">
        <f>VLOOKUP(A108,Lists!$B$2:$G$153,3,FALSE)</f>
        <v>THA</v>
      </c>
      <c r="E108" s="129" t="str">
        <f>VLOOKUP(A108,Lists!$B$2:$G$153,5,FALSE)</f>
        <v>International displacement</v>
      </c>
      <c r="F108" s="228">
        <f t="shared" si="15"/>
        <v>2.2999999999999998</v>
      </c>
      <c r="G108" s="126">
        <f t="shared" si="16"/>
        <v>3</v>
      </c>
      <c r="H108" s="126" t="str">
        <f t="shared" si="17"/>
        <v>Medium</v>
      </c>
      <c r="I108" s="229" t="str">
        <f>INDEX(Trends!$D$3:$D$404,MATCH(B108,Trends!$C$3:$C$404,0))</f>
        <v>Stable</v>
      </c>
      <c r="J108" s="126" t="str">
        <f>VLOOKUP($B108,Reliability!$A$3:$I$170,9,FALSE)</f>
        <v>Medium</v>
      </c>
      <c r="K108" s="230">
        <f t="shared" si="18"/>
        <v>2.5</v>
      </c>
      <c r="L108" s="230">
        <f>VLOOKUP($B108,'Impact of the crisis'!$C$6:$N$170,12,FALSE)</f>
        <v>0</v>
      </c>
      <c r="M108" s="230">
        <f>VLOOKUP($B108,'Impact of the crisis'!$C$6:$AB$170,26,FALSE)</f>
        <v>3.4</v>
      </c>
      <c r="N108" s="230">
        <f>VLOOKUP($B108,'Conditions of people affected'!$C$6:$R$170,16,FALSE)</f>
        <v>2.2999999999999998</v>
      </c>
      <c r="O108" s="230">
        <f>VLOOKUP($B108,'Conditions of people affected'!$C$6:$R$170,9,FALSE)</f>
        <v>1.6</v>
      </c>
      <c r="P108" s="230">
        <f>VLOOKUP($B108,'Conditions of people affected'!$C$6:$R$170,15,FALSE)</f>
        <v>3</v>
      </c>
      <c r="Q108" s="230">
        <f t="shared" si="19"/>
        <v>2.2999999999999998</v>
      </c>
      <c r="R108" s="230">
        <f>VLOOKUP($B108,'Complexity of the crisis'!$C$6:$AN$170,22,FALSE)</f>
        <v>3</v>
      </c>
      <c r="S108" s="230">
        <f>VLOOKUP($B108,'Complexity of the crisis'!$C$6:$AN$170,38,FALSE)</f>
        <v>1.5</v>
      </c>
      <c r="T108" s="130" t="str">
        <f>VLOOKUP(B108,Lists!$C$3:$E$163,3,FALSE)</f>
        <v>Asia</v>
      </c>
      <c r="U108" s="131">
        <f>VLOOKUP(B108,'INFORM Severity - hidden'!$C$5:$V$170,20,FALSE)</f>
        <v>44521</v>
      </c>
    </row>
    <row r="109" spans="1:21" x14ac:dyDescent="0.35">
      <c r="A109" s="127" t="str">
        <f t="array" ref="A109">IFERROR(INDEX(Lists!$B$2:$B$153,SMALL(IF(Lists!$I$2:$I$153="Individual",ROW(Lists!$B$2:$B$153)),ROW(105:105))-1,1),"")</f>
        <v>Venezuelan refugees in Trinidad and Tobago</v>
      </c>
      <c r="B109" s="128" t="str">
        <f>VLOOKUP(A109,Lists!$B$2:$G$153,2,FALSE)</f>
        <v>TTO002</v>
      </c>
      <c r="C109" s="128" t="str">
        <f>VLOOKUP(B109,'INFORM Severity - hidden'!$C$5:$D$160,2,FALSE)</f>
        <v>Trinidad and Tobago</v>
      </c>
      <c r="D109" s="128" t="str">
        <f>VLOOKUP(A109,Lists!$B$2:$G$153,3,FALSE)</f>
        <v>TTO</v>
      </c>
      <c r="E109" s="129" t="str">
        <f>VLOOKUP(A109,Lists!$B$2:$G$153,5,FALSE)</f>
        <v>International displacement</v>
      </c>
      <c r="F109" s="228">
        <f t="shared" si="15"/>
        <v>1.7</v>
      </c>
      <c r="G109" s="126">
        <f t="shared" si="16"/>
        <v>2</v>
      </c>
      <c r="H109" s="126" t="str">
        <f t="shared" si="17"/>
        <v>Low</v>
      </c>
      <c r="I109" s="229" t="str">
        <f>INDEX(Trends!$D$3:$D$404,MATCH(B109,Trends!$C$3:$C$404,0))</f>
        <v>Stable</v>
      </c>
      <c r="J109" s="126" t="str">
        <f>VLOOKUP($B109,Reliability!$A$3:$I$170,9,FALSE)</f>
        <v>Medium</v>
      </c>
      <c r="K109" s="230">
        <f t="shared" si="18"/>
        <v>2.6</v>
      </c>
      <c r="L109" s="230">
        <f>VLOOKUP($B109,'Impact of the crisis'!$C$6:$N$170,12,FALSE)</f>
        <v>2.9</v>
      </c>
      <c r="M109" s="230">
        <f>VLOOKUP($B109,'Impact of the crisis'!$C$6:$AB$170,26,FALSE)</f>
        <v>2.4</v>
      </c>
      <c r="N109" s="230">
        <f>VLOOKUP($B109,'Conditions of people affected'!$C$6:$R$170,16,FALSE)</f>
        <v>1.1499999999999999</v>
      </c>
      <c r="O109" s="230">
        <f>VLOOKUP($B109,'Conditions of people affected'!$C$6:$R$170,9,FALSE)</f>
        <v>1.3</v>
      </c>
      <c r="P109" s="230">
        <f>VLOOKUP($B109,'Conditions of people affected'!$C$6:$R$170,15,FALSE)</f>
        <v>1</v>
      </c>
      <c r="Q109" s="230">
        <f t="shared" si="19"/>
        <v>1.7</v>
      </c>
      <c r="R109" s="230">
        <f>VLOOKUP($B109,'Complexity of the crisis'!$C$6:$AN$170,22,FALSE)</f>
        <v>1.8</v>
      </c>
      <c r="S109" s="230">
        <f>VLOOKUP($B109,'Complexity of the crisis'!$C$6:$AN$170,38,FALSE)</f>
        <v>1.5</v>
      </c>
      <c r="T109" s="130" t="str">
        <f>VLOOKUP(B109,Lists!$C$3:$E$163,3,FALSE)</f>
        <v>Americas</v>
      </c>
      <c r="U109" s="131">
        <f>VLOOKUP(B109,'INFORM Severity - hidden'!$C$5:$V$170,20,FALSE)</f>
        <v>44354</v>
      </c>
    </row>
    <row r="110" spans="1:21" x14ac:dyDescent="0.35">
      <c r="A110" s="127" t="str">
        <f t="array" ref="A110">IFERROR(INDEX(Lists!$B$2:$B$153,SMALL(IF(Lists!$I$2:$I$153="Individual",ROW(Lists!$B$2:$B$153)),ROW(106:106))-1,1),"")</f>
        <v>Mixed migration flows in Tunisia</v>
      </c>
      <c r="B110" s="128" t="str">
        <f>VLOOKUP(A110,Lists!$B$2:$G$153,2,FALSE)</f>
        <v>TUN002</v>
      </c>
      <c r="C110" s="128" t="str">
        <f>VLOOKUP(B110,'INFORM Severity - hidden'!$C$5:$D$160,2,FALSE)</f>
        <v>Tunisia</v>
      </c>
      <c r="D110" s="128" t="str">
        <f>VLOOKUP(A110,Lists!$B$2:$G$153,3,FALSE)</f>
        <v>TUN</v>
      </c>
      <c r="E110" s="129" t="str">
        <f>VLOOKUP(A110,Lists!$B$2:$G$153,5,FALSE)</f>
        <v>International displacement</v>
      </c>
      <c r="F110" s="228" t="str">
        <f t="shared" si="15"/>
        <v>x</v>
      </c>
      <c r="G110" s="126" t="str">
        <f t="shared" si="16"/>
        <v>x</v>
      </c>
      <c r="H110" s="126" t="str">
        <f t="shared" si="17"/>
        <v>x</v>
      </c>
      <c r="I110" s="229" t="str">
        <f>INDEX(Trends!$D$3:$D$404,MATCH(B110,Trends!$C$3:$C$404,0))</f>
        <v>-</v>
      </c>
      <c r="J110" s="126" t="str">
        <f>VLOOKUP($B110,Reliability!$A$3:$I$170,9,FALSE)</f>
        <v>Low</v>
      </c>
      <c r="K110" s="230">
        <f t="shared" si="18"/>
        <v>4.2</v>
      </c>
      <c r="L110" s="230">
        <f>VLOOKUP($B110,'Impact of the crisis'!$C$6:$N$170,12,FALSE)</f>
        <v>4.3</v>
      </c>
      <c r="M110" s="230">
        <f>VLOOKUP($B110,'Impact of the crisis'!$C$6:$AB$170,26,FALSE)</f>
        <v>4.2</v>
      </c>
      <c r="N110" s="230" t="str">
        <f>VLOOKUP($B110,'Conditions of people affected'!$C$6:$R$170,16,FALSE)</f>
        <v>x</v>
      </c>
      <c r="O110" s="230" t="str">
        <f>VLOOKUP($B110,'Conditions of people affected'!$C$6:$R$170,9,FALSE)</f>
        <v>x</v>
      </c>
      <c r="P110" s="230" t="str">
        <f>VLOOKUP($B110,'Conditions of people affected'!$C$6:$R$170,15,FALSE)</f>
        <v>x</v>
      </c>
      <c r="Q110" s="230">
        <f t="shared" si="19"/>
        <v>2.1</v>
      </c>
      <c r="R110" s="230">
        <f>VLOOKUP($B110,'Complexity of the crisis'!$C$6:$AN$170,22,FALSE)</f>
        <v>2.9</v>
      </c>
      <c r="S110" s="230">
        <f>VLOOKUP($B110,'Complexity of the crisis'!$C$6:$AN$170,38,FALSE)</f>
        <v>1</v>
      </c>
      <c r="T110" s="130" t="str">
        <f>VLOOKUP(B110,Lists!$C$3:$E$163,3,FALSE)</f>
        <v>Africa</v>
      </c>
      <c r="U110" s="131">
        <f>VLOOKUP(B110,'INFORM Severity - hidden'!$C$5:$V$170,20,FALSE)</f>
        <v>44413</v>
      </c>
    </row>
    <row r="111" spans="1:21" x14ac:dyDescent="0.35">
      <c r="A111" s="127" t="str">
        <f t="array" ref="A111">IFERROR(INDEX(Lists!$B$2:$B$153,SMALL(IF(Lists!$I$2:$I$153="Individual",ROW(Lists!$B$2:$B$153)),ROW(107:107))-1,1),"")</f>
        <v>Syrian Refugees in Turkey</v>
      </c>
      <c r="B111" s="128" t="str">
        <f>VLOOKUP(A111,Lists!$B$2:$G$153,2,FALSE)</f>
        <v>TUR002</v>
      </c>
      <c r="C111" s="128" t="str">
        <f>VLOOKUP(B111,'INFORM Severity - hidden'!$C$5:$D$160,2,FALSE)</f>
        <v>Turkey</v>
      </c>
      <c r="D111" s="128" t="str">
        <f>VLOOKUP(A111,Lists!$B$2:$G$153,3,FALSE)</f>
        <v>TUR</v>
      </c>
      <c r="E111" s="129" t="str">
        <f>VLOOKUP(A111,Lists!$B$2:$G$153,5,FALSE)</f>
        <v>International displacement</v>
      </c>
      <c r="F111" s="228">
        <f t="shared" si="15"/>
        <v>3.5</v>
      </c>
      <c r="G111" s="126">
        <f t="shared" si="16"/>
        <v>4</v>
      </c>
      <c r="H111" s="126" t="str">
        <f t="shared" si="17"/>
        <v>High</v>
      </c>
      <c r="I111" s="229" t="str">
        <f>INDEX(Trends!$D$3:$D$404,MATCH(B111,Trends!$C$3:$C$404,0))</f>
        <v>Increasing</v>
      </c>
      <c r="J111" s="126" t="str">
        <f>VLOOKUP($B111,Reliability!$A$3:$I$170,9,FALSE)</f>
        <v>High</v>
      </c>
      <c r="K111" s="230">
        <f t="shared" si="18"/>
        <v>3.7</v>
      </c>
      <c r="L111" s="230">
        <f>VLOOKUP($B111,'Impact of the crisis'!$C$6:$N$170,12,FALSE)</f>
        <v>2.9</v>
      </c>
      <c r="M111" s="230">
        <f>VLOOKUP($B111,'Impact of the crisis'!$C$6:$AB$170,26,FALSE)</f>
        <v>4</v>
      </c>
      <c r="N111" s="230">
        <f>VLOOKUP($B111,'Conditions of people affected'!$C$6:$R$170,16,FALSE)</f>
        <v>3.45</v>
      </c>
      <c r="O111" s="230">
        <f>VLOOKUP($B111,'Conditions of people affected'!$C$6:$R$170,9,FALSE)</f>
        <v>3.9</v>
      </c>
      <c r="P111" s="230">
        <f>VLOOKUP($B111,'Conditions of people affected'!$C$6:$R$170,15,FALSE)</f>
        <v>3</v>
      </c>
      <c r="Q111" s="230">
        <f t="shared" si="19"/>
        <v>3.4</v>
      </c>
      <c r="R111" s="230">
        <f>VLOOKUP($B111,'Complexity of the crisis'!$C$6:$AN$170,22,FALSE)</f>
        <v>4.0999999999999996</v>
      </c>
      <c r="S111" s="230">
        <f>VLOOKUP($B111,'Complexity of the crisis'!$C$6:$AN$170,38,FALSE)</f>
        <v>2.5</v>
      </c>
      <c r="T111" s="130" t="str">
        <f>VLOOKUP(B111,Lists!$C$3:$E$163,3,FALSE)</f>
        <v>Middle east</v>
      </c>
      <c r="U111" s="131">
        <f>VLOOKUP(B111,'INFORM Severity - hidden'!$C$5:$V$170,20,FALSE)</f>
        <v>44522</v>
      </c>
    </row>
    <row r="112" spans="1:21" x14ac:dyDescent="0.35">
      <c r="A112" s="127" t="str">
        <f t="array" ref="A112">IFERROR(INDEX(Lists!$B$2:$B$153,SMALL(IF(Lists!$I$2:$I$153="Individual",ROW(Lists!$B$2:$B$153)),ROW(108:108))-1,1),"")</f>
        <v>Mixed Migration Flows in Turkey</v>
      </c>
      <c r="B112" s="128" t="str">
        <f>VLOOKUP(A112,Lists!$B$2:$G$153,2,FALSE)</f>
        <v>TUR003</v>
      </c>
      <c r="C112" s="128" t="str">
        <f>VLOOKUP(B112,'INFORM Severity - hidden'!$C$5:$D$160,2,FALSE)</f>
        <v>Turkey</v>
      </c>
      <c r="D112" s="128" t="str">
        <f>VLOOKUP(A112,Lists!$B$2:$G$153,3,FALSE)</f>
        <v>TUR</v>
      </c>
      <c r="E112" s="129" t="str">
        <f>VLOOKUP(A112,Lists!$B$2:$G$153,5,FALSE)</f>
        <v>International displacement</v>
      </c>
      <c r="F112" s="228">
        <f t="shared" si="15"/>
        <v>3.4</v>
      </c>
      <c r="G112" s="126">
        <f t="shared" si="16"/>
        <v>4</v>
      </c>
      <c r="H112" s="126" t="str">
        <f t="shared" si="17"/>
        <v>High</v>
      </c>
      <c r="I112" s="229" t="str">
        <f>INDEX(Trends!$D$3:$D$404,MATCH(B112,Trends!$C$3:$C$404,0))</f>
        <v>Increasing</v>
      </c>
      <c r="J112" s="126" t="str">
        <f>VLOOKUP($B112,Reliability!$A$3:$I$170,9,FALSE)</f>
        <v>High</v>
      </c>
      <c r="K112" s="230">
        <f t="shared" si="18"/>
        <v>3.1</v>
      </c>
      <c r="L112" s="230">
        <f>VLOOKUP($B112,'Impact of the crisis'!$C$6:$N$170,12,FALSE)</f>
        <v>3.1</v>
      </c>
      <c r="M112" s="230">
        <f>VLOOKUP($B112,'Impact of the crisis'!$C$6:$AB$170,26,FALSE)</f>
        <v>3.1</v>
      </c>
      <c r="N112" s="230">
        <f>VLOOKUP($B112,'Conditions of people affected'!$C$6:$R$170,16,FALSE)</f>
        <v>3.5</v>
      </c>
      <c r="O112" s="230">
        <f>VLOOKUP($B112,'Conditions of people affected'!$C$6:$R$170,9,FALSE)</f>
        <v>4</v>
      </c>
      <c r="P112" s="230">
        <f>VLOOKUP($B112,'Conditions of people affected'!$C$6:$R$170,15,FALSE)</f>
        <v>3</v>
      </c>
      <c r="Q112" s="230">
        <f t="shared" si="19"/>
        <v>3.4</v>
      </c>
      <c r="R112" s="230">
        <f>VLOOKUP($B112,'Complexity of the crisis'!$C$6:$AN$170,22,FALSE)</f>
        <v>4.0999999999999996</v>
      </c>
      <c r="S112" s="230">
        <f>VLOOKUP($B112,'Complexity of the crisis'!$C$6:$AN$170,38,FALSE)</f>
        <v>2.5</v>
      </c>
      <c r="T112" s="130" t="str">
        <f>VLOOKUP(B112,Lists!$C$3:$E$163,3,FALSE)</f>
        <v>Middle east</v>
      </c>
      <c r="U112" s="131">
        <f>VLOOKUP(B112,'INFORM Severity - hidden'!$C$5:$V$170,20,FALSE)</f>
        <v>44522</v>
      </c>
    </row>
    <row r="113" spans="1:21" x14ac:dyDescent="0.35">
      <c r="A113" s="127" t="str">
        <f t="array" ref="A113">IFERROR(INDEX(Lists!$B$2:$B$153,SMALL(IF(Lists!$I$2:$I$153="Individual",ROW(Lists!$B$2:$B$153)),ROW(109:109))-1,1),"")</f>
        <v>Kurdish Conflict</v>
      </c>
      <c r="B113" s="128" t="str">
        <f>VLOOKUP(A113,Lists!$B$2:$G$153,2,FALSE)</f>
        <v>TUR004</v>
      </c>
      <c r="C113" s="128" t="str">
        <f>VLOOKUP(B113,'INFORM Severity - hidden'!$C$5:$D$160,2,FALSE)</f>
        <v>Turkey</v>
      </c>
      <c r="D113" s="128" t="str">
        <f>VLOOKUP(A113,Lists!$B$2:$G$153,3,FALSE)</f>
        <v>TUR</v>
      </c>
      <c r="E113" s="129" t="str">
        <f>VLOOKUP(A113,Lists!$B$2:$G$153,5,FALSE)</f>
        <v>Conflict</v>
      </c>
      <c r="F113" s="228" t="str">
        <f t="shared" si="15"/>
        <v>x</v>
      </c>
      <c r="G113" s="126" t="str">
        <f t="shared" si="16"/>
        <v>x</v>
      </c>
      <c r="H113" s="126" t="str">
        <f t="shared" si="17"/>
        <v>x</v>
      </c>
      <c r="I113" s="229" t="str">
        <f>INDEX(Trends!$D$3:$D$404,MATCH(B113,Trends!$C$3:$C$404,0))</f>
        <v>-</v>
      </c>
      <c r="J113" s="126" t="str">
        <f>VLOOKUP($B113,Reliability!$A$3:$I$170,9,FALSE)</f>
        <v>Medium</v>
      </c>
      <c r="K113" s="230">
        <f t="shared" si="18"/>
        <v>3</v>
      </c>
      <c r="L113" s="230">
        <f>VLOOKUP($B113,'Impact of the crisis'!$C$6:$N$170,12,FALSE)</f>
        <v>2.4</v>
      </c>
      <c r="M113" s="230">
        <f>VLOOKUP($B113,'Impact of the crisis'!$C$6:$AB$170,26,FALSE)</f>
        <v>3.3</v>
      </c>
      <c r="N113" s="230" t="str">
        <f>VLOOKUP($B113,'Conditions of people affected'!$C$6:$R$170,16,FALSE)</f>
        <v>x</v>
      </c>
      <c r="O113" s="230" t="str">
        <f>VLOOKUP($B113,'Conditions of people affected'!$C$6:$R$170,9,FALSE)</f>
        <v>x</v>
      </c>
      <c r="P113" s="230" t="str">
        <f>VLOOKUP($B113,'Conditions of people affected'!$C$6:$R$170,15,FALSE)</f>
        <v>x</v>
      </c>
      <c r="Q113" s="230">
        <f t="shared" si="19"/>
        <v>3.4</v>
      </c>
      <c r="R113" s="230">
        <f>VLOOKUP($B113,'Complexity of the crisis'!$C$6:$AN$170,22,FALSE)</f>
        <v>4.0999999999999996</v>
      </c>
      <c r="S113" s="230">
        <f>VLOOKUP($B113,'Complexity of the crisis'!$C$6:$AN$170,38,FALSE)</f>
        <v>2.5</v>
      </c>
      <c r="T113" s="130" t="str">
        <f>VLOOKUP(B113,Lists!$C$3:$E$163,3,FALSE)</f>
        <v>Middle east</v>
      </c>
      <c r="U113" s="131">
        <f>VLOOKUP(B113,'INFORM Severity - hidden'!$C$5:$V$170,20,FALSE)</f>
        <v>44522</v>
      </c>
    </row>
    <row r="114" spans="1:21" x14ac:dyDescent="0.35">
      <c r="A114" s="127" t="str">
        <f t="array" ref="A114">IFERROR(INDEX(Lists!$B$2:$B$153,SMALL(IF(Lists!$I$2:$I$153="Individual",ROW(Lists!$B$2:$B$153)),ROW(110:110))-1,1),"")</f>
        <v>International Displacement in Tanzania</v>
      </c>
      <c r="B114" s="128" t="str">
        <f>VLOOKUP(A114,Lists!$B$2:$G$153,2,FALSE)</f>
        <v>TZA002</v>
      </c>
      <c r="C114" s="128" t="str">
        <f>VLOOKUP(B114,'INFORM Severity - hidden'!$C$5:$D$160,2,FALSE)</f>
        <v>Tanzania</v>
      </c>
      <c r="D114" s="128" t="str">
        <f>VLOOKUP(A114,Lists!$B$2:$G$153,3,FALSE)</f>
        <v>TZA</v>
      </c>
      <c r="E114" s="129" t="str">
        <f>VLOOKUP(A114,Lists!$B$2:$G$153,5,FALSE)</f>
        <v>International displacement</v>
      </c>
      <c r="F114" s="228">
        <f t="shared" si="15"/>
        <v>2.4</v>
      </c>
      <c r="G114" s="126">
        <f t="shared" si="16"/>
        <v>3</v>
      </c>
      <c r="H114" s="126" t="str">
        <f t="shared" si="17"/>
        <v>Medium</v>
      </c>
      <c r="I114" s="229" t="str">
        <f>INDEX(Trends!$D$3:$D$404,MATCH(B114,Trends!$C$3:$C$404,0))</f>
        <v>Increasing</v>
      </c>
      <c r="J114" s="126" t="str">
        <f>VLOOKUP($B114,Reliability!$A$3:$I$170,9,FALSE)</f>
        <v>Very High</v>
      </c>
      <c r="K114" s="230">
        <f t="shared" si="18"/>
        <v>3.1</v>
      </c>
      <c r="L114" s="230">
        <f>VLOOKUP($B114,'Impact of the crisis'!$C$6:$N$170,12,FALSE)</f>
        <v>2.2999999999999998</v>
      </c>
      <c r="M114" s="230">
        <f>VLOOKUP($B114,'Impact of the crisis'!$C$6:$AB$170,26,FALSE)</f>
        <v>3.4</v>
      </c>
      <c r="N114" s="230">
        <f>VLOOKUP($B114,'Conditions of people affected'!$C$6:$R$170,16,FALSE)</f>
        <v>2.15</v>
      </c>
      <c r="O114" s="230">
        <f>VLOOKUP($B114,'Conditions of people affected'!$C$6:$R$170,9,FALSE)</f>
        <v>2.2999999999999998</v>
      </c>
      <c r="P114" s="230">
        <f>VLOOKUP($B114,'Conditions of people affected'!$C$6:$R$170,15,FALSE)</f>
        <v>2</v>
      </c>
      <c r="Q114" s="230">
        <f t="shared" si="19"/>
        <v>2.2999999999999998</v>
      </c>
      <c r="R114" s="230">
        <f>VLOOKUP($B114,'Complexity of the crisis'!$C$6:$AN$170,22,FALSE)</f>
        <v>3</v>
      </c>
      <c r="S114" s="230">
        <f>VLOOKUP($B114,'Complexity of the crisis'!$C$6:$AN$170,38,FALSE)</f>
        <v>1.5</v>
      </c>
      <c r="T114" s="130" t="str">
        <f>VLOOKUP(B114,Lists!$C$3:$E$163,3,FALSE)</f>
        <v>Africa</v>
      </c>
      <c r="U114" s="131">
        <f>VLOOKUP(B114,'INFORM Severity - hidden'!$C$5:$V$170,20,FALSE)</f>
        <v>44521</v>
      </c>
    </row>
    <row r="115" spans="1:21" x14ac:dyDescent="0.35">
      <c r="A115" s="127" t="str">
        <f t="array" ref="A115">IFERROR(INDEX(Lists!$B$2:$B$153,SMALL(IF(Lists!$I$2:$I$153="Individual",ROW(Lists!$B$2:$B$153)),ROW(111:111))-1,1),"")</f>
        <v>International Displacement in Uganda</v>
      </c>
      <c r="B115" s="128" t="str">
        <f>VLOOKUP(A115,Lists!$B$2:$G$153,2,FALSE)</f>
        <v>UGA005</v>
      </c>
      <c r="C115" s="128" t="str">
        <f>VLOOKUP(B115,'INFORM Severity - hidden'!$C$5:$D$160,2,FALSE)</f>
        <v>Uganda</v>
      </c>
      <c r="D115" s="128" t="str">
        <f>VLOOKUP(A115,Lists!$B$2:$G$153,3,FALSE)</f>
        <v>UGA</v>
      </c>
      <c r="E115" s="129" t="str">
        <f>VLOOKUP(A115,Lists!$B$2:$G$153,5,FALSE)</f>
        <v>International displacement</v>
      </c>
      <c r="F115" s="228">
        <f t="shared" si="15"/>
        <v>3.2</v>
      </c>
      <c r="G115" s="126">
        <f t="shared" si="16"/>
        <v>4</v>
      </c>
      <c r="H115" s="126" t="str">
        <f t="shared" si="17"/>
        <v>High</v>
      </c>
      <c r="I115" s="229" t="str">
        <f>INDEX(Trends!$D$3:$D$404,MATCH(B115,Trends!$C$3:$C$404,0))</f>
        <v>Stable</v>
      </c>
      <c r="J115" s="126" t="str">
        <f>VLOOKUP($B115,Reliability!$A$3:$I$170,9,FALSE)</f>
        <v>Medium</v>
      </c>
      <c r="K115" s="230">
        <f t="shared" si="18"/>
        <v>3.3</v>
      </c>
      <c r="L115" s="230">
        <f>VLOOKUP($B115,'Impact of the crisis'!$C$6:$N$170,12,FALSE)</f>
        <v>2.1</v>
      </c>
      <c r="M115" s="230">
        <f>VLOOKUP($B115,'Impact of the crisis'!$C$6:$AB$170,26,FALSE)</f>
        <v>3.7</v>
      </c>
      <c r="N115" s="230">
        <f>VLOOKUP($B115,'Conditions of people affected'!$C$6:$R$170,16,FALSE)</f>
        <v>3.3</v>
      </c>
      <c r="O115" s="230">
        <f>VLOOKUP($B115,'Conditions of people affected'!$C$6:$R$170,9,FALSE)</f>
        <v>3.6</v>
      </c>
      <c r="P115" s="230">
        <f>VLOOKUP($B115,'Conditions of people affected'!$C$6:$R$170,15,FALSE)</f>
        <v>3</v>
      </c>
      <c r="Q115" s="230">
        <f t="shared" si="19"/>
        <v>2.8</v>
      </c>
      <c r="R115" s="230">
        <f>VLOOKUP($B115,'Complexity of the crisis'!$C$6:$AN$170,22,FALSE)</f>
        <v>3.5</v>
      </c>
      <c r="S115" s="230">
        <f>VLOOKUP($B115,'Complexity of the crisis'!$C$6:$AN$170,38,FALSE)</f>
        <v>2</v>
      </c>
      <c r="T115" s="130" t="str">
        <f>VLOOKUP(B115,Lists!$C$3:$E$163,3,FALSE)</f>
        <v>Africa</v>
      </c>
      <c r="U115" s="131">
        <f>VLOOKUP(B115,'INFORM Severity - hidden'!$C$5:$V$170,20,FALSE)</f>
        <v>44456</v>
      </c>
    </row>
    <row r="116" spans="1:21" x14ac:dyDescent="0.35">
      <c r="A116" s="127" t="str">
        <f t="array" ref="A116">IFERROR(INDEX(Lists!$B$2:$B$153,SMALL(IF(Lists!$I$2:$I$153="Individual",ROW(Lists!$B$2:$B$153)),ROW(112:112))-1,1),"")</f>
        <v>Conflict in Ukraine</v>
      </c>
      <c r="B116" s="128" t="str">
        <f>VLOOKUP(A116,Lists!$B$2:$G$153,2,FALSE)</f>
        <v>UKR002</v>
      </c>
      <c r="C116" s="128" t="str">
        <f>VLOOKUP(B116,'INFORM Severity - hidden'!$C$5:$D$160,2,FALSE)</f>
        <v>Ukraine</v>
      </c>
      <c r="D116" s="128" t="str">
        <f>VLOOKUP(A116,Lists!$B$2:$G$153,3,FALSE)</f>
        <v>UKR</v>
      </c>
      <c r="E116" s="129" t="str">
        <f>VLOOKUP(A116,Lists!$B$2:$G$153,5,FALSE)</f>
        <v>Conflict</v>
      </c>
      <c r="F116" s="228">
        <f t="shared" si="15"/>
        <v>3.6</v>
      </c>
      <c r="G116" s="126">
        <f t="shared" si="16"/>
        <v>4</v>
      </c>
      <c r="H116" s="126" t="str">
        <f t="shared" si="17"/>
        <v>High</v>
      </c>
      <c r="I116" s="229" t="str">
        <f>INDEX(Trends!$D$3:$D$404,MATCH(B116,Trends!$C$3:$C$404,0))</f>
        <v>Stable</v>
      </c>
      <c r="J116" s="126" t="str">
        <f>VLOOKUP($B116,Reliability!$A$3:$I$170,9,FALSE)</f>
        <v>Medium</v>
      </c>
      <c r="K116" s="230">
        <f t="shared" si="18"/>
        <v>3.2</v>
      </c>
      <c r="L116" s="230">
        <f>VLOOKUP($B116,'Impact of the crisis'!$C$6:$N$170,12,FALSE)</f>
        <v>1.7</v>
      </c>
      <c r="M116" s="230">
        <f>VLOOKUP($B116,'Impact of the crisis'!$C$6:$AB$170,26,FALSE)</f>
        <v>3.7</v>
      </c>
      <c r="N116" s="230">
        <f>VLOOKUP($B116,'Conditions of people affected'!$C$6:$R$170,16,FALSE)</f>
        <v>4.0999999999999996</v>
      </c>
      <c r="O116" s="230">
        <f>VLOOKUP($B116,'Conditions of people affected'!$C$6:$R$170,9,FALSE)</f>
        <v>4.2</v>
      </c>
      <c r="P116" s="230">
        <f>VLOOKUP($B116,'Conditions of people affected'!$C$6:$R$170,15,FALSE)</f>
        <v>4</v>
      </c>
      <c r="Q116" s="230">
        <f t="shared" si="19"/>
        <v>3</v>
      </c>
      <c r="R116" s="230">
        <f>VLOOKUP($B116,'Complexity of the crisis'!$C$6:$AN$170,22,FALSE)</f>
        <v>3</v>
      </c>
      <c r="S116" s="230">
        <f>VLOOKUP($B116,'Complexity of the crisis'!$C$6:$AN$170,38,FALSE)</f>
        <v>3</v>
      </c>
      <c r="T116" s="130" t="str">
        <f>VLOOKUP(B116,Lists!$C$3:$E$163,3,FALSE)</f>
        <v>Europe</v>
      </c>
      <c r="U116" s="131">
        <f>VLOOKUP(B116,'INFORM Severity - hidden'!$C$5:$V$170,20,FALSE)</f>
        <v>44346</v>
      </c>
    </row>
    <row r="117" spans="1:21" x14ac:dyDescent="0.35">
      <c r="A117" s="127" t="str">
        <f t="array" ref="A117">IFERROR(INDEX(Lists!$B$2:$B$153,SMALL(IF(Lists!$I$2:$I$153="Individual",ROW(Lists!$B$2:$B$153)),ROW(113:113))-1,1),"")</f>
        <v>Complex crisis in Venezuela</v>
      </c>
      <c r="B117" s="128" t="str">
        <f>VLOOKUP(A117,Lists!$B$2:$G$153,2,FALSE)</f>
        <v>VEN001</v>
      </c>
      <c r="C117" s="128" t="str">
        <f>VLOOKUP(B117,'INFORM Severity - hidden'!$C$5:$D$160,2,FALSE)</f>
        <v>Venezuela</v>
      </c>
      <c r="D117" s="128" t="str">
        <f>VLOOKUP(A117,Lists!$B$2:$G$153,3,FALSE)</f>
        <v>VEN</v>
      </c>
      <c r="E117" s="129" t="str">
        <f>VLOOKUP(A117,Lists!$B$2:$G$153,5,FALSE)</f>
        <v>Complex crisis</v>
      </c>
      <c r="F117" s="228">
        <f t="shared" si="15"/>
        <v>4.2</v>
      </c>
      <c r="G117" s="126">
        <f t="shared" si="16"/>
        <v>5</v>
      </c>
      <c r="H117" s="126" t="str">
        <f t="shared" si="17"/>
        <v>Very High</v>
      </c>
      <c r="I117" s="229" t="str">
        <f>INDEX(Trends!$D$3:$D$404,MATCH(B117,Trends!$C$3:$C$404,0))</f>
        <v>Stable</v>
      </c>
      <c r="J117" s="126" t="str">
        <f>VLOOKUP($B117,Reliability!$A$3:$I$170,9,FALSE)</f>
        <v>Medium</v>
      </c>
      <c r="K117" s="230">
        <f t="shared" si="18"/>
        <v>5</v>
      </c>
      <c r="L117" s="230">
        <f>VLOOKUP($B117,'Impact of the crisis'!$C$6:$N$170,12,FALSE)</f>
        <v>4.9000000000000004</v>
      </c>
      <c r="M117" s="230">
        <f>VLOOKUP($B117,'Impact of the crisis'!$C$6:$AB$170,26,FALSE)</f>
        <v>5</v>
      </c>
      <c r="N117" s="230">
        <f>VLOOKUP($B117,'Conditions of people affected'!$C$6:$R$170,16,FALSE)</f>
        <v>4</v>
      </c>
      <c r="O117" s="230">
        <f>VLOOKUP($B117,'Conditions of people affected'!$C$6:$R$170,9,FALSE)</f>
        <v>5</v>
      </c>
      <c r="P117" s="230">
        <f>VLOOKUP($B117,'Conditions of people affected'!$C$6:$R$170,15,FALSE)</f>
        <v>3</v>
      </c>
      <c r="Q117" s="230">
        <f t="shared" si="19"/>
        <v>3.6</v>
      </c>
      <c r="R117" s="230">
        <f>VLOOKUP($B117,'Complexity of the crisis'!$C$6:$AN$170,22,FALSE)</f>
        <v>4.0999999999999996</v>
      </c>
      <c r="S117" s="230">
        <f>VLOOKUP($B117,'Complexity of the crisis'!$C$6:$AN$170,38,FALSE)</f>
        <v>3</v>
      </c>
      <c r="T117" s="130" t="str">
        <f>VLOOKUP(B117,Lists!$C$3:$E$163,3,FALSE)</f>
        <v>Americas</v>
      </c>
      <c r="U117" s="131">
        <f>VLOOKUP(B117,'INFORM Severity - hidden'!$C$5:$V$170,20,FALSE)</f>
        <v>44356</v>
      </c>
    </row>
    <row r="118" spans="1:21" x14ac:dyDescent="0.35">
      <c r="A118" s="127" t="str">
        <f t="array" ref="A118">IFERROR(INDEX(Lists!$B$2:$B$153,SMALL(IF(Lists!$I$2:$I$153="Individual",ROW(Lists!$B$2:$B$153)),ROW(114:114))-1,1),"")</f>
        <v>Conflict in Yemen</v>
      </c>
      <c r="B118" s="128" t="str">
        <f>VLOOKUP(A118,Lists!$B$2:$G$153,2,FALSE)</f>
        <v>YEM001</v>
      </c>
      <c r="C118" s="128" t="str">
        <f>VLOOKUP(B118,'INFORM Severity - hidden'!$C$5:$D$160,2,FALSE)</f>
        <v>Yemen</v>
      </c>
      <c r="D118" s="128" t="str">
        <f>VLOOKUP(A118,Lists!$B$2:$G$153,3,FALSE)</f>
        <v>YEM</v>
      </c>
      <c r="E118" s="129" t="str">
        <f>VLOOKUP(A118,Lists!$B$2:$G$153,5,FALSE)</f>
        <v>Complex crisis</v>
      </c>
      <c r="F118" s="228">
        <f t="shared" si="15"/>
        <v>4.9000000000000004</v>
      </c>
      <c r="G118" s="126">
        <f t="shared" si="16"/>
        <v>5</v>
      </c>
      <c r="H118" s="126" t="str">
        <f t="shared" si="17"/>
        <v>Very High</v>
      </c>
      <c r="I118" s="229" t="str">
        <f>INDEX(Trends!$D$3:$D$404,MATCH(B118,Trends!$C$3:$C$404,0))</f>
        <v>Decreasing</v>
      </c>
      <c r="J118" s="126" t="str">
        <f>VLOOKUP($B118,Reliability!$A$3:$I$170,9,FALSE)</f>
        <v>High</v>
      </c>
      <c r="K118" s="230">
        <f t="shared" si="18"/>
        <v>4.5999999999999996</v>
      </c>
      <c r="L118" s="230">
        <f>VLOOKUP($B118,'Impact of the crisis'!$C$6:$N$170,12,FALSE)</f>
        <v>4.9000000000000004</v>
      </c>
      <c r="M118" s="230">
        <f>VLOOKUP($B118,'Impact of the crisis'!$C$6:$AB$170,26,FALSE)</f>
        <v>4.4000000000000004</v>
      </c>
      <c r="N118" s="230">
        <f>VLOOKUP($B118,'Conditions of people affected'!$C$6:$R$170,16,FALSE)</f>
        <v>5</v>
      </c>
      <c r="O118" s="230">
        <f>VLOOKUP($B118,'Conditions of people affected'!$C$6:$R$170,9,FALSE)</f>
        <v>5</v>
      </c>
      <c r="P118" s="230">
        <f>VLOOKUP($B118,'Conditions of people affected'!$C$6:$R$170,15,FALSE)</f>
        <v>5</v>
      </c>
      <c r="Q118" s="230">
        <f t="shared" si="19"/>
        <v>4.9000000000000004</v>
      </c>
      <c r="R118" s="230">
        <f>VLOOKUP($B118,'Complexity of the crisis'!$C$6:$AN$170,22,FALSE)</f>
        <v>4.7</v>
      </c>
      <c r="S118" s="230">
        <f>VLOOKUP($B118,'Complexity of the crisis'!$C$6:$AN$170,38,FALSE)</f>
        <v>5</v>
      </c>
      <c r="T118" s="130" t="str">
        <f>VLOOKUP(B118,Lists!$C$3:$E$163,3,FALSE)</f>
        <v>Middle east</v>
      </c>
      <c r="U118" s="131">
        <f>VLOOKUP(B118,'INFORM Severity - hidden'!$C$5:$V$170,20,FALSE)</f>
        <v>44468</v>
      </c>
    </row>
    <row r="119" spans="1:21" x14ac:dyDescent="0.35">
      <c r="A119" s="127" t="str">
        <f t="array" ref="A119">IFERROR(INDEX(Lists!$B$2:$B$153,SMALL(IF(Lists!$I$2:$I$153="Individual",ROW(Lists!$B$2:$B$153)),ROW(115:115))-1,1),"")</f>
        <v>Mixed migration flows in Yemen</v>
      </c>
      <c r="B119" s="128" t="str">
        <f>VLOOKUP(A119,Lists!$B$2:$G$153,2,FALSE)</f>
        <v>YEM002</v>
      </c>
      <c r="C119" s="128" t="str">
        <f>VLOOKUP(B119,'INFORM Severity - hidden'!$C$5:$D$160,2,FALSE)</f>
        <v>Yemen</v>
      </c>
      <c r="D119" s="128" t="str">
        <f>VLOOKUP(A119,Lists!$B$2:$G$153,3,FALSE)</f>
        <v>YEM</v>
      </c>
      <c r="E119" s="129" t="str">
        <f>VLOOKUP(A119,Lists!$B$2:$G$153,5,FALSE)</f>
        <v>International displacement</v>
      </c>
      <c r="F119" s="228">
        <f t="shared" si="15"/>
        <v>4.5999999999999996</v>
      </c>
      <c r="G119" s="126">
        <f t="shared" si="16"/>
        <v>5</v>
      </c>
      <c r="H119" s="126" t="str">
        <f t="shared" si="17"/>
        <v>Very High</v>
      </c>
      <c r="I119" s="229" t="str">
        <f>INDEX(Trends!$D$3:$D$404,MATCH(B119,Trends!$C$3:$C$404,0))</f>
        <v>Increasing</v>
      </c>
      <c r="J119" s="126" t="str">
        <f>VLOOKUP($B119,Reliability!$A$3:$I$170,9,FALSE)</f>
        <v>High</v>
      </c>
      <c r="K119" s="230">
        <f t="shared" si="18"/>
        <v>4.5999999999999996</v>
      </c>
      <c r="L119" s="230">
        <f>VLOOKUP($B119,'Impact of the crisis'!$C$6:$N$170,12,FALSE)</f>
        <v>4.9000000000000004</v>
      </c>
      <c r="M119" s="230">
        <f>VLOOKUP($B119,'Impact of the crisis'!$C$6:$AB$170,26,FALSE)</f>
        <v>4.4000000000000004</v>
      </c>
      <c r="N119" s="230">
        <f>VLOOKUP($B119,'Conditions of people affected'!$C$6:$R$170,16,FALSE)</f>
        <v>5</v>
      </c>
      <c r="O119" s="230">
        <f>VLOOKUP($B119,'Conditions of people affected'!$C$6:$R$170,9,FALSE)</f>
        <v>5</v>
      </c>
      <c r="P119" s="230">
        <f>VLOOKUP($B119,'Conditions of people affected'!$C$6:$R$170,15,FALSE)</f>
        <v>5</v>
      </c>
      <c r="Q119" s="230">
        <f t="shared" si="19"/>
        <v>4</v>
      </c>
      <c r="R119" s="230">
        <f>VLOOKUP($B119,'Complexity of the crisis'!$C$6:$AN$170,22,FALSE)</f>
        <v>4.7</v>
      </c>
      <c r="S119" s="230">
        <f>VLOOKUP($B119,'Complexity of the crisis'!$C$6:$AN$170,38,FALSE)</f>
        <v>3</v>
      </c>
      <c r="T119" s="130" t="str">
        <f>VLOOKUP(B119,Lists!$C$3:$E$163,3,FALSE)</f>
        <v>Middle east</v>
      </c>
      <c r="U119" s="131">
        <f>VLOOKUP(B119,'INFORM Severity - hidden'!$C$5:$V$170,20,FALSE)</f>
        <v>44468</v>
      </c>
    </row>
    <row r="120" spans="1:21" x14ac:dyDescent="0.35">
      <c r="A120" s="127" t="str">
        <f t="array" ref="A120">IFERROR(INDEX(Lists!$B$2:$B$153,SMALL(IF(Lists!$I$2:$I$153="Individual",ROW(Lists!$B$2:$B$153)),ROW(116:116))-1,1),"")</f>
        <v>Drought in Zambia</v>
      </c>
      <c r="B120" s="128" t="str">
        <f>VLOOKUP(A120,Lists!$B$2:$G$153,2,FALSE)</f>
        <v>ZMB002</v>
      </c>
      <c r="C120" s="128" t="str">
        <f>VLOOKUP(B120,'INFORM Severity - hidden'!$C$5:$D$160,2,FALSE)</f>
        <v>Zambia</v>
      </c>
      <c r="D120" s="128" t="str">
        <f>VLOOKUP(A120,Lists!$B$2:$G$153,3,FALSE)</f>
        <v>ZMB</v>
      </c>
      <c r="E120" s="129" t="str">
        <f>VLOOKUP(A120,Lists!$B$2:$G$153,5,FALSE)</f>
        <v>Drought</v>
      </c>
      <c r="F120" s="228">
        <f t="shared" si="15"/>
        <v>3</v>
      </c>
      <c r="G120" s="126">
        <f t="shared" si="16"/>
        <v>3</v>
      </c>
      <c r="H120" s="126" t="str">
        <f t="shared" si="17"/>
        <v>Medium</v>
      </c>
      <c r="I120" s="229" t="str">
        <f>INDEX(Trends!$D$3:$D$404,MATCH(B120,Trends!$C$3:$C$404,0))</f>
        <v>Stable</v>
      </c>
      <c r="J120" s="126" t="str">
        <f>VLOOKUP($B120,Reliability!$A$3:$I$170,9,FALSE)</f>
        <v>Very High</v>
      </c>
      <c r="K120" s="230">
        <f t="shared" si="18"/>
        <v>3</v>
      </c>
      <c r="L120" s="230">
        <f>VLOOKUP($B120,'Impact of the crisis'!$C$6:$N$170,12,FALSE)</f>
        <v>4.3</v>
      </c>
      <c r="M120" s="230">
        <f>VLOOKUP($B120,'Impact of the crisis'!$C$6:$AB$170,26,FALSE)</f>
        <v>2</v>
      </c>
      <c r="N120" s="230">
        <f>VLOOKUP($B120,'Conditions of people affected'!$C$6:$R$170,16,FALSE)</f>
        <v>3.35</v>
      </c>
      <c r="O120" s="230">
        <f>VLOOKUP($B120,'Conditions of people affected'!$C$6:$R$170,9,FALSE)</f>
        <v>3.7</v>
      </c>
      <c r="P120" s="230">
        <f>VLOOKUP($B120,'Conditions of people affected'!$C$6:$R$170,15,FALSE)</f>
        <v>3</v>
      </c>
      <c r="Q120" s="230">
        <f t="shared" si="19"/>
        <v>2.2999999999999998</v>
      </c>
      <c r="R120" s="230">
        <f>VLOOKUP($B120,'Complexity of the crisis'!$C$6:$AN$170,22,FALSE)</f>
        <v>2.1</v>
      </c>
      <c r="S120" s="230">
        <f>VLOOKUP($B120,'Complexity of the crisis'!$C$6:$AN$170,38,FALSE)</f>
        <v>2.5</v>
      </c>
      <c r="T120" s="130" t="str">
        <f>VLOOKUP(B120,Lists!$C$3:$E$163,3,FALSE)</f>
        <v>Africa</v>
      </c>
      <c r="U120" s="131">
        <f>VLOOKUP(B120,'INFORM Severity - hidden'!$C$5:$V$170,20,FALSE)</f>
        <v>44521</v>
      </c>
    </row>
    <row r="121" spans="1:21" x14ac:dyDescent="0.35">
      <c r="A121" s="127" t="str">
        <f t="array" ref="A121">IFERROR(INDEX(Lists!$B$2:$B$153,SMALL(IF(Lists!$I$2:$I$153="Individual",ROW(Lists!$B$2:$B$153)),ROW(117:117))-1,1),"")</f>
        <v>Complex crisis in Zimbabwe</v>
      </c>
      <c r="B121" s="128" t="str">
        <f>VLOOKUP(A121,Lists!$B$2:$G$153,2,FALSE)</f>
        <v>ZWE001</v>
      </c>
      <c r="C121" s="128" t="str">
        <f>VLOOKUP(B121,'INFORM Severity - hidden'!$C$5:$D$160,2,FALSE)</f>
        <v>Zimbabwe</v>
      </c>
      <c r="D121" s="128" t="str">
        <f>VLOOKUP(A121,Lists!$B$2:$G$153,3,FALSE)</f>
        <v>ZWE</v>
      </c>
      <c r="E121" s="129" t="str">
        <f>VLOOKUP(A121,Lists!$B$2:$G$153,5,FALSE)</f>
        <v>Complex crisis</v>
      </c>
      <c r="F121" s="228">
        <f t="shared" si="15"/>
        <v>3.5</v>
      </c>
      <c r="G121" s="126">
        <f t="shared" si="16"/>
        <v>4</v>
      </c>
      <c r="H121" s="126" t="str">
        <f t="shared" si="17"/>
        <v>High</v>
      </c>
      <c r="I121" s="229" t="str">
        <f>INDEX(Trends!$D$3:$D$404,MATCH(B121,Trends!$C$3:$C$404,0))</f>
        <v>Stable</v>
      </c>
      <c r="J121" s="126" t="str">
        <f>VLOOKUP($B121,Reliability!$A$3:$I$170,9,FALSE)</f>
        <v>High</v>
      </c>
      <c r="K121" s="230">
        <f t="shared" si="18"/>
        <v>3.6</v>
      </c>
      <c r="L121" s="230">
        <f>VLOOKUP($B121,'Impact of the crisis'!$C$6:$N$170,12,FALSE)</f>
        <v>4.5999999999999996</v>
      </c>
      <c r="M121" s="230">
        <f>VLOOKUP($B121,'Impact of the crisis'!$C$6:$AB$170,26,FALSE)</f>
        <v>2.8</v>
      </c>
      <c r="N121" s="230">
        <f>VLOOKUP($B121,'Conditions of people affected'!$C$6:$R$170,16,FALSE)</f>
        <v>3.85</v>
      </c>
      <c r="O121" s="230">
        <f>VLOOKUP($B121,'Conditions of people affected'!$C$6:$R$170,9,FALSE)</f>
        <v>4.7</v>
      </c>
      <c r="P121" s="230">
        <f>VLOOKUP($B121,'Conditions of people affected'!$C$6:$R$170,15,FALSE)</f>
        <v>3</v>
      </c>
      <c r="Q121" s="230">
        <f t="shared" si="19"/>
        <v>3</v>
      </c>
      <c r="R121" s="230">
        <f>VLOOKUP($B121,'Complexity of the crisis'!$C$6:$AN$170,22,FALSE)</f>
        <v>3.4</v>
      </c>
      <c r="S121" s="230">
        <f>VLOOKUP($B121,'Complexity of the crisis'!$C$6:$AN$170,38,FALSE)</f>
        <v>2.5</v>
      </c>
      <c r="T121" s="130" t="str">
        <f>VLOOKUP(B121,Lists!$C$3:$E$163,3,FALSE)</f>
        <v>Africa</v>
      </c>
      <c r="U121" s="131">
        <f>VLOOKUP(B121,'INFORM Severity - hidden'!$C$5:$V$170,20,FALSE)</f>
        <v>44521</v>
      </c>
    </row>
    <row r="122" spans="1:21" x14ac:dyDescent="0.35">
      <c r="I122"/>
      <c r="J122"/>
      <c r="K122"/>
      <c r="L122"/>
      <c r="M122"/>
      <c r="N122"/>
      <c r="O122"/>
      <c r="P122"/>
      <c r="Q122"/>
      <c r="R122"/>
      <c r="S122"/>
      <c r="T122"/>
    </row>
    <row r="123" spans="1:21" x14ac:dyDescent="0.35">
      <c r="I123"/>
      <c r="J123"/>
      <c r="K123"/>
      <c r="L123"/>
      <c r="M123"/>
      <c r="N123"/>
      <c r="O123"/>
      <c r="P123"/>
      <c r="Q123"/>
      <c r="R123"/>
      <c r="S123"/>
      <c r="T123"/>
    </row>
    <row r="124" spans="1:21" x14ac:dyDescent="0.35">
      <c r="I124"/>
      <c r="J124"/>
      <c r="K124"/>
      <c r="L124"/>
      <c r="M124"/>
      <c r="N124"/>
      <c r="O124"/>
      <c r="P124"/>
      <c r="Q124"/>
      <c r="R124"/>
      <c r="S124"/>
      <c r="T124"/>
    </row>
    <row r="125" spans="1:21" x14ac:dyDescent="0.35">
      <c r="I125"/>
      <c r="J125"/>
      <c r="K125"/>
      <c r="L125"/>
      <c r="M125"/>
      <c r="N125"/>
      <c r="O125"/>
      <c r="P125"/>
      <c r="Q125"/>
      <c r="R125"/>
      <c r="S125"/>
      <c r="T125"/>
    </row>
    <row r="126" spans="1:21" x14ac:dyDescent="0.35">
      <c r="I126"/>
      <c r="J126"/>
      <c r="K126"/>
      <c r="L126"/>
      <c r="M126"/>
      <c r="N126"/>
      <c r="O126"/>
      <c r="P126"/>
      <c r="Q126"/>
      <c r="R126"/>
      <c r="S126"/>
      <c r="T126"/>
    </row>
    <row r="127" spans="1:21" x14ac:dyDescent="0.35">
      <c r="I127"/>
      <c r="J127"/>
      <c r="K127"/>
      <c r="L127"/>
      <c r="M127"/>
      <c r="N127"/>
      <c r="O127"/>
      <c r="P127"/>
      <c r="Q127"/>
      <c r="R127"/>
      <c r="S127"/>
      <c r="T127"/>
    </row>
    <row r="128" spans="1:21" x14ac:dyDescent="0.35">
      <c r="I128"/>
      <c r="J128"/>
      <c r="K128"/>
      <c r="L128"/>
      <c r="M128"/>
      <c r="N128"/>
      <c r="O128"/>
      <c r="P128"/>
      <c r="Q128"/>
      <c r="R128"/>
      <c r="S128"/>
      <c r="T128"/>
    </row>
    <row r="129" spans="9:20" x14ac:dyDescent="0.35">
      <c r="I129"/>
      <c r="J129"/>
      <c r="K129"/>
      <c r="L129"/>
      <c r="M129"/>
      <c r="N129"/>
      <c r="O129"/>
      <c r="P129"/>
      <c r="Q129"/>
      <c r="R129"/>
      <c r="S129"/>
      <c r="T129"/>
    </row>
    <row r="130" spans="9:20" x14ac:dyDescent="0.35">
      <c r="I130"/>
      <c r="J130"/>
      <c r="K130"/>
      <c r="L130"/>
      <c r="M130"/>
      <c r="N130"/>
      <c r="O130"/>
      <c r="P130"/>
      <c r="Q130"/>
      <c r="R130"/>
      <c r="S130"/>
      <c r="T130"/>
    </row>
    <row r="131" spans="9:20" x14ac:dyDescent="0.35">
      <c r="I131"/>
      <c r="J131"/>
      <c r="K131"/>
      <c r="L131"/>
      <c r="M131"/>
      <c r="N131"/>
      <c r="O131"/>
      <c r="P131"/>
      <c r="Q131"/>
      <c r="R131"/>
      <c r="S131"/>
      <c r="T131"/>
    </row>
  </sheetData>
  <autoFilter ref="A4:T143" xr:uid="{00000000-0009-0000-0000-000003000000}">
    <sortState xmlns:xlrd2="http://schemas.microsoft.com/office/spreadsheetml/2017/richdata2" ref="A5:T143">
      <sortCondition ref="G4:G143"/>
    </sortState>
  </autoFilter>
  <conditionalFormatting sqref="K5:K121">
    <cfRule type="cellIs" dxfId="534" priority="64" stopIfTrue="1" operator="between">
      <formula>4</formula>
      <formula>5</formula>
    </cfRule>
    <cfRule type="cellIs" dxfId="533" priority="70" stopIfTrue="1" operator="between">
      <formula>3</formula>
      <formula>4</formula>
    </cfRule>
    <cfRule type="cellIs" dxfId="532" priority="71" stopIfTrue="1" operator="between">
      <formula>2</formula>
      <formula>3</formula>
    </cfRule>
    <cfRule type="cellIs" dxfId="531" priority="72" stopIfTrue="1" operator="between">
      <formula>1</formula>
      <formula>2</formula>
    </cfRule>
    <cfRule type="cellIs" dxfId="530" priority="73" stopIfTrue="1" operator="between">
      <formula>0</formula>
      <formula>1</formula>
    </cfRule>
  </conditionalFormatting>
  <conditionalFormatting sqref="L5:M121">
    <cfRule type="cellIs" dxfId="529" priority="65" stopIfTrue="1" operator="between">
      <formula>4</formula>
      <formula>5</formula>
    </cfRule>
    <cfRule type="cellIs" dxfId="528" priority="66" stopIfTrue="1" operator="between">
      <formula>3</formula>
      <formula>4</formula>
    </cfRule>
    <cfRule type="cellIs" dxfId="527" priority="67" stopIfTrue="1" operator="between">
      <formula>2</formula>
      <formula>3</formula>
    </cfRule>
    <cfRule type="cellIs" dxfId="526" priority="68" stopIfTrue="1" operator="between">
      <formula>1</formula>
      <formula>2</formula>
    </cfRule>
    <cfRule type="cellIs" dxfId="525" priority="69" stopIfTrue="1" operator="between">
      <formula>0</formula>
      <formula>1</formula>
    </cfRule>
  </conditionalFormatting>
  <conditionalFormatting sqref="S5:S121">
    <cfRule type="cellIs" dxfId="524" priority="49" stopIfTrue="1" operator="between">
      <formula>4</formula>
      <formula>5</formula>
    </cfRule>
    <cfRule type="cellIs" dxfId="523" priority="50" stopIfTrue="1" operator="between">
      <formula>3</formula>
      <formula>4</formula>
    </cfRule>
    <cfRule type="cellIs" dxfId="522" priority="51" stopIfTrue="1" operator="between">
      <formula>2</formula>
      <formula>3</formula>
    </cfRule>
    <cfRule type="cellIs" dxfId="521" priority="52" stopIfTrue="1" operator="between">
      <formula>1</formula>
      <formula>2</formula>
    </cfRule>
    <cfRule type="cellIs" dxfId="520" priority="53" stopIfTrue="1" operator="between">
      <formula>0</formula>
      <formula>1</formula>
    </cfRule>
  </conditionalFormatting>
  <conditionalFormatting sqref="Q5:Q121">
    <cfRule type="cellIs" dxfId="519" priority="34" stopIfTrue="1" operator="between">
      <formula>4</formula>
      <formula>5</formula>
    </cfRule>
    <cfRule type="cellIs" dxfId="518" priority="35" stopIfTrue="1" operator="between">
      <formula>3</formula>
      <formula>4</formula>
    </cfRule>
    <cfRule type="cellIs" dxfId="517" priority="36" stopIfTrue="1" operator="between">
      <formula>2</formula>
      <formula>3</formula>
    </cfRule>
    <cfRule type="cellIs" dxfId="516" priority="37" stopIfTrue="1" operator="between">
      <formula>1</formula>
      <formula>2</formula>
    </cfRule>
    <cfRule type="cellIs" dxfId="515" priority="38" stopIfTrue="1" operator="between">
      <formula>0</formula>
      <formula>1</formula>
    </cfRule>
  </conditionalFormatting>
  <conditionalFormatting sqref="I5:I121">
    <cfRule type="cellIs" dxfId="514" priority="26" operator="equal">
      <formula>"Increasing"</formula>
    </cfRule>
    <cfRule type="cellIs" dxfId="513" priority="27" operator="equal">
      <formula>"Stable"</formula>
    </cfRule>
    <cfRule type="cellIs" dxfId="512" priority="28" operator="equal">
      <formula>"Decreasing"</formula>
    </cfRule>
  </conditionalFormatting>
  <conditionalFormatting sqref="R5:S121">
    <cfRule type="cellIs" dxfId="511" priority="44" stopIfTrue="1" operator="between">
      <formula>4</formula>
      <formula>5</formula>
    </cfRule>
    <cfRule type="cellIs" dxfId="510" priority="45" stopIfTrue="1" operator="between">
      <formula>3</formula>
      <formula>4</formula>
    </cfRule>
    <cfRule type="cellIs" dxfId="509" priority="46" stopIfTrue="1" operator="between">
      <formula>2</formula>
      <formula>3</formula>
    </cfRule>
    <cfRule type="cellIs" dxfId="508" priority="47" stopIfTrue="1" operator="between">
      <formula>1</formula>
      <formula>2</formula>
    </cfRule>
    <cfRule type="cellIs" dxfId="507" priority="48" stopIfTrue="1" operator="between">
      <formula>0</formula>
      <formula>1</formula>
    </cfRule>
  </conditionalFormatting>
  <conditionalFormatting sqref="G5:G131">
    <cfRule type="cellIs" dxfId="506" priority="16" stopIfTrue="1" operator="equal">
      <formula>5</formula>
    </cfRule>
    <cfRule type="cellIs" dxfId="505" priority="17" stopIfTrue="1" operator="equal">
      <formula>4</formula>
    </cfRule>
    <cfRule type="cellIs" dxfId="504" priority="18" stopIfTrue="1" operator="equal">
      <formula>3</formula>
    </cfRule>
    <cfRule type="cellIs" dxfId="503" priority="19" stopIfTrue="1" operator="equal">
      <formula>2</formula>
    </cfRule>
    <cfRule type="cellIs" dxfId="502" priority="20" stopIfTrue="1" operator="equal">
      <formula>1</formula>
    </cfRule>
  </conditionalFormatting>
  <conditionalFormatting sqref="H5:H131">
    <cfRule type="cellIs" dxfId="501" priority="11" stopIfTrue="1" operator="equal">
      <formula>"Very High"</formula>
    </cfRule>
    <cfRule type="cellIs" dxfId="500" priority="12" stopIfTrue="1" operator="equal">
      <formula>"High"</formula>
    </cfRule>
    <cfRule type="cellIs" dxfId="499" priority="13" stopIfTrue="1" operator="equal">
      <formula>"Medium"</formula>
    </cfRule>
    <cfRule type="cellIs" dxfId="498" priority="14" stopIfTrue="1" operator="equal">
      <formula>"Low"</formula>
    </cfRule>
    <cfRule type="cellIs" dxfId="497" priority="15" stopIfTrue="1" operator="equal">
      <formula>"Very Low"</formula>
    </cfRule>
  </conditionalFormatting>
  <conditionalFormatting sqref="N5:P121">
    <cfRule type="cellIs" dxfId="496" priority="6" stopIfTrue="1" operator="between">
      <formula>5</formula>
      <formula>5.9</formula>
    </cfRule>
    <cfRule type="cellIs" dxfId="495" priority="7" stopIfTrue="1" operator="between">
      <formula>4</formula>
      <formula>4.9</formula>
    </cfRule>
    <cfRule type="cellIs" dxfId="494" priority="8" stopIfTrue="1" operator="between">
      <formula>3</formula>
      <formula>3.9</formula>
    </cfRule>
    <cfRule type="cellIs" dxfId="493" priority="9" stopIfTrue="1" operator="between">
      <formula>2</formula>
      <formula>2.9</formula>
    </cfRule>
    <cfRule type="cellIs" dxfId="492" priority="10" stopIfTrue="1" operator="between">
      <formula>0</formula>
      <formula>1.9</formula>
    </cfRule>
  </conditionalFormatting>
  <conditionalFormatting sqref="J5:J121">
    <cfRule type="cellIs" dxfId="491" priority="1" stopIfTrue="1" operator="equal">
      <formula>"Very Low"</formula>
    </cfRule>
    <cfRule type="cellIs" dxfId="490" priority="2" stopIfTrue="1" operator="equal">
      <formula>"Low"</formula>
    </cfRule>
    <cfRule type="cellIs" dxfId="489" priority="3" stopIfTrue="1" operator="equal">
      <formula>"Medium"</formula>
    </cfRule>
    <cfRule type="cellIs" dxfId="488" priority="4" stopIfTrue="1" operator="equal">
      <formula>"High"</formula>
    </cfRule>
    <cfRule type="cellIs" dxfId="487"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workbookViewId="0">
      <selection activeCell="J77" sqref="J77:T81"/>
    </sheetView>
  </sheetViews>
  <sheetFormatPr defaultColWidth="8.54296875" defaultRowHeight="14.5" x14ac:dyDescent="0.35"/>
  <cols>
    <col min="1" max="1" width="43.54296875" style="207" bestFit="1" customWidth="1"/>
    <col min="2" max="2" width="9.453125" style="207" customWidth="1"/>
    <col min="3" max="3" width="17.54296875" style="207" customWidth="1"/>
    <col min="4" max="4" width="9.453125" style="207" customWidth="1"/>
    <col min="5" max="5" width="27.453125" style="207" bestFit="1" customWidth="1"/>
    <col min="6" max="7" width="9.453125" style="207" customWidth="1"/>
    <col min="8" max="8" width="9.54296875" style="207" customWidth="1"/>
    <col min="9" max="9" width="13.54296875" style="207" customWidth="1"/>
    <col min="10" max="10" width="9.54296875" style="207" customWidth="1"/>
    <col min="11" max="20" width="9.453125" style="207" customWidth="1"/>
    <col min="21" max="21" width="11.453125" style="207" bestFit="1" customWidth="1"/>
    <col min="22" max="22" width="8.54296875" style="207" customWidth="1"/>
    <col min="23" max="16384" width="8.54296875" style="207"/>
  </cols>
  <sheetData>
    <row r="1" spans="1:21" ht="23.25" customHeight="1" x14ac:dyDescent="0.5">
      <c r="A1" s="124" t="str">
        <f>"INFORM Severity Index - all countries. Release: "&amp;About!$A$5&amp;""</f>
        <v>INFORM Severity Index - all countries. Release: November 2021</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6666</v>
      </c>
      <c r="B2" s="11" t="s">
        <v>6668</v>
      </c>
      <c r="C2" s="11" t="s">
        <v>6669</v>
      </c>
      <c r="D2" s="5" t="s">
        <v>6670</v>
      </c>
      <c r="E2" s="11" t="s">
        <v>6671</v>
      </c>
      <c r="F2" s="69" t="s">
        <v>6672</v>
      </c>
      <c r="G2" s="70" t="s">
        <v>6673</v>
      </c>
      <c r="H2" s="69" t="s">
        <v>6673</v>
      </c>
      <c r="I2" s="71" t="s">
        <v>6674</v>
      </c>
      <c r="J2" s="71" t="s">
        <v>5</v>
      </c>
      <c r="K2" s="73" t="s">
        <v>6675</v>
      </c>
      <c r="L2" s="72" t="s">
        <v>6691</v>
      </c>
      <c r="M2" s="72" t="s">
        <v>6692</v>
      </c>
      <c r="N2" s="49" t="s">
        <v>6678</v>
      </c>
      <c r="O2" s="74" t="s">
        <v>6679</v>
      </c>
      <c r="P2" s="74" t="s">
        <v>6680</v>
      </c>
      <c r="Q2" s="75" t="s">
        <v>6681</v>
      </c>
      <c r="R2" s="76" t="s">
        <v>6682</v>
      </c>
      <c r="S2" s="76" t="s">
        <v>6683</v>
      </c>
      <c r="T2" s="52" t="s">
        <v>6684</v>
      </c>
      <c r="U2" s="123" t="s">
        <v>6685</v>
      </c>
    </row>
    <row r="3" spans="1:21" ht="18" hidden="1" customHeight="1" thickTop="1" x14ac:dyDescent="0.4">
      <c r="A3" s="46" t="s">
        <v>6686</v>
      </c>
      <c r="B3" s="46"/>
      <c r="C3" s="46"/>
      <c r="D3" s="46"/>
      <c r="E3" s="46"/>
      <c r="F3" s="41"/>
      <c r="G3" s="41"/>
      <c r="H3" s="41"/>
      <c r="I3" s="66"/>
      <c r="J3" s="41"/>
      <c r="K3" s="40"/>
      <c r="L3" s="39"/>
      <c r="M3" s="39"/>
      <c r="N3" s="40"/>
      <c r="O3" s="41"/>
      <c r="P3" s="41"/>
      <c r="Q3" s="40"/>
      <c r="R3" s="39"/>
      <c r="S3" s="39"/>
      <c r="T3" s="1"/>
      <c r="U3" s="108"/>
    </row>
    <row r="4" spans="1:21" ht="18" customHeight="1" thickTop="1" x14ac:dyDescent="0.4">
      <c r="A4" s="12" t="s">
        <v>6687</v>
      </c>
      <c r="B4" s="12"/>
      <c r="C4" s="12"/>
      <c r="D4" s="6" t="s">
        <v>6687</v>
      </c>
      <c r="E4" s="12"/>
      <c r="F4" s="34" t="s">
        <v>6688</v>
      </c>
      <c r="G4" s="34" t="s">
        <v>6688</v>
      </c>
      <c r="H4" s="34" t="s">
        <v>6689</v>
      </c>
      <c r="I4" s="34" t="s">
        <v>6690</v>
      </c>
      <c r="J4" s="34" t="s">
        <v>6689</v>
      </c>
      <c r="K4" s="34" t="s">
        <v>6688</v>
      </c>
      <c r="L4" s="34" t="s">
        <v>6688</v>
      </c>
      <c r="M4" s="34" t="s">
        <v>6688</v>
      </c>
      <c r="N4" s="34" t="s">
        <v>6688</v>
      </c>
      <c r="O4" s="34" t="s">
        <v>6688</v>
      </c>
      <c r="P4" s="34" t="s">
        <v>6688</v>
      </c>
      <c r="Q4" s="34" t="s">
        <v>6688</v>
      </c>
      <c r="R4" s="34" t="s">
        <v>6688</v>
      </c>
      <c r="S4" s="34" t="s">
        <v>6688</v>
      </c>
      <c r="T4" s="1"/>
      <c r="U4" s="108"/>
    </row>
    <row r="5" spans="1:21" x14ac:dyDescent="0.35">
      <c r="A5" s="132" t="str">
        <f t="array" ref="A5">IFERROR(INDEX(Lists!$B$2:$B$153,SMALL(IF(Lists!$H$2:$H$153="Yes",ROW(Lists!$B$2:$B$153)),ROW(1:1))-1,1),"")</f>
        <v>Complex crisis in Afghanistan</v>
      </c>
      <c r="B5" s="133" t="str">
        <f>VLOOKUP(A5,Lists!$B$2:$G$153,2,FALSE)</f>
        <v>AFG001</v>
      </c>
      <c r="C5" s="133" t="str">
        <f>VLOOKUP(B5,'INFORM Severity - hidden'!$C$5:$D$160,2,FALSE)</f>
        <v>Afghanistan</v>
      </c>
      <c r="D5" s="133" t="str">
        <f>VLOOKUP(A5,Lists!$B$2:$G$153,3,FALSE)</f>
        <v>AFG</v>
      </c>
      <c r="E5" s="133" t="str">
        <f>VLOOKUP(A5,Lists!$B$2:$G$153,5,FALSE)</f>
        <v>Complex crisis</v>
      </c>
      <c r="F5" s="231">
        <f t="shared" ref="F5:F36" si="0">IF(OR(N5="x",K5="x"),"x",ROUND((5-GEOMEAN(((5-K5)/5*4+1),((5-N5)/5*4+1),((5-N5)/5*4+1)))/4*3.5+Q5*0.3,1))</f>
        <v>4.7</v>
      </c>
      <c r="G5" s="139">
        <f t="shared" ref="G5:G36" si="1">IF(F5="x","x",ROUNDUP(F5,0))</f>
        <v>5</v>
      </c>
      <c r="H5" s="139" t="str">
        <f t="shared" ref="H5:H36" si="2">IF(N5="x","x",IF(K5="x","x",(IF(G5=5,"Very High",IF(G5=4,"High",IF(G5=3,"Medium",IF(G5=2,"Low","Very Low")))))))</f>
        <v>Very High</v>
      </c>
      <c r="I5" s="232" t="str">
        <f>INDEX(Trends!$D$3:$D$404,MATCH(B5,Trends!$C$3:$C$404,0))</f>
        <v>Stable</v>
      </c>
      <c r="J5" s="139" t="str">
        <f>VLOOKUP($B5,Reliability!$A$3:$I$170,9,FALSE)</f>
        <v>High</v>
      </c>
      <c r="K5" s="233">
        <f t="shared" ref="K5:K36" si="3">IF(OR(M5="x",L5="x"),"x",ROUND((5-GEOMEAN(((5-L5)/5*4+1),((5-M5)/5*4+1),((5-M5)/5*4+1)))/4*5,1))</f>
        <v>5</v>
      </c>
      <c r="L5" s="233">
        <f>VLOOKUP($B5,'Impact of the crisis'!$C$6:$N$170,12,FALSE)</f>
        <v>4.9000000000000004</v>
      </c>
      <c r="M5" s="233">
        <f>VLOOKUP($B5,'Impact of the crisis'!$C$6:$AB$170,26,FALSE)</f>
        <v>5</v>
      </c>
      <c r="N5" s="233">
        <f>VLOOKUP($B5,'Conditions of people affected'!$C$6:$R$170,16,FALSE)</f>
        <v>4.5</v>
      </c>
      <c r="O5" s="233">
        <f>VLOOKUP($B5,'Conditions of people affected'!$C$6:$R$170,9,FALSE)</f>
        <v>5</v>
      </c>
      <c r="P5" s="233">
        <f>VLOOKUP($B5,'Conditions of people affected'!$C$6:$R$170,15,FALSE)</f>
        <v>4</v>
      </c>
      <c r="Q5" s="233">
        <f t="shared" ref="Q5:Q36" si="4">IF(OR(S5="x",R5="x"),R5,ROUND((5-GEOMEAN(((5-R5)/5*4+1),((5-S5)/5*4+1)))/4*5,1))</f>
        <v>4.9000000000000004</v>
      </c>
      <c r="R5" s="233">
        <f>VLOOKUP($B5,'Complexity of the crisis'!$C$6:$AN$170,22,FALSE)</f>
        <v>4.8</v>
      </c>
      <c r="S5" s="234">
        <f>VLOOKUP($B5,'Complexity of the crisis'!$C$6:$AN$170,38,FALSE)</f>
        <v>5</v>
      </c>
      <c r="T5" s="138" t="str">
        <f>VLOOKUP(B5,Lists!$C$3:$E$163,3,FALSE)</f>
        <v>Asia</v>
      </c>
      <c r="U5" s="148">
        <f>VLOOKUP(B5,'INFORM Severity - hidden'!$C$5:$V$170,20,FALSE)</f>
        <v>44522</v>
      </c>
    </row>
    <row r="6" spans="1:21" x14ac:dyDescent="0.35">
      <c r="A6" s="134" t="str">
        <f t="array" ref="A6">IFERROR(INDEX(Lists!$B$2:$B$153,SMALL(IF(Lists!$H$2:$H$153="Yes",ROW(Lists!$B$2:$B$153)),ROW(2:2))-1,1),"")</f>
        <v>Nagorno-Karabakh Conflict in Armenia</v>
      </c>
      <c r="B6" s="135" t="str">
        <f>VLOOKUP(A6,Lists!$B$2:$G$153,2,FALSE)</f>
        <v>ARM002</v>
      </c>
      <c r="C6" s="135" t="str">
        <f>VLOOKUP(B6,'INFORM Severity - hidden'!$C$5:$D$160,2,FALSE)</f>
        <v>Armenia</v>
      </c>
      <c r="D6" s="135" t="str">
        <f>VLOOKUP(A6,Lists!$B$2:$G$153,3,FALSE)</f>
        <v>ARM</v>
      </c>
      <c r="E6" s="135" t="str">
        <f>VLOOKUP(A6,Lists!$B$2:$G$153,5,FALSE)</f>
        <v>Conflict</v>
      </c>
      <c r="F6" s="231">
        <f t="shared" si="0"/>
        <v>1.7</v>
      </c>
      <c r="G6" s="139">
        <f t="shared" si="1"/>
        <v>2</v>
      </c>
      <c r="H6" s="139" t="str">
        <f t="shared" si="2"/>
        <v>Low</v>
      </c>
      <c r="I6" s="232" t="str">
        <f>INDEX(Trends!$D$3:$D$404,MATCH(B6,Trends!$C$3:$C$404,0))</f>
        <v>Stable</v>
      </c>
      <c r="J6" s="139" t="str">
        <f>VLOOKUP($B6,Reliability!$A$3:$I$170,9,FALSE)</f>
        <v>High</v>
      </c>
      <c r="K6" s="233">
        <f t="shared" si="3"/>
        <v>2.2999999999999998</v>
      </c>
      <c r="L6" s="233">
        <f>VLOOKUP($B6,'Impact of the crisis'!$C$6:$N$170,12,FALSE)</f>
        <v>3.5</v>
      </c>
      <c r="M6" s="233">
        <f>VLOOKUP($B6,'Impact of the crisis'!$C$6:$AB$170,26,FALSE)</f>
        <v>1.5</v>
      </c>
      <c r="N6" s="233">
        <f>VLOOKUP($B6,'Conditions of people affected'!$C$6:$R$170,16,FALSE)</f>
        <v>1.2</v>
      </c>
      <c r="O6" s="233">
        <f>VLOOKUP($B6,'Conditions of people affected'!$C$6:$R$170,9,FALSE)</f>
        <v>1.4</v>
      </c>
      <c r="P6" s="233">
        <f>VLOOKUP($B6,'Conditions of people affected'!$C$6:$R$170,15,FALSE)</f>
        <v>1</v>
      </c>
      <c r="Q6" s="233">
        <f t="shared" si="4"/>
        <v>1.9</v>
      </c>
      <c r="R6" s="233">
        <f>VLOOKUP($B6,'Complexity of the crisis'!$C$6:$AN$170,22,FALSE)</f>
        <v>2.2000000000000002</v>
      </c>
      <c r="S6" s="234">
        <f>VLOOKUP($B6,'Complexity of the crisis'!$C$6:$AN$170,38,FALSE)</f>
        <v>1.5</v>
      </c>
      <c r="T6" s="138" t="str">
        <f>VLOOKUP(B6,Lists!$C$3:$E$163,3,FALSE)</f>
        <v>Middle east</v>
      </c>
      <c r="U6" s="148">
        <f>VLOOKUP(B6,'INFORM Severity - hidden'!$C$5:$V$170,20,FALSE)</f>
        <v>44413</v>
      </c>
    </row>
    <row r="7" spans="1:21" x14ac:dyDescent="0.35">
      <c r="A7" s="134" t="str">
        <f t="array" ref="A7">IFERROR(INDEX(Lists!$B$2:$B$153,SMALL(IF(Lists!$H$2:$H$153="Yes",ROW(Lists!$B$2:$B$153)),ROW(3:3))-1,1),"")</f>
        <v>Nagorno-Karabakh conflict in Azerbaijan</v>
      </c>
      <c r="B7" s="135" t="str">
        <f>VLOOKUP(A7,Lists!$B$2:$G$153,2,FALSE)</f>
        <v>AZE002</v>
      </c>
      <c r="C7" s="135" t="str">
        <f>VLOOKUP(B7,'INFORM Severity - hidden'!$C$5:$D$160,2,FALSE)</f>
        <v>Azerbaijan</v>
      </c>
      <c r="D7" s="135" t="str">
        <f>VLOOKUP(A7,Lists!$B$2:$G$153,3,FALSE)</f>
        <v>AZE</v>
      </c>
      <c r="E7" s="135" t="str">
        <f>VLOOKUP(A7,Lists!$B$2:$G$153,5,FALSE)</f>
        <v>Conflict</v>
      </c>
      <c r="F7" s="231" t="str">
        <f t="shared" si="0"/>
        <v>x</v>
      </c>
      <c r="G7" s="139" t="str">
        <f t="shared" si="1"/>
        <v>x</v>
      </c>
      <c r="H7" s="139" t="str">
        <f t="shared" si="2"/>
        <v>x</v>
      </c>
      <c r="I7" s="232" t="str">
        <f>INDEX(Trends!$D$3:$D$404,MATCH(B7,Trends!$C$3:$C$404,0))</f>
        <v>-</v>
      </c>
      <c r="J7" s="139" t="str">
        <f>VLOOKUP($B7,Reliability!$A$3:$I$170,9,FALSE)</f>
        <v>Very Low</v>
      </c>
      <c r="K7" s="233">
        <f t="shared" si="3"/>
        <v>3.1</v>
      </c>
      <c r="L7" s="233">
        <f>VLOOKUP($B7,'Impact of the crisis'!$C$6:$N$170,12,FALSE)</f>
        <v>2.5</v>
      </c>
      <c r="M7" s="233">
        <f>VLOOKUP($B7,'Impact of the crisis'!$C$6:$AB$170,26,FALSE)</f>
        <v>3.4</v>
      </c>
      <c r="N7" s="233" t="str">
        <f>VLOOKUP($B7,'Conditions of people affected'!$C$6:$R$170,16,FALSE)</f>
        <v>x</v>
      </c>
      <c r="O7" s="233" t="str">
        <f>VLOOKUP($B7,'Conditions of people affected'!$C$6:$R$170,9,FALSE)</f>
        <v>x</v>
      </c>
      <c r="P7" s="233" t="str">
        <f>VLOOKUP($B7,'Conditions of people affected'!$C$6:$R$170,15,FALSE)</f>
        <v>x</v>
      </c>
      <c r="Q7" s="233">
        <f t="shared" si="4"/>
        <v>3.3</v>
      </c>
      <c r="R7" s="233">
        <f>VLOOKUP($B7,'Complexity of the crisis'!$C$6:$AN$170,22,FALSE)</f>
        <v>4</v>
      </c>
      <c r="S7" s="234">
        <f>VLOOKUP($B7,'Complexity of the crisis'!$C$6:$AN$170,38,FALSE)</f>
        <v>2.5</v>
      </c>
      <c r="T7" s="138" t="str">
        <f>VLOOKUP(B7,Lists!$C$3:$E$163,3,FALSE)</f>
        <v>Middle east</v>
      </c>
      <c r="U7" s="148">
        <f>VLOOKUP(B7,'INFORM Severity - hidden'!$C$5:$V$170,20,FALSE)</f>
        <v>44349</v>
      </c>
    </row>
    <row r="8" spans="1:21" x14ac:dyDescent="0.35">
      <c r="A8" s="134" t="str">
        <f t="array" ref="A8">IFERROR(INDEX(Lists!$B$2:$B$153,SMALL(IF(Lists!$H$2:$H$153="Yes",ROW(Lists!$B$2:$B$153)),ROW(4:4))-1,1),"")</f>
        <v>Complex in Burundi</v>
      </c>
      <c r="B8" s="135" t="str">
        <f>VLOOKUP(A8,Lists!$B$2:$G$153,2,FALSE)</f>
        <v>BDI001</v>
      </c>
      <c r="C8" s="135" t="str">
        <f>VLOOKUP(B8,'INFORM Severity - hidden'!$C$5:$D$160,2,FALSE)</f>
        <v>Burundi</v>
      </c>
      <c r="D8" s="135" t="str">
        <f>VLOOKUP(A8,Lists!$B$2:$G$153,3,FALSE)</f>
        <v>BDI</v>
      </c>
      <c r="E8" s="135" t="str">
        <f>VLOOKUP(A8,Lists!$B$2:$G$153,5,FALSE)</f>
        <v>Complex crisis</v>
      </c>
      <c r="F8" s="231">
        <f t="shared" si="0"/>
        <v>3.9</v>
      </c>
      <c r="G8" s="139">
        <f t="shared" si="1"/>
        <v>4</v>
      </c>
      <c r="H8" s="139" t="str">
        <f t="shared" si="2"/>
        <v>High</v>
      </c>
      <c r="I8" s="232" t="str">
        <f>INDEX(Trends!$D$3:$D$404,MATCH(B8,Trends!$C$3:$C$404,0))</f>
        <v>Stable</v>
      </c>
      <c r="J8" s="139" t="str">
        <f>VLOOKUP($B8,Reliability!$A$3:$I$170,9,FALSE)</f>
        <v>Medium</v>
      </c>
      <c r="K8" s="233">
        <f t="shared" si="3"/>
        <v>3.9</v>
      </c>
      <c r="L8" s="233">
        <f>VLOOKUP($B8,'Impact of the crisis'!$C$6:$N$170,12,FALSE)</f>
        <v>4</v>
      </c>
      <c r="M8" s="233">
        <f>VLOOKUP($B8,'Impact of the crisis'!$C$6:$AB$170,26,FALSE)</f>
        <v>3.8</v>
      </c>
      <c r="N8" s="233">
        <f>VLOOKUP($B8,'Conditions of people affected'!$C$6:$R$170,16,FALSE)</f>
        <v>4</v>
      </c>
      <c r="O8" s="233">
        <f>VLOOKUP($B8,'Conditions of people affected'!$C$6:$R$170,9,FALSE)</f>
        <v>4</v>
      </c>
      <c r="P8" s="233">
        <f>VLOOKUP($B8,'Conditions of people affected'!$C$6:$R$170,15,FALSE)</f>
        <v>4</v>
      </c>
      <c r="Q8" s="233">
        <f t="shared" si="4"/>
        <v>3.6</v>
      </c>
      <c r="R8" s="233">
        <f>VLOOKUP($B8,'Complexity of the crisis'!$C$6:$AN$170,22,FALSE)</f>
        <v>3.6</v>
      </c>
      <c r="S8" s="234">
        <f>VLOOKUP($B8,'Complexity of the crisis'!$C$6:$AN$170,38,FALSE)</f>
        <v>3.5</v>
      </c>
      <c r="T8" s="138" t="str">
        <f>VLOOKUP(B8,Lists!$C$3:$E$163,3,FALSE)</f>
        <v>Africa</v>
      </c>
      <c r="U8" s="148">
        <f>VLOOKUP(B8,'INFORM Severity - hidden'!$C$5:$V$170,20,FALSE)</f>
        <v>44356</v>
      </c>
    </row>
    <row r="9" spans="1:21" x14ac:dyDescent="0.35">
      <c r="A9" s="134" t="str">
        <f t="array" ref="A9">IFERROR(INDEX(Lists!$B$2:$B$153,SMALL(IF(Lists!$H$2:$H$153="Yes",ROW(Lists!$B$2:$B$153)),ROW(5:5))-1,1),"")</f>
        <v>Conflict in Burkina Faso</v>
      </c>
      <c r="B9" s="135" t="str">
        <f>VLOOKUP(A9,Lists!$B$2:$G$153,2,FALSE)</f>
        <v>BFA002</v>
      </c>
      <c r="C9" s="135" t="str">
        <f>VLOOKUP(B9,'INFORM Severity - hidden'!$C$5:$D$160,2,FALSE)</f>
        <v>Burkina Faso</v>
      </c>
      <c r="D9" s="135" t="str">
        <f>VLOOKUP(A9,Lists!$B$2:$G$153,3,FALSE)</f>
        <v>BFA</v>
      </c>
      <c r="E9" s="135" t="str">
        <f>VLOOKUP(A9,Lists!$B$2:$G$153,5,FALSE)</f>
        <v>Conflict</v>
      </c>
      <c r="F9" s="231">
        <f t="shared" si="0"/>
        <v>4.0999999999999996</v>
      </c>
      <c r="G9" s="139">
        <f t="shared" si="1"/>
        <v>5</v>
      </c>
      <c r="H9" s="139" t="str">
        <f t="shared" si="2"/>
        <v>Very High</v>
      </c>
      <c r="I9" s="232" t="str">
        <f>INDEX(Trends!$D$3:$D$404,MATCH(B9,Trends!$C$3:$C$404,0))</f>
        <v>Increasing</v>
      </c>
      <c r="J9" s="139" t="str">
        <f>VLOOKUP($B9,Reliability!$A$3:$I$170,9,FALSE)</f>
        <v>High</v>
      </c>
      <c r="K9" s="233">
        <f t="shared" si="3"/>
        <v>4</v>
      </c>
      <c r="L9" s="233">
        <f>VLOOKUP($B9,'Impact of the crisis'!$C$6:$N$170,12,FALSE)</f>
        <v>2.5</v>
      </c>
      <c r="M9" s="233">
        <f>VLOOKUP($B9,'Impact of the crisis'!$C$6:$AB$170,26,FALSE)</f>
        <v>4.5</v>
      </c>
      <c r="N9" s="233">
        <f>VLOOKUP($B9,'Conditions of people affected'!$C$6:$R$170,16,FALSE)</f>
        <v>4.3</v>
      </c>
      <c r="O9" s="233">
        <f>VLOOKUP($B9,'Conditions of people affected'!$C$6:$R$170,9,FALSE)</f>
        <v>3.6</v>
      </c>
      <c r="P9" s="233">
        <f>VLOOKUP($B9,'Conditions of people affected'!$C$6:$R$170,15,FALSE)</f>
        <v>5</v>
      </c>
      <c r="Q9" s="233">
        <f t="shared" si="4"/>
        <v>3.7</v>
      </c>
      <c r="R9" s="233">
        <f>VLOOKUP($B9,'Complexity of the crisis'!$C$6:$AN$170,22,FALSE)</f>
        <v>3.9</v>
      </c>
      <c r="S9" s="234">
        <f>VLOOKUP($B9,'Complexity of the crisis'!$C$6:$AN$170,38,FALSE)</f>
        <v>3.5</v>
      </c>
      <c r="T9" s="138" t="str">
        <f>VLOOKUP(B9,Lists!$C$3:$E$163,3,FALSE)</f>
        <v>Africa</v>
      </c>
      <c r="U9" s="148">
        <f>VLOOKUP(B9,'INFORM Severity - hidden'!$C$5:$V$170,20,FALSE)</f>
        <v>44519</v>
      </c>
    </row>
    <row r="10" spans="1:21" x14ac:dyDescent="0.35">
      <c r="A10" s="134" t="str">
        <f t="array" ref="A10">IFERROR(INDEX(Lists!$B$2:$B$153,SMALL(IF(Lists!$H$2:$H$153="Yes",ROW(Lists!$B$2:$B$153)),ROW(6:6))-1,1),"")</f>
        <v>Rohingya refugee crisis</v>
      </c>
      <c r="B10" s="135" t="str">
        <f>VLOOKUP(A10,Lists!$B$2:$G$153,2,FALSE)</f>
        <v>BGD002</v>
      </c>
      <c r="C10" s="135" t="str">
        <f>VLOOKUP(B10,'INFORM Severity - hidden'!$C$5:$D$160,2,FALSE)</f>
        <v>Bangladesh</v>
      </c>
      <c r="D10" s="135" t="str">
        <f>VLOOKUP(A10,Lists!$B$2:$G$153,3,FALSE)</f>
        <v>BGD</v>
      </c>
      <c r="E10" s="135" t="str">
        <f>VLOOKUP(A10,Lists!$B$2:$G$153,5,FALSE)</f>
        <v>International displacement</v>
      </c>
      <c r="F10" s="231">
        <f t="shared" si="0"/>
        <v>3.3</v>
      </c>
      <c r="G10" s="139">
        <f t="shared" si="1"/>
        <v>4</v>
      </c>
      <c r="H10" s="139" t="str">
        <f t="shared" si="2"/>
        <v>High</v>
      </c>
      <c r="I10" s="232" t="str">
        <f>INDEX(Trends!$D$3:$D$404,MATCH(B10,Trends!$C$3:$C$404,0))</f>
        <v>Decreasing</v>
      </c>
      <c r="J10" s="139" t="str">
        <f>VLOOKUP($B10,Reliability!$A$3:$I$170,9,FALSE)</f>
        <v>High</v>
      </c>
      <c r="K10" s="233">
        <f t="shared" si="3"/>
        <v>3.4</v>
      </c>
      <c r="L10" s="233">
        <f>VLOOKUP($B10,'Impact of the crisis'!$C$6:$N$170,12,FALSE)</f>
        <v>0.1</v>
      </c>
      <c r="M10" s="233">
        <f>VLOOKUP($B10,'Impact of the crisis'!$C$6:$AB$170,26,FALSE)</f>
        <v>4.3</v>
      </c>
      <c r="N10" s="233">
        <f>VLOOKUP($B10,'Conditions of people affected'!$C$6:$R$170,16,FALSE)</f>
        <v>3.3</v>
      </c>
      <c r="O10" s="233">
        <f>VLOOKUP($B10,'Conditions of people affected'!$C$6:$R$170,9,FALSE)</f>
        <v>3.6</v>
      </c>
      <c r="P10" s="233">
        <f>VLOOKUP($B10,'Conditions of people affected'!$C$6:$R$170,15,FALSE)</f>
        <v>3</v>
      </c>
      <c r="Q10" s="233">
        <f t="shared" si="4"/>
        <v>3.2</v>
      </c>
      <c r="R10" s="233">
        <f>VLOOKUP($B10,'Complexity of the crisis'!$C$6:$AN$170,22,FALSE)</f>
        <v>3.3</v>
      </c>
      <c r="S10" s="234">
        <f>VLOOKUP($B10,'Complexity of the crisis'!$C$6:$AN$170,38,FALSE)</f>
        <v>3</v>
      </c>
      <c r="T10" s="138" t="str">
        <f>VLOOKUP(B10,Lists!$C$3:$E$163,3,FALSE)</f>
        <v>Asia</v>
      </c>
      <c r="U10" s="148">
        <f>VLOOKUP(B10,'INFORM Severity - hidden'!$C$5:$V$170,20,FALSE)</f>
        <v>44516</v>
      </c>
    </row>
    <row r="11" spans="1:21" x14ac:dyDescent="0.35">
      <c r="A11" s="134" t="str">
        <f t="array" ref="A11">IFERROR(INDEX(Lists!$B$2:$B$153,SMALL(IF(Lists!$H$2:$H$153="Yes",ROW(Lists!$B$2:$B$153)),ROW(7:7))-1,1),"")</f>
        <v>Venezuela displacement in Brazil</v>
      </c>
      <c r="B11" s="135" t="str">
        <f>VLOOKUP(A11,Lists!$B$2:$G$153,2,FALSE)</f>
        <v>BRA002</v>
      </c>
      <c r="C11" s="135" t="str">
        <f>VLOOKUP(B11,'INFORM Severity - hidden'!$C$5:$D$160,2,FALSE)</f>
        <v>Brazil</v>
      </c>
      <c r="D11" s="135" t="str">
        <f>VLOOKUP(A11,Lists!$B$2:$G$153,3,FALSE)</f>
        <v>BRA</v>
      </c>
      <c r="E11" s="135" t="str">
        <f>VLOOKUP(A11,Lists!$B$2:$G$153,5,FALSE)</f>
        <v>International displacement</v>
      </c>
      <c r="F11" s="231">
        <f t="shared" si="0"/>
        <v>2.6</v>
      </c>
      <c r="G11" s="139">
        <f t="shared" si="1"/>
        <v>3</v>
      </c>
      <c r="H11" s="139" t="str">
        <f t="shared" si="2"/>
        <v>Medium</v>
      </c>
      <c r="I11" s="232" t="str">
        <f>INDEX(Trends!$D$3:$D$404,MATCH(B11,Trends!$C$3:$C$404,0))</f>
        <v>Stable</v>
      </c>
      <c r="J11" s="139" t="str">
        <f>VLOOKUP($B11,Reliability!$A$3:$I$170,9,FALSE)</f>
        <v>Medium</v>
      </c>
      <c r="K11" s="233">
        <f t="shared" si="3"/>
        <v>2.2000000000000002</v>
      </c>
      <c r="L11" s="233">
        <f>VLOOKUP($B11,'Impact of the crisis'!$C$6:$N$170,12,FALSE)</f>
        <v>1.1000000000000001</v>
      </c>
      <c r="M11" s="233">
        <f>VLOOKUP($B11,'Impact of the crisis'!$C$6:$AB$170,26,FALSE)</f>
        <v>2.6</v>
      </c>
      <c r="N11" s="233">
        <f>VLOOKUP($B11,'Conditions of people affected'!$C$6:$R$170,16,FALSE)</f>
        <v>2.8</v>
      </c>
      <c r="O11" s="233">
        <f>VLOOKUP($B11,'Conditions of people affected'!$C$6:$R$170,9,FALSE)</f>
        <v>2.6</v>
      </c>
      <c r="P11" s="233">
        <f>VLOOKUP($B11,'Conditions of people affected'!$C$6:$R$170,15,FALSE)</f>
        <v>3</v>
      </c>
      <c r="Q11" s="233">
        <f t="shared" si="4"/>
        <v>2.5</v>
      </c>
      <c r="R11" s="233">
        <f>VLOOKUP($B11,'Complexity of the crisis'!$C$6:$AN$170,22,FALSE)</f>
        <v>3</v>
      </c>
      <c r="S11" s="234">
        <f>VLOOKUP($B11,'Complexity of the crisis'!$C$6:$AN$170,38,FALSE)</f>
        <v>2</v>
      </c>
      <c r="T11" s="138" t="str">
        <f>VLOOKUP(B11,Lists!$C$3:$E$163,3,FALSE)</f>
        <v>Americas</v>
      </c>
      <c r="U11" s="148">
        <f>VLOOKUP(B11,'INFORM Severity - hidden'!$C$5:$V$170,20,FALSE)</f>
        <v>44525</v>
      </c>
    </row>
    <row r="12" spans="1:21" x14ac:dyDescent="0.35">
      <c r="A12" s="134" t="str">
        <f t="array" ref="A12">IFERROR(INDEX(Lists!$B$2:$B$153,SMALL(IF(Lists!$H$2:$H$153="Yes",ROW(Lists!$B$2:$B$153)),ROW(8:8))-1,1),"")</f>
        <v>Complex crisis in CAR</v>
      </c>
      <c r="B12" s="135" t="str">
        <f>VLOOKUP(A12,Lists!$B$2:$G$153,2,FALSE)</f>
        <v>CAF001</v>
      </c>
      <c r="C12" s="135" t="str">
        <f>VLOOKUP(B12,'INFORM Severity - hidden'!$C$5:$D$160,2,FALSE)</f>
        <v>CAR</v>
      </c>
      <c r="D12" s="135" t="str">
        <f>VLOOKUP(A12,Lists!$B$2:$G$153,3,FALSE)</f>
        <v>CAF</v>
      </c>
      <c r="E12" s="135" t="str">
        <f>VLOOKUP(A12,Lists!$B$2:$G$153,5,FALSE)</f>
        <v>Complex crisis</v>
      </c>
      <c r="F12" s="231">
        <f t="shared" si="0"/>
        <v>4.3</v>
      </c>
      <c r="G12" s="139">
        <f t="shared" si="1"/>
        <v>5</v>
      </c>
      <c r="H12" s="139" t="str">
        <f t="shared" si="2"/>
        <v>Very High</v>
      </c>
      <c r="I12" s="232" t="str">
        <f>INDEX(Trends!$D$3:$D$404,MATCH(B12,Trends!$C$3:$C$404,0))</f>
        <v>Stable</v>
      </c>
      <c r="J12" s="139" t="str">
        <f>VLOOKUP($B12,Reliability!$A$3:$I$170,9,FALSE)</f>
        <v>Medium</v>
      </c>
      <c r="K12" s="233">
        <f t="shared" si="3"/>
        <v>4.4000000000000004</v>
      </c>
      <c r="L12" s="233">
        <f>VLOOKUP($B12,'Impact of the crisis'!$C$6:$N$170,12,FALSE)</f>
        <v>4.3</v>
      </c>
      <c r="M12" s="233">
        <f>VLOOKUP($B12,'Impact of the crisis'!$C$6:$AB$170,26,FALSE)</f>
        <v>4.5</v>
      </c>
      <c r="N12" s="233">
        <f>VLOOKUP($B12,'Conditions of people affected'!$C$6:$R$170,16,FALSE)</f>
        <v>4.05</v>
      </c>
      <c r="O12" s="233">
        <f>VLOOKUP($B12,'Conditions of people affected'!$C$6:$R$170,9,FALSE)</f>
        <v>4.0999999999999996</v>
      </c>
      <c r="P12" s="233">
        <f>VLOOKUP($B12,'Conditions of people affected'!$C$6:$R$170,15,FALSE)</f>
        <v>4</v>
      </c>
      <c r="Q12" s="233">
        <f t="shared" si="4"/>
        <v>4.5</v>
      </c>
      <c r="R12" s="233">
        <f>VLOOKUP($B12,'Complexity of the crisis'!$C$6:$AN$170,22,FALSE)</f>
        <v>4.5</v>
      </c>
      <c r="S12" s="234">
        <f>VLOOKUP($B12,'Complexity of the crisis'!$C$6:$AN$170,38,FALSE)</f>
        <v>4.5</v>
      </c>
      <c r="T12" s="138" t="str">
        <f>VLOOKUP(B12,Lists!$C$3:$E$163,3,FALSE)</f>
        <v>Africa</v>
      </c>
      <c r="U12" s="148">
        <f>VLOOKUP(B12,'INFORM Severity - hidden'!$C$5:$V$170,20,FALSE)</f>
        <v>44467</v>
      </c>
    </row>
    <row r="13" spans="1:21" x14ac:dyDescent="0.35">
      <c r="A13" s="134" t="str">
        <f t="array" ref="A13">IFERROR(INDEX(Lists!$B$2:$B$153,SMALL(IF(Lists!$H$2:$H$153="Yes",ROW(Lists!$B$2:$B$153)),ROW(9:9))-1,1),"")</f>
        <v>Multiple crises in Cameroon</v>
      </c>
      <c r="B13" s="135" t="str">
        <f>VLOOKUP(A13,Lists!$B$2:$G$153,2,FALSE)</f>
        <v>CMR001</v>
      </c>
      <c r="C13" s="135" t="str">
        <f>VLOOKUP(B13,'INFORM Severity - hidden'!$C$5:$D$160,2,FALSE)</f>
        <v>Cameroon</v>
      </c>
      <c r="D13" s="135" t="str">
        <f>VLOOKUP(A13,Lists!$B$2:$G$153,3,FALSE)</f>
        <v>CMR</v>
      </c>
      <c r="E13" s="135" t="str">
        <f>VLOOKUP(A13,Lists!$B$2:$G$153,5,FALSE)</f>
        <v>Multiple crises country</v>
      </c>
      <c r="F13" s="231">
        <f t="shared" si="0"/>
        <v>4.2</v>
      </c>
      <c r="G13" s="139">
        <f t="shared" si="1"/>
        <v>5</v>
      </c>
      <c r="H13" s="139" t="str">
        <f t="shared" si="2"/>
        <v>Very High</v>
      </c>
      <c r="I13" s="232" t="str">
        <f>INDEX(Trends!$D$3:$D$404,MATCH(B13,Trends!$C$3:$C$404,0))</f>
        <v>Stable</v>
      </c>
      <c r="J13" s="139" t="str">
        <f>VLOOKUP($B13,Reliability!$A$3:$I$170,9,FALSE)</f>
        <v>High</v>
      </c>
      <c r="K13" s="233">
        <f t="shared" si="3"/>
        <v>4.0999999999999996</v>
      </c>
      <c r="L13" s="233">
        <f>VLOOKUP($B13,'Impact of the crisis'!$C$6:$N$170,12,FALSE)</f>
        <v>4.7</v>
      </c>
      <c r="M13" s="233">
        <f>VLOOKUP($B13,'Impact of the crisis'!$C$6:$AB$170,26,FALSE)</f>
        <v>3.7</v>
      </c>
      <c r="N13" s="233">
        <f>VLOOKUP($B13,'Conditions of people affected'!$C$6:$R$170,16,FALSE)</f>
        <v>4.1500000000000004</v>
      </c>
      <c r="O13" s="233">
        <f>VLOOKUP($B13,'Conditions of people affected'!$C$6:$R$170,9,FALSE)</f>
        <v>4.3</v>
      </c>
      <c r="P13" s="233">
        <f>VLOOKUP($B13,'Conditions of people affected'!$C$6:$R$170,15,FALSE)</f>
        <v>4</v>
      </c>
      <c r="Q13" s="233">
        <f t="shared" si="4"/>
        <v>4.4000000000000004</v>
      </c>
      <c r="R13" s="233">
        <f>VLOOKUP($B13,'Complexity of the crisis'!$C$6:$AN$170,22,FALSE)</f>
        <v>4.2</v>
      </c>
      <c r="S13" s="234">
        <f>VLOOKUP($B13,'Complexity of the crisis'!$C$6:$AN$170,38,FALSE)</f>
        <v>4.5</v>
      </c>
      <c r="T13" s="138" t="str">
        <f>VLOOKUP(B13,Lists!$C$3:$E$163,3,FALSE)</f>
        <v>Africa</v>
      </c>
      <c r="U13" s="148">
        <f>VLOOKUP(B13,'INFORM Severity - hidden'!$C$5:$V$170,20,FALSE)</f>
        <v>44522</v>
      </c>
    </row>
    <row r="14" spans="1:21" x14ac:dyDescent="0.35">
      <c r="A14" s="134" t="str">
        <f t="array" ref="A14">IFERROR(INDEX(Lists!$B$2:$B$153,SMALL(IF(Lists!$H$2:$H$153="Yes",ROW(Lists!$B$2:$B$153)),ROW(10:10))-1,1),"")</f>
        <v>Complex crisis in DRC</v>
      </c>
      <c r="B14" s="135" t="str">
        <f>VLOOKUP(A14,Lists!$B$2:$G$153,2,FALSE)</f>
        <v>COD001</v>
      </c>
      <c r="C14" s="135" t="str">
        <f>VLOOKUP(B14,'INFORM Severity - hidden'!$C$5:$D$160,2,FALSE)</f>
        <v>DRC</v>
      </c>
      <c r="D14" s="135" t="str">
        <f>VLOOKUP(A14,Lists!$B$2:$G$153,3,FALSE)</f>
        <v>COD</v>
      </c>
      <c r="E14" s="135" t="str">
        <f>VLOOKUP(A14,Lists!$B$2:$G$153,5,FALSE)</f>
        <v>Complex crisis</v>
      </c>
      <c r="F14" s="231">
        <f t="shared" si="0"/>
        <v>4.5999999999999996</v>
      </c>
      <c r="G14" s="139">
        <f t="shared" si="1"/>
        <v>5</v>
      </c>
      <c r="H14" s="139" t="str">
        <f t="shared" si="2"/>
        <v>Very High</v>
      </c>
      <c r="I14" s="232" t="str">
        <f>INDEX(Trends!$D$3:$D$404,MATCH(B14,Trends!$C$3:$C$404,0))</f>
        <v>Stable</v>
      </c>
      <c r="J14" s="139" t="str">
        <f>VLOOKUP($B14,Reliability!$A$3:$I$170,9,FALSE)</f>
        <v>Medium</v>
      </c>
      <c r="K14" s="233">
        <f t="shared" si="3"/>
        <v>4.5</v>
      </c>
      <c r="L14" s="233">
        <f>VLOOKUP($B14,'Impact of the crisis'!$C$6:$N$170,12,FALSE)</f>
        <v>5</v>
      </c>
      <c r="M14" s="233">
        <f>VLOOKUP($B14,'Impact of the crisis'!$C$6:$AB$170,26,FALSE)</f>
        <v>4.0999999999999996</v>
      </c>
      <c r="N14" s="233">
        <f>VLOOKUP($B14,'Conditions of people affected'!$C$6:$R$170,16,FALSE)</f>
        <v>4.5</v>
      </c>
      <c r="O14" s="233">
        <f>VLOOKUP($B14,'Conditions of people affected'!$C$6:$R$170,9,FALSE)</f>
        <v>5</v>
      </c>
      <c r="P14" s="233">
        <f>VLOOKUP($B14,'Conditions of people affected'!$C$6:$R$170,15,FALSE)</f>
        <v>4</v>
      </c>
      <c r="Q14" s="233">
        <f t="shared" si="4"/>
        <v>4.8</v>
      </c>
      <c r="R14" s="233">
        <f>VLOOKUP($B14,'Complexity of the crisis'!$C$6:$AN$170,22,FALSE)</f>
        <v>5.0999999999999996</v>
      </c>
      <c r="S14" s="234">
        <f>VLOOKUP($B14,'Complexity of the crisis'!$C$6:$AN$170,38,FALSE)</f>
        <v>4.5</v>
      </c>
      <c r="T14" s="138" t="str">
        <f>VLOOKUP(B14,Lists!$C$3:$E$163,3,FALSE)</f>
        <v>Africa</v>
      </c>
      <c r="U14" s="148">
        <f>VLOOKUP(B14,'INFORM Severity - hidden'!$C$5:$V$170,20,FALSE)</f>
        <v>44519</v>
      </c>
    </row>
    <row r="15" spans="1:21" x14ac:dyDescent="0.35">
      <c r="A15" s="134" t="str">
        <f t="array" ref="A15">IFERROR(INDEX(Lists!$B$2:$B$153,SMALL(IF(Lists!$H$2:$H$153="Yes",ROW(Lists!$B$2:$B$153)),ROW(11:11))-1,1),"")</f>
        <v>Complex crisis in Congo</v>
      </c>
      <c r="B15" s="135" t="str">
        <f>VLOOKUP(A15,Lists!$B$2:$G$153,2,FALSE)</f>
        <v>COG001</v>
      </c>
      <c r="C15" s="135" t="str">
        <f>VLOOKUP(B15,'INFORM Severity - hidden'!$C$5:$D$160,2,FALSE)</f>
        <v>Congo</v>
      </c>
      <c r="D15" s="135" t="str">
        <f>VLOOKUP(A15,Lists!$B$2:$G$153,3,FALSE)</f>
        <v>COG</v>
      </c>
      <c r="E15" s="135" t="str">
        <f>VLOOKUP(A15,Lists!$B$2:$G$153,5,FALSE)</f>
        <v>Complex crisis</v>
      </c>
      <c r="F15" s="231">
        <f t="shared" si="0"/>
        <v>3.4</v>
      </c>
      <c r="G15" s="139">
        <f t="shared" si="1"/>
        <v>4</v>
      </c>
      <c r="H15" s="139" t="str">
        <f t="shared" si="2"/>
        <v>High</v>
      </c>
      <c r="I15" s="232" t="str">
        <f>INDEX(Trends!$D$3:$D$404,MATCH(B15,Trends!$C$3:$C$404,0))</f>
        <v>Stable</v>
      </c>
      <c r="J15" s="139" t="str">
        <f>VLOOKUP($B15,Reliability!$A$3:$I$170,9,FALSE)</f>
        <v>Low</v>
      </c>
      <c r="K15" s="233">
        <f t="shared" si="3"/>
        <v>3.6</v>
      </c>
      <c r="L15" s="233">
        <f>VLOOKUP($B15,'Impact of the crisis'!$C$6:$N$170,12,FALSE)</f>
        <v>4.2</v>
      </c>
      <c r="M15" s="233">
        <f>VLOOKUP($B15,'Impact of the crisis'!$C$6:$AB$170,26,FALSE)</f>
        <v>3.3</v>
      </c>
      <c r="N15" s="233">
        <f>VLOOKUP($B15,'Conditions of people affected'!$C$6:$R$170,16,FALSE)</f>
        <v>3.25</v>
      </c>
      <c r="O15" s="233">
        <f>VLOOKUP($B15,'Conditions of people affected'!$C$6:$R$170,9,FALSE)</f>
        <v>3.5</v>
      </c>
      <c r="P15" s="233">
        <f>VLOOKUP($B15,'Conditions of people affected'!$C$6:$R$170,15,FALSE)</f>
        <v>3</v>
      </c>
      <c r="Q15" s="233">
        <f t="shared" si="4"/>
        <v>3.3</v>
      </c>
      <c r="R15" s="233">
        <f>VLOOKUP($B15,'Complexity of the crisis'!$C$6:$AN$170,22,FALSE)</f>
        <v>3.1</v>
      </c>
      <c r="S15" s="234">
        <f>VLOOKUP($B15,'Complexity of the crisis'!$C$6:$AN$170,38,FALSE)</f>
        <v>3.5</v>
      </c>
      <c r="T15" s="138" t="str">
        <f>VLOOKUP(B15,Lists!$C$3:$E$163,3,FALSE)</f>
        <v>Africa</v>
      </c>
      <c r="U15" s="148">
        <f>VLOOKUP(B15,'INFORM Severity - hidden'!$C$5:$V$170,20,FALSE)</f>
        <v>44356</v>
      </c>
    </row>
    <row r="16" spans="1:21" x14ac:dyDescent="0.35">
      <c r="A16" s="134" t="str">
        <f t="array" ref="A16">IFERROR(INDEX(Lists!$B$2:$B$153,SMALL(IF(Lists!$H$2:$H$153="Yes",ROW(Lists!$B$2:$B$153)),ROW(12:12))-1,1),"")</f>
        <v>Complex crisis in Colombia</v>
      </c>
      <c r="B16" s="135" t="str">
        <f>VLOOKUP(A16,Lists!$B$2:$G$153,2,FALSE)</f>
        <v>COL001</v>
      </c>
      <c r="C16" s="135" t="str">
        <f>VLOOKUP(B16,'INFORM Severity - hidden'!$C$5:$D$160,2,FALSE)</f>
        <v>Colombia</v>
      </c>
      <c r="D16" s="135" t="str">
        <f>VLOOKUP(A16,Lists!$B$2:$G$153,3,FALSE)</f>
        <v>COL</v>
      </c>
      <c r="E16" s="135" t="str">
        <f>VLOOKUP(A16,Lists!$B$2:$G$153,5,FALSE)</f>
        <v>Complex crisis</v>
      </c>
      <c r="F16" s="231">
        <f t="shared" si="0"/>
        <v>4.0999999999999996</v>
      </c>
      <c r="G16" s="139">
        <f t="shared" si="1"/>
        <v>5</v>
      </c>
      <c r="H16" s="139" t="str">
        <f t="shared" si="2"/>
        <v>Very High</v>
      </c>
      <c r="I16" s="232" t="str">
        <f>INDEX(Trends!$D$3:$D$404,MATCH(B16,Trends!$C$3:$C$404,0))</f>
        <v>Increasing</v>
      </c>
      <c r="J16" s="139" t="str">
        <f>VLOOKUP($B16,Reliability!$A$3:$I$170,9,FALSE)</f>
        <v>High</v>
      </c>
      <c r="K16" s="233">
        <f t="shared" si="3"/>
        <v>4</v>
      </c>
      <c r="L16" s="233">
        <f>VLOOKUP($B16,'Impact of the crisis'!$C$6:$N$170,12,FALSE)</f>
        <v>5</v>
      </c>
      <c r="M16" s="233">
        <f>VLOOKUP($B16,'Impact of the crisis'!$C$6:$AB$170,26,FALSE)</f>
        <v>3.3</v>
      </c>
      <c r="N16" s="233">
        <f>VLOOKUP($B16,'Conditions of people affected'!$C$6:$R$170,16,FALSE)</f>
        <v>4.3</v>
      </c>
      <c r="O16" s="233">
        <f>VLOOKUP($B16,'Conditions of people affected'!$C$6:$R$170,9,FALSE)</f>
        <v>4.5999999999999996</v>
      </c>
      <c r="P16" s="233">
        <f>VLOOKUP($B16,'Conditions of people affected'!$C$6:$R$170,15,FALSE)</f>
        <v>4</v>
      </c>
      <c r="Q16" s="233">
        <f t="shared" si="4"/>
        <v>3.8</v>
      </c>
      <c r="R16" s="233">
        <f>VLOOKUP($B16,'Complexity of the crisis'!$C$6:$AN$170,22,FALSE)</f>
        <v>3.5</v>
      </c>
      <c r="S16" s="234">
        <f>VLOOKUP($B16,'Complexity of the crisis'!$C$6:$AN$170,38,FALSE)</f>
        <v>4</v>
      </c>
      <c r="T16" s="138" t="str">
        <f>VLOOKUP(B16,Lists!$C$3:$E$163,3,FALSE)</f>
        <v>Americas</v>
      </c>
      <c r="U16" s="148">
        <f>VLOOKUP(B16,'INFORM Severity - hidden'!$C$5:$V$170,20,FALSE)</f>
        <v>44494</v>
      </c>
    </row>
    <row r="17" spans="1:21" x14ac:dyDescent="0.35">
      <c r="A17" s="134" t="str">
        <f t="array" ref="A17">IFERROR(INDEX(Lists!$B$2:$B$153,SMALL(IF(Lists!$H$2:$H$153="Yes",ROW(Lists!$B$2:$B$153)),ROW(13:13))-1,1),"")</f>
        <v>Nicaraguan refugees in Costa Rica</v>
      </c>
      <c r="B17" s="135" t="str">
        <f>VLOOKUP(A17,Lists!$B$2:$G$153,2,FALSE)</f>
        <v>CRI002</v>
      </c>
      <c r="C17" s="135" t="str">
        <f>VLOOKUP(B17,'INFORM Severity - hidden'!$C$5:$D$160,2,FALSE)</f>
        <v>Costa Rica</v>
      </c>
      <c r="D17" s="135" t="str">
        <f>VLOOKUP(A17,Lists!$B$2:$G$153,3,FALSE)</f>
        <v>CRI</v>
      </c>
      <c r="E17" s="135" t="str">
        <f>VLOOKUP(A17,Lists!$B$2:$G$153,5,FALSE)</f>
        <v>International displacement</v>
      </c>
      <c r="F17" s="231">
        <f t="shared" si="0"/>
        <v>1.2</v>
      </c>
      <c r="G17" s="139">
        <f t="shared" si="1"/>
        <v>2</v>
      </c>
      <c r="H17" s="139" t="str">
        <f t="shared" si="2"/>
        <v>Low</v>
      </c>
      <c r="I17" s="232" t="str">
        <f>INDEX(Trends!$D$3:$D$404,MATCH(B17,Trends!$C$3:$C$404,0))</f>
        <v>Stable</v>
      </c>
      <c r="J17" s="139" t="str">
        <f>VLOOKUP($B17,Reliability!$A$3:$I$170,9,FALSE)</f>
        <v>Medium</v>
      </c>
      <c r="K17" s="233">
        <f t="shared" si="3"/>
        <v>1.3</v>
      </c>
      <c r="L17" s="233">
        <f>VLOOKUP($B17,'Impact of the crisis'!$C$6:$N$170,12,FALSE)</f>
        <v>1</v>
      </c>
      <c r="M17" s="233">
        <f>VLOOKUP($B17,'Impact of the crisis'!$C$6:$AB$170,26,FALSE)</f>
        <v>1.5</v>
      </c>
      <c r="N17" s="233">
        <f>VLOOKUP($B17,'Conditions of people affected'!$C$6:$R$170,16,FALSE)</f>
        <v>1.05</v>
      </c>
      <c r="O17" s="233">
        <f>VLOOKUP($B17,'Conditions of people affected'!$C$6:$R$170,9,FALSE)</f>
        <v>1.1000000000000001</v>
      </c>
      <c r="P17" s="233">
        <f>VLOOKUP($B17,'Conditions of people affected'!$C$6:$R$170,15,FALSE)</f>
        <v>1</v>
      </c>
      <c r="Q17" s="233">
        <f t="shared" si="4"/>
        <v>1.2</v>
      </c>
      <c r="R17" s="233">
        <f>VLOOKUP($B17,'Complexity of the crisis'!$C$6:$AN$170,22,FALSE)</f>
        <v>0.9</v>
      </c>
      <c r="S17" s="234">
        <f>VLOOKUP($B17,'Complexity of the crisis'!$C$6:$AN$170,38,FALSE)</f>
        <v>1.5</v>
      </c>
      <c r="T17" s="138" t="str">
        <f>VLOOKUP(B17,Lists!$C$3:$E$163,3,FALSE)</f>
        <v>Americas</v>
      </c>
      <c r="U17" s="148">
        <f>VLOOKUP(B17,'INFORM Severity - hidden'!$C$5:$V$170,20,FALSE)</f>
        <v>44351</v>
      </c>
    </row>
    <row r="18" spans="1:21" x14ac:dyDescent="0.35">
      <c r="A18" s="134" t="str">
        <f t="array" ref="A18">IFERROR(INDEX(Lists!$B$2:$B$153,SMALL(IF(Lists!$H$2:$H$153="Yes",ROW(Lists!$B$2:$B$153)),ROW(14:14))-1,1),"")</f>
        <v>Multiple crises in Djibouti</v>
      </c>
      <c r="B18" s="135" t="str">
        <f>VLOOKUP(A18,Lists!$B$2:$G$153,2,FALSE)</f>
        <v>DJI001</v>
      </c>
      <c r="C18" s="135" t="str">
        <f>VLOOKUP(B18,'INFORM Severity - hidden'!$C$5:$D$160,2,FALSE)</f>
        <v>Djibouti</v>
      </c>
      <c r="D18" s="135" t="str">
        <f>VLOOKUP(A18,Lists!$B$2:$G$153,3,FALSE)</f>
        <v>DJI</v>
      </c>
      <c r="E18" s="135" t="str">
        <f>VLOOKUP(A18,Lists!$B$2:$G$153,5,FALSE)</f>
        <v>Multiple crises country</v>
      </c>
      <c r="F18" s="231">
        <f t="shared" si="0"/>
        <v>2.8</v>
      </c>
      <c r="G18" s="139">
        <f t="shared" si="1"/>
        <v>3</v>
      </c>
      <c r="H18" s="139" t="str">
        <f t="shared" si="2"/>
        <v>Medium</v>
      </c>
      <c r="I18" s="232" t="str">
        <f>INDEX(Trends!$D$3:$D$404,MATCH(B18,Trends!$C$3:$C$404,0))</f>
        <v>Increasing</v>
      </c>
      <c r="J18" s="139" t="str">
        <f>VLOOKUP($B18,Reliability!$A$3:$I$170,9,FALSE)</f>
        <v>Very High</v>
      </c>
      <c r="K18" s="233">
        <f t="shared" si="3"/>
        <v>2.5</v>
      </c>
      <c r="L18" s="233">
        <f>VLOOKUP($B18,'Impact of the crisis'!$C$6:$N$170,12,FALSE)</f>
        <v>3.1</v>
      </c>
      <c r="M18" s="233">
        <f>VLOOKUP($B18,'Impact of the crisis'!$C$6:$AB$170,26,FALSE)</f>
        <v>2.1</v>
      </c>
      <c r="N18" s="233">
        <f>VLOOKUP($B18,'Conditions of people affected'!$C$6:$R$170,16,FALSE)</f>
        <v>2.65</v>
      </c>
      <c r="O18" s="233">
        <f>VLOOKUP($B18,'Conditions of people affected'!$C$6:$R$170,9,FALSE)</f>
        <v>2.2999999999999998</v>
      </c>
      <c r="P18" s="233">
        <f>VLOOKUP($B18,'Conditions of people affected'!$C$6:$R$170,15,FALSE)</f>
        <v>3</v>
      </c>
      <c r="Q18" s="233">
        <f t="shared" si="4"/>
        <v>3.3</v>
      </c>
      <c r="R18" s="233">
        <f>VLOOKUP($B18,'Complexity of the crisis'!$C$6:$AN$170,22,FALSE)</f>
        <v>3.1</v>
      </c>
      <c r="S18" s="234">
        <f>VLOOKUP($B18,'Complexity of the crisis'!$C$6:$AN$170,38,FALSE)</f>
        <v>3.5</v>
      </c>
      <c r="T18" s="138" t="str">
        <f>VLOOKUP(B18,Lists!$C$3:$E$163,3,FALSE)</f>
        <v>Africa</v>
      </c>
      <c r="U18" s="148">
        <f>VLOOKUP(B18,'INFORM Severity - hidden'!$C$5:$V$170,20,FALSE)</f>
        <v>44521</v>
      </c>
    </row>
    <row r="19" spans="1:21" x14ac:dyDescent="0.35">
      <c r="A19" s="134" t="str">
        <f t="array" ref="A19">IFERROR(INDEX(Lists!$B$2:$B$153,SMALL(IF(Lists!$H$2:$H$153="Yes",ROW(Lists!$B$2:$B$153)),ROW(15:15))-1,1),"")</f>
        <v>Multiple crises in Algeria</v>
      </c>
      <c r="B19" s="135" t="str">
        <f>VLOOKUP(A19,Lists!$B$2:$G$153,2,FALSE)</f>
        <v>DZA004</v>
      </c>
      <c r="C19" s="135" t="str">
        <f>VLOOKUP(B19,'INFORM Severity - hidden'!$C$5:$D$160,2,FALSE)</f>
        <v>Algeria</v>
      </c>
      <c r="D19" s="135" t="str">
        <f>VLOOKUP(A19,Lists!$B$2:$G$153,3,FALSE)</f>
        <v>DZA</v>
      </c>
      <c r="E19" s="135" t="str">
        <f>VLOOKUP(A19,Lists!$B$2:$G$153,5,FALSE)</f>
        <v>Multiple crises country</v>
      </c>
      <c r="F19" s="231" t="str">
        <f t="shared" si="0"/>
        <v>x</v>
      </c>
      <c r="G19" s="139" t="str">
        <f t="shared" si="1"/>
        <v>x</v>
      </c>
      <c r="H19" s="139" t="str">
        <f t="shared" si="2"/>
        <v>x</v>
      </c>
      <c r="I19" s="232" t="str">
        <f>INDEX(Trends!$D$3:$D$404,MATCH(B19,Trends!$C$3:$C$404,0))</f>
        <v>-</v>
      </c>
      <c r="J19" s="139" t="str">
        <f>VLOOKUP($B19,Reliability!$A$3:$I$170,9,FALSE)</f>
        <v>Very Low</v>
      </c>
      <c r="K19" s="233">
        <f t="shared" si="3"/>
        <v>4.4000000000000004</v>
      </c>
      <c r="L19" s="233">
        <f>VLOOKUP($B19,'Impact of the crisis'!$C$6:$N$170,12,FALSE)</f>
        <v>5</v>
      </c>
      <c r="M19" s="233">
        <f>VLOOKUP($B19,'Impact of the crisis'!$C$6:$AB$170,26,FALSE)</f>
        <v>4</v>
      </c>
      <c r="N19" s="233" t="str">
        <f>VLOOKUP($B19,'Conditions of people affected'!$C$6:$R$170,16,FALSE)</f>
        <v>x</v>
      </c>
      <c r="O19" s="233" t="str">
        <f>VLOOKUP($B19,'Conditions of people affected'!$C$6:$R$170,9,FALSE)</f>
        <v>x</v>
      </c>
      <c r="P19" s="233" t="str">
        <f>VLOOKUP($B19,'Conditions of people affected'!$C$6:$R$170,15,FALSE)</f>
        <v>x</v>
      </c>
      <c r="Q19" s="233">
        <f t="shared" si="4"/>
        <v>2.7</v>
      </c>
      <c r="R19" s="233">
        <f>VLOOKUP($B19,'Complexity of the crisis'!$C$6:$AN$170,22,FALSE)</f>
        <v>3.6</v>
      </c>
      <c r="S19" s="234">
        <f>VLOOKUP($B19,'Complexity of the crisis'!$C$6:$AN$170,38,FALSE)</f>
        <v>1.5</v>
      </c>
      <c r="T19" s="138" t="str">
        <f>VLOOKUP(B19,Lists!$C$3:$E$163,3,FALSE)</f>
        <v>Africa</v>
      </c>
      <c r="U19" s="148">
        <f>VLOOKUP(B19,'INFORM Severity - hidden'!$C$5:$V$170,20,FALSE)</f>
        <v>44357</v>
      </c>
    </row>
    <row r="20" spans="1:21" x14ac:dyDescent="0.35">
      <c r="A20" s="134" t="str">
        <f t="array" ref="A20">IFERROR(INDEX(Lists!$B$2:$B$153,SMALL(IF(Lists!$H$2:$H$153="Yes",ROW(Lists!$B$2:$B$153)),ROW(16:16))-1,1),"")</f>
        <v>Venezuela displacement in Ecuador</v>
      </c>
      <c r="B20" s="135" t="str">
        <f>VLOOKUP(A20,Lists!$B$2:$G$153,2,FALSE)</f>
        <v>ECU002</v>
      </c>
      <c r="C20" s="135" t="str">
        <f>VLOOKUP(B20,'INFORM Severity - hidden'!$C$5:$D$160,2,FALSE)</f>
        <v>Ecuador</v>
      </c>
      <c r="D20" s="135" t="str">
        <f>VLOOKUP(A20,Lists!$B$2:$G$153,3,FALSE)</f>
        <v>ECU</v>
      </c>
      <c r="E20" s="135" t="str">
        <f>VLOOKUP(A20,Lists!$B$2:$G$153,5,FALSE)</f>
        <v>International displacement</v>
      </c>
      <c r="F20" s="231">
        <f t="shared" si="0"/>
        <v>2.4</v>
      </c>
      <c r="G20" s="139">
        <f t="shared" si="1"/>
        <v>3</v>
      </c>
      <c r="H20" s="139" t="str">
        <f t="shared" si="2"/>
        <v>Medium</v>
      </c>
      <c r="I20" s="232" t="str">
        <f>INDEX(Trends!$D$3:$D$404,MATCH(B20,Trends!$C$3:$C$404,0))</f>
        <v>Stable</v>
      </c>
      <c r="J20" s="139" t="str">
        <f>VLOOKUP($B20,Reliability!$A$3:$I$170,9,FALSE)</f>
        <v>Medium</v>
      </c>
      <c r="K20" s="233">
        <f t="shared" si="3"/>
        <v>1.9</v>
      </c>
      <c r="L20" s="233">
        <f>VLOOKUP($B20,'Impact of the crisis'!$C$6:$N$170,12,FALSE)</f>
        <v>1.4</v>
      </c>
      <c r="M20" s="233">
        <f>VLOOKUP($B20,'Impact of the crisis'!$C$6:$AB$170,26,FALSE)</f>
        <v>2.2000000000000002</v>
      </c>
      <c r="N20" s="233">
        <f>VLOOKUP($B20,'Conditions of people affected'!$C$6:$R$170,16,FALSE)</f>
        <v>2.85</v>
      </c>
      <c r="O20" s="233">
        <f>VLOOKUP($B20,'Conditions of people affected'!$C$6:$R$170,9,FALSE)</f>
        <v>2.7</v>
      </c>
      <c r="P20" s="233">
        <f>VLOOKUP($B20,'Conditions of people affected'!$C$6:$R$170,15,FALSE)</f>
        <v>3</v>
      </c>
      <c r="Q20" s="233">
        <f t="shared" si="4"/>
        <v>2.1</v>
      </c>
      <c r="R20" s="233">
        <f>VLOOKUP($B20,'Complexity of the crisis'!$C$6:$AN$170,22,FALSE)</f>
        <v>2.6</v>
      </c>
      <c r="S20" s="234">
        <f>VLOOKUP($B20,'Complexity of the crisis'!$C$6:$AN$170,38,FALSE)</f>
        <v>1.5</v>
      </c>
      <c r="T20" s="138" t="str">
        <f>VLOOKUP(B20,Lists!$C$3:$E$163,3,FALSE)</f>
        <v>Americas</v>
      </c>
      <c r="U20" s="148">
        <f>VLOOKUP(B20,'INFORM Severity - hidden'!$C$5:$V$170,20,FALSE)</f>
        <v>44348</v>
      </c>
    </row>
    <row r="21" spans="1:21" x14ac:dyDescent="0.35">
      <c r="A21" s="134" t="str">
        <f t="array" ref="A21">IFERROR(INDEX(Lists!$B$2:$B$153,SMALL(IF(Lists!$H$2:$H$153="Yes",ROW(Lists!$B$2:$B$153)),ROW(17:17))-1,1),"")</f>
        <v>Syrian Refugee Crisis in Egypt</v>
      </c>
      <c r="B21" s="135" t="str">
        <f>VLOOKUP(A21,Lists!$B$2:$G$153,2,FALSE)</f>
        <v>EGY002</v>
      </c>
      <c r="C21" s="135" t="str">
        <f>VLOOKUP(B21,'INFORM Severity - hidden'!$C$5:$D$160,2,FALSE)</f>
        <v>Egypt</v>
      </c>
      <c r="D21" s="135" t="str">
        <f>VLOOKUP(A21,Lists!$B$2:$G$153,3,FALSE)</f>
        <v>EGY</v>
      </c>
      <c r="E21" s="135" t="str">
        <f>VLOOKUP(A21,Lists!$B$2:$G$153,5,FALSE)</f>
        <v>International displacement</v>
      </c>
      <c r="F21" s="231">
        <f t="shared" si="0"/>
        <v>2.5</v>
      </c>
      <c r="G21" s="139">
        <f t="shared" si="1"/>
        <v>3</v>
      </c>
      <c r="H21" s="139" t="str">
        <f t="shared" si="2"/>
        <v>Medium</v>
      </c>
      <c r="I21" s="232" t="str">
        <f>INDEX(Trends!$D$3:$D$404,MATCH(B21,Trends!$C$3:$C$404,0))</f>
        <v>Stable</v>
      </c>
      <c r="J21" s="139" t="str">
        <f>VLOOKUP($B21,Reliability!$A$3:$I$170,9,FALSE)</f>
        <v>Medium</v>
      </c>
      <c r="K21" s="233">
        <f t="shared" si="3"/>
        <v>2.2999999999999998</v>
      </c>
      <c r="L21" s="233">
        <f>VLOOKUP($B21,'Impact of the crisis'!$C$6:$N$170,12,FALSE)</f>
        <v>2.4</v>
      </c>
      <c r="M21" s="233">
        <f>VLOOKUP($B21,'Impact of the crisis'!$C$6:$AB$170,26,FALSE)</f>
        <v>2.2999999999999998</v>
      </c>
      <c r="N21" s="233">
        <f>VLOOKUP($B21,'Conditions of people affected'!$C$6:$R$170,16,FALSE)</f>
        <v>2.4</v>
      </c>
      <c r="O21" s="233">
        <f>VLOOKUP($B21,'Conditions of people affected'!$C$6:$R$170,9,FALSE)</f>
        <v>2.8</v>
      </c>
      <c r="P21" s="233">
        <f>VLOOKUP($B21,'Conditions of people affected'!$C$6:$R$170,15,FALSE)</f>
        <v>2</v>
      </c>
      <c r="Q21" s="233">
        <f t="shared" si="4"/>
        <v>2.8</v>
      </c>
      <c r="R21" s="233">
        <f>VLOOKUP($B21,'Complexity of the crisis'!$C$6:$AN$170,22,FALSE)</f>
        <v>3.7</v>
      </c>
      <c r="S21" s="234">
        <f>VLOOKUP($B21,'Complexity of the crisis'!$C$6:$AN$170,38,FALSE)</f>
        <v>1.5</v>
      </c>
      <c r="T21" s="138" t="str">
        <f>VLOOKUP(B21,Lists!$C$3:$E$163,3,FALSE)</f>
        <v>Africa</v>
      </c>
      <c r="U21" s="148">
        <f>VLOOKUP(B21,'INFORM Severity - hidden'!$C$5:$V$170,20,FALSE)</f>
        <v>44411</v>
      </c>
    </row>
    <row r="22" spans="1:21" x14ac:dyDescent="0.35">
      <c r="A22" s="134" t="str">
        <f t="array" ref="A22">IFERROR(INDEX(Lists!$B$2:$B$153,SMALL(IF(Lists!$H$2:$H$153="Yes",ROW(Lists!$B$2:$B$153)),ROW(18:18))-1,1),"")</f>
        <v>Complex crisis in Eritrea</v>
      </c>
      <c r="B22" s="135" t="str">
        <f>VLOOKUP(A22,Lists!$B$2:$G$153,2,FALSE)</f>
        <v>ERI001</v>
      </c>
      <c r="C22" s="135" t="str">
        <f>VLOOKUP(B22,'INFORM Severity - hidden'!$C$5:$D$160,2,FALSE)</f>
        <v>Eritrea</v>
      </c>
      <c r="D22" s="135" t="str">
        <f>VLOOKUP(A22,Lists!$B$2:$G$153,3,FALSE)</f>
        <v>ERI</v>
      </c>
      <c r="E22" s="135" t="str">
        <f>VLOOKUP(A22,Lists!$B$2:$G$153,5,FALSE)</f>
        <v>Complex crisis</v>
      </c>
      <c r="F22" s="231">
        <f t="shared" si="0"/>
        <v>3.8</v>
      </c>
      <c r="G22" s="139">
        <f t="shared" si="1"/>
        <v>4</v>
      </c>
      <c r="H22" s="139" t="str">
        <f t="shared" si="2"/>
        <v>High</v>
      </c>
      <c r="I22" s="232" t="str">
        <f>INDEX(Trends!$D$3:$D$404,MATCH(B22,Trends!$C$3:$C$404,0))</f>
        <v>Stable</v>
      </c>
      <c r="J22" s="139" t="str">
        <f>VLOOKUP($B22,Reliability!$A$3:$I$170,9,FALSE)</f>
        <v>Medium</v>
      </c>
      <c r="K22" s="233">
        <f t="shared" si="3"/>
        <v>3.4</v>
      </c>
      <c r="L22" s="233">
        <f>VLOOKUP($B22,'Impact of the crisis'!$C$6:$N$170,12,FALSE)</f>
        <v>3.8</v>
      </c>
      <c r="M22" s="233">
        <f>VLOOKUP($B22,'Impact of the crisis'!$C$6:$AB$170,26,FALSE)</f>
        <v>3.1</v>
      </c>
      <c r="N22" s="233">
        <f>VLOOKUP($B22,'Conditions of people affected'!$C$6:$R$170,16,FALSE)</f>
        <v>3.5</v>
      </c>
      <c r="O22" s="233">
        <f>VLOOKUP($B22,'Conditions of people affected'!$C$6:$R$170,9,FALSE)</f>
        <v>4</v>
      </c>
      <c r="P22" s="233">
        <f>VLOOKUP($B22,'Conditions of people affected'!$C$6:$R$170,15,FALSE)</f>
        <v>3</v>
      </c>
      <c r="Q22" s="233">
        <f t="shared" si="4"/>
        <v>4.5999999999999996</v>
      </c>
      <c r="R22" s="233">
        <f>VLOOKUP($B22,'Complexity of the crisis'!$C$6:$AN$170,22,FALSE)</f>
        <v>4.0999999999999996</v>
      </c>
      <c r="S22" s="234">
        <f>VLOOKUP($B22,'Complexity of the crisis'!$C$6:$AN$170,38,FALSE)</f>
        <v>5</v>
      </c>
      <c r="T22" s="138" t="str">
        <f>VLOOKUP(B22,Lists!$C$3:$E$163,3,FALSE)</f>
        <v>Africa</v>
      </c>
      <c r="U22" s="148">
        <f>VLOOKUP(B22,'INFORM Severity - hidden'!$C$5:$V$170,20,FALSE)</f>
        <v>44350</v>
      </c>
    </row>
    <row r="23" spans="1:21" x14ac:dyDescent="0.35">
      <c r="A23" s="134" t="str">
        <f t="array" ref="A23">IFERROR(INDEX(Lists!$B$2:$B$153,SMALL(IF(Lists!$H$2:$H$153="Yes",ROW(Lists!$B$2:$B$153)),ROW(19:19))-1,1),"")</f>
        <v>Mixed migration flows in spain</v>
      </c>
      <c r="B23" s="135" t="str">
        <f>VLOOKUP(A23,Lists!$B$2:$G$153,2,FALSE)</f>
        <v>ESP002</v>
      </c>
      <c r="C23" s="135" t="str">
        <f>VLOOKUP(B23,'INFORM Severity - hidden'!$C$5:$D$160,2,FALSE)</f>
        <v>Spain</v>
      </c>
      <c r="D23" s="135" t="str">
        <f>VLOOKUP(A23,Lists!$B$2:$G$153,3,FALSE)</f>
        <v>ESP</v>
      </c>
      <c r="E23" s="135" t="str">
        <f>VLOOKUP(A23,Lists!$B$2:$G$153,5,FALSE)</f>
        <v>International displacement</v>
      </c>
      <c r="F23" s="231">
        <f t="shared" si="0"/>
        <v>1.8</v>
      </c>
      <c r="G23" s="139">
        <f t="shared" si="1"/>
        <v>2</v>
      </c>
      <c r="H23" s="139" t="str">
        <f t="shared" si="2"/>
        <v>Low</v>
      </c>
      <c r="I23" s="232" t="str">
        <f>INDEX(Trends!$D$3:$D$404,MATCH(B23,Trends!$C$3:$C$404,0))</f>
        <v>Stable</v>
      </c>
      <c r="J23" s="139" t="str">
        <f>VLOOKUP($B23,Reliability!$A$3:$I$170,9,FALSE)</f>
        <v>High</v>
      </c>
      <c r="K23" s="233">
        <f t="shared" si="3"/>
        <v>2.5</v>
      </c>
      <c r="L23" s="233">
        <f>VLOOKUP($B23,'Impact of the crisis'!$C$6:$N$170,12,FALSE)</f>
        <v>2.2000000000000002</v>
      </c>
      <c r="M23" s="233">
        <f>VLOOKUP($B23,'Impact of the crisis'!$C$6:$AB$170,26,FALSE)</f>
        <v>2.6</v>
      </c>
      <c r="N23" s="233">
        <f>VLOOKUP($B23,'Conditions of people affected'!$C$6:$R$170,16,FALSE)</f>
        <v>1.4</v>
      </c>
      <c r="O23" s="233">
        <f>VLOOKUP($B23,'Conditions of people affected'!$C$6:$R$170,9,FALSE)</f>
        <v>1.8</v>
      </c>
      <c r="P23" s="233">
        <f>VLOOKUP($B23,'Conditions of people affected'!$C$6:$R$170,15,FALSE)</f>
        <v>1</v>
      </c>
      <c r="Q23" s="233">
        <f t="shared" si="4"/>
        <v>1.8</v>
      </c>
      <c r="R23" s="233">
        <f>VLOOKUP($B23,'Complexity of the crisis'!$C$6:$AN$170,22,FALSE)</f>
        <v>2.1</v>
      </c>
      <c r="S23" s="234">
        <f>VLOOKUP($B23,'Complexity of the crisis'!$C$6:$AN$170,38,FALSE)</f>
        <v>1.5</v>
      </c>
      <c r="T23" s="138" t="str">
        <f>VLOOKUP(B23,Lists!$C$3:$E$163,3,FALSE)</f>
        <v>Europe</v>
      </c>
      <c r="U23" s="148">
        <f>VLOOKUP(B23,'INFORM Severity - hidden'!$C$5:$V$170,20,FALSE)</f>
        <v>44376</v>
      </c>
    </row>
    <row r="24" spans="1:21" x14ac:dyDescent="0.35">
      <c r="A24" s="134" t="str">
        <f t="array" ref="A24">IFERROR(INDEX(Lists!$B$2:$B$153,SMALL(IF(Lists!$H$2:$H$153="Yes",ROW(Lists!$B$2:$B$153)),ROW(20:20))-1,1),"")</f>
        <v>Complex crisis in Ethiopia</v>
      </c>
      <c r="B24" s="135" t="str">
        <f>VLOOKUP(A24,Lists!$B$2:$G$153,2,FALSE)</f>
        <v>ETH001</v>
      </c>
      <c r="C24" s="135" t="str">
        <f>VLOOKUP(B24,'INFORM Severity - hidden'!$C$5:$D$160,2,FALSE)</f>
        <v>Ethiopia</v>
      </c>
      <c r="D24" s="135" t="str">
        <f>VLOOKUP(A24,Lists!$B$2:$G$153,3,FALSE)</f>
        <v>ETH</v>
      </c>
      <c r="E24" s="135" t="str">
        <f>VLOOKUP(A24,Lists!$B$2:$G$153,5,FALSE)</f>
        <v>Complex crisis</v>
      </c>
      <c r="F24" s="231">
        <f t="shared" si="0"/>
        <v>4.8</v>
      </c>
      <c r="G24" s="139">
        <f t="shared" si="1"/>
        <v>5</v>
      </c>
      <c r="H24" s="139" t="str">
        <f t="shared" si="2"/>
        <v>Very High</v>
      </c>
      <c r="I24" s="232" t="str">
        <f>INDEX(Trends!$D$3:$D$404,MATCH(B24,Trends!$C$3:$C$404,0))</f>
        <v>Increasing</v>
      </c>
      <c r="J24" s="139" t="str">
        <f>VLOOKUP($B24,Reliability!$A$3:$I$170,9,FALSE)</f>
        <v>High</v>
      </c>
      <c r="K24" s="233">
        <f t="shared" si="3"/>
        <v>4.8</v>
      </c>
      <c r="L24" s="233">
        <f>VLOOKUP($B24,'Impact of the crisis'!$C$6:$N$170,12,FALSE)</f>
        <v>5</v>
      </c>
      <c r="M24" s="233">
        <f>VLOOKUP($B24,'Impact of the crisis'!$C$6:$AB$170,26,FALSE)</f>
        <v>4.7</v>
      </c>
      <c r="N24" s="233">
        <f>VLOOKUP($B24,'Conditions of people affected'!$C$6:$R$170,16,FALSE)</f>
        <v>5</v>
      </c>
      <c r="O24" s="233">
        <f>VLOOKUP($B24,'Conditions of people affected'!$C$6:$R$170,9,FALSE)</f>
        <v>5</v>
      </c>
      <c r="P24" s="233">
        <f>VLOOKUP($B24,'Conditions of people affected'!$C$6:$R$170,15,FALSE)</f>
        <v>5</v>
      </c>
      <c r="Q24" s="233">
        <f t="shared" si="4"/>
        <v>4.5999999999999996</v>
      </c>
      <c r="R24" s="233">
        <f>VLOOKUP($B24,'Complexity of the crisis'!$C$6:$AN$170,22,FALSE)</f>
        <v>4.5999999999999996</v>
      </c>
      <c r="S24" s="234">
        <f>VLOOKUP($B24,'Complexity of the crisis'!$C$6:$AN$170,38,FALSE)</f>
        <v>4.5</v>
      </c>
      <c r="T24" s="138" t="str">
        <f>VLOOKUP(B24,Lists!$C$3:$E$163,3,FALSE)</f>
        <v>Africa</v>
      </c>
      <c r="U24" s="148">
        <f>VLOOKUP(B24,'INFORM Severity - hidden'!$C$5:$V$170,20,FALSE)</f>
        <v>44514</v>
      </c>
    </row>
    <row r="25" spans="1:21" x14ac:dyDescent="0.35">
      <c r="A25" s="134" t="str">
        <f t="array" ref="A25">IFERROR(INDEX(Lists!$B$2:$B$153,SMALL(IF(Lists!$H$2:$H$153="Yes",ROW(Lists!$B$2:$B$153)),ROW(21:21))-1,1),"")</f>
        <v>Mixed migration flows in Greece</v>
      </c>
      <c r="B25" s="135" t="str">
        <f>VLOOKUP(A25,Lists!$B$2:$G$153,2,FALSE)</f>
        <v>GRC002</v>
      </c>
      <c r="C25" s="135" t="str">
        <f>VLOOKUP(B25,'INFORM Severity - hidden'!$C$5:$D$160,2,FALSE)</f>
        <v>Greece</v>
      </c>
      <c r="D25" s="135" t="str">
        <f>VLOOKUP(A25,Lists!$B$2:$G$153,3,FALSE)</f>
        <v>GRC</v>
      </c>
      <c r="E25" s="135" t="str">
        <f>VLOOKUP(A25,Lists!$B$2:$G$153,5,FALSE)</f>
        <v>International displacement</v>
      </c>
      <c r="F25" s="231">
        <f t="shared" si="0"/>
        <v>1.7</v>
      </c>
      <c r="G25" s="139">
        <f t="shared" si="1"/>
        <v>2</v>
      </c>
      <c r="H25" s="139" t="str">
        <f t="shared" si="2"/>
        <v>Low</v>
      </c>
      <c r="I25" s="232" t="str">
        <f>INDEX(Trends!$D$3:$D$404,MATCH(B25,Trends!$C$3:$C$404,0))</f>
        <v>Stable</v>
      </c>
      <c r="J25" s="139" t="str">
        <f>VLOOKUP($B25,Reliability!$A$3:$I$170,9,FALSE)</f>
        <v>High</v>
      </c>
      <c r="K25" s="233">
        <f t="shared" si="3"/>
        <v>2.2000000000000002</v>
      </c>
      <c r="L25" s="233">
        <f>VLOOKUP($B25,'Impact of the crisis'!$C$6:$N$170,12,FALSE)</f>
        <v>0.3</v>
      </c>
      <c r="M25" s="233">
        <f>VLOOKUP($B25,'Impact of the crisis'!$C$6:$AB$170,26,FALSE)</f>
        <v>2.9</v>
      </c>
      <c r="N25" s="233">
        <f>VLOOKUP($B25,'Conditions of people affected'!$C$6:$R$170,16,FALSE)</f>
        <v>1.2</v>
      </c>
      <c r="O25" s="233">
        <f>VLOOKUP($B25,'Conditions of people affected'!$C$6:$R$170,9,FALSE)</f>
        <v>0.4</v>
      </c>
      <c r="P25" s="233">
        <f>VLOOKUP($B25,'Conditions of people affected'!$C$6:$R$170,15,FALSE)</f>
        <v>2</v>
      </c>
      <c r="Q25" s="233">
        <f t="shared" si="4"/>
        <v>2.1</v>
      </c>
      <c r="R25" s="233">
        <f>VLOOKUP($B25,'Complexity of the crisis'!$C$6:$AN$170,22,FALSE)</f>
        <v>2.2000000000000002</v>
      </c>
      <c r="S25" s="234">
        <f>VLOOKUP($B25,'Complexity of the crisis'!$C$6:$AN$170,38,FALSE)</f>
        <v>2</v>
      </c>
      <c r="T25" s="138" t="str">
        <f>VLOOKUP(B25,Lists!$C$3:$E$163,3,FALSE)</f>
        <v>Europe</v>
      </c>
      <c r="U25" s="148">
        <f>VLOOKUP(B25,'INFORM Severity - hidden'!$C$5:$V$170,20,FALSE)</f>
        <v>44522</v>
      </c>
    </row>
    <row r="26" spans="1:21" x14ac:dyDescent="0.35">
      <c r="A26" s="134" t="str">
        <f t="array" ref="A26">IFERROR(INDEX(Lists!$B$2:$B$153,SMALL(IF(Lists!$H$2:$H$153="Yes",ROW(Lists!$B$2:$B$153)),ROW(22:22))-1,1),"")</f>
        <v>Complex crisis in Guatemala</v>
      </c>
      <c r="B26" s="135" t="str">
        <f>VLOOKUP(A26,Lists!$B$2:$G$153,2,FALSE)</f>
        <v>GTM001</v>
      </c>
      <c r="C26" s="135" t="str">
        <f>VLOOKUP(B26,'INFORM Severity - hidden'!$C$5:$D$160,2,FALSE)</f>
        <v>Guatemala</v>
      </c>
      <c r="D26" s="135" t="str">
        <f>VLOOKUP(A26,Lists!$B$2:$G$153,3,FALSE)</f>
        <v>GTM</v>
      </c>
      <c r="E26" s="135" t="str">
        <f>VLOOKUP(A26,Lists!$B$2:$G$153,5,FALSE)</f>
        <v>Complex crisis</v>
      </c>
      <c r="F26" s="231">
        <f t="shared" si="0"/>
        <v>3.6</v>
      </c>
      <c r="G26" s="139">
        <f t="shared" si="1"/>
        <v>4</v>
      </c>
      <c r="H26" s="139" t="str">
        <f t="shared" si="2"/>
        <v>High</v>
      </c>
      <c r="I26" s="232" t="str">
        <f>INDEX(Trends!$D$3:$D$404,MATCH(B26,Trends!$C$3:$C$404,0))</f>
        <v>Stable</v>
      </c>
      <c r="J26" s="139" t="str">
        <f>VLOOKUP($B26,Reliability!$A$3:$I$170,9,FALSE)</f>
        <v>Very High</v>
      </c>
      <c r="K26" s="233">
        <f t="shared" si="3"/>
        <v>3.8</v>
      </c>
      <c r="L26" s="233">
        <f>VLOOKUP($B26,'Impact of the crisis'!$C$6:$N$170,12,FALSE)</f>
        <v>4.4000000000000004</v>
      </c>
      <c r="M26" s="233">
        <f>VLOOKUP($B26,'Impact of the crisis'!$C$6:$AB$170,26,FALSE)</f>
        <v>3.5</v>
      </c>
      <c r="N26" s="233">
        <f>VLOOKUP($B26,'Conditions of people affected'!$C$6:$R$170,16,FALSE)</f>
        <v>3.65</v>
      </c>
      <c r="O26" s="233">
        <f>VLOOKUP($B26,'Conditions of people affected'!$C$6:$R$170,9,FALSE)</f>
        <v>4.3</v>
      </c>
      <c r="P26" s="233">
        <f>VLOOKUP($B26,'Conditions of people affected'!$C$6:$R$170,15,FALSE)</f>
        <v>3</v>
      </c>
      <c r="Q26" s="233">
        <f t="shared" si="4"/>
        <v>3.2</v>
      </c>
      <c r="R26" s="233">
        <f>VLOOKUP($B26,'Complexity of the crisis'!$C$6:$AN$170,22,FALSE)</f>
        <v>3.8</v>
      </c>
      <c r="S26" s="234">
        <f>VLOOKUP($B26,'Complexity of the crisis'!$C$6:$AN$170,38,FALSE)</f>
        <v>2.5</v>
      </c>
      <c r="T26" s="138" t="str">
        <f>VLOOKUP(B26,Lists!$C$3:$E$163,3,FALSE)</f>
        <v>Americas</v>
      </c>
      <c r="U26" s="148">
        <f>VLOOKUP(B26,'INFORM Severity - hidden'!$C$5:$V$170,20,FALSE)</f>
        <v>44516</v>
      </c>
    </row>
    <row r="27" spans="1:21" x14ac:dyDescent="0.35">
      <c r="A27" s="134" t="str">
        <f t="array" ref="A27">IFERROR(INDEX(Lists!$B$2:$B$153,SMALL(IF(Lists!$H$2:$H$153="Yes",ROW(Lists!$B$2:$B$153)),ROW(23:23))-1,1),"")</f>
        <v>Complex crisis in Honduras</v>
      </c>
      <c r="B27" s="135" t="str">
        <f>VLOOKUP(A27,Lists!$B$2:$G$153,2,FALSE)</f>
        <v>HND001</v>
      </c>
      <c r="C27" s="135" t="str">
        <f>VLOOKUP(B27,'INFORM Severity - hidden'!$C$5:$D$160,2,FALSE)</f>
        <v>Honduras</v>
      </c>
      <c r="D27" s="135" t="str">
        <f>VLOOKUP(A27,Lists!$B$2:$G$153,3,FALSE)</f>
        <v>HND</v>
      </c>
      <c r="E27" s="135" t="str">
        <f>VLOOKUP(A27,Lists!$B$2:$G$153,5,FALSE)</f>
        <v>Complex crisis</v>
      </c>
      <c r="F27" s="231">
        <f t="shared" si="0"/>
        <v>3.8</v>
      </c>
      <c r="G27" s="139">
        <f t="shared" si="1"/>
        <v>4</v>
      </c>
      <c r="H27" s="139" t="str">
        <f t="shared" si="2"/>
        <v>High</v>
      </c>
      <c r="I27" s="232" t="str">
        <f>INDEX(Trends!$D$3:$D$404,MATCH(B27,Trends!$C$3:$C$404,0))</f>
        <v>Increasing</v>
      </c>
      <c r="J27" s="139" t="str">
        <f>VLOOKUP($B27,Reliability!$A$3:$I$170,9,FALSE)</f>
        <v>Very High</v>
      </c>
      <c r="K27" s="233">
        <f t="shared" si="3"/>
        <v>3.8</v>
      </c>
      <c r="L27" s="233">
        <f>VLOOKUP($B27,'Impact of the crisis'!$C$6:$N$170,12,FALSE)</f>
        <v>4.2</v>
      </c>
      <c r="M27" s="233">
        <f>VLOOKUP($B27,'Impact of the crisis'!$C$6:$AB$170,26,FALSE)</f>
        <v>3.5</v>
      </c>
      <c r="N27" s="233">
        <f>VLOOKUP($B27,'Conditions of people affected'!$C$6:$R$170,16,FALSE)</f>
        <v>4.0999999999999996</v>
      </c>
      <c r="O27" s="233">
        <f>VLOOKUP($B27,'Conditions of people affected'!$C$6:$R$170,9,FALSE)</f>
        <v>4.2</v>
      </c>
      <c r="P27" s="233">
        <f>VLOOKUP($B27,'Conditions of people affected'!$C$6:$R$170,15,FALSE)</f>
        <v>4</v>
      </c>
      <c r="Q27" s="233">
        <f t="shared" si="4"/>
        <v>3.3</v>
      </c>
      <c r="R27" s="233">
        <f>VLOOKUP($B27,'Complexity of the crisis'!$C$6:$AN$170,22,FALSE)</f>
        <v>3.6</v>
      </c>
      <c r="S27" s="234">
        <f>VLOOKUP($B27,'Complexity of the crisis'!$C$6:$AN$170,38,FALSE)</f>
        <v>3</v>
      </c>
      <c r="T27" s="138" t="str">
        <f>VLOOKUP(B27,Lists!$C$3:$E$163,3,FALSE)</f>
        <v>Americas</v>
      </c>
      <c r="U27" s="148">
        <f>VLOOKUP(B27,'INFORM Severity - hidden'!$C$5:$V$170,20,FALSE)</f>
        <v>44517</v>
      </c>
    </row>
    <row r="28" spans="1:21" x14ac:dyDescent="0.35">
      <c r="A28" s="134" t="str">
        <f t="array" ref="A28">IFERROR(INDEX(Lists!$B$2:$B$153,SMALL(IF(Lists!$H$2:$H$153="Yes",ROW(Lists!$B$2:$B$153)),ROW(24:24))-1,1),"")</f>
        <v>Complex crisis in Haiti</v>
      </c>
      <c r="B28" s="135" t="str">
        <f>VLOOKUP(A28,Lists!$B$2:$G$153,2,FALSE)</f>
        <v>HTI001</v>
      </c>
      <c r="C28" s="135" t="str">
        <f>VLOOKUP(B28,'INFORM Severity - hidden'!$C$5:$D$160,2,FALSE)</f>
        <v>Haiti</v>
      </c>
      <c r="D28" s="135" t="str">
        <f>VLOOKUP(A28,Lists!$B$2:$G$153,3,FALSE)</f>
        <v>HTI</v>
      </c>
      <c r="E28" s="135" t="str">
        <f>VLOOKUP(A28,Lists!$B$2:$G$153,5,FALSE)</f>
        <v>Complex crisis</v>
      </c>
      <c r="F28" s="231">
        <f t="shared" si="0"/>
        <v>3.6</v>
      </c>
      <c r="G28" s="139">
        <f t="shared" si="1"/>
        <v>4</v>
      </c>
      <c r="H28" s="139" t="str">
        <f t="shared" si="2"/>
        <v>High</v>
      </c>
      <c r="I28" s="232" t="str">
        <f>INDEX(Trends!$D$3:$D$404,MATCH(B28,Trends!$C$3:$C$404,0))</f>
        <v>Decreasing</v>
      </c>
      <c r="J28" s="139" t="str">
        <f>VLOOKUP($B28,Reliability!$A$3:$I$170,9,FALSE)</f>
        <v>High</v>
      </c>
      <c r="K28" s="233">
        <f t="shared" si="3"/>
        <v>3.9</v>
      </c>
      <c r="L28" s="233">
        <f>VLOOKUP($B28,'Impact of the crisis'!$C$6:$N$170,12,FALSE)</f>
        <v>4</v>
      </c>
      <c r="M28" s="233">
        <f>VLOOKUP($B28,'Impact of the crisis'!$C$6:$AB$170,26,FALSE)</f>
        <v>3.8</v>
      </c>
      <c r="N28" s="233">
        <f>VLOOKUP($B28,'Conditions of people affected'!$C$6:$R$170,16,FALSE)</f>
        <v>3.7</v>
      </c>
      <c r="O28" s="233">
        <f>VLOOKUP($B28,'Conditions of people affected'!$C$6:$R$170,9,FALSE)</f>
        <v>4.4000000000000004</v>
      </c>
      <c r="P28" s="233">
        <f>VLOOKUP($B28,'Conditions of people affected'!$C$6:$R$170,15,FALSE)</f>
        <v>3</v>
      </c>
      <c r="Q28" s="233">
        <f t="shared" si="4"/>
        <v>3.3</v>
      </c>
      <c r="R28" s="233">
        <f>VLOOKUP($B28,'Complexity of the crisis'!$C$6:$AN$170,22,FALSE)</f>
        <v>3.6</v>
      </c>
      <c r="S28" s="234">
        <f>VLOOKUP($B28,'Complexity of the crisis'!$C$6:$AN$170,38,FALSE)</f>
        <v>3</v>
      </c>
      <c r="T28" s="138" t="str">
        <f>VLOOKUP(B28,Lists!$C$3:$E$163,3,FALSE)</f>
        <v>Americas</v>
      </c>
      <c r="U28" s="148">
        <f>VLOOKUP(B28,'INFORM Severity - hidden'!$C$5:$V$170,20,FALSE)</f>
        <v>44439</v>
      </c>
    </row>
    <row r="29" spans="1:21" x14ac:dyDescent="0.35">
      <c r="A29" s="134" t="str">
        <f t="array" ref="A29">IFERROR(INDEX(Lists!$B$2:$B$153,SMALL(IF(Lists!$H$2:$H$153="Yes",ROW(Lists!$B$2:$B$153)),ROW(25:25))-1,1),"")</f>
        <v>Papua Conflict</v>
      </c>
      <c r="B29" s="135" t="str">
        <f>VLOOKUP(A29,Lists!$B$2:$G$153,2,FALSE)</f>
        <v>IDN002</v>
      </c>
      <c r="C29" s="135" t="str">
        <f>VLOOKUP(B29,'INFORM Severity - hidden'!$C$5:$D$160,2,FALSE)</f>
        <v>Indonesia</v>
      </c>
      <c r="D29" s="135" t="str">
        <f>VLOOKUP(A29,Lists!$B$2:$G$153,3,FALSE)</f>
        <v>IDN</v>
      </c>
      <c r="E29" s="135" t="str">
        <f>VLOOKUP(A29,Lists!$B$2:$G$153,5,FALSE)</f>
        <v>Conflict</v>
      </c>
      <c r="F29" s="231" t="str">
        <f t="shared" si="0"/>
        <v>x</v>
      </c>
      <c r="G29" s="139" t="str">
        <f t="shared" si="1"/>
        <v>x</v>
      </c>
      <c r="H29" s="139" t="str">
        <f t="shared" si="2"/>
        <v>x</v>
      </c>
      <c r="I29" s="232" t="str">
        <f>INDEX(Trends!$D$3:$D$404,MATCH(B29,Trends!$C$3:$C$404,0))</f>
        <v>-</v>
      </c>
      <c r="J29" s="139" t="str">
        <f>VLOOKUP($B29,Reliability!$A$3:$I$170,9,FALSE)</f>
        <v>Low</v>
      </c>
      <c r="K29" s="233">
        <f t="shared" si="3"/>
        <v>3</v>
      </c>
      <c r="L29" s="233">
        <f>VLOOKUP($B29,'Impact of the crisis'!$C$6:$N$170,12,FALSE)</f>
        <v>1.9</v>
      </c>
      <c r="M29" s="233">
        <f>VLOOKUP($B29,'Impact of the crisis'!$C$6:$AB$170,26,FALSE)</f>
        <v>3.4</v>
      </c>
      <c r="N29" s="233" t="str">
        <f>VLOOKUP($B29,'Conditions of people affected'!$C$6:$R$170,16,FALSE)</f>
        <v>x</v>
      </c>
      <c r="O29" s="233" t="str">
        <f>VLOOKUP($B29,'Conditions of people affected'!$C$6:$R$170,9,FALSE)</f>
        <v>x</v>
      </c>
      <c r="P29" s="233" t="str">
        <f>VLOOKUP($B29,'Conditions of people affected'!$C$6:$R$170,15,FALSE)</f>
        <v>x</v>
      </c>
      <c r="Q29" s="233">
        <f t="shared" si="4"/>
        <v>3</v>
      </c>
      <c r="R29" s="233">
        <f>VLOOKUP($B29,'Complexity of the crisis'!$C$6:$AN$170,22,FALSE)</f>
        <v>3</v>
      </c>
      <c r="S29" s="234">
        <f>VLOOKUP($B29,'Complexity of the crisis'!$C$6:$AN$170,38,FALSE)</f>
        <v>3</v>
      </c>
      <c r="T29" s="138" t="str">
        <f>VLOOKUP(B29,Lists!$C$3:$E$163,3,FALSE)</f>
        <v>Asia</v>
      </c>
      <c r="U29" s="148">
        <f>VLOOKUP(B29,'INFORM Severity - hidden'!$C$5:$V$170,20,FALSE)</f>
        <v>44530</v>
      </c>
    </row>
    <row r="30" spans="1:21" x14ac:dyDescent="0.35">
      <c r="A30" s="134" t="str">
        <f t="array" ref="A30">IFERROR(INDEX(Lists!$B$2:$B$153,SMALL(IF(Lists!$H$2:$H$153="Yes",ROW(Lists!$B$2:$B$153)),ROW(26:26))-1,1),"")</f>
        <v>Conflict in Jammu and Kashmir</v>
      </c>
      <c r="B30" s="135" t="str">
        <f>VLOOKUP(A30,Lists!$B$2:$G$153,2,FALSE)</f>
        <v>IND002</v>
      </c>
      <c r="C30" s="135" t="str">
        <f>VLOOKUP(B30,'INFORM Severity - hidden'!$C$5:$D$160,2,FALSE)</f>
        <v>India</v>
      </c>
      <c r="D30" s="135" t="str">
        <f>VLOOKUP(A30,Lists!$B$2:$G$153,3,FALSE)</f>
        <v>IND</v>
      </c>
      <c r="E30" s="135" t="str">
        <f>VLOOKUP(A30,Lists!$B$2:$G$153,5,FALSE)</f>
        <v>Conflict</v>
      </c>
      <c r="F30" s="231" t="str">
        <f t="shared" si="0"/>
        <v>x</v>
      </c>
      <c r="G30" s="139" t="str">
        <f t="shared" si="1"/>
        <v>x</v>
      </c>
      <c r="H30" s="139" t="str">
        <f t="shared" si="2"/>
        <v>x</v>
      </c>
      <c r="I30" s="232" t="str">
        <f>INDEX(Trends!$D$3:$D$404,MATCH(B30,Trends!$C$3:$C$404,0))</f>
        <v>-</v>
      </c>
      <c r="J30" s="139" t="str">
        <f>VLOOKUP($B30,Reliability!$A$3:$I$170,9,FALSE)</f>
        <v>Low</v>
      </c>
      <c r="K30" s="233">
        <f t="shared" si="3"/>
        <v>4</v>
      </c>
      <c r="L30" s="233">
        <f>VLOOKUP($B30,'Impact of the crisis'!$C$6:$N$170,12,FALSE)</f>
        <v>2</v>
      </c>
      <c r="M30" s="233">
        <f>VLOOKUP($B30,'Impact of the crisis'!$C$6:$AB$170,26,FALSE)</f>
        <v>4.5999999999999996</v>
      </c>
      <c r="N30" s="233" t="str">
        <f>VLOOKUP($B30,'Conditions of people affected'!$C$6:$R$170,16,FALSE)</f>
        <v>x</v>
      </c>
      <c r="O30" s="233" t="str">
        <f>VLOOKUP($B30,'Conditions of people affected'!$C$6:$R$170,9,FALSE)</f>
        <v>x</v>
      </c>
      <c r="P30" s="233" t="str">
        <f>VLOOKUP($B30,'Conditions of people affected'!$C$6:$R$170,15,FALSE)</f>
        <v>x</v>
      </c>
      <c r="Q30" s="233">
        <f t="shared" si="4"/>
        <v>2.6</v>
      </c>
      <c r="R30" s="233">
        <f>VLOOKUP($B30,'Complexity of the crisis'!$C$6:$AN$170,22,FALSE)</f>
        <v>3.1</v>
      </c>
      <c r="S30" s="234">
        <f>VLOOKUP($B30,'Complexity of the crisis'!$C$6:$AN$170,38,FALSE)</f>
        <v>2</v>
      </c>
      <c r="T30" s="138" t="str">
        <f>VLOOKUP(B30,Lists!$C$3:$E$163,3,FALSE)</f>
        <v>Asia</v>
      </c>
      <c r="U30" s="148">
        <f>VLOOKUP(B30,'INFORM Severity - hidden'!$C$5:$V$170,20,FALSE)</f>
        <v>44521</v>
      </c>
    </row>
    <row r="31" spans="1:21" x14ac:dyDescent="0.35">
      <c r="A31" s="134" t="str">
        <f t="array" ref="A31">IFERROR(INDEX(Lists!$B$2:$B$153,SMALL(IF(Lists!$H$2:$H$153="Yes",ROW(Lists!$B$2:$B$153)),ROW(27:27))-1,1),"")</f>
        <v>Afghan Refugees in Iran</v>
      </c>
      <c r="B31" s="135" t="str">
        <f>VLOOKUP(A31,Lists!$B$2:$G$153,2,FALSE)</f>
        <v>IRN004</v>
      </c>
      <c r="C31" s="135" t="str">
        <f>VLOOKUP(B31,'INFORM Severity - hidden'!$C$5:$D$160,2,FALSE)</f>
        <v>Iran</v>
      </c>
      <c r="D31" s="135" t="str">
        <f>VLOOKUP(A31,Lists!$B$2:$G$153,3,FALSE)</f>
        <v>IRN</v>
      </c>
      <c r="E31" s="135" t="str">
        <f>VLOOKUP(A31,Lists!$B$2:$G$153,5,FALSE)</f>
        <v>International displacement</v>
      </c>
      <c r="F31" s="231">
        <f t="shared" si="0"/>
        <v>3.4</v>
      </c>
      <c r="G31" s="139">
        <f t="shared" si="1"/>
        <v>4</v>
      </c>
      <c r="H31" s="139" t="str">
        <f t="shared" si="2"/>
        <v>High</v>
      </c>
      <c r="I31" s="232" t="str">
        <f>INDEX(Trends!$D$3:$D$404,MATCH(B31,Trends!$C$3:$C$404,0))</f>
        <v>Stable</v>
      </c>
      <c r="J31" s="139" t="str">
        <f>VLOOKUP($B31,Reliability!$A$3:$I$170,9,FALSE)</f>
        <v>High</v>
      </c>
      <c r="K31" s="233">
        <f t="shared" si="3"/>
        <v>2.8</v>
      </c>
      <c r="L31" s="233">
        <f>VLOOKUP($B31,'Impact of the crisis'!$C$6:$N$170,12,FALSE)</f>
        <v>2.7</v>
      </c>
      <c r="M31" s="233">
        <f>VLOOKUP($B31,'Impact of the crisis'!$C$6:$AB$170,26,FALSE)</f>
        <v>2.8</v>
      </c>
      <c r="N31" s="233">
        <f>VLOOKUP($B31,'Conditions of people affected'!$C$6:$R$170,16,FALSE)</f>
        <v>4.0999999999999996</v>
      </c>
      <c r="O31" s="233">
        <f>VLOOKUP($B31,'Conditions of people affected'!$C$6:$R$170,9,FALSE)</f>
        <v>4.2</v>
      </c>
      <c r="P31" s="233">
        <f>VLOOKUP($B31,'Conditions of people affected'!$C$6:$R$170,15,FALSE)</f>
        <v>4</v>
      </c>
      <c r="Q31" s="233">
        <f t="shared" si="4"/>
        <v>2.7</v>
      </c>
      <c r="R31" s="233">
        <f>VLOOKUP($B31,'Complexity of the crisis'!$C$6:$AN$170,22,FALSE)</f>
        <v>3.3</v>
      </c>
      <c r="S31" s="234">
        <f>VLOOKUP($B31,'Complexity of the crisis'!$C$6:$AN$170,38,FALSE)</f>
        <v>2</v>
      </c>
      <c r="T31" s="138" t="str">
        <f>VLOOKUP(B31,Lists!$C$3:$E$163,3,FALSE)</f>
        <v>Middle east</v>
      </c>
      <c r="U31" s="148">
        <f>VLOOKUP(B31,'INFORM Severity - hidden'!$C$5:$V$170,20,FALSE)</f>
        <v>44522</v>
      </c>
    </row>
    <row r="32" spans="1:21" x14ac:dyDescent="0.35">
      <c r="A32" s="134" t="str">
        <f t="array" ref="A32">IFERROR(INDEX(Lists!$B$2:$B$153,SMALL(IF(Lists!$H$2:$H$153="Yes",ROW(Lists!$B$2:$B$153)),ROW(28:28))-1,1),"")</f>
        <v>Multiple crises in Iraq</v>
      </c>
      <c r="B32" s="135" t="str">
        <f>VLOOKUP(A32,Lists!$B$2:$G$153,2,FALSE)</f>
        <v>IRQ001</v>
      </c>
      <c r="C32" s="135" t="str">
        <f>VLOOKUP(B32,'INFORM Severity - hidden'!$C$5:$D$160,2,FALSE)</f>
        <v>Iraq</v>
      </c>
      <c r="D32" s="135" t="str">
        <f>VLOOKUP(A32,Lists!$B$2:$G$153,3,FALSE)</f>
        <v>IRQ</v>
      </c>
      <c r="E32" s="135" t="str">
        <f>VLOOKUP(A32,Lists!$B$2:$G$153,5,FALSE)</f>
        <v>Multiple crises country</v>
      </c>
      <c r="F32" s="231">
        <f t="shared" si="0"/>
        <v>4.3</v>
      </c>
      <c r="G32" s="139">
        <f t="shared" si="1"/>
        <v>5</v>
      </c>
      <c r="H32" s="139" t="str">
        <f t="shared" si="2"/>
        <v>Very High</v>
      </c>
      <c r="I32" s="232" t="str">
        <f>INDEX(Trends!$D$3:$D$404,MATCH(B32,Trends!$C$3:$C$404,0))</f>
        <v>Stable</v>
      </c>
      <c r="J32" s="139" t="str">
        <f>VLOOKUP($B32,Reliability!$A$3:$I$170,9,FALSE)</f>
        <v>High</v>
      </c>
      <c r="K32" s="233">
        <f t="shared" si="3"/>
        <v>4.2</v>
      </c>
      <c r="L32" s="233">
        <f>VLOOKUP($B32,'Impact of the crisis'!$C$6:$N$170,12,FALSE)</f>
        <v>4.8</v>
      </c>
      <c r="M32" s="233">
        <f>VLOOKUP($B32,'Impact of the crisis'!$C$6:$AB$170,26,FALSE)</f>
        <v>3.9</v>
      </c>
      <c r="N32" s="233">
        <f>VLOOKUP($B32,'Conditions of people affected'!$C$6:$R$170,16,FALSE)</f>
        <v>4.2</v>
      </c>
      <c r="O32" s="233">
        <f>VLOOKUP($B32,'Conditions of people affected'!$C$6:$R$170,9,FALSE)</f>
        <v>4.4000000000000004</v>
      </c>
      <c r="P32" s="233">
        <f>VLOOKUP($B32,'Conditions of people affected'!$C$6:$R$170,15,FALSE)</f>
        <v>4</v>
      </c>
      <c r="Q32" s="233">
        <f t="shared" si="4"/>
        <v>4.5</v>
      </c>
      <c r="R32" s="233">
        <f>VLOOKUP($B32,'Complexity of the crisis'!$C$6:$AN$170,22,FALSE)</f>
        <v>4.5</v>
      </c>
      <c r="S32" s="234">
        <f>VLOOKUP($B32,'Complexity of the crisis'!$C$6:$AN$170,38,FALSE)</f>
        <v>4.5</v>
      </c>
      <c r="T32" s="138" t="str">
        <f>VLOOKUP(B32,Lists!$C$3:$E$163,3,FALSE)</f>
        <v>Middle east</v>
      </c>
      <c r="U32" s="148">
        <f>VLOOKUP(B32,'INFORM Severity - hidden'!$C$5:$V$170,20,FALSE)</f>
        <v>44521</v>
      </c>
    </row>
    <row r="33" spans="1:21" x14ac:dyDescent="0.35">
      <c r="A33" s="134" t="str">
        <f t="array" ref="A33">IFERROR(INDEX(Lists!$B$2:$B$153,SMALL(IF(Lists!$H$2:$H$153="Yes",ROW(Lists!$B$2:$B$153)),ROW(29:29))-1,1),"")</f>
        <v>Mixed migration flows in Italy</v>
      </c>
      <c r="B33" s="135" t="str">
        <f>VLOOKUP(A33,Lists!$B$2:$G$153,2,FALSE)</f>
        <v>ITA002</v>
      </c>
      <c r="C33" s="135" t="str">
        <f>VLOOKUP(B33,'INFORM Severity - hidden'!$C$5:$D$160,2,FALSE)</f>
        <v>Italy</v>
      </c>
      <c r="D33" s="135" t="str">
        <f>VLOOKUP(A33,Lists!$B$2:$G$153,3,FALSE)</f>
        <v>ITA</v>
      </c>
      <c r="E33" s="135" t="str">
        <f>VLOOKUP(A33,Lists!$B$2:$G$153,5,FALSE)</f>
        <v>International displacement</v>
      </c>
      <c r="F33" s="231">
        <f t="shared" si="0"/>
        <v>1.9</v>
      </c>
      <c r="G33" s="139">
        <f t="shared" si="1"/>
        <v>2</v>
      </c>
      <c r="H33" s="139" t="str">
        <f t="shared" si="2"/>
        <v>Low</v>
      </c>
      <c r="I33" s="232" t="str">
        <f>INDEX(Trends!$D$3:$D$404,MATCH(B33,Trends!$C$3:$C$404,0))</f>
        <v>Stable</v>
      </c>
      <c r="J33" s="139" t="str">
        <f>VLOOKUP($B33,Reliability!$A$3:$I$170,9,FALSE)</f>
        <v>High</v>
      </c>
      <c r="K33" s="233">
        <f t="shared" si="3"/>
        <v>2.7</v>
      </c>
      <c r="L33" s="233">
        <f>VLOOKUP($B33,'Impact of the crisis'!$C$6:$N$170,12,FALSE)</f>
        <v>1.7</v>
      </c>
      <c r="M33" s="233">
        <f>VLOOKUP($B33,'Impact of the crisis'!$C$6:$AB$170,26,FALSE)</f>
        <v>3.1</v>
      </c>
      <c r="N33" s="233">
        <f>VLOOKUP($B33,'Conditions of people affected'!$C$6:$R$170,16,FALSE)</f>
        <v>1.6</v>
      </c>
      <c r="O33" s="233">
        <f>VLOOKUP($B33,'Conditions of people affected'!$C$6:$R$170,9,FALSE)</f>
        <v>2.2000000000000002</v>
      </c>
      <c r="P33" s="233">
        <f>VLOOKUP($B33,'Conditions of people affected'!$C$6:$R$170,15,FALSE)</f>
        <v>1</v>
      </c>
      <c r="Q33" s="233">
        <f t="shared" si="4"/>
        <v>1.5</v>
      </c>
      <c r="R33" s="233">
        <f>VLOOKUP($B33,'Complexity of the crisis'!$C$6:$AN$170,22,FALSE)</f>
        <v>1.5</v>
      </c>
      <c r="S33" s="234">
        <f>VLOOKUP($B33,'Complexity of the crisis'!$C$6:$AN$170,38,FALSE)</f>
        <v>1.5</v>
      </c>
      <c r="T33" s="138" t="str">
        <f>VLOOKUP(B33,Lists!$C$3:$E$163,3,FALSE)</f>
        <v>Europe</v>
      </c>
      <c r="U33" s="148">
        <f>VLOOKUP(B33,'INFORM Severity - hidden'!$C$5:$V$170,20,FALSE)</f>
        <v>44376</v>
      </c>
    </row>
    <row r="34" spans="1:21" x14ac:dyDescent="0.35">
      <c r="A34" s="134" t="str">
        <f t="array" ref="A34">IFERROR(INDEX(Lists!$B$2:$B$153,SMALL(IF(Lists!$H$2:$H$153="Yes",ROW(Lists!$B$2:$B$153)),ROW(30:30))-1,1),"")</f>
        <v>Syrian refugees in Jordan</v>
      </c>
      <c r="B34" s="135" t="str">
        <f>VLOOKUP(A34,Lists!$B$2:$G$153,2,FALSE)</f>
        <v>JOR002</v>
      </c>
      <c r="C34" s="135" t="str">
        <f>VLOOKUP(B34,'INFORM Severity - hidden'!$C$5:$D$160,2,FALSE)</f>
        <v>Jordan</v>
      </c>
      <c r="D34" s="135" t="str">
        <f>VLOOKUP(A34,Lists!$B$2:$G$153,3,FALSE)</f>
        <v>JOR</v>
      </c>
      <c r="E34" s="135" t="str">
        <f>VLOOKUP(A34,Lists!$B$2:$G$153,5,FALSE)</f>
        <v>International displacement</v>
      </c>
      <c r="F34" s="231">
        <f t="shared" si="0"/>
        <v>2.9</v>
      </c>
      <c r="G34" s="139">
        <f t="shared" si="1"/>
        <v>3</v>
      </c>
      <c r="H34" s="139" t="str">
        <f t="shared" si="2"/>
        <v>Medium</v>
      </c>
      <c r="I34" s="232" t="str">
        <f>INDEX(Trends!$D$3:$D$404,MATCH(B34,Trends!$C$3:$C$404,0))</f>
        <v>Stable</v>
      </c>
      <c r="J34" s="139" t="str">
        <f>VLOOKUP($B34,Reliability!$A$3:$I$170,9,FALSE)</f>
        <v>High</v>
      </c>
      <c r="K34" s="233">
        <f t="shared" si="3"/>
        <v>2.7</v>
      </c>
      <c r="L34" s="233">
        <f>VLOOKUP($B34,'Impact of the crisis'!$C$6:$N$170,12,FALSE)</f>
        <v>3</v>
      </c>
      <c r="M34" s="233">
        <f>VLOOKUP($B34,'Impact of the crisis'!$C$6:$AB$170,26,FALSE)</f>
        <v>2.6</v>
      </c>
      <c r="N34" s="233">
        <f>VLOOKUP($B34,'Conditions of people affected'!$C$6:$R$170,16,FALSE)</f>
        <v>3.3</v>
      </c>
      <c r="O34" s="233">
        <f>VLOOKUP($B34,'Conditions of people affected'!$C$6:$R$170,9,FALSE)</f>
        <v>3.6</v>
      </c>
      <c r="P34" s="233">
        <f>VLOOKUP($B34,'Conditions of people affected'!$C$6:$R$170,15,FALSE)</f>
        <v>3</v>
      </c>
      <c r="Q34" s="233">
        <f t="shared" si="4"/>
        <v>2.5</v>
      </c>
      <c r="R34" s="233">
        <f>VLOOKUP($B34,'Complexity of the crisis'!$C$6:$AN$170,22,FALSE)</f>
        <v>3</v>
      </c>
      <c r="S34" s="234">
        <f>VLOOKUP($B34,'Complexity of the crisis'!$C$6:$AN$170,38,FALSE)</f>
        <v>2</v>
      </c>
      <c r="T34" s="138" t="str">
        <f>VLOOKUP(B34,Lists!$C$3:$E$163,3,FALSE)</f>
        <v>Middle east</v>
      </c>
      <c r="U34" s="148">
        <f>VLOOKUP(B34,'INFORM Severity - hidden'!$C$5:$V$170,20,FALSE)</f>
        <v>44521</v>
      </c>
    </row>
    <row r="35" spans="1:21" x14ac:dyDescent="0.35">
      <c r="A35" s="134" t="str">
        <f t="array" ref="A35">IFERROR(INDEX(Lists!$B$2:$B$153,SMALL(IF(Lists!$H$2:$H$153="Yes",ROW(Lists!$B$2:$B$153)),ROW(31:31))-1,1),"")</f>
        <v xml:space="preserve">Multiple crisis in Kenya </v>
      </c>
      <c r="B35" s="135" t="str">
        <f>VLOOKUP(A35,Lists!$B$2:$G$153,2,FALSE)</f>
        <v>KEN001</v>
      </c>
      <c r="C35" s="135" t="str">
        <f>VLOOKUP(B35,'INFORM Severity - hidden'!$C$5:$D$160,2,FALSE)</f>
        <v>Kenya</v>
      </c>
      <c r="D35" s="135" t="str">
        <f>VLOOKUP(A35,Lists!$B$2:$G$153,3,FALSE)</f>
        <v>KEN</v>
      </c>
      <c r="E35" s="135" t="str">
        <f>VLOOKUP(A35,Lists!$B$2:$G$153,5,FALSE)</f>
        <v>Multiple crises country</v>
      </c>
      <c r="F35" s="231">
        <f t="shared" si="0"/>
        <v>3.2</v>
      </c>
      <c r="G35" s="139">
        <f t="shared" si="1"/>
        <v>4</v>
      </c>
      <c r="H35" s="139" t="str">
        <f t="shared" si="2"/>
        <v>High</v>
      </c>
      <c r="I35" s="232" t="str">
        <f>INDEX(Trends!$D$3:$D$404,MATCH(B35,Trends!$C$3:$C$404,0))</f>
        <v>-</v>
      </c>
      <c r="J35" s="139" t="str">
        <f>VLOOKUP($B35,Reliability!$A$3:$I$170,9,FALSE)</f>
        <v>High</v>
      </c>
      <c r="K35" s="233">
        <f t="shared" si="3"/>
        <v>3</v>
      </c>
      <c r="L35" s="233">
        <f>VLOOKUP($B35,'Impact of the crisis'!$C$6:$N$170,12,FALSE)</f>
        <v>3.8</v>
      </c>
      <c r="M35" s="233">
        <f>VLOOKUP($B35,'Impact of the crisis'!$C$6:$AB$170,26,FALSE)</f>
        <v>2.5</v>
      </c>
      <c r="N35" s="233">
        <f>VLOOKUP($B35,'Conditions of people affected'!$C$6:$R$170,16,FALSE)</f>
        <v>3.55</v>
      </c>
      <c r="O35" s="233">
        <f>VLOOKUP($B35,'Conditions of people affected'!$C$6:$R$170,9,FALSE)</f>
        <v>4.0999999999999996</v>
      </c>
      <c r="P35" s="233">
        <f>VLOOKUP($B35,'Conditions of people affected'!$C$6:$R$170,15,FALSE)</f>
        <v>3</v>
      </c>
      <c r="Q35" s="233">
        <f t="shared" si="4"/>
        <v>2.9</v>
      </c>
      <c r="R35" s="233">
        <f>VLOOKUP($B35,'Complexity of the crisis'!$C$6:$AN$170,22,FALSE)</f>
        <v>3.6</v>
      </c>
      <c r="S35" s="234">
        <f>VLOOKUP($B35,'Complexity of the crisis'!$C$6:$AN$170,38,FALSE)</f>
        <v>2</v>
      </c>
      <c r="T35" s="138" t="str">
        <f>VLOOKUP(B35,Lists!$C$3:$E$163,3,FALSE)</f>
        <v>Africa</v>
      </c>
      <c r="U35" s="148">
        <f>VLOOKUP(B35,'INFORM Severity - hidden'!$C$5:$V$170,20,FALSE)</f>
        <v>44517</v>
      </c>
    </row>
    <row r="36" spans="1:21" x14ac:dyDescent="0.35">
      <c r="A36" s="134" t="str">
        <f t="array" ref="A36">IFERROR(INDEX(Lists!$B$2:$B$153,SMALL(IF(Lists!$H$2:$H$153="Yes",ROW(Lists!$B$2:$B$153)),ROW(32:32))-1,1),"")</f>
        <v>Socioeconomic crisis in Lebanon</v>
      </c>
      <c r="B36" s="135" t="str">
        <f>VLOOKUP(A36,Lists!$B$2:$G$153,2,FALSE)</f>
        <v>LBN004</v>
      </c>
      <c r="C36" s="135" t="str">
        <f>VLOOKUP(B36,'INFORM Severity - hidden'!$C$5:$D$160,2,FALSE)</f>
        <v>Lebanon</v>
      </c>
      <c r="D36" s="135" t="str">
        <f>VLOOKUP(A36,Lists!$B$2:$G$153,3,FALSE)</f>
        <v>LBN</v>
      </c>
      <c r="E36" s="135" t="str">
        <f>VLOOKUP(A36,Lists!$B$2:$G$153,5,FALSE)</f>
        <v>Political and economic crisis</v>
      </c>
      <c r="F36" s="231">
        <f t="shared" si="0"/>
        <v>3.6</v>
      </c>
      <c r="G36" s="139">
        <f t="shared" si="1"/>
        <v>4</v>
      </c>
      <c r="H36" s="139" t="str">
        <f t="shared" si="2"/>
        <v>High</v>
      </c>
      <c r="I36" s="232" t="str">
        <f>INDEX(Trends!$D$3:$D$404,MATCH(B36,Trends!$C$3:$C$404,0))</f>
        <v>Decreasing</v>
      </c>
      <c r="J36" s="139" t="str">
        <f>VLOOKUP($B36,Reliability!$A$3:$I$170,9,FALSE)</f>
        <v>Medium</v>
      </c>
      <c r="K36" s="233">
        <f t="shared" si="3"/>
        <v>2.9</v>
      </c>
      <c r="L36" s="233">
        <f>VLOOKUP($B36,'Impact of the crisis'!$C$6:$N$170,12,FALSE)</f>
        <v>3.6</v>
      </c>
      <c r="M36" s="233">
        <f>VLOOKUP($B36,'Impact of the crisis'!$C$6:$AB$170,26,FALSE)</f>
        <v>2.5</v>
      </c>
      <c r="N36" s="233">
        <f>VLOOKUP($B36,'Conditions of people affected'!$C$6:$R$170,16,FALSE)</f>
        <v>4.0999999999999996</v>
      </c>
      <c r="O36" s="233">
        <f>VLOOKUP($B36,'Conditions of people affected'!$C$6:$R$170,9,FALSE)</f>
        <v>4.2</v>
      </c>
      <c r="P36" s="233">
        <f>VLOOKUP($B36,'Conditions of people affected'!$C$6:$R$170,15,FALSE)</f>
        <v>4</v>
      </c>
      <c r="Q36" s="233">
        <f t="shared" si="4"/>
        <v>3.2</v>
      </c>
      <c r="R36" s="233">
        <f>VLOOKUP($B36,'Complexity of the crisis'!$C$6:$AN$170,22,FALSE)</f>
        <v>3.3</v>
      </c>
      <c r="S36" s="234">
        <f>VLOOKUP($B36,'Complexity of the crisis'!$C$6:$AN$170,38,FALSE)</f>
        <v>3</v>
      </c>
      <c r="T36" s="138" t="str">
        <f>VLOOKUP(B36,Lists!$C$3:$E$163,3,FALSE)</f>
        <v>Middle east</v>
      </c>
      <c r="U36" s="148">
        <f>VLOOKUP(B36,'INFORM Severity - hidden'!$C$5:$V$170,20,FALSE)</f>
        <v>44521</v>
      </c>
    </row>
    <row r="37" spans="1:21" x14ac:dyDescent="0.35">
      <c r="A37" s="134" t="str">
        <f t="array" ref="A37">IFERROR(INDEX(Lists!$B$2:$B$153,SMALL(IF(Lists!$H$2:$H$153="Yes",ROW(Lists!$B$2:$B$153)),ROW(33:33))-1,1),"")</f>
        <v>Complex crisis in Libya</v>
      </c>
      <c r="B37" s="135" t="str">
        <f>VLOOKUP(A37,Lists!$B$2:$G$153,2,FALSE)</f>
        <v>LBY001</v>
      </c>
      <c r="C37" s="135" t="str">
        <f>VLOOKUP(B37,'INFORM Severity - hidden'!$C$5:$D$160,2,FALSE)</f>
        <v>Libya</v>
      </c>
      <c r="D37" s="135" t="str">
        <f>VLOOKUP(A37,Lists!$B$2:$G$153,3,FALSE)</f>
        <v>LBY</v>
      </c>
      <c r="E37" s="135" t="str">
        <f>VLOOKUP(A37,Lists!$B$2:$G$153,5,FALSE)</f>
        <v>Multiple crises country</v>
      </c>
      <c r="F37" s="231">
        <f t="shared" ref="F37:F68" si="5">IF(OR(N37="x",K37="x"),"x",ROUND((5-GEOMEAN(((5-K37)/5*4+1),((5-N37)/5*4+1),((5-N37)/5*4+1)))/4*3.5+Q37*0.3,1))</f>
        <v>3.9</v>
      </c>
      <c r="G37" s="139">
        <f t="shared" ref="G37:G68" si="6">IF(F37="x","x",ROUNDUP(F37,0))</f>
        <v>4</v>
      </c>
      <c r="H37" s="139" t="str">
        <f t="shared" ref="H37:H68" si="7">IF(N37="x","x",IF(K37="x","x",(IF(G37=5,"Very High",IF(G37=4,"High",IF(G37=3,"Medium",IF(G37=2,"Low","Very Low")))))))</f>
        <v>High</v>
      </c>
      <c r="I37" s="232" t="str">
        <f>INDEX(Trends!$D$3:$D$404,MATCH(B37,Trends!$C$3:$C$404,0))</f>
        <v>Stable</v>
      </c>
      <c r="J37" s="139" t="str">
        <f>VLOOKUP($B37,Reliability!$A$3:$I$170,9,FALSE)</f>
        <v>High</v>
      </c>
      <c r="K37" s="233">
        <f t="shared" ref="K37:K68" si="8">IF(OR(M37="x",L37="x"),"x",ROUND((5-GEOMEAN(((5-L37)/5*4+1),((5-M37)/5*4+1),((5-M37)/5*4+1)))/4*5,1))</f>
        <v>4</v>
      </c>
      <c r="L37" s="233">
        <f>VLOOKUP($B37,'Impact of the crisis'!$C$6:$N$170,12,FALSE)</f>
        <v>4.5999999999999996</v>
      </c>
      <c r="M37" s="233">
        <f>VLOOKUP($B37,'Impact of the crisis'!$C$6:$AB$170,26,FALSE)</f>
        <v>3.7</v>
      </c>
      <c r="N37" s="233">
        <f>VLOOKUP($B37,'Conditions of people affected'!$C$6:$R$170,16,FALSE)</f>
        <v>3.75</v>
      </c>
      <c r="O37" s="233">
        <f>VLOOKUP($B37,'Conditions of people affected'!$C$6:$R$170,9,FALSE)</f>
        <v>3.5</v>
      </c>
      <c r="P37" s="233">
        <f>VLOOKUP($B37,'Conditions of people affected'!$C$6:$R$170,15,FALSE)</f>
        <v>4</v>
      </c>
      <c r="Q37" s="233">
        <f t="shared" ref="Q37:Q68" si="9">IF(OR(S37="x",R37="x"),R37,ROUND((5-GEOMEAN(((5-R37)/5*4+1),((5-S37)/5*4+1)))/4*5,1))</f>
        <v>4.2</v>
      </c>
      <c r="R37" s="233">
        <f>VLOOKUP($B37,'Complexity of the crisis'!$C$6:$AN$170,22,FALSE)</f>
        <v>4.4000000000000004</v>
      </c>
      <c r="S37" s="234">
        <f>VLOOKUP($B37,'Complexity of the crisis'!$C$6:$AN$170,38,FALSE)</f>
        <v>4</v>
      </c>
      <c r="T37" s="138" t="str">
        <f>VLOOKUP(B37,Lists!$C$3:$E$163,3,FALSE)</f>
        <v>Africa</v>
      </c>
      <c r="U37" s="148">
        <f>VLOOKUP(B37,'INFORM Severity - hidden'!$C$5:$V$170,20,FALSE)</f>
        <v>44412</v>
      </c>
    </row>
    <row r="38" spans="1:21" x14ac:dyDescent="0.35">
      <c r="A38" s="134" t="str">
        <f t="array" ref="A38">IFERROR(INDEX(Lists!$B$2:$B$153,SMALL(IF(Lists!$H$2:$H$153="Yes",ROW(Lists!$B$2:$B$153)),ROW(34:34))-1,1),"")</f>
        <v>Drought in Lesotho</v>
      </c>
      <c r="B38" s="135" t="str">
        <f>VLOOKUP(A38,Lists!$B$2:$G$153,2,FALSE)</f>
        <v>LSO002</v>
      </c>
      <c r="C38" s="135" t="str">
        <f>VLOOKUP(B38,'INFORM Severity - hidden'!$C$5:$D$160,2,FALSE)</f>
        <v>Lesotho</v>
      </c>
      <c r="D38" s="135" t="str">
        <f>VLOOKUP(A38,Lists!$B$2:$G$153,3,FALSE)</f>
        <v>LSO</v>
      </c>
      <c r="E38" s="135" t="str">
        <f>VLOOKUP(A38,Lists!$B$2:$G$153,5,FALSE)</f>
        <v>Drought</v>
      </c>
      <c r="F38" s="231">
        <f t="shared" si="5"/>
        <v>2.2000000000000002</v>
      </c>
      <c r="G38" s="139">
        <f t="shared" si="6"/>
        <v>3</v>
      </c>
      <c r="H38" s="139" t="str">
        <f t="shared" si="7"/>
        <v>Medium</v>
      </c>
      <c r="I38" s="232" t="str">
        <f>INDEX(Trends!$D$3:$D$404,MATCH(B38,Trends!$C$3:$C$404,0))</f>
        <v>Decreasing</v>
      </c>
      <c r="J38" s="139" t="str">
        <f>VLOOKUP($B38,Reliability!$A$3:$I$170,9,FALSE)</f>
        <v>Very High</v>
      </c>
      <c r="K38" s="233">
        <f t="shared" si="8"/>
        <v>2.1</v>
      </c>
      <c r="L38" s="233">
        <f>VLOOKUP($B38,'Impact of the crisis'!$C$6:$N$170,12,FALSE)</f>
        <v>3</v>
      </c>
      <c r="M38" s="233">
        <f>VLOOKUP($B38,'Impact of the crisis'!$C$6:$AB$170,26,FALSE)</f>
        <v>1.5</v>
      </c>
      <c r="N38" s="233">
        <f>VLOOKUP($B38,'Conditions of people affected'!$C$6:$R$170,16,FALSE)</f>
        <v>2.75</v>
      </c>
      <c r="O38" s="233">
        <f>VLOOKUP($B38,'Conditions of people affected'!$C$6:$R$170,9,FALSE)</f>
        <v>2.5</v>
      </c>
      <c r="P38" s="233">
        <f>VLOOKUP($B38,'Conditions of people affected'!$C$6:$R$170,15,FALSE)</f>
        <v>3</v>
      </c>
      <c r="Q38" s="233">
        <f t="shared" si="9"/>
        <v>1.3</v>
      </c>
      <c r="R38" s="233">
        <f>VLOOKUP($B38,'Complexity of the crisis'!$C$6:$AN$170,22,FALSE)</f>
        <v>1.6</v>
      </c>
      <c r="S38" s="234">
        <f>VLOOKUP($B38,'Complexity of the crisis'!$C$6:$AN$170,38,FALSE)</f>
        <v>1</v>
      </c>
      <c r="T38" s="138" t="str">
        <f>VLOOKUP(B38,Lists!$C$3:$E$163,3,FALSE)</f>
        <v>Africa</v>
      </c>
      <c r="U38" s="148">
        <f>VLOOKUP(B38,'INFORM Severity - hidden'!$C$5:$V$170,20,FALSE)</f>
        <v>44521</v>
      </c>
    </row>
    <row r="39" spans="1:21" x14ac:dyDescent="0.35">
      <c r="A39" s="134" t="str">
        <f t="array" ref="A39">IFERROR(INDEX(Lists!$B$2:$B$153,SMALL(IF(Lists!$H$2:$H$153="Yes",ROW(Lists!$B$2:$B$153)),ROW(35:35))-1,1),"")</f>
        <v>Mixed migration flows in Morocco</v>
      </c>
      <c r="B39" s="135" t="str">
        <f>VLOOKUP(A39,Lists!$B$2:$G$153,2,FALSE)</f>
        <v>MAR002</v>
      </c>
      <c r="C39" s="135" t="str">
        <f>VLOOKUP(B39,'INFORM Severity - hidden'!$C$5:$D$160,2,FALSE)</f>
        <v>Morocco</v>
      </c>
      <c r="D39" s="135" t="str">
        <f>VLOOKUP(A39,Lists!$B$2:$G$153,3,FALSE)</f>
        <v>MAR</v>
      </c>
      <c r="E39" s="135" t="str">
        <f>VLOOKUP(A39,Lists!$B$2:$G$153,5,FALSE)</f>
        <v>International displacement</v>
      </c>
      <c r="F39" s="231" t="str">
        <f t="shared" si="5"/>
        <v>x</v>
      </c>
      <c r="G39" s="139" t="str">
        <f t="shared" si="6"/>
        <v>x</v>
      </c>
      <c r="H39" s="139" t="str">
        <f t="shared" si="7"/>
        <v>x</v>
      </c>
      <c r="I39" s="232" t="str">
        <f>INDEX(Trends!$D$3:$D$404,MATCH(B39,Trends!$C$3:$C$404,0))</f>
        <v>-</v>
      </c>
      <c r="J39" s="139" t="str">
        <f>VLOOKUP($B39,Reliability!$A$3:$I$170,9,FALSE)</f>
        <v>Very Low</v>
      </c>
      <c r="K39" s="233">
        <f t="shared" si="8"/>
        <v>3.9</v>
      </c>
      <c r="L39" s="233">
        <f>VLOOKUP($B39,'Impact of the crisis'!$C$6:$N$170,12,FALSE)</f>
        <v>4.8</v>
      </c>
      <c r="M39" s="233">
        <f>VLOOKUP($B39,'Impact of the crisis'!$C$6:$AB$170,26,FALSE)</f>
        <v>3.2</v>
      </c>
      <c r="N39" s="233" t="str">
        <f>VLOOKUP($B39,'Conditions of people affected'!$C$6:$R$170,16,FALSE)</f>
        <v>x</v>
      </c>
      <c r="O39" s="233" t="str">
        <f>VLOOKUP($B39,'Conditions of people affected'!$C$6:$R$170,9,FALSE)</f>
        <v>x</v>
      </c>
      <c r="P39" s="233" t="str">
        <f>VLOOKUP($B39,'Conditions of people affected'!$C$6:$R$170,15,FALSE)</f>
        <v>x</v>
      </c>
      <c r="Q39" s="233">
        <f t="shared" si="9"/>
        <v>2.7</v>
      </c>
      <c r="R39" s="233">
        <f>VLOOKUP($B39,'Complexity of the crisis'!$C$6:$AN$170,22,FALSE)</f>
        <v>3.6</v>
      </c>
      <c r="S39" s="234">
        <f>VLOOKUP($B39,'Complexity of the crisis'!$C$6:$AN$170,38,FALSE)</f>
        <v>1.5</v>
      </c>
      <c r="T39" s="138" t="str">
        <f>VLOOKUP(B39,Lists!$C$3:$E$163,3,FALSE)</f>
        <v>Africa</v>
      </c>
      <c r="U39" s="148">
        <f>VLOOKUP(B39,'INFORM Severity - hidden'!$C$5:$V$170,20,FALSE)</f>
        <v>44413</v>
      </c>
    </row>
    <row r="40" spans="1:21" x14ac:dyDescent="0.35">
      <c r="A40" s="134" t="str">
        <f t="array" ref="A40">IFERROR(INDEX(Lists!$B$2:$B$153,SMALL(IF(Lists!$H$2:$H$153="Yes",ROW(Lists!$B$2:$B$153)),ROW(36:36))-1,1),"")</f>
        <v>Drought in Madagascar</v>
      </c>
      <c r="B40" s="135" t="str">
        <f>VLOOKUP(A40,Lists!$B$2:$G$153,2,FALSE)</f>
        <v>MDG002</v>
      </c>
      <c r="C40" s="135" t="str">
        <f>VLOOKUP(B40,'INFORM Severity - hidden'!$C$5:$D$160,2,FALSE)</f>
        <v>Madagascar</v>
      </c>
      <c r="D40" s="135" t="str">
        <f>VLOOKUP(A40,Lists!$B$2:$G$153,3,FALSE)</f>
        <v>MDG</v>
      </c>
      <c r="E40" s="135" t="str">
        <f>VLOOKUP(A40,Lists!$B$2:$G$153,5,FALSE)</f>
        <v>Drought</v>
      </c>
      <c r="F40" s="231">
        <f t="shared" si="5"/>
        <v>2.9</v>
      </c>
      <c r="G40" s="139">
        <f t="shared" si="6"/>
        <v>3</v>
      </c>
      <c r="H40" s="139" t="str">
        <f t="shared" si="7"/>
        <v>Medium</v>
      </c>
      <c r="I40" s="232" t="str">
        <f>INDEX(Trends!$D$3:$D$404,MATCH(B40,Trends!$C$3:$C$404,0))</f>
        <v>Decreasing</v>
      </c>
      <c r="J40" s="139" t="str">
        <f>VLOOKUP($B40,Reliability!$A$3:$I$170,9,FALSE)</f>
        <v>Very High</v>
      </c>
      <c r="K40" s="233">
        <f t="shared" si="8"/>
        <v>1.8</v>
      </c>
      <c r="L40" s="233">
        <f>VLOOKUP($B40,'Impact of the crisis'!$C$6:$N$170,12,FALSE)</f>
        <v>1.4</v>
      </c>
      <c r="M40" s="233">
        <f>VLOOKUP($B40,'Impact of the crisis'!$C$6:$AB$170,26,FALSE)</f>
        <v>2</v>
      </c>
      <c r="N40" s="233">
        <f>VLOOKUP($B40,'Conditions of people affected'!$C$6:$R$170,16,FALSE)</f>
        <v>3.75</v>
      </c>
      <c r="O40" s="233">
        <f>VLOOKUP($B40,'Conditions of people affected'!$C$6:$R$170,9,FALSE)</f>
        <v>3.5</v>
      </c>
      <c r="P40" s="233">
        <f>VLOOKUP($B40,'Conditions of people affected'!$C$6:$R$170,15,FALSE)</f>
        <v>4</v>
      </c>
      <c r="Q40" s="233">
        <f t="shared" si="9"/>
        <v>2</v>
      </c>
      <c r="R40" s="233">
        <f>VLOOKUP($B40,'Complexity of the crisis'!$C$6:$AN$170,22,FALSE)</f>
        <v>2.4</v>
      </c>
      <c r="S40" s="234">
        <f>VLOOKUP($B40,'Complexity of the crisis'!$C$6:$AN$170,38,FALSE)</f>
        <v>1.5</v>
      </c>
      <c r="T40" s="138" t="str">
        <f>VLOOKUP(B40,Lists!$C$3:$E$163,3,FALSE)</f>
        <v>Africa</v>
      </c>
      <c r="U40" s="148">
        <f>VLOOKUP(B40,'INFORM Severity - hidden'!$C$5:$V$170,20,FALSE)</f>
        <v>44521</v>
      </c>
    </row>
    <row r="41" spans="1:21" x14ac:dyDescent="0.35">
      <c r="A41" s="134" t="str">
        <f t="array" ref="A41">IFERROR(INDEX(Lists!$B$2:$B$153,SMALL(IF(Lists!$H$2:$H$153="Yes",ROW(Lists!$B$2:$B$153)),ROW(37:37))-1,1),"")</f>
        <v>Multiple crisis in Mexico</v>
      </c>
      <c r="B41" s="135" t="str">
        <f>VLOOKUP(A41,Lists!$B$2:$G$153,2,FALSE)</f>
        <v>MEX001</v>
      </c>
      <c r="C41" s="135" t="str">
        <f>VLOOKUP(B41,'INFORM Severity - hidden'!$C$5:$D$160,2,FALSE)</f>
        <v>Mexico</v>
      </c>
      <c r="D41" s="135" t="str">
        <f>VLOOKUP(A41,Lists!$B$2:$G$153,3,FALSE)</f>
        <v>MEX</v>
      </c>
      <c r="E41" s="135" t="str">
        <f>VLOOKUP(A41,Lists!$B$2:$G$153,5,FALSE)</f>
        <v>Multiple crises country</v>
      </c>
      <c r="F41" s="231" t="str">
        <f t="shared" si="5"/>
        <v>x</v>
      </c>
      <c r="G41" s="139" t="str">
        <f t="shared" si="6"/>
        <v>x</v>
      </c>
      <c r="H41" s="139" t="str">
        <f t="shared" si="7"/>
        <v>x</v>
      </c>
      <c r="I41" s="232" t="str">
        <f>INDEX(Trends!$D$3:$D$404,MATCH(B41,Trends!$C$3:$C$404,0))</f>
        <v>-</v>
      </c>
      <c r="J41" s="139" t="str">
        <f>VLOOKUP($B41,Reliability!$A$3:$I$170,9,FALSE)</f>
        <v>High</v>
      </c>
      <c r="K41" s="233">
        <f t="shared" si="8"/>
        <v>3.8</v>
      </c>
      <c r="L41" s="233">
        <f>VLOOKUP($B41,'Impact of the crisis'!$C$6:$N$170,12,FALSE)</f>
        <v>5</v>
      </c>
      <c r="M41" s="233">
        <f>VLOOKUP($B41,'Impact of the crisis'!$C$6:$AB$170,26,FALSE)</f>
        <v>2.8</v>
      </c>
      <c r="N41" s="233" t="str">
        <f>VLOOKUP($B41,'Conditions of people affected'!$C$6:$R$170,16,FALSE)</f>
        <v>x</v>
      </c>
      <c r="O41" s="233" t="str">
        <f>VLOOKUP($B41,'Conditions of people affected'!$C$6:$R$170,9,FALSE)</f>
        <v>x</v>
      </c>
      <c r="P41" s="233" t="str">
        <f>VLOOKUP($B41,'Conditions of people affected'!$C$6:$R$170,15,FALSE)</f>
        <v>x</v>
      </c>
      <c r="Q41" s="233">
        <f t="shared" si="9"/>
        <v>3.4</v>
      </c>
      <c r="R41" s="233">
        <f>VLOOKUP($B41,'Complexity of the crisis'!$C$6:$AN$170,22,FALSE)</f>
        <v>3.7</v>
      </c>
      <c r="S41" s="234">
        <f>VLOOKUP($B41,'Complexity of the crisis'!$C$6:$AN$170,38,FALSE)</f>
        <v>3</v>
      </c>
      <c r="T41" s="138" t="str">
        <f>VLOOKUP(B41,Lists!$C$3:$E$163,3,FALSE)</f>
        <v>Americas</v>
      </c>
      <c r="U41" s="148">
        <f>VLOOKUP(B41,'INFORM Severity - hidden'!$C$5:$V$170,20,FALSE)</f>
        <v>44467</v>
      </c>
    </row>
    <row r="42" spans="1:21" x14ac:dyDescent="0.35">
      <c r="A42" s="134" t="str">
        <f t="array" ref="A42">IFERROR(INDEX(Lists!$B$2:$B$153,SMALL(IF(Lists!$H$2:$H$153="Yes",ROW(Lists!$B$2:$B$153)),ROW(38:38))-1,1),"")</f>
        <v>Complex crisis in Mali</v>
      </c>
      <c r="B42" s="135" t="str">
        <f>VLOOKUP(A42,Lists!$B$2:$G$153,2,FALSE)</f>
        <v>MLI001</v>
      </c>
      <c r="C42" s="135" t="str">
        <f>VLOOKUP(B42,'INFORM Severity - hidden'!$C$5:$D$160,2,FALSE)</f>
        <v>Mali</v>
      </c>
      <c r="D42" s="135" t="str">
        <f>VLOOKUP(A42,Lists!$B$2:$G$153,3,FALSE)</f>
        <v>MLI</v>
      </c>
      <c r="E42" s="135" t="str">
        <f>VLOOKUP(A42,Lists!$B$2:$G$153,5,FALSE)</f>
        <v>Complex crisis</v>
      </c>
      <c r="F42" s="231">
        <f t="shared" si="5"/>
        <v>4.4000000000000004</v>
      </c>
      <c r="G42" s="139">
        <f t="shared" si="6"/>
        <v>5</v>
      </c>
      <c r="H42" s="139" t="str">
        <f t="shared" si="7"/>
        <v>Very High</v>
      </c>
      <c r="I42" s="232" t="str">
        <f>INDEX(Trends!$D$3:$D$404,MATCH(B42,Trends!$C$3:$C$404,0))</f>
        <v>Stable</v>
      </c>
      <c r="J42" s="139" t="str">
        <f>VLOOKUP($B42,Reliability!$A$3:$I$170,9,FALSE)</f>
        <v>High</v>
      </c>
      <c r="K42" s="233">
        <f t="shared" si="8"/>
        <v>4.2</v>
      </c>
      <c r="L42" s="233">
        <f>VLOOKUP($B42,'Impact of the crisis'!$C$6:$N$170,12,FALSE)</f>
        <v>4.9000000000000004</v>
      </c>
      <c r="M42" s="233">
        <f>VLOOKUP($B42,'Impact of the crisis'!$C$6:$AB$170,26,FALSE)</f>
        <v>3.7</v>
      </c>
      <c r="N42" s="233">
        <f>VLOOKUP($B42,'Conditions of people affected'!$C$6:$R$170,16,FALSE)</f>
        <v>4.3</v>
      </c>
      <c r="O42" s="233">
        <f>VLOOKUP($B42,'Conditions of people affected'!$C$6:$R$170,9,FALSE)</f>
        <v>4.5999999999999996</v>
      </c>
      <c r="P42" s="233">
        <f>VLOOKUP($B42,'Conditions of people affected'!$C$6:$R$170,15,FALSE)</f>
        <v>4</v>
      </c>
      <c r="Q42" s="233">
        <f t="shared" si="9"/>
        <v>4.5999999999999996</v>
      </c>
      <c r="R42" s="233">
        <f>VLOOKUP($B42,'Complexity of the crisis'!$C$6:$AN$170,22,FALSE)</f>
        <v>4</v>
      </c>
      <c r="S42" s="234">
        <f>VLOOKUP($B42,'Complexity of the crisis'!$C$6:$AN$170,38,FALSE)</f>
        <v>5</v>
      </c>
      <c r="T42" s="138" t="str">
        <f>VLOOKUP(B42,Lists!$C$3:$E$163,3,FALSE)</f>
        <v>Africa</v>
      </c>
      <c r="U42" s="148">
        <f>VLOOKUP(B42,'INFORM Severity - hidden'!$C$5:$V$170,20,FALSE)</f>
        <v>44519</v>
      </c>
    </row>
    <row r="43" spans="1:21" x14ac:dyDescent="0.35">
      <c r="A43" s="134" t="str">
        <f t="array" ref="A43">IFERROR(INDEX(Lists!$B$2:$B$153,SMALL(IF(Lists!$H$2:$H$153="Yes",ROW(Lists!$B$2:$B$153)),ROW(39:39))-1,1),"")</f>
        <v>Multiple crises in Myanmar</v>
      </c>
      <c r="B43" s="135" t="str">
        <f>VLOOKUP(A43,Lists!$B$2:$G$153,2,FALSE)</f>
        <v>MMR001</v>
      </c>
      <c r="C43" s="135" t="str">
        <f>VLOOKUP(B43,'INFORM Severity - hidden'!$C$5:$D$160,2,FALSE)</f>
        <v>Myanmar</v>
      </c>
      <c r="D43" s="135" t="str">
        <f>VLOOKUP(A43,Lists!$B$2:$G$153,3,FALSE)</f>
        <v>MMR</v>
      </c>
      <c r="E43" s="135" t="str">
        <f>VLOOKUP(A43,Lists!$B$2:$G$153,5,FALSE)</f>
        <v>Multiple crises country</v>
      </c>
      <c r="F43" s="231">
        <f t="shared" si="5"/>
        <v>4</v>
      </c>
      <c r="G43" s="139">
        <f t="shared" si="6"/>
        <v>4</v>
      </c>
      <c r="H43" s="139" t="str">
        <f t="shared" si="7"/>
        <v>High</v>
      </c>
      <c r="I43" s="232" t="str">
        <f>INDEX(Trends!$D$3:$D$404,MATCH(B43,Trends!$C$3:$C$404,0))</f>
        <v>Increasing</v>
      </c>
      <c r="J43" s="139" t="str">
        <f>VLOOKUP($B43,Reliability!$A$3:$I$170,9,FALSE)</f>
        <v>High</v>
      </c>
      <c r="K43" s="233">
        <f t="shared" si="8"/>
        <v>4.2</v>
      </c>
      <c r="L43" s="233">
        <f>VLOOKUP($B43,'Impact of the crisis'!$C$6:$N$170,12,FALSE)</f>
        <v>4.7</v>
      </c>
      <c r="M43" s="233">
        <f>VLOOKUP($B43,'Impact of the crisis'!$C$6:$AB$170,26,FALSE)</f>
        <v>3.9</v>
      </c>
      <c r="N43" s="233">
        <f>VLOOKUP($B43,'Conditions of people affected'!$C$6:$R$170,16,FALSE)</f>
        <v>3.65</v>
      </c>
      <c r="O43" s="233">
        <f>VLOOKUP($B43,'Conditions of people affected'!$C$6:$R$170,9,FALSE)</f>
        <v>4.3</v>
      </c>
      <c r="P43" s="233">
        <f>VLOOKUP($B43,'Conditions of people affected'!$C$6:$R$170,15,FALSE)</f>
        <v>3</v>
      </c>
      <c r="Q43" s="233">
        <f t="shared" si="9"/>
        <v>4.5</v>
      </c>
      <c r="R43" s="233">
        <f>VLOOKUP($B43,'Complexity of the crisis'!$C$6:$AN$170,22,FALSE)</f>
        <v>4.4000000000000004</v>
      </c>
      <c r="S43" s="234">
        <f>VLOOKUP($B43,'Complexity of the crisis'!$C$6:$AN$170,38,FALSE)</f>
        <v>4.5</v>
      </c>
      <c r="T43" s="138" t="str">
        <f>VLOOKUP(B43,Lists!$C$3:$E$163,3,FALSE)</f>
        <v>Asia</v>
      </c>
      <c r="U43" s="148">
        <f>VLOOKUP(B43,'INFORM Severity - hidden'!$C$5:$V$170,20,FALSE)</f>
        <v>44518</v>
      </c>
    </row>
    <row r="44" spans="1:21" x14ac:dyDescent="0.35">
      <c r="A44" s="134" t="str">
        <f t="array" ref="A44">IFERROR(INDEX(Lists!$B$2:$B$153,SMALL(IF(Lists!$H$2:$H$153="Yes",ROW(Lists!$B$2:$B$153)),ROW(40:40))-1,1),"")</f>
        <v>Cabo Delgado Islamist Insurgency</v>
      </c>
      <c r="B44" s="135" t="str">
        <f>VLOOKUP(A44,Lists!$B$2:$G$153,2,FALSE)</f>
        <v>MOZ004</v>
      </c>
      <c r="C44" s="135" t="str">
        <f>VLOOKUP(B44,'INFORM Severity - hidden'!$C$5:$D$160,2,FALSE)</f>
        <v>Mozambique</v>
      </c>
      <c r="D44" s="135" t="str">
        <f>VLOOKUP(A44,Lists!$B$2:$G$153,3,FALSE)</f>
        <v>MOZ</v>
      </c>
      <c r="E44" s="135" t="str">
        <f>VLOOKUP(A44,Lists!$B$2:$G$153,5,FALSE)</f>
        <v>Other type of violence</v>
      </c>
      <c r="F44" s="231">
        <f t="shared" si="5"/>
        <v>3.5</v>
      </c>
      <c r="G44" s="139">
        <f t="shared" si="6"/>
        <v>4</v>
      </c>
      <c r="H44" s="139" t="str">
        <f t="shared" si="7"/>
        <v>High</v>
      </c>
      <c r="I44" s="232" t="str">
        <f>INDEX(Trends!$D$3:$D$404,MATCH(B44,Trends!$C$3:$C$404,0))</f>
        <v>Stable</v>
      </c>
      <c r="J44" s="139" t="str">
        <f>VLOOKUP($B44,Reliability!$A$3:$I$170,9,FALSE)</f>
        <v>High</v>
      </c>
      <c r="K44" s="233">
        <f t="shared" si="8"/>
        <v>3.4</v>
      </c>
      <c r="L44" s="233">
        <f>VLOOKUP($B44,'Impact of the crisis'!$C$6:$N$170,12,FALSE)</f>
        <v>2.8</v>
      </c>
      <c r="M44" s="233">
        <f>VLOOKUP($B44,'Impact of the crisis'!$C$6:$AB$170,26,FALSE)</f>
        <v>3.6</v>
      </c>
      <c r="N44" s="233">
        <f>VLOOKUP($B44,'Conditions of people affected'!$C$6:$R$170,16,FALSE)</f>
        <v>3.25</v>
      </c>
      <c r="O44" s="233">
        <f>VLOOKUP($B44,'Conditions of people affected'!$C$6:$R$170,9,FALSE)</f>
        <v>3.5</v>
      </c>
      <c r="P44" s="233">
        <f>VLOOKUP($B44,'Conditions of people affected'!$C$6:$R$170,15,FALSE)</f>
        <v>3</v>
      </c>
      <c r="Q44" s="233">
        <f t="shared" si="9"/>
        <v>4.0999999999999996</v>
      </c>
      <c r="R44" s="233">
        <f>VLOOKUP($B44,'Complexity of the crisis'!$C$6:$AN$170,22,FALSE)</f>
        <v>4.5</v>
      </c>
      <c r="S44" s="234">
        <f>VLOOKUP($B44,'Complexity of the crisis'!$C$6:$AN$170,38,FALSE)</f>
        <v>3.5</v>
      </c>
      <c r="T44" s="138" t="str">
        <f>VLOOKUP(B44,Lists!$C$3:$E$163,3,FALSE)</f>
        <v>Africa</v>
      </c>
      <c r="U44" s="148">
        <f>VLOOKUP(B44,'INFORM Severity - hidden'!$C$5:$V$170,20,FALSE)</f>
        <v>44477</v>
      </c>
    </row>
    <row r="45" spans="1:21" x14ac:dyDescent="0.35">
      <c r="A45" s="134" t="str">
        <f t="array" ref="A45">IFERROR(INDEX(Lists!$B$2:$B$153,SMALL(IF(Lists!$H$2:$H$153="Yes",ROW(Lists!$B$2:$B$153)),ROW(41:41))-1,1),"")</f>
        <v>Food Security in Mauritania</v>
      </c>
      <c r="B45" s="135" t="str">
        <f>VLOOKUP(A45,Lists!$B$2:$G$153,2,FALSE)</f>
        <v>MRT003</v>
      </c>
      <c r="C45" s="135" t="str">
        <f>VLOOKUP(B45,'INFORM Severity - hidden'!$C$5:$D$160,2,FALSE)</f>
        <v>Mauritania</v>
      </c>
      <c r="D45" s="135" t="str">
        <f>VLOOKUP(A45,Lists!$B$2:$G$153,3,FALSE)</f>
        <v>MRT</v>
      </c>
      <c r="E45" s="135" t="str">
        <f>VLOOKUP(A45,Lists!$B$2:$G$153,5,FALSE)</f>
        <v>Drought</v>
      </c>
      <c r="F45" s="231">
        <f t="shared" si="5"/>
        <v>2.9</v>
      </c>
      <c r="G45" s="139">
        <f t="shared" si="6"/>
        <v>3</v>
      </c>
      <c r="H45" s="139" t="str">
        <f t="shared" si="7"/>
        <v>Medium</v>
      </c>
      <c r="I45" s="232" t="str">
        <f>INDEX(Trends!$D$3:$D$404,MATCH(B45,Trends!$C$3:$C$404,0))</f>
        <v>Stable</v>
      </c>
      <c r="J45" s="139" t="str">
        <f>VLOOKUP($B45,Reliability!$A$3:$I$170,9,FALSE)</f>
        <v>Medium</v>
      </c>
      <c r="K45" s="233">
        <f t="shared" si="8"/>
        <v>3.4</v>
      </c>
      <c r="L45" s="233">
        <f>VLOOKUP($B45,'Impact of the crisis'!$C$6:$N$170,12,FALSE)</f>
        <v>4.4000000000000004</v>
      </c>
      <c r="M45" s="233">
        <f>VLOOKUP($B45,'Impact of the crisis'!$C$6:$AB$170,26,FALSE)</f>
        <v>2.8</v>
      </c>
      <c r="N45" s="233">
        <f>VLOOKUP($B45,'Conditions of people affected'!$C$6:$R$170,16,FALSE)</f>
        <v>2.9</v>
      </c>
      <c r="O45" s="233">
        <f>VLOOKUP($B45,'Conditions of people affected'!$C$6:$R$170,9,FALSE)</f>
        <v>2.8</v>
      </c>
      <c r="P45" s="233">
        <f>VLOOKUP($B45,'Conditions of people affected'!$C$6:$R$170,15,FALSE)</f>
        <v>3</v>
      </c>
      <c r="Q45" s="233">
        <f t="shared" si="9"/>
        <v>2.4</v>
      </c>
      <c r="R45" s="233">
        <f>VLOOKUP($B45,'Complexity of the crisis'!$C$6:$AN$170,22,FALSE)</f>
        <v>2.7</v>
      </c>
      <c r="S45" s="234">
        <f>VLOOKUP($B45,'Complexity of the crisis'!$C$6:$AN$170,38,FALSE)</f>
        <v>2</v>
      </c>
      <c r="T45" s="138" t="str">
        <f>VLOOKUP(B45,Lists!$C$3:$E$163,3,FALSE)</f>
        <v>Africa</v>
      </c>
      <c r="U45" s="148">
        <f>VLOOKUP(B45,'INFORM Severity - hidden'!$C$5:$V$170,20,FALSE)</f>
        <v>44419</v>
      </c>
    </row>
    <row r="46" spans="1:21" x14ac:dyDescent="0.35">
      <c r="A46" s="134" t="str">
        <f t="array" ref="A46">IFERROR(INDEX(Lists!$B$2:$B$153,SMALL(IF(Lists!$H$2:$H$153="Yes",ROW(Lists!$B$2:$B$153)),ROW(42:42))-1,1),"")</f>
        <v>Complex crisis in Malawi</v>
      </c>
      <c r="B46" s="135" t="str">
        <f>VLOOKUP(A46,Lists!$B$2:$G$153,2,FALSE)</f>
        <v>MWI002</v>
      </c>
      <c r="C46" s="135" t="str">
        <f>VLOOKUP(B46,'INFORM Severity - hidden'!$C$5:$D$160,2,FALSE)</f>
        <v>Malawi</v>
      </c>
      <c r="D46" s="135" t="str">
        <f>VLOOKUP(A46,Lists!$B$2:$G$153,3,FALSE)</f>
        <v>MWI</v>
      </c>
      <c r="E46" s="135" t="str">
        <f>VLOOKUP(A46,Lists!$B$2:$G$153,5,FALSE)</f>
        <v>Complex crisis</v>
      </c>
      <c r="F46" s="231">
        <f t="shared" si="5"/>
        <v>3</v>
      </c>
      <c r="G46" s="139">
        <f t="shared" si="6"/>
        <v>3</v>
      </c>
      <c r="H46" s="139" t="str">
        <f t="shared" si="7"/>
        <v>Medium</v>
      </c>
      <c r="I46" s="232" t="str">
        <f>INDEX(Trends!$D$3:$D$404,MATCH(B46,Trends!$C$3:$C$404,0))</f>
        <v>Decreasing</v>
      </c>
      <c r="J46" s="139" t="str">
        <f>VLOOKUP($B46,Reliability!$A$3:$I$170,9,FALSE)</f>
        <v>Very High</v>
      </c>
      <c r="K46" s="233">
        <f t="shared" si="8"/>
        <v>3.7</v>
      </c>
      <c r="L46" s="233">
        <f>VLOOKUP($B46,'Impact of the crisis'!$C$6:$N$170,12,FALSE)</f>
        <v>4.4000000000000004</v>
      </c>
      <c r="M46" s="233">
        <f>VLOOKUP($B46,'Impact of the crisis'!$C$6:$AB$170,26,FALSE)</f>
        <v>3.2</v>
      </c>
      <c r="N46" s="233">
        <f>VLOOKUP($B46,'Conditions of people affected'!$C$6:$R$170,16,FALSE)</f>
        <v>3.3</v>
      </c>
      <c r="O46" s="233">
        <f>VLOOKUP($B46,'Conditions of people affected'!$C$6:$R$170,9,FALSE)</f>
        <v>3.6</v>
      </c>
      <c r="P46" s="233">
        <f>VLOOKUP($B46,'Conditions of people affected'!$C$6:$R$170,15,FALSE)</f>
        <v>3</v>
      </c>
      <c r="Q46" s="233">
        <f t="shared" si="9"/>
        <v>2</v>
      </c>
      <c r="R46" s="233">
        <f>VLOOKUP($B46,'Complexity of the crisis'!$C$6:$AN$170,22,FALSE)</f>
        <v>2</v>
      </c>
      <c r="S46" s="234">
        <f>VLOOKUP($B46,'Complexity of the crisis'!$C$6:$AN$170,38,FALSE)</f>
        <v>2</v>
      </c>
      <c r="T46" s="138" t="str">
        <f>VLOOKUP(B46,Lists!$C$3:$E$163,3,FALSE)</f>
        <v>Africa</v>
      </c>
      <c r="U46" s="148">
        <f>VLOOKUP(B46,'INFORM Severity - hidden'!$C$5:$V$170,20,FALSE)</f>
        <v>44521</v>
      </c>
    </row>
    <row r="47" spans="1:21" x14ac:dyDescent="0.35">
      <c r="A47" s="134" t="str">
        <f t="array" ref="A47">IFERROR(INDEX(Lists!$B$2:$B$153,SMALL(IF(Lists!$H$2:$H$153="Yes",ROW(Lists!$B$2:$B$153)),ROW(43:43))-1,1),"")</f>
        <v>International Refugees in Malaysia</v>
      </c>
      <c r="B47" s="135" t="str">
        <f>VLOOKUP(A47,Lists!$B$2:$G$153,2,FALSE)</f>
        <v>MYS001</v>
      </c>
      <c r="C47" s="135" t="str">
        <f>VLOOKUP(B47,'INFORM Severity - hidden'!$C$5:$D$160,2,FALSE)</f>
        <v>Malaysia</v>
      </c>
      <c r="D47" s="135" t="str">
        <f>VLOOKUP(A47,Lists!$B$2:$G$153,3,FALSE)</f>
        <v>MYS</v>
      </c>
      <c r="E47" s="135" t="str">
        <f>VLOOKUP(A47,Lists!$B$2:$G$153,5,FALSE)</f>
        <v>International displacement</v>
      </c>
      <c r="F47" s="231">
        <f t="shared" si="5"/>
        <v>1.8</v>
      </c>
      <c r="G47" s="139">
        <f t="shared" si="6"/>
        <v>2</v>
      </c>
      <c r="H47" s="139" t="str">
        <f t="shared" si="7"/>
        <v>Low</v>
      </c>
      <c r="I47" s="232" t="str">
        <f>INDEX(Trends!$D$3:$D$404,MATCH(B47,Trends!$C$3:$C$404,0))</f>
        <v>Stable</v>
      </c>
      <c r="J47" s="139" t="str">
        <f>VLOOKUP($B47,Reliability!$A$3:$I$170,9,FALSE)</f>
        <v>High</v>
      </c>
      <c r="K47" s="233">
        <f t="shared" si="8"/>
        <v>1.5</v>
      </c>
      <c r="L47" s="233">
        <f>VLOOKUP($B47,'Impact of the crisis'!$C$6:$N$170,12,FALSE)</f>
        <v>1</v>
      </c>
      <c r="M47" s="233">
        <f>VLOOKUP($B47,'Impact of the crisis'!$C$6:$AB$170,26,FALSE)</f>
        <v>1.8</v>
      </c>
      <c r="N47" s="233">
        <f>VLOOKUP($B47,'Conditions of people affected'!$C$6:$R$170,16,FALSE)</f>
        <v>1.55</v>
      </c>
      <c r="O47" s="233">
        <f>VLOOKUP($B47,'Conditions of people affected'!$C$6:$R$170,9,FALSE)</f>
        <v>2.1</v>
      </c>
      <c r="P47" s="233">
        <f>VLOOKUP($B47,'Conditions of people affected'!$C$6:$R$170,15,FALSE)</f>
        <v>1</v>
      </c>
      <c r="Q47" s="233">
        <f t="shared" si="9"/>
        <v>2.2999999999999998</v>
      </c>
      <c r="R47" s="233">
        <f>VLOOKUP($B47,'Complexity of the crisis'!$C$6:$AN$170,22,FALSE)</f>
        <v>2</v>
      </c>
      <c r="S47" s="234">
        <f>VLOOKUP($B47,'Complexity of the crisis'!$C$6:$AN$170,38,FALSE)</f>
        <v>2.5</v>
      </c>
      <c r="T47" s="138" t="str">
        <f>VLOOKUP(B47,Lists!$C$3:$E$163,3,FALSE)</f>
        <v>Asia</v>
      </c>
      <c r="U47" s="148">
        <f>VLOOKUP(B47,'INFORM Severity - hidden'!$C$5:$V$170,20,FALSE)</f>
        <v>44521</v>
      </c>
    </row>
    <row r="48" spans="1:21" x14ac:dyDescent="0.35">
      <c r="A48" s="134" t="str">
        <f t="array" ref="A48">IFERROR(INDEX(Lists!$B$2:$B$153,SMALL(IF(Lists!$H$2:$H$153="Yes",ROW(Lists!$B$2:$B$153)),ROW(44:44))-1,1),"")</f>
        <v>Food Security Crisis in Namibia</v>
      </c>
      <c r="B48" s="135" t="str">
        <f>VLOOKUP(A48,Lists!$B$2:$G$153,2,FALSE)</f>
        <v>NAM002</v>
      </c>
      <c r="C48" s="135" t="str">
        <f>VLOOKUP(B48,'INFORM Severity - hidden'!$C$5:$D$160,2,FALSE)</f>
        <v>Namibia</v>
      </c>
      <c r="D48" s="135" t="str">
        <f>VLOOKUP(A48,Lists!$B$2:$G$153,3,FALSE)</f>
        <v>NAM</v>
      </c>
      <c r="E48" s="135" t="str">
        <f>VLOOKUP(A48,Lists!$B$2:$G$153,5,FALSE)</f>
        <v>Food Security</v>
      </c>
      <c r="F48" s="231">
        <f t="shared" si="5"/>
        <v>2.2999999999999998</v>
      </c>
      <c r="G48" s="139">
        <f t="shared" si="6"/>
        <v>3</v>
      </c>
      <c r="H48" s="139" t="str">
        <f t="shared" si="7"/>
        <v>Medium</v>
      </c>
      <c r="I48" s="232" t="str">
        <f>INDEX(Trends!$D$3:$D$404,MATCH(B48,Trends!$C$3:$C$404,0))</f>
        <v>Increasing</v>
      </c>
      <c r="J48" s="139" t="str">
        <f>VLOOKUP($B48,Reliability!$A$3:$I$170,9,FALSE)</f>
        <v>High</v>
      </c>
      <c r="K48" s="233">
        <f t="shared" si="8"/>
        <v>2.6</v>
      </c>
      <c r="L48" s="233">
        <f>VLOOKUP($B48,'Impact of the crisis'!$C$6:$N$170,12,FALSE)</f>
        <v>4.0999999999999996</v>
      </c>
      <c r="M48" s="233">
        <f>VLOOKUP($B48,'Impact of the crisis'!$C$6:$AB$170,26,FALSE)</f>
        <v>1.4</v>
      </c>
      <c r="N48" s="233">
        <f>VLOOKUP($B48,'Conditions of people affected'!$C$6:$R$170,16,FALSE)</f>
        <v>2.85</v>
      </c>
      <c r="O48" s="233">
        <f>VLOOKUP($B48,'Conditions of people affected'!$C$6:$R$170,9,FALSE)</f>
        <v>2.7</v>
      </c>
      <c r="P48" s="233">
        <f>VLOOKUP($B48,'Conditions of people affected'!$C$6:$R$170,15,FALSE)</f>
        <v>3</v>
      </c>
      <c r="Q48" s="233">
        <f t="shared" si="9"/>
        <v>1.3</v>
      </c>
      <c r="R48" s="233">
        <f>VLOOKUP($B48,'Complexity of the crisis'!$C$6:$AN$170,22,FALSE)</f>
        <v>1.5</v>
      </c>
      <c r="S48" s="234">
        <f>VLOOKUP($B48,'Complexity of the crisis'!$C$6:$AN$170,38,FALSE)</f>
        <v>1</v>
      </c>
      <c r="T48" s="138" t="str">
        <f>VLOOKUP(B48,Lists!$C$3:$E$163,3,FALSE)</f>
        <v>Africa</v>
      </c>
      <c r="U48" s="148">
        <f>VLOOKUP(B48,'INFORM Severity - hidden'!$C$5:$V$170,20,FALSE)</f>
        <v>44521</v>
      </c>
    </row>
    <row r="49" spans="1:21" x14ac:dyDescent="0.35">
      <c r="A49" s="134" t="str">
        <f t="array" ref="A49">IFERROR(INDEX(Lists!$B$2:$B$153,SMALL(IF(Lists!$H$2:$H$153="Yes",ROW(Lists!$B$2:$B$153)),ROW(45:45))-1,1),"")</f>
        <v>Multiple crises in Niger</v>
      </c>
      <c r="B49" s="135" t="str">
        <f>VLOOKUP(A49,Lists!$B$2:$G$153,2,FALSE)</f>
        <v>NER001</v>
      </c>
      <c r="C49" s="135" t="str">
        <f>VLOOKUP(B49,'INFORM Severity - hidden'!$C$5:$D$160,2,FALSE)</f>
        <v>Niger</v>
      </c>
      <c r="D49" s="135" t="str">
        <f>VLOOKUP(A49,Lists!$B$2:$G$153,3,FALSE)</f>
        <v>NER</v>
      </c>
      <c r="E49" s="135" t="str">
        <f>VLOOKUP(A49,Lists!$B$2:$G$153,5,FALSE)</f>
        <v>Multiple crises country</v>
      </c>
      <c r="F49" s="231">
        <f t="shared" si="5"/>
        <v>3.9</v>
      </c>
      <c r="G49" s="139">
        <f t="shared" si="6"/>
        <v>4</v>
      </c>
      <c r="H49" s="139" t="str">
        <f t="shared" si="7"/>
        <v>High</v>
      </c>
      <c r="I49" s="232" t="str">
        <f>INDEX(Trends!$D$3:$D$404,MATCH(B49,Trends!$C$3:$C$404,0))</f>
        <v>Stable</v>
      </c>
      <c r="J49" s="139" t="str">
        <f>VLOOKUP($B49,Reliability!$A$3:$I$170,9,FALSE)</f>
        <v>High</v>
      </c>
      <c r="K49" s="233">
        <f t="shared" si="8"/>
        <v>4.0999999999999996</v>
      </c>
      <c r="L49" s="233">
        <f>VLOOKUP($B49,'Impact of the crisis'!$C$6:$N$170,12,FALSE)</f>
        <v>4.9000000000000004</v>
      </c>
      <c r="M49" s="233">
        <f>VLOOKUP($B49,'Impact of the crisis'!$C$6:$AB$170,26,FALSE)</f>
        <v>3.6</v>
      </c>
      <c r="N49" s="233">
        <f>VLOOKUP($B49,'Conditions of people affected'!$C$6:$R$170,16,FALSE)</f>
        <v>3.65</v>
      </c>
      <c r="O49" s="233">
        <f>VLOOKUP($B49,'Conditions of people affected'!$C$6:$R$170,9,FALSE)</f>
        <v>4.3</v>
      </c>
      <c r="P49" s="233">
        <f>VLOOKUP($B49,'Conditions of people affected'!$C$6:$R$170,15,FALSE)</f>
        <v>3</v>
      </c>
      <c r="Q49" s="233">
        <f t="shared" si="9"/>
        <v>4</v>
      </c>
      <c r="R49" s="233">
        <f>VLOOKUP($B49,'Complexity of the crisis'!$C$6:$AN$170,22,FALSE)</f>
        <v>3.3</v>
      </c>
      <c r="S49" s="234">
        <f>VLOOKUP($B49,'Complexity of the crisis'!$C$6:$AN$170,38,FALSE)</f>
        <v>4.5</v>
      </c>
      <c r="T49" s="138" t="str">
        <f>VLOOKUP(B49,Lists!$C$3:$E$163,3,FALSE)</f>
        <v>Africa</v>
      </c>
      <c r="U49" s="148">
        <f>VLOOKUP(B49,'INFORM Severity - hidden'!$C$5:$V$170,20,FALSE)</f>
        <v>44522</v>
      </c>
    </row>
    <row r="50" spans="1:21" x14ac:dyDescent="0.35">
      <c r="A50" s="134" t="str">
        <f t="array" ref="A50">IFERROR(INDEX(Lists!$B$2:$B$153,SMALL(IF(Lists!$H$2:$H$153="Yes",ROW(Lists!$B$2:$B$153)),ROW(46:46))-1,1),"")</f>
        <v>Complex crisis in Nigeria</v>
      </c>
      <c r="B50" s="135" t="str">
        <f>VLOOKUP(A50,Lists!$B$2:$G$153,2,FALSE)</f>
        <v>NGA001</v>
      </c>
      <c r="C50" s="135" t="str">
        <f>VLOOKUP(B50,'INFORM Severity - hidden'!$C$5:$D$160,2,FALSE)</f>
        <v>Nigeria</v>
      </c>
      <c r="D50" s="135" t="str">
        <f>VLOOKUP(A50,Lists!$B$2:$G$153,3,FALSE)</f>
        <v>NGA</v>
      </c>
      <c r="E50" s="135" t="str">
        <f>VLOOKUP(A50,Lists!$B$2:$G$153,5,FALSE)</f>
        <v>Complex crisis</v>
      </c>
      <c r="F50" s="231">
        <f t="shared" si="5"/>
        <v>4.3</v>
      </c>
      <c r="G50" s="139">
        <f t="shared" si="6"/>
        <v>5</v>
      </c>
      <c r="H50" s="139" t="str">
        <f t="shared" si="7"/>
        <v>Very High</v>
      </c>
      <c r="I50" s="232" t="str">
        <f>INDEX(Trends!$D$3:$D$404,MATCH(B50,Trends!$C$3:$C$404,0))</f>
        <v>Increasing</v>
      </c>
      <c r="J50" s="139" t="str">
        <f>VLOOKUP($B50,Reliability!$A$3:$I$170,9,FALSE)</f>
        <v>High</v>
      </c>
      <c r="K50" s="233">
        <f t="shared" si="8"/>
        <v>4.2</v>
      </c>
      <c r="L50" s="233">
        <f>VLOOKUP($B50,'Impact of the crisis'!$C$6:$N$170,12,FALSE)</f>
        <v>4.3</v>
      </c>
      <c r="M50" s="233">
        <f>VLOOKUP($B50,'Impact of the crisis'!$C$6:$AB$170,26,FALSE)</f>
        <v>4.2</v>
      </c>
      <c r="N50" s="233">
        <f>VLOOKUP($B50,'Conditions of people affected'!$C$6:$R$170,16,FALSE)</f>
        <v>4</v>
      </c>
      <c r="O50" s="233">
        <f>VLOOKUP($B50,'Conditions of people affected'!$C$6:$R$170,9,FALSE)</f>
        <v>5</v>
      </c>
      <c r="P50" s="233">
        <f>VLOOKUP($B50,'Conditions of people affected'!$C$6:$R$170,15,FALSE)</f>
        <v>3</v>
      </c>
      <c r="Q50" s="233">
        <f t="shared" si="9"/>
        <v>4.7</v>
      </c>
      <c r="R50" s="233">
        <f>VLOOKUP($B50,'Complexity of the crisis'!$C$6:$AN$170,22,FALSE)</f>
        <v>4.3</v>
      </c>
      <c r="S50" s="234">
        <f>VLOOKUP($B50,'Complexity of the crisis'!$C$6:$AN$170,38,FALSE)</f>
        <v>5</v>
      </c>
      <c r="T50" s="138" t="str">
        <f>VLOOKUP(B50,Lists!$C$3:$E$163,3,FALSE)</f>
        <v>Africa</v>
      </c>
      <c r="U50" s="148">
        <f>VLOOKUP(B50,'INFORM Severity - hidden'!$C$5:$V$170,20,FALSE)</f>
        <v>44526</v>
      </c>
    </row>
    <row r="51" spans="1:21" x14ac:dyDescent="0.35">
      <c r="A51" s="134" t="str">
        <f t="array" ref="A51">IFERROR(INDEX(Lists!$B$2:$B$153,SMALL(IF(Lists!$H$2:$H$153="Yes",ROW(Lists!$B$2:$B$153)),ROW(47:47))-1,1),"")</f>
        <v>Socioeconomic crisis in Nicaragua</v>
      </c>
      <c r="B51" s="135" t="str">
        <f>VLOOKUP(A51,Lists!$B$2:$G$153,2,FALSE)</f>
        <v>NIC001</v>
      </c>
      <c r="C51" s="135" t="str">
        <f>VLOOKUP(B51,'INFORM Severity - hidden'!$C$5:$D$160,2,FALSE)</f>
        <v>Nicaragua</v>
      </c>
      <c r="D51" s="135" t="str">
        <f>VLOOKUP(A51,Lists!$B$2:$G$153,3,FALSE)</f>
        <v>NIC</v>
      </c>
      <c r="E51" s="135" t="str">
        <f>VLOOKUP(A51,Lists!$B$2:$G$153,5,FALSE)</f>
        <v>Political and economic crisis</v>
      </c>
      <c r="F51" s="231" t="str">
        <f t="shared" si="5"/>
        <v>x</v>
      </c>
      <c r="G51" s="139" t="str">
        <f t="shared" si="6"/>
        <v>x</v>
      </c>
      <c r="H51" s="139" t="str">
        <f t="shared" si="7"/>
        <v>x</v>
      </c>
      <c r="I51" s="232" t="str">
        <f>INDEX(Trends!$D$3:$D$404,MATCH(B51,Trends!$C$3:$C$404,0))</f>
        <v>-</v>
      </c>
      <c r="J51" s="139" t="str">
        <f>VLOOKUP($B51,Reliability!$A$3:$I$170,9,FALSE)</f>
        <v>Low</v>
      </c>
      <c r="K51" s="233">
        <f t="shared" si="8"/>
        <v>2.9</v>
      </c>
      <c r="L51" s="233">
        <f>VLOOKUP($B51,'Impact of the crisis'!$C$6:$N$170,12,FALSE)</f>
        <v>4.0999999999999996</v>
      </c>
      <c r="M51" s="233">
        <f>VLOOKUP($B51,'Impact of the crisis'!$C$6:$AB$170,26,FALSE)</f>
        <v>2</v>
      </c>
      <c r="N51" s="233" t="str">
        <f>VLOOKUP($B51,'Conditions of people affected'!$C$6:$R$170,16,FALSE)</f>
        <v>x</v>
      </c>
      <c r="O51" s="233" t="str">
        <f>VLOOKUP($B51,'Conditions of people affected'!$C$6:$R$170,9,FALSE)</f>
        <v>x</v>
      </c>
      <c r="P51" s="233" t="str">
        <f>VLOOKUP($B51,'Conditions of people affected'!$C$6:$R$170,15,FALSE)</f>
        <v>x</v>
      </c>
      <c r="Q51" s="233">
        <f t="shared" si="9"/>
        <v>2.8</v>
      </c>
      <c r="R51" s="233">
        <f>VLOOKUP($B51,'Complexity of the crisis'!$C$6:$AN$170,22,FALSE)</f>
        <v>3.4</v>
      </c>
      <c r="S51" s="234">
        <f>VLOOKUP($B51,'Complexity of the crisis'!$C$6:$AN$170,38,FALSE)</f>
        <v>2</v>
      </c>
      <c r="T51" s="138" t="str">
        <f>VLOOKUP(B51,Lists!$C$3:$E$163,3,FALSE)</f>
        <v>Americas</v>
      </c>
      <c r="U51" s="148">
        <f>VLOOKUP(B51,'INFORM Severity - hidden'!$C$5:$V$170,20,FALSE)</f>
        <v>44361</v>
      </c>
    </row>
    <row r="52" spans="1:21" x14ac:dyDescent="0.35">
      <c r="A52" s="134" t="str">
        <f t="array" ref="A52">IFERROR(INDEX(Lists!$B$2:$B$153,SMALL(IF(Lists!$H$2:$H$153="Yes",ROW(Lists!$B$2:$B$153)),ROW(48:48))-1,1),"")</f>
        <v>Complex crisis in Pakistan</v>
      </c>
      <c r="B52" s="135" t="str">
        <f>VLOOKUP(A52,Lists!$B$2:$G$153,2,FALSE)</f>
        <v>PAK001</v>
      </c>
      <c r="C52" s="135" t="str">
        <f>VLOOKUP(B52,'INFORM Severity - hidden'!$C$5:$D$160,2,FALSE)</f>
        <v>Pakistan</v>
      </c>
      <c r="D52" s="135" t="str">
        <f>VLOOKUP(A52,Lists!$B$2:$G$153,3,FALSE)</f>
        <v>PAK</v>
      </c>
      <c r="E52" s="135" t="str">
        <f>VLOOKUP(A52,Lists!$B$2:$G$153,5,FALSE)</f>
        <v>Complex crisis</v>
      </c>
      <c r="F52" s="231">
        <f t="shared" si="5"/>
        <v>3.9</v>
      </c>
      <c r="G52" s="139">
        <f t="shared" si="6"/>
        <v>4</v>
      </c>
      <c r="H52" s="139" t="str">
        <f t="shared" si="7"/>
        <v>High</v>
      </c>
      <c r="I52" s="232" t="str">
        <f>INDEX(Trends!$D$3:$D$404,MATCH(B52,Trends!$C$3:$C$404,0))</f>
        <v>Stable</v>
      </c>
      <c r="J52" s="139" t="str">
        <f>VLOOKUP($B52,Reliability!$A$3:$I$170,9,FALSE)</f>
        <v>High</v>
      </c>
      <c r="K52" s="233">
        <f t="shared" si="8"/>
        <v>4.5</v>
      </c>
      <c r="L52" s="233">
        <f>VLOOKUP($B52,'Impact of the crisis'!$C$6:$N$170,12,FALSE)</f>
        <v>5</v>
      </c>
      <c r="M52" s="233">
        <f>VLOOKUP($B52,'Impact of the crisis'!$C$6:$AB$170,26,FALSE)</f>
        <v>4.0999999999999996</v>
      </c>
      <c r="N52" s="233">
        <f>VLOOKUP($B52,'Conditions of people affected'!$C$6:$R$170,16,FALSE)</f>
        <v>3.5</v>
      </c>
      <c r="O52" s="233">
        <f>VLOOKUP($B52,'Conditions of people affected'!$C$6:$R$170,9,FALSE)</f>
        <v>5</v>
      </c>
      <c r="P52" s="233">
        <f>VLOOKUP($B52,'Conditions of people affected'!$C$6:$R$170,15,FALSE)</f>
        <v>2</v>
      </c>
      <c r="Q52" s="233">
        <f t="shared" si="9"/>
        <v>3.9</v>
      </c>
      <c r="R52" s="233">
        <f>VLOOKUP($B52,'Complexity of the crisis'!$C$6:$AN$170,22,FALSE)</f>
        <v>3.7</v>
      </c>
      <c r="S52" s="234">
        <f>VLOOKUP($B52,'Complexity of the crisis'!$C$6:$AN$170,38,FALSE)</f>
        <v>4</v>
      </c>
      <c r="T52" s="138" t="str">
        <f>VLOOKUP(B52,Lists!$C$3:$E$163,3,FALSE)</f>
        <v>Asia</v>
      </c>
      <c r="U52" s="148">
        <f>VLOOKUP(B52,'INFORM Severity - hidden'!$C$5:$V$170,20,FALSE)</f>
        <v>44522</v>
      </c>
    </row>
    <row r="53" spans="1:21" x14ac:dyDescent="0.35">
      <c r="A53" s="134" t="str">
        <f t="array" ref="A53">IFERROR(INDEX(Lists!$B$2:$B$153,SMALL(IF(Lists!$H$2:$H$153="Yes",ROW(Lists!$B$2:$B$153)),ROW(49:49))-1,1),"")</f>
        <v>Venezuela displacement in Peru</v>
      </c>
      <c r="B53" s="135" t="str">
        <f>VLOOKUP(A53,Lists!$B$2:$G$153,2,FALSE)</f>
        <v>PER002</v>
      </c>
      <c r="C53" s="135" t="str">
        <f>VLOOKUP(B53,'INFORM Severity - hidden'!$C$5:$D$160,2,FALSE)</f>
        <v>Peru</v>
      </c>
      <c r="D53" s="135" t="str">
        <f>VLOOKUP(A53,Lists!$B$2:$G$153,3,FALSE)</f>
        <v>PER</v>
      </c>
      <c r="E53" s="135" t="str">
        <f>VLOOKUP(A53,Lists!$B$2:$G$153,5,FALSE)</f>
        <v>International displacement</v>
      </c>
      <c r="F53" s="231">
        <f t="shared" si="5"/>
        <v>3.1</v>
      </c>
      <c r="G53" s="139">
        <f t="shared" si="6"/>
        <v>4</v>
      </c>
      <c r="H53" s="139" t="str">
        <f t="shared" si="7"/>
        <v>High</v>
      </c>
      <c r="I53" s="232" t="str">
        <f>INDEX(Trends!$D$3:$D$404,MATCH(B53,Trends!$C$3:$C$404,0))</f>
        <v>Increasing</v>
      </c>
      <c r="J53" s="139" t="str">
        <f>VLOOKUP($B53,Reliability!$A$3:$I$170,9,FALSE)</f>
        <v>Medium</v>
      </c>
      <c r="K53" s="233">
        <f t="shared" si="8"/>
        <v>3.3</v>
      </c>
      <c r="L53" s="233">
        <f>VLOOKUP($B53,'Impact of the crisis'!$C$6:$N$170,12,FALSE)</f>
        <v>1.3</v>
      </c>
      <c r="M53" s="233">
        <f>VLOOKUP($B53,'Impact of the crisis'!$C$6:$AB$170,26,FALSE)</f>
        <v>4</v>
      </c>
      <c r="N53" s="233">
        <f>VLOOKUP($B53,'Conditions of people affected'!$C$6:$R$170,16,FALSE)</f>
        <v>3.05</v>
      </c>
      <c r="O53" s="233">
        <f>VLOOKUP($B53,'Conditions of people affected'!$C$6:$R$170,9,FALSE)</f>
        <v>3.1</v>
      </c>
      <c r="P53" s="233">
        <f>VLOOKUP($B53,'Conditions of people affected'!$C$6:$R$170,15,FALSE)</f>
        <v>3</v>
      </c>
      <c r="Q53" s="233">
        <f t="shared" si="9"/>
        <v>3</v>
      </c>
      <c r="R53" s="233">
        <f>VLOOKUP($B53,'Complexity of the crisis'!$C$6:$AN$170,22,FALSE)</f>
        <v>3.7</v>
      </c>
      <c r="S53" s="234">
        <f>VLOOKUP($B53,'Complexity of the crisis'!$C$6:$AN$170,38,FALSE)</f>
        <v>2</v>
      </c>
      <c r="T53" s="138" t="str">
        <f>VLOOKUP(B53,Lists!$C$3:$E$163,3,FALSE)</f>
        <v>Americas</v>
      </c>
      <c r="U53" s="148">
        <f>VLOOKUP(B53,'INFORM Severity - hidden'!$C$5:$V$170,20,FALSE)</f>
        <v>44522</v>
      </c>
    </row>
    <row r="54" spans="1:21" x14ac:dyDescent="0.35">
      <c r="A54" s="134" t="str">
        <f t="array" ref="A54">IFERROR(INDEX(Lists!$B$2:$B$153,SMALL(IF(Lists!$H$2:$H$153="Yes",ROW(Lists!$B$2:$B$153)),ROW(50:50))-1,1),"")</f>
        <v>Mindanao conflict</v>
      </c>
      <c r="B54" s="135" t="str">
        <f>VLOOKUP(A54,Lists!$B$2:$G$153,2,FALSE)</f>
        <v>PHL003</v>
      </c>
      <c r="C54" s="135" t="str">
        <f>VLOOKUP(B54,'INFORM Severity - hidden'!$C$5:$D$160,2,FALSE)</f>
        <v>Philippines</v>
      </c>
      <c r="D54" s="135" t="str">
        <f>VLOOKUP(A54,Lists!$B$2:$G$153,3,FALSE)</f>
        <v>PHL</v>
      </c>
      <c r="E54" s="135" t="str">
        <f>VLOOKUP(A54,Lists!$B$2:$G$153,5,FALSE)</f>
        <v>Conflict</v>
      </c>
      <c r="F54" s="231">
        <f t="shared" si="5"/>
        <v>2.2999999999999998</v>
      </c>
      <c r="G54" s="139">
        <f t="shared" si="6"/>
        <v>3</v>
      </c>
      <c r="H54" s="139" t="str">
        <f t="shared" si="7"/>
        <v>Medium</v>
      </c>
      <c r="I54" s="232" t="str">
        <f>INDEX(Trends!$D$3:$D$404,MATCH(B54,Trends!$C$3:$C$404,0))</f>
        <v>Decreasing</v>
      </c>
      <c r="J54" s="139" t="str">
        <f>VLOOKUP($B54,Reliability!$A$3:$I$170,9,FALSE)</f>
        <v>High</v>
      </c>
      <c r="K54" s="233">
        <f t="shared" si="8"/>
        <v>2.8</v>
      </c>
      <c r="L54" s="233">
        <f>VLOOKUP($B54,'Impact of the crisis'!$C$6:$N$170,12,FALSE)</f>
        <v>3</v>
      </c>
      <c r="M54" s="233">
        <f>VLOOKUP($B54,'Impact of the crisis'!$C$6:$AB$170,26,FALSE)</f>
        <v>2.7</v>
      </c>
      <c r="N54" s="233">
        <f>VLOOKUP($B54,'Conditions of people affected'!$C$6:$R$170,16,FALSE)</f>
        <v>1.4</v>
      </c>
      <c r="O54" s="233">
        <f>VLOOKUP($B54,'Conditions of people affected'!$C$6:$R$170,9,FALSE)</f>
        <v>1.8</v>
      </c>
      <c r="P54" s="233">
        <f>VLOOKUP($B54,'Conditions of people affected'!$C$6:$R$170,15,FALSE)</f>
        <v>1</v>
      </c>
      <c r="Q54" s="233">
        <f t="shared" si="9"/>
        <v>3.3</v>
      </c>
      <c r="R54" s="233">
        <f>VLOOKUP($B54,'Complexity of the crisis'!$C$6:$AN$170,22,FALSE)</f>
        <v>3.6</v>
      </c>
      <c r="S54" s="234">
        <f>VLOOKUP($B54,'Complexity of the crisis'!$C$6:$AN$170,38,FALSE)</f>
        <v>3</v>
      </c>
      <c r="T54" s="138" t="str">
        <f>VLOOKUP(B54,Lists!$C$3:$E$163,3,FALSE)</f>
        <v>Asia</v>
      </c>
      <c r="U54" s="148">
        <f>VLOOKUP(B54,'INFORM Severity - hidden'!$C$5:$V$170,20,FALSE)</f>
        <v>44522</v>
      </c>
    </row>
    <row r="55" spans="1:21" x14ac:dyDescent="0.35">
      <c r="A55" s="134" t="str">
        <f t="array" ref="A55">IFERROR(INDEX(Lists!$B$2:$B$153,SMALL(IF(Lists!$H$2:$H$153="Yes",ROW(Lists!$B$2:$B$153)),ROW(51:51))-1,1),"")</f>
        <v>Complex crisis in DPRK</v>
      </c>
      <c r="B55" s="135" t="str">
        <f>VLOOKUP(A55,Lists!$B$2:$G$153,2,FALSE)</f>
        <v>PRK001</v>
      </c>
      <c r="C55" s="135" t="str">
        <f>VLOOKUP(B55,'INFORM Severity - hidden'!$C$5:$D$160,2,FALSE)</f>
        <v>DPRK</v>
      </c>
      <c r="D55" s="135" t="str">
        <f>VLOOKUP(A55,Lists!$B$2:$G$153,3,FALSE)</f>
        <v>PRK</v>
      </c>
      <c r="E55" s="135" t="str">
        <f>VLOOKUP(A55,Lists!$B$2:$G$153,5,FALSE)</f>
        <v>Complex crisis</v>
      </c>
      <c r="F55" s="231">
        <f t="shared" si="5"/>
        <v>3.8</v>
      </c>
      <c r="G55" s="139">
        <f t="shared" si="6"/>
        <v>4</v>
      </c>
      <c r="H55" s="139" t="str">
        <f t="shared" si="7"/>
        <v>High</v>
      </c>
      <c r="I55" s="232" t="str">
        <f>INDEX(Trends!$D$3:$D$404,MATCH(B55,Trends!$C$3:$C$404,0))</f>
        <v>Stable</v>
      </c>
      <c r="J55" s="139" t="str">
        <f>VLOOKUP($B55,Reliability!$A$3:$I$170,9,FALSE)</f>
        <v>Medium</v>
      </c>
      <c r="K55" s="233">
        <f t="shared" si="8"/>
        <v>3.9</v>
      </c>
      <c r="L55" s="233">
        <f>VLOOKUP($B55,'Impact of the crisis'!$C$6:$N$170,12,FALSE)</f>
        <v>4.5999999999999996</v>
      </c>
      <c r="M55" s="233">
        <f>VLOOKUP($B55,'Impact of the crisis'!$C$6:$AB$170,26,FALSE)</f>
        <v>3.5</v>
      </c>
      <c r="N55" s="233">
        <f>VLOOKUP($B55,'Conditions of people affected'!$C$6:$R$170,16,FALSE)</f>
        <v>4.5</v>
      </c>
      <c r="O55" s="233">
        <f>VLOOKUP($B55,'Conditions of people affected'!$C$6:$R$170,9,FALSE)</f>
        <v>5</v>
      </c>
      <c r="P55" s="233">
        <f>VLOOKUP($B55,'Conditions of people affected'!$C$6:$R$170,15,FALSE)</f>
        <v>4</v>
      </c>
      <c r="Q55" s="233">
        <f t="shared" si="9"/>
        <v>2.5</v>
      </c>
      <c r="R55" s="233">
        <f>VLOOKUP($B55,'Complexity of the crisis'!$C$6:$AN$170,22,FALSE)</f>
        <v>3</v>
      </c>
      <c r="S55" s="234">
        <f>VLOOKUP($B55,'Complexity of the crisis'!$C$6:$AN$170,38,FALSE)</f>
        <v>2</v>
      </c>
      <c r="T55" s="138" t="str">
        <f>VLOOKUP(B55,Lists!$C$3:$E$163,3,FALSE)</f>
        <v>Asia</v>
      </c>
      <c r="U55" s="148">
        <f>VLOOKUP(B55,'INFORM Severity - hidden'!$C$5:$V$170,20,FALSE)</f>
        <v>44521</v>
      </c>
    </row>
    <row r="56" spans="1:21" x14ac:dyDescent="0.35">
      <c r="A56" s="134" t="str">
        <f t="array" ref="A56">IFERROR(INDEX(Lists!$B$2:$B$153,SMALL(IF(Lists!$H$2:$H$153="Yes",ROW(Lists!$B$2:$B$153)),ROW(52:52))-1,1),"")</f>
        <v>Conflict in Palestine</v>
      </c>
      <c r="B56" s="135" t="str">
        <f>VLOOKUP(A56,Lists!$B$2:$G$153,2,FALSE)</f>
        <v>PSE002</v>
      </c>
      <c r="C56" s="135" t="str">
        <f>VLOOKUP(B56,'INFORM Severity - hidden'!$C$5:$D$160,2,FALSE)</f>
        <v>Palestine</v>
      </c>
      <c r="D56" s="135" t="str">
        <f>VLOOKUP(A56,Lists!$B$2:$G$153,3,FALSE)</f>
        <v>PSE</v>
      </c>
      <c r="E56" s="135" t="str">
        <f>VLOOKUP(A56,Lists!$B$2:$G$153,5,FALSE)</f>
        <v>Conflict</v>
      </c>
      <c r="F56" s="231">
        <f t="shared" si="5"/>
        <v>4</v>
      </c>
      <c r="G56" s="139">
        <f t="shared" si="6"/>
        <v>4</v>
      </c>
      <c r="H56" s="139" t="str">
        <f t="shared" si="7"/>
        <v>High</v>
      </c>
      <c r="I56" s="232" t="str">
        <f>INDEX(Trends!$D$3:$D$404,MATCH(B56,Trends!$C$3:$C$404,0))</f>
        <v>Decreasing</v>
      </c>
      <c r="J56" s="139" t="str">
        <f>VLOOKUP($B56,Reliability!$A$3:$I$170,9,FALSE)</f>
        <v>Very High</v>
      </c>
      <c r="K56" s="233">
        <f t="shared" si="8"/>
        <v>4</v>
      </c>
      <c r="L56" s="233">
        <f>VLOOKUP($B56,'Impact of the crisis'!$C$6:$N$170,12,FALSE)</f>
        <v>3.4</v>
      </c>
      <c r="M56" s="233">
        <f>VLOOKUP($B56,'Impact of the crisis'!$C$6:$AB$170,26,FALSE)</f>
        <v>4.2</v>
      </c>
      <c r="N56" s="233">
        <f>VLOOKUP($B56,'Conditions of people affected'!$C$6:$R$170,16,FALSE)</f>
        <v>4</v>
      </c>
      <c r="O56" s="233">
        <f>VLOOKUP($B56,'Conditions of people affected'!$C$6:$R$170,9,FALSE)</f>
        <v>4</v>
      </c>
      <c r="P56" s="233">
        <f>VLOOKUP($B56,'Conditions of people affected'!$C$6:$R$170,15,FALSE)</f>
        <v>4</v>
      </c>
      <c r="Q56" s="233">
        <f t="shared" si="9"/>
        <v>3.9</v>
      </c>
      <c r="R56" s="233">
        <f>VLOOKUP($B56,'Complexity of the crisis'!$C$6:$AN$170,22,FALSE)</f>
        <v>3.1</v>
      </c>
      <c r="S56" s="234">
        <f>VLOOKUP($B56,'Complexity of the crisis'!$C$6:$AN$170,38,FALSE)</f>
        <v>4.5</v>
      </c>
      <c r="T56" s="138" t="str">
        <f>VLOOKUP(B56,Lists!$C$3:$E$163,3,FALSE)</f>
        <v>Middle east</v>
      </c>
      <c r="U56" s="148">
        <f>VLOOKUP(B56,'INFORM Severity - hidden'!$C$5:$V$170,20,FALSE)</f>
        <v>44525</v>
      </c>
    </row>
    <row r="57" spans="1:21" x14ac:dyDescent="0.35">
      <c r="A57" s="134" t="str">
        <f t="array" ref="A57">IFERROR(INDEX(Lists!$B$2:$B$153,SMALL(IF(Lists!$H$2:$H$153="Yes",ROW(Lists!$B$2:$B$153)),ROW(53:53))-1,1),"")</f>
        <v>Burundi and DRC refugees in Rwanda</v>
      </c>
      <c r="B57" s="135" t="str">
        <f>VLOOKUP(A57,Lists!$B$2:$G$153,2,FALSE)</f>
        <v>RWA002</v>
      </c>
      <c r="C57" s="135" t="str">
        <f>VLOOKUP(B57,'INFORM Severity - hidden'!$C$5:$D$160,2,FALSE)</f>
        <v>Rwanda</v>
      </c>
      <c r="D57" s="135" t="str">
        <f>VLOOKUP(A57,Lists!$B$2:$G$153,3,FALSE)</f>
        <v>RWA</v>
      </c>
      <c r="E57" s="135" t="str">
        <f>VLOOKUP(A57,Lists!$B$2:$G$153,5,FALSE)</f>
        <v>International displacement</v>
      </c>
      <c r="F57" s="231">
        <f t="shared" si="5"/>
        <v>2.2000000000000002</v>
      </c>
      <c r="G57" s="139">
        <f t="shared" si="6"/>
        <v>3</v>
      </c>
      <c r="H57" s="139" t="str">
        <f t="shared" si="7"/>
        <v>Medium</v>
      </c>
      <c r="I57" s="232" t="str">
        <f>INDEX(Trends!$D$3:$D$404,MATCH(B57,Trends!$C$3:$C$404,0))</f>
        <v>Increasing</v>
      </c>
      <c r="J57" s="139" t="str">
        <f>VLOOKUP($B57,Reliability!$A$3:$I$170,9,FALSE)</f>
        <v>Low</v>
      </c>
      <c r="K57" s="233">
        <f t="shared" si="8"/>
        <v>2.6</v>
      </c>
      <c r="L57" s="233">
        <f>VLOOKUP($B57,'Impact of the crisis'!$C$6:$N$170,12,FALSE)</f>
        <v>2.1</v>
      </c>
      <c r="M57" s="233">
        <f>VLOOKUP($B57,'Impact of the crisis'!$C$6:$AB$170,26,FALSE)</f>
        <v>2.8</v>
      </c>
      <c r="N57" s="233">
        <f>VLOOKUP($B57,'Conditions of people affected'!$C$6:$R$170,16,FALSE)</f>
        <v>1.45</v>
      </c>
      <c r="O57" s="233">
        <f>VLOOKUP($B57,'Conditions of people affected'!$C$6:$R$170,9,FALSE)</f>
        <v>1.9</v>
      </c>
      <c r="P57" s="233">
        <f>VLOOKUP($B57,'Conditions of people affected'!$C$6:$R$170,15,FALSE)</f>
        <v>1</v>
      </c>
      <c r="Q57" s="233">
        <f t="shared" si="9"/>
        <v>3</v>
      </c>
      <c r="R57" s="233">
        <f>VLOOKUP($B57,'Complexity of the crisis'!$C$6:$AN$170,22,FALSE)</f>
        <v>4</v>
      </c>
      <c r="S57" s="234">
        <f>VLOOKUP($B57,'Complexity of the crisis'!$C$6:$AN$170,38,FALSE)</f>
        <v>1.5</v>
      </c>
      <c r="T57" s="138" t="str">
        <f>VLOOKUP(B57,Lists!$C$3:$E$163,3,FALSE)</f>
        <v>Africa</v>
      </c>
      <c r="U57" s="148">
        <f>VLOOKUP(B57,'INFORM Severity - hidden'!$C$5:$V$170,20,FALSE)</f>
        <v>44358</v>
      </c>
    </row>
    <row r="58" spans="1:21" x14ac:dyDescent="0.35">
      <c r="A58" s="134" t="str">
        <f t="array" ref="A58">IFERROR(INDEX(Lists!$B$2:$B$153,SMALL(IF(Lists!$H$2:$H$153="Yes",ROW(Lists!$B$2:$B$153)),ROW(54:54))-1,1),"")</f>
        <v>Complex crisis in Sudan</v>
      </c>
      <c r="B58" s="135" t="str">
        <f>VLOOKUP(A58,Lists!$B$2:$G$153,2,FALSE)</f>
        <v>SDN001</v>
      </c>
      <c r="C58" s="135" t="str">
        <f>VLOOKUP(B58,'INFORM Severity - hidden'!$C$5:$D$160,2,FALSE)</f>
        <v>Sudan</v>
      </c>
      <c r="D58" s="135" t="str">
        <f>VLOOKUP(A58,Lists!$B$2:$G$153,3,FALSE)</f>
        <v>SDN</v>
      </c>
      <c r="E58" s="135" t="str">
        <f>VLOOKUP(A58,Lists!$B$2:$G$153,5,FALSE)</f>
        <v>Multiple crises country</v>
      </c>
      <c r="F58" s="231">
        <f t="shared" si="5"/>
        <v>4.5</v>
      </c>
      <c r="G58" s="139">
        <f t="shared" si="6"/>
        <v>5</v>
      </c>
      <c r="H58" s="139" t="str">
        <f t="shared" si="7"/>
        <v>Very High</v>
      </c>
      <c r="I58" s="232" t="str">
        <f>INDEX(Trends!$D$3:$D$404,MATCH(B58,Trends!$C$3:$C$404,0))</f>
        <v>Stable</v>
      </c>
      <c r="J58" s="139" t="str">
        <f>VLOOKUP($B58,Reliability!$A$3:$I$170,9,FALSE)</f>
        <v>Very High</v>
      </c>
      <c r="K58" s="233">
        <f t="shared" si="8"/>
        <v>4.4000000000000004</v>
      </c>
      <c r="L58" s="233">
        <f>VLOOKUP($B58,'Impact of the crisis'!$C$6:$N$170,12,FALSE)</f>
        <v>4.8</v>
      </c>
      <c r="M58" s="233">
        <f>VLOOKUP($B58,'Impact of the crisis'!$C$6:$AB$170,26,FALSE)</f>
        <v>4.2</v>
      </c>
      <c r="N58" s="233">
        <f>VLOOKUP($B58,'Conditions of people affected'!$C$6:$R$170,16,FALSE)</f>
        <v>4.5</v>
      </c>
      <c r="O58" s="233">
        <f>VLOOKUP($B58,'Conditions of people affected'!$C$6:$R$170,9,FALSE)</f>
        <v>5</v>
      </c>
      <c r="P58" s="233">
        <f>VLOOKUP($B58,'Conditions of people affected'!$C$6:$R$170,15,FALSE)</f>
        <v>4</v>
      </c>
      <c r="Q58" s="233">
        <f t="shared" si="9"/>
        <v>4.5999999999999996</v>
      </c>
      <c r="R58" s="233">
        <f>VLOOKUP($B58,'Complexity of the crisis'!$C$6:$AN$170,22,FALSE)</f>
        <v>4.7</v>
      </c>
      <c r="S58" s="234">
        <f>VLOOKUP($B58,'Complexity of the crisis'!$C$6:$AN$170,38,FALSE)</f>
        <v>4.5</v>
      </c>
      <c r="T58" s="138" t="str">
        <f>VLOOKUP(B58,Lists!$C$3:$E$163,3,FALSE)</f>
        <v>Africa</v>
      </c>
      <c r="U58" s="148">
        <f>VLOOKUP(B58,'INFORM Severity - hidden'!$C$5:$V$170,20,FALSE)</f>
        <v>44521</v>
      </c>
    </row>
    <row r="59" spans="1:21" x14ac:dyDescent="0.35">
      <c r="A59" s="134" t="str">
        <f t="array" ref="A59">IFERROR(INDEX(Lists!$B$2:$B$153,SMALL(IF(Lists!$H$2:$H$153="Yes",ROW(Lists!$B$2:$B$153)),ROW(55:55))-1,1),"")</f>
        <v>Drought in Senegal</v>
      </c>
      <c r="B59" s="135" t="str">
        <f>VLOOKUP(A59,Lists!$B$2:$G$153,2,FALSE)</f>
        <v>SEN002</v>
      </c>
      <c r="C59" s="135" t="str">
        <f>VLOOKUP(B59,'INFORM Severity - hidden'!$C$5:$D$160,2,FALSE)</f>
        <v>Senegal</v>
      </c>
      <c r="D59" s="135" t="str">
        <f>VLOOKUP(A59,Lists!$B$2:$G$153,3,FALSE)</f>
        <v>SEN</v>
      </c>
      <c r="E59" s="135" t="str">
        <f>VLOOKUP(A59,Lists!$B$2:$G$153,5,FALSE)</f>
        <v>Drought</v>
      </c>
      <c r="F59" s="231">
        <f t="shared" si="5"/>
        <v>2.4</v>
      </c>
      <c r="G59" s="139">
        <f t="shared" si="6"/>
        <v>3</v>
      </c>
      <c r="H59" s="139" t="str">
        <f t="shared" si="7"/>
        <v>Medium</v>
      </c>
      <c r="I59" s="232" t="str">
        <f>INDEX(Trends!$D$3:$D$404,MATCH(B59,Trends!$C$3:$C$404,0))</f>
        <v>Stable</v>
      </c>
      <c r="J59" s="139" t="str">
        <f>VLOOKUP($B59,Reliability!$A$3:$I$170,9,FALSE)</f>
        <v>Medium</v>
      </c>
      <c r="K59" s="233">
        <f t="shared" si="8"/>
        <v>2.7</v>
      </c>
      <c r="L59" s="233">
        <f>VLOOKUP($B59,'Impact of the crisis'!$C$6:$N$170,12,FALSE)</f>
        <v>4.5</v>
      </c>
      <c r="M59" s="233">
        <f>VLOOKUP($B59,'Impact of the crisis'!$C$6:$AB$170,26,FALSE)</f>
        <v>1.2</v>
      </c>
      <c r="N59" s="233">
        <f>VLOOKUP($B59,'Conditions of people affected'!$C$6:$R$170,16,FALSE)</f>
        <v>2.4</v>
      </c>
      <c r="O59" s="233">
        <f>VLOOKUP($B59,'Conditions of people affected'!$C$6:$R$170,9,FALSE)</f>
        <v>2.8</v>
      </c>
      <c r="P59" s="233">
        <f>VLOOKUP($B59,'Conditions of people affected'!$C$6:$R$170,15,FALSE)</f>
        <v>2</v>
      </c>
      <c r="Q59" s="233">
        <f t="shared" si="9"/>
        <v>2.2999999999999998</v>
      </c>
      <c r="R59" s="233">
        <f>VLOOKUP($B59,'Complexity of the crisis'!$C$6:$AN$170,22,FALSE)</f>
        <v>2.1</v>
      </c>
      <c r="S59" s="234">
        <f>VLOOKUP($B59,'Complexity of the crisis'!$C$6:$AN$170,38,FALSE)</f>
        <v>2.5</v>
      </c>
      <c r="T59" s="138" t="str">
        <f>VLOOKUP(B59,Lists!$C$3:$E$163,3,FALSE)</f>
        <v>Africa</v>
      </c>
      <c r="U59" s="148">
        <f>VLOOKUP(B59,'INFORM Severity - hidden'!$C$5:$V$170,20,FALSE)</f>
        <v>44356</v>
      </c>
    </row>
    <row r="60" spans="1:21" x14ac:dyDescent="0.35">
      <c r="A60" s="134" t="str">
        <f t="array" ref="A60">IFERROR(INDEX(Lists!$B$2:$B$153,SMALL(IF(Lists!$H$2:$H$153="Yes",ROW(Lists!$B$2:$B$153)),ROW(56:56))-1,1),"")</f>
        <v>Complex crisis in El Salvador</v>
      </c>
      <c r="B60" s="135" t="str">
        <f>VLOOKUP(A60,Lists!$B$2:$G$153,2,FALSE)</f>
        <v>SLV001</v>
      </c>
      <c r="C60" s="135" t="str">
        <f>VLOOKUP(B60,'INFORM Severity - hidden'!$C$5:$D$160,2,FALSE)</f>
        <v>El Salvador</v>
      </c>
      <c r="D60" s="135" t="str">
        <f>VLOOKUP(A60,Lists!$B$2:$G$153,3,FALSE)</f>
        <v>SLV</v>
      </c>
      <c r="E60" s="135" t="str">
        <f>VLOOKUP(A60,Lists!$B$2:$G$153,5,FALSE)</f>
        <v>Complex crisis</v>
      </c>
      <c r="F60" s="231">
        <f t="shared" si="5"/>
        <v>3.2</v>
      </c>
      <c r="G60" s="139">
        <f t="shared" si="6"/>
        <v>4</v>
      </c>
      <c r="H60" s="139" t="str">
        <f t="shared" si="7"/>
        <v>High</v>
      </c>
      <c r="I60" s="232" t="str">
        <f>INDEX(Trends!$D$3:$D$404,MATCH(B60,Trends!$C$3:$C$404,0))</f>
        <v>Stable</v>
      </c>
      <c r="J60" s="139" t="str">
        <f>VLOOKUP($B60,Reliability!$A$3:$I$170,9,FALSE)</f>
        <v>Very High</v>
      </c>
      <c r="K60" s="233">
        <f t="shared" si="8"/>
        <v>3.4</v>
      </c>
      <c r="L60" s="233">
        <f>VLOOKUP($B60,'Impact of the crisis'!$C$6:$N$170,12,FALSE)</f>
        <v>3.8</v>
      </c>
      <c r="M60" s="233">
        <f>VLOOKUP($B60,'Impact of the crisis'!$C$6:$AB$170,26,FALSE)</f>
        <v>3.1</v>
      </c>
      <c r="N60" s="233">
        <f>VLOOKUP($B60,'Conditions of people affected'!$C$6:$R$170,16,FALSE)</f>
        <v>3.35</v>
      </c>
      <c r="O60" s="233">
        <f>VLOOKUP($B60,'Conditions of people affected'!$C$6:$R$170,9,FALSE)</f>
        <v>3.7</v>
      </c>
      <c r="P60" s="233">
        <f>VLOOKUP($B60,'Conditions of people affected'!$C$6:$R$170,15,FALSE)</f>
        <v>3</v>
      </c>
      <c r="Q60" s="233">
        <f t="shared" si="9"/>
        <v>2.8</v>
      </c>
      <c r="R60" s="233">
        <f>VLOOKUP($B60,'Complexity of the crisis'!$C$6:$AN$170,22,FALSE)</f>
        <v>3</v>
      </c>
      <c r="S60" s="234">
        <f>VLOOKUP($B60,'Complexity of the crisis'!$C$6:$AN$170,38,FALSE)</f>
        <v>2.5</v>
      </c>
      <c r="T60" s="138" t="str">
        <f>VLOOKUP(B60,Lists!$C$3:$E$163,3,FALSE)</f>
        <v>Americas</v>
      </c>
      <c r="U60" s="148">
        <f>VLOOKUP(B60,'INFORM Severity - hidden'!$C$5:$V$170,20,FALSE)</f>
        <v>44516</v>
      </c>
    </row>
    <row r="61" spans="1:21" x14ac:dyDescent="0.35">
      <c r="A61" s="134" t="str">
        <f t="array" ref="A61">IFERROR(INDEX(Lists!$B$2:$B$153,SMALL(IF(Lists!$H$2:$H$153="Yes",ROW(Lists!$B$2:$B$153)),ROW(57:57))-1,1),"")</f>
        <v>Complex crisis in Somalia</v>
      </c>
      <c r="B61" s="135" t="str">
        <f>VLOOKUP(A61,Lists!$B$2:$G$153,2,FALSE)</f>
        <v>SOM001</v>
      </c>
      <c r="C61" s="135" t="str">
        <f>VLOOKUP(B61,'INFORM Severity - hidden'!$C$5:$D$160,2,FALSE)</f>
        <v>Somalia</v>
      </c>
      <c r="D61" s="135" t="str">
        <f>VLOOKUP(A61,Lists!$B$2:$G$153,3,FALSE)</f>
        <v>SOM</v>
      </c>
      <c r="E61" s="135" t="str">
        <f>VLOOKUP(A61,Lists!$B$2:$G$153,5,FALSE)</f>
        <v>Complex crisis</v>
      </c>
      <c r="F61" s="231">
        <f t="shared" si="5"/>
        <v>4.4000000000000004</v>
      </c>
      <c r="G61" s="139">
        <f t="shared" si="6"/>
        <v>5</v>
      </c>
      <c r="H61" s="139" t="str">
        <f t="shared" si="7"/>
        <v>Very High</v>
      </c>
      <c r="I61" s="232" t="str">
        <f>INDEX(Trends!$D$3:$D$404,MATCH(B61,Trends!$C$3:$C$404,0))</f>
        <v>Decreasing</v>
      </c>
      <c r="J61" s="139" t="str">
        <f>VLOOKUP($B61,Reliability!$A$3:$I$170,9,FALSE)</f>
        <v>High</v>
      </c>
      <c r="K61" s="233">
        <f t="shared" si="8"/>
        <v>4.8</v>
      </c>
      <c r="L61" s="233">
        <f>VLOOKUP($B61,'Impact of the crisis'!$C$6:$N$170,12,FALSE)</f>
        <v>4.7</v>
      </c>
      <c r="M61" s="233">
        <f>VLOOKUP($B61,'Impact of the crisis'!$C$6:$AB$170,26,FALSE)</f>
        <v>4.9000000000000004</v>
      </c>
      <c r="N61" s="233">
        <f>VLOOKUP($B61,'Conditions of people affected'!$C$6:$R$170,16,FALSE)</f>
        <v>3.9</v>
      </c>
      <c r="O61" s="233">
        <f>VLOOKUP($B61,'Conditions of people affected'!$C$6:$R$170,9,FALSE)</f>
        <v>4.8</v>
      </c>
      <c r="P61" s="233">
        <f>VLOOKUP($B61,'Conditions of people affected'!$C$6:$R$170,15,FALSE)</f>
        <v>3</v>
      </c>
      <c r="Q61" s="233">
        <f t="shared" si="9"/>
        <v>4.9000000000000004</v>
      </c>
      <c r="R61" s="233">
        <f>VLOOKUP($B61,'Complexity of the crisis'!$C$6:$AN$170,22,FALSE)</f>
        <v>4.7</v>
      </c>
      <c r="S61" s="234">
        <f>VLOOKUP($B61,'Complexity of the crisis'!$C$6:$AN$170,38,FALSE)</f>
        <v>5</v>
      </c>
      <c r="T61" s="138" t="str">
        <f>VLOOKUP(B61,Lists!$C$3:$E$163,3,FALSE)</f>
        <v>Africa</v>
      </c>
      <c r="U61" s="148">
        <f>VLOOKUP(B61,'INFORM Severity - hidden'!$C$5:$V$170,20,FALSE)</f>
        <v>44519</v>
      </c>
    </row>
    <row r="62" spans="1:21" x14ac:dyDescent="0.35">
      <c r="A62" s="134" t="str">
        <f t="array" ref="A62">IFERROR(INDEX(Lists!$B$2:$B$153,SMALL(IF(Lists!$H$2:$H$153="Yes",ROW(Lists!$B$2:$B$153)),ROW(58:58))-1,1),"")</f>
        <v>Complex crisis in South Sudan</v>
      </c>
      <c r="B62" s="135" t="str">
        <f>VLOOKUP(A62,Lists!$B$2:$G$153,2,FALSE)</f>
        <v>SSD001</v>
      </c>
      <c r="C62" s="135" t="str">
        <f>VLOOKUP(B62,'INFORM Severity - hidden'!$C$5:$D$160,2,FALSE)</f>
        <v>South Sudan</v>
      </c>
      <c r="D62" s="135" t="str">
        <f>VLOOKUP(A62,Lists!$B$2:$G$153,3,FALSE)</f>
        <v>SSD</v>
      </c>
      <c r="E62" s="135" t="str">
        <f>VLOOKUP(A62,Lists!$B$2:$G$153,5,FALSE)</f>
        <v>Complex crisis</v>
      </c>
      <c r="F62" s="231">
        <f t="shared" si="5"/>
        <v>4.5999999999999996</v>
      </c>
      <c r="G62" s="139">
        <f t="shared" si="6"/>
        <v>5</v>
      </c>
      <c r="H62" s="139" t="str">
        <f t="shared" si="7"/>
        <v>Very High</v>
      </c>
      <c r="I62" s="232" t="str">
        <f>INDEX(Trends!$D$3:$D$404,MATCH(B62,Trends!$C$3:$C$404,0))</f>
        <v>Increasing</v>
      </c>
      <c r="J62" s="139" t="str">
        <f>VLOOKUP($B62,Reliability!$A$3:$I$170,9,FALSE)</f>
        <v>Medium</v>
      </c>
      <c r="K62" s="233">
        <f t="shared" si="8"/>
        <v>4.7</v>
      </c>
      <c r="L62" s="233">
        <f>VLOOKUP($B62,'Impact of the crisis'!$C$6:$N$170,12,FALSE)</f>
        <v>4.5999999999999996</v>
      </c>
      <c r="M62" s="233">
        <f>VLOOKUP($B62,'Impact of the crisis'!$C$6:$AB$170,26,FALSE)</f>
        <v>4.7</v>
      </c>
      <c r="N62" s="233">
        <f>VLOOKUP($B62,'Conditions of people affected'!$C$6:$R$170,16,FALSE)</f>
        <v>4.45</v>
      </c>
      <c r="O62" s="233">
        <f>VLOOKUP($B62,'Conditions of people affected'!$C$6:$R$170,9,FALSE)</f>
        <v>4.9000000000000004</v>
      </c>
      <c r="P62" s="233">
        <f>VLOOKUP($B62,'Conditions of people affected'!$C$6:$R$170,15,FALSE)</f>
        <v>4</v>
      </c>
      <c r="Q62" s="233">
        <f t="shared" si="9"/>
        <v>4.5999999999999996</v>
      </c>
      <c r="R62" s="233">
        <f>VLOOKUP($B62,'Complexity of the crisis'!$C$6:$AN$170,22,FALSE)</f>
        <v>4.7</v>
      </c>
      <c r="S62" s="234">
        <f>VLOOKUP($B62,'Complexity of the crisis'!$C$6:$AN$170,38,FALSE)</f>
        <v>4.5</v>
      </c>
      <c r="T62" s="138" t="str">
        <f>VLOOKUP(B62,Lists!$C$3:$E$163,3,FALSE)</f>
        <v>Africa</v>
      </c>
      <c r="U62" s="148">
        <f>VLOOKUP(B62,'INFORM Severity - hidden'!$C$5:$V$170,20,FALSE)</f>
        <v>44350</v>
      </c>
    </row>
    <row r="63" spans="1:21" x14ac:dyDescent="0.35">
      <c r="A63" s="134" t="str">
        <f t="array" ref="A63">IFERROR(INDEX(Lists!$B$2:$B$153,SMALL(IF(Lists!$H$2:$H$153="Yes",ROW(Lists!$B$2:$B$153)),ROW(59:59))-1,1),"")</f>
        <v>Food Security Crisis in Eswatini</v>
      </c>
      <c r="B63" s="135" t="str">
        <f>VLOOKUP(A63,Lists!$B$2:$G$153,2,FALSE)</f>
        <v>SWZ001</v>
      </c>
      <c r="C63" s="135" t="str">
        <f>VLOOKUP(B63,'INFORM Severity - hidden'!$C$5:$D$160,2,FALSE)</f>
        <v>Eswatini</v>
      </c>
      <c r="D63" s="135" t="str">
        <f>VLOOKUP(A63,Lists!$B$2:$G$153,3,FALSE)</f>
        <v>SWZ</v>
      </c>
      <c r="E63" s="135" t="str">
        <f>VLOOKUP(A63,Lists!$B$2:$G$153,5,FALSE)</f>
        <v>Food Security</v>
      </c>
      <c r="F63" s="231">
        <f t="shared" si="5"/>
        <v>2.5</v>
      </c>
      <c r="G63" s="139">
        <f t="shared" si="6"/>
        <v>3</v>
      </c>
      <c r="H63" s="139" t="str">
        <f t="shared" si="7"/>
        <v>Medium</v>
      </c>
      <c r="I63" s="232" t="str">
        <f>INDEX(Trends!$D$3:$D$404,MATCH(B63,Trends!$C$3:$C$404,0))</f>
        <v>Stable</v>
      </c>
      <c r="J63" s="139" t="str">
        <f>VLOOKUP($B63,Reliability!$A$3:$I$170,9,FALSE)</f>
        <v>High</v>
      </c>
      <c r="K63" s="233">
        <f t="shared" si="8"/>
        <v>2</v>
      </c>
      <c r="L63" s="233">
        <f>VLOOKUP($B63,'Impact of the crisis'!$C$6:$N$170,12,FALSE)</f>
        <v>3.1</v>
      </c>
      <c r="M63" s="233">
        <f>VLOOKUP($B63,'Impact of the crisis'!$C$6:$AB$170,26,FALSE)</f>
        <v>1.4</v>
      </c>
      <c r="N63" s="233">
        <f>VLOOKUP($B63,'Conditions of people affected'!$C$6:$R$170,16,FALSE)</f>
        <v>2.75</v>
      </c>
      <c r="O63" s="233">
        <f>VLOOKUP($B63,'Conditions of people affected'!$C$6:$R$170,9,FALSE)</f>
        <v>2.5</v>
      </c>
      <c r="P63" s="233">
        <f>VLOOKUP($B63,'Conditions of people affected'!$C$6:$R$170,15,FALSE)</f>
        <v>3</v>
      </c>
      <c r="Q63" s="233">
        <f t="shared" si="9"/>
        <v>2.4</v>
      </c>
      <c r="R63" s="233">
        <f>VLOOKUP($B63,'Complexity of the crisis'!$C$6:$AN$170,22,FALSE)</f>
        <v>3.4</v>
      </c>
      <c r="S63" s="234">
        <f>VLOOKUP($B63,'Complexity of the crisis'!$C$6:$AN$170,38,FALSE)</f>
        <v>1</v>
      </c>
      <c r="T63" s="138" t="str">
        <f>VLOOKUP(B63,Lists!$C$3:$E$163,3,FALSE)</f>
        <v>Africa</v>
      </c>
      <c r="U63" s="148">
        <f>VLOOKUP(B63,'INFORM Severity - hidden'!$C$5:$V$170,20,FALSE)</f>
        <v>44521</v>
      </c>
    </row>
    <row r="64" spans="1:21" x14ac:dyDescent="0.35">
      <c r="A64" s="134" t="str">
        <f t="array" ref="A64">IFERROR(INDEX(Lists!$B$2:$B$153,SMALL(IF(Lists!$H$2:$H$153="Yes",ROW(Lists!$B$2:$B$153)),ROW(60:60))-1,1),"")</f>
        <v>Syrian conflict</v>
      </c>
      <c r="B64" s="135" t="str">
        <f>VLOOKUP(A64,Lists!$B$2:$G$153,2,FALSE)</f>
        <v>SYR001</v>
      </c>
      <c r="C64" s="135" t="str">
        <f>VLOOKUP(B64,'INFORM Severity - hidden'!$C$5:$D$160,2,FALSE)</f>
        <v>Syria</v>
      </c>
      <c r="D64" s="135" t="str">
        <f>VLOOKUP(A64,Lists!$B$2:$G$153,3,FALSE)</f>
        <v>SYR</v>
      </c>
      <c r="E64" s="135" t="str">
        <f>VLOOKUP(A64,Lists!$B$2:$G$153,5,FALSE)</f>
        <v>Complex crisis</v>
      </c>
      <c r="F64" s="231">
        <f t="shared" si="5"/>
        <v>5</v>
      </c>
      <c r="G64" s="139">
        <f t="shared" si="6"/>
        <v>5</v>
      </c>
      <c r="H64" s="139" t="str">
        <f t="shared" si="7"/>
        <v>Very High</v>
      </c>
      <c r="I64" s="232" t="str">
        <f>INDEX(Trends!$D$3:$D$404,MATCH(B64,Trends!$C$3:$C$404,0))</f>
        <v>Stable</v>
      </c>
      <c r="J64" s="139" t="str">
        <f>VLOOKUP($B64,Reliability!$A$3:$I$170,9,FALSE)</f>
        <v>High</v>
      </c>
      <c r="K64" s="233">
        <f t="shared" si="8"/>
        <v>4.8</v>
      </c>
      <c r="L64" s="233">
        <f>VLOOKUP($B64,'Impact of the crisis'!$C$6:$N$170,12,FALSE)</f>
        <v>4.5</v>
      </c>
      <c r="M64" s="233">
        <f>VLOOKUP($B64,'Impact of the crisis'!$C$6:$AB$170,26,FALSE)</f>
        <v>4.9000000000000004</v>
      </c>
      <c r="N64" s="233">
        <f>VLOOKUP($B64,'Conditions of people affected'!$C$6:$R$170,16,FALSE)</f>
        <v>5</v>
      </c>
      <c r="O64" s="233">
        <f>VLOOKUP($B64,'Conditions of people affected'!$C$6:$R$170,9,FALSE)</f>
        <v>5</v>
      </c>
      <c r="P64" s="233">
        <f>VLOOKUP($B64,'Conditions of people affected'!$C$6:$R$170,15,FALSE)</f>
        <v>5</v>
      </c>
      <c r="Q64" s="233">
        <f t="shared" si="9"/>
        <v>5.0999999999999996</v>
      </c>
      <c r="R64" s="233">
        <f>VLOOKUP($B64,'Complexity of the crisis'!$C$6:$AN$170,22,FALSE)</f>
        <v>5.2</v>
      </c>
      <c r="S64" s="234">
        <f>VLOOKUP($B64,'Complexity of the crisis'!$C$6:$AN$170,38,FALSE)</f>
        <v>5</v>
      </c>
      <c r="T64" s="138" t="str">
        <f>VLOOKUP(B64,Lists!$C$3:$E$163,3,FALSE)</f>
        <v>Middle east</v>
      </c>
      <c r="U64" s="148">
        <f>VLOOKUP(B64,'INFORM Severity - hidden'!$C$5:$V$170,20,FALSE)</f>
        <v>44521</v>
      </c>
    </row>
    <row r="65" spans="1:21" x14ac:dyDescent="0.35">
      <c r="A65" s="134" t="str">
        <f t="array" ref="A65">IFERROR(INDEX(Lists!$B$2:$B$153,SMALL(IF(Lists!$H$2:$H$153="Yes",ROW(Lists!$B$2:$B$153)),ROW(61:61))-1,1),"")</f>
        <v>Complex crisis in Chad</v>
      </c>
      <c r="B65" s="135" t="str">
        <f>VLOOKUP(A65,Lists!$B$2:$G$153,2,FALSE)</f>
        <v>TCD001</v>
      </c>
      <c r="C65" s="135" t="str">
        <f>VLOOKUP(B65,'INFORM Severity - hidden'!$C$5:$D$160,2,FALSE)</f>
        <v>Chad</v>
      </c>
      <c r="D65" s="135" t="str">
        <f>VLOOKUP(A65,Lists!$B$2:$G$153,3,FALSE)</f>
        <v>TCD</v>
      </c>
      <c r="E65" s="135" t="str">
        <f>VLOOKUP(A65,Lists!$B$2:$G$153,5,FALSE)</f>
        <v>Multiple crises country</v>
      </c>
      <c r="F65" s="231">
        <f t="shared" si="5"/>
        <v>4.3</v>
      </c>
      <c r="G65" s="139">
        <f t="shared" si="6"/>
        <v>5</v>
      </c>
      <c r="H65" s="139" t="str">
        <f t="shared" si="7"/>
        <v>Very High</v>
      </c>
      <c r="I65" s="232" t="str">
        <f>INDEX(Trends!$D$3:$D$404,MATCH(B65,Trends!$C$3:$C$404,0))</f>
        <v>Stable</v>
      </c>
      <c r="J65" s="139" t="str">
        <f>VLOOKUP($B65,Reliability!$A$3:$I$170,9,FALSE)</f>
        <v>Medium</v>
      </c>
      <c r="K65" s="233">
        <f t="shared" si="8"/>
        <v>4</v>
      </c>
      <c r="L65" s="233">
        <f>VLOOKUP($B65,'Impact of the crisis'!$C$6:$N$170,12,FALSE)</f>
        <v>4.8</v>
      </c>
      <c r="M65" s="233">
        <f>VLOOKUP($B65,'Impact of the crisis'!$C$6:$AB$170,26,FALSE)</f>
        <v>3.4</v>
      </c>
      <c r="N65" s="233">
        <f>VLOOKUP($B65,'Conditions of people affected'!$C$6:$R$170,16,FALSE)</f>
        <v>4.3499999999999996</v>
      </c>
      <c r="O65" s="233">
        <f>VLOOKUP($B65,'Conditions of people affected'!$C$6:$R$170,9,FALSE)</f>
        <v>4.7</v>
      </c>
      <c r="P65" s="233">
        <f>VLOOKUP($B65,'Conditions of people affected'!$C$6:$R$170,15,FALSE)</f>
        <v>4</v>
      </c>
      <c r="Q65" s="233">
        <f t="shared" si="9"/>
        <v>4.3</v>
      </c>
      <c r="R65" s="233">
        <f>VLOOKUP($B65,'Complexity of the crisis'!$C$6:$AN$170,22,FALSE)</f>
        <v>4.5999999999999996</v>
      </c>
      <c r="S65" s="234">
        <f>VLOOKUP($B65,'Complexity of the crisis'!$C$6:$AN$170,38,FALSE)</f>
        <v>4</v>
      </c>
      <c r="T65" s="138" t="str">
        <f>VLOOKUP(B65,Lists!$C$3:$E$163,3,FALSE)</f>
        <v>Africa</v>
      </c>
      <c r="U65" s="148">
        <f>VLOOKUP(B65,'INFORM Severity - hidden'!$C$5:$V$170,20,FALSE)</f>
        <v>44522</v>
      </c>
    </row>
    <row r="66" spans="1:21" x14ac:dyDescent="0.35">
      <c r="A66" s="134" t="str">
        <f t="array" ref="A66">IFERROR(INDEX(Lists!$B$2:$B$153,SMALL(IF(Lists!$H$2:$H$153="Yes",ROW(Lists!$B$2:$B$153)),ROW(62:62))-1,1),"")</f>
        <v>Multiple situations in Thailand</v>
      </c>
      <c r="B66" s="135" t="str">
        <f>VLOOKUP(A66,Lists!$B$2:$G$153,2,FALSE)</f>
        <v>THA001</v>
      </c>
      <c r="C66" s="135" t="str">
        <f>VLOOKUP(B66,'INFORM Severity - hidden'!$C$5:$D$160,2,FALSE)</f>
        <v>Thailand</v>
      </c>
      <c r="D66" s="135" t="str">
        <f>VLOOKUP(A66,Lists!$B$2:$G$153,3,FALSE)</f>
        <v>THA</v>
      </c>
      <c r="E66" s="135" t="str">
        <f>VLOOKUP(A66,Lists!$B$2:$G$153,5,FALSE)</f>
        <v>Multiple crises country</v>
      </c>
      <c r="F66" s="231">
        <f t="shared" si="5"/>
        <v>2</v>
      </c>
      <c r="G66" s="139">
        <f t="shared" si="6"/>
        <v>2</v>
      </c>
      <c r="H66" s="139" t="str">
        <f t="shared" si="7"/>
        <v>Low</v>
      </c>
      <c r="I66" s="232" t="str">
        <f>INDEX(Trends!$D$3:$D$404,MATCH(B66,Trends!$C$3:$C$404,0))</f>
        <v>Decreasing</v>
      </c>
      <c r="J66" s="139" t="str">
        <f>VLOOKUP($B66,Reliability!$A$3:$I$170,9,FALSE)</f>
        <v>High</v>
      </c>
      <c r="K66" s="233">
        <f t="shared" si="8"/>
        <v>2.2000000000000002</v>
      </c>
      <c r="L66" s="233">
        <f>VLOOKUP($B66,'Impact of the crisis'!$C$6:$N$170,12,FALSE)</f>
        <v>1.2</v>
      </c>
      <c r="M66" s="233">
        <f>VLOOKUP($B66,'Impact of the crisis'!$C$6:$AB$170,26,FALSE)</f>
        <v>2.6</v>
      </c>
      <c r="N66" s="233">
        <f>VLOOKUP($B66,'Conditions of people affected'!$C$6:$R$170,16,FALSE)</f>
        <v>1.3</v>
      </c>
      <c r="O66" s="233">
        <f>VLOOKUP($B66,'Conditions of people affected'!$C$6:$R$170,9,FALSE)</f>
        <v>1.6</v>
      </c>
      <c r="P66" s="233">
        <f>VLOOKUP($B66,'Conditions of people affected'!$C$6:$R$170,15,FALSE)</f>
        <v>1</v>
      </c>
      <c r="Q66" s="233">
        <f t="shared" si="9"/>
        <v>2.8</v>
      </c>
      <c r="R66" s="233">
        <f>VLOOKUP($B66,'Complexity of the crisis'!$C$6:$AN$170,22,FALSE)</f>
        <v>3</v>
      </c>
      <c r="S66" s="234">
        <f>VLOOKUP($B66,'Complexity of the crisis'!$C$6:$AN$170,38,FALSE)</f>
        <v>2.5</v>
      </c>
      <c r="T66" s="138" t="str">
        <f>VLOOKUP(B66,Lists!$C$3:$E$163,3,FALSE)</f>
        <v>Asia</v>
      </c>
      <c r="U66" s="148">
        <f>VLOOKUP(B66,'INFORM Severity - hidden'!$C$5:$V$170,20,FALSE)</f>
        <v>44521</v>
      </c>
    </row>
    <row r="67" spans="1:21" x14ac:dyDescent="0.35">
      <c r="A67" s="136" t="str">
        <f t="array" ref="A67">IFERROR(INDEX(Lists!$B$2:$B$153,SMALL(IF(Lists!$H$2:$H$153="Yes",ROW(Lists!$B$2:$B$153)),ROW(63:63))-1,1),"")</f>
        <v>Venezuelan refugees in Trinidad and Tobago</v>
      </c>
      <c r="B67" s="137" t="str">
        <f>VLOOKUP(A67,Lists!$B$2:$G$153,2,FALSE)</f>
        <v>TTO002</v>
      </c>
      <c r="C67" s="137" t="str">
        <f>VLOOKUP(B67,'INFORM Severity - hidden'!$C$5:$D$160,2,FALSE)</f>
        <v>Trinidad and Tobago</v>
      </c>
      <c r="D67" s="137" t="str">
        <f>VLOOKUP(A67,Lists!$B$2:$G$153,3,FALSE)</f>
        <v>TTO</v>
      </c>
      <c r="E67" s="137" t="str">
        <f>VLOOKUP(A67,Lists!$B$2:$G$153,5,FALSE)</f>
        <v>International displacement</v>
      </c>
      <c r="F67" s="231">
        <f t="shared" si="5"/>
        <v>1.7</v>
      </c>
      <c r="G67" s="139">
        <f t="shared" si="6"/>
        <v>2</v>
      </c>
      <c r="H67" s="139" t="str">
        <f t="shared" si="7"/>
        <v>Low</v>
      </c>
      <c r="I67" s="232" t="str">
        <f>INDEX(Trends!$D$3:$D$404,MATCH(B67,Trends!$C$3:$C$404,0))</f>
        <v>Stable</v>
      </c>
      <c r="J67" s="139" t="str">
        <f>VLOOKUP($B67,Reliability!$A$3:$I$170,9,FALSE)</f>
        <v>Medium</v>
      </c>
      <c r="K67" s="233">
        <f t="shared" si="8"/>
        <v>2.6</v>
      </c>
      <c r="L67" s="233">
        <f>VLOOKUP($B67,'Impact of the crisis'!$C$6:$N$170,12,FALSE)</f>
        <v>2.9</v>
      </c>
      <c r="M67" s="233">
        <f>VLOOKUP($B67,'Impact of the crisis'!$C$6:$AB$170,26,FALSE)</f>
        <v>2.4</v>
      </c>
      <c r="N67" s="233">
        <f>VLOOKUP($B67,'Conditions of people affected'!$C$6:$R$170,16,FALSE)</f>
        <v>1.1499999999999999</v>
      </c>
      <c r="O67" s="233">
        <f>VLOOKUP($B67,'Conditions of people affected'!$C$6:$R$170,9,FALSE)</f>
        <v>1.3</v>
      </c>
      <c r="P67" s="233">
        <f>VLOOKUP($B67,'Conditions of people affected'!$C$6:$R$170,15,FALSE)</f>
        <v>1</v>
      </c>
      <c r="Q67" s="233">
        <f t="shared" si="9"/>
        <v>1.7</v>
      </c>
      <c r="R67" s="233">
        <f>VLOOKUP($B67,'Complexity of the crisis'!$C$6:$AN$170,22,FALSE)</f>
        <v>1.8</v>
      </c>
      <c r="S67" s="234">
        <f>VLOOKUP($B67,'Complexity of the crisis'!$C$6:$AN$170,38,FALSE)</f>
        <v>1.5</v>
      </c>
      <c r="T67" s="138" t="str">
        <f>VLOOKUP(B67,Lists!$C$3:$E$163,3,FALSE)</f>
        <v>Americas</v>
      </c>
      <c r="U67" s="148">
        <f>VLOOKUP(B67,'INFORM Severity - hidden'!$C$5:$V$170,20,FALSE)</f>
        <v>44354</v>
      </c>
    </row>
    <row r="68" spans="1:21" x14ac:dyDescent="0.35">
      <c r="A68" s="136" t="str">
        <f t="array" ref="A68">IFERROR(INDEX(Lists!$B$2:$B$153,SMALL(IF(Lists!$H$2:$H$153="Yes",ROW(Lists!$B$2:$B$153)),ROW(64:64))-1,1),"")</f>
        <v>Mixed migration flows in Tunisia</v>
      </c>
      <c r="B68" s="137" t="str">
        <f>VLOOKUP(A68,Lists!$B$2:$G$153,2,FALSE)</f>
        <v>TUN002</v>
      </c>
      <c r="C68" s="137" t="str">
        <f>VLOOKUP(B68,'INFORM Severity - hidden'!$C$5:$D$160,2,FALSE)</f>
        <v>Tunisia</v>
      </c>
      <c r="D68" s="137" t="str">
        <f>VLOOKUP(A68,Lists!$B$2:$G$153,3,FALSE)</f>
        <v>TUN</v>
      </c>
      <c r="E68" s="137" t="str">
        <f>VLOOKUP(A68,Lists!$B$2:$G$153,5,FALSE)</f>
        <v>International displacement</v>
      </c>
      <c r="F68" s="231" t="str">
        <f t="shared" si="5"/>
        <v>x</v>
      </c>
      <c r="G68" s="139" t="str">
        <f t="shared" si="6"/>
        <v>x</v>
      </c>
      <c r="H68" s="139" t="str">
        <f t="shared" si="7"/>
        <v>x</v>
      </c>
      <c r="I68" s="232" t="str">
        <f>INDEX(Trends!$D$3:$D$404,MATCH(B68,Trends!$C$3:$C$404,0))</f>
        <v>-</v>
      </c>
      <c r="J68" s="139" t="str">
        <f>VLOOKUP($B68,Reliability!$A$3:$I$170,9,FALSE)</f>
        <v>Low</v>
      </c>
      <c r="K68" s="233">
        <f t="shared" si="8"/>
        <v>4.2</v>
      </c>
      <c r="L68" s="233">
        <f>VLOOKUP($B68,'Impact of the crisis'!$C$6:$N$170,12,FALSE)</f>
        <v>4.3</v>
      </c>
      <c r="M68" s="233">
        <f>VLOOKUP($B68,'Impact of the crisis'!$C$6:$AB$170,26,FALSE)</f>
        <v>4.2</v>
      </c>
      <c r="N68" s="233" t="str">
        <f>VLOOKUP($B68,'Conditions of people affected'!$C$6:$R$170,16,FALSE)</f>
        <v>x</v>
      </c>
      <c r="O68" s="233" t="str">
        <f>VLOOKUP($B68,'Conditions of people affected'!$C$6:$R$170,9,FALSE)</f>
        <v>x</v>
      </c>
      <c r="P68" s="233" t="str">
        <f>VLOOKUP($B68,'Conditions of people affected'!$C$6:$R$170,15,FALSE)</f>
        <v>x</v>
      </c>
      <c r="Q68" s="233">
        <f t="shared" si="9"/>
        <v>2.1</v>
      </c>
      <c r="R68" s="233">
        <f>VLOOKUP($B68,'Complexity of the crisis'!$C$6:$AN$170,22,FALSE)</f>
        <v>2.9</v>
      </c>
      <c r="S68" s="234">
        <f>VLOOKUP($B68,'Complexity of the crisis'!$C$6:$AN$170,38,FALSE)</f>
        <v>1</v>
      </c>
      <c r="T68" s="138" t="str">
        <f>VLOOKUP(B68,Lists!$C$3:$E$163,3,FALSE)</f>
        <v>Africa</v>
      </c>
      <c r="U68" s="148">
        <f>VLOOKUP(B68,'INFORM Severity - hidden'!$C$5:$V$170,20,FALSE)</f>
        <v>44413</v>
      </c>
    </row>
    <row r="69" spans="1:21" x14ac:dyDescent="0.35">
      <c r="A69" s="136" t="str">
        <f t="array" ref="A69">IFERROR(INDEX(Lists!$B$2:$B$153,SMALL(IF(Lists!$H$2:$H$153="Yes",ROW(Lists!$B$2:$B$153)),ROW(65:65))-1,1),"")</f>
        <v>Complex situation in Turkey</v>
      </c>
      <c r="B69" s="137" t="str">
        <f>VLOOKUP(A69,Lists!$B$2:$G$153,2,FALSE)</f>
        <v>TUR001</v>
      </c>
      <c r="C69" s="137" t="str">
        <f>VLOOKUP(B69,'INFORM Severity - hidden'!$C$5:$D$160,2,FALSE)</f>
        <v>Turkey</v>
      </c>
      <c r="D69" s="137" t="str">
        <f>VLOOKUP(A69,Lists!$B$2:$G$153,3,FALSE)</f>
        <v>TUR</v>
      </c>
      <c r="E69" s="137" t="str">
        <f>VLOOKUP(A69,Lists!$B$2:$G$153,5,FALSE)</f>
        <v>Multiple crises country</v>
      </c>
      <c r="F69" s="231">
        <f t="shared" ref="F69:F76" si="10">IF(OR(N69="x",K69="x"),"x",ROUND((5-GEOMEAN(((5-K69)/5*4+1),((5-N69)/5*4+1),((5-N69)/5*4+1)))/4*3.5+Q69*0.3,1))</f>
        <v>3.4</v>
      </c>
      <c r="G69" s="139">
        <f t="shared" ref="G69:G76" si="11">IF(F69="x","x",ROUNDUP(F69,0))</f>
        <v>4</v>
      </c>
      <c r="H69" s="139" t="str">
        <f t="shared" ref="H69:H76" si="12">IF(N69="x","x",IF(K69="x","x",(IF(G69=5,"Very High",IF(G69=4,"High",IF(G69=3,"Medium",IF(G69=2,"Low","Very Low")))))))</f>
        <v>High</v>
      </c>
      <c r="I69" s="232" t="str">
        <f>INDEX(Trends!$D$3:$D$404,MATCH(B69,Trends!$C$3:$C$404,0))</f>
        <v>Increasing</v>
      </c>
      <c r="J69" s="139" t="str">
        <f>VLOOKUP($B69,Reliability!$A$3:$I$170,9,FALSE)</f>
        <v>High</v>
      </c>
      <c r="K69" s="233">
        <f t="shared" ref="K69:K76" si="13">IF(OR(M69="x",L69="x"),"x",ROUND((5-GEOMEAN(((5-L69)/5*4+1),((5-M69)/5*4+1),((5-M69)/5*4+1)))/4*5,1))</f>
        <v>3.5</v>
      </c>
      <c r="L69" s="233">
        <f>VLOOKUP($B69,'Impact of the crisis'!$C$6:$N$170,12,FALSE)</f>
        <v>3.8</v>
      </c>
      <c r="M69" s="233">
        <f>VLOOKUP($B69,'Impact of the crisis'!$C$6:$AB$170,26,FALSE)</f>
        <v>3.4</v>
      </c>
      <c r="N69" s="233">
        <f>VLOOKUP($B69,'Conditions of people affected'!$C$6:$R$170,16,FALSE)</f>
        <v>3</v>
      </c>
      <c r="O69" s="233">
        <f>VLOOKUP($B69,'Conditions of people affected'!$C$6:$R$170,9,FALSE)</f>
        <v>4</v>
      </c>
      <c r="P69" s="233">
        <f>VLOOKUP($B69,'Conditions of people affected'!$C$6:$R$170,15,FALSE)</f>
        <v>2</v>
      </c>
      <c r="Q69" s="233">
        <f t="shared" ref="Q69:Q76" si="14">IF(OR(S69="x",R69="x"),R69,ROUND((5-GEOMEAN(((5-R69)/5*4+1),((5-S69)/5*4+1)))/4*5,1))</f>
        <v>3.8</v>
      </c>
      <c r="R69" s="233">
        <f>VLOOKUP($B69,'Complexity of the crisis'!$C$6:$AN$170,22,FALSE)</f>
        <v>4.0999999999999996</v>
      </c>
      <c r="S69" s="234">
        <f>VLOOKUP($B69,'Complexity of the crisis'!$C$6:$AN$170,38,FALSE)</f>
        <v>3.5</v>
      </c>
      <c r="T69" s="138" t="str">
        <f>VLOOKUP(B69,Lists!$C$3:$E$163,3,FALSE)</f>
        <v>Middle east</v>
      </c>
      <c r="U69" s="148">
        <f>VLOOKUP(B69,'INFORM Severity - hidden'!$C$5:$V$170,20,FALSE)</f>
        <v>44522</v>
      </c>
    </row>
    <row r="70" spans="1:21" x14ac:dyDescent="0.35">
      <c r="A70" s="136" t="str">
        <f t="array" ref="A70">IFERROR(INDEX(Lists!$B$2:$B$153,SMALL(IF(Lists!$H$2:$H$153="Yes",ROW(Lists!$B$2:$B$153)),ROW(66:66))-1,1),"")</f>
        <v>International Displacement in Tanzania</v>
      </c>
      <c r="B70" s="137" t="str">
        <f>VLOOKUP(A70,Lists!$B$2:$G$153,2,FALSE)</f>
        <v>TZA002</v>
      </c>
      <c r="C70" s="137" t="str">
        <f>VLOOKUP(B70,'INFORM Severity - hidden'!$C$5:$D$160,2,FALSE)</f>
        <v>Tanzania</v>
      </c>
      <c r="D70" s="137" t="str">
        <f>VLOOKUP(A70,Lists!$B$2:$G$153,3,FALSE)</f>
        <v>TZA</v>
      </c>
      <c r="E70" s="137" t="str">
        <f>VLOOKUP(A70,Lists!$B$2:$G$153,5,FALSE)</f>
        <v>International displacement</v>
      </c>
      <c r="F70" s="231">
        <f t="shared" si="10"/>
        <v>2.4</v>
      </c>
      <c r="G70" s="139">
        <f t="shared" si="11"/>
        <v>3</v>
      </c>
      <c r="H70" s="139" t="str">
        <f t="shared" si="12"/>
        <v>Medium</v>
      </c>
      <c r="I70" s="232" t="str">
        <f>INDEX(Trends!$D$3:$D$404,MATCH(B70,Trends!$C$3:$C$404,0))</f>
        <v>Increasing</v>
      </c>
      <c r="J70" s="139" t="str">
        <f>VLOOKUP($B70,Reliability!$A$3:$I$170,9,FALSE)</f>
        <v>Very High</v>
      </c>
      <c r="K70" s="233">
        <f t="shared" si="13"/>
        <v>3.1</v>
      </c>
      <c r="L70" s="233">
        <f>VLOOKUP($B70,'Impact of the crisis'!$C$6:$N$170,12,FALSE)</f>
        <v>2.2999999999999998</v>
      </c>
      <c r="M70" s="233">
        <f>VLOOKUP($B70,'Impact of the crisis'!$C$6:$AB$170,26,FALSE)</f>
        <v>3.4</v>
      </c>
      <c r="N70" s="233">
        <f>VLOOKUP($B70,'Conditions of people affected'!$C$6:$R$170,16,FALSE)</f>
        <v>2.15</v>
      </c>
      <c r="O70" s="233">
        <f>VLOOKUP($B70,'Conditions of people affected'!$C$6:$R$170,9,FALSE)</f>
        <v>2.2999999999999998</v>
      </c>
      <c r="P70" s="233">
        <f>VLOOKUP($B70,'Conditions of people affected'!$C$6:$R$170,15,FALSE)</f>
        <v>2</v>
      </c>
      <c r="Q70" s="233">
        <f t="shared" si="14"/>
        <v>2.2999999999999998</v>
      </c>
      <c r="R70" s="233">
        <f>VLOOKUP($B70,'Complexity of the crisis'!$C$6:$AN$170,22,FALSE)</f>
        <v>3</v>
      </c>
      <c r="S70" s="234">
        <f>VLOOKUP($B70,'Complexity of the crisis'!$C$6:$AN$170,38,FALSE)</f>
        <v>1.5</v>
      </c>
      <c r="T70" s="138" t="str">
        <f>VLOOKUP(B70,Lists!$C$3:$E$163,3,FALSE)</f>
        <v>Africa</v>
      </c>
      <c r="U70" s="148">
        <f>VLOOKUP(B70,'INFORM Severity - hidden'!$C$5:$V$170,20,FALSE)</f>
        <v>44521</v>
      </c>
    </row>
    <row r="71" spans="1:21" x14ac:dyDescent="0.35">
      <c r="A71" s="136" t="str">
        <f t="array" ref="A71">IFERROR(INDEX(Lists!$B$2:$B$153,SMALL(IF(Lists!$H$2:$H$153="Yes",ROW(Lists!$B$2:$B$153)),ROW(67:67))-1,1),"")</f>
        <v>International Displacement in Uganda</v>
      </c>
      <c r="B71" s="137" t="str">
        <f>VLOOKUP(A71,Lists!$B$2:$G$153,2,FALSE)</f>
        <v>UGA005</v>
      </c>
      <c r="C71" s="137" t="str">
        <f>VLOOKUP(B71,'INFORM Severity - hidden'!$C$5:$D$160,2,FALSE)</f>
        <v>Uganda</v>
      </c>
      <c r="D71" s="137" t="str">
        <f>VLOOKUP(A71,Lists!$B$2:$G$153,3,FALSE)</f>
        <v>UGA</v>
      </c>
      <c r="E71" s="137" t="str">
        <f>VLOOKUP(A71,Lists!$B$2:$G$153,5,FALSE)</f>
        <v>International displacement</v>
      </c>
      <c r="F71" s="231">
        <f t="shared" si="10"/>
        <v>3.2</v>
      </c>
      <c r="G71" s="139">
        <f t="shared" si="11"/>
        <v>4</v>
      </c>
      <c r="H71" s="139" t="str">
        <f t="shared" si="12"/>
        <v>High</v>
      </c>
      <c r="I71" s="232" t="str">
        <f>INDEX(Trends!$D$3:$D$404,MATCH(B71,Trends!$C$3:$C$404,0))</f>
        <v>Stable</v>
      </c>
      <c r="J71" s="139" t="str">
        <f>VLOOKUP($B71,Reliability!$A$3:$I$170,9,FALSE)</f>
        <v>Medium</v>
      </c>
      <c r="K71" s="233">
        <f t="shared" si="13"/>
        <v>3.3</v>
      </c>
      <c r="L71" s="233">
        <f>VLOOKUP($B71,'Impact of the crisis'!$C$6:$N$170,12,FALSE)</f>
        <v>2.1</v>
      </c>
      <c r="M71" s="233">
        <f>VLOOKUP($B71,'Impact of the crisis'!$C$6:$AB$170,26,FALSE)</f>
        <v>3.7</v>
      </c>
      <c r="N71" s="233">
        <f>VLOOKUP($B71,'Conditions of people affected'!$C$6:$R$170,16,FALSE)</f>
        <v>3.3</v>
      </c>
      <c r="O71" s="233">
        <f>VLOOKUP($B71,'Conditions of people affected'!$C$6:$R$170,9,FALSE)</f>
        <v>3.6</v>
      </c>
      <c r="P71" s="233">
        <f>VLOOKUP($B71,'Conditions of people affected'!$C$6:$R$170,15,FALSE)</f>
        <v>3</v>
      </c>
      <c r="Q71" s="233">
        <f t="shared" si="14"/>
        <v>2.8</v>
      </c>
      <c r="R71" s="233">
        <f>VLOOKUP($B71,'Complexity of the crisis'!$C$6:$AN$170,22,FALSE)</f>
        <v>3.5</v>
      </c>
      <c r="S71" s="234">
        <f>VLOOKUP($B71,'Complexity of the crisis'!$C$6:$AN$170,38,FALSE)</f>
        <v>2</v>
      </c>
      <c r="T71" s="138" t="str">
        <f>VLOOKUP(B71,Lists!$C$3:$E$163,3,FALSE)</f>
        <v>Africa</v>
      </c>
      <c r="U71" s="148">
        <f>VLOOKUP(B71,'INFORM Severity - hidden'!$C$5:$V$170,20,FALSE)</f>
        <v>44456</v>
      </c>
    </row>
    <row r="72" spans="1:21" x14ac:dyDescent="0.35">
      <c r="A72" s="136" t="str">
        <f t="array" ref="A72">IFERROR(INDEX(Lists!$B$2:$B$153,SMALL(IF(Lists!$H$2:$H$153="Yes",ROW(Lists!$B$2:$B$153)),ROW(68:68))-1,1),"")</f>
        <v>Conflict in Ukraine</v>
      </c>
      <c r="B72" s="137" t="str">
        <f>VLOOKUP(A72,Lists!$B$2:$G$153,2,FALSE)</f>
        <v>UKR002</v>
      </c>
      <c r="C72" s="137" t="str">
        <f>VLOOKUP(B72,'INFORM Severity - hidden'!$C$5:$D$160,2,FALSE)</f>
        <v>Ukraine</v>
      </c>
      <c r="D72" s="137" t="str">
        <f>VLOOKUP(A72,Lists!$B$2:$G$153,3,FALSE)</f>
        <v>UKR</v>
      </c>
      <c r="E72" s="137" t="str">
        <f>VLOOKUP(A72,Lists!$B$2:$G$153,5,FALSE)</f>
        <v>Conflict</v>
      </c>
      <c r="F72" s="231">
        <f t="shared" si="10"/>
        <v>3.6</v>
      </c>
      <c r="G72" s="139">
        <f t="shared" si="11"/>
        <v>4</v>
      </c>
      <c r="H72" s="139" t="str">
        <f t="shared" si="12"/>
        <v>High</v>
      </c>
      <c r="I72" s="232" t="str">
        <f>INDEX(Trends!$D$3:$D$404,MATCH(B72,Trends!$C$3:$C$404,0))</f>
        <v>Stable</v>
      </c>
      <c r="J72" s="139" t="str">
        <f>VLOOKUP($B72,Reliability!$A$3:$I$170,9,FALSE)</f>
        <v>Medium</v>
      </c>
      <c r="K72" s="233">
        <f t="shared" si="13"/>
        <v>3.2</v>
      </c>
      <c r="L72" s="233">
        <f>VLOOKUP($B72,'Impact of the crisis'!$C$6:$N$170,12,FALSE)</f>
        <v>1.7</v>
      </c>
      <c r="M72" s="233">
        <f>VLOOKUP($B72,'Impact of the crisis'!$C$6:$AB$170,26,FALSE)</f>
        <v>3.7</v>
      </c>
      <c r="N72" s="233">
        <f>VLOOKUP($B72,'Conditions of people affected'!$C$6:$R$170,16,FALSE)</f>
        <v>4.0999999999999996</v>
      </c>
      <c r="O72" s="233">
        <f>VLOOKUP($B72,'Conditions of people affected'!$C$6:$R$170,9,FALSE)</f>
        <v>4.2</v>
      </c>
      <c r="P72" s="233">
        <f>VLOOKUP($B72,'Conditions of people affected'!$C$6:$R$170,15,FALSE)</f>
        <v>4</v>
      </c>
      <c r="Q72" s="233">
        <f t="shared" si="14"/>
        <v>3</v>
      </c>
      <c r="R72" s="233">
        <f>VLOOKUP($B72,'Complexity of the crisis'!$C$6:$AN$170,22,FALSE)</f>
        <v>3</v>
      </c>
      <c r="S72" s="234">
        <f>VLOOKUP($B72,'Complexity of the crisis'!$C$6:$AN$170,38,FALSE)</f>
        <v>3</v>
      </c>
      <c r="T72" s="138" t="str">
        <f>VLOOKUP(B72,Lists!$C$3:$E$163,3,FALSE)</f>
        <v>Europe</v>
      </c>
      <c r="U72" s="148">
        <f>VLOOKUP(B72,'INFORM Severity - hidden'!$C$5:$V$170,20,FALSE)</f>
        <v>44346</v>
      </c>
    </row>
    <row r="73" spans="1:21" x14ac:dyDescent="0.35">
      <c r="A73" s="136" t="str">
        <f t="array" ref="A73">IFERROR(INDEX(Lists!$B$2:$B$153,SMALL(IF(Lists!$H$2:$H$153="Yes",ROW(Lists!$B$2:$B$153)),ROW(69:69))-1,1),"")</f>
        <v>Complex crisis in Venezuela</v>
      </c>
      <c r="B73" s="137" t="str">
        <f>VLOOKUP(A73,Lists!$B$2:$G$153,2,FALSE)</f>
        <v>VEN001</v>
      </c>
      <c r="C73" s="137" t="str">
        <f>VLOOKUP(B73,'INFORM Severity - hidden'!$C$5:$D$160,2,FALSE)</f>
        <v>Venezuela</v>
      </c>
      <c r="D73" s="137" t="str">
        <f>VLOOKUP(A73,Lists!$B$2:$G$153,3,FALSE)</f>
        <v>VEN</v>
      </c>
      <c r="E73" s="137" t="str">
        <f>VLOOKUP(A73,Lists!$B$2:$G$153,5,FALSE)</f>
        <v>Complex crisis</v>
      </c>
      <c r="F73" s="231">
        <f t="shared" si="10"/>
        <v>4.2</v>
      </c>
      <c r="G73" s="139">
        <f t="shared" si="11"/>
        <v>5</v>
      </c>
      <c r="H73" s="139" t="str">
        <f t="shared" si="12"/>
        <v>Very High</v>
      </c>
      <c r="I73" s="232" t="str">
        <f>INDEX(Trends!$D$3:$D$404,MATCH(B73,Trends!$C$3:$C$404,0))</f>
        <v>Stable</v>
      </c>
      <c r="J73" s="139" t="str">
        <f>VLOOKUP($B73,Reliability!$A$3:$I$170,9,FALSE)</f>
        <v>Medium</v>
      </c>
      <c r="K73" s="233">
        <f t="shared" si="13"/>
        <v>5</v>
      </c>
      <c r="L73" s="233">
        <f>VLOOKUP($B73,'Impact of the crisis'!$C$6:$N$170,12,FALSE)</f>
        <v>4.9000000000000004</v>
      </c>
      <c r="M73" s="233">
        <f>VLOOKUP($B73,'Impact of the crisis'!$C$6:$AB$170,26,FALSE)</f>
        <v>5</v>
      </c>
      <c r="N73" s="233">
        <f>VLOOKUP($B73,'Conditions of people affected'!$C$6:$R$170,16,FALSE)</f>
        <v>4</v>
      </c>
      <c r="O73" s="233">
        <f>VLOOKUP($B73,'Conditions of people affected'!$C$6:$R$170,9,FALSE)</f>
        <v>5</v>
      </c>
      <c r="P73" s="233">
        <f>VLOOKUP($B73,'Conditions of people affected'!$C$6:$R$170,15,FALSE)</f>
        <v>3</v>
      </c>
      <c r="Q73" s="233">
        <f t="shared" si="14"/>
        <v>3.6</v>
      </c>
      <c r="R73" s="233">
        <f>VLOOKUP($B73,'Complexity of the crisis'!$C$6:$AN$170,22,FALSE)</f>
        <v>4.0999999999999996</v>
      </c>
      <c r="S73" s="234">
        <f>VLOOKUP($B73,'Complexity of the crisis'!$C$6:$AN$170,38,FALSE)</f>
        <v>3</v>
      </c>
      <c r="T73" s="138" t="str">
        <f>VLOOKUP(B73,Lists!$C$3:$E$163,3,FALSE)</f>
        <v>Americas</v>
      </c>
      <c r="U73" s="148">
        <f>VLOOKUP(B73,'INFORM Severity - hidden'!$C$5:$V$170,20,FALSE)</f>
        <v>44356</v>
      </c>
    </row>
    <row r="74" spans="1:21" x14ac:dyDescent="0.35">
      <c r="A74" s="136" t="str">
        <f t="array" ref="A74">IFERROR(INDEX(Lists!$B$2:$B$153,SMALL(IF(Lists!$H$2:$H$153="Yes",ROW(Lists!$B$2:$B$153)),ROW(70:70))-1,1),"")</f>
        <v>Conflict in Yemen</v>
      </c>
      <c r="B74" s="137" t="str">
        <f>VLOOKUP(A74,Lists!$B$2:$G$153,2,FALSE)</f>
        <v>YEM001</v>
      </c>
      <c r="C74" s="137" t="str">
        <f>VLOOKUP(B74,'INFORM Severity - hidden'!$C$5:$D$160,2,FALSE)</f>
        <v>Yemen</v>
      </c>
      <c r="D74" s="137" t="str">
        <f>VLOOKUP(A74,Lists!$B$2:$G$153,3,FALSE)</f>
        <v>YEM</v>
      </c>
      <c r="E74" s="137" t="str">
        <f>VLOOKUP(A74,Lists!$B$2:$G$153,5,FALSE)</f>
        <v>Complex crisis</v>
      </c>
      <c r="F74" s="231">
        <f t="shared" si="10"/>
        <v>4.9000000000000004</v>
      </c>
      <c r="G74" s="139">
        <f t="shared" si="11"/>
        <v>5</v>
      </c>
      <c r="H74" s="139" t="str">
        <f t="shared" si="12"/>
        <v>Very High</v>
      </c>
      <c r="I74" s="232" t="str">
        <f>INDEX(Trends!$D$3:$D$404,MATCH(B74,Trends!$C$3:$C$404,0))</f>
        <v>Decreasing</v>
      </c>
      <c r="J74" s="139" t="str">
        <f>VLOOKUP($B74,Reliability!$A$3:$I$170,9,FALSE)</f>
        <v>High</v>
      </c>
      <c r="K74" s="233">
        <f t="shared" si="13"/>
        <v>4.5999999999999996</v>
      </c>
      <c r="L74" s="233">
        <f>VLOOKUP($B74,'Impact of the crisis'!$C$6:$N$170,12,FALSE)</f>
        <v>4.9000000000000004</v>
      </c>
      <c r="M74" s="233">
        <f>VLOOKUP($B74,'Impact of the crisis'!$C$6:$AB$170,26,FALSE)</f>
        <v>4.4000000000000004</v>
      </c>
      <c r="N74" s="233">
        <f>VLOOKUP($B74,'Conditions of people affected'!$C$6:$R$170,16,FALSE)</f>
        <v>5</v>
      </c>
      <c r="O74" s="233">
        <f>VLOOKUP($B74,'Conditions of people affected'!$C$6:$R$170,9,FALSE)</f>
        <v>5</v>
      </c>
      <c r="P74" s="233">
        <f>VLOOKUP($B74,'Conditions of people affected'!$C$6:$R$170,15,FALSE)</f>
        <v>5</v>
      </c>
      <c r="Q74" s="233">
        <f t="shared" si="14"/>
        <v>4.9000000000000004</v>
      </c>
      <c r="R74" s="233">
        <f>VLOOKUP($B74,'Complexity of the crisis'!$C$6:$AN$170,22,FALSE)</f>
        <v>4.7</v>
      </c>
      <c r="S74" s="234">
        <f>VLOOKUP($B74,'Complexity of the crisis'!$C$6:$AN$170,38,FALSE)</f>
        <v>5</v>
      </c>
      <c r="T74" s="138" t="str">
        <f>VLOOKUP(B74,Lists!$C$3:$E$163,3,FALSE)</f>
        <v>Middle east</v>
      </c>
      <c r="U74" s="148">
        <f>VLOOKUP(B74,'INFORM Severity - hidden'!$C$5:$V$170,20,FALSE)</f>
        <v>44468</v>
      </c>
    </row>
    <row r="75" spans="1:21" x14ac:dyDescent="0.35">
      <c r="A75" s="136" t="str">
        <f t="array" ref="A75">IFERROR(INDEX(Lists!$B$2:$B$153,SMALL(IF(Lists!$H$2:$H$153="Yes",ROW(Lists!$B$2:$B$153)),ROW(71:71))-1,1),"")</f>
        <v>Drought in Zambia</v>
      </c>
      <c r="B75" s="137" t="str">
        <f>VLOOKUP(A75,Lists!$B$2:$G$153,2,FALSE)</f>
        <v>ZMB002</v>
      </c>
      <c r="C75" s="137" t="str">
        <f>VLOOKUP(B75,'INFORM Severity - hidden'!$C$5:$D$160,2,FALSE)</f>
        <v>Zambia</v>
      </c>
      <c r="D75" s="137" t="str">
        <f>VLOOKUP(A75,Lists!$B$2:$G$153,3,FALSE)</f>
        <v>ZMB</v>
      </c>
      <c r="E75" s="137" t="str">
        <f>VLOOKUP(A75,Lists!$B$2:$G$153,5,FALSE)</f>
        <v>Drought</v>
      </c>
      <c r="F75" s="231">
        <f t="shared" si="10"/>
        <v>3</v>
      </c>
      <c r="G75" s="139">
        <f t="shared" si="11"/>
        <v>3</v>
      </c>
      <c r="H75" s="139" t="str">
        <f t="shared" si="12"/>
        <v>Medium</v>
      </c>
      <c r="I75" s="232" t="str">
        <f>INDEX(Trends!$D$3:$D$404,MATCH(B75,Trends!$C$3:$C$404,0))</f>
        <v>Stable</v>
      </c>
      <c r="J75" s="139" t="str">
        <f>VLOOKUP($B75,Reliability!$A$3:$I$170,9,FALSE)</f>
        <v>Very High</v>
      </c>
      <c r="K75" s="233">
        <f t="shared" si="13"/>
        <v>3</v>
      </c>
      <c r="L75" s="233">
        <f>VLOOKUP($B75,'Impact of the crisis'!$C$6:$N$170,12,FALSE)</f>
        <v>4.3</v>
      </c>
      <c r="M75" s="233">
        <f>VLOOKUP($B75,'Impact of the crisis'!$C$6:$AB$170,26,FALSE)</f>
        <v>2</v>
      </c>
      <c r="N75" s="233">
        <f>VLOOKUP($B75,'Conditions of people affected'!$C$6:$R$170,16,FALSE)</f>
        <v>3.35</v>
      </c>
      <c r="O75" s="233">
        <f>VLOOKUP($B75,'Conditions of people affected'!$C$6:$R$170,9,FALSE)</f>
        <v>3.7</v>
      </c>
      <c r="P75" s="233">
        <f>VLOOKUP($B75,'Conditions of people affected'!$C$6:$R$170,15,FALSE)</f>
        <v>3</v>
      </c>
      <c r="Q75" s="233">
        <f t="shared" si="14"/>
        <v>2.2999999999999998</v>
      </c>
      <c r="R75" s="233">
        <f>VLOOKUP($B75,'Complexity of the crisis'!$C$6:$AN$170,22,FALSE)</f>
        <v>2.1</v>
      </c>
      <c r="S75" s="234">
        <f>VLOOKUP($B75,'Complexity of the crisis'!$C$6:$AN$170,38,FALSE)</f>
        <v>2.5</v>
      </c>
      <c r="T75" s="138" t="str">
        <f>VLOOKUP(B75,Lists!$C$3:$E$163,3,FALSE)</f>
        <v>Africa</v>
      </c>
      <c r="U75" s="148">
        <f>VLOOKUP(B75,'INFORM Severity - hidden'!$C$5:$V$170,20,FALSE)</f>
        <v>44521</v>
      </c>
    </row>
    <row r="76" spans="1:21" x14ac:dyDescent="0.35">
      <c r="A76" s="136" t="str">
        <f t="array" ref="A76">IFERROR(INDEX(Lists!$B$2:$B$153,SMALL(IF(Lists!$H$2:$H$153="Yes",ROW(Lists!$B$2:$B$153)),ROW(72:72))-1,1),"")</f>
        <v>Complex crisis in Zimbabwe</v>
      </c>
      <c r="B76" s="137" t="str">
        <f>VLOOKUP(A76,Lists!$B$2:$G$153,2,FALSE)</f>
        <v>ZWE001</v>
      </c>
      <c r="C76" s="137" t="str">
        <f>VLOOKUP(B76,'INFORM Severity - hidden'!$C$5:$D$160,2,FALSE)</f>
        <v>Zimbabwe</v>
      </c>
      <c r="D76" s="137" t="str">
        <f>VLOOKUP(A76,Lists!$B$2:$G$153,3,FALSE)</f>
        <v>ZWE</v>
      </c>
      <c r="E76" s="137" t="str">
        <f>VLOOKUP(A76,Lists!$B$2:$G$153,5,FALSE)</f>
        <v>Complex crisis</v>
      </c>
      <c r="F76" s="231">
        <f t="shared" si="10"/>
        <v>3.5</v>
      </c>
      <c r="G76" s="139">
        <f t="shared" si="11"/>
        <v>4</v>
      </c>
      <c r="H76" s="139" t="str">
        <f t="shared" si="12"/>
        <v>High</v>
      </c>
      <c r="I76" s="232" t="str">
        <f>INDEX(Trends!$D$3:$D$404,MATCH(B76,Trends!$C$3:$C$404,0))</f>
        <v>Stable</v>
      </c>
      <c r="J76" s="139" t="str">
        <f>VLOOKUP($B76,Reliability!$A$3:$I$170,9,FALSE)</f>
        <v>High</v>
      </c>
      <c r="K76" s="233">
        <f t="shared" si="13"/>
        <v>3.6</v>
      </c>
      <c r="L76" s="233">
        <f>VLOOKUP($B76,'Impact of the crisis'!$C$6:$N$170,12,FALSE)</f>
        <v>4.5999999999999996</v>
      </c>
      <c r="M76" s="233">
        <f>VLOOKUP($B76,'Impact of the crisis'!$C$6:$AB$170,26,FALSE)</f>
        <v>2.8</v>
      </c>
      <c r="N76" s="233">
        <f>VLOOKUP($B76,'Conditions of people affected'!$C$6:$R$170,16,FALSE)</f>
        <v>3.85</v>
      </c>
      <c r="O76" s="233">
        <f>VLOOKUP($B76,'Conditions of people affected'!$C$6:$R$170,9,FALSE)</f>
        <v>4.7</v>
      </c>
      <c r="P76" s="233">
        <f>VLOOKUP($B76,'Conditions of people affected'!$C$6:$R$170,15,FALSE)</f>
        <v>3</v>
      </c>
      <c r="Q76" s="233">
        <f t="shared" si="14"/>
        <v>3</v>
      </c>
      <c r="R76" s="233">
        <f>VLOOKUP($B76,'Complexity of the crisis'!$C$6:$AN$170,22,FALSE)</f>
        <v>3.4</v>
      </c>
      <c r="S76" s="234">
        <f>VLOOKUP($B76,'Complexity of the crisis'!$C$6:$AN$170,38,FALSE)</f>
        <v>2.5</v>
      </c>
      <c r="T76" s="138" t="str">
        <f>VLOOKUP(B76,Lists!$C$3:$E$163,3,FALSE)</f>
        <v>Africa</v>
      </c>
      <c r="U76" s="148">
        <f>VLOOKUP(B76,'INFORM Severity - hidden'!$C$5:$V$170,20,FALSE)</f>
        <v>44521</v>
      </c>
    </row>
    <row r="77" spans="1:21" x14ac:dyDescent="0.35">
      <c r="J77"/>
      <c r="K77"/>
      <c r="L77"/>
      <c r="M77"/>
      <c r="N77"/>
      <c r="O77"/>
      <c r="P77"/>
      <c r="Q77"/>
      <c r="R77"/>
      <c r="S77"/>
      <c r="T77"/>
    </row>
    <row r="78" spans="1:21" x14ac:dyDescent="0.35">
      <c r="J78"/>
      <c r="K78"/>
      <c r="L78"/>
      <c r="M78"/>
      <c r="N78"/>
      <c r="O78"/>
      <c r="P78"/>
      <c r="Q78"/>
      <c r="R78"/>
      <c r="S78"/>
      <c r="T78"/>
    </row>
    <row r="79" spans="1:21" x14ac:dyDescent="0.35">
      <c r="J79"/>
      <c r="K79"/>
      <c r="L79"/>
      <c r="M79"/>
      <c r="N79"/>
      <c r="O79"/>
      <c r="P79"/>
      <c r="Q79"/>
      <c r="R79"/>
      <c r="S79"/>
      <c r="T79"/>
    </row>
    <row r="80" spans="1:21" x14ac:dyDescent="0.35">
      <c r="J80"/>
      <c r="K80"/>
      <c r="L80"/>
      <c r="M80"/>
      <c r="N80"/>
      <c r="O80"/>
      <c r="P80"/>
      <c r="Q80"/>
      <c r="R80"/>
      <c r="S80"/>
      <c r="T80"/>
    </row>
    <row r="81" spans="10:20" x14ac:dyDescent="0.35">
      <c r="J81"/>
      <c r="K81"/>
      <c r="L81"/>
      <c r="M81"/>
      <c r="N81"/>
      <c r="O81"/>
      <c r="P81"/>
      <c r="Q81"/>
      <c r="R81"/>
      <c r="S81"/>
      <c r="T81"/>
    </row>
  </sheetData>
  <autoFilter ref="A4:T143" xr:uid="{00000000-0009-0000-0000-000004000000}"/>
  <conditionalFormatting sqref="K5:K76">
    <cfRule type="cellIs" dxfId="486" priority="64" stopIfTrue="1" operator="between">
      <formula>4</formula>
      <formula>5</formula>
    </cfRule>
    <cfRule type="cellIs" dxfId="485" priority="70" stopIfTrue="1" operator="between">
      <formula>3</formula>
      <formula>4</formula>
    </cfRule>
    <cfRule type="cellIs" dxfId="484" priority="71" stopIfTrue="1" operator="between">
      <formula>2</formula>
      <formula>3</formula>
    </cfRule>
    <cfRule type="cellIs" dxfId="483" priority="72" stopIfTrue="1" operator="between">
      <formula>1</formula>
      <formula>2</formula>
    </cfRule>
    <cfRule type="cellIs" dxfId="482" priority="73" stopIfTrue="1" operator="between">
      <formula>0</formula>
      <formula>1</formula>
    </cfRule>
  </conditionalFormatting>
  <conditionalFormatting sqref="L5:M76">
    <cfRule type="cellIs" dxfId="481" priority="65" stopIfTrue="1" operator="between">
      <formula>4</formula>
      <formula>5</formula>
    </cfRule>
    <cfRule type="cellIs" dxfId="480" priority="66" stopIfTrue="1" operator="between">
      <formula>3</formula>
      <formula>4</formula>
    </cfRule>
    <cfRule type="cellIs" dxfId="479" priority="67" stopIfTrue="1" operator="between">
      <formula>2</formula>
      <formula>3</formula>
    </cfRule>
    <cfRule type="cellIs" dxfId="478" priority="68" stopIfTrue="1" operator="between">
      <formula>1</formula>
      <formula>2</formula>
    </cfRule>
    <cfRule type="cellIs" dxfId="477" priority="69" stopIfTrue="1" operator="between">
      <formula>0</formula>
      <formula>1</formula>
    </cfRule>
  </conditionalFormatting>
  <conditionalFormatting sqref="O5:P76">
    <cfRule type="cellIs" dxfId="476" priority="54" stopIfTrue="1" operator="between">
      <formula>7.1</formula>
      <formula>10</formula>
    </cfRule>
    <cfRule type="cellIs" dxfId="475" priority="55" stopIfTrue="1" operator="between">
      <formula>5.4</formula>
      <formula>7</formula>
    </cfRule>
    <cfRule type="cellIs" dxfId="474" priority="56" stopIfTrue="1" operator="between">
      <formula>3.5</formula>
      <formula>5.3</formula>
    </cfRule>
    <cfRule type="cellIs" dxfId="473" priority="57" stopIfTrue="1" operator="between">
      <formula>1.8</formula>
      <formula>3.4</formula>
    </cfRule>
    <cfRule type="cellIs" dxfId="472" priority="58" stopIfTrue="1" operator="between">
      <formula>0</formula>
      <formula>1.7</formula>
    </cfRule>
  </conditionalFormatting>
  <conditionalFormatting sqref="S5:S76">
    <cfRule type="cellIs" dxfId="471" priority="49" stopIfTrue="1" operator="between">
      <formula>4</formula>
      <formula>5</formula>
    </cfRule>
    <cfRule type="cellIs" dxfId="470" priority="50" stopIfTrue="1" operator="between">
      <formula>3</formula>
      <formula>4</formula>
    </cfRule>
    <cfRule type="cellIs" dxfId="469" priority="51" stopIfTrue="1" operator="between">
      <formula>2</formula>
      <formula>3</formula>
    </cfRule>
    <cfRule type="cellIs" dxfId="468" priority="52" stopIfTrue="1" operator="between">
      <formula>1</formula>
      <formula>2</formula>
    </cfRule>
    <cfRule type="cellIs" dxfId="467" priority="53" stopIfTrue="1" operator="between">
      <formula>0</formula>
      <formula>1</formula>
    </cfRule>
  </conditionalFormatting>
  <conditionalFormatting sqref="Q5:Q76">
    <cfRule type="cellIs" dxfId="466" priority="34" stopIfTrue="1" operator="between">
      <formula>4</formula>
      <formula>5</formula>
    </cfRule>
    <cfRule type="cellIs" dxfId="465" priority="35" stopIfTrue="1" operator="between">
      <formula>3</formula>
      <formula>4</formula>
    </cfRule>
    <cfRule type="cellIs" dxfId="464" priority="36" stopIfTrue="1" operator="between">
      <formula>2</formula>
      <formula>3</formula>
    </cfRule>
    <cfRule type="cellIs" dxfId="463" priority="37" stopIfTrue="1" operator="between">
      <formula>1</formula>
      <formula>2</formula>
    </cfRule>
    <cfRule type="cellIs" dxfId="462" priority="38" stopIfTrue="1" operator="between">
      <formula>0</formula>
      <formula>1</formula>
    </cfRule>
  </conditionalFormatting>
  <conditionalFormatting sqref="I5:I79">
    <cfRule type="cellIs" dxfId="461" priority="26" operator="equal">
      <formula>"Increasing"</formula>
    </cfRule>
    <cfRule type="cellIs" dxfId="460" priority="27" operator="equal">
      <formula>"Stable"</formula>
    </cfRule>
    <cfRule type="cellIs" dxfId="459" priority="28" operator="equal">
      <formula>"Decreasing"</formula>
    </cfRule>
  </conditionalFormatting>
  <conditionalFormatting sqref="R5:S76">
    <cfRule type="cellIs" dxfId="458" priority="44" stopIfTrue="1" operator="between">
      <formula>4</formula>
      <formula>5</formula>
    </cfRule>
    <cfRule type="cellIs" dxfId="457" priority="45" stopIfTrue="1" operator="between">
      <formula>3</formula>
      <formula>4</formula>
    </cfRule>
    <cfRule type="cellIs" dxfId="456" priority="46" stopIfTrue="1" operator="between">
      <formula>2</formula>
      <formula>3</formula>
    </cfRule>
    <cfRule type="cellIs" dxfId="455" priority="47" stopIfTrue="1" operator="between">
      <formula>1</formula>
      <formula>2</formula>
    </cfRule>
    <cfRule type="cellIs" dxfId="454" priority="48" stopIfTrue="1" operator="between">
      <formula>0</formula>
      <formula>1</formula>
    </cfRule>
  </conditionalFormatting>
  <conditionalFormatting sqref="G5:G79">
    <cfRule type="cellIs" dxfId="453" priority="16" stopIfTrue="1" operator="equal">
      <formula>5</formula>
    </cfRule>
    <cfRule type="cellIs" dxfId="452" priority="17" stopIfTrue="1" operator="equal">
      <formula>4</formula>
    </cfRule>
    <cfRule type="cellIs" dxfId="451" priority="18" stopIfTrue="1" operator="equal">
      <formula>3</formula>
    </cfRule>
    <cfRule type="cellIs" dxfId="450" priority="19" stopIfTrue="1" operator="equal">
      <formula>2</formula>
    </cfRule>
    <cfRule type="cellIs" dxfId="449" priority="20" stopIfTrue="1" operator="equal">
      <formula>1</formula>
    </cfRule>
  </conditionalFormatting>
  <conditionalFormatting sqref="H5:H79">
    <cfRule type="cellIs" dxfId="448" priority="11" stopIfTrue="1" operator="equal">
      <formula>"Very High"</formula>
    </cfRule>
    <cfRule type="cellIs" dxfId="447" priority="12" stopIfTrue="1" operator="equal">
      <formula>"High"</formula>
    </cfRule>
    <cfRule type="cellIs" dxfId="446" priority="13" stopIfTrue="1" operator="equal">
      <formula>"Medium"</formula>
    </cfRule>
    <cfRule type="cellIs" dxfId="445" priority="14" stopIfTrue="1" operator="equal">
      <formula>"Low"</formula>
    </cfRule>
    <cfRule type="cellIs" dxfId="444" priority="15" stopIfTrue="1" operator="equal">
      <formula>"Very Low"</formula>
    </cfRule>
  </conditionalFormatting>
  <conditionalFormatting sqref="N5:N76">
    <cfRule type="cellIs" dxfId="443" priority="6" stopIfTrue="1" operator="between">
      <formula>5</formula>
      <formula>5.9</formula>
    </cfRule>
    <cfRule type="cellIs" dxfId="442" priority="7" stopIfTrue="1" operator="between">
      <formula>4</formula>
      <formula>4.9</formula>
    </cfRule>
    <cfRule type="cellIs" dxfId="441" priority="8" stopIfTrue="1" operator="between">
      <formula>3</formula>
      <formula>3.9</formula>
    </cfRule>
    <cfRule type="cellIs" dxfId="440" priority="9" stopIfTrue="1" operator="between">
      <formula>2</formula>
      <formula>2.9</formula>
    </cfRule>
    <cfRule type="cellIs" dxfId="439" priority="10" stopIfTrue="1" operator="between">
      <formula>0</formula>
      <formula>1.9</formula>
    </cfRule>
  </conditionalFormatting>
  <conditionalFormatting sqref="J5:J76">
    <cfRule type="cellIs" dxfId="438" priority="1" stopIfTrue="1" operator="equal">
      <formula>"Very Low"</formula>
    </cfRule>
    <cfRule type="cellIs" dxfId="437" priority="2" stopIfTrue="1" operator="equal">
      <formula>"Low"</formula>
    </cfRule>
    <cfRule type="cellIs" dxfId="436" priority="3" stopIfTrue="1" operator="equal">
      <formula>"Medium"</formula>
    </cfRule>
    <cfRule type="cellIs" dxfId="435" priority="4" stopIfTrue="1" operator="equal">
      <formula>"High"</formula>
    </cfRule>
    <cfRule type="cellIs" dxfId="434"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E148"/>
  <sheetViews>
    <sheetView workbookViewId="0">
      <selection activeCell="D136" sqref="D136:AE148"/>
    </sheetView>
  </sheetViews>
  <sheetFormatPr defaultColWidth="9.453125" defaultRowHeight="14.5" x14ac:dyDescent="0.35"/>
  <cols>
    <col min="1" max="1" width="36" style="207" customWidth="1"/>
    <col min="2" max="2" width="26" style="207" bestFit="1" customWidth="1"/>
    <col min="3" max="3" width="10.453125" style="207" bestFit="1" customWidth="1"/>
    <col min="4" max="4" width="14.453125" style="207" customWidth="1"/>
    <col min="5" max="5" width="9.453125" style="207" customWidth="1"/>
    <col min="6" max="6" width="8.54296875" style="203" customWidth="1"/>
    <col min="7" max="7" width="10.7265625" style="206" customWidth="1"/>
    <col min="8" max="10" width="8.54296875" style="203" customWidth="1"/>
    <col min="11" max="11" width="8.54296875" style="206" customWidth="1"/>
    <col min="12" max="13" width="8.54296875" style="203" customWidth="1"/>
    <col min="14" max="14" width="8.54296875" style="207" customWidth="1"/>
    <col min="15" max="15" width="8.54296875" style="203" customWidth="1"/>
    <col min="16" max="16" width="8.54296875" style="206" customWidth="1"/>
    <col min="17" max="19" width="8.54296875" style="203" customWidth="1"/>
    <col min="20" max="20" width="8.54296875" style="206" customWidth="1"/>
    <col min="21" max="27" width="8.54296875" style="203" customWidth="1"/>
    <col min="28" max="28" width="8.54296875" style="207" customWidth="1"/>
    <col min="29" max="29" width="9.453125" style="207" customWidth="1"/>
    <col min="30" max="16384" width="9.453125" style="207"/>
  </cols>
  <sheetData>
    <row r="1" spans="1:28" ht="15.75" customHeight="1" thickBot="1" x14ac:dyDescent="0.4">
      <c r="A1" s="286"/>
      <c r="B1" s="287"/>
      <c r="C1" s="287"/>
      <c r="D1" s="287"/>
      <c r="E1" s="287"/>
      <c r="F1" s="288"/>
      <c r="G1" s="289"/>
      <c r="H1" s="288"/>
      <c r="I1" s="288"/>
      <c r="J1" s="288"/>
      <c r="K1" s="289"/>
      <c r="L1" s="288"/>
      <c r="M1" s="288"/>
      <c r="N1" s="287"/>
      <c r="O1" s="288"/>
      <c r="P1" s="289"/>
      <c r="Q1" s="288"/>
      <c r="R1" s="288"/>
      <c r="S1" s="288"/>
      <c r="T1" s="289"/>
      <c r="U1" s="288"/>
      <c r="V1" s="288"/>
      <c r="W1" s="288"/>
      <c r="X1" s="288"/>
      <c r="Y1" s="288"/>
      <c r="Z1" s="288"/>
      <c r="AA1" s="288"/>
      <c r="AB1" s="287"/>
    </row>
    <row r="2" spans="1:28" ht="111.65" customHeight="1" thickBot="1" x14ac:dyDescent="0.4">
      <c r="A2" s="51"/>
      <c r="B2" s="51"/>
      <c r="C2" s="55"/>
      <c r="D2" s="55"/>
      <c r="E2" s="7"/>
      <c r="F2" s="92" t="s">
        <v>6693</v>
      </c>
      <c r="G2" s="94" t="s">
        <v>6694</v>
      </c>
      <c r="H2" s="92" t="s">
        <v>6695</v>
      </c>
      <c r="I2" s="87" t="s">
        <v>6696</v>
      </c>
      <c r="J2" s="92" t="s">
        <v>6697</v>
      </c>
      <c r="K2" s="94" t="s">
        <v>6698</v>
      </c>
      <c r="L2" s="92" t="s">
        <v>6699</v>
      </c>
      <c r="M2" s="87" t="s">
        <v>6700</v>
      </c>
      <c r="N2" s="86" t="s">
        <v>6691</v>
      </c>
      <c r="O2" s="92" t="s">
        <v>6701</v>
      </c>
      <c r="P2" s="94" t="s">
        <v>6702</v>
      </c>
      <c r="Q2" s="92" t="s">
        <v>6703</v>
      </c>
      <c r="R2" s="87" t="s">
        <v>43</v>
      </c>
      <c r="S2" s="92" t="s">
        <v>6704</v>
      </c>
      <c r="T2" s="94" t="s">
        <v>6705</v>
      </c>
      <c r="U2" s="92" t="s">
        <v>6706</v>
      </c>
      <c r="V2" s="90" t="s">
        <v>727</v>
      </c>
      <c r="W2" s="92" t="s">
        <v>6707</v>
      </c>
      <c r="X2" s="93" t="s">
        <v>6708</v>
      </c>
      <c r="Y2" s="91" t="s">
        <v>6709</v>
      </c>
      <c r="Z2" s="89" t="s">
        <v>6710</v>
      </c>
      <c r="AA2" s="88" t="s">
        <v>6711</v>
      </c>
      <c r="AB2" s="86" t="s">
        <v>6692</v>
      </c>
    </row>
    <row r="3" spans="1:28" x14ac:dyDescent="0.35">
      <c r="A3" s="51"/>
      <c r="B3" s="51"/>
      <c r="C3" s="55"/>
      <c r="D3" s="55"/>
      <c r="E3" s="7" t="s">
        <v>6712</v>
      </c>
      <c r="F3" s="58">
        <v>6</v>
      </c>
      <c r="G3" s="58"/>
      <c r="H3" s="63">
        <v>1</v>
      </c>
      <c r="I3" s="58"/>
      <c r="J3" s="235">
        <v>7.5</v>
      </c>
      <c r="K3" s="60"/>
      <c r="L3" s="63">
        <v>1</v>
      </c>
      <c r="M3" s="58"/>
      <c r="N3" s="61"/>
      <c r="O3" s="235">
        <v>7.5</v>
      </c>
      <c r="P3" s="60"/>
      <c r="Q3" s="63">
        <v>1</v>
      </c>
      <c r="R3" s="58"/>
      <c r="S3" s="235">
        <v>6.5</v>
      </c>
      <c r="T3" s="60"/>
      <c r="U3" s="63">
        <v>0.15</v>
      </c>
      <c r="V3" s="58"/>
      <c r="W3" s="235">
        <v>3.5</v>
      </c>
      <c r="X3" s="59"/>
      <c r="Y3" s="62">
        <v>1E-4</v>
      </c>
      <c r="Z3" s="59"/>
      <c r="AA3" s="58"/>
      <c r="AB3" s="61"/>
    </row>
    <row r="4" spans="1:28" x14ac:dyDescent="0.35">
      <c r="A4" s="51"/>
      <c r="B4" s="51"/>
      <c r="C4" s="55"/>
      <c r="D4" s="55"/>
      <c r="E4" s="7" t="s">
        <v>6713</v>
      </c>
      <c r="F4" s="58">
        <v>3</v>
      </c>
      <c r="G4" s="58"/>
      <c r="H4" s="63">
        <v>0.02</v>
      </c>
      <c r="I4" s="58"/>
      <c r="J4" s="59">
        <v>6</v>
      </c>
      <c r="K4" s="60"/>
      <c r="L4" s="63">
        <v>0.01</v>
      </c>
      <c r="M4" s="58"/>
      <c r="N4" s="61"/>
      <c r="O4" s="235">
        <v>4.5</v>
      </c>
      <c r="P4" s="60"/>
      <c r="Q4" s="63">
        <v>0.01</v>
      </c>
      <c r="R4" s="58"/>
      <c r="S4" s="59">
        <v>3</v>
      </c>
      <c r="T4" s="60"/>
      <c r="U4" s="63">
        <v>0</v>
      </c>
      <c r="V4" s="58"/>
      <c r="W4" s="59">
        <v>0</v>
      </c>
      <c r="X4" s="59"/>
      <c r="Y4" s="63">
        <v>0</v>
      </c>
      <c r="Z4" s="59"/>
      <c r="AA4" s="58"/>
      <c r="AB4" s="61"/>
    </row>
    <row r="5" spans="1:28" x14ac:dyDescent="0.35">
      <c r="A5" s="23" t="s">
        <v>6666</v>
      </c>
      <c r="B5" s="23" t="s">
        <v>6671</v>
      </c>
      <c r="C5" s="23" t="s">
        <v>6668</v>
      </c>
      <c r="D5" s="23" t="s">
        <v>6669</v>
      </c>
      <c r="E5" s="24" t="s">
        <v>6714</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6">
        <f>IF('Crisis Indicator Data'!F3="x","x",IF(LOG('Crisis Indicator Data'!F3)&lt;F$4,0,IF(LOG('Crisis Indicator Data'!F3)&gt;F$3,5,ROUND(5-(F$3-LOG('Crisis Indicator Data'!F3))/(F$3-F$4)*5,1))))</f>
        <v>4.7</v>
      </c>
      <c r="G6" s="140">
        <f>IF('Crisis Indicator Data'!F3="x","x",IF(B6="Regional crisis",('Crisis Indicator Data'!F3/VLOOKUP('Impact of the crisis'!$C6,'Regional Crises'!$B$1:$R$66,4,FALSE)),'Crisis Indicator Data'!F3/VLOOKUP('Impact of the crisis'!$E6,'Country Indicator Data'!$B$4:$P$300,15,FALSE)))</f>
        <v>1.0000107220537329</v>
      </c>
      <c r="H6" s="230">
        <f t="shared" ref="H6:H37" si="0">IF(G6="x","x",IF(G6&lt;H$4,0,IF(G6&gt;H$3,5,ROUND(5-(H$3-G6)/(H$3-H$4)*5,1))))</f>
        <v>5</v>
      </c>
      <c r="I6" s="230">
        <f t="shared" ref="I6:I37" si="1">IF(AND(H6="x",F6="x"),"x",AVERAGE(F6,H6))</f>
        <v>4.8499999999999996</v>
      </c>
      <c r="J6" s="230">
        <f>IF('Crisis Indicator Data'!G3="x","x",IF(LOG('Crisis Indicator Data'!G3)&lt;J$4,0,IF(LOG('Crisis Indicator Data'!G3)&gt;J$3,5,ROUND(5-(J$3-LOG('Crisis Indicator Data'!G3))/(J$3-J$4)*5,1))))</f>
        <v>5</v>
      </c>
      <c r="K6" s="140">
        <f>IF('Crisis Indicator Data'!G3="x","x",IF(B6="Regional crisis",('Crisis Indicator Data'!G3/VLOOKUP('Impact of the crisis'!$C6,'Regional Crises'!$B$1:$R$66,5,FALSE)),'Crisis Indicator Data'!G3/VLOOKUP('Impact of the crisis'!$E6,'Country Indicator Data'!$B$4:$P$300,14,FALSE)))</f>
        <v>1</v>
      </c>
      <c r="L6" s="230">
        <f t="shared" ref="L6:L37" si="2">IF(K6="x","x",IF(K6&lt;L$4,0,IF(K6&gt;L$3,5,ROUND(5-(L$3-K6)/(L$3-L$4)*5,1))))</f>
        <v>5</v>
      </c>
      <c r="M6" s="230">
        <f t="shared" ref="M6:M37" si="3">IF(AND(L6="x",J6="x"),"x",AVERAGE(J6,L6))</f>
        <v>5</v>
      </c>
      <c r="N6" s="230">
        <f t="shared" ref="N6:N37" si="4">IF(AND(M6="x",I6="x"),"x",IF(OR(M6="x",I6="x"),AVERAGE(I6,M6),ROUND((5-GEOMEAN(((5-I6)/5*4+1),((5-M6)/5*4+1)))/4*5,1)))</f>
        <v>4.9000000000000004</v>
      </c>
      <c r="O6" s="230">
        <f>IF('Crisis Indicator Data'!H3="x","x",IF('Crisis Indicator Data'!H3=0,0,IF(LOG('Crisis Indicator Data'!H3)&lt;O$4,0,IF(LOG('Crisis Indicator Data'!H3)&gt;O$3,5,ROUND(5-(O$3-LOG('Crisis Indicator Data'!H3))/(O$3-O$4)*5,1)))))</f>
        <v>5</v>
      </c>
      <c r="P6" s="140">
        <f>IF('Crisis Indicator Data'!H3="x","x",'Crisis Indicator Data'!H3/'Crisis Indicator Data'!G3)</f>
        <v>1</v>
      </c>
      <c r="Q6" s="230">
        <f t="shared" ref="Q6:Q37" si="5">IF(P6="x","x",IF(P6&lt;Q$4,0,IF(P6&gt;Q$3,5,ROUND(5-(Q$3-P6)/(Q$3-Q$4)*5,1))))</f>
        <v>5</v>
      </c>
      <c r="R6" s="230">
        <f t="shared" ref="R6:R37" si="6">IF(AND(Q6="x",O6="x"),"x",AVERAGE(O6,Q6))</f>
        <v>5</v>
      </c>
      <c r="S6" s="230">
        <f>IF('Crisis Indicator Data'!I3="x","x",IF('Crisis Indicator Data'!I3=0,0,IF(LOG('Crisis Indicator Data'!I3)&lt;S$4,0,IF(LOG('Crisis Indicator Data'!I3)&gt;S$3,5,ROUND(5-(S$3-LOG('Crisis Indicator Data'!I3))/(S$3-S$4)*5,1)))))</f>
        <v>5</v>
      </c>
      <c r="T6" s="140">
        <f>IF('Crisis Indicator Data'!H3="x","x",IF('Crisis Indicator Data'!I3="x","x",'Crisis Indicator Data'!I3/'Crisis Indicator Data'!H3))</f>
        <v>0.28458020083066082</v>
      </c>
      <c r="U6" s="230">
        <f t="shared" ref="U6:U37" si="7">IF(T6="x","x",IF(T6&lt;U$4,0,IF(T6&gt;U$3,5,ROUND(5-(U$3-T6)/(U$3-U$4)*5,1))))</f>
        <v>5</v>
      </c>
      <c r="V6" s="230">
        <f t="shared" ref="V6:V37" si="8">IF(AND(U6="x",S6="x"),"x",ROUND(AVERAGE(S6,U6),1))</f>
        <v>5</v>
      </c>
      <c r="W6" s="230">
        <f>IF('Crisis Indicator Data'!L3="x","x",IF('Crisis Indicator Data'!L3=0,0,IF(LOG('Crisis Indicator Data'!L3)&lt;W$4,0,IF(LOG('Crisis Indicator Data'!L3)&gt;W$3,5,ROUND(5-(W$3-LOG('Crisis Indicator Data'!L3))/(W$3-W$4)*5,1)))))</f>
        <v>5</v>
      </c>
      <c r="X6" s="237">
        <f>IF(OR('Crisis Indicator Data'!L3="x",'Crisis Indicator Data'!H3="x"),"x",'Crisis Indicator Data'!L3/'Crisis Indicator Data'!H3)</f>
        <v>7.9096787760895855E-4</v>
      </c>
      <c r="Y6" s="230">
        <f t="shared" ref="Y6:Y37" si="9">IF(X6="x","x",IF(X6&lt;Y$4,0,IF(X6&gt;Y$3,5,ROUND(5-(Y$3-X6)/(Y$3-Y$4)*5,1))))</f>
        <v>5</v>
      </c>
      <c r="Z6" s="230">
        <f t="shared" ref="Z6:Z37" si="10">IF(AND(Y6="x",W6="x"),"x",ROUND(AVERAGE(W6,Y6),1))</f>
        <v>5</v>
      </c>
      <c r="AA6" s="230">
        <f t="shared" ref="AA6:AA37" si="11">IF(AND(V6="x",Z6="x"),"x",IF(OR(V6="x",Z6="x"),AVERAGE(V6,Z6),ROUND((5-GEOMEAN(((5-V6)/5*4+1),((5-Z6)/5*4+1)))/4*5,1)))</f>
        <v>5</v>
      </c>
      <c r="AB6" s="238">
        <f t="shared" ref="AB6:AB37" si="12">IF(AND(R6="x",AA6="x"),"x",IF(OR(R6="x",AA6="x"),AVERAGE(R6,AA6),ROUND((5-GEOMEAN(((5-R6)/5*4+1),((5-AA6)/5*4+1)))/4*5,1)))</f>
        <v>5</v>
      </c>
    </row>
    <row r="7" spans="1:28" x14ac:dyDescent="0.35">
      <c r="A7" s="142" t="str">
        <f>'Crisis Indicator Data'!A4</f>
        <v>Nagorno-Karabakh Conflict in Armenia</v>
      </c>
      <c r="B7" s="143" t="str">
        <f>'Crisis Indicator Data'!B4</f>
        <v>Conflict</v>
      </c>
      <c r="C7" s="143" t="str">
        <f>'Crisis Indicator Data'!C4</f>
        <v>ARM002</v>
      </c>
      <c r="D7" s="143" t="str">
        <f>'Crisis Indicator Data'!D4</f>
        <v>Armenia</v>
      </c>
      <c r="E7" s="144" t="str">
        <f>'Crisis Indicator Data'!E4</f>
        <v>ARM</v>
      </c>
      <c r="F7" s="236">
        <f>IF('Crisis Indicator Data'!F4="x","x",IF(LOG('Crisis Indicator Data'!F4)&lt;F$4,0,IF(LOG('Crisis Indicator Data'!F4)&gt;F$3,5,ROUND(5-(F$3-LOG('Crisis Indicator Data'!F4))/(F$3-F$4)*5,1))))</f>
        <v>2.4</v>
      </c>
      <c r="G7" s="140">
        <f>IF('Crisis Indicator Data'!F4="x","x",IF(B7="Regional crisis",('Crisis Indicator Data'!F4/VLOOKUP('Impact of the crisis'!$C7,'Regional Crises'!$B$1:$R$66,4,FALSE)),'Crisis Indicator Data'!F4/VLOOKUP('Impact of the crisis'!$E7,'Country Indicator Data'!$B$4:$P$300,15,FALSE)))</f>
        <v>0.99062170706006325</v>
      </c>
      <c r="H7" s="230">
        <f t="shared" si="0"/>
        <v>5</v>
      </c>
      <c r="I7" s="230">
        <f t="shared" si="1"/>
        <v>3.7</v>
      </c>
      <c r="J7" s="230">
        <f>IF('Crisis Indicator Data'!G4="x","x",IF(LOG('Crisis Indicator Data'!G4)&lt;J$4,0,IF(LOG('Crisis Indicator Data'!G4)&gt;J$3,5,ROUND(5-(J$3-LOG('Crisis Indicator Data'!G4))/(J$3-J$4)*5,1))))</f>
        <v>1.6</v>
      </c>
      <c r="K7" s="140">
        <f>IF('Crisis Indicator Data'!G4="x","x",IF(B7="Regional crisis",('Crisis Indicator Data'!G4/VLOOKUP('Impact of the crisis'!$C7,'Regional Crises'!$B$1:$R$66,5,FALSE)),'Crisis Indicator Data'!G4/VLOOKUP('Impact of the crisis'!$E7,'Country Indicator Data'!$B$4:$P$300,14,FALSE)))</f>
        <v>1</v>
      </c>
      <c r="L7" s="230">
        <f t="shared" si="2"/>
        <v>5</v>
      </c>
      <c r="M7" s="230">
        <f t="shared" si="3"/>
        <v>3.3</v>
      </c>
      <c r="N7" s="230">
        <f t="shared" si="4"/>
        <v>3.5</v>
      </c>
      <c r="O7" s="230">
        <f>IF('Crisis Indicator Data'!H4="x","x",IF('Crisis Indicator Data'!H4=0,0,IF(LOG('Crisis Indicator Data'!H4)&lt;O$4,0,IF(LOG('Crisis Indicator Data'!H4)&gt;O$3,5,ROUND(5-(O$3-LOG('Crisis Indicator Data'!H4))/(O$3-O$4)*5,1)))))</f>
        <v>0.7</v>
      </c>
      <c r="P7" s="140">
        <f>IF('Crisis Indicator Data'!H4="x","x",'Crisis Indicator Data'!H4/'Crisis Indicator Data'!G4)</f>
        <v>2.7777777777777776E-2</v>
      </c>
      <c r="Q7" s="230">
        <f t="shared" si="5"/>
        <v>0.1</v>
      </c>
      <c r="R7" s="230">
        <f t="shared" si="6"/>
        <v>0.39999999999999997</v>
      </c>
      <c r="S7" s="230">
        <f>IF('Crisis Indicator Data'!I4="x","x",IF('Crisis Indicator Data'!I4=0,0,IF(LOG('Crisis Indicator Data'!I4)&lt;S$4,0,IF(LOG('Crisis Indicator Data'!I4)&gt;S$3,5,ROUND(5-(S$3-LOG('Crisis Indicator Data'!I4))/(S$3-S$4)*5,1)))))</f>
        <v>2.6</v>
      </c>
      <c r="T7" s="140">
        <f>IF('Crisis Indicator Data'!H4="x","x",IF('Crisis Indicator Data'!I4="x","x",'Crisis Indicator Data'!I4/'Crisis Indicator Data'!H4))</f>
        <v>0.7857142857142857</v>
      </c>
      <c r="U7" s="230">
        <f t="shared" si="7"/>
        <v>5</v>
      </c>
      <c r="V7" s="230">
        <f t="shared" si="8"/>
        <v>3.8</v>
      </c>
      <c r="W7" s="230">
        <f>IF('Crisis Indicator Data'!L4="x","x",IF('Crisis Indicator Data'!L4=0,0,IF(LOG('Crisis Indicator Data'!L4)&lt;W$4,0,IF(LOG('Crisis Indicator Data'!L4)&gt;W$3,5,ROUND(5-(W$3-LOG('Crisis Indicator Data'!L4))/(W$3-W$4)*5,1)))))</f>
        <v>0</v>
      </c>
      <c r="X7" s="237">
        <f>IF(OR('Crisis Indicator Data'!L4="x",'Crisis Indicator Data'!H4="x"),"x",'Crisis Indicator Data'!L4/'Crisis Indicator Data'!H4)</f>
        <v>1.1904761904761905E-5</v>
      </c>
      <c r="Y7" s="230">
        <f t="shared" si="9"/>
        <v>0.6</v>
      </c>
      <c r="Z7" s="230">
        <f t="shared" si="10"/>
        <v>0.3</v>
      </c>
      <c r="AA7" s="230">
        <f t="shared" si="11"/>
        <v>2.4</v>
      </c>
      <c r="AB7" s="238">
        <f t="shared" si="12"/>
        <v>1.5</v>
      </c>
    </row>
    <row r="8" spans="1:28" x14ac:dyDescent="0.35">
      <c r="A8" s="142" t="str">
        <f>'Crisis Indicator Data'!A5</f>
        <v>Nagorno-Karabakh conflict in Azerbaijan</v>
      </c>
      <c r="B8" s="143" t="str">
        <f>'Crisis Indicator Data'!B5</f>
        <v>Conflict</v>
      </c>
      <c r="C8" s="143" t="str">
        <f>'Crisis Indicator Data'!C5</f>
        <v>AZE002</v>
      </c>
      <c r="D8" s="143" t="str">
        <f>'Crisis Indicator Data'!D5</f>
        <v>Azerbaijan</v>
      </c>
      <c r="E8" s="144" t="str">
        <f>'Crisis Indicator Data'!E5</f>
        <v>AZE</v>
      </c>
      <c r="F8" s="236">
        <f>IF('Crisis Indicator Data'!F5="x","x",IF(LOG('Crisis Indicator Data'!F5)&lt;F$4,0,IF(LOG('Crisis Indicator Data'!F5)&gt;F$3,5,ROUND(5-(F$3-LOG('Crisis Indicator Data'!F5))/(F$3-F$4)*5,1))))</f>
        <v>2.5</v>
      </c>
      <c r="G8" s="140">
        <f>IF('Crisis Indicator Data'!F5="x","x",IF(B8="Regional crisis",('Crisis Indicator Data'!F5/VLOOKUP('Impact of the crisis'!$C8,'Regional Crises'!$B$1:$R$66,4,FALSE)),'Crisis Indicator Data'!F5/VLOOKUP('Impact of the crisis'!$E8,'Country Indicator Data'!$B$4:$P$300,15,FALSE)))</f>
        <v>0.38179112783228286</v>
      </c>
      <c r="H8" s="230">
        <f t="shared" si="0"/>
        <v>1.8</v>
      </c>
      <c r="I8" s="230">
        <f t="shared" si="1"/>
        <v>2.15</v>
      </c>
      <c r="J8" s="230">
        <f>IF('Crisis Indicator Data'!G5="x","x",IF(LOG('Crisis Indicator Data'!G5)&lt;J$4,0,IF(LOG('Crisis Indicator Data'!G5)&gt;J$3,5,ROUND(5-(J$3-LOG('Crisis Indicator Data'!G5))/(J$3-J$4)*5,1))))</f>
        <v>2.6</v>
      </c>
      <c r="K8" s="140">
        <f>IF('Crisis Indicator Data'!G5="x","x",IF(B8="Regional crisis",('Crisis Indicator Data'!G5/VLOOKUP('Impact of the crisis'!$C8,'Regional Crises'!$B$1:$R$66,5,FALSE)),'Crisis Indicator Data'!G5/VLOOKUP('Impact of the crisis'!$E8,'Country Indicator Data'!$B$4:$P$300,14,FALSE)))</f>
        <v>0.58745874587458746</v>
      </c>
      <c r="L8" s="230">
        <f t="shared" si="2"/>
        <v>2.9</v>
      </c>
      <c r="M8" s="230">
        <f t="shared" si="3"/>
        <v>2.75</v>
      </c>
      <c r="N8" s="230">
        <f t="shared" si="4"/>
        <v>2.5</v>
      </c>
      <c r="O8" s="230">
        <f>IF('Crisis Indicator Data'!H5="x","x",IF('Crisis Indicator Data'!H5=0,0,IF(LOG('Crisis Indicator Data'!H5)&lt;O$4,0,IF(LOG('Crisis Indicator Data'!H5)&gt;O$3,5,ROUND(5-(O$3-LOG('Crisis Indicator Data'!H5))/(O$3-O$4)*5,1)))))</f>
        <v>3.8</v>
      </c>
      <c r="P8" s="140">
        <f>IF('Crisis Indicator Data'!H5="x","x",'Crisis Indicator Data'!H5/'Crisis Indicator Data'!G5)</f>
        <v>1</v>
      </c>
      <c r="Q8" s="230">
        <f t="shared" si="5"/>
        <v>5</v>
      </c>
      <c r="R8" s="230">
        <f t="shared" si="6"/>
        <v>4.4000000000000004</v>
      </c>
      <c r="S8" s="230">
        <f>IF('Crisis Indicator Data'!I5="x","x",IF('Crisis Indicator Data'!I5=0,0,IF(LOG('Crisis Indicator Data'!I5)&lt;S$4,0,IF(LOG('Crisis Indicator Data'!I5)&gt;S$3,5,ROUND(5-(S$3-LOG('Crisis Indicator Data'!I5))/(S$3-S$4)*5,1)))))</f>
        <v>2.8</v>
      </c>
      <c r="T8" s="140">
        <f>IF('Crisis Indicator Data'!H5="x","x",IF('Crisis Indicator Data'!I5="x","x",'Crisis Indicator Data'!I5/'Crisis Indicator Data'!H5))</f>
        <v>1.5491998638066053E-2</v>
      </c>
      <c r="U8" s="230">
        <f t="shared" si="7"/>
        <v>0.5</v>
      </c>
      <c r="V8" s="230">
        <f t="shared" si="8"/>
        <v>1.7</v>
      </c>
      <c r="W8" s="230">
        <f>IF('Crisis Indicator Data'!L5="x","x",IF('Crisis Indicator Data'!L5=0,0,IF(LOG('Crisis Indicator Data'!L5)&lt;W$4,0,IF(LOG('Crisis Indicator Data'!L5)&gt;W$3,5,ROUND(5-(W$3-LOG('Crisis Indicator Data'!L5))/(W$3-W$4)*5,1)))))</f>
        <v>2.8</v>
      </c>
      <c r="X8" s="237">
        <f>IF(OR('Crisis Indicator Data'!L5="x",'Crisis Indicator Data'!H5="x"),"x",'Crisis Indicator Data'!L5/'Crisis Indicator Data'!H5)</f>
        <v>1.5491998638066055E-5</v>
      </c>
      <c r="Y8" s="230">
        <f t="shared" si="9"/>
        <v>0.8</v>
      </c>
      <c r="Z8" s="230">
        <f t="shared" si="10"/>
        <v>1.8</v>
      </c>
      <c r="AA8" s="230">
        <f t="shared" si="11"/>
        <v>1.8</v>
      </c>
      <c r="AB8" s="238">
        <f t="shared" si="12"/>
        <v>3.4</v>
      </c>
    </row>
    <row r="9" spans="1:28" x14ac:dyDescent="0.35">
      <c r="A9" s="142" t="str">
        <f>'Crisis Indicator Data'!A6</f>
        <v>Complex in Burundi</v>
      </c>
      <c r="B9" s="143" t="str">
        <f>'Crisis Indicator Data'!B6</f>
        <v>Complex crisis</v>
      </c>
      <c r="C9" s="143" t="str">
        <f>'Crisis Indicator Data'!C6</f>
        <v>BDI001</v>
      </c>
      <c r="D9" s="143" t="str">
        <f>'Crisis Indicator Data'!D6</f>
        <v>Burundi</v>
      </c>
      <c r="E9" s="144" t="str">
        <f>'Crisis Indicator Data'!E6</f>
        <v>BDI</v>
      </c>
      <c r="F9" s="236">
        <f>IF('Crisis Indicator Data'!F6="x","x",IF(LOG('Crisis Indicator Data'!F6)&lt;F$4,0,IF(LOG('Crisis Indicator Data'!F6)&gt;F$3,5,ROUND(5-(F$3-LOG('Crisis Indicator Data'!F6))/(F$3-F$4)*5,1))))</f>
        <v>2.2999999999999998</v>
      </c>
      <c r="G9" s="140">
        <f>IF('Crisis Indicator Data'!F6="x","x",IF(B9="Regional crisis",('Crisis Indicator Data'!F6/VLOOKUP('Impact of the crisis'!$C9,'Regional Crises'!$B$1:$R$66,4,FALSE)),'Crisis Indicator Data'!F6/VLOOKUP('Impact of the crisis'!$E9,'Country Indicator Data'!$B$4:$P$300,15,FALSE)))</f>
        <v>1</v>
      </c>
      <c r="H9" s="230">
        <f t="shared" si="0"/>
        <v>5</v>
      </c>
      <c r="I9" s="230">
        <f t="shared" si="1"/>
        <v>3.65</v>
      </c>
      <c r="J9" s="230">
        <f>IF('Crisis Indicator Data'!G6="x","x",IF(LOG('Crisis Indicator Data'!G6)&lt;J$4,0,IF(LOG('Crisis Indicator Data'!G6)&gt;J$3,5,ROUND(5-(J$3-LOG('Crisis Indicator Data'!G6))/(J$3-J$4)*5,1))))</f>
        <v>3.7</v>
      </c>
      <c r="K9" s="140">
        <f>IF('Crisis Indicator Data'!G6="x","x",IF(B9="Regional crisis",('Crisis Indicator Data'!G6/VLOOKUP('Impact of the crisis'!$C9,'Regional Crises'!$B$1:$R$66,5,FALSE)),'Crisis Indicator Data'!G6/VLOOKUP('Impact of the crisis'!$E9,'Country Indicator Data'!$B$4:$P$300,14,FALSE)))</f>
        <v>1</v>
      </c>
      <c r="L9" s="230">
        <f t="shared" si="2"/>
        <v>5</v>
      </c>
      <c r="M9" s="230">
        <f t="shared" si="3"/>
        <v>4.3499999999999996</v>
      </c>
      <c r="N9" s="230">
        <f t="shared" si="4"/>
        <v>4</v>
      </c>
      <c r="O9" s="230">
        <f>IF('Crisis Indicator Data'!H6="x","x",IF('Crisis Indicator Data'!H6=0,0,IF(LOG('Crisis Indicator Data'!H6)&lt;O$4,0,IF(LOG('Crisis Indicator Data'!H6)&gt;O$3,5,ROUND(5-(O$3-LOG('Crisis Indicator Data'!H6))/(O$3-O$4)*5,1)))))</f>
        <v>4.3</v>
      </c>
      <c r="P9" s="140">
        <f>IF('Crisis Indicator Data'!H6="x","x",'Crisis Indicator Data'!H6/'Crisis Indicator Data'!G6)</f>
        <v>1</v>
      </c>
      <c r="Q9" s="230">
        <f t="shared" si="5"/>
        <v>5</v>
      </c>
      <c r="R9" s="230">
        <f t="shared" si="6"/>
        <v>4.6500000000000004</v>
      </c>
      <c r="S9" s="230">
        <f>IF('Crisis Indicator Data'!I6="x","x",IF('Crisis Indicator Data'!I6=0,0,IF(LOG('Crisis Indicator Data'!I6)&lt;S$4,0,IF(LOG('Crisis Indicator Data'!I6)&gt;S$3,5,ROUND(5-(S$3-LOG('Crisis Indicator Data'!I6))/(S$3-S$4)*5,1)))))</f>
        <v>3.7</v>
      </c>
      <c r="T9" s="140">
        <f>IF('Crisis Indicator Data'!H6="x","x",IF('Crisis Indicator Data'!I6="x","x",'Crisis Indicator Data'!I6/'Crisis Indicator Data'!H6))</f>
        <v>3.3015873015873019E-2</v>
      </c>
      <c r="U9" s="230">
        <f t="shared" si="7"/>
        <v>1.1000000000000001</v>
      </c>
      <c r="V9" s="230">
        <f t="shared" si="8"/>
        <v>2.4</v>
      </c>
      <c r="W9" s="230">
        <f>IF('Crisis Indicator Data'!L6="x","x",IF('Crisis Indicator Data'!L6=0,0,IF(LOG('Crisis Indicator Data'!L6)&lt;W$4,0,IF(LOG('Crisis Indicator Data'!L6)&gt;W$3,5,ROUND(5-(W$3-LOG('Crisis Indicator Data'!L6))/(W$3-W$4)*5,1)))))</f>
        <v>3.5</v>
      </c>
      <c r="X9" s="237">
        <f>IF(OR('Crisis Indicator Data'!L6="x",'Crisis Indicator Data'!H6="x"),"x",'Crisis Indicator Data'!L6/'Crisis Indicator Data'!H6)</f>
        <v>2.0793650793650793E-5</v>
      </c>
      <c r="Y9" s="230">
        <f t="shared" si="9"/>
        <v>1</v>
      </c>
      <c r="Z9" s="230">
        <f t="shared" si="10"/>
        <v>2.2999999999999998</v>
      </c>
      <c r="AA9" s="230">
        <f t="shared" si="11"/>
        <v>2.4</v>
      </c>
      <c r="AB9" s="238">
        <f t="shared" si="12"/>
        <v>3.8</v>
      </c>
    </row>
    <row r="10" spans="1:28" x14ac:dyDescent="0.35">
      <c r="A10" s="142" t="str">
        <f>'Crisis Indicator Data'!A7</f>
        <v>Conflict in Burkina Faso</v>
      </c>
      <c r="B10" s="143" t="str">
        <f>'Crisis Indicator Data'!B7</f>
        <v>Conflict</v>
      </c>
      <c r="C10" s="143" t="str">
        <f>'Crisis Indicator Data'!C7</f>
        <v>BFA002</v>
      </c>
      <c r="D10" s="143" t="str">
        <f>'Crisis Indicator Data'!D7</f>
        <v>Burkina Faso</v>
      </c>
      <c r="E10" s="144" t="str">
        <f>'Crisis Indicator Data'!E7</f>
        <v>BFA</v>
      </c>
      <c r="F10" s="236">
        <f>IF('Crisis Indicator Data'!F7="x","x",IF(LOG('Crisis Indicator Data'!F7)&lt;F$4,0,IF(LOG('Crisis Indicator Data'!F7)&gt;F$3,5,ROUND(5-(F$3-LOG('Crisis Indicator Data'!F7))/(F$3-F$4)*5,1))))</f>
        <v>3.7</v>
      </c>
      <c r="G10" s="140">
        <f>IF('Crisis Indicator Data'!F7="x","x",IF(B10="Regional crisis",('Crisis Indicator Data'!F7/VLOOKUP('Impact of the crisis'!$C10,'Regional Crises'!$B$1:$R$66,4,FALSE)),'Crisis Indicator Data'!F7/VLOOKUP('Impact of the crisis'!$E10,'Country Indicator Data'!$B$4:$P$300,15,FALSE)))</f>
        <v>0.60835160818713452</v>
      </c>
      <c r="H10" s="230">
        <f t="shared" si="0"/>
        <v>3</v>
      </c>
      <c r="I10" s="230">
        <f t="shared" si="1"/>
        <v>3.35</v>
      </c>
      <c r="J10" s="230">
        <f>IF('Crisis Indicator Data'!G7="x","x",IF(LOG('Crisis Indicator Data'!G7)&lt;J$4,0,IF(LOG('Crisis Indicator Data'!G7)&gt;J$3,5,ROUND(5-(J$3-LOG('Crisis Indicator Data'!G7))/(J$3-J$4)*5,1))))</f>
        <v>1.8</v>
      </c>
      <c r="K10" s="140">
        <f>IF('Crisis Indicator Data'!G7="x","x",IF(B10="Regional crisis",('Crisis Indicator Data'!G7/VLOOKUP('Impact of the crisis'!$C10,'Regional Crises'!$B$1:$R$66,5,FALSE)),'Crisis Indicator Data'!G7/VLOOKUP('Impact of the crisis'!$E10,'Country Indicator Data'!$B$4:$P$300,14,FALSE)))</f>
        <v>0.16669032410693163</v>
      </c>
      <c r="L10" s="230">
        <f t="shared" si="2"/>
        <v>0.8</v>
      </c>
      <c r="M10" s="230">
        <f t="shared" si="3"/>
        <v>1.3</v>
      </c>
      <c r="N10" s="230">
        <f t="shared" si="4"/>
        <v>2.5</v>
      </c>
      <c r="O10" s="230">
        <f>IF('Crisis Indicator Data'!H7="x","x",IF('Crisis Indicator Data'!H7=0,0,IF(LOG('Crisis Indicator Data'!H7)&lt;O$4,0,IF(LOG('Crisis Indicator Data'!H7)&gt;O$3,5,ROUND(5-(O$3-LOG('Crisis Indicator Data'!H7))/(O$3-O$4)*5,1)))))</f>
        <v>3.4</v>
      </c>
      <c r="P10" s="140">
        <f>IF('Crisis Indicator Data'!H7="x","x",'Crisis Indicator Data'!H7/'Crisis Indicator Data'!G7)</f>
        <v>0.97700823162077777</v>
      </c>
      <c r="Q10" s="230">
        <f t="shared" si="5"/>
        <v>4.9000000000000004</v>
      </c>
      <c r="R10" s="230">
        <f t="shared" si="6"/>
        <v>4.1500000000000004</v>
      </c>
      <c r="S10" s="230">
        <f>IF('Crisis Indicator Data'!I7="x","x",IF('Crisis Indicator Data'!I7=0,0,IF(LOG('Crisis Indicator Data'!I7)&lt;S$4,0,IF(LOG('Crisis Indicator Data'!I7)&gt;S$3,5,ROUND(5-(S$3-LOG('Crisis Indicator Data'!I7))/(S$3-S$4)*5,1)))))</f>
        <v>4.5</v>
      </c>
      <c r="T10" s="140">
        <f>IF('Crisis Indicator Data'!H7="x","x",IF('Crisis Indicator Data'!I7="x","x",'Crisis Indicator Data'!I7/'Crisis Indicator Data'!H7))</f>
        <v>0.41894247530505518</v>
      </c>
      <c r="U10" s="230">
        <f t="shared" si="7"/>
        <v>5</v>
      </c>
      <c r="V10" s="230">
        <f t="shared" si="8"/>
        <v>4.8</v>
      </c>
      <c r="W10" s="230">
        <f>IF('Crisis Indicator Data'!L7="x","x",IF('Crisis Indicator Data'!L7=0,0,IF(LOG('Crisis Indicator Data'!L7)&lt;W$4,0,IF(LOG('Crisis Indicator Data'!L7)&gt;W$3,5,ROUND(5-(W$3-LOG('Crisis Indicator Data'!L7))/(W$3-W$4)*5,1)))))</f>
        <v>4.5</v>
      </c>
      <c r="X10" s="237">
        <f>IF(OR('Crisis Indicator Data'!L7="x",'Crisis Indicator Data'!H7="x"),"x",'Crisis Indicator Data'!L7/'Crisis Indicator Data'!H7)</f>
        <v>3.8959907030796048E-4</v>
      </c>
      <c r="Y10" s="230">
        <f t="shared" si="9"/>
        <v>5</v>
      </c>
      <c r="Z10" s="230">
        <f t="shared" si="10"/>
        <v>4.8</v>
      </c>
      <c r="AA10" s="230">
        <f t="shared" si="11"/>
        <v>4.8</v>
      </c>
      <c r="AB10" s="238">
        <f t="shared" si="12"/>
        <v>4.5</v>
      </c>
    </row>
    <row r="11" spans="1:28" x14ac:dyDescent="0.35">
      <c r="A11" s="142" t="str">
        <f>'Crisis Indicator Data'!A8</f>
        <v>Rohingya refugee crisis</v>
      </c>
      <c r="B11" s="143" t="str">
        <f>'Crisis Indicator Data'!B8</f>
        <v>International displacement</v>
      </c>
      <c r="C11" s="143" t="str">
        <f>'Crisis Indicator Data'!C8</f>
        <v>BGD002</v>
      </c>
      <c r="D11" s="143" t="str">
        <f>'Crisis Indicator Data'!D8</f>
        <v>Bangladesh</v>
      </c>
      <c r="E11" s="144" t="str">
        <f>'Crisis Indicator Data'!E8</f>
        <v>BGD</v>
      </c>
      <c r="F11" s="236">
        <f>IF('Crisis Indicator Data'!F8="x","x",IF(LOG('Crisis Indicator Data'!F8)&lt;F$4,0,IF(LOG('Crisis Indicator Data'!F8)&gt;F$3,5,ROUND(5-(F$3-LOG('Crisis Indicator Data'!F8))/(F$3-F$4)*5,1))))</f>
        <v>0</v>
      </c>
      <c r="G11" s="140">
        <f>IF('Crisis Indicator Data'!F8="x","x",IF(B11="Regional crisis",('Crisis Indicator Data'!F8/VLOOKUP('Impact of the crisis'!$C11,'Regional Crises'!$B$1:$R$66,4,FALSE)),'Crisis Indicator Data'!F8/VLOOKUP('Impact of the crisis'!$E11,'Country Indicator Data'!$B$4:$P$300,15,FALSE)))</f>
        <v>4.9934700775908425E-3</v>
      </c>
      <c r="H11" s="230">
        <f t="shared" si="0"/>
        <v>0</v>
      </c>
      <c r="I11" s="230">
        <f t="shared" si="1"/>
        <v>0</v>
      </c>
      <c r="J11" s="230">
        <f>IF('Crisis Indicator Data'!G8="x","x",IF(LOG('Crisis Indicator Data'!G8)&lt;J$4,0,IF(LOG('Crisis Indicator Data'!G8)&gt;J$3,5,ROUND(5-(J$3-LOG('Crisis Indicator Data'!G8))/(J$3-J$4)*5,1))))</f>
        <v>0.4</v>
      </c>
      <c r="K11" s="140">
        <f>IF('Crisis Indicator Data'!G8="x","x",IF(B11="Regional crisis",('Crisis Indicator Data'!G8/VLOOKUP('Impact of the crisis'!$C11,'Regional Crises'!$B$1:$R$66,5,FALSE)),'Crisis Indicator Data'!G8/VLOOKUP('Impact of the crisis'!$E11,'Country Indicator Data'!$B$4:$P$300,14,FALSE)))</f>
        <v>9.4690753685327828E-3</v>
      </c>
      <c r="L11" s="230">
        <f t="shared" si="2"/>
        <v>0</v>
      </c>
      <c r="M11" s="230">
        <f t="shared" si="3"/>
        <v>0.2</v>
      </c>
      <c r="N11" s="230">
        <f t="shared" si="4"/>
        <v>0.1</v>
      </c>
      <c r="O11" s="230">
        <f>IF('Crisis Indicator Data'!H8="x","x",IF('Crisis Indicator Data'!H8=0,0,IF(LOG('Crisis Indicator Data'!H8)&lt;O$4,0,IF(LOG('Crisis Indicator Data'!H8)&gt;O$3,5,ROUND(5-(O$3-LOG('Crisis Indicator Data'!H8))/(O$3-O$4)*5,1)))))</f>
        <v>2.7</v>
      </c>
      <c r="P11" s="140">
        <f>IF('Crisis Indicator Data'!H8="x","x",'Crisis Indicator Data'!H8/'Crisis Indicator Data'!G8)</f>
        <v>1</v>
      </c>
      <c r="Q11" s="230">
        <f t="shared" si="5"/>
        <v>5</v>
      </c>
      <c r="R11" s="230">
        <f t="shared" si="6"/>
        <v>3.85</v>
      </c>
      <c r="S11" s="230">
        <f>IF('Crisis Indicator Data'!I8="x","x",IF('Crisis Indicator Data'!I8=0,0,IF(LOG('Crisis Indicator Data'!I8)&lt;S$4,0,IF(LOG('Crisis Indicator Data'!I8)&gt;S$3,5,ROUND(5-(S$3-LOG('Crisis Indicator Data'!I8))/(S$3-S$4)*5,1)))))</f>
        <v>4.2</v>
      </c>
      <c r="T11" s="140">
        <f>IF('Crisis Indicator Data'!H8="x","x",IF('Crisis Indicator Data'!I8="x","x",'Crisis Indicator Data'!I8/'Crisis Indicator Data'!H8))</f>
        <v>0.65191740412979349</v>
      </c>
      <c r="U11" s="230">
        <f t="shared" si="7"/>
        <v>5</v>
      </c>
      <c r="V11" s="230">
        <f t="shared" si="8"/>
        <v>4.5999999999999996</v>
      </c>
      <c r="W11" s="230" t="str">
        <f>IF('Crisis Indicator Data'!L8="x","x",IF('Crisis Indicator Data'!L8=0,0,IF(LOG('Crisis Indicator Data'!L8)&lt;W$4,0,IF(LOG('Crisis Indicator Data'!L8)&gt;W$3,5,ROUND(5-(W$3-LOG('Crisis Indicator Data'!L8))/(W$3-W$4)*5,1)))))</f>
        <v>x</v>
      </c>
      <c r="X11" s="237" t="str">
        <f>IF(OR('Crisis Indicator Data'!L8="x",'Crisis Indicator Data'!H8="x"),"x",'Crisis Indicator Data'!L8/'Crisis Indicator Data'!H8)</f>
        <v>x</v>
      </c>
      <c r="Y11" s="230" t="str">
        <f t="shared" si="9"/>
        <v>x</v>
      </c>
      <c r="Z11" s="230" t="str">
        <f t="shared" si="10"/>
        <v>x</v>
      </c>
      <c r="AA11" s="230">
        <f t="shared" si="11"/>
        <v>4.5999999999999996</v>
      </c>
      <c r="AB11" s="238">
        <f t="shared" si="12"/>
        <v>4.3</v>
      </c>
    </row>
    <row r="12" spans="1:28" x14ac:dyDescent="0.35">
      <c r="A12" s="142" t="str">
        <f>'Crisis Indicator Data'!A9</f>
        <v>Venezuela displacement in Brazil</v>
      </c>
      <c r="B12" s="143" t="str">
        <f>'Crisis Indicator Data'!B9</f>
        <v>International displacement</v>
      </c>
      <c r="C12" s="143" t="str">
        <f>'Crisis Indicator Data'!C9</f>
        <v>BRA002</v>
      </c>
      <c r="D12" s="143" t="str">
        <f>'Crisis Indicator Data'!D9</f>
        <v>Brazil</v>
      </c>
      <c r="E12" s="144" t="str">
        <f>'Crisis Indicator Data'!E9</f>
        <v>BRA</v>
      </c>
      <c r="F12" s="236">
        <f>IF('Crisis Indicator Data'!F9="x","x",IF(LOG('Crisis Indicator Data'!F9)&lt;F$4,0,IF(LOG('Crisis Indicator Data'!F9)&gt;F$3,5,ROUND(5-(F$3-LOG('Crisis Indicator Data'!F9))/(F$3-F$4)*5,1))))</f>
        <v>3.9</v>
      </c>
      <c r="G12" s="140">
        <f>IF('Crisis Indicator Data'!F9="x","x",IF(B12="Regional crisis",('Crisis Indicator Data'!F9/VLOOKUP('Impact of the crisis'!$C12,'Regional Crises'!$B$1:$R$66,4,FALSE)),'Crisis Indicator Data'!F9/VLOOKUP('Impact of the crisis'!$E12,'Country Indicator Data'!$B$4:$P$300,15,FALSE)))</f>
        <v>2.6833003515136143E-2</v>
      </c>
      <c r="H12" s="230">
        <f t="shared" si="0"/>
        <v>0</v>
      </c>
      <c r="I12" s="230">
        <f t="shared" si="1"/>
        <v>1.95</v>
      </c>
      <c r="J12" s="230">
        <f>IF('Crisis Indicator Data'!G9="x","x",IF(LOG('Crisis Indicator Data'!G9)&lt;J$4,0,IF(LOG('Crisis Indicator Data'!G9)&gt;J$3,5,ROUND(5-(J$3-LOG('Crisis Indicator Data'!G9))/(J$3-J$4)*5,1))))</f>
        <v>0</v>
      </c>
      <c r="K12" s="140">
        <f>IF('Crisis Indicator Data'!G9="x","x",IF(B12="Regional crisis",('Crisis Indicator Data'!G9/VLOOKUP('Impact of the crisis'!$C12,'Regional Crises'!$B$1:$R$66,5,FALSE)),'Crisis Indicator Data'!G9/VLOOKUP('Impact of the crisis'!$E12,'Country Indicator Data'!$B$4:$P$300,14,FALSE)))</f>
        <v>3.1073486654579889E-3</v>
      </c>
      <c r="L12" s="230">
        <f t="shared" si="2"/>
        <v>0</v>
      </c>
      <c r="M12" s="230">
        <f t="shared" si="3"/>
        <v>0</v>
      </c>
      <c r="N12" s="230">
        <f t="shared" si="4"/>
        <v>1.1000000000000001</v>
      </c>
      <c r="O12" s="230">
        <f>IF('Crisis Indicator Data'!H9="x","x",IF('Crisis Indicator Data'!H9=0,0,IF(LOG('Crisis Indicator Data'!H9)&lt;O$4,0,IF(LOG('Crisis Indicator Data'!H9)&gt;O$3,5,ROUND(5-(O$3-LOG('Crisis Indicator Data'!H9))/(O$3-O$4)*5,1)))))</f>
        <v>1.8</v>
      </c>
      <c r="P12" s="140">
        <f>IF('Crisis Indicator Data'!H9="x","x",'Crisis Indicator Data'!H9/'Crisis Indicator Data'!G9)</f>
        <v>0.58346094946401228</v>
      </c>
      <c r="Q12" s="230">
        <f t="shared" si="5"/>
        <v>2.9</v>
      </c>
      <c r="R12" s="230">
        <f t="shared" si="6"/>
        <v>2.35</v>
      </c>
      <c r="S12" s="230">
        <f>IF('Crisis Indicator Data'!I9="x","x",IF('Crisis Indicator Data'!I9=0,0,IF(LOG('Crisis Indicator Data'!I9)&lt;S$4,0,IF(LOG('Crisis Indicator Data'!I9)&gt;S$3,5,ROUND(5-(S$3-LOG('Crisis Indicator Data'!I9))/(S$3-S$4)*5,1)))))</f>
        <v>3.8</v>
      </c>
      <c r="T12" s="140">
        <f>IF('Crisis Indicator Data'!H9="x","x",IF('Crisis Indicator Data'!I9="x","x",'Crisis Indicator Data'!I9/'Crisis Indicator Data'!H9))</f>
        <v>1.2860892388451444</v>
      </c>
      <c r="U12" s="230">
        <f t="shared" si="7"/>
        <v>5</v>
      </c>
      <c r="V12" s="230">
        <f t="shared" si="8"/>
        <v>4.4000000000000004</v>
      </c>
      <c r="W12" s="230">
        <f>IF('Crisis Indicator Data'!L9="x","x",IF('Crisis Indicator Data'!L9=0,0,IF(LOG('Crisis Indicator Data'!L9)&lt;W$4,0,IF(LOG('Crisis Indicator Data'!L9)&gt;W$3,5,ROUND(5-(W$3-LOG('Crisis Indicator Data'!L9))/(W$3-W$4)*5,1)))))</f>
        <v>0</v>
      </c>
      <c r="X12" s="237">
        <f>IF(OR('Crisis Indicator Data'!L9="x",'Crisis Indicator Data'!H9="x"),"x",'Crisis Indicator Data'!L9/'Crisis Indicator Data'!H9)</f>
        <v>0</v>
      </c>
      <c r="Y12" s="230">
        <f t="shared" si="9"/>
        <v>0</v>
      </c>
      <c r="Z12" s="230">
        <f t="shared" si="10"/>
        <v>0</v>
      </c>
      <c r="AA12" s="230">
        <f t="shared" si="11"/>
        <v>2.8</v>
      </c>
      <c r="AB12" s="238">
        <f t="shared" si="12"/>
        <v>2.6</v>
      </c>
    </row>
    <row r="13" spans="1:28" x14ac:dyDescent="0.35">
      <c r="A13" s="142" t="str">
        <f>'Crisis Indicator Data'!A10</f>
        <v>Complex crisis in CAR</v>
      </c>
      <c r="B13" s="143" t="str">
        <f>'Crisis Indicator Data'!B10</f>
        <v>Complex crisis</v>
      </c>
      <c r="C13" s="143" t="str">
        <f>'Crisis Indicator Data'!C10</f>
        <v>CAF001</v>
      </c>
      <c r="D13" s="143" t="str">
        <f>'Crisis Indicator Data'!D10</f>
        <v>CAR</v>
      </c>
      <c r="E13" s="144" t="str">
        <f>'Crisis Indicator Data'!E10</f>
        <v>CAF</v>
      </c>
      <c r="F13" s="236">
        <f>IF('Crisis Indicator Data'!F10="x","x",IF(LOG('Crisis Indicator Data'!F10)&lt;F$4,0,IF(LOG('Crisis Indicator Data'!F10)&gt;F$3,5,ROUND(5-(F$3-LOG('Crisis Indicator Data'!F10))/(F$3-F$4)*5,1))))</f>
        <v>4.7</v>
      </c>
      <c r="G13" s="140">
        <f>IF('Crisis Indicator Data'!F10="x","x",IF(B13="Regional crisis",('Crisis Indicator Data'!F10/VLOOKUP('Impact of the crisis'!$C13,'Regional Crises'!$B$1:$R$66,4,FALSE)),'Crisis Indicator Data'!F10/VLOOKUP('Impact of the crisis'!$E13,'Country Indicator Data'!$B$4:$P$300,15,FALSE)))</f>
        <v>1.0000321037593503</v>
      </c>
      <c r="H13" s="230">
        <f t="shared" si="0"/>
        <v>5</v>
      </c>
      <c r="I13" s="230">
        <f t="shared" si="1"/>
        <v>4.8499999999999996</v>
      </c>
      <c r="J13" s="230">
        <f>IF('Crisis Indicator Data'!G10="x","x",IF(LOG('Crisis Indicator Data'!G10)&lt;J$4,0,IF(LOG('Crisis Indicator Data'!G10)&gt;J$3,5,ROUND(5-(J$3-LOG('Crisis Indicator Data'!G10))/(J$3-J$4)*5,1))))</f>
        <v>2.2999999999999998</v>
      </c>
      <c r="K13" s="140">
        <f>IF('Crisis Indicator Data'!G10="x","x",IF(B13="Regional crisis",('Crisis Indicator Data'!G10/VLOOKUP('Impact of the crisis'!$C13,'Regional Crises'!$B$1:$R$66,5,FALSE)),'Crisis Indicator Data'!G10/VLOOKUP('Impact of the crisis'!$E13,'Country Indicator Data'!$B$4:$P$300,14,FALSE)))</f>
        <v>1</v>
      </c>
      <c r="L13" s="230">
        <f t="shared" si="2"/>
        <v>5</v>
      </c>
      <c r="M13" s="230">
        <f t="shared" si="3"/>
        <v>3.65</v>
      </c>
      <c r="N13" s="230">
        <f t="shared" si="4"/>
        <v>4.3</v>
      </c>
      <c r="O13" s="230">
        <f>IF('Crisis Indicator Data'!H10="x","x",IF('Crisis Indicator Data'!H10=0,0,IF(LOG('Crisis Indicator Data'!H10)&lt;O$4,0,IF(LOG('Crisis Indicator Data'!H10)&gt;O$3,5,ROUND(5-(O$3-LOG('Crisis Indicator Data'!H10))/(O$3-O$4)*5,1)))))</f>
        <v>3.7</v>
      </c>
      <c r="P13" s="140">
        <f>IF('Crisis Indicator Data'!H10="x","x",'Crisis Indicator Data'!H10/'Crisis Indicator Data'!G10)</f>
        <v>1</v>
      </c>
      <c r="Q13" s="230">
        <f t="shared" si="5"/>
        <v>5</v>
      </c>
      <c r="R13" s="230">
        <f t="shared" si="6"/>
        <v>4.3499999999999996</v>
      </c>
      <c r="S13" s="230">
        <f>IF('Crisis Indicator Data'!I10="x","x",IF('Crisis Indicator Data'!I10=0,0,IF(LOG('Crisis Indicator Data'!I10)&lt;S$4,0,IF(LOG('Crisis Indicator Data'!I10)&gt;S$3,5,ROUND(5-(S$3-LOG('Crisis Indicator Data'!I10))/(S$3-S$4)*5,1)))))</f>
        <v>4.5999999999999996</v>
      </c>
      <c r="T13" s="140">
        <f>IF('Crisis Indicator Data'!H10="x","x",IF('Crisis Indicator Data'!I10="x","x",'Crisis Indicator Data'!I10/'Crisis Indicator Data'!H10))</f>
        <v>0.31775510204081631</v>
      </c>
      <c r="U13" s="230">
        <f t="shared" si="7"/>
        <v>5</v>
      </c>
      <c r="V13" s="230">
        <f t="shared" si="8"/>
        <v>4.8</v>
      </c>
      <c r="W13" s="230">
        <f>IF('Crisis Indicator Data'!L10="x","x",IF('Crisis Indicator Data'!L10=0,0,IF(LOG('Crisis Indicator Data'!L10)&lt;W$4,0,IF(LOG('Crisis Indicator Data'!L10)&gt;W$3,5,ROUND(5-(W$3-LOG('Crisis Indicator Data'!L10))/(W$3-W$4)*5,1)))))</f>
        <v>4.0999999999999996</v>
      </c>
      <c r="X13" s="237">
        <f>IF(OR('Crisis Indicator Data'!L10="x",'Crisis Indicator Data'!H10="x"),"x",'Crisis Indicator Data'!L10/'Crisis Indicator Data'!H10)</f>
        <v>1.4448979591836735E-4</v>
      </c>
      <c r="Y13" s="230">
        <f t="shared" si="9"/>
        <v>5</v>
      </c>
      <c r="Z13" s="230">
        <f t="shared" si="10"/>
        <v>4.5999999999999996</v>
      </c>
      <c r="AA13" s="230">
        <f t="shared" si="11"/>
        <v>4.7</v>
      </c>
      <c r="AB13" s="238">
        <f t="shared" si="12"/>
        <v>4.5</v>
      </c>
    </row>
    <row r="14" spans="1:28" x14ac:dyDescent="0.35">
      <c r="A14" s="142" t="str">
        <f>'Crisis Indicator Data'!A11</f>
        <v>Multiple crises in Cameroon</v>
      </c>
      <c r="B14" s="143" t="str">
        <f>'Crisis Indicator Data'!B11</f>
        <v>Multiple crises country</v>
      </c>
      <c r="C14" s="143" t="str">
        <f>'Crisis Indicator Data'!C11</f>
        <v>CMR001</v>
      </c>
      <c r="D14" s="143" t="str">
        <f>'Crisis Indicator Data'!D11</f>
        <v>Cameroon</v>
      </c>
      <c r="E14" s="144" t="str">
        <f>'Crisis Indicator Data'!E11</f>
        <v>CMR</v>
      </c>
      <c r="F14" s="236">
        <f>IF('Crisis Indicator Data'!F11="x","x",IF(LOG('Crisis Indicator Data'!F11)&lt;F$4,0,IF(LOG('Crisis Indicator Data'!F11)&gt;F$3,5,ROUND(5-(F$3-LOG('Crisis Indicator Data'!F11))/(F$3-F$4)*5,1))))</f>
        <v>4.4000000000000004</v>
      </c>
      <c r="G14" s="140">
        <f>IF('Crisis Indicator Data'!F11="x","x",IF(B14="Regional crisis",('Crisis Indicator Data'!F11/VLOOKUP('Impact of the crisis'!$C14,'Regional Crises'!$B$1:$R$66,4,FALSE)),'Crisis Indicator Data'!F11/VLOOKUP('Impact of the crisis'!$E14,'Country Indicator Data'!$B$4:$P$300,15,FALSE)))</f>
        <v>0.93215713651075716</v>
      </c>
      <c r="H14" s="230">
        <f t="shared" si="0"/>
        <v>4.7</v>
      </c>
      <c r="I14" s="230">
        <f t="shared" si="1"/>
        <v>4.5500000000000007</v>
      </c>
      <c r="J14" s="230">
        <f>IF('Crisis Indicator Data'!G11="x","x",IF(LOG('Crisis Indicator Data'!G11)&lt;J$4,0,IF(LOG('Crisis Indicator Data'!G11)&gt;J$3,5,ROUND(5-(J$3-LOG('Crisis Indicator Data'!G11))/(J$3-J$4)*5,1))))</f>
        <v>4.7</v>
      </c>
      <c r="K14" s="140">
        <f>IF('Crisis Indicator Data'!G11="x","x",IF(B14="Regional crisis",('Crisis Indicator Data'!G11/VLOOKUP('Impact of the crisis'!$C14,'Regional Crises'!$B$1:$R$66,5,FALSE)),'Crisis Indicator Data'!G11/VLOOKUP('Impact of the crisis'!$E14,'Country Indicator Data'!$B$4:$P$300,14,FALSE)))</f>
        <v>1</v>
      </c>
      <c r="L14" s="230">
        <f t="shared" si="2"/>
        <v>5</v>
      </c>
      <c r="M14" s="230">
        <f t="shared" si="3"/>
        <v>4.8499999999999996</v>
      </c>
      <c r="N14" s="230">
        <f t="shared" si="4"/>
        <v>4.7</v>
      </c>
      <c r="O14" s="230">
        <f>IF('Crisis Indicator Data'!H11="x","x",IF('Crisis Indicator Data'!H11=0,0,IF(LOG('Crisis Indicator Data'!H11)&lt;O$4,0,IF(LOG('Crisis Indicator Data'!H11)&gt;O$3,5,ROUND(5-(O$3-LOG('Crisis Indicator Data'!H11))/(O$3-O$4)*5,1)))))</f>
        <v>3.6</v>
      </c>
      <c r="P14" s="140">
        <f>IF('Crisis Indicator Data'!H11="x","x",'Crisis Indicator Data'!H11/'Crisis Indicator Data'!G11)</f>
        <v>0.1678389240995517</v>
      </c>
      <c r="Q14" s="230">
        <f t="shared" si="5"/>
        <v>0.8</v>
      </c>
      <c r="R14" s="230">
        <f t="shared" si="6"/>
        <v>2.2000000000000002</v>
      </c>
      <c r="S14" s="230">
        <f>IF('Crisis Indicator Data'!I11="x","x",IF('Crisis Indicator Data'!I11=0,0,IF(LOG('Crisis Indicator Data'!I11)&lt;S$4,0,IF(LOG('Crisis Indicator Data'!I11)&gt;S$3,5,ROUND(5-(S$3-LOG('Crisis Indicator Data'!I11))/(S$3-S$4)*5,1)))))</f>
        <v>4.7</v>
      </c>
      <c r="T14" s="140">
        <f>IF('Crisis Indicator Data'!H11="x","x",IF('Crisis Indicator Data'!I11="x","x",'Crisis Indicator Data'!I11/'Crisis Indicator Data'!H11))</f>
        <v>0.46258346764909047</v>
      </c>
      <c r="U14" s="230">
        <f t="shared" si="7"/>
        <v>5</v>
      </c>
      <c r="V14" s="230">
        <f t="shared" si="8"/>
        <v>4.9000000000000004</v>
      </c>
      <c r="W14" s="230">
        <f>IF('Crisis Indicator Data'!L11="x","x",IF('Crisis Indicator Data'!L11=0,0,IF(LOG('Crisis Indicator Data'!L11)&lt;W$4,0,IF(LOG('Crisis Indicator Data'!L11)&gt;W$3,5,ROUND(5-(W$3-LOG('Crisis Indicator Data'!L11))/(W$3-W$4)*5,1)))))</f>
        <v>4</v>
      </c>
      <c r="X14" s="237">
        <f>IF(OR('Crisis Indicator Data'!L11="x",'Crisis Indicator Data'!H11="x"),"x",'Crisis Indicator Data'!L11/'Crisis Indicator Data'!H11)</f>
        <v>1.5427124107759613E-4</v>
      </c>
      <c r="Y14" s="230">
        <f t="shared" si="9"/>
        <v>5</v>
      </c>
      <c r="Z14" s="230">
        <f t="shared" si="10"/>
        <v>4.5</v>
      </c>
      <c r="AA14" s="230">
        <f t="shared" si="11"/>
        <v>4.7</v>
      </c>
      <c r="AB14" s="238">
        <f t="shared" si="12"/>
        <v>3.7</v>
      </c>
    </row>
    <row r="15" spans="1:28" x14ac:dyDescent="0.35">
      <c r="A15" s="142" t="str">
        <f>'Crisis Indicator Data'!A12</f>
        <v>Boko Haram in Cameroon</v>
      </c>
      <c r="B15" s="143" t="str">
        <f>'Crisis Indicator Data'!B12</f>
        <v>Conflict</v>
      </c>
      <c r="C15" s="143" t="str">
        <f>'Crisis Indicator Data'!C12</f>
        <v>CMR002</v>
      </c>
      <c r="D15" s="143" t="str">
        <f>'Crisis Indicator Data'!D12</f>
        <v>Cameroon</v>
      </c>
      <c r="E15" s="144" t="str">
        <f>'Crisis Indicator Data'!E12</f>
        <v>CMR</v>
      </c>
      <c r="F15" s="236">
        <f>IF('Crisis Indicator Data'!F12="x","x",IF(LOG('Crisis Indicator Data'!F12)&lt;F$4,0,IF(LOG('Crisis Indicator Data'!F12)&gt;F$3,5,ROUND(5-(F$3-LOG('Crisis Indicator Data'!F12))/(F$3-F$4)*5,1))))</f>
        <v>2.6</v>
      </c>
      <c r="G15" s="140">
        <f>IF('Crisis Indicator Data'!F12="x","x",IF(B15="Regional crisis",('Crisis Indicator Data'!F12/VLOOKUP('Impact of the crisis'!$C15,'Regional Crises'!$B$1:$R$66,4,FALSE)),'Crisis Indicator Data'!F12/VLOOKUP('Impact of the crisis'!$E15,'Country Indicator Data'!$B$4:$P$300,15,FALSE)))</f>
        <v>7.248207146030336E-2</v>
      </c>
      <c r="H15" s="230">
        <f t="shared" si="0"/>
        <v>0.3</v>
      </c>
      <c r="I15" s="230">
        <f t="shared" si="1"/>
        <v>1.45</v>
      </c>
      <c r="J15" s="230">
        <f>IF('Crisis Indicator Data'!G12="x","x",IF(LOG('Crisis Indicator Data'!G12)&lt;J$4,0,IF(LOG('Crisis Indicator Data'!G12)&gt;J$3,5,ROUND(5-(J$3-LOG('Crisis Indicator Data'!G12))/(J$3-J$4)*5,1))))</f>
        <v>1.6</v>
      </c>
      <c r="K15" s="140">
        <f>IF('Crisis Indicator Data'!G12="x","x",IF(B15="Regional crisis",('Crisis Indicator Data'!G12/VLOOKUP('Impact of the crisis'!$C15,'Regional Crises'!$B$1:$R$66,5,FALSE)),'Crisis Indicator Data'!G12/VLOOKUP('Impact of the crisis'!$E15,'Country Indicator Data'!$B$4:$P$300,14,FALSE)))</f>
        <v>0.12026588344411811</v>
      </c>
      <c r="L15" s="230">
        <f t="shared" si="2"/>
        <v>0.6</v>
      </c>
      <c r="M15" s="230">
        <f t="shared" si="3"/>
        <v>1.1000000000000001</v>
      </c>
      <c r="N15" s="230">
        <f t="shared" si="4"/>
        <v>1.3</v>
      </c>
      <c r="O15" s="230">
        <f>IF('Crisis Indicator Data'!H12="x","x",IF('Crisis Indicator Data'!H12=0,0,IF(LOG('Crisis Indicator Data'!H12)&lt;O$4,0,IF(LOG('Crisis Indicator Data'!H12)&gt;O$3,5,ROUND(5-(O$3-LOG('Crisis Indicator Data'!H12))/(O$3-O$4)*5,1)))))</f>
        <v>2.6</v>
      </c>
      <c r="P15" s="140">
        <f>IF('Crisis Indicator Data'!H12="x","x",'Crisis Indicator Data'!H12/'Crisis Indicator Data'!G12)</f>
        <v>0.38560411311053983</v>
      </c>
      <c r="Q15" s="230">
        <f t="shared" si="5"/>
        <v>1.9</v>
      </c>
      <c r="R15" s="230">
        <f t="shared" si="6"/>
        <v>2.25</v>
      </c>
      <c r="S15" s="230">
        <f>IF('Crisis Indicator Data'!I12="x","x",IF('Crisis Indicator Data'!I12=0,0,IF(LOG('Crisis Indicator Data'!I12)&lt;S$4,0,IF(LOG('Crisis Indicator Data'!I12)&gt;S$3,5,ROUND(5-(S$3-LOG('Crisis Indicator Data'!I12))/(S$3-S$4)*5,1)))))</f>
        <v>3.9</v>
      </c>
      <c r="T15" s="140">
        <f>IF('Crisis Indicator Data'!H12="x","x",IF('Crisis Indicator Data'!I12="x","x",'Crisis Indicator Data'!I12/'Crisis Indicator Data'!H12))</f>
        <v>0.48333333333333334</v>
      </c>
      <c r="U15" s="230">
        <f t="shared" si="7"/>
        <v>5</v>
      </c>
      <c r="V15" s="230">
        <f t="shared" si="8"/>
        <v>4.5</v>
      </c>
      <c r="W15" s="230">
        <f>IF('Crisis Indicator Data'!L12="x","x",IF('Crisis Indicator Data'!L12=0,0,IF(LOG('Crisis Indicator Data'!L12)&lt;W$4,0,IF(LOG('Crisis Indicator Data'!L12)&gt;W$3,5,ROUND(5-(W$3-LOG('Crisis Indicator Data'!L12))/(W$3-W$4)*5,1)))))</f>
        <v>3.3</v>
      </c>
      <c r="X15" s="237">
        <f>IF(OR('Crisis Indicator Data'!L12="x",'Crisis Indicator Data'!H12="x"),"x",'Crisis Indicator Data'!L12/'Crisis Indicator Data'!H12)</f>
        <v>1.7666666666666666E-4</v>
      </c>
      <c r="Y15" s="230">
        <f t="shared" si="9"/>
        <v>5</v>
      </c>
      <c r="Z15" s="230">
        <f t="shared" si="10"/>
        <v>4.2</v>
      </c>
      <c r="AA15" s="230">
        <f t="shared" si="11"/>
        <v>4.4000000000000004</v>
      </c>
      <c r="AB15" s="238">
        <f t="shared" si="12"/>
        <v>3.5</v>
      </c>
    </row>
    <row r="16" spans="1:28" x14ac:dyDescent="0.35">
      <c r="A16" s="142" t="str">
        <f>'Crisis Indicator Data'!A13</f>
        <v>Anglophone Crisis in Cameroon</v>
      </c>
      <c r="B16" s="143" t="str">
        <f>'Crisis Indicator Data'!B13</f>
        <v>Conflict</v>
      </c>
      <c r="C16" s="143" t="str">
        <f>'Crisis Indicator Data'!C13</f>
        <v>CMR003</v>
      </c>
      <c r="D16" s="143" t="str">
        <f>'Crisis Indicator Data'!D13</f>
        <v>Cameroon</v>
      </c>
      <c r="E16" s="144" t="str">
        <f>'Crisis Indicator Data'!E13</f>
        <v>CMR</v>
      </c>
      <c r="F16" s="236">
        <f>IF('Crisis Indicator Data'!F13="x","x",IF(LOG('Crisis Indicator Data'!F13)&lt;F$4,0,IF(LOG('Crisis Indicator Data'!F13)&gt;F$3,5,ROUND(5-(F$3-LOG('Crisis Indicator Data'!F13))/(F$3-F$4)*5,1))))</f>
        <v>3.1</v>
      </c>
      <c r="G16" s="140">
        <f>IF('Crisis Indicator Data'!F13="x","x",IF(B16="Regional crisis",('Crisis Indicator Data'!F13/VLOOKUP('Impact of the crisis'!$C16,'Regional Crises'!$B$1:$R$66,4,FALSE)),'Crisis Indicator Data'!F13/VLOOKUP('Impact of the crisis'!$E16,'Country Indicator Data'!$B$4:$P$300,15,FALSE)))</f>
        <v>0.16257324786867214</v>
      </c>
      <c r="H16" s="230">
        <f t="shared" si="0"/>
        <v>0.7</v>
      </c>
      <c r="I16" s="230">
        <f t="shared" si="1"/>
        <v>1.9</v>
      </c>
      <c r="J16" s="230">
        <f>IF('Crisis Indicator Data'!G13="x","x",IF(LOG('Crisis Indicator Data'!G13)&lt;J$4,0,IF(LOG('Crisis Indicator Data'!G13)&gt;J$3,5,ROUND(5-(J$3-LOG('Crisis Indicator Data'!G13))/(J$3-J$4)*5,1))))</f>
        <v>2.2000000000000002</v>
      </c>
      <c r="K16" s="140">
        <f>IF('Crisis Indicator Data'!G13="x","x",IF(B16="Regional crisis",('Crisis Indicator Data'!G13/VLOOKUP('Impact of the crisis'!$C16,'Regional Crises'!$B$1:$R$66,5,FALSE)),'Crisis Indicator Data'!G13/VLOOKUP('Impact of the crisis'!$E16,'Country Indicator Data'!$B$4:$P$300,14,FALSE)))</f>
        <v>0.17297882207450921</v>
      </c>
      <c r="L16" s="230">
        <f t="shared" si="2"/>
        <v>0.8</v>
      </c>
      <c r="M16" s="230">
        <f t="shared" si="3"/>
        <v>1.5</v>
      </c>
      <c r="N16" s="230">
        <f t="shared" si="4"/>
        <v>1.7</v>
      </c>
      <c r="O16" s="230">
        <f>IF('Crisis Indicator Data'!H13="x","x",IF('Crisis Indicator Data'!H13=0,0,IF(LOG('Crisis Indicator Data'!H13)&lt;O$4,0,IF(LOG('Crisis Indicator Data'!H13)&gt;O$3,5,ROUND(5-(O$3-LOG('Crisis Indicator Data'!H13))/(O$3-O$4)*5,1)))))</f>
        <v>3.1</v>
      </c>
      <c r="P16" s="140">
        <f>IF('Crisis Indicator Data'!H13="x","x",'Crisis Indicator Data'!H13/'Crisis Indicator Data'!G13)</f>
        <v>0.54714030384271672</v>
      </c>
      <c r="Q16" s="230">
        <f t="shared" si="5"/>
        <v>2.7</v>
      </c>
      <c r="R16" s="230">
        <f t="shared" si="6"/>
        <v>2.9000000000000004</v>
      </c>
      <c r="S16" s="230">
        <f>IF('Crisis Indicator Data'!I13="x","x",IF('Crisis Indicator Data'!I13=0,0,IF(LOG('Crisis Indicator Data'!I13)&lt;S$4,0,IF(LOG('Crisis Indicator Data'!I13)&gt;S$3,5,ROUND(5-(S$3-LOG('Crisis Indicator Data'!I13))/(S$3-S$4)*5,1)))))</f>
        <v>4.4000000000000004</v>
      </c>
      <c r="T16" s="140">
        <f>IF('Crisis Indicator Data'!H13="x","x",IF('Crisis Indicator Data'!I13="x","x",'Crisis Indicator Data'!I13/'Crisis Indicator Data'!H13))</f>
        <v>0.45610453246222948</v>
      </c>
      <c r="U16" s="230">
        <f t="shared" si="7"/>
        <v>5</v>
      </c>
      <c r="V16" s="230">
        <f t="shared" si="8"/>
        <v>4.7</v>
      </c>
      <c r="W16" s="230">
        <f>IF('Crisis Indicator Data'!L13="x","x",IF('Crisis Indicator Data'!L13=0,0,IF(LOG('Crisis Indicator Data'!L13)&lt;W$4,0,IF(LOG('Crisis Indicator Data'!L13)&gt;W$3,5,ROUND(5-(W$3-LOG('Crisis Indicator Data'!L13))/(W$3-W$4)*5,1)))))</f>
        <v>3.5</v>
      </c>
      <c r="X16" s="237">
        <f>IF(OR('Crisis Indicator Data'!L13="x",'Crisis Indicator Data'!H13="x"),"x",'Crisis Indicator Data'!L13/'Crisis Indicator Data'!H13)</f>
        <v>1.1678236014699878E-4</v>
      </c>
      <c r="Y16" s="230">
        <f t="shared" si="9"/>
        <v>5</v>
      </c>
      <c r="Z16" s="230">
        <f t="shared" si="10"/>
        <v>4.3</v>
      </c>
      <c r="AA16" s="230">
        <f t="shared" si="11"/>
        <v>4.5</v>
      </c>
      <c r="AB16" s="238">
        <f t="shared" si="12"/>
        <v>3.8</v>
      </c>
    </row>
    <row r="17" spans="1:28" x14ac:dyDescent="0.35">
      <c r="A17" s="142" t="str">
        <f>'Crisis Indicator Data'!A14</f>
        <v>CAR refugees in Cameroon</v>
      </c>
      <c r="B17" s="143" t="str">
        <f>'Crisis Indicator Data'!B14</f>
        <v>International displacement</v>
      </c>
      <c r="C17" s="143" t="str">
        <f>'Crisis Indicator Data'!C14</f>
        <v>CMR004</v>
      </c>
      <c r="D17" s="143" t="str">
        <f>'Crisis Indicator Data'!D14</f>
        <v>Cameroon</v>
      </c>
      <c r="E17" s="144" t="str">
        <f>'Crisis Indicator Data'!E14</f>
        <v>CMR</v>
      </c>
      <c r="F17" s="236">
        <f>IF('Crisis Indicator Data'!F14="x","x",IF(LOG('Crisis Indicator Data'!F14)&lt;F$4,0,IF(LOG('Crisis Indicator Data'!F14)&gt;F$3,5,ROUND(5-(F$3-LOG('Crisis Indicator Data'!F14))/(F$3-F$4)*5,1))))</f>
        <v>3.7</v>
      </c>
      <c r="G17" s="140">
        <f>IF('Crisis Indicator Data'!F14="x","x",IF(B17="Regional crisis",('Crisis Indicator Data'!F14/VLOOKUP('Impact of the crisis'!$C17,'Regional Crises'!$B$1:$R$66,4,FALSE)),'Crisis Indicator Data'!F14/VLOOKUP('Impact of the crisis'!$E17,'Country Indicator Data'!$B$4:$P$300,15,FALSE)))</f>
        <v>0.36534661843413507</v>
      </c>
      <c r="H17" s="230">
        <f t="shared" si="0"/>
        <v>1.8</v>
      </c>
      <c r="I17" s="230">
        <f t="shared" si="1"/>
        <v>2.75</v>
      </c>
      <c r="J17" s="230">
        <f>IF('Crisis Indicator Data'!G14="x","x",IF(LOG('Crisis Indicator Data'!G14)&lt;J$4,0,IF(LOG('Crisis Indicator Data'!G14)&gt;J$3,5,ROUND(5-(J$3-LOG('Crisis Indicator Data'!G14))/(J$3-J$4)*5,1))))</f>
        <v>0.6</v>
      </c>
      <c r="K17" s="140">
        <f>IF('Crisis Indicator Data'!G14="x","x",IF(B17="Regional crisis",('Crisis Indicator Data'!G14/VLOOKUP('Impact of the crisis'!$C17,'Regional Crises'!$B$1:$R$66,5,FALSE)),'Crisis Indicator Data'!G14/VLOOKUP('Impact of the crisis'!$E17,'Country Indicator Data'!$B$4:$P$300,14,FALSE)))</f>
        <v>6.0480754366980985E-2</v>
      </c>
      <c r="L17" s="230">
        <f t="shared" si="2"/>
        <v>0.3</v>
      </c>
      <c r="M17" s="230">
        <f t="shared" si="3"/>
        <v>0.44999999999999996</v>
      </c>
      <c r="N17" s="230">
        <f t="shared" si="4"/>
        <v>1.7</v>
      </c>
      <c r="O17" s="230">
        <f>IF('Crisis Indicator Data'!H14="x","x",IF('Crisis Indicator Data'!H14=0,0,IF(LOG('Crisis Indicator Data'!H14)&lt;O$4,0,IF(LOG('Crisis Indicator Data'!H14)&gt;O$3,5,ROUND(5-(O$3-LOG('Crisis Indicator Data'!H14))/(O$3-O$4)*5,1)))))</f>
        <v>1.7</v>
      </c>
      <c r="P17" s="140">
        <f>IF('Crisis Indicator Data'!H14="x","x",'Crisis Indicator Data'!H14/'Crisis Indicator Data'!G14)</f>
        <v>0.20191693290734825</v>
      </c>
      <c r="Q17" s="230">
        <f t="shared" si="5"/>
        <v>1</v>
      </c>
      <c r="R17" s="230">
        <f t="shared" si="6"/>
        <v>1.35</v>
      </c>
      <c r="S17" s="230">
        <f>IF('Crisis Indicator Data'!I14="x","x",IF('Crisis Indicator Data'!I14=0,0,IF(LOG('Crisis Indicator Data'!I14)&lt;S$4,0,IF(LOG('Crisis Indicator Data'!I14)&gt;S$3,5,ROUND(5-(S$3-LOG('Crisis Indicator Data'!I14))/(S$3-S$4)*5,1)))))</f>
        <v>3.6</v>
      </c>
      <c r="T17" s="140">
        <f>IF('Crisis Indicator Data'!H14="x","x",IF('Crisis Indicator Data'!I14="x","x",'Crisis Indicator Data'!I14/'Crisis Indicator Data'!H14))</f>
        <v>1.0126582278481013</v>
      </c>
      <c r="U17" s="230">
        <f t="shared" si="7"/>
        <v>5</v>
      </c>
      <c r="V17" s="230">
        <f t="shared" si="8"/>
        <v>4.3</v>
      </c>
      <c r="W17" s="230" t="str">
        <f>IF('Crisis Indicator Data'!L14="x","x",IF('Crisis Indicator Data'!L14=0,0,IF(LOG('Crisis Indicator Data'!L14)&lt;W$4,0,IF(LOG('Crisis Indicator Data'!L14)&gt;W$3,5,ROUND(5-(W$3-LOG('Crisis Indicator Data'!L14))/(W$3-W$4)*5,1)))))</f>
        <v>x</v>
      </c>
      <c r="X17" s="237" t="str">
        <f>IF(OR('Crisis Indicator Data'!L14="x",'Crisis Indicator Data'!H14="x"),"x",'Crisis Indicator Data'!L14/'Crisis Indicator Data'!H14)</f>
        <v>x</v>
      </c>
      <c r="Y17" s="230" t="str">
        <f t="shared" si="9"/>
        <v>x</v>
      </c>
      <c r="Z17" s="230" t="str">
        <f t="shared" si="10"/>
        <v>x</v>
      </c>
      <c r="AA17" s="230">
        <f t="shared" si="11"/>
        <v>4.3</v>
      </c>
      <c r="AB17" s="238">
        <f t="shared" si="12"/>
        <v>3.2</v>
      </c>
    </row>
    <row r="18" spans="1:28" x14ac:dyDescent="0.35">
      <c r="A18" s="142" t="str">
        <f>'Crisis Indicator Data'!A15</f>
        <v>Complex crisis in DRC</v>
      </c>
      <c r="B18" s="143" t="str">
        <f>'Crisis Indicator Data'!B15</f>
        <v>Complex crisis</v>
      </c>
      <c r="C18" s="143" t="str">
        <f>'Crisis Indicator Data'!C15</f>
        <v>COD001</v>
      </c>
      <c r="D18" s="143" t="str">
        <f>'Crisis Indicator Data'!D15</f>
        <v>DRC</v>
      </c>
      <c r="E18" s="144" t="str">
        <f>'Crisis Indicator Data'!E15</f>
        <v>COD</v>
      </c>
      <c r="F18" s="236">
        <f>IF('Crisis Indicator Data'!F15="x","x",IF(LOG('Crisis Indicator Data'!F15)&lt;F$4,0,IF(LOG('Crisis Indicator Data'!F15)&gt;F$3,5,ROUND(5-(F$3-LOG('Crisis Indicator Data'!F15))/(F$3-F$4)*5,1))))</f>
        <v>5</v>
      </c>
      <c r="G18" s="140">
        <f>IF('Crisis Indicator Data'!F15="x","x",IF(B18="Regional crisis",('Crisis Indicator Data'!F15/VLOOKUP('Impact of the crisis'!$C18,'Regional Crises'!$B$1:$R$66,4,FALSE)),'Crisis Indicator Data'!F15/VLOOKUP('Impact of the crisis'!$E18,'Country Indicator Data'!$B$4:$P$300,15,FALSE)))</f>
        <v>0.99999911779625505</v>
      </c>
      <c r="H18" s="230">
        <f t="shared" si="0"/>
        <v>5</v>
      </c>
      <c r="I18" s="230">
        <f t="shared" si="1"/>
        <v>5</v>
      </c>
      <c r="J18" s="230">
        <f>IF('Crisis Indicator Data'!G15="x","x",IF(LOG('Crisis Indicator Data'!G15)&lt;J$4,0,IF(LOG('Crisis Indicator Data'!G15)&gt;J$3,5,ROUND(5-(J$3-LOG('Crisis Indicator Data'!G15))/(J$3-J$4)*5,1))))</f>
        <v>5</v>
      </c>
      <c r="K18" s="140">
        <f>IF('Crisis Indicator Data'!G15="x","x",IF(B18="Regional crisis",('Crisis Indicator Data'!G15/VLOOKUP('Impact of the crisis'!$C18,'Regional Crises'!$B$1:$R$66,5,FALSE)),'Crisis Indicator Data'!G15/VLOOKUP('Impact of the crisis'!$E18,'Country Indicator Data'!$B$4:$P$300,14,FALSE)))</f>
        <v>1</v>
      </c>
      <c r="L18" s="230">
        <f t="shared" si="2"/>
        <v>5</v>
      </c>
      <c r="M18" s="230">
        <f t="shared" si="3"/>
        <v>5</v>
      </c>
      <c r="N18" s="230">
        <f t="shared" si="4"/>
        <v>5</v>
      </c>
      <c r="O18" s="230">
        <f>IF('Crisis Indicator Data'!H15="x","x",IF('Crisis Indicator Data'!H15=0,0,IF(LOG('Crisis Indicator Data'!H15)&lt;O$4,0,IF(LOG('Crisis Indicator Data'!H15)&gt;O$3,5,ROUND(5-(O$3-LOG('Crisis Indicator Data'!H15))/(O$3-O$4)*5,1)))))</f>
        <v>5</v>
      </c>
      <c r="P18" s="140">
        <f>IF('Crisis Indicator Data'!H15="x","x",'Crisis Indicator Data'!H15/'Crisis Indicator Data'!G15)</f>
        <v>0.48538586570374626</v>
      </c>
      <c r="Q18" s="230">
        <f t="shared" si="5"/>
        <v>2.4</v>
      </c>
      <c r="R18" s="230">
        <f t="shared" si="6"/>
        <v>3.7</v>
      </c>
      <c r="S18" s="230">
        <f>IF('Crisis Indicator Data'!I15="x","x",IF('Crisis Indicator Data'!I15=0,0,IF(LOG('Crisis Indicator Data'!I15)&lt;S$4,0,IF(LOG('Crisis Indicator Data'!I15)&gt;S$3,5,ROUND(5-(S$3-LOG('Crisis Indicator Data'!I15))/(S$3-S$4)*5,1)))))</f>
        <v>5</v>
      </c>
      <c r="T18" s="140">
        <f>IF('Crisis Indicator Data'!H15="x","x",IF('Crisis Indicator Data'!I15="x","x",'Crisis Indicator Data'!I15/'Crisis Indicator Data'!H15))</f>
        <v>0.19711249248044918</v>
      </c>
      <c r="U18" s="230">
        <f t="shared" si="7"/>
        <v>5</v>
      </c>
      <c r="V18" s="230">
        <f t="shared" si="8"/>
        <v>5</v>
      </c>
      <c r="W18" s="230">
        <f>IF('Crisis Indicator Data'!L15="x","x",IF('Crisis Indicator Data'!L15=0,0,IF(LOG('Crisis Indicator Data'!L15)&lt;W$4,0,IF(LOG('Crisis Indicator Data'!L15)&gt;W$3,5,ROUND(5-(W$3-LOG('Crisis Indicator Data'!L15))/(W$3-W$4)*5,1)))))</f>
        <v>4.8</v>
      </c>
      <c r="X18" s="237">
        <f>IF(OR('Crisis Indicator Data'!L15="x",'Crisis Indicator Data'!H15="x"),"x",'Crisis Indicator Data'!L15/'Crisis Indicator Data'!H15)</f>
        <v>4.9408462001203128E-5</v>
      </c>
      <c r="Y18" s="230">
        <f t="shared" si="9"/>
        <v>2.5</v>
      </c>
      <c r="Z18" s="230">
        <f t="shared" si="10"/>
        <v>3.7</v>
      </c>
      <c r="AA18" s="230">
        <f t="shared" si="11"/>
        <v>4.5</v>
      </c>
      <c r="AB18" s="238">
        <f t="shared" si="12"/>
        <v>4.0999999999999996</v>
      </c>
    </row>
    <row r="19" spans="1:28" x14ac:dyDescent="0.35">
      <c r="A19" s="142" t="str">
        <f>'Crisis Indicator Data'!A16</f>
        <v>Complex crisis in Congo</v>
      </c>
      <c r="B19" s="143" t="str">
        <f>'Crisis Indicator Data'!B16</f>
        <v>Complex crisis</v>
      </c>
      <c r="C19" s="143" t="str">
        <f>'Crisis Indicator Data'!C16</f>
        <v>COG001</v>
      </c>
      <c r="D19" s="143" t="str">
        <f>'Crisis Indicator Data'!D16</f>
        <v>Congo</v>
      </c>
      <c r="E19" s="144" t="str">
        <f>'Crisis Indicator Data'!E16</f>
        <v>COG</v>
      </c>
      <c r="F19" s="236">
        <f>IF('Crisis Indicator Data'!F16="x","x",IF(LOG('Crisis Indicator Data'!F16)&lt;F$4,0,IF(LOG('Crisis Indicator Data'!F16)&gt;F$3,5,ROUND(5-(F$3-LOG('Crisis Indicator Data'!F16))/(F$3-F$4)*5,1))))</f>
        <v>4.2</v>
      </c>
      <c r="G19" s="140">
        <f>IF('Crisis Indicator Data'!F16="x","x",IF(B19="Regional crisis",('Crisis Indicator Data'!F16/VLOOKUP('Impact of the crisis'!$C19,'Regional Crises'!$B$1:$R$66,4,FALSE)),'Crisis Indicator Data'!F16/VLOOKUP('Impact of the crisis'!$E19,'Country Indicator Data'!$B$4:$P$300,15,FALSE)))</f>
        <v>1</v>
      </c>
      <c r="H19" s="230">
        <f t="shared" si="0"/>
        <v>5</v>
      </c>
      <c r="I19" s="230">
        <f t="shared" si="1"/>
        <v>4.5999999999999996</v>
      </c>
      <c r="J19" s="230">
        <f>IF('Crisis Indicator Data'!G16="x","x",IF(LOG('Crisis Indicator Data'!G16)&lt;J$4,0,IF(LOG('Crisis Indicator Data'!G16)&gt;J$3,5,ROUND(5-(J$3-LOG('Crisis Indicator Data'!G16))/(J$3-J$4)*5,1))))</f>
        <v>2.5</v>
      </c>
      <c r="K19" s="140">
        <f>IF('Crisis Indicator Data'!G16="x","x",IF(B19="Regional crisis",('Crisis Indicator Data'!G16/VLOOKUP('Impact of the crisis'!$C19,'Regional Crises'!$B$1:$R$66,5,FALSE)),'Crisis Indicator Data'!G16/VLOOKUP('Impact of the crisis'!$E19,'Country Indicator Data'!$B$4:$P$300,14,FALSE)))</f>
        <v>1</v>
      </c>
      <c r="L19" s="230">
        <f t="shared" si="2"/>
        <v>5</v>
      </c>
      <c r="M19" s="230">
        <f t="shared" si="3"/>
        <v>3.75</v>
      </c>
      <c r="N19" s="230">
        <f t="shared" si="4"/>
        <v>4.2</v>
      </c>
      <c r="O19" s="230">
        <f>IF('Crisis Indicator Data'!H16="x","x",IF('Crisis Indicator Data'!H16=0,0,IF(LOG('Crisis Indicator Data'!H16)&lt;O$4,0,IF(LOG('Crisis Indicator Data'!H16)&gt;O$3,5,ROUND(5-(O$3-LOG('Crisis Indicator Data'!H16))/(O$3-O$4)*5,1)))))</f>
        <v>2.6</v>
      </c>
      <c r="P19" s="140">
        <f>IF('Crisis Indicator Data'!H16="x","x",'Crisis Indicator Data'!H16/'Crisis Indicator Data'!G16)</f>
        <v>0.21432398642614753</v>
      </c>
      <c r="Q19" s="230">
        <f t="shared" si="5"/>
        <v>1</v>
      </c>
      <c r="R19" s="230">
        <f t="shared" si="6"/>
        <v>1.8</v>
      </c>
      <c r="S19" s="230">
        <f>IF('Crisis Indicator Data'!I16="x","x",IF('Crisis Indicator Data'!I16=0,0,IF(LOG('Crisis Indicator Data'!I16)&lt;S$4,0,IF(LOG('Crisis Indicator Data'!I16)&gt;S$3,5,ROUND(5-(S$3-LOG('Crisis Indicator Data'!I16))/(S$3-S$4)*5,1)))))</f>
        <v>3.5</v>
      </c>
      <c r="T19" s="140">
        <f>IF('Crisis Indicator Data'!H16="x","x",IF('Crisis Indicator Data'!I16="x","x",'Crisis Indicator Data'!I16/'Crisis Indicator Data'!H16))</f>
        <v>0.24583333333333332</v>
      </c>
      <c r="U19" s="230">
        <f t="shared" si="7"/>
        <v>5</v>
      </c>
      <c r="V19" s="230">
        <f t="shared" si="8"/>
        <v>4.3</v>
      </c>
      <c r="W19" s="230" t="str">
        <f>IF('Crisis Indicator Data'!L16="x","x",IF('Crisis Indicator Data'!L16=0,0,IF(LOG('Crisis Indicator Data'!L16)&lt;W$4,0,IF(LOG('Crisis Indicator Data'!L16)&gt;W$3,5,ROUND(5-(W$3-LOG('Crisis Indicator Data'!L16))/(W$3-W$4)*5,1)))))</f>
        <v>x</v>
      </c>
      <c r="X19" s="237" t="str">
        <f>IF(OR('Crisis Indicator Data'!L16="x",'Crisis Indicator Data'!H16="x"),"x",'Crisis Indicator Data'!L16/'Crisis Indicator Data'!H16)</f>
        <v>x</v>
      </c>
      <c r="Y19" s="230" t="str">
        <f t="shared" si="9"/>
        <v>x</v>
      </c>
      <c r="Z19" s="230" t="str">
        <f t="shared" si="10"/>
        <v>x</v>
      </c>
      <c r="AA19" s="230">
        <f t="shared" si="11"/>
        <v>4.3</v>
      </c>
      <c r="AB19" s="238">
        <f t="shared" si="12"/>
        <v>3.3</v>
      </c>
    </row>
    <row r="20" spans="1:28" x14ac:dyDescent="0.35">
      <c r="A20" s="142" t="str">
        <f>'Crisis Indicator Data'!A17</f>
        <v>Complex crisis in Colombia</v>
      </c>
      <c r="B20" s="143" t="str">
        <f>'Crisis Indicator Data'!B17</f>
        <v>Complex crisis</v>
      </c>
      <c r="C20" s="143" t="str">
        <f>'Crisis Indicator Data'!C17</f>
        <v>COL001</v>
      </c>
      <c r="D20" s="143" t="str">
        <f>'Crisis Indicator Data'!D17</f>
        <v>Colombia</v>
      </c>
      <c r="E20" s="144" t="str">
        <f>'Crisis Indicator Data'!E17</f>
        <v>COL</v>
      </c>
      <c r="F20" s="236">
        <f>IF('Crisis Indicator Data'!F17="x","x",IF(LOG('Crisis Indicator Data'!F17)&lt;F$4,0,IF(LOG('Crisis Indicator Data'!F17)&gt;F$3,5,ROUND(5-(F$3-LOG('Crisis Indicator Data'!F17))/(F$3-F$4)*5,1))))</f>
        <v>5</v>
      </c>
      <c r="G20" s="140">
        <f>IF('Crisis Indicator Data'!F17="x","x",IF(B20="Regional crisis",('Crisis Indicator Data'!F17/VLOOKUP('Impact of the crisis'!$C20,'Regional Crises'!$B$1:$R$66,4,FALSE)),'Crisis Indicator Data'!F17/VLOOKUP('Impact of the crisis'!$E20,'Country Indicator Data'!$B$4:$P$300,15,FALSE)))</f>
        <v>1</v>
      </c>
      <c r="H20" s="230">
        <f t="shared" si="0"/>
        <v>5</v>
      </c>
      <c r="I20" s="230">
        <f t="shared" si="1"/>
        <v>5</v>
      </c>
      <c r="J20" s="230">
        <f>IF('Crisis Indicator Data'!G17="x","x",IF(LOG('Crisis Indicator Data'!G17)&lt;J$4,0,IF(LOG('Crisis Indicator Data'!G17)&gt;J$3,5,ROUND(5-(J$3-LOG('Crisis Indicator Data'!G17))/(J$3-J$4)*5,1))))</f>
        <v>5</v>
      </c>
      <c r="K20" s="140">
        <f>IF('Crisis Indicator Data'!G17="x","x",IF(B20="Regional crisis",('Crisis Indicator Data'!G17/VLOOKUP('Impact of the crisis'!$C20,'Regional Crises'!$B$1:$R$66,5,FALSE)),'Crisis Indicator Data'!G17/VLOOKUP('Impact of the crisis'!$E20,'Country Indicator Data'!$B$4:$P$300,14,FALSE)))</f>
        <v>1</v>
      </c>
      <c r="L20" s="230">
        <f t="shared" si="2"/>
        <v>5</v>
      </c>
      <c r="M20" s="230">
        <f t="shared" si="3"/>
        <v>5</v>
      </c>
      <c r="N20" s="230">
        <f t="shared" si="4"/>
        <v>5</v>
      </c>
      <c r="O20" s="230">
        <f>IF('Crisis Indicator Data'!H17="x","x",IF('Crisis Indicator Data'!H17=0,0,IF(LOG('Crisis Indicator Data'!H17)&lt;O$4,0,IF(LOG('Crisis Indicator Data'!H17)&gt;O$3,5,ROUND(5-(O$3-LOG('Crisis Indicator Data'!H17))/(O$3-O$4)*5,1)))))</f>
        <v>3.9</v>
      </c>
      <c r="P20" s="140">
        <f>IF('Crisis Indicator Data'!H17="x","x",'Crisis Indicator Data'!H17/'Crisis Indicator Data'!G17)</f>
        <v>0.13141153081510934</v>
      </c>
      <c r="Q20" s="230">
        <f t="shared" si="5"/>
        <v>0.6</v>
      </c>
      <c r="R20" s="230">
        <f t="shared" si="6"/>
        <v>2.25</v>
      </c>
      <c r="S20" s="230">
        <f>IF('Crisis Indicator Data'!I17="x","x",IF('Crisis Indicator Data'!I17=0,0,IF(LOG('Crisis Indicator Data'!I17)&lt;S$4,0,IF(LOG('Crisis Indicator Data'!I17)&gt;S$3,5,ROUND(5-(S$3-LOG('Crisis Indicator Data'!I17))/(S$3-S$4)*5,1)))))</f>
        <v>5</v>
      </c>
      <c r="T20" s="140">
        <f>IF('Crisis Indicator Data'!H17="x","x",IF('Crisis Indicator Data'!I17="x","x",'Crisis Indicator Data'!I17/'Crisis Indicator Data'!H17))</f>
        <v>0.74462934947049919</v>
      </c>
      <c r="U20" s="230">
        <f t="shared" si="7"/>
        <v>5</v>
      </c>
      <c r="V20" s="230">
        <f t="shared" si="8"/>
        <v>5</v>
      </c>
      <c r="W20" s="230">
        <f>IF('Crisis Indicator Data'!L17="x","x",IF('Crisis Indicator Data'!L17=0,0,IF(LOG('Crisis Indicator Data'!L17)&lt;W$4,0,IF(LOG('Crisis Indicator Data'!L17)&gt;W$3,5,ROUND(5-(W$3-LOG('Crisis Indicator Data'!L17))/(W$3-W$4)*5,1)))))</f>
        <v>3.4</v>
      </c>
      <c r="X20" s="237">
        <f>IF(OR('Crisis Indicator Data'!L17="x",'Crisis Indicator Data'!H17="x"),"x",'Crisis Indicator Data'!L17/'Crisis Indicator Data'!H17)</f>
        <v>3.903177004538578E-5</v>
      </c>
      <c r="Y20" s="230">
        <f t="shared" si="9"/>
        <v>2</v>
      </c>
      <c r="Z20" s="230">
        <f t="shared" si="10"/>
        <v>2.7</v>
      </c>
      <c r="AA20" s="230">
        <f t="shared" si="11"/>
        <v>4.0999999999999996</v>
      </c>
      <c r="AB20" s="238">
        <f t="shared" si="12"/>
        <v>3.3</v>
      </c>
    </row>
    <row r="21" spans="1:28" x14ac:dyDescent="0.3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4" t="str">
        <f>'Crisis Indicator Data'!E18</f>
        <v>COL</v>
      </c>
      <c r="F21" s="236">
        <f>IF('Crisis Indicator Data'!F18="x","x",IF(LOG('Crisis Indicator Data'!F18)&lt;F$4,0,IF(LOG('Crisis Indicator Data'!F18)&gt;F$3,5,ROUND(5-(F$3-LOG('Crisis Indicator Data'!F18))/(F$3-F$4)*5,1))))</f>
        <v>3.4</v>
      </c>
      <c r="G21" s="140">
        <f>IF('Crisis Indicator Data'!F18="x","x",IF(B21="Regional crisis",('Crisis Indicator Data'!F18/VLOOKUP('Impact of the crisis'!$C21,'Regional Crises'!$B$1:$R$66,4,FALSE)),'Crisis Indicator Data'!F18/VLOOKUP('Impact of the crisis'!$E21,'Country Indicator Data'!$B$4:$P$300,15,FALSE)))</f>
        <v>0.10012888688598467</v>
      </c>
      <c r="H21" s="230">
        <f t="shared" si="0"/>
        <v>0.4</v>
      </c>
      <c r="I21" s="230">
        <f t="shared" si="1"/>
        <v>1.9</v>
      </c>
      <c r="J21" s="230">
        <f>IF('Crisis Indicator Data'!G18="x","x",IF(LOG('Crisis Indicator Data'!G18)&lt;J$4,0,IF(LOG('Crisis Indicator Data'!G18)&gt;J$3,5,ROUND(5-(J$3-LOG('Crisis Indicator Data'!G18))/(J$3-J$4)*5,1))))</f>
        <v>4.5</v>
      </c>
      <c r="K21" s="140">
        <f>IF('Crisis Indicator Data'!G18="x","x",IF(B21="Regional crisis",('Crisis Indicator Data'!G18/VLOOKUP('Impact of the crisis'!$C21,'Regional Crises'!$B$1:$R$66,5,FALSE)),'Crisis Indicator Data'!G18/VLOOKUP('Impact of the crisis'!$E21,'Country Indicator Data'!$B$4:$P$300,14,FALSE)))</f>
        <v>0.43759443339960241</v>
      </c>
      <c r="L21" s="230">
        <f t="shared" si="2"/>
        <v>2.2000000000000002</v>
      </c>
      <c r="M21" s="230">
        <f t="shared" si="3"/>
        <v>3.35</v>
      </c>
      <c r="N21" s="230">
        <f t="shared" si="4"/>
        <v>2.7</v>
      </c>
      <c r="O21" s="230">
        <f>IF('Crisis Indicator Data'!H18="x","x",IF('Crisis Indicator Data'!H18=0,0,IF(LOG('Crisis Indicator Data'!H18)&lt;O$4,0,IF(LOG('Crisis Indicator Data'!H18)&gt;O$3,5,ROUND(5-(O$3-LOG('Crisis Indicator Data'!H18))/(O$3-O$4)*5,1)))))</f>
        <v>3.8</v>
      </c>
      <c r="P21" s="140">
        <f>IF('Crisis Indicator Data'!H18="x","x",'Crisis Indicator Data'!H18/'Crisis Indicator Data'!G18)</f>
        <v>0.26504929353505063</v>
      </c>
      <c r="Q21" s="230">
        <f t="shared" si="5"/>
        <v>1.3</v>
      </c>
      <c r="R21" s="230">
        <f t="shared" si="6"/>
        <v>2.5499999999999998</v>
      </c>
      <c r="S21" s="230">
        <f>IF('Crisis Indicator Data'!I18="x","x",IF('Crisis Indicator Data'!I18=0,0,IF(LOG('Crisis Indicator Data'!I18)&lt;S$4,0,IF(LOG('Crisis Indicator Data'!I18)&gt;S$3,5,ROUND(5-(S$3-LOG('Crisis Indicator Data'!I18))/(S$3-S$4)*5,1)))))</f>
        <v>4.5999999999999996</v>
      </c>
      <c r="T21" s="140">
        <f>IF('Crisis Indicator Data'!H18="x","x",IF('Crisis Indicator Data'!I18="x","x",'Crisis Indicator Data'!I18/'Crisis Indicator Data'!H18))</f>
        <v>0.26516969489201236</v>
      </c>
      <c r="U21" s="230">
        <f t="shared" si="7"/>
        <v>5</v>
      </c>
      <c r="V21" s="230">
        <f t="shared" si="8"/>
        <v>4.8</v>
      </c>
      <c r="W21" s="230" t="str">
        <f>IF('Crisis Indicator Data'!L18="x","x",IF('Crisis Indicator Data'!L18=0,0,IF(LOG('Crisis Indicator Data'!L18)&lt;W$4,0,IF(LOG('Crisis Indicator Data'!L18)&gt;W$3,5,ROUND(5-(W$3-LOG('Crisis Indicator Data'!L18))/(W$3-W$4)*5,1)))))</f>
        <v>x</v>
      </c>
      <c r="X21" s="237" t="str">
        <f>IF(OR('Crisis Indicator Data'!L18="x",'Crisis Indicator Data'!H18="x"),"x",'Crisis Indicator Data'!L18/'Crisis Indicator Data'!H18)</f>
        <v>x</v>
      </c>
      <c r="Y21" s="230" t="str">
        <f t="shared" si="9"/>
        <v>x</v>
      </c>
      <c r="Z21" s="230" t="str">
        <f t="shared" si="10"/>
        <v>x</v>
      </c>
      <c r="AA21" s="230">
        <f t="shared" si="11"/>
        <v>4.8</v>
      </c>
      <c r="AB21" s="238">
        <f t="shared" si="12"/>
        <v>3.9</v>
      </c>
    </row>
    <row r="22" spans="1:28" x14ac:dyDescent="0.3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4" t="str">
        <f>'Crisis Indicator Data'!E19</f>
        <v>CRI</v>
      </c>
      <c r="F22" s="236">
        <f>IF('Crisis Indicator Data'!F19="x","x",IF(LOG('Crisis Indicator Data'!F19)&lt;F$4,0,IF(LOG('Crisis Indicator Data'!F19)&gt;F$3,5,ROUND(5-(F$3-LOG('Crisis Indicator Data'!F19))/(F$3-F$4)*5,1))))</f>
        <v>1.2</v>
      </c>
      <c r="G22" s="140">
        <f>IF('Crisis Indicator Data'!F19="x","x",IF(B22="Regional crisis",('Crisis Indicator Data'!F19/VLOOKUP('Impact of the crisis'!$C22,'Regional Crises'!$B$1:$R$66,4,FALSE)),'Crisis Indicator Data'!F19/VLOOKUP('Impact of the crisis'!$E22,'Country Indicator Data'!$B$4:$P$300,15,FALSE)))</f>
        <v>9.7258127692910298E-2</v>
      </c>
      <c r="H22" s="230">
        <f t="shared" si="0"/>
        <v>0.4</v>
      </c>
      <c r="I22" s="230">
        <f t="shared" si="1"/>
        <v>0.8</v>
      </c>
      <c r="J22" s="230">
        <f>IF('Crisis Indicator Data'!G19="x","x",IF(LOG('Crisis Indicator Data'!G19)&lt;J$4,0,IF(LOG('Crisis Indicator Data'!G19)&gt;J$3,5,ROUND(5-(J$3-LOG('Crisis Indicator Data'!G19))/(J$3-J$4)*5,1))))</f>
        <v>0.8</v>
      </c>
      <c r="K22" s="140">
        <f>IF('Crisis Indicator Data'!G19="x","x",IF(B22="Regional crisis",('Crisis Indicator Data'!G19/VLOOKUP('Impact of the crisis'!$C22,'Regional Crises'!$B$1:$R$66,5,FALSE)),'Crisis Indicator Data'!G19/VLOOKUP('Impact of the crisis'!$E22,'Country Indicator Data'!$B$4:$P$300,14,FALSE)))</f>
        <v>0.33288435635943814</v>
      </c>
      <c r="L22" s="230">
        <f t="shared" si="2"/>
        <v>1.6</v>
      </c>
      <c r="M22" s="230">
        <f t="shared" si="3"/>
        <v>1.2000000000000002</v>
      </c>
      <c r="N22" s="230">
        <f t="shared" si="4"/>
        <v>1</v>
      </c>
      <c r="O22" s="230">
        <f>IF('Crisis Indicator Data'!H19="x","x",IF('Crisis Indicator Data'!H19=0,0,IF(LOG('Crisis Indicator Data'!H19)&lt;O$4,0,IF(LOG('Crisis Indicator Data'!H19)&gt;O$3,5,ROUND(5-(O$3-LOG('Crisis Indicator Data'!H19))/(O$3-O$4)*5,1)))))</f>
        <v>0.7</v>
      </c>
      <c r="P22" s="140">
        <f>IF('Crisis Indicator Data'!H19="x","x",'Crisis Indicator Data'!H19/'Crisis Indicator Data'!G19)</f>
        <v>4.971098265895954E-2</v>
      </c>
      <c r="Q22" s="230">
        <f t="shared" si="5"/>
        <v>0.2</v>
      </c>
      <c r="R22" s="230">
        <f t="shared" si="6"/>
        <v>0.44999999999999996</v>
      </c>
      <c r="S22" s="230">
        <f>IF('Crisis Indicator Data'!I19="x","x",IF('Crisis Indicator Data'!I19=0,0,IF(LOG('Crisis Indicator Data'!I19)&lt;S$4,0,IF(LOG('Crisis Indicator Data'!I19)&gt;S$3,5,ROUND(5-(S$3-LOG('Crisis Indicator Data'!I19))/(S$3-S$4)*5,1)))))</f>
        <v>2.8</v>
      </c>
      <c r="T22" s="140">
        <f>IF('Crisis Indicator Data'!H19="x","x",IF('Crisis Indicator Data'!I19="x","x",'Crisis Indicator Data'!I19/'Crisis Indicator Data'!H19))</f>
        <v>1</v>
      </c>
      <c r="U22" s="230">
        <f t="shared" si="7"/>
        <v>5</v>
      </c>
      <c r="V22" s="230">
        <f t="shared" si="8"/>
        <v>3.9</v>
      </c>
      <c r="W22" s="230">
        <f>IF('Crisis Indicator Data'!L19="x","x",IF('Crisis Indicator Data'!L19=0,0,IF(LOG('Crisis Indicator Data'!L19)&lt;W$4,0,IF(LOG('Crisis Indicator Data'!L19)&gt;W$3,5,ROUND(5-(W$3-LOG('Crisis Indicator Data'!L19))/(W$3-W$4)*5,1)))))</f>
        <v>0</v>
      </c>
      <c r="X22" s="237">
        <f>IF(OR('Crisis Indicator Data'!L19="x",'Crisis Indicator Data'!H19="x"),"x",'Crisis Indicator Data'!L19/'Crisis Indicator Data'!H19)</f>
        <v>0</v>
      </c>
      <c r="Y22" s="230">
        <f t="shared" si="9"/>
        <v>0</v>
      </c>
      <c r="Z22" s="230">
        <f t="shared" si="10"/>
        <v>0</v>
      </c>
      <c r="AA22" s="230">
        <f t="shared" si="11"/>
        <v>2.4</v>
      </c>
      <c r="AB22" s="238">
        <f t="shared" si="12"/>
        <v>1.5</v>
      </c>
    </row>
    <row r="23" spans="1:28" x14ac:dyDescent="0.35">
      <c r="A23" s="142" t="str">
        <f>'Crisis Indicator Data'!A20</f>
        <v>Multiple crises in Djibouti</v>
      </c>
      <c r="B23" s="143" t="str">
        <f>'Crisis Indicator Data'!B20</f>
        <v>Multiple crises country</v>
      </c>
      <c r="C23" s="143" t="str">
        <f>'Crisis Indicator Data'!C20</f>
        <v>DJI001</v>
      </c>
      <c r="D23" s="143" t="str">
        <f>'Crisis Indicator Data'!D20</f>
        <v>Djibouti</v>
      </c>
      <c r="E23" s="144" t="str">
        <f>'Crisis Indicator Data'!E20</f>
        <v>DJI</v>
      </c>
      <c r="F23" s="236">
        <f>IF('Crisis Indicator Data'!F20="x","x",IF(LOG('Crisis Indicator Data'!F20)&lt;F$4,0,IF(LOG('Crisis Indicator Data'!F20)&gt;F$3,5,ROUND(5-(F$3-LOG('Crisis Indicator Data'!F20))/(F$3-F$4)*5,1))))</f>
        <v>2.2999999999999998</v>
      </c>
      <c r="G23" s="140">
        <f>IF('Crisis Indicator Data'!F20="x","x",IF(B23="Regional crisis",('Crisis Indicator Data'!F20/VLOOKUP('Impact of the crisis'!$C23,'Regional Crises'!$B$1:$R$66,4,FALSE)),'Crisis Indicator Data'!F20/VLOOKUP('Impact of the crisis'!$E23,'Country Indicator Data'!$B$4:$P$300,15,FALSE)))</f>
        <v>1</v>
      </c>
      <c r="H23" s="230">
        <f t="shared" si="0"/>
        <v>5</v>
      </c>
      <c r="I23" s="230">
        <f t="shared" si="1"/>
        <v>3.65</v>
      </c>
      <c r="J23" s="230">
        <f>IF('Crisis Indicator Data'!G20="x","x",IF(LOG('Crisis Indicator Data'!G20)&lt;J$4,0,IF(LOG('Crisis Indicator Data'!G20)&gt;J$3,5,ROUND(5-(J$3-LOG('Crisis Indicator Data'!G20))/(J$3-J$4)*5,1))))</f>
        <v>0</v>
      </c>
      <c r="K23" s="140">
        <f>IF('Crisis Indicator Data'!G20="x","x",IF(B23="Regional crisis",('Crisis Indicator Data'!G20/VLOOKUP('Impact of the crisis'!$C23,'Regional Crises'!$B$1:$R$66,5,FALSE)),'Crisis Indicator Data'!G20/VLOOKUP('Impact of the crisis'!$E23,'Country Indicator Data'!$B$4:$P$300,14,FALSE)))</f>
        <v>1</v>
      </c>
      <c r="L23" s="230">
        <f t="shared" si="2"/>
        <v>5</v>
      </c>
      <c r="M23" s="230">
        <f t="shared" si="3"/>
        <v>2.5</v>
      </c>
      <c r="N23" s="230">
        <f t="shared" si="4"/>
        <v>3.1</v>
      </c>
      <c r="O23" s="230">
        <f>IF('Crisis Indicator Data'!H20="x","x",IF('Crisis Indicator Data'!H20=0,0,IF(LOG('Crisis Indicator Data'!H20)&lt;O$4,0,IF(LOG('Crisis Indicator Data'!H20)&gt;O$3,5,ROUND(5-(O$3-LOG('Crisis Indicator Data'!H20))/(O$3-O$4)*5,1)))))</f>
        <v>2.2000000000000002</v>
      </c>
      <c r="P23" s="140">
        <f>IF('Crisis Indicator Data'!H20="x","x",'Crisis Indicator Data'!H20/'Crisis Indicator Data'!G20)</f>
        <v>0.60508308895405671</v>
      </c>
      <c r="Q23" s="230">
        <f t="shared" si="5"/>
        <v>3</v>
      </c>
      <c r="R23" s="230">
        <f t="shared" si="6"/>
        <v>2.6</v>
      </c>
      <c r="S23" s="230">
        <f>IF('Crisis Indicator Data'!I20="x","x",IF('Crisis Indicator Data'!I20=0,0,IF(LOG('Crisis Indicator Data'!I20)&lt;S$4,0,IF(LOG('Crisis Indicator Data'!I20)&gt;S$3,5,ROUND(5-(S$3-LOG('Crisis Indicator Data'!I20))/(S$3-S$4)*5,1)))))</f>
        <v>2.2000000000000002</v>
      </c>
      <c r="T23" s="140">
        <f>IF('Crisis Indicator Data'!H20="x","x",IF('Crisis Indicator Data'!I20="x","x",'Crisis Indicator Data'!I20/'Crisis Indicator Data'!H20))</f>
        <v>5.8158319870759291E-2</v>
      </c>
      <c r="U23" s="230">
        <f t="shared" si="7"/>
        <v>1.9</v>
      </c>
      <c r="V23" s="230">
        <f t="shared" si="8"/>
        <v>2.1</v>
      </c>
      <c r="W23" s="230">
        <f>IF('Crisis Indicator Data'!L20="x","x",IF('Crisis Indicator Data'!L20=0,0,IF(LOG('Crisis Indicator Data'!L20)&lt;W$4,0,IF(LOG('Crisis Indicator Data'!L20)&gt;W$3,5,ROUND(5-(W$3-LOG('Crisis Indicator Data'!L20))/(W$3-W$4)*5,1)))))</f>
        <v>1.1000000000000001</v>
      </c>
      <c r="X23" s="237">
        <f>IF(OR('Crisis Indicator Data'!L20="x",'Crisis Indicator Data'!H20="x"),"x",'Crisis Indicator Data'!L20/'Crisis Indicator Data'!H20)</f>
        <v>9.6930533117932143E-6</v>
      </c>
      <c r="Y23" s="230">
        <f t="shared" si="9"/>
        <v>0.5</v>
      </c>
      <c r="Z23" s="230">
        <f t="shared" si="10"/>
        <v>0.8</v>
      </c>
      <c r="AA23" s="230">
        <f t="shared" si="11"/>
        <v>1.5</v>
      </c>
      <c r="AB23" s="238">
        <f t="shared" si="12"/>
        <v>2.1</v>
      </c>
    </row>
    <row r="24" spans="1:28" x14ac:dyDescent="0.35">
      <c r="A24" s="142" t="str">
        <f>'Crisis Indicator Data'!A21</f>
        <v>Mixed migration in Djibouti</v>
      </c>
      <c r="B24" s="143" t="str">
        <f>'Crisis Indicator Data'!B21</f>
        <v>International displacement</v>
      </c>
      <c r="C24" s="143" t="str">
        <f>'Crisis Indicator Data'!C21</f>
        <v>DJI002</v>
      </c>
      <c r="D24" s="143" t="str">
        <f>'Crisis Indicator Data'!D21</f>
        <v>Djibouti</v>
      </c>
      <c r="E24" s="144" t="str">
        <f>'Crisis Indicator Data'!E21</f>
        <v>DJI</v>
      </c>
      <c r="F24" s="236">
        <f>IF('Crisis Indicator Data'!F21="x","x",IF(LOG('Crisis Indicator Data'!F21)&lt;F$4,0,IF(LOG('Crisis Indicator Data'!F21)&gt;F$3,5,ROUND(5-(F$3-LOG('Crisis Indicator Data'!F21))/(F$3-F$4)*5,1))))</f>
        <v>2.2999999999999998</v>
      </c>
      <c r="G24" s="140">
        <f>IF('Crisis Indicator Data'!F21="x","x",IF(B24="Regional crisis",('Crisis Indicator Data'!F21/VLOOKUP('Impact of the crisis'!$C24,'Regional Crises'!$B$1:$R$66,4,FALSE)),'Crisis Indicator Data'!F21/VLOOKUP('Impact of the crisis'!$E24,'Country Indicator Data'!$B$4:$P$300,15,FALSE)))</f>
        <v>1</v>
      </c>
      <c r="H24" s="230">
        <f t="shared" si="0"/>
        <v>5</v>
      </c>
      <c r="I24" s="230">
        <f t="shared" si="1"/>
        <v>3.65</v>
      </c>
      <c r="J24" s="230">
        <f>IF('Crisis Indicator Data'!G21="x","x",IF(LOG('Crisis Indicator Data'!G21)&lt;J$4,0,IF(LOG('Crisis Indicator Data'!G21)&gt;J$3,5,ROUND(5-(J$3-LOG('Crisis Indicator Data'!G21))/(J$3-J$4)*5,1))))</f>
        <v>0</v>
      </c>
      <c r="K24" s="140">
        <f>IF('Crisis Indicator Data'!G21="x","x",IF(B24="Regional crisis",('Crisis Indicator Data'!G21/VLOOKUP('Impact of the crisis'!$C24,'Regional Crises'!$B$1:$R$66,5,FALSE)),'Crisis Indicator Data'!G21/VLOOKUP('Impact of the crisis'!$E24,'Country Indicator Data'!$B$4:$P$300,14,FALSE)))</f>
        <v>1</v>
      </c>
      <c r="L24" s="230">
        <f t="shared" si="2"/>
        <v>5</v>
      </c>
      <c r="M24" s="230">
        <f t="shared" si="3"/>
        <v>2.5</v>
      </c>
      <c r="N24" s="230">
        <f t="shared" si="4"/>
        <v>3.1</v>
      </c>
      <c r="O24" s="230">
        <f>IF('Crisis Indicator Data'!H21="x","x",IF('Crisis Indicator Data'!H21=0,0,IF(LOG('Crisis Indicator Data'!H21)&lt;O$4,0,IF(LOG('Crisis Indicator Data'!H21)&gt;O$3,5,ROUND(5-(O$3-LOG('Crisis Indicator Data'!H21))/(O$3-O$4)*5,1)))))</f>
        <v>0.1</v>
      </c>
      <c r="P24" s="140">
        <f>IF('Crisis Indicator Data'!H21="x","x",'Crisis Indicator Data'!H21/'Crisis Indicator Data'!G21)</f>
        <v>3.519061583577713E-2</v>
      </c>
      <c r="Q24" s="230">
        <f t="shared" si="5"/>
        <v>0.1</v>
      </c>
      <c r="R24" s="230">
        <f t="shared" si="6"/>
        <v>0.1</v>
      </c>
      <c r="S24" s="230">
        <f>IF('Crisis Indicator Data'!I21="x","x",IF('Crisis Indicator Data'!I21=0,0,IF(LOG('Crisis Indicator Data'!I21)&lt;S$4,0,IF(LOG('Crisis Indicator Data'!I21)&gt;S$3,5,ROUND(5-(S$3-LOG('Crisis Indicator Data'!I21))/(S$3-S$4)*5,1)))))</f>
        <v>2.2000000000000002</v>
      </c>
      <c r="T24" s="140">
        <f>IF('Crisis Indicator Data'!H21="x","x",IF('Crisis Indicator Data'!I21="x","x",'Crisis Indicator Data'!I21/'Crisis Indicator Data'!H21))</f>
        <v>1</v>
      </c>
      <c r="U24" s="230">
        <f t="shared" si="7"/>
        <v>5</v>
      </c>
      <c r="V24" s="230">
        <f t="shared" si="8"/>
        <v>3.6</v>
      </c>
      <c r="W24" s="230">
        <f>IF('Crisis Indicator Data'!L21="x","x",IF('Crisis Indicator Data'!L21=0,0,IF(LOG('Crisis Indicator Data'!L21)&lt;W$4,0,IF(LOG('Crisis Indicator Data'!L21)&gt;W$3,5,ROUND(5-(W$3-LOG('Crisis Indicator Data'!L21))/(W$3-W$4)*5,1)))))</f>
        <v>0</v>
      </c>
      <c r="X24" s="237">
        <f>IF(OR('Crisis Indicator Data'!L21="x",'Crisis Indicator Data'!H21="x"),"x",'Crisis Indicator Data'!L21/'Crisis Indicator Data'!H21)</f>
        <v>0</v>
      </c>
      <c r="Y24" s="230">
        <f t="shared" si="9"/>
        <v>0</v>
      </c>
      <c r="Z24" s="230">
        <f t="shared" si="10"/>
        <v>0</v>
      </c>
      <c r="AA24" s="230">
        <f t="shared" si="11"/>
        <v>2.2000000000000002</v>
      </c>
      <c r="AB24" s="238">
        <f t="shared" si="12"/>
        <v>1.3</v>
      </c>
    </row>
    <row r="25" spans="1:28" x14ac:dyDescent="0.35">
      <c r="A25" s="142" t="str">
        <f>'Crisis Indicator Data'!A22</f>
        <v>Drought in Djibouti</v>
      </c>
      <c r="B25" s="143" t="str">
        <f>'Crisis Indicator Data'!B22</f>
        <v>Drought</v>
      </c>
      <c r="C25" s="143" t="str">
        <f>'Crisis Indicator Data'!C22</f>
        <v>DJI003</v>
      </c>
      <c r="D25" s="143" t="str">
        <f>'Crisis Indicator Data'!D22</f>
        <v>Djibouti</v>
      </c>
      <c r="E25" s="144" t="str">
        <f>'Crisis Indicator Data'!E22</f>
        <v>DJI</v>
      </c>
      <c r="F25" s="236">
        <f>IF('Crisis Indicator Data'!F22="x","x",IF(LOG('Crisis Indicator Data'!F22)&lt;F$4,0,IF(LOG('Crisis Indicator Data'!F22)&gt;F$3,5,ROUND(5-(F$3-LOG('Crisis Indicator Data'!F22))/(F$3-F$4)*5,1))))</f>
        <v>2.2999999999999998</v>
      </c>
      <c r="G25" s="140">
        <f>IF('Crisis Indicator Data'!F22="x","x",IF(B25="Regional crisis",('Crisis Indicator Data'!F22/VLOOKUP('Impact of the crisis'!$C25,'Regional Crises'!$B$1:$R$66,4,FALSE)),'Crisis Indicator Data'!F22/VLOOKUP('Impact of the crisis'!$E25,'Country Indicator Data'!$B$4:$P$300,15,FALSE)))</f>
        <v>1</v>
      </c>
      <c r="H25" s="230">
        <f t="shared" si="0"/>
        <v>5</v>
      </c>
      <c r="I25" s="230">
        <f t="shared" si="1"/>
        <v>3.65</v>
      </c>
      <c r="J25" s="230">
        <f>IF('Crisis Indicator Data'!G22="x","x",IF(LOG('Crisis Indicator Data'!G22)&lt;J$4,0,IF(LOG('Crisis Indicator Data'!G22)&gt;J$3,5,ROUND(5-(J$3-LOG('Crisis Indicator Data'!G22))/(J$3-J$4)*5,1))))</f>
        <v>0</v>
      </c>
      <c r="K25" s="140">
        <f>IF('Crisis Indicator Data'!G22="x","x",IF(B25="Regional crisis",('Crisis Indicator Data'!G22/VLOOKUP('Impact of the crisis'!$C25,'Regional Crises'!$B$1:$R$66,5,FALSE)),'Crisis Indicator Data'!G22/VLOOKUP('Impact of the crisis'!$E25,'Country Indicator Data'!$B$4:$P$300,14,FALSE)))</f>
        <v>1</v>
      </c>
      <c r="L25" s="230">
        <f t="shared" si="2"/>
        <v>5</v>
      </c>
      <c r="M25" s="230">
        <f t="shared" si="3"/>
        <v>2.5</v>
      </c>
      <c r="N25" s="230">
        <f t="shared" si="4"/>
        <v>3.1</v>
      </c>
      <c r="O25" s="230">
        <f>IF('Crisis Indicator Data'!H22="x","x",IF('Crisis Indicator Data'!H22=0,0,IF(LOG('Crisis Indicator Data'!H22)&lt;O$4,0,IF(LOG('Crisis Indicator Data'!H22)&gt;O$3,5,ROUND(5-(O$3-LOG('Crisis Indicator Data'!H22))/(O$3-O$4)*5,1)))))</f>
        <v>2.1</v>
      </c>
      <c r="P25" s="140">
        <f>IF('Crisis Indicator Data'!H22="x","x",'Crisis Indicator Data'!H22/'Crisis Indicator Data'!G22)</f>
        <v>0.56989247311827962</v>
      </c>
      <c r="Q25" s="230">
        <f t="shared" si="5"/>
        <v>2.8</v>
      </c>
      <c r="R25" s="230">
        <f t="shared" si="6"/>
        <v>2.4500000000000002</v>
      </c>
      <c r="S25" s="230" t="str">
        <f>IF('Crisis Indicator Data'!I22="x","x",IF('Crisis Indicator Data'!I22=0,0,IF(LOG('Crisis Indicator Data'!I22)&lt;S$4,0,IF(LOG('Crisis Indicator Data'!I22)&gt;S$3,5,ROUND(5-(S$3-LOG('Crisis Indicator Data'!I22))/(S$3-S$4)*5,1)))))</f>
        <v>x</v>
      </c>
      <c r="T25" s="140" t="str">
        <f>IF('Crisis Indicator Data'!H22="x","x",IF('Crisis Indicator Data'!I22="x","x",'Crisis Indicator Data'!I22/'Crisis Indicator Data'!H22))</f>
        <v>x</v>
      </c>
      <c r="U25" s="230" t="str">
        <f t="shared" si="7"/>
        <v>x</v>
      </c>
      <c r="V25" s="230" t="str">
        <f t="shared" si="8"/>
        <v>x</v>
      </c>
      <c r="W25" s="230">
        <f>IF('Crisis Indicator Data'!L22="x","x",IF('Crisis Indicator Data'!L22=0,0,IF(LOG('Crisis Indicator Data'!L22)&lt;W$4,0,IF(LOG('Crisis Indicator Data'!L22)&gt;W$3,5,ROUND(5-(W$3-LOG('Crisis Indicator Data'!L22))/(W$3-W$4)*5,1)))))</f>
        <v>0</v>
      </c>
      <c r="X25" s="237">
        <f>IF(OR('Crisis Indicator Data'!L22="x",'Crisis Indicator Data'!H22="x"),"x",'Crisis Indicator Data'!L22/'Crisis Indicator Data'!H22)</f>
        <v>0</v>
      </c>
      <c r="Y25" s="230">
        <f t="shared" si="9"/>
        <v>0</v>
      </c>
      <c r="Z25" s="230">
        <f t="shared" si="10"/>
        <v>0</v>
      </c>
      <c r="AA25" s="230">
        <f t="shared" si="11"/>
        <v>0</v>
      </c>
      <c r="AB25" s="238">
        <f t="shared" si="12"/>
        <v>1.4</v>
      </c>
    </row>
    <row r="26" spans="1:28" x14ac:dyDescent="0.35">
      <c r="A26" s="142" t="str">
        <f>'Crisis Indicator Data'!A23</f>
        <v>Mixed migration flows in Algeria</v>
      </c>
      <c r="B26" s="143" t="str">
        <f>'Crisis Indicator Data'!B23</f>
        <v>International displacement</v>
      </c>
      <c r="C26" s="143" t="str">
        <f>'Crisis Indicator Data'!C23</f>
        <v>DZA002</v>
      </c>
      <c r="D26" s="143" t="str">
        <f>'Crisis Indicator Data'!D23</f>
        <v>Algeria</v>
      </c>
      <c r="E26" s="144" t="str">
        <f>'Crisis Indicator Data'!E23</f>
        <v>DZA</v>
      </c>
      <c r="F26" s="236">
        <f>IF('Crisis Indicator Data'!F23="x","x",IF(LOG('Crisis Indicator Data'!F23)&lt;F$4,0,IF(LOG('Crisis Indicator Data'!F23)&gt;F$3,5,ROUND(5-(F$3-LOG('Crisis Indicator Data'!F23))/(F$3-F$4)*5,1))))</f>
        <v>5</v>
      </c>
      <c r="G26" s="140">
        <f>IF('Crisis Indicator Data'!F23="x","x",IF(B26="Regional crisis",('Crisis Indicator Data'!F23/VLOOKUP('Impact of the crisis'!$C26,'Regional Crises'!$B$1:$R$66,4,FALSE)),'Crisis Indicator Data'!F23/VLOOKUP('Impact of the crisis'!$E26,'Country Indicator Data'!$B$4:$P$300,15,FALSE)))</f>
        <v>0.99968888304815684</v>
      </c>
      <c r="H26" s="230">
        <f t="shared" si="0"/>
        <v>5</v>
      </c>
      <c r="I26" s="230">
        <f t="shared" si="1"/>
        <v>5</v>
      </c>
      <c r="J26" s="230">
        <f>IF('Crisis Indicator Data'!G23="x","x",IF(LOG('Crisis Indicator Data'!G23)&lt;J$4,0,IF(LOG('Crisis Indicator Data'!G23)&gt;J$3,5,ROUND(5-(J$3-LOG('Crisis Indicator Data'!G23))/(J$3-J$4)*5,1))))</f>
        <v>5</v>
      </c>
      <c r="K26" s="140">
        <f>IF('Crisis Indicator Data'!G23="x","x",IF(B26="Regional crisis",('Crisis Indicator Data'!G23/VLOOKUP('Impact of the crisis'!$C26,'Regional Crises'!$B$1:$R$66,5,FALSE)),'Crisis Indicator Data'!G23/VLOOKUP('Impact of the crisis'!$E26,'Country Indicator Data'!$B$4:$P$300,14,FALSE)))</f>
        <v>1</v>
      </c>
      <c r="L26" s="230">
        <f t="shared" si="2"/>
        <v>5</v>
      </c>
      <c r="M26" s="230">
        <f t="shared" si="3"/>
        <v>5</v>
      </c>
      <c r="N26" s="230">
        <f t="shared" si="4"/>
        <v>5</v>
      </c>
      <c r="O26" s="230" t="str">
        <f>IF('Crisis Indicator Data'!H23="x","x",IF('Crisis Indicator Data'!H23=0,0,IF(LOG('Crisis Indicator Data'!H23)&lt;O$4,0,IF(LOG('Crisis Indicator Data'!H23)&gt;O$3,5,ROUND(5-(O$3-LOG('Crisis Indicator Data'!H23))/(O$3-O$4)*5,1)))))</f>
        <v>x</v>
      </c>
      <c r="P26" s="140" t="str">
        <f>IF('Crisis Indicator Data'!H23="x","x",'Crisis Indicator Data'!H23/'Crisis Indicator Data'!G23)</f>
        <v>x</v>
      </c>
      <c r="Q26" s="230" t="str">
        <f t="shared" si="5"/>
        <v>x</v>
      </c>
      <c r="R26" s="230" t="str">
        <f t="shared" si="6"/>
        <v>x</v>
      </c>
      <c r="S26" s="230" t="str">
        <f>IF('Crisis Indicator Data'!I23="x","x",IF('Crisis Indicator Data'!I23=0,0,IF(LOG('Crisis Indicator Data'!I23)&lt;S$4,0,IF(LOG('Crisis Indicator Data'!I23)&gt;S$3,5,ROUND(5-(S$3-LOG('Crisis Indicator Data'!I23))/(S$3-S$4)*5,1)))))</f>
        <v>x</v>
      </c>
      <c r="T26" s="140" t="str">
        <f>IF('Crisis Indicator Data'!H23="x","x",IF('Crisis Indicator Data'!I23="x","x",'Crisis Indicator Data'!I23/'Crisis Indicator Data'!H23))</f>
        <v>x</v>
      </c>
      <c r="U26" s="230" t="str">
        <f t="shared" si="7"/>
        <v>x</v>
      </c>
      <c r="V26" s="230" t="str">
        <f t="shared" si="8"/>
        <v>x</v>
      </c>
      <c r="W26" s="230">
        <f>IF('Crisis Indicator Data'!L23="x","x",IF('Crisis Indicator Data'!L23=0,0,IF(LOG('Crisis Indicator Data'!L23)&lt;W$4,0,IF(LOG('Crisis Indicator Data'!L23)&gt;W$3,5,ROUND(5-(W$3-LOG('Crisis Indicator Data'!L23))/(W$3-W$4)*5,1)))))</f>
        <v>4.2</v>
      </c>
      <c r="X26" s="237" t="str">
        <f>IF(OR('Crisis Indicator Data'!L23="x",'Crisis Indicator Data'!H23="x"),"x",'Crisis Indicator Data'!L23/'Crisis Indicator Data'!H23)</f>
        <v>x</v>
      </c>
      <c r="Y26" s="230" t="str">
        <f t="shared" si="9"/>
        <v>x</v>
      </c>
      <c r="Z26" s="230">
        <f t="shared" si="10"/>
        <v>4.2</v>
      </c>
      <c r="AA26" s="230">
        <f t="shared" si="11"/>
        <v>4.2</v>
      </c>
      <c r="AB26" s="238">
        <f t="shared" si="12"/>
        <v>4.2</v>
      </c>
    </row>
    <row r="27" spans="1:28" x14ac:dyDescent="0.35">
      <c r="A27" s="142" t="str">
        <f>'Crisis Indicator Data'!A24</f>
        <v>Sahrawi refugees in Algeria</v>
      </c>
      <c r="B27" s="143" t="str">
        <f>'Crisis Indicator Data'!B24</f>
        <v>International displacement</v>
      </c>
      <c r="C27" s="143" t="str">
        <f>'Crisis Indicator Data'!C24</f>
        <v>DZA003</v>
      </c>
      <c r="D27" s="143" t="str">
        <f>'Crisis Indicator Data'!D24</f>
        <v>Algeria</v>
      </c>
      <c r="E27" s="144" t="str">
        <f>'Crisis Indicator Data'!E24</f>
        <v>DZA</v>
      </c>
      <c r="F27" s="236">
        <f>IF('Crisis Indicator Data'!F24="x","x",IF(LOG('Crisis Indicator Data'!F24)&lt;F$4,0,IF(LOG('Crisis Indicator Data'!F24)&gt;F$3,5,ROUND(5-(F$3-LOG('Crisis Indicator Data'!F24))/(F$3-F$4)*5,1))))</f>
        <v>3.7</v>
      </c>
      <c r="G27" s="140">
        <f>IF('Crisis Indicator Data'!F24="x","x",IF(B27="Regional crisis",('Crisis Indicator Data'!F24/VLOOKUP('Impact of the crisis'!$C27,'Regional Crises'!$B$1:$R$66,4,FALSE)),'Crisis Indicator Data'!F24/VLOOKUP('Impact of the crisis'!$E27,'Country Indicator Data'!$B$4:$P$300,15,FALSE)))</f>
        <v>6.6757888452186873E-2</v>
      </c>
      <c r="H27" s="230">
        <f t="shared" si="0"/>
        <v>0.2</v>
      </c>
      <c r="I27" s="230">
        <f t="shared" si="1"/>
        <v>1.9500000000000002</v>
      </c>
      <c r="J27" s="230">
        <f>IF('Crisis Indicator Data'!G24="x","x",IF(LOG('Crisis Indicator Data'!G24)&lt;J$4,0,IF(LOG('Crisis Indicator Data'!G24)&gt;J$3,5,ROUND(5-(J$3-LOG('Crisis Indicator Data'!G24))/(J$3-J$4)*5,1))))</f>
        <v>0</v>
      </c>
      <c r="K27" s="140">
        <f>IF('Crisis Indicator Data'!G24="x","x",IF(B27="Regional crisis",('Crisis Indicator Data'!G24/VLOOKUP('Impact of the crisis'!$C27,'Regional Crises'!$B$1:$R$66,5,FALSE)),'Crisis Indicator Data'!G24/VLOOKUP('Impact of the crisis'!$E27,'Country Indicator Data'!$B$4:$P$300,14,FALSE)))</f>
        <v>5.1740139211136887E-3</v>
      </c>
      <c r="L27" s="230">
        <f t="shared" si="2"/>
        <v>0</v>
      </c>
      <c r="M27" s="230">
        <f t="shared" si="3"/>
        <v>0</v>
      </c>
      <c r="N27" s="230">
        <f t="shared" si="4"/>
        <v>1.1000000000000001</v>
      </c>
      <c r="O27" s="230">
        <f>IF('Crisis Indicator Data'!H24="x","x",IF('Crisis Indicator Data'!H24=0,0,IF(LOG('Crisis Indicator Data'!H24)&lt;O$4,0,IF(LOG('Crisis Indicator Data'!H24)&gt;O$3,5,ROUND(5-(O$3-LOG('Crisis Indicator Data'!H24))/(O$3-O$4)*5,1)))))</f>
        <v>1.2</v>
      </c>
      <c r="P27" s="140">
        <f>IF('Crisis Indicator Data'!H24="x","x",'Crisis Indicator Data'!H24/'Crisis Indicator Data'!G24)</f>
        <v>0.78026905829596416</v>
      </c>
      <c r="Q27" s="230">
        <f t="shared" si="5"/>
        <v>3.9</v>
      </c>
      <c r="R27" s="230">
        <f t="shared" si="6"/>
        <v>2.5499999999999998</v>
      </c>
      <c r="S27" s="230">
        <f>IF('Crisis Indicator Data'!I24="x","x",IF('Crisis Indicator Data'!I24=0,0,IF(LOG('Crisis Indicator Data'!I24)&lt;S$4,0,IF(LOG('Crisis Indicator Data'!I24)&gt;S$3,5,ROUND(5-(S$3-LOG('Crisis Indicator Data'!I24))/(S$3-S$4)*5,1)))))</f>
        <v>3.2</v>
      </c>
      <c r="T27" s="140">
        <f>IF('Crisis Indicator Data'!H24="x","x",IF('Crisis Indicator Data'!I24="x","x",'Crisis Indicator Data'!I24/'Crisis Indicator Data'!H24))</f>
        <v>1</v>
      </c>
      <c r="U27" s="230">
        <f t="shared" si="7"/>
        <v>5</v>
      </c>
      <c r="V27" s="230">
        <f t="shared" si="8"/>
        <v>4.0999999999999996</v>
      </c>
      <c r="W27" s="230">
        <f>IF('Crisis Indicator Data'!L24="x","x",IF('Crisis Indicator Data'!L24=0,0,IF(LOG('Crisis Indicator Data'!L24)&lt;W$4,0,IF(LOG('Crisis Indicator Data'!L24)&gt;W$3,5,ROUND(5-(W$3-LOG('Crisis Indicator Data'!L24))/(W$3-W$4)*5,1)))))</f>
        <v>0</v>
      </c>
      <c r="X27" s="237">
        <f>IF(OR('Crisis Indicator Data'!L24="x",'Crisis Indicator Data'!H24="x"),"x",'Crisis Indicator Data'!L24/'Crisis Indicator Data'!H24)</f>
        <v>0</v>
      </c>
      <c r="Y27" s="230">
        <f t="shared" si="9"/>
        <v>0</v>
      </c>
      <c r="Z27" s="230">
        <f t="shared" si="10"/>
        <v>0</v>
      </c>
      <c r="AA27" s="230">
        <f t="shared" si="11"/>
        <v>2.6</v>
      </c>
      <c r="AB27" s="238">
        <f t="shared" si="12"/>
        <v>2.6</v>
      </c>
    </row>
    <row r="28" spans="1:28" x14ac:dyDescent="0.35">
      <c r="A28" s="142" t="str">
        <f>'Crisis Indicator Data'!A25</f>
        <v>Multiple crises in Algeria</v>
      </c>
      <c r="B28" s="143" t="str">
        <f>'Crisis Indicator Data'!B25</f>
        <v>Multiple crises country</v>
      </c>
      <c r="C28" s="143" t="str">
        <f>'Crisis Indicator Data'!C25</f>
        <v>DZA004</v>
      </c>
      <c r="D28" s="143" t="str">
        <f>'Crisis Indicator Data'!D25</f>
        <v>Algeria</v>
      </c>
      <c r="E28" s="144" t="str">
        <f>'Crisis Indicator Data'!E25</f>
        <v>DZA</v>
      </c>
      <c r="F28" s="236">
        <f>IF('Crisis Indicator Data'!F25="x","x",IF(LOG('Crisis Indicator Data'!F25)&lt;F$4,0,IF(LOG('Crisis Indicator Data'!F25)&gt;F$3,5,ROUND(5-(F$3-LOG('Crisis Indicator Data'!F25))/(F$3-F$4)*5,1))))</f>
        <v>5</v>
      </c>
      <c r="G28" s="140">
        <f>IF('Crisis Indicator Data'!F25="x","x",IF(B28="Regional crisis",('Crisis Indicator Data'!F25/VLOOKUP('Impact of the crisis'!$C28,'Regional Crises'!$B$1:$R$66,4,FALSE)),'Crisis Indicator Data'!F25/VLOOKUP('Impact of the crisis'!$E28,'Country Indicator Data'!$B$4:$P$300,15,FALSE)))</f>
        <v>0.99968888304815684</v>
      </c>
      <c r="H28" s="230">
        <f t="shared" si="0"/>
        <v>5</v>
      </c>
      <c r="I28" s="230">
        <f t="shared" si="1"/>
        <v>5</v>
      </c>
      <c r="J28" s="230">
        <f>IF('Crisis Indicator Data'!G25="x","x",IF(LOG('Crisis Indicator Data'!G25)&lt;J$4,0,IF(LOG('Crisis Indicator Data'!G25)&gt;J$3,5,ROUND(5-(J$3-LOG('Crisis Indicator Data'!G25))/(J$3-J$4)*5,1))))</f>
        <v>5</v>
      </c>
      <c r="K28" s="140">
        <f>IF('Crisis Indicator Data'!G25="x","x",IF(B28="Regional crisis",('Crisis Indicator Data'!G25/VLOOKUP('Impact of the crisis'!$C28,'Regional Crises'!$B$1:$R$66,5,FALSE)),'Crisis Indicator Data'!G25/VLOOKUP('Impact of the crisis'!$E28,'Country Indicator Data'!$B$4:$P$300,14,FALSE)))</f>
        <v>1</v>
      </c>
      <c r="L28" s="230">
        <f t="shared" si="2"/>
        <v>5</v>
      </c>
      <c r="M28" s="230">
        <f t="shared" si="3"/>
        <v>5</v>
      </c>
      <c r="N28" s="230">
        <f t="shared" si="4"/>
        <v>5</v>
      </c>
      <c r="O28" s="230" t="str">
        <f>IF('Crisis Indicator Data'!H25="x","x",IF('Crisis Indicator Data'!H25=0,0,IF(LOG('Crisis Indicator Data'!H25)&lt;O$4,0,IF(LOG('Crisis Indicator Data'!H25)&gt;O$3,5,ROUND(5-(O$3-LOG('Crisis Indicator Data'!H25))/(O$3-O$4)*5,1)))))</f>
        <v>x</v>
      </c>
      <c r="P28" s="140" t="str">
        <f>IF('Crisis Indicator Data'!H25="x","x",'Crisis Indicator Data'!H25/'Crisis Indicator Data'!G25)</f>
        <v>x</v>
      </c>
      <c r="Q28" s="230" t="str">
        <f t="shared" si="5"/>
        <v>x</v>
      </c>
      <c r="R28" s="230" t="str">
        <f t="shared" si="6"/>
        <v>x</v>
      </c>
      <c r="S28" s="230" t="str">
        <f>IF('Crisis Indicator Data'!I25="x","x",IF('Crisis Indicator Data'!I25=0,0,IF(LOG('Crisis Indicator Data'!I25)&lt;S$4,0,IF(LOG('Crisis Indicator Data'!I25)&gt;S$3,5,ROUND(5-(S$3-LOG('Crisis Indicator Data'!I25))/(S$3-S$4)*5,1)))))</f>
        <v>x</v>
      </c>
      <c r="T28" s="140" t="str">
        <f>IF('Crisis Indicator Data'!H25="x","x",IF('Crisis Indicator Data'!I25="x","x",'Crisis Indicator Data'!I25/'Crisis Indicator Data'!H25))</f>
        <v>x</v>
      </c>
      <c r="U28" s="230" t="str">
        <f t="shared" si="7"/>
        <v>x</v>
      </c>
      <c r="V28" s="230" t="str">
        <f t="shared" si="8"/>
        <v>x</v>
      </c>
      <c r="W28" s="230">
        <f>IF('Crisis Indicator Data'!L25="x","x",IF('Crisis Indicator Data'!L25=0,0,IF(LOG('Crisis Indicator Data'!L25)&lt;W$4,0,IF(LOG('Crisis Indicator Data'!L25)&gt;W$3,5,ROUND(5-(W$3-LOG('Crisis Indicator Data'!L25))/(W$3-W$4)*5,1)))))</f>
        <v>4</v>
      </c>
      <c r="X28" s="237" t="str">
        <f>IF(OR('Crisis Indicator Data'!L25="x",'Crisis Indicator Data'!H25="x"),"x",'Crisis Indicator Data'!L25/'Crisis Indicator Data'!H25)</f>
        <v>x</v>
      </c>
      <c r="Y28" s="230" t="str">
        <f t="shared" si="9"/>
        <v>x</v>
      </c>
      <c r="Z28" s="230">
        <f t="shared" si="10"/>
        <v>4</v>
      </c>
      <c r="AA28" s="230">
        <f t="shared" si="11"/>
        <v>4</v>
      </c>
      <c r="AB28" s="238">
        <f t="shared" si="12"/>
        <v>4</v>
      </c>
    </row>
    <row r="29" spans="1:28" x14ac:dyDescent="0.3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4" t="str">
        <f>'Crisis Indicator Data'!E26</f>
        <v>ECU</v>
      </c>
      <c r="F29" s="236">
        <f>IF('Crisis Indicator Data'!F26="x","x",IF(LOG('Crisis Indicator Data'!F26)&lt;F$4,0,IF(LOG('Crisis Indicator Data'!F26)&gt;F$3,5,ROUND(5-(F$3-LOG('Crisis Indicator Data'!F26))/(F$3-F$4)*5,1))))</f>
        <v>0.9</v>
      </c>
      <c r="G29" s="140">
        <f>IF('Crisis Indicator Data'!F26="x","x",IF(B29="Regional crisis",('Crisis Indicator Data'!F26/VLOOKUP('Impact of the crisis'!$C29,'Regional Crises'!$B$1:$R$66,4,FALSE)),'Crisis Indicator Data'!F26/VLOOKUP('Impact of the crisis'!$E29,'Country Indicator Data'!$B$4:$P$300,15,FALSE)))</f>
        <v>1.3887099371879529E-2</v>
      </c>
      <c r="H29" s="230">
        <f t="shared" si="0"/>
        <v>0</v>
      </c>
      <c r="I29" s="230">
        <f t="shared" si="1"/>
        <v>0.45</v>
      </c>
      <c r="J29" s="230">
        <f>IF('Crisis Indicator Data'!G26="x","x",IF(LOG('Crisis Indicator Data'!G26)&lt;J$4,0,IF(LOG('Crisis Indicator Data'!G26)&gt;J$3,5,ROUND(5-(J$3-LOG('Crisis Indicator Data'!G26))/(J$3-J$4)*5,1))))</f>
        <v>2.5</v>
      </c>
      <c r="K29" s="140">
        <f>IF('Crisis Indicator Data'!G26="x","x",IF(B29="Regional crisis",('Crisis Indicator Data'!G26/VLOOKUP('Impact of the crisis'!$C29,'Regional Crises'!$B$1:$R$66,5,FALSE)),'Crisis Indicator Data'!G26/VLOOKUP('Impact of the crisis'!$E29,'Country Indicator Data'!$B$4:$P$300,14,FALSE)))</f>
        <v>0.36649602586555302</v>
      </c>
      <c r="L29" s="230">
        <f t="shared" si="2"/>
        <v>1.8</v>
      </c>
      <c r="M29" s="230">
        <f t="shared" si="3"/>
        <v>2.15</v>
      </c>
      <c r="N29" s="230">
        <f t="shared" si="4"/>
        <v>1.4</v>
      </c>
      <c r="O29" s="230">
        <f>IF('Crisis Indicator Data'!H26="x","x",IF('Crisis Indicator Data'!H26=0,0,IF(LOG('Crisis Indicator Data'!H26)&lt;O$4,0,IF(LOG('Crisis Indicator Data'!H26)&gt;O$3,5,ROUND(5-(O$3-LOG('Crisis Indicator Data'!H26))/(O$3-O$4)*5,1)))))</f>
        <v>2.2000000000000002</v>
      </c>
      <c r="P29" s="140">
        <f>IF('Crisis Indicator Data'!H26="x","x",'Crisis Indicator Data'!H26/'Crisis Indicator Data'!G26)</f>
        <v>0.11486859033265943</v>
      </c>
      <c r="Q29" s="230">
        <f t="shared" si="5"/>
        <v>0.5</v>
      </c>
      <c r="R29" s="230">
        <f t="shared" si="6"/>
        <v>1.35</v>
      </c>
      <c r="S29" s="230">
        <f>IF('Crisis Indicator Data'!I26="x","x",IF('Crisis Indicator Data'!I26=0,0,IF(LOG('Crisis Indicator Data'!I26)&lt;S$4,0,IF(LOG('Crisis Indicator Data'!I26)&gt;S$3,5,ROUND(5-(S$3-LOG('Crisis Indicator Data'!I26))/(S$3-S$4)*5,1)))))</f>
        <v>3.7</v>
      </c>
      <c r="T29" s="140">
        <f>IF('Crisis Indicator Data'!H26="x","x",IF('Crisis Indicator Data'!I26="x","x",'Crisis Indicator Data'!I26/'Crisis Indicator Data'!H26))</f>
        <v>0.66559999999999997</v>
      </c>
      <c r="U29" s="230">
        <f t="shared" si="7"/>
        <v>5</v>
      </c>
      <c r="V29" s="230">
        <f t="shared" si="8"/>
        <v>4.4000000000000004</v>
      </c>
      <c r="W29" s="230">
        <f>IF('Crisis Indicator Data'!L26="x","x",IF('Crisis Indicator Data'!L26=0,0,IF(LOG('Crisis Indicator Data'!L26)&lt;W$4,0,IF(LOG('Crisis Indicator Data'!L26)&gt;W$3,5,ROUND(5-(W$3-LOG('Crisis Indicator Data'!L26))/(W$3-W$4)*5,1)))))</f>
        <v>0</v>
      </c>
      <c r="X29" s="237">
        <f>IF(OR('Crisis Indicator Data'!L26="x",'Crisis Indicator Data'!H26="x"),"x",'Crisis Indicator Data'!L26/'Crisis Indicator Data'!H26)</f>
        <v>1.5999999999999999E-6</v>
      </c>
      <c r="Y29" s="230">
        <f t="shared" si="9"/>
        <v>0.1</v>
      </c>
      <c r="Z29" s="230">
        <f t="shared" si="10"/>
        <v>0.1</v>
      </c>
      <c r="AA29" s="230">
        <f t="shared" si="11"/>
        <v>2.9</v>
      </c>
      <c r="AB29" s="238">
        <f t="shared" si="12"/>
        <v>2.2000000000000002</v>
      </c>
    </row>
    <row r="30" spans="1:28" x14ac:dyDescent="0.35">
      <c r="A30" s="142" t="str">
        <f>'Crisis Indicator Data'!A27</f>
        <v>Syrian Refugee Crisis in Egypt</v>
      </c>
      <c r="B30" s="143" t="str">
        <f>'Crisis Indicator Data'!B27</f>
        <v>International displacement</v>
      </c>
      <c r="C30" s="143" t="str">
        <f>'Crisis Indicator Data'!C27</f>
        <v>EGY002</v>
      </c>
      <c r="D30" s="143" t="str">
        <f>'Crisis Indicator Data'!D27</f>
        <v>Egypt</v>
      </c>
      <c r="E30" s="144" t="str">
        <f>'Crisis Indicator Data'!E27</f>
        <v>EGY</v>
      </c>
      <c r="F30" s="236">
        <f>IF('Crisis Indicator Data'!F27="x","x",IF(LOG('Crisis Indicator Data'!F27)&lt;F$4,0,IF(LOG('Crisis Indicator Data'!F27)&gt;F$3,5,ROUND(5-(F$3-LOG('Crisis Indicator Data'!F27))/(F$3-F$4)*5,1))))</f>
        <v>3.3</v>
      </c>
      <c r="G30" s="140">
        <f>IF('Crisis Indicator Data'!F27="x","x",IF(B30="Regional crisis",('Crisis Indicator Data'!F27/VLOOKUP('Impact of the crisis'!$C30,'Regional Crises'!$B$1:$R$66,4,FALSE)),'Crisis Indicator Data'!F27/VLOOKUP('Impact of the crisis'!$E30,'Country Indicator Data'!$B$4:$P$300,15,FALSE)))</f>
        <v>9.1488040584660202E-2</v>
      </c>
      <c r="H30" s="230">
        <f t="shared" si="0"/>
        <v>0.4</v>
      </c>
      <c r="I30" s="230">
        <f t="shared" si="1"/>
        <v>1.8499999999999999</v>
      </c>
      <c r="J30" s="230">
        <f>IF('Crisis Indicator Data'!G27="x","x",IF(LOG('Crisis Indicator Data'!G27)&lt;J$4,0,IF(LOG('Crisis Indicator Data'!G27)&gt;J$3,5,ROUND(5-(J$3-LOG('Crisis Indicator Data'!G27))/(J$3-J$4)*5,1))))</f>
        <v>4.5999999999999996</v>
      </c>
      <c r="K30" s="140">
        <f>IF('Crisis Indicator Data'!G27="x","x",IF(B30="Regional crisis",('Crisis Indicator Data'!G27/VLOOKUP('Impact of the crisis'!$C30,'Regional Crises'!$B$1:$R$66,5,FALSE)),'Crisis Indicator Data'!G27/VLOOKUP('Impact of the crisis'!$E30,'Country Indicator Data'!$B$4:$P$300,14,FALSE)))</f>
        <v>0.23209945411802207</v>
      </c>
      <c r="L30" s="230">
        <f t="shared" si="2"/>
        <v>1.1000000000000001</v>
      </c>
      <c r="M30" s="230">
        <f t="shared" si="3"/>
        <v>2.8499999999999996</v>
      </c>
      <c r="N30" s="230">
        <f t="shared" si="4"/>
        <v>2.4</v>
      </c>
      <c r="O30" s="230">
        <f>IF('Crisis Indicator Data'!H27="x","x",IF('Crisis Indicator Data'!H27=0,0,IF(LOG('Crisis Indicator Data'!H27)&lt;O$4,0,IF(LOG('Crisis Indicator Data'!H27)&gt;O$3,5,ROUND(5-(O$3-LOG('Crisis Indicator Data'!H27))/(O$3-O$4)*5,1)))))</f>
        <v>2.8</v>
      </c>
      <c r="P30" s="140">
        <f>IF('Crisis Indicator Data'!H27="x","x",'Crisis Indicator Data'!H27/'Crisis Indicator Data'!G27)</f>
        <v>6.1759656652360516E-2</v>
      </c>
      <c r="Q30" s="230">
        <f t="shared" si="5"/>
        <v>0.3</v>
      </c>
      <c r="R30" s="230">
        <f t="shared" si="6"/>
        <v>1.5499999999999998</v>
      </c>
      <c r="S30" s="230">
        <f>IF('Crisis Indicator Data'!I27="x","x",IF('Crisis Indicator Data'!I27=0,0,IF(LOG('Crisis Indicator Data'!I27)&lt;S$4,0,IF(LOG('Crisis Indicator Data'!I27)&gt;S$3,5,ROUND(5-(S$3-LOG('Crisis Indicator Data'!I27))/(S$3-S$4)*5,1)))))</f>
        <v>3.9</v>
      </c>
      <c r="T30" s="140">
        <f>IF('Crisis Indicator Data'!H27="x","x",IF('Crisis Indicator Data'!I27="x","x",'Crisis Indicator Data'!I27/'Crisis Indicator Data'!H27))</f>
        <v>0.34954829742876997</v>
      </c>
      <c r="U30" s="230">
        <f t="shared" si="7"/>
        <v>5</v>
      </c>
      <c r="V30" s="230">
        <f t="shared" si="8"/>
        <v>4.5</v>
      </c>
      <c r="W30" s="230">
        <f>IF('Crisis Indicator Data'!L27="x","x",IF('Crisis Indicator Data'!L27=0,0,IF(LOG('Crisis Indicator Data'!L27)&lt;W$4,0,IF(LOG('Crisis Indicator Data'!L27)&gt;W$3,5,ROUND(5-(W$3-LOG('Crisis Indicator Data'!L27))/(W$3-W$4)*5,1)))))</f>
        <v>0</v>
      </c>
      <c r="X30" s="237">
        <f>IF(OR('Crisis Indicator Data'!L27="x",'Crisis Indicator Data'!H27="x"),"x",'Crisis Indicator Data'!L27/'Crisis Indicator Data'!H27)</f>
        <v>0</v>
      </c>
      <c r="Y30" s="230">
        <f t="shared" si="9"/>
        <v>0</v>
      </c>
      <c r="Z30" s="230">
        <f t="shared" si="10"/>
        <v>0</v>
      </c>
      <c r="AA30" s="230">
        <f t="shared" si="11"/>
        <v>2.9</v>
      </c>
      <c r="AB30" s="238">
        <f t="shared" si="12"/>
        <v>2.2999999999999998</v>
      </c>
    </row>
    <row r="31" spans="1:28" x14ac:dyDescent="0.35">
      <c r="A31" s="142" t="str">
        <f>'Crisis Indicator Data'!A28</f>
        <v>Complex crisis in Eritrea</v>
      </c>
      <c r="B31" s="143" t="str">
        <f>'Crisis Indicator Data'!B28</f>
        <v>Complex crisis</v>
      </c>
      <c r="C31" s="143" t="str">
        <f>'Crisis Indicator Data'!C28</f>
        <v>ERI001</v>
      </c>
      <c r="D31" s="143" t="str">
        <f>'Crisis Indicator Data'!D28</f>
        <v>Eritrea</v>
      </c>
      <c r="E31" s="144" t="str">
        <f>'Crisis Indicator Data'!E28</f>
        <v>ERI</v>
      </c>
      <c r="F31" s="236">
        <f>IF('Crisis Indicator Data'!F28="x","x",IF(LOG('Crisis Indicator Data'!F28)&lt;F$4,0,IF(LOG('Crisis Indicator Data'!F28)&gt;F$3,5,ROUND(5-(F$3-LOG('Crisis Indicator Data'!F28))/(F$3-F$4)*5,1))))</f>
        <v>3.3</v>
      </c>
      <c r="G31" s="140">
        <f>IF('Crisis Indicator Data'!F28="x","x",IF(B31="Regional crisis",('Crisis Indicator Data'!F28/VLOOKUP('Impact of the crisis'!$C31,'Regional Crises'!$B$1:$R$66,4,FALSE)),'Crisis Indicator Data'!F28/VLOOKUP('Impact of the crisis'!$E31,'Country Indicator Data'!$B$4:$P$300,15,FALSE)))</f>
        <v>1</v>
      </c>
      <c r="H31" s="230">
        <f t="shared" si="0"/>
        <v>5</v>
      </c>
      <c r="I31" s="230">
        <f t="shared" si="1"/>
        <v>4.1500000000000004</v>
      </c>
      <c r="J31" s="230">
        <f>IF('Crisis Indicator Data'!G28="x","x",IF(LOG('Crisis Indicator Data'!G28)&lt;J$4,0,IF(LOG('Crisis Indicator Data'!G28)&gt;J$3,5,ROUND(5-(J$3-LOG('Crisis Indicator Data'!G28))/(J$3-J$4)*5,1))))</f>
        <v>1.7</v>
      </c>
      <c r="K31" s="140">
        <f>IF('Crisis Indicator Data'!G28="x","x",IF(B31="Regional crisis",('Crisis Indicator Data'!G28/VLOOKUP('Impact of the crisis'!$C31,'Regional Crises'!$B$1:$R$66,5,FALSE)),'Crisis Indicator Data'!G28/VLOOKUP('Impact of the crisis'!$E31,'Country Indicator Data'!$B$4:$P$300,14,FALSE)))</f>
        <v>1</v>
      </c>
      <c r="L31" s="230">
        <f t="shared" si="2"/>
        <v>5</v>
      </c>
      <c r="M31" s="230">
        <f t="shared" si="3"/>
        <v>3.35</v>
      </c>
      <c r="N31" s="230">
        <f t="shared" si="4"/>
        <v>3.8</v>
      </c>
      <c r="O31" s="230">
        <f>IF('Crisis Indicator Data'!H28="x","x",IF('Crisis Indicator Data'!H28=0,0,IF(LOG('Crisis Indicator Data'!H28)&lt;O$4,0,IF(LOG('Crisis Indicator Data'!H28)&gt;O$3,5,ROUND(5-(O$3-LOG('Crisis Indicator Data'!H28))/(O$3-O$4)*5,1)))))</f>
        <v>3.2</v>
      </c>
      <c r="P31" s="140">
        <f>IF('Crisis Indicator Data'!H28="x","x",'Crisis Indicator Data'!H28/'Crisis Indicator Data'!G28)</f>
        <v>0.80012395413696935</v>
      </c>
      <c r="Q31" s="230">
        <f t="shared" si="5"/>
        <v>4</v>
      </c>
      <c r="R31" s="230">
        <f t="shared" si="6"/>
        <v>3.6</v>
      </c>
      <c r="S31" s="230">
        <f>IF('Crisis Indicator Data'!I28="x","x",IF('Crisis Indicator Data'!I28=0,0,IF(LOG('Crisis Indicator Data'!I28)&lt;S$4,0,IF(LOG('Crisis Indicator Data'!I28)&gt;S$3,5,ROUND(5-(S$3-LOG('Crisis Indicator Data'!I28))/(S$3-S$4)*5,1)))))</f>
        <v>3.6</v>
      </c>
      <c r="T31" s="140">
        <f>IF('Crisis Indicator Data'!H28="x","x",IF('Crisis Indicator Data'!I28="x","x",'Crisis Indicator Data'!I28/'Crisis Indicator Data'!H28))</f>
        <v>0.12161115414407436</v>
      </c>
      <c r="U31" s="230">
        <f t="shared" si="7"/>
        <v>4.0999999999999996</v>
      </c>
      <c r="V31" s="230">
        <f t="shared" si="8"/>
        <v>3.9</v>
      </c>
      <c r="W31" s="230">
        <f>IF('Crisis Indicator Data'!L28="x","x",IF('Crisis Indicator Data'!L28=0,0,IF(LOG('Crisis Indicator Data'!L28)&lt;W$4,0,IF(LOG('Crisis Indicator Data'!L28)&gt;W$3,5,ROUND(5-(W$3-LOG('Crisis Indicator Data'!L28))/(W$3-W$4)*5,1)))))</f>
        <v>0</v>
      </c>
      <c r="X31" s="237">
        <f>IF(OR('Crisis Indicator Data'!L28="x",'Crisis Indicator Data'!H28="x"),"x",'Crisis Indicator Data'!L28/'Crisis Indicator Data'!H28)</f>
        <v>0</v>
      </c>
      <c r="Y31" s="230">
        <f t="shared" si="9"/>
        <v>0</v>
      </c>
      <c r="Z31" s="230">
        <f t="shared" si="10"/>
        <v>0</v>
      </c>
      <c r="AA31" s="230">
        <f t="shared" si="11"/>
        <v>2.4</v>
      </c>
      <c r="AB31" s="238">
        <f t="shared" si="12"/>
        <v>3.1</v>
      </c>
    </row>
    <row r="32" spans="1:28" x14ac:dyDescent="0.35">
      <c r="A32" s="142" t="str">
        <f>'Crisis Indicator Data'!A29</f>
        <v>Mixed migration flows in spain</v>
      </c>
      <c r="B32" s="143" t="str">
        <f>'Crisis Indicator Data'!B29</f>
        <v>International displacement</v>
      </c>
      <c r="C32" s="143" t="str">
        <f>'Crisis Indicator Data'!C29</f>
        <v>ESP002</v>
      </c>
      <c r="D32" s="143" t="str">
        <f>'Crisis Indicator Data'!D29</f>
        <v>Spain</v>
      </c>
      <c r="E32" s="144" t="str">
        <f>'Crisis Indicator Data'!E29</f>
        <v>ESP</v>
      </c>
      <c r="F32" s="236">
        <f>IF('Crisis Indicator Data'!F29="x","x",IF(LOG('Crisis Indicator Data'!F29)&lt;F$4,0,IF(LOG('Crisis Indicator Data'!F29)&gt;F$3,5,ROUND(5-(F$3-LOG('Crisis Indicator Data'!F29))/(F$3-F$4)*5,1))))</f>
        <v>3.3</v>
      </c>
      <c r="G32" s="140">
        <f>IF('Crisis Indicator Data'!F29="x","x",IF(B32="Regional crisis",('Crisis Indicator Data'!F29/VLOOKUP('Impact of the crisis'!$C32,'Regional Crises'!$B$1:$R$66,4,FALSE)),'Crisis Indicator Data'!F29/VLOOKUP('Impact of the crisis'!$E32,'Country Indicator Data'!$B$4:$P$300,15,FALSE)))</f>
        <v>0.18514224025909118</v>
      </c>
      <c r="H32" s="230">
        <f t="shared" si="0"/>
        <v>0.8</v>
      </c>
      <c r="I32" s="230">
        <f t="shared" si="1"/>
        <v>2.0499999999999998</v>
      </c>
      <c r="J32" s="230">
        <f>IF('Crisis Indicator Data'!G29="x","x",IF(LOG('Crisis Indicator Data'!G29)&lt;J$4,0,IF(LOG('Crisis Indicator Data'!G29)&gt;J$3,5,ROUND(5-(J$3-LOG('Crisis Indicator Data'!G29))/(J$3-J$4)*5,1))))</f>
        <v>3.6</v>
      </c>
      <c r="K32" s="140">
        <f>IF('Crisis Indicator Data'!G29="x","x",IF(B32="Regional crisis",('Crisis Indicator Data'!G29/VLOOKUP('Impact of the crisis'!$C32,'Regional Crises'!$B$1:$R$66,5,FALSE)),'Crisis Indicator Data'!G29/VLOOKUP('Impact of the crisis'!$E32,'Country Indicator Data'!$B$4:$P$300,14,FALSE)))</f>
        <v>0.25454043375746116</v>
      </c>
      <c r="L32" s="230">
        <f t="shared" si="2"/>
        <v>1.2</v>
      </c>
      <c r="M32" s="230">
        <f t="shared" si="3"/>
        <v>2.4</v>
      </c>
      <c r="N32" s="230">
        <f t="shared" si="4"/>
        <v>2.2000000000000002</v>
      </c>
      <c r="O32" s="230">
        <f>IF('Crisis Indicator Data'!H29="x","x",IF('Crisis Indicator Data'!H29=0,0,IF(LOG('Crisis Indicator Data'!H29)&lt;O$4,0,IF(LOG('Crisis Indicator Data'!H29)&gt;O$3,5,ROUND(5-(O$3-LOG('Crisis Indicator Data'!H29))/(O$3-O$4)*5,1)))))</f>
        <v>0.9</v>
      </c>
      <c r="P32" s="140">
        <f>IF('Crisis Indicator Data'!H29="x","x",'Crisis Indicator Data'!H29/'Crisis Indicator Data'!G29)</f>
        <v>9.5969289827255271E-3</v>
      </c>
      <c r="Q32" s="230">
        <f t="shared" si="5"/>
        <v>0</v>
      </c>
      <c r="R32" s="230">
        <f t="shared" si="6"/>
        <v>0.45</v>
      </c>
      <c r="S32" s="230">
        <f>IF('Crisis Indicator Data'!I29="x","x",IF('Crisis Indicator Data'!I29=0,0,IF(LOG('Crisis Indicator Data'!I29)&lt;S$4,0,IF(LOG('Crisis Indicator Data'!I29)&gt;S$3,5,ROUND(5-(S$3-LOG('Crisis Indicator Data'!I29))/(S$3-S$4)*5,1)))))</f>
        <v>2.9</v>
      </c>
      <c r="T32" s="140">
        <f>IF('Crisis Indicator Data'!H29="x","x",IF('Crisis Indicator Data'!I29="x","x",'Crisis Indicator Data'!I29/'Crisis Indicator Data'!H29))</f>
        <v>1</v>
      </c>
      <c r="U32" s="230">
        <f t="shared" si="7"/>
        <v>5</v>
      </c>
      <c r="V32" s="230">
        <f t="shared" si="8"/>
        <v>4</v>
      </c>
      <c r="W32" s="230">
        <f>IF('Crisis Indicator Data'!L29="x","x",IF('Crisis Indicator Data'!L29=0,0,IF(LOG('Crisis Indicator Data'!L29)&lt;W$4,0,IF(LOG('Crisis Indicator Data'!L29)&gt;W$3,5,ROUND(5-(W$3-LOG('Crisis Indicator Data'!L29))/(W$3-W$4)*5,1)))))</f>
        <v>3</v>
      </c>
      <c r="X32" s="237">
        <f>IF(OR('Crisis Indicator Data'!L29="x",'Crisis Indicator Data'!H29="x"),"x",'Crisis Indicator Data'!L29/'Crisis Indicator Data'!H29)</f>
        <v>1.1391304347826087E-3</v>
      </c>
      <c r="Y32" s="230">
        <f t="shared" si="9"/>
        <v>5</v>
      </c>
      <c r="Z32" s="230">
        <f t="shared" si="10"/>
        <v>4</v>
      </c>
      <c r="AA32" s="230">
        <f t="shared" si="11"/>
        <v>4</v>
      </c>
      <c r="AB32" s="238">
        <f t="shared" si="12"/>
        <v>2.6</v>
      </c>
    </row>
    <row r="33" spans="1:28" x14ac:dyDescent="0.35">
      <c r="A33" s="142" t="str">
        <f>'Crisis Indicator Data'!A30</f>
        <v>Complex crisis in Ethiopia</v>
      </c>
      <c r="B33" s="143" t="str">
        <f>'Crisis Indicator Data'!B30</f>
        <v>Complex crisis</v>
      </c>
      <c r="C33" s="143" t="str">
        <f>'Crisis Indicator Data'!C30</f>
        <v>ETH001</v>
      </c>
      <c r="D33" s="143" t="str">
        <f>'Crisis Indicator Data'!D30</f>
        <v>Ethiopia</v>
      </c>
      <c r="E33" s="144" t="str">
        <f>'Crisis Indicator Data'!E30</f>
        <v>ETH</v>
      </c>
      <c r="F33" s="236">
        <f>IF('Crisis Indicator Data'!F30="x","x",IF(LOG('Crisis Indicator Data'!F30)&lt;F$4,0,IF(LOG('Crisis Indicator Data'!F30)&gt;F$3,5,ROUND(5-(F$3-LOG('Crisis Indicator Data'!F30))/(F$3-F$4)*5,1))))</f>
        <v>5</v>
      </c>
      <c r="G33" s="140">
        <f>IF('Crisis Indicator Data'!F30="x","x",IF(B33="Regional crisis",('Crisis Indicator Data'!F30/VLOOKUP('Impact of the crisis'!$C33,'Regional Crises'!$B$1:$R$66,4,FALSE)),'Crisis Indicator Data'!F30/VLOOKUP('Impact of the crisis'!$E33,'Country Indicator Data'!$B$4:$P$300,15,FALSE)))</f>
        <v>1.063652</v>
      </c>
      <c r="H33" s="230">
        <f t="shared" si="0"/>
        <v>5</v>
      </c>
      <c r="I33" s="230">
        <f t="shared" si="1"/>
        <v>5</v>
      </c>
      <c r="J33" s="230">
        <f>IF('Crisis Indicator Data'!G30="x","x",IF(LOG('Crisis Indicator Data'!G30)&lt;J$4,0,IF(LOG('Crisis Indicator Data'!G30)&gt;J$3,5,ROUND(5-(J$3-LOG('Crisis Indicator Data'!G30))/(J$3-J$4)*5,1))))</f>
        <v>5</v>
      </c>
      <c r="K33" s="140">
        <f>IF('Crisis Indicator Data'!G30="x","x",IF(B33="Regional crisis",('Crisis Indicator Data'!G30/VLOOKUP('Impact of the crisis'!$C33,'Regional Crises'!$B$1:$R$66,5,FALSE)),'Crisis Indicator Data'!G30/VLOOKUP('Impact of the crisis'!$E33,'Country Indicator Data'!$B$4:$P$300,14,FALSE)))</f>
        <v>1</v>
      </c>
      <c r="L33" s="230">
        <f t="shared" si="2"/>
        <v>5</v>
      </c>
      <c r="M33" s="230">
        <f t="shared" si="3"/>
        <v>5</v>
      </c>
      <c r="N33" s="230">
        <f t="shared" si="4"/>
        <v>5</v>
      </c>
      <c r="O33" s="230">
        <f>IF('Crisis Indicator Data'!H30="x","x",IF('Crisis Indicator Data'!H30=0,0,IF(LOG('Crisis Indicator Data'!H30)&lt;O$4,0,IF(LOG('Crisis Indicator Data'!H30)&gt;O$3,5,ROUND(5-(O$3-LOG('Crisis Indicator Data'!H30))/(O$3-O$4)*5,1)))))</f>
        <v>5</v>
      </c>
      <c r="P33" s="140">
        <f>IF('Crisis Indicator Data'!H30="x","x",'Crisis Indicator Data'!H30/'Crisis Indicator Data'!G30)</f>
        <v>1</v>
      </c>
      <c r="Q33" s="230">
        <f t="shared" si="5"/>
        <v>5</v>
      </c>
      <c r="R33" s="230">
        <f t="shared" si="6"/>
        <v>5</v>
      </c>
      <c r="S33" s="230">
        <f>IF('Crisis Indicator Data'!I30="x","x",IF('Crisis Indicator Data'!I30=0,0,IF(LOG('Crisis Indicator Data'!I30)&lt;S$4,0,IF(LOG('Crisis Indicator Data'!I30)&gt;S$3,5,ROUND(5-(S$3-LOG('Crisis Indicator Data'!I30))/(S$3-S$4)*5,1)))))</f>
        <v>5</v>
      </c>
      <c r="T33" s="140">
        <f>IF('Crisis Indicator Data'!H30="x","x",IF('Crisis Indicator Data'!I30="x","x",'Crisis Indicator Data'!I30/'Crisis Indicator Data'!H30))</f>
        <v>6.0279652844744458E-2</v>
      </c>
      <c r="U33" s="230">
        <f t="shared" si="7"/>
        <v>2</v>
      </c>
      <c r="V33" s="230">
        <f t="shared" si="8"/>
        <v>3.5</v>
      </c>
      <c r="W33" s="230">
        <f>IF('Crisis Indicator Data'!L30="x","x",IF('Crisis Indicator Data'!L30=0,0,IF(LOG('Crisis Indicator Data'!L30)&lt;W$4,0,IF(LOG('Crisis Indicator Data'!L30)&gt;W$3,5,ROUND(5-(W$3-LOG('Crisis Indicator Data'!L30))/(W$3-W$4)*5,1)))))</f>
        <v>5</v>
      </c>
      <c r="X33" s="237">
        <f>IF(OR('Crisis Indicator Data'!L30="x",'Crisis Indicator Data'!H30="x"),"x",'Crisis Indicator Data'!L30/'Crisis Indicator Data'!H30)</f>
        <v>9.1456123432979752E-5</v>
      </c>
      <c r="Y33" s="230">
        <f t="shared" si="9"/>
        <v>4.5999999999999996</v>
      </c>
      <c r="Z33" s="230">
        <f t="shared" si="10"/>
        <v>4.8</v>
      </c>
      <c r="AA33" s="230">
        <f t="shared" si="11"/>
        <v>4.3</v>
      </c>
      <c r="AB33" s="238">
        <f t="shared" si="12"/>
        <v>4.7</v>
      </c>
    </row>
    <row r="34" spans="1:28" x14ac:dyDescent="0.35">
      <c r="A34" s="142" t="str">
        <f>'Crisis Indicator Data'!A31</f>
        <v>Flood Crisis in Ethiopia</v>
      </c>
      <c r="B34" s="143" t="str">
        <f>'Crisis Indicator Data'!B31</f>
        <v>Flood</v>
      </c>
      <c r="C34" s="143" t="str">
        <f>'Crisis Indicator Data'!C31</f>
        <v>ETH002</v>
      </c>
      <c r="D34" s="143" t="str">
        <f>'Crisis Indicator Data'!D31</f>
        <v>Ethiopia</v>
      </c>
      <c r="E34" s="144" t="str">
        <f>'Crisis Indicator Data'!E31</f>
        <v>ETH</v>
      </c>
      <c r="F34" s="236">
        <f>IF('Crisis Indicator Data'!F31="x","x",IF(LOG('Crisis Indicator Data'!F31)&lt;F$4,0,IF(LOG('Crisis Indicator Data'!F31)&gt;F$3,5,ROUND(5-(F$3-LOG('Crisis Indicator Data'!F31))/(F$3-F$4)*5,1))))</f>
        <v>4.8</v>
      </c>
      <c r="G34" s="140">
        <f>IF('Crisis Indicator Data'!F31="x","x",IF(B34="Regional crisis",('Crisis Indicator Data'!F31/VLOOKUP('Impact of the crisis'!$C34,'Regional Crises'!$B$1:$R$66,4,FALSE)),'Crisis Indicator Data'!F31/VLOOKUP('Impact of the crisis'!$E34,'Country Indicator Data'!$B$4:$P$300,15,FALSE)))</f>
        <v>0.74287800000000004</v>
      </c>
      <c r="H34" s="230">
        <f t="shared" si="0"/>
        <v>3.7</v>
      </c>
      <c r="I34" s="230">
        <f t="shared" si="1"/>
        <v>4.25</v>
      </c>
      <c r="J34" s="230">
        <f>IF('Crisis Indicator Data'!G31="x","x",IF(LOG('Crisis Indicator Data'!G31)&lt;J$4,0,IF(LOG('Crisis Indicator Data'!G31)&gt;J$3,5,ROUND(5-(J$3-LOG('Crisis Indicator Data'!G31))/(J$3-J$4)*5,1))))</f>
        <v>5</v>
      </c>
      <c r="K34" s="140">
        <f>IF('Crisis Indicator Data'!G31="x","x",IF(B34="Regional crisis",('Crisis Indicator Data'!G31/VLOOKUP('Impact of the crisis'!$C34,'Regional Crises'!$B$1:$R$66,5,FALSE)),'Crisis Indicator Data'!G31/VLOOKUP('Impact of the crisis'!$E34,'Country Indicator Data'!$B$4:$P$300,14,FALSE)))</f>
        <v>0.84860173577627773</v>
      </c>
      <c r="L34" s="230">
        <f t="shared" si="2"/>
        <v>4.2</v>
      </c>
      <c r="M34" s="230">
        <f t="shared" si="3"/>
        <v>4.5999999999999996</v>
      </c>
      <c r="N34" s="230">
        <f t="shared" si="4"/>
        <v>4.4000000000000004</v>
      </c>
      <c r="O34" s="230">
        <f>IF('Crisis Indicator Data'!H31="x","x",IF('Crisis Indicator Data'!H31=0,0,IF(LOG('Crisis Indicator Data'!H31)&lt;O$4,0,IF(LOG('Crisis Indicator Data'!H31)&gt;O$3,5,ROUND(5-(O$3-LOG('Crisis Indicator Data'!H31))/(O$3-O$4)*5,1)))))</f>
        <v>2.2000000000000002</v>
      </c>
      <c r="P34" s="140">
        <f>IF('Crisis Indicator Data'!H31="x","x",'Crisis Indicator Data'!H31/'Crisis Indicator Data'!G31)</f>
        <v>7.0113636363636368E-3</v>
      </c>
      <c r="Q34" s="230">
        <f t="shared" si="5"/>
        <v>0</v>
      </c>
      <c r="R34" s="230">
        <f t="shared" si="6"/>
        <v>1.1000000000000001</v>
      </c>
      <c r="S34" s="230">
        <f>IF('Crisis Indicator Data'!I31="x","x",IF('Crisis Indicator Data'!I31=0,0,IF(LOG('Crisis Indicator Data'!I31)&lt;S$4,0,IF(LOG('Crisis Indicator Data'!I31)&gt;S$3,5,ROUND(5-(S$3-LOG('Crisis Indicator Data'!I31))/(S$3-S$4)*5,1)))))</f>
        <v>3.3</v>
      </c>
      <c r="T34" s="140">
        <f>IF('Crisis Indicator Data'!H31="x","x",IF('Crisis Indicator Data'!I31="x","x",'Crisis Indicator Data'!I31/'Crisis Indicator Data'!H31))</f>
        <v>0.34683954619124796</v>
      </c>
      <c r="U34" s="230">
        <f t="shared" si="7"/>
        <v>5</v>
      </c>
      <c r="V34" s="230">
        <f t="shared" si="8"/>
        <v>4.2</v>
      </c>
      <c r="W34" s="230">
        <f>IF('Crisis Indicator Data'!L31="x","x",IF('Crisis Indicator Data'!L31=0,0,IF(LOG('Crisis Indicator Data'!L31)&lt;W$4,0,IF(LOG('Crisis Indicator Data'!L31)&gt;W$3,5,ROUND(5-(W$3-LOG('Crisis Indicator Data'!L31))/(W$3-W$4)*5,1)))))</f>
        <v>2.1</v>
      </c>
      <c r="X34" s="237">
        <f>IF(OR('Crisis Indicator Data'!L31="x",'Crisis Indicator Data'!H31="x"),"x",'Crisis Indicator Data'!L31/'Crisis Indicator Data'!H31)</f>
        <v>4.5380875202593194E-5</v>
      </c>
      <c r="Y34" s="230">
        <f t="shared" si="9"/>
        <v>2.2999999999999998</v>
      </c>
      <c r="Z34" s="230">
        <f t="shared" si="10"/>
        <v>2.2000000000000002</v>
      </c>
      <c r="AA34" s="230">
        <f t="shared" si="11"/>
        <v>3.4</v>
      </c>
      <c r="AB34" s="238">
        <f t="shared" si="12"/>
        <v>2.4</v>
      </c>
    </row>
    <row r="35" spans="1:28" x14ac:dyDescent="0.35">
      <c r="A35" s="142" t="str">
        <f>'Crisis Indicator Data'!A32</f>
        <v>International Displacement</v>
      </c>
      <c r="B35" s="143" t="str">
        <f>'Crisis Indicator Data'!B32</f>
        <v>International displacement</v>
      </c>
      <c r="C35" s="143" t="str">
        <f>'Crisis Indicator Data'!C32</f>
        <v>ETH003</v>
      </c>
      <c r="D35" s="143" t="str">
        <f>'Crisis Indicator Data'!D32</f>
        <v>Ethiopia</v>
      </c>
      <c r="E35" s="144" t="str">
        <f>'Crisis Indicator Data'!E32</f>
        <v>ETH</v>
      </c>
      <c r="F35" s="236">
        <f>IF('Crisis Indicator Data'!F32="x","x",IF(LOG('Crisis Indicator Data'!F32)&lt;F$4,0,IF(LOG('Crisis Indicator Data'!F32)&gt;F$3,5,ROUND(5-(F$3-LOG('Crisis Indicator Data'!F32))/(F$3-F$4)*5,1))))</f>
        <v>5</v>
      </c>
      <c r="G35" s="140">
        <f>IF('Crisis Indicator Data'!F32="x","x",IF(B35="Regional crisis",('Crisis Indicator Data'!F32/VLOOKUP('Impact of the crisis'!$C35,'Regional Crises'!$B$1:$R$66,4,FALSE)),'Crisis Indicator Data'!F32/VLOOKUP('Impact of the crisis'!$E35,'Country Indicator Data'!$B$4:$P$300,15,FALSE)))</f>
        <v>1.063652</v>
      </c>
      <c r="H35" s="230">
        <f t="shared" si="0"/>
        <v>5</v>
      </c>
      <c r="I35" s="230">
        <f t="shared" si="1"/>
        <v>5</v>
      </c>
      <c r="J35" s="230">
        <f>IF('Crisis Indicator Data'!G32="x","x",IF(LOG('Crisis Indicator Data'!G32)&lt;J$4,0,IF(LOG('Crisis Indicator Data'!G32)&gt;J$3,5,ROUND(5-(J$3-LOG('Crisis Indicator Data'!G32))/(J$3-J$4)*5,1))))</f>
        <v>5</v>
      </c>
      <c r="K35" s="140">
        <f>IF('Crisis Indicator Data'!G32="x","x",IF(B35="Regional crisis",('Crisis Indicator Data'!G32/VLOOKUP('Impact of the crisis'!$C35,'Regional Crises'!$B$1:$R$66,5,FALSE)),'Crisis Indicator Data'!G32/VLOOKUP('Impact of the crisis'!$E35,'Country Indicator Data'!$B$4:$P$300,14,FALSE)))</f>
        <v>1</v>
      </c>
      <c r="L35" s="230">
        <f t="shared" si="2"/>
        <v>5</v>
      </c>
      <c r="M35" s="230">
        <f t="shared" si="3"/>
        <v>5</v>
      </c>
      <c r="N35" s="230">
        <f t="shared" si="4"/>
        <v>5</v>
      </c>
      <c r="O35" s="230">
        <f>IF('Crisis Indicator Data'!H32="x","x",IF('Crisis Indicator Data'!H32=0,0,IF(LOG('Crisis Indicator Data'!H32)&lt;O$4,0,IF(LOG('Crisis Indicator Data'!H32)&gt;O$3,5,ROUND(5-(O$3-LOG('Crisis Indicator Data'!H32))/(O$3-O$4)*5,1)))))</f>
        <v>4.5999999999999996</v>
      </c>
      <c r="P35" s="140">
        <f>IF('Crisis Indicator Data'!H32="x","x",'Crisis Indicator Data'!H32/'Crisis Indicator Data'!G32)</f>
        <v>0.1711089681774349</v>
      </c>
      <c r="Q35" s="230">
        <f t="shared" si="5"/>
        <v>0.8</v>
      </c>
      <c r="R35" s="230">
        <f t="shared" si="6"/>
        <v>2.6999999999999997</v>
      </c>
      <c r="S35" s="230">
        <f>IF('Crisis Indicator Data'!I32="x","x",IF('Crisis Indicator Data'!I32=0,0,IF(LOG('Crisis Indicator Data'!I32)&lt;S$4,0,IF(LOG('Crisis Indicator Data'!I32)&gt;S$3,5,ROUND(5-(S$3-LOG('Crisis Indicator Data'!I32))/(S$3-S$4)*5,1)))))</f>
        <v>4.2</v>
      </c>
      <c r="T35" s="140">
        <f>IF('Crisis Indicator Data'!H32="x","x",IF('Crisis Indicator Data'!I32="x","x",'Crisis Indicator Data'!I32/'Crisis Indicator Data'!H32))</f>
        <v>4.5536519386834985E-2</v>
      </c>
      <c r="U35" s="230">
        <f t="shared" si="7"/>
        <v>1.5</v>
      </c>
      <c r="V35" s="230">
        <f t="shared" si="8"/>
        <v>2.9</v>
      </c>
      <c r="W35" s="230">
        <f>IF('Crisis Indicator Data'!L32="x","x",IF('Crisis Indicator Data'!L32=0,0,IF(LOG('Crisis Indicator Data'!L32)&lt;W$4,0,IF(LOG('Crisis Indicator Data'!L32)&gt;W$3,5,ROUND(5-(W$3-LOG('Crisis Indicator Data'!L32))/(W$3-W$4)*5,1)))))</f>
        <v>0</v>
      </c>
      <c r="X35" s="237">
        <f>IF(OR('Crisis Indicator Data'!L32="x",'Crisis Indicator Data'!H32="x"),"x",'Crisis Indicator Data'!L32/'Crisis Indicator Data'!H32)</f>
        <v>0</v>
      </c>
      <c r="Y35" s="230">
        <f t="shared" si="9"/>
        <v>0</v>
      </c>
      <c r="Z35" s="230">
        <f t="shared" si="10"/>
        <v>0</v>
      </c>
      <c r="AA35" s="230">
        <f t="shared" si="11"/>
        <v>1.7</v>
      </c>
      <c r="AB35" s="238">
        <f t="shared" si="12"/>
        <v>2.2000000000000002</v>
      </c>
    </row>
    <row r="36" spans="1:28" x14ac:dyDescent="0.35">
      <c r="A36" s="142" t="str">
        <f>'Crisis Indicator Data'!A33</f>
        <v>Northern Ethiopia Conflict</v>
      </c>
      <c r="B36" s="143" t="str">
        <f>'Crisis Indicator Data'!B33</f>
        <v>Conflict</v>
      </c>
      <c r="C36" s="143" t="str">
        <f>'Crisis Indicator Data'!C33</f>
        <v>ETH004</v>
      </c>
      <c r="D36" s="143" t="str">
        <f>'Crisis Indicator Data'!D33</f>
        <v>Ethiopia</v>
      </c>
      <c r="E36" s="144" t="str">
        <f>'Crisis Indicator Data'!E33</f>
        <v>ETH</v>
      </c>
      <c r="F36" s="236">
        <f>IF('Crisis Indicator Data'!F33="x","x",IF(LOG('Crisis Indicator Data'!F33)&lt;F$4,0,IF(LOG('Crisis Indicator Data'!F33)&gt;F$3,5,ROUND(5-(F$3-LOG('Crisis Indicator Data'!F33))/(F$3-F$4)*5,1))))</f>
        <v>4.2</v>
      </c>
      <c r="G36" s="140">
        <f>IF('Crisis Indicator Data'!F33="x","x",IF(B36="Regional crisis",('Crisis Indicator Data'!F33/VLOOKUP('Impact of the crisis'!$C36,'Regional Crises'!$B$1:$R$66,4,FALSE)),'Crisis Indicator Data'!F33/VLOOKUP('Impact of the crisis'!$E36,'Country Indicator Data'!$B$4:$P$300,15,FALSE)))</f>
        <v>0.31148399999999998</v>
      </c>
      <c r="H36" s="230">
        <f t="shared" si="0"/>
        <v>1.5</v>
      </c>
      <c r="I36" s="230">
        <f t="shared" si="1"/>
        <v>2.85</v>
      </c>
      <c r="J36" s="230">
        <f>IF('Crisis Indicator Data'!G33="x","x",IF(LOG('Crisis Indicator Data'!G33)&lt;J$4,0,IF(LOG('Crisis Indicator Data'!G33)&gt;J$3,5,ROUND(5-(J$3-LOG('Crisis Indicator Data'!G33))/(J$3-J$4)*5,1))))</f>
        <v>4.9000000000000004</v>
      </c>
      <c r="K36" s="140">
        <f>IF('Crisis Indicator Data'!G33="x","x",IF(B36="Regional crisis",('Crisis Indicator Data'!G33/VLOOKUP('Impact of the crisis'!$C36,'Regional Crises'!$B$1:$R$66,5,FALSE)),'Crisis Indicator Data'!G33/VLOOKUP('Impact of the crisis'!$E36,'Country Indicator Data'!$B$4:$P$300,14,FALSE)))</f>
        <v>0.29411764705882354</v>
      </c>
      <c r="L36" s="230">
        <f t="shared" si="2"/>
        <v>1.4</v>
      </c>
      <c r="M36" s="230">
        <f t="shared" si="3"/>
        <v>3.1500000000000004</v>
      </c>
      <c r="N36" s="230">
        <f t="shared" si="4"/>
        <v>3</v>
      </c>
      <c r="O36" s="230">
        <f>IF('Crisis Indicator Data'!H33="x","x",IF('Crisis Indicator Data'!H33=0,0,IF(LOG('Crisis Indicator Data'!H33)&lt;O$4,0,IF(LOG('Crisis Indicator Data'!H33)&gt;O$3,5,ROUND(5-(O$3-LOG('Crisis Indicator Data'!H33))/(O$3-O$4)*5,1)))))</f>
        <v>5</v>
      </c>
      <c r="P36" s="140">
        <f>IF('Crisis Indicator Data'!H33="x","x",'Crisis Indicator Data'!H33/'Crisis Indicator Data'!G33)</f>
        <v>1</v>
      </c>
      <c r="Q36" s="230">
        <f t="shared" si="5"/>
        <v>5</v>
      </c>
      <c r="R36" s="230">
        <f t="shared" si="6"/>
        <v>5</v>
      </c>
      <c r="S36" s="230">
        <f>IF('Crisis Indicator Data'!I33="x","x",IF('Crisis Indicator Data'!I33=0,0,IF(LOG('Crisis Indicator Data'!I33)&lt;S$4,0,IF(LOG('Crisis Indicator Data'!I33)&gt;S$3,5,ROUND(5-(S$3-LOG('Crisis Indicator Data'!I33))/(S$3-S$4)*5,1)))))</f>
        <v>4.9000000000000004</v>
      </c>
      <c r="T36" s="140">
        <f>IF('Crisis Indicator Data'!H33="x","x",IF('Crisis Indicator Data'!I33="x","x",'Crisis Indicator Data'!I33/'Crisis Indicator Data'!H33))</f>
        <v>8.3377049180327872E-2</v>
      </c>
      <c r="U36" s="230">
        <f t="shared" si="7"/>
        <v>2.8</v>
      </c>
      <c r="V36" s="230">
        <f t="shared" si="8"/>
        <v>3.9</v>
      </c>
      <c r="W36" s="230">
        <f>IF('Crisis Indicator Data'!L33="x","x",IF('Crisis Indicator Data'!L33=0,0,IF(LOG('Crisis Indicator Data'!L33)&lt;W$4,0,IF(LOG('Crisis Indicator Data'!L33)&gt;W$3,5,ROUND(5-(W$3-LOG('Crisis Indicator Data'!L33))/(W$3-W$4)*5,1)))))</f>
        <v>5</v>
      </c>
      <c r="X36" s="237">
        <f>IF(OR('Crisis Indicator Data'!L33="x",'Crisis Indicator Data'!H33="x"),"x",'Crisis Indicator Data'!L33/'Crisis Indicator Data'!H33)</f>
        <v>2.1180327868852459E-4</v>
      </c>
      <c r="Y36" s="230">
        <f t="shared" si="9"/>
        <v>5</v>
      </c>
      <c r="Z36" s="230">
        <f t="shared" si="10"/>
        <v>5</v>
      </c>
      <c r="AA36" s="230">
        <f t="shared" si="11"/>
        <v>4.5</v>
      </c>
      <c r="AB36" s="238">
        <f t="shared" si="12"/>
        <v>4.8</v>
      </c>
    </row>
    <row r="37" spans="1:28" x14ac:dyDescent="0.35">
      <c r="A37" s="142" t="str">
        <f>'Crisis Indicator Data'!A34</f>
        <v>Mixed migration flows in Greece</v>
      </c>
      <c r="B37" s="143" t="str">
        <f>'Crisis Indicator Data'!B34</f>
        <v>International displacement</v>
      </c>
      <c r="C37" s="143" t="str">
        <f>'Crisis Indicator Data'!C34</f>
        <v>GRC002</v>
      </c>
      <c r="D37" s="143" t="str">
        <f>'Crisis Indicator Data'!D34</f>
        <v>Greece</v>
      </c>
      <c r="E37" s="144" t="str">
        <f>'Crisis Indicator Data'!E34</f>
        <v>GRC</v>
      </c>
      <c r="F37" s="236">
        <f>IF('Crisis Indicator Data'!F34="x","x",IF(LOG('Crisis Indicator Data'!F34)&lt;F$4,0,IF(LOG('Crisis Indicator Data'!F34)&gt;F$3,5,ROUND(5-(F$3-LOG('Crisis Indicator Data'!F34))/(F$3-F$4)*5,1))))</f>
        <v>0.9</v>
      </c>
      <c r="G37" s="140">
        <f>IF('Crisis Indicator Data'!F34="x","x",IF(B37="Regional crisis",('Crisis Indicator Data'!F34/VLOOKUP('Impact of the crisis'!$C37,'Regional Crises'!$B$1:$R$66,4,FALSE)),'Crisis Indicator Data'!F34/VLOOKUP('Impact of the crisis'!$E37,'Country Indicator Data'!$B$4:$P$300,15,FALSE)))</f>
        <v>2.6098293250581849E-2</v>
      </c>
      <c r="H37" s="230">
        <f t="shared" si="0"/>
        <v>0</v>
      </c>
      <c r="I37" s="230">
        <f t="shared" si="1"/>
        <v>0.45</v>
      </c>
      <c r="J37" s="230">
        <f>IF('Crisis Indicator Data'!G34="x","x",IF(LOG('Crisis Indicator Data'!G34)&lt;J$4,0,IF(LOG('Crisis Indicator Data'!G34)&gt;J$3,5,ROUND(5-(J$3-LOG('Crisis Indicator Data'!G34))/(J$3-J$4)*5,1))))</f>
        <v>0</v>
      </c>
      <c r="K37" s="140">
        <f>IF('Crisis Indicator Data'!G34="x","x",IF(B37="Regional crisis",('Crisis Indicator Data'!G34/VLOOKUP('Impact of the crisis'!$C37,'Regional Crises'!$B$1:$R$66,5,FALSE)),'Crisis Indicator Data'!G34/VLOOKUP('Impact of the crisis'!$E37,'Country Indicator Data'!$B$4:$P$300,14,FALSE)))</f>
        <v>3.8006058936931972E-2</v>
      </c>
      <c r="L37" s="230">
        <f t="shared" si="2"/>
        <v>0.1</v>
      </c>
      <c r="M37" s="230">
        <f t="shared" si="3"/>
        <v>0.05</v>
      </c>
      <c r="N37" s="230">
        <f t="shared" si="4"/>
        <v>0.3</v>
      </c>
      <c r="O37" s="230">
        <f>IF('Crisis Indicator Data'!H34="x","x",IF('Crisis Indicator Data'!H34=0,0,IF(LOG('Crisis Indicator Data'!H34)&lt;O$4,0,IF(LOG('Crisis Indicator Data'!H34)&gt;O$3,5,ROUND(5-(O$3-LOG('Crisis Indicator Data'!H34))/(O$3-O$4)*5,1)))))</f>
        <v>1.2</v>
      </c>
      <c r="P37" s="140">
        <f>IF('Crisis Indicator Data'!H34="x","x",'Crisis Indicator Data'!H34/'Crisis Indicator Data'!G34)</f>
        <v>0.40821256038647341</v>
      </c>
      <c r="Q37" s="230">
        <f t="shared" si="5"/>
        <v>2</v>
      </c>
      <c r="R37" s="230">
        <f t="shared" si="6"/>
        <v>1.6</v>
      </c>
      <c r="S37" s="230">
        <f>IF('Crisis Indicator Data'!I34="x","x",IF('Crisis Indicator Data'!I34=0,0,IF(LOG('Crisis Indicator Data'!I34)&lt;S$4,0,IF(LOG('Crisis Indicator Data'!I34)&gt;S$3,5,ROUND(5-(S$3-LOG('Crisis Indicator Data'!I34))/(S$3-S$4)*5,1)))))</f>
        <v>3.2</v>
      </c>
      <c r="T37" s="140">
        <f>IF('Crisis Indicator Data'!H34="x","x",IF('Crisis Indicator Data'!I34="x","x",'Crisis Indicator Data'!I34/'Crisis Indicator Data'!H34))</f>
        <v>1</v>
      </c>
      <c r="U37" s="230">
        <f t="shared" si="7"/>
        <v>5</v>
      </c>
      <c r="V37" s="230">
        <f t="shared" si="8"/>
        <v>4.0999999999999996</v>
      </c>
      <c r="W37" s="230">
        <f>IF('Crisis Indicator Data'!L34="x","x",IF('Crisis Indicator Data'!L34=0,0,IF(LOG('Crisis Indicator Data'!L34)&lt;W$4,0,IF(LOG('Crisis Indicator Data'!L34)&gt;W$3,5,ROUND(5-(W$3-LOG('Crisis Indicator Data'!L34))/(W$3-W$4)*5,1)))))</f>
        <v>2</v>
      </c>
      <c r="X37" s="237">
        <f>IF(OR('Crisis Indicator Data'!L34="x",'Crisis Indicator Data'!H34="x"),"x",'Crisis Indicator Data'!L34/'Crisis Indicator Data'!H34)</f>
        <v>1.4201183431952663E-4</v>
      </c>
      <c r="Y37" s="230">
        <f t="shared" si="9"/>
        <v>5</v>
      </c>
      <c r="Z37" s="230">
        <f t="shared" si="10"/>
        <v>3.5</v>
      </c>
      <c r="AA37" s="230">
        <f t="shared" si="11"/>
        <v>3.8</v>
      </c>
      <c r="AB37" s="238">
        <f t="shared" si="12"/>
        <v>2.9</v>
      </c>
    </row>
    <row r="38" spans="1:28" x14ac:dyDescent="0.35">
      <c r="A38" s="142" t="str">
        <f>'Crisis Indicator Data'!A35</f>
        <v>Complex crisis in Guatemala</v>
      </c>
      <c r="B38" s="143" t="str">
        <f>'Crisis Indicator Data'!B35</f>
        <v>Complex crisis</v>
      </c>
      <c r="C38" s="143" t="str">
        <f>'Crisis Indicator Data'!C35</f>
        <v>GTM001</v>
      </c>
      <c r="D38" s="143" t="str">
        <f>'Crisis Indicator Data'!D35</f>
        <v>Guatemala</v>
      </c>
      <c r="E38" s="144" t="str">
        <f>'Crisis Indicator Data'!E35</f>
        <v>GTM</v>
      </c>
      <c r="F38" s="236">
        <f>IF('Crisis Indicator Data'!F35="x","x",IF(LOG('Crisis Indicator Data'!F35)&lt;F$4,0,IF(LOG('Crisis Indicator Data'!F35)&gt;F$3,5,ROUND(5-(F$3-LOG('Crisis Indicator Data'!F35))/(F$3-F$4)*5,1))))</f>
        <v>3.4</v>
      </c>
      <c r="G38" s="140">
        <f>IF('Crisis Indicator Data'!F35="x","x",IF(B38="Regional crisis",('Crisis Indicator Data'!F35/VLOOKUP('Impact of the crisis'!$C38,'Regional Crises'!$B$1:$R$66,4,FALSE)),'Crisis Indicator Data'!F35/VLOOKUP('Impact of the crisis'!$E38,'Country Indicator Data'!$B$4:$P$300,15,FALSE)))</f>
        <v>1.0161347517730497</v>
      </c>
      <c r="H38" s="230">
        <f t="shared" ref="H38:H69" si="13">IF(G38="x","x",IF(G38&lt;H$4,0,IF(G38&gt;H$3,5,ROUND(5-(H$3-G38)/(H$3-H$4)*5,1))))</f>
        <v>5</v>
      </c>
      <c r="I38" s="230">
        <f t="shared" ref="I38:I69" si="14">IF(AND(H38="x",F38="x"),"x",AVERAGE(F38,H38))</f>
        <v>4.2</v>
      </c>
      <c r="J38" s="230">
        <f>IF('Crisis Indicator Data'!G35="x","x",IF(LOG('Crisis Indicator Data'!G35)&lt;J$4,0,IF(LOG('Crisis Indicator Data'!G35)&gt;J$3,5,ROUND(5-(J$3-LOG('Crisis Indicator Data'!G35))/(J$3-J$4)*5,1))))</f>
        <v>4.0999999999999996</v>
      </c>
      <c r="K38" s="140">
        <f>IF('Crisis Indicator Data'!G35="x","x",IF(B38="Regional crisis",('Crisis Indicator Data'!G35/VLOOKUP('Impact of the crisis'!$C38,'Regional Crises'!$B$1:$R$66,5,FALSE)),'Crisis Indicator Data'!G35/VLOOKUP('Impact of the crisis'!$E38,'Country Indicator Data'!$B$4:$P$300,14,FALSE)))</f>
        <v>1</v>
      </c>
      <c r="L38" s="230">
        <f t="shared" ref="L38:L69" si="15">IF(K38="x","x",IF(K38&lt;L$4,0,IF(K38&gt;L$3,5,ROUND(5-(L$3-K38)/(L$3-L$4)*5,1))))</f>
        <v>5</v>
      </c>
      <c r="M38" s="230">
        <f t="shared" ref="M38:M69" si="16">IF(AND(L38="x",J38="x"),"x",AVERAGE(J38,L38))</f>
        <v>4.55</v>
      </c>
      <c r="N38" s="230">
        <f t="shared" ref="N38:N69" si="17">IF(AND(M38="x",I38="x"),"x",IF(OR(M38="x",I38="x"),AVERAGE(I38,M38),ROUND((5-GEOMEAN(((5-I38)/5*4+1),((5-M38)/5*4+1)))/4*5,1)))</f>
        <v>4.4000000000000004</v>
      </c>
      <c r="O38" s="230">
        <f>IF('Crisis Indicator Data'!H35="x","x",IF('Crisis Indicator Data'!H35=0,0,IF(LOG('Crisis Indicator Data'!H35)&lt;O$4,0,IF(LOG('Crisis Indicator Data'!H35)&gt;O$3,5,ROUND(5-(O$3-LOG('Crisis Indicator Data'!H35))/(O$3-O$4)*5,1)))))</f>
        <v>3.8</v>
      </c>
      <c r="P38" s="140">
        <f>IF('Crisis Indicator Data'!H35="x","x",'Crisis Indicator Data'!H35/'Crisis Indicator Data'!G35)</f>
        <v>0.33333333333333331</v>
      </c>
      <c r="Q38" s="230">
        <f t="shared" ref="Q38:Q69" si="18">IF(P38="x","x",IF(P38&lt;Q$4,0,IF(P38&gt;Q$3,5,ROUND(5-(Q$3-P38)/(Q$3-Q$4)*5,1))))</f>
        <v>1.6</v>
      </c>
      <c r="R38" s="230">
        <f t="shared" ref="R38:R69" si="19">IF(AND(Q38="x",O38="x"),"x",AVERAGE(O38,Q38))</f>
        <v>2.7</v>
      </c>
      <c r="S38" s="230">
        <f>IF('Crisis Indicator Data'!I35="x","x",IF('Crisis Indicator Data'!I35=0,0,IF(LOG('Crisis Indicator Data'!I35)&lt;S$4,0,IF(LOG('Crisis Indicator Data'!I35)&gt;S$3,5,ROUND(5-(S$3-LOG('Crisis Indicator Data'!I35))/(S$3-S$4)*5,1)))))</f>
        <v>3.4</v>
      </c>
      <c r="T38" s="140">
        <f>IF('Crisis Indicator Data'!H35="x","x",IF('Crisis Indicator Data'!I35="x","x",'Crisis Indicator Data'!I35/'Crisis Indicator Data'!H35))</f>
        <v>4.2456140350877192E-2</v>
      </c>
      <c r="U38" s="230">
        <f t="shared" ref="U38:U69" si="20">IF(T38="x","x",IF(T38&lt;U$4,0,IF(T38&gt;U$3,5,ROUND(5-(U$3-T38)/(U$3-U$4)*5,1))))</f>
        <v>1.4</v>
      </c>
      <c r="V38" s="230">
        <f t="shared" ref="V38:V69" si="21">IF(AND(U38="x",S38="x"),"x",ROUND(AVERAGE(S38,U38),1))</f>
        <v>2.4</v>
      </c>
      <c r="W38" s="230">
        <f>IF('Crisis Indicator Data'!L35="x","x",IF('Crisis Indicator Data'!L35=0,0,IF(LOG('Crisis Indicator Data'!L35)&lt;W$4,0,IF(LOG('Crisis Indicator Data'!L35)&gt;W$3,5,ROUND(5-(W$3-LOG('Crisis Indicator Data'!L35))/(W$3-W$4)*5,1)))))</f>
        <v>5</v>
      </c>
      <c r="X38" s="237">
        <f>IF(OR('Crisis Indicator Data'!L35="x",'Crisis Indicator Data'!H35="x"),"x",'Crisis Indicator Data'!L35/'Crisis Indicator Data'!H35)</f>
        <v>5.1929824561403504E-4</v>
      </c>
      <c r="Y38" s="230">
        <f t="shared" ref="Y38:Y69" si="22">IF(X38="x","x",IF(X38&lt;Y$4,0,IF(X38&gt;Y$3,5,ROUND(5-(Y$3-X38)/(Y$3-Y$4)*5,1))))</f>
        <v>5</v>
      </c>
      <c r="Z38" s="230">
        <f t="shared" ref="Z38:Z69" si="23">IF(AND(Y38="x",W38="x"),"x",ROUND(AVERAGE(W38,Y38),1))</f>
        <v>5</v>
      </c>
      <c r="AA38" s="230">
        <f t="shared" ref="AA38:AA69" si="24">IF(AND(V38="x",Z38="x"),"x",IF(OR(V38="x",Z38="x"),AVERAGE(V38,Z38),ROUND((5-GEOMEAN(((5-V38)/5*4+1),((5-Z38)/5*4+1)))/4*5,1)))</f>
        <v>4.0999999999999996</v>
      </c>
      <c r="AB38" s="238">
        <f t="shared" ref="AB38:AB69" si="25">IF(AND(R38="x",AA38="x"),"x",IF(OR(R38="x",AA38="x"),AVERAGE(R38,AA38),ROUND((5-GEOMEAN(((5-R38)/5*4+1),((5-AA38)/5*4+1)))/4*5,1)))</f>
        <v>3.5</v>
      </c>
    </row>
    <row r="39" spans="1:28" x14ac:dyDescent="0.35">
      <c r="A39" s="142" t="str">
        <f>'Crisis Indicator Data'!A36</f>
        <v>Complex crisis in Honduras</v>
      </c>
      <c r="B39" s="143" t="str">
        <f>'Crisis Indicator Data'!B36</f>
        <v>Complex crisis</v>
      </c>
      <c r="C39" s="143" t="str">
        <f>'Crisis Indicator Data'!C36</f>
        <v>HND001</v>
      </c>
      <c r="D39" s="143" t="str">
        <f>'Crisis Indicator Data'!D36</f>
        <v>Honduras</v>
      </c>
      <c r="E39" s="144" t="str">
        <f>'Crisis Indicator Data'!E36</f>
        <v>HND</v>
      </c>
      <c r="F39" s="236">
        <f>IF('Crisis Indicator Data'!F36="x","x",IF(LOG('Crisis Indicator Data'!F36)&lt;F$4,0,IF(LOG('Crisis Indicator Data'!F36)&gt;F$3,5,ROUND(5-(F$3-LOG('Crisis Indicator Data'!F36))/(F$3-F$4)*5,1))))</f>
        <v>3.4</v>
      </c>
      <c r="G39" s="140">
        <f>IF('Crisis Indicator Data'!F36="x","x",IF(B39="Regional crisis",('Crisis Indicator Data'!F36/VLOOKUP('Impact of the crisis'!$C39,'Regional Crises'!$B$1:$R$66,4,FALSE)),'Crisis Indicator Data'!F36/VLOOKUP('Impact of the crisis'!$E39,'Country Indicator Data'!$B$4:$P$300,15,FALSE)))</f>
        <v>1.0000893734918224</v>
      </c>
      <c r="H39" s="230">
        <f t="shared" si="13"/>
        <v>5</v>
      </c>
      <c r="I39" s="230">
        <f t="shared" si="14"/>
        <v>4.2</v>
      </c>
      <c r="J39" s="230">
        <f>IF('Crisis Indicator Data'!G36="x","x",IF(LOG('Crisis Indicator Data'!G36)&lt;J$4,0,IF(LOG('Crisis Indicator Data'!G36)&gt;J$3,5,ROUND(5-(J$3-LOG('Crisis Indicator Data'!G36))/(J$3-J$4)*5,1))))</f>
        <v>3.2</v>
      </c>
      <c r="K39" s="140">
        <f>IF('Crisis Indicator Data'!G36="x","x",IF(B39="Regional crisis",('Crisis Indicator Data'!G36/VLOOKUP('Impact of the crisis'!$C39,'Regional Crises'!$B$1:$R$66,5,FALSE)),'Crisis Indicator Data'!G36/VLOOKUP('Impact of the crisis'!$E39,'Country Indicator Data'!$B$4:$P$300,14,FALSE)))</f>
        <v>1</v>
      </c>
      <c r="L39" s="230">
        <f t="shared" si="15"/>
        <v>5</v>
      </c>
      <c r="M39" s="230">
        <f t="shared" si="16"/>
        <v>4.0999999999999996</v>
      </c>
      <c r="N39" s="230">
        <f t="shared" si="17"/>
        <v>4.2</v>
      </c>
      <c r="O39" s="230">
        <f>IF('Crisis Indicator Data'!H36="x","x",IF('Crisis Indicator Data'!H36=0,0,IF(LOG('Crisis Indicator Data'!H36)&lt;O$4,0,IF(LOG('Crisis Indicator Data'!H36)&gt;O$3,5,ROUND(5-(O$3-LOG('Crisis Indicator Data'!H36))/(O$3-O$4)*5,1)))))</f>
        <v>3.5</v>
      </c>
      <c r="P39" s="140">
        <f>IF('Crisis Indicator Data'!H36="x","x",'Crisis Indicator Data'!H36/'Crisis Indicator Data'!G36)</f>
        <v>0.42553191489361702</v>
      </c>
      <c r="Q39" s="230">
        <f t="shared" si="18"/>
        <v>2.1</v>
      </c>
      <c r="R39" s="230">
        <f t="shared" si="19"/>
        <v>2.8</v>
      </c>
      <c r="S39" s="230">
        <f>IF('Crisis Indicator Data'!I36="x","x",IF('Crisis Indicator Data'!I36=0,0,IF(LOG('Crisis Indicator Data'!I36)&lt;S$4,0,IF(LOG('Crisis Indicator Data'!I36)&gt;S$3,5,ROUND(5-(S$3-LOG('Crisis Indicator Data'!I36))/(S$3-S$4)*5,1)))))</f>
        <v>3.4</v>
      </c>
      <c r="T39" s="140">
        <f>IF('Crisis Indicator Data'!H36="x","x",IF('Crisis Indicator Data'!I36="x","x",'Crisis Indicator Data'!I36/'Crisis Indicator Data'!H36))</f>
        <v>6.1249999999999999E-2</v>
      </c>
      <c r="U39" s="230">
        <f t="shared" si="20"/>
        <v>2</v>
      </c>
      <c r="V39" s="230">
        <f t="shared" si="21"/>
        <v>2.7</v>
      </c>
      <c r="W39" s="230">
        <f>IF('Crisis Indicator Data'!L36="x","x",IF('Crisis Indicator Data'!L36=0,0,IF(LOG('Crisis Indicator Data'!L36)&lt;W$4,0,IF(LOG('Crisis Indicator Data'!L36)&gt;W$3,5,ROUND(5-(W$3-LOG('Crisis Indicator Data'!L36))/(W$3-W$4)*5,1)))))</f>
        <v>4.7</v>
      </c>
      <c r="X39" s="237">
        <f>IF(OR('Crisis Indicator Data'!L36="x",'Crisis Indicator Data'!H36="x"),"x",'Crisis Indicator Data'!L36/'Crisis Indicator Data'!H36)</f>
        <v>4.7725000000000003E-4</v>
      </c>
      <c r="Y39" s="230">
        <f t="shared" si="22"/>
        <v>5</v>
      </c>
      <c r="Z39" s="230">
        <f t="shared" si="23"/>
        <v>4.9000000000000004</v>
      </c>
      <c r="AA39" s="230">
        <f t="shared" si="24"/>
        <v>4.0999999999999996</v>
      </c>
      <c r="AB39" s="238">
        <f t="shared" si="25"/>
        <v>3.5</v>
      </c>
    </row>
    <row r="40" spans="1:28" x14ac:dyDescent="0.35">
      <c r="A40" s="142" t="str">
        <f>'Crisis Indicator Data'!A37</f>
        <v>Complex crisis in Haiti</v>
      </c>
      <c r="B40" s="143" t="str">
        <f>'Crisis Indicator Data'!B37</f>
        <v>Complex crisis</v>
      </c>
      <c r="C40" s="143" t="str">
        <f>'Crisis Indicator Data'!C37</f>
        <v>HTI001</v>
      </c>
      <c r="D40" s="143" t="str">
        <f>'Crisis Indicator Data'!D37</f>
        <v>Haiti</v>
      </c>
      <c r="E40" s="144" t="str">
        <f>'Crisis Indicator Data'!E37</f>
        <v>HTI</v>
      </c>
      <c r="F40" s="236">
        <f>IF('Crisis Indicator Data'!F37="x","x",IF(LOG('Crisis Indicator Data'!F37)&lt;F$4,0,IF(LOG('Crisis Indicator Data'!F37)&gt;F$3,5,ROUND(5-(F$3-LOG('Crisis Indicator Data'!F37))/(F$3-F$4)*5,1))))</f>
        <v>2.4</v>
      </c>
      <c r="G40" s="140">
        <f>IF('Crisis Indicator Data'!F37="x","x",IF(B40="Regional crisis",('Crisis Indicator Data'!F37/VLOOKUP('Impact of the crisis'!$C40,'Regional Crises'!$B$1:$R$66,4,FALSE)),'Crisis Indicator Data'!F37/VLOOKUP('Impact of the crisis'!$E40,'Country Indicator Data'!$B$4:$P$300,15,FALSE)))</f>
        <v>0.98570391872278662</v>
      </c>
      <c r="H40" s="230">
        <f t="shared" si="13"/>
        <v>4.9000000000000004</v>
      </c>
      <c r="I40" s="230">
        <f t="shared" si="14"/>
        <v>3.6500000000000004</v>
      </c>
      <c r="J40" s="230">
        <f>IF('Crisis Indicator Data'!G37="x","x",IF(LOG('Crisis Indicator Data'!G37)&lt;J$4,0,IF(LOG('Crisis Indicator Data'!G37)&gt;J$3,5,ROUND(5-(J$3-LOG('Crisis Indicator Data'!G37))/(J$3-J$4)*5,1))))</f>
        <v>3.5</v>
      </c>
      <c r="K40" s="140">
        <f>IF('Crisis Indicator Data'!G37="x","x",IF(B40="Regional crisis",('Crisis Indicator Data'!G37/VLOOKUP('Impact of the crisis'!$C40,'Regional Crises'!$B$1:$R$66,5,FALSE)),'Crisis Indicator Data'!G37/VLOOKUP('Impact of the crisis'!$E40,'Country Indicator Data'!$B$4:$P$300,14,FALSE)))</f>
        <v>1</v>
      </c>
      <c r="L40" s="230">
        <f t="shared" si="15"/>
        <v>5</v>
      </c>
      <c r="M40" s="230">
        <f t="shared" si="16"/>
        <v>4.25</v>
      </c>
      <c r="N40" s="230">
        <f t="shared" si="17"/>
        <v>4</v>
      </c>
      <c r="O40" s="230">
        <f>IF('Crisis Indicator Data'!H37="x","x",IF('Crisis Indicator Data'!H37=0,0,IF(LOG('Crisis Indicator Data'!H37)&lt;O$4,0,IF(LOG('Crisis Indicator Data'!H37)&gt;O$3,5,ROUND(5-(O$3-LOG('Crisis Indicator Data'!H37))/(O$3-O$4)*5,1)))))</f>
        <v>4</v>
      </c>
      <c r="P40" s="140">
        <f>IF('Crisis Indicator Data'!H37="x","x",'Crisis Indicator Data'!H37/'Crisis Indicator Data'!G37)</f>
        <v>0.69141126812259135</v>
      </c>
      <c r="Q40" s="230">
        <f t="shared" si="18"/>
        <v>3.4</v>
      </c>
      <c r="R40" s="230">
        <f t="shared" si="19"/>
        <v>3.7</v>
      </c>
      <c r="S40" s="230">
        <f>IF('Crisis Indicator Data'!I37="x","x",IF('Crisis Indicator Data'!I37=0,0,IF(LOG('Crisis Indicator Data'!I37)&lt;S$4,0,IF(LOG('Crisis Indicator Data'!I37)&gt;S$3,5,ROUND(5-(S$3-LOG('Crisis Indicator Data'!I37))/(S$3-S$4)*5,1)))))</f>
        <v>3.2</v>
      </c>
      <c r="T40" s="140">
        <f>IF('Crisis Indicator Data'!H37="x","x",IF('Crisis Indicator Data'!I37="x","x",'Crisis Indicator Data'!I37/'Crisis Indicator Data'!H37))</f>
        <v>2.3888520238885203E-2</v>
      </c>
      <c r="U40" s="230">
        <f t="shared" si="20"/>
        <v>0.8</v>
      </c>
      <c r="V40" s="230">
        <f t="shared" si="21"/>
        <v>2</v>
      </c>
      <c r="W40" s="230">
        <f>IF('Crisis Indicator Data'!L37="x","x",IF('Crisis Indicator Data'!L37=0,0,IF(LOG('Crisis Indicator Data'!L37)&lt;W$4,0,IF(LOG('Crisis Indicator Data'!L37)&gt;W$3,5,ROUND(5-(W$3-LOG('Crisis Indicator Data'!L37))/(W$3-W$4)*5,1)))))</f>
        <v>4.8</v>
      </c>
      <c r="X40" s="237">
        <f>IF(OR('Crisis Indicator Data'!L37="x",'Crisis Indicator Data'!H37="x"),"x",'Crisis Indicator Data'!L37/'Crisis Indicator Data'!H37)</f>
        <v>2.9303251493032514E-4</v>
      </c>
      <c r="Y40" s="230">
        <f t="shared" si="22"/>
        <v>5</v>
      </c>
      <c r="Z40" s="230">
        <f t="shared" si="23"/>
        <v>4.9000000000000004</v>
      </c>
      <c r="AA40" s="230">
        <f t="shared" si="24"/>
        <v>3.9</v>
      </c>
      <c r="AB40" s="238">
        <f t="shared" si="25"/>
        <v>3.8</v>
      </c>
    </row>
    <row r="41" spans="1:28" x14ac:dyDescent="0.35">
      <c r="A41" s="142" t="str">
        <f>'Crisis Indicator Data'!A38</f>
        <v xml:space="preserve">Nippes Earthquake </v>
      </c>
      <c r="B41" s="143" t="str">
        <f>'Crisis Indicator Data'!B38</f>
        <v>Earthquake</v>
      </c>
      <c r="C41" s="143" t="str">
        <f>'Crisis Indicator Data'!C38</f>
        <v>HTI002</v>
      </c>
      <c r="D41" s="143" t="str">
        <f>'Crisis Indicator Data'!D38</f>
        <v>Haiti</v>
      </c>
      <c r="E41" s="144" t="str">
        <f>'Crisis Indicator Data'!E38</f>
        <v>HTI</v>
      </c>
      <c r="F41" s="236">
        <f>IF('Crisis Indicator Data'!F38="x","x",IF(LOG('Crisis Indicator Data'!F38)&lt;F$4,0,IF(LOG('Crisis Indicator Data'!F38)&gt;F$3,5,ROUND(5-(F$3-LOG('Crisis Indicator Data'!F38))/(F$3-F$4)*5,1))))</f>
        <v>1.8</v>
      </c>
      <c r="G41" s="140">
        <f>IF('Crisis Indicator Data'!F38="x","x",IF(B41="Regional crisis",('Crisis Indicator Data'!F38/VLOOKUP('Impact of the crisis'!$C41,'Regional Crises'!$B$1:$R$66,4,FALSE)),'Crisis Indicator Data'!F38/VLOOKUP('Impact of the crisis'!$E41,'Country Indicator Data'!$B$4:$P$300,15,FALSE)))</f>
        <v>0.46629172714078376</v>
      </c>
      <c r="H41" s="230">
        <f t="shared" si="13"/>
        <v>2.2999999999999998</v>
      </c>
      <c r="I41" s="230">
        <f t="shared" si="14"/>
        <v>2.0499999999999998</v>
      </c>
      <c r="J41" s="230">
        <f>IF('Crisis Indicator Data'!G38="x","x",IF(LOG('Crisis Indicator Data'!G38)&lt;J$4,0,IF(LOG('Crisis Indicator Data'!G38)&gt;J$3,5,ROUND(5-(J$3-LOG('Crisis Indicator Data'!G38))/(J$3-J$4)*5,1))))</f>
        <v>2.7</v>
      </c>
      <c r="K41" s="140">
        <f>IF('Crisis Indicator Data'!G38="x","x",IF(B41="Regional crisis",('Crisis Indicator Data'!G38/VLOOKUP('Impact of the crisis'!$C41,'Regional Crises'!$B$1:$R$66,5,FALSE)),'Crisis Indicator Data'!G38/VLOOKUP('Impact of the crisis'!$E41,'Country Indicator Data'!$B$4:$P$300,14,FALSE)))</f>
        <v>0.58992475683611667</v>
      </c>
      <c r="L41" s="230">
        <f t="shared" si="15"/>
        <v>2.9</v>
      </c>
      <c r="M41" s="230">
        <f t="shared" si="16"/>
        <v>2.8</v>
      </c>
      <c r="N41" s="230">
        <f t="shared" si="17"/>
        <v>2.4</v>
      </c>
      <c r="O41" s="230">
        <f>IF('Crisis Indicator Data'!H38="x","x",IF('Crisis Indicator Data'!H38=0,0,IF(LOG('Crisis Indicator Data'!H38)&lt;O$4,0,IF(LOG('Crisis Indicator Data'!H38)&gt;O$3,5,ROUND(5-(O$3-LOG('Crisis Indicator Data'!H38))/(O$3-O$4)*5,1)))))</f>
        <v>2.2999999999999998</v>
      </c>
      <c r="P41" s="140">
        <f>IF('Crisis Indicator Data'!H38="x","x",'Crisis Indicator Data'!H38/'Crisis Indicator Data'!G38)</f>
        <v>0.12443614870119769</v>
      </c>
      <c r="Q41" s="230">
        <f t="shared" si="18"/>
        <v>0.6</v>
      </c>
      <c r="R41" s="230">
        <f t="shared" si="19"/>
        <v>1.45</v>
      </c>
      <c r="S41" s="230">
        <f>IF('Crisis Indicator Data'!I38="x","x",IF('Crisis Indicator Data'!I38=0,0,IF(LOG('Crisis Indicator Data'!I38)&lt;S$4,0,IF(LOG('Crisis Indicator Data'!I38)&gt;S$3,5,ROUND(5-(S$3-LOG('Crisis Indicator Data'!I38))/(S$3-S$4)*5,1)))))</f>
        <v>3.1</v>
      </c>
      <c r="T41" s="140">
        <f>IF('Crisis Indicator Data'!H38="x","x",IF('Crisis Indicator Data'!I38="x","x",'Crisis Indicator Data'!I38/'Crisis Indicator Data'!H38))</f>
        <v>0.2</v>
      </c>
      <c r="U41" s="230">
        <f t="shared" si="20"/>
        <v>5</v>
      </c>
      <c r="V41" s="230">
        <f t="shared" si="21"/>
        <v>4.0999999999999996</v>
      </c>
      <c r="W41" s="230">
        <f>IF('Crisis Indicator Data'!L38="x","x",IF('Crisis Indicator Data'!L38=0,0,IF(LOG('Crisis Indicator Data'!L38)&lt;W$4,0,IF(LOG('Crisis Indicator Data'!L38)&gt;W$3,5,ROUND(5-(W$3-LOG('Crisis Indicator Data'!L38))/(W$3-W$4)*5,1)))))</f>
        <v>4.8</v>
      </c>
      <c r="X41" s="237">
        <f>IF(OR('Crisis Indicator Data'!L38="x",'Crisis Indicator Data'!H38="x"),"x",'Crisis Indicator Data'!L38/'Crisis Indicator Data'!H38)</f>
        <v>2.73625E-3</v>
      </c>
      <c r="Y41" s="230">
        <f t="shared" si="22"/>
        <v>5</v>
      </c>
      <c r="Z41" s="230">
        <f t="shared" si="23"/>
        <v>4.9000000000000004</v>
      </c>
      <c r="AA41" s="230">
        <f t="shared" si="24"/>
        <v>4.5</v>
      </c>
      <c r="AB41" s="238">
        <f t="shared" si="25"/>
        <v>3.4</v>
      </c>
    </row>
    <row r="42" spans="1:28" x14ac:dyDescent="0.35">
      <c r="A42" s="142" t="str">
        <f>'Crisis Indicator Data'!A39</f>
        <v>Papua Conflict</v>
      </c>
      <c r="B42" s="143" t="str">
        <f>'Crisis Indicator Data'!B39</f>
        <v>Conflict</v>
      </c>
      <c r="C42" s="143" t="str">
        <f>'Crisis Indicator Data'!C39</f>
        <v>IDN002</v>
      </c>
      <c r="D42" s="143" t="str">
        <f>'Crisis Indicator Data'!D39</f>
        <v>Indonesia</v>
      </c>
      <c r="E42" s="144" t="str">
        <f>'Crisis Indicator Data'!E39</f>
        <v>IDN</v>
      </c>
      <c r="F42" s="236">
        <f>IF('Crisis Indicator Data'!F39="x","x",IF(LOG('Crisis Indicator Data'!F39)&lt;F$4,0,IF(LOG('Crisis Indicator Data'!F39)&gt;F$3,5,ROUND(5-(F$3-LOG('Crisis Indicator Data'!F39))/(F$3-F$4)*5,1))))</f>
        <v>4.4000000000000004</v>
      </c>
      <c r="G42" s="140">
        <f>IF('Crisis Indicator Data'!F39="x","x",IF(B42="Regional crisis",('Crisis Indicator Data'!F39/VLOOKUP('Impact of the crisis'!$C42,'Regional Crises'!$B$1:$R$66,4,FALSE)),'Crisis Indicator Data'!F39/VLOOKUP('Impact of the crisis'!$E42,'Country Indicator Data'!$B$4:$P$300,15,FALSE)))</f>
        <v>0.2296681883669966</v>
      </c>
      <c r="H42" s="230">
        <f t="shared" si="13"/>
        <v>1.1000000000000001</v>
      </c>
      <c r="I42" s="230">
        <f t="shared" si="14"/>
        <v>2.75</v>
      </c>
      <c r="J42" s="230">
        <f>IF('Crisis Indicator Data'!G39="x","x",IF(LOG('Crisis Indicator Data'!G39)&lt;J$4,0,IF(LOG('Crisis Indicator Data'!G39)&gt;J$3,5,ROUND(5-(J$3-LOG('Crisis Indicator Data'!G39))/(J$3-J$4)*5,1))))</f>
        <v>1.9</v>
      </c>
      <c r="K42" s="140">
        <f>IF('Crisis Indicator Data'!G39="x","x",IF(B42="Regional crisis",('Crisis Indicator Data'!G39/VLOOKUP('Impact of the crisis'!$C42,'Regional Crises'!$B$1:$R$66,5,FALSE)),'Crisis Indicator Data'!G39/VLOOKUP('Impact of the crisis'!$E42,'Country Indicator Data'!$B$4:$P$300,14,FALSE)))</f>
        <v>1.5122761986913804E-2</v>
      </c>
      <c r="L42" s="230">
        <f t="shared" si="15"/>
        <v>0</v>
      </c>
      <c r="M42" s="230">
        <f t="shared" si="16"/>
        <v>0.95</v>
      </c>
      <c r="N42" s="230">
        <f t="shared" si="17"/>
        <v>1.9</v>
      </c>
      <c r="O42" s="230">
        <f>IF('Crisis Indicator Data'!H39="x","x",IF('Crisis Indicator Data'!H39=0,0,IF(LOG('Crisis Indicator Data'!H39)&lt;O$4,0,IF(LOG('Crisis Indicator Data'!H39)&gt;O$3,5,ROUND(5-(O$3-LOG('Crisis Indicator Data'!H39))/(O$3-O$4)*5,1)))))</f>
        <v>3.4</v>
      </c>
      <c r="P42" s="140">
        <f>IF('Crisis Indicator Data'!H39="x","x",'Crisis Indicator Data'!H39/'Crisis Indicator Data'!G39)</f>
        <v>1</v>
      </c>
      <c r="Q42" s="230">
        <f t="shared" si="18"/>
        <v>5</v>
      </c>
      <c r="R42" s="230">
        <f t="shared" si="19"/>
        <v>4.2</v>
      </c>
      <c r="S42" s="230">
        <f>IF('Crisis Indicator Data'!I39="x","x",IF('Crisis Indicator Data'!I39=0,0,IF(LOG('Crisis Indicator Data'!I39)&lt;S$4,0,IF(LOG('Crisis Indicator Data'!I39)&gt;S$3,5,ROUND(5-(S$3-LOG('Crisis Indicator Data'!I39))/(S$3-S$4)*5,1)))))</f>
        <v>2.5</v>
      </c>
      <c r="T42" s="140">
        <f>IF('Crisis Indicator Data'!H39="x","x",IF('Crisis Indicator Data'!I39="x","x",'Crisis Indicator Data'!I39/'Crisis Indicator Data'!H39))</f>
        <v>1.6694490818030049E-2</v>
      </c>
      <c r="U42" s="230">
        <f t="shared" si="20"/>
        <v>0.6</v>
      </c>
      <c r="V42" s="230">
        <f t="shared" si="21"/>
        <v>1.6</v>
      </c>
      <c r="W42" s="230">
        <f>IF('Crisis Indicator Data'!L39="x","x",IF('Crisis Indicator Data'!L39=0,0,IF(LOG('Crisis Indicator Data'!L39)&lt;W$4,0,IF(LOG('Crisis Indicator Data'!L39)&gt;W$3,5,ROUND(5-(W$3-LOG('Crisis Indicator Data'!L39))/(W$3-W$4)*5,1)))))</f>
        <v>3.3</v>
      </c>
      <c r="X42" s="237">
        <f>IF(OR('Crisis Indicator Data'!L39="x",'Crisis Indicator Data'!H39="x"),"x",'Crisis Indicator Data'!L39/'Crisis Indicator Data'!H39)</f>
        <v>5.6204785754034503E-5</v>
      </c>
      <c r="Y42" s="230">
        <f t="shared" si="22"/>
        <v>2.8</v>
      </c>
      <c r="Z42" s="230">
        <f t="shared" si="23"/>
        <v>3.1</v>
      </c>
      <c r="AA42" s="230">
        <f t="shared" si="24"/>
        <v>2.4</v>
      </c>
      <c r="AB42" s="238">
        <f t="shared" si="25"/>
        <v>3.4</v>
      </c>
    </row>
    <row r="43" spans="1:28" x14ac:dyDescent="0.35">
      <c r="A43" s="142" t="str">
        <f>'Crisis Indicator Data'!A40</f>
        <v>Conflict in Jammu and Kashmir</v>
      </c>
      <c r="B43" s="143" t="str">
        <f>'Crisis Indicator Data'!B40</f>
        <v>Conflict</v>
      </c>
      <c r="C43" s="143" t="str">
        <f>'Crisis Indicator Data'!C40</f>
        <v>IND002</v>
      </c>
      <c r="D43" s="143" t="str">
        <f>'Crisis Indicator Data'!D40</f>
        <v>India</v>
      </c>
      <c r="E43" s="144" t="str">
        <f>'Crisis Indicator Data'!E40</f>
        <v>IND</v>
      </c>
      <c r="F43" s="236">
        <f>IF('Crisis Indicator Data'!F40="x","x",IF(LOG('Crisis Indicator Data'!F40)&lt;F$4,0,IF(LOG('Crisis Indicator Data'!F40)&gt;F$3,5,ROUND(5-(F$3-LOG('Crisis Indicator Data'!F40))/(F$3-F$4)*5,1))))</f>
        <v>3.9</v>
      </c>
      <c r="G43" s="140">
        <f>IF('Crisis Indicator Data'!F40="x","x",IF(B43="Regional crisis",('Crisis Indicator Data'!F40/VLOOKUP('Impact of the crisis'!$C43,'Regional Crises'!$B$1:$R$66,4,FALSE)),'Crisis Indicator Data'!F40/VLOOKUP('Impact of the crisis'!$E43,'Country Indicator Data'!$B$4:$P$300,15,FALSE)))</f>
        <v>7.4746652585270371E-2</v>
      </c>
      <c r="H43" s="230">
        <f t="shared" si="13"/>
        <v>0.3</v>
      </c>
      <c r="I43" s="230">
        <f t="shared" si="14"/>
        <v>2.1</v>
      </c>
      <c r="J43" s="230">
        <f>IF('Crisis Indicator Data'!G40="x","x",IF(LOG('Crisis Indicator Data'!G40)&lt;J$4,0,IF(LOG('Crisis Indicator Data'!G40)&gt;J$3,5,ROUND(5-(J$3-LOG('Crisis Indicator Data'!G40))/(J$3-J$4)*5,1))))</f>
        <v>3.7</v>
      </c>
      <c r="K43" s="140">
        <f>IF('Crisis Indicator Data'!G40="x","x",IF(B43="Regional crisis",('Crisis Indicator Data'!G40/VLOOKUP('Impact of the crisis'!$C43,'Regional Crises'!$B$1:$R$66,5,FALSE)),'Crisis Indicator Data'!G40/VLOOKUP('Impact of the crisis'!$E43,'Country Indicator Data'!$B$4:$P$300,14,FALSE)))</f>
        <v>9.2654707725042858E-3</v>
      </c>
      <c r="L43" s="230">
        <f t="shared" si="15"/>
        <v>0</v>
      </c>
      <c r="M43" s="230">
        <f t="shared" si="16"/>
        <v>1.85</v>
      </c>
      <c r="N43" s="230">
        <f t="shared" si="17"/>
        <v>2</v>
      </c>
      <c r="O43" s="230" t="str">
        <f>IF('Crisis Indicator Data'!H40="x","x",IF('Crisis Indicator Data'!H40=0,0,IF(LOG('Crisis Indicator Data'!H40)&lt;O$4,0,IF(LOG('Crisis Indicator Data'!H40)&gt;O$3,5,ROUND(5-(O$3-LOG('Crisis Indicator Data'!H40))/(O$3-O$4)*5,1)))))</f>
        <v>x</v>
      </c>
      <c r="P43" s="140" t="str">
        <f>IF('Crisis Indicator Data'!H40="x","x",'Crisis Indicator Data'!H40/'Crisis Indicator Data'!G40)</f>
        <v>x</v>
      </c>
      <c r="Q43" s="230" t="str">
        <f t="shared" si="18"/>
        <v>x</v>
      </c>
      <c r="R43" s="230" t="str">
        <f t="shared" si="19"/>
        <v>x</v>
      </c>
      <c r="S43" s="230" t="str">
        <f>IF('Crisis Indicator Data'!I40="x","x",IF('Crisis Indicator Data'!I40=0,0,IF(LOG('Crisis Indicator Data'!I40)&lt;S$4,0,IF(LOG('Crisis Indicator Data'!I40)&gt;S$3,5,ROUND(5-(S$3-LOG('Crisis Indicator Data'!I40))/(S$3-S$4)*5,1)))))</f>
        <v>x</v>
      </c>
      <c r="T43" s="140" t="str">
        <f>IF('Crisis Indicator Data'!H40="x","x",IF('Crisis Indicator Data'!I40="x","x",'Crisis Indicator Data'!I40/'Crisis Indicator Data'!H40))</f>
        <v>x</v>
      </c>
      <c r="U43" s="230" t="str">
        <f t="shared" si="20"/>
        <v>x</v>
      </c>
      <c r="V43" s="230" t="str">
        <f t="shared" si="21"/>
        <v>x</v>
      </c>
      <c r="W43" s="230">
        <f>IF('Crisis Indicator Data'!L40="x","x",IF('Crisis Indicator Data'!L40=0,0,IF(LOG('Crisis Indicator Data'!L40)&lt;W$4,0,IF(LOG('Crisis Indicator Data'!L40)&gt;W$3,5,ROUND(5-(W$3-LOG('Crisis Indicator Data'!L40))/(W$3-W$4)*5,1)))))</f>
        <v>4.5999999999999996</v>
      </c>
      <c r="X43" s="237" t="str">
        <f>IF(OR('Crisis Indicator Data'!L40="x",'Crisis Indicator Data'!H40="x"),"x",'Crisis Indicator Data'!L40/'Crisis Indicator Data'!H40)</f>
        <v>x</v>
      </c>
      <c r="Y43" s="230" t="str">
        <f t="shared" si="22"/>
        <v>x</v>
      </c>
      <c r="Z43" s="230">
        <f t="shared" si="23"/>
        <v>4.5999999999999996</v>
      </c>
      <c r="AA43" s="230">
        <f t="shared" si="24"/>
        <v>4.5999999999999996</v>
      </c>
      <c r="AB43" s="238">
        <f t="shared" si="25"/>
        <v>4.5999999999999996</v>
      </c>
    </row>
    <row r="44" spans="1:28" x14ac:dyDescent="0.35">
      <c r="A44" s="142" t="str">
        <f>'Crisis Indicator Data'!A41</f>
        <v>Afghan Refugees in Iran</v>
      </c>
      <c r="B44" s="143" t="str">
        <f>'Crisis Indicator Data'!B41</f>
        <v>International displacement</v>
      </c>
      <c r="C44" s="143" t="str">
        <f>'Crisis Indicator Data'!C41</f>
        <v>IRN004</v>
      </c>
      <c r="D44" s="143" t="str">
        <f>'Crisis Indicator Data'!D41</f>
        <v>Iran</v>
      </c>
      <c r="E44" s="144" t="str">
        <f>'Crisis Indicator Data'!E41</f>
        <v>IRN</v>
      </c>
      <c r="F44" s="236">
        <f>IF('Crisis Indicator Data'!F41="x","x",IF(LOG('Crisis Indicator Data'!F41)&lt;F$4,0,IF(LOG('Crisis Indicator Data'!F41)&gt;F$3,5,ROUND(5-(F$3-LOG('Crisis Indicator Data'!F41))/(F$3-F$4)*5,1))))</f>
        <v>4</v>
      </c>
      <c r="G44" s="140">
        <f>IF('Crisis Indicator Data'!F41="x","x",IF(B44="Regional crisis",('Crisis Indicator Data'!F41/VLOOKUP('Impact of the crisis'!$C44,'Regional Crises'!$B$1:$R$66,4,FALSE)),'Crisis Indicator Data'!F41/VLOOKUP('Impact of the crisis'!$E44,'Country Indicator Data'!$B$4:$P$300,15,FALSE)))</f>
        <v>0.1470818291215403</v>
      </c>
      <c r="H44" s="230">
        <f t="shared" si="13"/>
        <v>0.6</v>
      </c>
      <c r="I44" s="230">
        <f t="shared" si="14"/>
        <v>2.2999999999999998</v>
      </c>
      <c r="J44" s="230">
        <f>IF('Crisis Indicator Data'!G41="x","x",IF(LOG('Crisis Indicator Data'!G41)&lt;J$4,0,IF(LOG('Crisis Indicator Data'!G41)&gt;J$3,5,ROUND(5-(J$3-LOG('Crisis Indicator Data'!G41))/(J$3-J$4)*5,1))))</f>
        <v>4.5999999999999996</v>
      </c>
      <c r="K44" s="140">
        <f>IF('Crisis Indicator Data'!G41="x","x",IF(B44="Regional crisis",('Crisis Indicator Data'!G41/VLOOKUP('Impact of the crisis'!$C44,'Regional Crises'!$B$1:$R$66,5,FALSE)),'Crisis Indicator Data'!G41/VLOOKUP('Impact of the crisis'!$E44,'Country Indicator Data'!$B$4:$P$300,14,FALSE)))</f>
        <v>0.29933916986228687</v>
      </c>
      <c r="L44" s="230">
        <f t="shared" si="15"/>
        <v>1.5</v>
      </c>
      <c r="M44" s="230">
        <f t="shared" si="16"/>
        <v>3.05</v>
      </c>
      <c r="N44" s="230">
        <f t="shared" si="17"/>
        <v>2.7</v>
      </c>
      <c r="O44" s="230">
        <f>IF('Crisis Indicator Data'!H41="x","x",IF('Crisis Indicator Data'!H41=0,0,IF(LOG('Crisis Indicator Data'!H41)&lt;O$4,0,IF(LOG('Crisis Indicator Data'!H41)&gt;O$3,5,ROUND(5-(O$3-LOG('Crisis Indicator Data'!H41))/(O$3-O$4)*5,1)))))</f>
        <v>3.4</v>
      </c>
      <c r="P44" s="140">
        <f>IF('Crisis Indicator Data'!H41="x","x",'Crisis Indicator Data'!H41/'Crisis Indicator Data'!G41)</f>
        <v>0.13696974580026589</v>
      </c>
      <c r="Q44" s="230">
        <f t="shared" si="18"/>
        <v>0.6</v>
      </c>
      <c r="R44" s="230">
        <f t="shared" si="19"/>
        <v>2</v>
      </c>
      <c r="S44" s="230">
        <f>IF('Crisis Indicator Data'!I41="x","x",IF('Crisis Indicator Data'!I41=0,0,IF(LOG('Crisis Indicator Data'!I41)&lt;S$4,0,IF(LOG('Crisis Indicator Data'!I41)&gt;S$3,5,ROUND(5-(S$3-LOG('Crisis Indicator Data'!I41))/(S$3-S$4)*5,1)))))</f>
        <v>5</v>
      </c>
      <c r="T44" s="140">
        <f>IF('Crisis Indicator Data'!H41="x","x",IF('Crisis Indicator Data'!I41="x","x",'Crisis Indicator Data'!I41/'Crisis Indicator Data'!H41))</f>
        <v>1</v>
      </c>
      <c r="U44" s="230">
        <f t="shared" si="20"/>
        <v>5</v>
      </c>
      <c r="V44" s="230">
        <f t="shared" si="21"/>
        <v>5</v>
      </c>
      <c r="W44" s="230">
        <f>IF('Crisis Indicator Data'!L41="x","x",IF('Crisis Indicator Data'!L41=0,0,IF(LOG('Crisis Indicator Data'!L41)&lt;W$4,0,IF(LOG('Crisis Indicator Data'!L41)&gt;W$3,5,ROUND(5-(W$3-LOG('Crisis Indicator Data'!L41))/(W$3-W$4)*5,1)))))</f>
        <v>0</v>
      </c>
      <c r="X44" s="237">
        <f>IF(OR('Crisis Indicator Data'!L41="x",'Crisis Indicator Data'!H41="x"),"x",'Crisis Indicator Data'!L41/'Crisis Indicator Data'!H41)</f>
        <v>0</v>
      </c>
      <c r="Y44" s="230">
        <f t="shared" si="22"/>
        <v>0</v>
      </c>
      <c r="Z44" s="230">
        <f t="shared" si="23"/>
        <v>0</v>
      </c>
      <c r="AA44" s="230">
        <f t="shared" si="24"/>
        <v>3.5</v>
      </c>
      <c r="AB44" s="238">
        <f t="shared" si="25"/>
        <v>2.8</v>
      </c>
    </row>
    <row r="45" spans="1:28" x14ac:dyDescent="0.35">
      <c r="A45" s="142" t="str">
        <f>'Crisis Indicator Data'!A42</f>
        <v>Multiple crises in Iraq</v>
      </c>
      <c r="B45" s="143" t="str">
        <f>'Crisis Indicator Data'!B42</f>
        <v>Multiple crises country</v>
      </c>
      <c r="C45" s="143" t="str">
        <f>'Crisis Indicator Data'!C42</f>
        <v>IRQ001</v>
      </c>
      <c r="D45" s="143" t="str">
        <f>'Crisis Indicator Data'!D42</f>
        <v>Iraq</v>
      </c>
      <c r="E45" s="144" t="str">
        <f>'Crisis Indicator Data'!E42</f>
        <v>IRQ</v>
      </c>
      <c r="F45" s="236">
        <f>IF('Crisis Indicator Data'!F42="x","x",IF(LOG('Crisis Indicator Data'!F42)&lt;F$4,0,IF(LOG('Crisis Indicator Data'!F42)&gt;F$3,5,ROUND(5-(F$3-LOG('Crisis Indicator Data'!F42))/(F$3-F$4)*5,1))))</f>
        <v>4.4000000000000004</v>
      </c>
      <c r="G45" s="140">
        <f>IF('Crisis Indicator Data'!F42="x","x",IF(B45="Regional crisis",('Crisis Indicator Data'!F42/VLOOKUP('Impact of the crisis'!$C45,'Regional Crises'!$B$1:$R$66,4,FALSE)),'Crisis Indicator Data'!F42/VLOOKUP('Impact of the crisis'!$E45,'Country Indicator Data'!$B$4:$P$300,15,FALSE)))</f>
        <v>1.0016853748388286</v>
      </c>
      <c r="H45" s="230">
        <f t="shared" si="13"/>
        <v>5</v>
      </c>
      <c r="I45" s="230">
        <f t="shared" si="14"/>
        <v>4.7</v>
      </c>
      <c r="J45" s="230">
        <f>IF('Crisis Indicator Data'!G42="x","x",IF(LOG('Crisis Indicator Data'!G42)&lt;J$4,0,IF(LOG('Crisis Indicator Data'!G42)&gt;J$3,5,ROUND(5-(J$3-LOG('Crisis Indicator Data'!G42))/(J$3-J$4)*5,1))))</f>
        <v>5</v>
      </c>
      <c r="K45" s="140">
        <f>IF('Crisis Indicator Data'!G42="x","x",IF(B45="Regional crisis",('Crisis Indicator Data'!G42/VLOOKUP('Impact of the crisis'!$C45,'Regional Crises'!$B$1:$R$66,5,FALSE)),'Crisis Indicator Data'!G42/VLOOKUP('Impact of the crisis'!$E45,'Country Indicator Data'!$B$4:$P$300,14,FALSE)))</f>
        <v>0.97730154389279766</v>
      </c>
      <c r="L45" s="230">
        <f t="shared" si="15"/>
        <v>4.9000000000000004</v>
      </c>
      <c r="M45" s="230">
        <f t="shared" si="16"/>
        <v>4.95</v>
      </c>
      <c r="N45" s="230">
        <f t="shared" si="17"/>
        <v>4.8</v>
      </c>
      <c r="O45" s="230">
        <f>IF('Crisis Indicator Data'!H42="x","x",IF('Crisis Indicator Data'!H42=0,0,IF(LOG('Crisis Indicator Data'!H42)&lt;O$4,0,IF(LOG('Crisis Indicator Data'!H42)&gt;O$3,5,ROUND(5-(O$3-LOG('Crisis Indicator Data'!H42))/(O$3-O$4)*5,1)))))</f>
        <v>3.8</v>
      </c>
      <c r="P45" s="140">
        <f>IF('Crisis Indicator Data'!H42="x","x",'Crisis Indicator Data'!H42/'Crisis Indicator Data'!G42)</f>
        <v>0.1559399643856525</v>
      </c>
      <c r="Q45" s="230">
        <f t="shared" si="18"/>
        <v>0.7</v>
      </c>
      <c r="R45" s="230">
        <f t="shared" si="19"/>
        <v>2.25</v>
      </c>
      <c r="S45" s="230">
        <f>IF('Crisis Indicator Data'!I42="x","x",IF('Crisis Indicator Data'!I42=0,0,IF(LOG('Crisis Indicator Data'!I42)&lt;S$4,0,IF(LOG('Crisis Indicator Data'!I42)&gt;S$3,5,ROUND(5-(S$3-LOG('Crisis Indicator Data'!I42))/(S$3-S$4)*5,1)))))</f>
        <v>5</v>
      </c>
      <c r="T45" s="140">
        <f>IF('Crisis Indicator Data'!H42="x","x",IF('Crisis Indicator Data'!I42="x","x",'Crisis Indicator Data'!I42/'Crisis Indicator Data'!H42))</f>
        <v>1.3831973898858074</v>
      </c>
      <c r="U45" s="230">
        <f t="shared" si="20"/>
        <v>5</v>
      </c>
      <c r="V45" s="230">
        <f t="shared" si="21"/>
        <v>5</v>
      </c>
      <c r="W45" s="230">
        <f>IF('Crisis Indicator Data'!L42="x","x",IF('Crisis Indicator Data'!L42=0,0,IF(LOG('Crisis Indicator Data'!L42)&lt;W$4,0,IF(LOG('Crisis Indicator Data'!L42)&gt;W$3,5,ROUND(5-(W$3-LOG('Crisis Indicator Data'!L42))/(W$3-W$4)*5,1)))))</f>
        <v>4.5</v>
      </c>
      <c r="X45" s="237">
        <f>IF(OR('Crisis Indicator Data'!L42="x",'Crisis Indicator Data'!H42="x"),"x",'Crisis Indicator Data'!L42/'Crisis Indicator Data'!H42)</f>
        <v>2.3915171288743883E-4</v>
      </c>
      <c r="Y45" s="230">
        <f t="shared" si="22"/>
        <v>5</v>
      </c>
      <c r="Z45" s="230">
        <f t="shared" si="23"/>
        <v>4.8</v>
      </c>
      <c r="AA45" s="230">
        <f t="shared" si="24"/>
        <v>4.9000000000000004</v>
      </c>
      <c r="AB45" s="238">
        <f t="shared" si="25"/>
        <v>3.9</v>
      </c>
    </row>
    <row r="46" spans="1:28" x14ac:dyDescent="0.35">
      <c r="A46" s="142" t="str">
        <f>'Crisis Indicator Data'!A43</f>
        <v>Conflict  in Iraq</v>
      </c>
      <c r="B46" s="143" t="str">
        <f>'Crisis Indicator Data'!B43</f>
        <v>Conflict</v>
      </c>
      <c r="C46" s="143" t="str">
        <f>'Crisis Indicator Data'!C43</f>
        <v>IRQ002</v>
      </c>
      <c r="D46" s="143" t="str">
        <f>'Crisis Indicator Data'!D43</f>
        <v>Iraq</v>
      </c>
      <c r="E46" s="144" t="str">
        <f>'Crisis Indicator Data'!E43</f>
        <v>IRQ</v>
      </c>
      <c r="F46" s="236">
        <f>IF('Crisis Indicator Data'!F43="x","x",IF(LOG('Crisis Indicator Data'!F43)&lt;F$4,0,IF(LOG('Crisis Indicator Data'!F43)&gt;F$3,5,ROUND(5-(F$3-LOG('Crisis Indicator Data'!F43))/(F$3-F$4)*5,1))))</f>
        <v>4.4000000000000004</v>
      </c>
      <c r="G46" s="140">
        <f>IF('Crisis Indicator Data'!F43="x","x",IF(B46="Regional crisis",('Crisis Indicator Data'!F43/VLOOKUP('Impact of the crisis'!$C46,'Regional Crises'!$B$1:$R$66,4,FALSE)),'Crisis Indicator Data'!F43/VLOOKUP('Impact of the crisis'!$E46,'Country Indicator Data'!$B$4:$P$300,15,FALSE)))</f>
        <v>1.0016853932584269</v>
      </c>
      <c r="H46" s="230">
        <f t="shared" si="13"/>
        <v>5</v>
      </c>
      <c r="I46" s="230">
        <f t="shared" si="14"/>
        <v>4.7</v>
      </c>
      <c r="J46" s="230">
        <f>IF('Crisis Indicator Data'!G43="x","x",IF(LOG('Crisis Indicator Data'!G43)&lt;J$4,0,IF(LOG('Crisis Indicator Data'!G43)&gt;J$3,5,ROUND(5-(J$3-LOG('Crisis Indicator Data'!G43))/(J$3-J$4)*5,1))))</f>
        <v>2.6</v>
      </c>
      <c r="K46" s="140">
        <f>IF('Crisis Indicator Data'!G43="x","x",IF(B46="Regional crisis",('Crisis Indicator Data'!G43/VLOOKUP('Impact of the crisis'!$C46,'Regional Crises'!$B$1:$R$66,5,FALSE)),'Crisis Indicator Data'!G43/VLOOKUP('Impact of the crisis'!$E46,'Country Indicator Data'!$B$4:$P$300,14,FALSE)))</f>
        <v>0.15240036794868608</v>
      </c>
      <c r="L46" s="230">
        <f t="shared" si="15"/>
        <v>0.7</v>
      </c>
      <c r="M46" s="230">
        <f t="shared" si="16"/>
        <v>1.65</v>
      </c>
      <c r="N46" s="230">
        <f t="shared" si="17"/>
        <v>3.6</v>
      </c>
      <c r="O46" s="230">
        <f>IF('Crisis Indicator Data'!H43="x","x",IF('Crisis Indicator Data'!H43=0,0,IF(LOG('Crisis Indicator Data'!H43)&lt;O$4,0,IF(LOG('Crisis Indicator Data'!H43)&gt;O$3,5,ROUND(5-(O$3-LOG('Crisis Indicator Data'!H43))/(O$3-O$4)*5,1)))))</f>
        <v>3.8</v>
      </c>
      <c r="P46" s="140">
        <f>IF('Crisis Indicator Data'!H43="x","x",'Crisis Indicator Data'!H43/'Crisis Indicator Data'!G43)</f>
        <v>0.95024469820554647</v>
      </c>
      <c r="Q46" s="230">
        <f t="shared" si="18"/>
        <v>4.7</v>
      </c>
      <c r="R46" s="230">
        <f t="shared" si="19"/>
        <v>4.25</v>
      </c>
      <c r="S46" s="230">
        <f>IF('Crisis Indicator Data'!I43="x","x",IF('Crisis Indicator Data'!I43=0,0,IF(LOG('Crisis Indicator Data'!I43)&lt;S$4,0,IF(LOG('Crisis Indicator Data'!I43)&gt;S$3,5,ROUND(5-(S$3-LOG('Crisis Indicator Data'!I43))/(S$3-S$4)*5,1)))))</f>
        <v>5</v>
      </c>
      <c r="T46" s="140">
        <f>IF('Crisis Indicator Data'!H43="x","x",IF('Crisis Indicator Data'!I43="x","x",'Crisis Indicator Data'!I43/'Crisis Indicator Data'!H43))</f>
        <v>1.4127038626609443</v>
      </c>
      <c r="U46" s="230">
        <f t="shared" si="20"/>
        <v>5</v>
      </c>
      <c r="V46" s="230">
        <f t="shared" si="21"/>
        <v>5</v>
      </c>
      <c r="W46" s="230">
        <f>IF('Crisis Indicator Data'!L43="x","x",IF('Crisis Indicator Data'!L43=0,0,IF(LOG('Crisis Indicator Data'!L43)&lt;W$4,0,IF(LOG('Crisis Indicator Data'!L43)&gt;W$3,5,ROUND(5-(W$3-LOG('Crisis Indicator Data'!L43))/(W$3-W$4)*5,1)))))</f>
        <v>4.5</v>
      </c>
      <c r="X46" s="237">
        <f>IF(OR('Crisis Indicator Data'!L43="x",'Crisis Indicator Data'!H43="x"),"x",'Crisis Indicator Data'!L43/'Crisis Indicator Data'!H43)</f>
        <v>2.5167381974248928E-4</v>
      </c>
      <c r="Y46" s="230">
        <f t="shared" si="22"/>
        <v>5</v>
      </c>
      <c r="Z46" s="230">
        <f t="shared" si="23"/>
        <v>4.8</v>
      </c>
      <c r="AA46" s="230">
        <f t="shared" si="24"/>
        <v>4.9000000000000004</v>
      </c>
      <c r="AB46" s="238">
        <f t="shared" si="25"/>
        <v>4.5999999999999996</v>
      </c>
    </row>
    <row r="47" spans="1:28" x14ac:dyDescent="0.35">
      <c r="A47" s="142" t="str">
        <f>'Crisis Indicator Data'!A44</f>
        <v>Syrian and Palestinian refugees in iraq</v>
      </c>
      <c r="B47" s="143" t="str">
        <f>'Crisis Indicator Data'!B44</f>
        <v>International displacement</v>
      </c>
      <c r="C47" s="143" t="str">
        <f>'Crisis Indicator Data'!C44</f>
        <v>IRQ003</v>
      </c>
      <c r="D47" s="143" t="str">
        <f>'Crisis Indicator Data'!D44</f>
        <v>Iraq</v>
      </c>
      <c r="E47" s="144" t="str">
        <f>'Crisis Indicator Data'!E44</f>
        <v>IRQ</v>
      </c>
      <c r="F47" s="236">
        <f>IF('Crisis Indicator Data'!F44="x","x",IF(LOG('Crisis Indicator Data'!F44)&lt;F$4,0,IF(LOG('Crisis Indicator Data'!F44)&gt;F$3,5,ROUND(5-(F$3-LOG('Crisis Indicator Data'!F44))/(F$3-F$4)*5,1))))</f>
        <v>2.7</v>
      </c>
      <c r="G47" s="140">
        <f>IF('Crisis Indicator Data'!F44="x","x",IF(B47="Regional crisis",('Crisis Indicator Data'!F44/VLOOKUP('Impact of the crisis'!$C47,'Regional Crises'!$B$1:$R$66,4,FALSE)),'Crisis Indicator Data'!F44/VLOOKUP('Impact of the crisis'!$E47,'Country Indicator Data'!$B$4:$P$300,15,FALSE)))</f>
        <v>9.3578467489408734E-2</v>
      </c>
      <c r="H47" s="230">
        <f t="shared" si="13"/>
        <v>0.4</v>
      </c>
      <c r="I47" s="230">
        <f t="shared" si="14"/>
        <v>1.55</v>
      </c>
      <c r="J47" s="230">
        <f>IF('Crisis Indicator Data'!G44="x","x",IF(LOG('Crisis Indicator Data'!G44)&lt;J$4,0,IF(LOG('Crisis Indicator Data'!G44)&gt;J$3,5,ROUND(5-(J$3-LOG('Crisis Indicator Data'!G44))/(J$3-J$4)*5,1))))</f>
        <v>2.4</v>
      </c>
      <c r="K47" s="140">
        <f>IF('Crisis Indicator Data'!G44="x","x",IF(B47="Regional crisis",('Crisis Indicator Data'!G44/VLOOKUP('Impact of the crisis'!$C47,'Regional Crises'!$B$1:$R$66,5,FALSE)),'Crisis Indicator Data'!G44/VLOOKUP('Impact of the crisis'!$E47,'Country Indicator Data'!$B$4:$P$300,14,FALSE)))</f>
        <v>0.12786216841110806</v>
      </c>
      <c r="L47" s="230">
        <f t="shared" si="15"/>
        <v>0.6</v>
      </c>
      <c r="M47" s="230">
        <f t="shared" si="16"/>
        <v>1.5</v>
      </c>
      <c r="N47" s="230">
        <f t="shared" si="17"/>
        <v>1.5</v>
      </c>
      <c r="O47" s="230">
        <f>IF('Crisis Indicator Data'!H44="x","x",IF('Crisis Indicator Data'!H44=0,0,IF(LOG('Crisis Indicator Data'!H44)&lt;O$4,0,IF(LOG('Crisis Indicator Data'!H44)&gt;O$3,5,ROUND(5-(O$3-LOG('Crisis Indicator Data'!H44))/(O$3-O$4)*5,1)))))</f>
        <v>2</v>
      </c>
      <c r="P47" s="140">
        <f>IF('Crisis Indicator Data'!H44="x","x",'Crisis Indicator Data'!H44/'Crisis Indicator Data'!G44)</f>
        <v>9.3719618899475013E-2</v>
      </c>
      <c r="Q47" s="230">
        <f t="shared" si="18"/>
        <v>0.4</v>
      </c>
      <c r="R47" s="230">
        <f t="shared" si="19"/>
        <v>1.2</v>
      </c>
      <c r="S47" s="230">
        <f>IF('Crisis Indicator Data'!I44="x","x",IF('Crisis Indicator Data'!I44=0,0,IF(LOG('Crisis Indicator Data'!I44)&lt;S$4,0,IF(LOG('Crisis Indicator Data'!I44)&gt;S$3,5,ROUND(5-(S$3-LOG('Crisis Indicator Data'!I44))/(S$3-S$4)*5,1)))))</f>
        <v>3.4</v>
      </c>
      <c r="T47" s="140">
        <f>IF('Crisis Indicator Data'!H44="x","x",IF('Crisis Indicator Data'!I44="x","x",'Crisis Indicator Data'!I44/'Crisis Indicator Data'!H44))</f>
        <v>0.51867219917012453</v>
      </c>
      <c r="U47" s="230">
        <f t="shared" si="20"/>
        <v>5</v>
      </c>
      <c r="V47" s="230">
        <f t="shared" si="21"/>
        <v>4.2</v>
      </c>
      <c r="W47" s="230">
        <f>IF('Crisis Indicator Data'!L44="x","x",IF('Crisis Indicator Data'!L44=0,0,IF(LOG('Crisis Indicator Data'!L44)&lt;W$4,0,IF(LOG('Crisis Indicator Data'!L44)&gt;W$3,5,ROUND(5-(W$3-LOG('Crisis Indicator Data'!L44))/(W$3-W$4)*5,1)))))</f>
        <v>0</v>
      </c>
      <c r="X47" s="237">
        <f>IF(OR('Crisis Indicator Data'!L44="x",'Crisis Indicator Data'!H44="x"),"x",'Crisis Indicator Data'!L44/'Crisis Indicator Data'!H44)</f>
        <v>0</v>
      </c>
      <c r="Y47" s="230">
        <f t="shared" si="22"/>
        <v>0</v>
      </c>
      <c r="Z47" s="230">
        <f t="shared" si="23"/>
        <v>0</v>
      </c>
      <c r="AA47" s="230">
        <f t="shared" si="24"/>
        <v>2.7</v>
      </c>
      <c r="AB47" s="238">
        <f t="shared" si="25"/>
        <v>2</v>
      </c>
    </row>
    <row r="48" spans="1:28" x14ac:dyDescent="0.35">
      <c r="A48" s="142" t="str">
        <f>'Crisis Indicator Data'!A45</f>
        <v>Mixed migration flows in Italy</v>
      </c>
      <c r="B48" s="143" t="str">
        <f>'Crisis Indicator Data'!B45</f>
        <v>International displacement</v>
      </c>
      <c r="C48" s="143" t="str">
        <f>'Crisis Indicator Data'!C45</f>
        <v>ITA002</v>
      </c>
      <c r="D48" s="143" t="str">
        <f>'Crisis Indicator Data'!D45</f>
        <v>Italy</v>
      </c>
      <c r="E48" s="144" t="str">
        <f>'Crisis Indicator Data'!E45</f>
        <v>ITA</v>
      </c>
      <c r="F48" s="236">
        <f>IF('Crisis Indicator Data'!F45="x","x",IF(LOG('Crisis Indicator Data'!F45)&lt;F$4,0,IF(LOG('Crisis Indicator Data'!F45)&gt;F$3,5,ROUND(5-(F$3-LOG('Crisis Indicator Data'!F45))/(F$3-F$4)*5,1))))</f>
        <v>2.7</v>
      </c>
      <c r="G48" s="140">
        <f>IF('Crisis Indicator Data'!F45="x","x",IF(B48="Regional crisis",('Crisis Indicator Data'!F45/VLOOKUP('Impact of the crisis'!$C48,'Regional Crises'!$B$1:$R$66,4,FALSE)),'Crisis Indicator Data'!F45/VLOOKUP('Impact of the crisis'!$E48,'Country Indicator Data'!$B$4:$P$300,15,FALSE)))</f>
        <v>0.1395729924525736</v>
      </c>
      <c r="H48" s="230">
        <f t="shared" si="13"/>
        <v>0.6</v>
      </c>
      <c r="I48" s="230">
        <f t="shared" si="14"/>
        <v>1.6500000000000001</v>
      </c>
      <c r="J48" s="230">
        <f>IF('Crisis Indicator Data'!G45="x","x",IF(LOG('Crisis Indicator Data'!G45)&lt;J$4,0,IF(LOG('Crisis Indicator Data'!G45)&gt;J$3,5,ROUND(5-(J$3-LOG('Crisis Indicator Data'!G45))/(J$3-J$4)*5,1))))</f>
        <v>2.8</v>
      </c>
      <c r="K48" s="140">
        <f>IF('Crisis Indicator Data'!G45="x","x",IF(B48="Regional crisis",('Crisis Indicator Data'!G45/VLOOKUP('Impact of the crisis'!$C48,'Regional Crises'!$B$1:$R$66,5,FALSE)),'Crisis Indicator Data'!G45/VLOOKUP('Impact of the crisis'!$E48,'Country Indicator Data'!$B$4:$P$300,14,FALSE)))</f>
        <v>0.10906319506011541</v>
      </c>
      <c r="L48" s="230">
        <f t="shared" si="15"/>
        <v>0.5</v>
      </c>
      <c r="M48" s="230">
        <f t="shared" si="16"/>
        <v>1.65</v>
      </c>
      <c r="N48" s="230">
        <f t="shared" si="17"/>
        <v>1.7</v>
      </c>
      <c r="O48" s="230">
        <f>IF('Crisis Indicator Data'!H45="x","x",IF('Crisis Indicator Data'!H45=0,0,IF(LOG('Crisis Indicator Data'!H45)&lt;O$4,0,IF(LOG('Crisis Indicator Data'!H45)&gt;O$3,5,ROUND(5-(O$3-LOG('Crisis Indicator Data'!H45))/(O$3-O$4)*5,1)))))</f>
        <v>1.4</v>
      </c>
      <c r="P48" s="140">
        <f>IF('Crisis Indicator Data'!H45="x","x",'Crisis Indicator Data'!H45/'Crisis Indicator Data'!G45)</f>
        <v>2.9663434112949229E-2</v>
      </c>
      <c r="Q48" s="230">
        <f t="shared" si="18"/>
        <v>0.1</v>
      </c>
      <c r="R48" s="230">
        <f t="shared" si="19"/>
        <v>0.75</v>
      </c>
      <c r="S48" s="230">
        <f>IF('Crisis Indicator Data'!I45="x","x",IF('Crisis Indicator Data'!I45=0,0,IF(LOG('Crisis Indicator Data'!I45)&lt;S$4,0,IF(LOG('Crisis Indicator Data'!I45)&gt;S$3,5,ROUND(5-(S$3-LOG('Crisis Indicator Data'!I45))/(S$3-S$4)*5,1)))))</f>
        <v>3.3</v>
      </c>
      <c r="T48" s="140">
        <f>IF('Crisis Indicator Data'!H45="x","x",IF('Crisis Indicator Data'!I45="x","x",'Crisis Indicator Data'!I45/'Crisis Indicator Data'!H45))</f>
        <v>1</v>
      </c>
      <c r="U48" s="230">
        <f t="shared" si="20"/>
        <v>5</v>
      </c>
      <c r="V48" s="230">
        <f t="shared" si="21"/>
        <v>4.2</v>
      </c>
      <c r="W48" s="230">
        <f>IF('Crisis Indicator Data'!L45="x","x",IF('Crisis Indicator Data'!L45=0,0,IF(LOG('Crisis Indicator Data'!L45)&lt;W$4,0,IF(LOG('Crisis Indicator Data'!L45)&gt;W$3,5,ROUND(5-(W$3-LOG('Crisis Indicator Data'!L45))/(W$3-W$4)*5,1)))))</f>
        <v>4.0999999999999996</v>
      </c>
      <c r="X48" s="237">
        <f>IF(OR('Crisis Indicator Data'!L45="x",'Crisis Indicator Data'!H45="x"),"x",'Crisis Indicator Data'!L45/'Crisis Indicator Data'!H45)</f>
        <v>3.3461538461538464E-3</v>
      </c>
      <c r="Y48" s="230">
        <f t="shared" si="22"/>
        <v>5</v>
      </c>
      <c r="Z48" s="230">
        <f t="shared" si="23"/>
        <v>4.5999999999999996</v>
      </c>
      <c r="AA48" s="230">
        <f t="shared" si="24"/>
        <v>4.4000000000000004</v>
      </c>
      <c r="AB48" s="238">
        <f t="shared" si="25"/>
        <v>3.1</v>
      </c>
    </row>
    <row r="49" spans="1:28" x14ac:dyDescent="0.35">
      <c r="A49" s="142" t="str">
        <f>'Crisis Indicator Data'!A46</f>
        <v>Syrian refugees in Jordan</v>
      </c>
      <c r="B49" s="143" t="str">
        <f>'Crisis Indicator Data'!B46</f>
        <v>International displacement</v>
      </c>
      <c r="C49" s="143" t="str">
        <f>'Crisis Indicator Data'!C46</f>
        <v>JOR002</v>
      </c>
      <c r="D49" s="143" t="str">
        <f>'Crisis Indicator Data'!D46</f>
        <v>Jordan</v>
      </c>
      <c r="E49" s="144" t="str">
        <f>'Crisis Indicator Data'!E46</f>
        <v>JOR</v>
      </c>
      <c r="F49" s="236">
        <f>IF('Crisis Indicator Data'!F46="x","x",IF(LOG('Crisis Indicator Data'!F46)&lt;F$4,0,IF(LOG('Crisis Indicator Data'!F46)&gt;F$3,5,ROUND(5-(F$3-LOG('Crisis Indicator Data'!F46))/(F$3-F$4)*5,1))))</f>
        <v>2.7</v>
      </c>
      <c r="G49" s="140">
        <f>IF('Crisis Indicator Data'!F46="x","x",IF(B49="Regional crisis",('Crisis Indicator Data'!F46/VLOOKUP('Impact of the crisis'!$C49,'Regional Crises'!$B$1:$R$66,4,FALSE)),'Crisis Indicator Data'!F46/VLOOKUP('Impact of the crisis'!$E49,'Country Indicator Data'!$B$4:$P$300,15,FALSE)))</f>
        <v>0.45576706465420141</v>
      </c>
      <c r="H49" s="230">
        <f t="shared" si="13"/>
        <v>2.2000000000000002</v>
      </c>
      <c r="I49" s="230">
        <f t="shared" si="14"/>
        <v>2.4500000000000002</v>
      </c>
      <c r="J49" s="230">
        <f>IF('Crisis Indicator Data'!G46="x","x",IF(LOG('Crisis Indicator Data'!G46)&lt;J$4,0,IF(LOG('Crisis Indicator Data'!G46)&gt;J$3,5,ROUND(5-(J$3-LOG('Crisis Indicator Data'!G46))/(J$3-J$4)*5,1))))</f>
        <v>3.1</v>
      </c>
      <c r="K49" s="140">
        <f>IF('Crisis Indicator Data'!G46="x","x",IF(B49="Regional crisis",('Crisis Indicator Data'!G46/VLOOKUP('Impact of the crisis'!$C49,'Regional Crises'!$B$1:$R$66,5,FALSE)),'Crisis Indicator Data'!G46/VLOOKUP('Impact of the crisis'!$E49,'Country Indicator Data'!$B$4:$P$300,14,FALSE)))</f>
        <v>0.80584860262816949</v>
      </c>
      <c r="L49" s="230">
        <f t="shared" si="15"/>
        <v>4</v>
      </c>
      <c r="M49" s="230">
        <f t="shared" si="16"/>
        <v>3.55</v>
      </c>
      <c r="N49" s="230">
        <f t="shared" si="17"/>
        <v>3</v>
      </c>
      <c r="O49" s="230">
        <f>IF('Crisis Indicator Data'!H46="x","x",IF('Crisis Indicator Data'!H46=0,0,IF(LOG('Crisis Indicator Data'!H46)&lt;O$4,0,IF(LOG('Crisis Indicator Data'!H46)&gt;O$3,5,ROUND(5-(O$3-LOG('Crisis Indicator Data'!H46))/(O$3-O$4)*5,1)))))</f>
        <v>2.9</v>
      </c>
      <c r="P49" s="140">
        <f>IF('Crisis Indicator Data'!H46="x","x",'Crisis Indicator Data'!H46/'Crisis Indicator Data'!G46)</f>
        <v>0.21095544327055582</v>
      </c>
      <c r="Q49" s="230">
        <f t="shared" si="18"/>
        <v>1</v>
      </c>
      <c r="R49" s="230">
        <f t="shared" si="19"/>
        <v>1.95</v>
      </c>
      <c r="S49" s="230">
        <f>IF('Crisis Indicator Data'!I46="x","x",IF('Crisis Indicator Data'!I46=0,0,IF(LOG('Crisis Indicator Data'!I46)&lt;S$4,0,IF(LOG('Crisis Indicator Data'!I46)&gt;S$3,5,ROUND(5-(S$3-LOG('Crisis Indicator Data'!I46))/(S$3-S$4)*5,1)))))</f>
        <v>4.5</v>
      </c>
      <c r="T49" s="140">
        <f>IF('Crisis Indicator Data'!H46="x","x",IF('Crisis Indicator Data'!I46="x","x",'Crisis Indicator Data'!I46/'Crisis Indicator Data'!H46))</f>
        <v>0.71692977681001635</v>
      </c>
      <c r="U49" s="230">
        <f t="shared" si="20"/>
        <v>5</v>
      </c>
      <c r="V49" s="230">
        <f t="shared" si="21"/>
        <v>4.8</v>
      </c>
      <c r="W49" s="230">
        <f>IF('Crisis Indicator Data'!L46="x","x",IF('Crisis Indicator Data'!L46=0,0,IF(LOG('Crisis Indicator Data'!L46)&lt;W$4,0,IF(LOG('Crisis Indicator Data'!L46)&gt;W$3,5,ROUND(5-(W$3-LOG('Crisis Indicator Data'!L46))/(W$3-W$4)*5,1)))))</f>
        <v>0</v>
      </c>
      <c r="X49" s="237">
        <f>IF(OR('Crisis Indicator Data'!L46="x",'Crisis Indicator Data'!H46="x"),"x",'Crisis Indicator Data'!L46/'Crisis Indicator Data'!H46)</f>
        <v>0</v>
      </c>
      <c r="Y49" s="230">
        <f t="shared" si="22"/>
        <v>0</v>
      </c>
      <c r="Z49" s="230">
        <f t="shared" si="23"/>
        <v>0</v>
      </c>
      <c r="AA49" s="230">
        <f t="shared" si="24"/>
        <v>3.2</v>
      </c>
      <c r="AB49" s="238">
        <f t="shared" si="25"/>
        <v>2.6</v>
      </c>
    </row>
    <row r="50" spans="1:28" x14ac:dyDescent="0.35">
      <c r="A50" s="142" t="str">
        <f>'Crisis Indicator Data'!A47</f>
        <v xml:space="preserve">Multiple crisis in Kenya </v>
      </c>
      <c r="B50" s="143" t="str">
        <f>'Crisis Indicator Data'!B47</f>
        <v>Multiple crises country</v>
      </c>
      <c r="C50" s="143" t="str">
        <f>'Crisis Indicator Data'!C47</f>
        <v>KEN001</v>
      </c>
      <c r="D50" s="143" t="str">
        <f>'Crisis Indicator Data'!D47</f>
        <v>Kenya</v>
      </c>
      <c r="E50" s="144" t="str">
        <f>'Crisis Indicator Data'!E47</f>
        <v>KEN</v>
      </c>
      <c r="F50" s="236">
        <f>IF('Crisis Indicator Data'!F47="x","x",IF(LOG('Crisis Indicator Data'!F47)&lt;F$4,0,IF(LOG('Crisis Indicator Data'!F47)&gt;F$3,5,ROUND(5-(F$3-LOG('Crisis Indicator Data'!F47))/(F$3-F$4)*5,1))))</f>
        <v>4.5</v>
      </c>
      <c r="G50" s="140">
        <f>IF('Crisis Indicator Data'!F47="x","x",IF(B50="Regional crisis",('Crisis Indicator Data'!F47/VLOOKUP('Impact of the crisis'!$C50,'Regional Crises'!$B$1:$R$66,4,FALSE)),'Crisis Indicator Data'!F47/VLOOKUP('Impact of the crisis'!$E50,'Country Indicator Data'!$B$4:$P$300,15,FALSE)))</f>
        <v>0.9123238570474751</v>
      </c>
      <c r="H50" s="230">
        <f t="shared" si="13"/>
        <v>4.5999999999999996</v>
      </c>
      <c r="I50" s="230">
        <f t="shared" si="14"/>
        <v>4.55</v>
      </c>
      <c r="J50" s="230">
        <f>IF('Crisis Indicator Data'!G47="x","x",IF(LOG('Crisis Indicator Data'!G47)&lt;J$4,0,IF(LOG('Crisis Indicator Data'!G47)&gt;J$3,5,ROUND(5-(J$3-LOG('Crisis Indicator Data'!G47))/(J$3-J$4)*5,1))))</f>
        <v>4.0999999999999996</v>
      </c>
      <c r="K50" s="140">
        <f>IF('Crisis Indicator Data'!G47="x","x",IF(B50="Regional crisis",('Crisis Indicator Data'!G47/VLOOKUP('Impact of the crisis'!$C50,'Regional Crises'!$B$1:$R$66,5,FALSE)),'Crisis Indicator Data'!G47/VLOOKUP('Impact of the crisis'!$E50,'Country Indicator Data'!$B$4:$P$300,14,FALSE)))</f>
        <v>0.31112216144538374</v>
      </c>
      <c r="L50" s="230">
        <f t="shared" si="15"/>
        <v>1.5</v>
      </c>
      <c r="M50" s="230">
        <f t="shared" si="16"/>
        <v>2.8</v>
      </c>
      <c r="N50" s="230">
        <f t="shared" si="17"/>
        <v>3.8</v>
      </c>
      <c r="O50" s="230">
        <f>IF('Crisis Indicator Data'!H47="x","x",IF('Crisis Indicator Data'!H47=0,0,IF(LOG('Crisis Indicator Data'!H47)&lt;O$4,0,IF(LOG('Crisis Indicator Data'!H47)&gt;O$3,5,ROUND(5-(O$3-LOG('Crisis Indicator Data'!H47))/(O$3-O$4)*5,1)))))</f>
        <v>3.3</v>
      </c>
      <c r="P50" s="140">
        <f>IF('Crisis Indicator Data'!H47="x","x",'Crisis Indicator Data'!H47/'Crisis Indicator Data'!G47)</f>
        <v>0.17119516959687445</v>
      </c>
      <c r="Q50" s="230">
        <f t="shared" si="18"/>
        <v>0.8</v>
      </c>
      <c r="R50" s="230">
        <f t="shared" si="19"/>
        <v>2.0499999999999998</v>
      </c>
      <c r="S50" s="230">
        <f>IF('Crisis Indicator Data'!I47="x","x",IF('Crisis Indicator Data'!I47=0,0,IF(LOG('Crisis Indicator Data'!I47)&lt;S$4,0,IF(LOG('Crisis Indicator Data'!I47)&gt;S$3,5,ROUND(5-(S$3-LOG('Crisis Indicator Data'!I47))/(S$3-S$4)*5,1)))))</f>
        <v>3.9</v>
      </c>
      <c r="T50" s="140">
        <f>IF('Crisis Indicator Data'!H47="x","x",IF('Crisis Indicator Data'!I47="x","x",'Crisis Indicator Data'!I47/'Crisis Indicator Data'!H47))</f>
        <v>0.18188105117565698</v>
      </c>
      <c r="U50" s="230">
        <f t="shared" si="20"/>
        <v>5</v>
      </c>
      <c r="V50" s="230">
        <f t="shared" si="21"/>
        <v>4.5</v>
      </c>
      <c r="W50" s="230">
        <f>IF('Crisis Indicator Data'!L47="x","x",IF('Crisis Indicator Data'!L47=0,0,IF(LOG('Crisis Indicator Data'!L47)&lt;W$4,0,IF(LOG('Crisis Indicator Data'!L47)&gt;W$3,5,ROUND(5-(W$3-LOG('Crisis Indicator Data'!L47))/(W$3-W$4)*5,1)))))</f>
        <v>0</v>
      </c>
      <c r="X50" s="237">
        <f>IF(OR('Crisis Indicator Data'!L47="x",'Crisis Indicator Data'!H47="x"),"x",'Crisis Indicator Data'!L47/'Crisis Indicator Data'!H47)</f>
        <v>0</v>
      </c>
      <c r="Y50" s="230">
        <f t="shared" si="22"/>
        <v>0</v>
      </c>
      <c r="Z50" s="230">
        <f t="shared" si="23"/>
        <v>0</v>
      </c>
      <c r="AA50" s="230">
        <f t="shared" si="24"/>
        <v>2.9</v>
      </c>
      <c r="AB50" s="238">
        <f t="shared" si="25"/>
        <v>2.5</v>
      </c>
    </row>
    <row r="51" spans="1:28" x14ac:dyDescent="0.35">
      <c r="A51" s="142" t="str">
        <f>'Crisis Indicator Data'!A48</f>
        <v>Refugee situation in Kenya</v>
      </c>
      <c r="B51" s="143" t="str">
        <f>'Crisis Indicator Data'!B48</f>
        <v>International displacement</v>
      </c>
      <c r="C51" s="143" t="str">
        <f>'Crisis Indicator Data'!C48</f>
        <v>KEN002</v>
      </c>
      <c r="D51" s="143" t="str">
        <f>'Crisis Indicator Data'!D48</f>
        <v>Kenya</v>
      </c>
      <c r="E51" s="144" t="str">
        <f>'Crisis Indicator Data'!E48</f>
        <v>KEN</v>
      </c>
      <c r="F51" s="236">
        <f>IF('Crisis Indicator Data'!F48="x","x",IF(LOG('Crisis Indicator Data'!F48)&lt;F$4,0,IF(LOG('Crisis Indicator Data'!F48)&gt;F$3,5,ROUND(5-(F$3-LOG('Crisis Indicator Data'!F48))/(F$3-F$4)*5,1))))</f>
        <v>2.6</v>
      </c>
      <c r="G51" s="140">
        <f>IF('Crisis Indicator Data'!F48="x","x",IF(B51="Regional crisis",('Crisis Indicator Data'!F48/VLOOKUP('Impact of the crisis'!$C51,'Regional Crises'!$B$1:$R$66,4,FALSE)),'Crisis Indicator Data'!F48/VLOOKUP('Impact of the crisis'!$E51,'Country Indicator Data'!$B$4:$P$300,15,FALSE)))</f>
        <v>6.7196120462452116E-2</v>
      </c>
      <c r="H51" s="230">
        <f t="shared" si="13"/>
        <v>0.2</v>
      </c>
      <c r="I51" s="230">
        <f t="shared" si="14"/>
        <v>1.4000000000000001</v>
      </c>
      <c r="J51" s="230">
        <f>IF('Crisis Indicator Data'!G48="x","x",IF(LOG('Crisis Indicator Data'!G48)&lt;J$4,0,IF(LOG('Crisis Indicator Data'!G48)&gt;J$3,5,ROUND(5-(J$3-LOG('Crisis Indicator Data'!G48))/(J$3-J$4)*5,1))))</f>
        <v>0.1</v>
      </c>
      <c r="K51" s="140">
        <f>IF('Crisis Indicator Data'!G48="x","x",IF(B51="Regional crisis",('Crisis Indicator Data'!G48/VLOOKUP('Impact of the crisis'!$C51,'Regional Crises'!$B$1:$R$66,5,FALSE)),'Crisis Indicator Data'!G48/VLOOKUP('Impact of the crisis'!$E51,'Country Indicator Data'!$B$4:$P$300,14,FALSE)))</f>
        <v>1.9982687809639577E-2</v>
      </c>
      <c r="L51" s="230">
        <f t="shared" si="15"/>
        <v>0.1</v>
      </c>
      <c r="M51" s="230">
        <f t="shared" si="16"/>
        <v>0.1</v>
      </c>
      <c r="N51" s="230">
        <f t="shared" si="17"/>
        <v>0.8</v>
      </c>
      <c r="O51" s="230">
        <f>IF('Crisis Indicator Data'!H48="x","x",IF('Crisis Indicator Data'!H48=0,0,IF(LOG('Crisis Indicator Data'!H48)&lt;O$4,0,IF(LOG('Crisis Indicator Data'!H48)&gt;O$3,5,ROUND(5-(O$3-LOG('Crisis Indicator Data'!H48))/(O$3-O$4)*5,1)))))</f>
        <v>2</v>
      </c>
      <c r="P51" s="140">
        <f>IF('Crisis Indicator Data'!H48="x","x",'Crisis Indicator Data'!H48/'Crisis Indicator Data'!G48)</f>
        <v>0.48479262672811058</v>
      </c>
      <c r="Q51" s="230">
        <f t="shared" si="18"/>
        <v>2.4</v>
      </c>
      <c r="R51" s="230">
        <f t="shared" si="19"/>
        <v>2.2000000000000002</v>
      </c>
      <c r="S51" s="230">
        <f>IF('Crisis Indicator Data'!I48="x","x",IF('Crisis Indicator Data'!I48=0,0,IF(LOG('Crisis Indicator Data'!I48)&lt;S$4,0,IF(LOG('Crisis Indicator Data'!I48)&gt;S$3,5,ROUND(5-(S$3-LOG('Crisis Indicator Data'!I48))/(S$3-S$4)*5,1)))))</f>
        <v>3.9</v>
      </c>
      <c r="T51" s="140">
        <f>IF('Crisis Indicator Data'!H48="x","x",IF('Crisis Indicator Data'!I48="x","x",'Crisis Indicator Data'!I48/'Crisis Indicator Data'!H48))</f>
        <v>1</v>
      </c>
      <c r="U51" s="230">
        <f t="shared" si="20"/>
        <v>5</v>
      </c>
      <c r="V51" s="230">
        <f t="shared" si="21"/>
        <v>4.5</v>
      </c>
      <c r="W51" s="230">
        <f>IF('Crisis Indicator Data'!L48="x","x",IF('Crisis Indicator Data'!L48=0,0,IF(LOG('Crisis Indicator Data'!L48)&lt;W$4,0,IF(LOG('Crisis Indicator Data'!L48)&gt;W$3,5,ROUND(5-(W$3-LOG('Crisis Indicator Data'!L48))/(W$3-W$4)*5,1)))))</f>
        <v>0</v>
      </c>
      <c r="X51" s="237">
        <f>IF(OR('Crisis Indicator Data'!L48="x",'Crisis Indicator Data'!H48="x"),"x",'Crisis Indicator Data'!L48/'Crisis Indicator Data'!H48)</f>
        <v>0</v>
      </c>
      <c r="Y51" s="230">
        <f t="shared" si="22"/>
        <v>0</v>
      </c>
      <c r="Z51" s="230">
        <f t="shared" si="23"/>
        <v>0</v>
      </c>
      <c r="AA51" s="230">
        <f t="shared" si="24"/>
        <v>2.9</v>
      </c>
      <c r="AB51" s="238">
        <f t="shared" si="25"/>
        <v>2.6</v>
      </c>
    </row>
    <row r="52" spans="1:28" x14ac:dyDescent="0.35">
      <c r="A52" s="142" t="str">
        <f>'Crisis Indicator Data'!A49</f>
        <v>Drought in Kenya</v>
      </c>
      <c r="B52" s="143" t="str">
        <f>'Crisis Indicator Data'!B49</f>
        <v>Drought</v>
      </c>
      <c r="C52" s="143" t="str">
        <f>'Crisis Indicator Data'!C49</f>
        <v>KEN003</v>
      </c>
      <c r="D52" s="143" t="str">
        <f>'Crisis Indicator Data'!D49</f>
        <v>Kenya</v>
      </c>
      <c r="E52" s="144" t="str">
        <f>'Crisis Indicator Data'!E49</f>
        <v>KEN</v>
      </c>
      <c r="F52" s="236">
        <f>IF('Crisis Indicator Data'!F49="x","x",IF(LOG('Crisis Indicator Data'!F49)&lt;F$4,0,IF(LOG('Crisis Indicator Data'!F49)&gt;F$3,5,ROUND(5-(F$3-LOG('Crisis Indicator Data'!F49))/(F$3-F$4)*5,1))))</f>
        <v>4.5</v>
      </c>
      <c r="G52" s="140">
        <f>IF('Crisis Indicator Data'!F49="x","x",IF(B52="Regional crisis",('Crisis Indicator Data'!F49/VLOOKUP('Impact of the crisis'!$C52,'Regional Crises'!$B$1:$R$66,4,FALSE)),'Crisis Indicator Data'!F49/VLOOKUP('Impact of the crisis'!$E52,'Country Indicator Data'!$B$4:$P$300,15,FALSE)))</f>
        <v>0.9123238570474751</v>
      </c>
      <c r="H52" s="230">
        <f t="shared" si="13"/>
        <v>4.5999999999999996</v>
      </c>
      <c r="I52" s="230">
        <f t="shared" si="14"/>
        <v>4.55</v>
      </c>
      <c r="J52" s="230">
        <f>IF('Crisis Indicator Data'!G49="x","x",IF(LOG('Crisis Indicator Data'!G49)&lt;J$4,0,IF(LOG('Crisis Indicator Data'!G49)&gt;J$3,5,ROUND(5-(J$3-LOG('Crisis Indicator Data'!G49))/(J$3-J$4)*5,1))))</f>
        <v>4.0999999999999996</v>
      </c>
      <c r="K52" s="140">
        <f>IF('Crisis Indicator Data'!G49="x","x",IF(B52="Regional crisis",('Crisis Indicator Data'!G49/VLOOKUP('Impact of the crisis'!$C52,'Regional Crises'!$B$1:$R$66,5,FALSE)),'Crisis Indicator Data'!G49/VLOOKUP('Impact of the crisis'!$E52,'Country Indicator Data'!$B$4:$P$300,14,FALSE)))</f>
        <v>0.30959353187100574</v>
      </c>
      <c r="L52" s="230">
        <f t="shared" si="15"/>
        <v>1.5</v>
      </c>
      <c r="M52" s="230">
        <f t="shared" si="16"/>
        <v>2.8</v>
      </c>
      <c r="N52" s="230">
        <f t="shared" si="17"/>
        <v>3.8</v>
      </c>
      <c r="O52" s="230">
        <f>IF('Crisis Indicator Data'!H49="x","x",IF('Crisis Indicator Data'!H49=0,0,IF(LOG('Crisis Indicator Data'!H49)&lt;O$4,0,IF(LOG('Crisis Indicator Data'!H49)&gt;O$3,5,ROUND(5-(O$3-LOG('Crisis Indicator Data'!H49))/(O$3-O$4)*5,1)))))</f>
        <v>3.1</v>
      </c>
      <c r="P52" s="140">
        <f>IF('Crisis Indicator Data'!H49="x","x",'Crisis Indicator Data'!H49/'Crisis Indicator Data'!G49)</f>
        <v>0.14074955383700177</v>
      </c>
      <c r="Q52" s="230">
        <f t="shared" si="18"/>
        <v>0.7</v>
      </c>
      <c r="R52" s="230">
        <f t="shared" si="19"/>
        <v>1.9</v>
      </c>
      <c r="S52" s="230">
        <f>IF('Crisis Indicator Data'!I49="x","x",IF('Crisis Indicator Data'!I49=0,0,IF(LOG('Crisis Indicator Data'!I49)&lt;S$4,0,IF(LOG('Crisis Indicator Data'!I49)&gt;S$3,5,ROUND(5-(S$3-LOG('Crisis Indicator Data'!I49))/(S$3-S$4)*5,1)))))</f>
        <v>0</v>
      </c>
      <c r="T52" s="140">
        <f>IF('Crisis Indicator Data'!H49="x","x",IF('Crisis Indicator Data'!I49="x","x",'Crisis Indicator Data'!I49/'Crisis Indicator Data'!H49))</f>
        <v>0</v>
      </c>
      <c r="U52" s="230">
        <f t="shared" si="20"/>
        <v>0</v>
      </c>
      <c r="V52" s="230">
        <f t="shared" si="21"/>
        <v>0</v>
      </c>
      <c r="W52" s="230">
        <f>IF('Crisis Indicator Data'!L49="x","x",IF('Crisis Indicator Data'!L49=0,0,IF(LOG('Crisis Indicator Data'!L49)&lt;W$4,0,IF(LOG('Crisis Indicator Data'!L49)&gt;W$3,5,ROUND(5-(W$3-LOG('Crisis Indicator Data'!L49))/(W$3-W$4)*5,1)))))</f>
        <v>0</v>
      </c>
      <c r="X52" s="237">
        <f>IF(OR('Crisis Indicator Data'!L49="x",'Crisis Indicator Data'!H49="x"),"x",'Crisis Indicator Data'!L49/'Crisis Indicator Data'!H49)</f>
        <v>0</v>
      </c>
      <c r="Y52" s="230">
        <f t="shared" si="22"/>
        <v>0</v>
      </c>
      <c r="Z52" s="230">
        <f t="shared" si="23"/>
        <v>0</v>
      </c>
      <c r="AA52" s="230">
        <f t="shared" si="24"/>
        <v>0</v>
      </c>
      <c r="AB52" s="238">
        <f t="shared" si="25"/>
        <v>1</v>
      </c>
    </row>
    <row r="53" spans="1:28" x14ac:dyDescent="0.35">
      <c r="A53" s="142" t="str">
        <f>'Crisis Indicator Data'!A50</f>
        <v>Syrian refugees in Lebanon</v>
      </c>
      <c r="B53" s="143" t="str">
        <f>'Crisis Indicator Data'!B50</f>
        <v>International displacement</v>
      </c>
      <c r="C53" s="143" t="str">
        <f>'Crisis Indicator Data'!C50</f>
        <v>LBN002</v>
      </c>
      <c r="D53" s="143" t="str">
        <f>'Crisis Indicator Data'!D50</f>
        <v>Lebanon</v>
      </c>
      <c r="E53" s="144" t="str">
        <f>'Crisis Indicator Data'!E50</f>
        <v>LBN</v>
      </c>
      <c r="F53" s="236">
        <f>IF('Crisis Indicator Data'!F50="x","x",IF(LOG('Crisis Indicator Data'!F50)&lt;F$4,0,IF(LOG('Crisis Indicator Data'!F50)&gt;F$3,5,ROUND(5-(F$3-LOG('Crisis Indicator Data'!F50))/(F$3-F$4)*5,1))))</f>
        <v>1.7</v>
      </c>
      <c r="G53" s="140">
        <f>IF('Crisis Indicator Data'!F50="x","x",IF(B53="Regional crisis",('Crisis Indicator Data'!F50/VLOOKUP('Impact of the crisis'!$C53,'Regional Crises'!$B$1:$R$66,4,FALSE)),'Crisis Indicator Data'!F50/VLOOKUP('Impact of the crisis'!$E53,'Country Indicator Data'!$B$4:$P$300,15,FALSE)))</f>
        <v>1.021505376344086</v>
      </c>
      <c r="H53" s="230">
        <f t="shared" si="13"/>
        <v>5</v>
      </c>
      <c r="I53" s="230">
        <f t="shared" si="14"/>
        <v>3.35</v>
      </c>
      <c r="J53" s="230">
        <f>IF('Crisis Indicator Data'!G50="x","x",IF(LOG('Crisis Indicator Data'!G50)&lt;J$4,0,IF(LOG('Crisis Indicator Data'!G50)&gt;J$3,5,ROUND(5-(J$3-LOG('Crisis Indicator Data'!G50))/(J$3-J$4)*5,1))))</f>
        <v>2.8</v>
      </c>
      <c r="K53" s="140">
        <f>IF('Crisis Indicator Data'!G50="x","x",IF(B53="Regional crisis",('Crisis Indicator Data'!G50/VLOOKUP('Impact of the crisis'!$C53,'Regional Crises'!$B$1:$R$66,5,FALSE)),'Crisis Indicator Data'!G50/VLOOKUP('Impact of the crisis'!$E53,'Country Indicator Data'!$B$4:$P$300,14,FALSE)))</f>
        <v>1</v>
      </c>
      <c r="L53" s="230">
        <f t="shared" si="15"/>
        <v>5</v>
      </c>
      <c r="M53" s="230">
        <f t="shared" si="16"/>
        <v>3.9</v>
      </c>
      <c r="N53" s="230">
        <f t="shared" si="17"/>
        <v>3.6</v>
      </c>
      <c r="O53" s="230">
        <f>IF('Crisis Indicator Data'!H50="x","x",IF('Crisis Indicator Data'!H50=0,0,IF(LOG('Crisis Indicator Data'!H50)&lt;O$4,0,IF(LOG('Crisis Indicator Data'!H50)&gt;O$3,5,ROUND(5-(O$3-LOG('Crisis Indicator Data'!H50))/(O$3-O$4)*5,1)))))</f>
        <v>3.4</v>
      </c>
      <c r="P53" s="140">
        <f>IF('Crisis Indicator Data'!H50="x","x",'Crisis Indicator Data'!H50/'Crisis Indicator Data'!G50)</f>
        <v>0.50227106227106222</v>
      </c>
      <c r="Q53" s="230">
        <f t="shared" si="18"/>
        <v>2.5</v>
      </c>
      <c r="R53" s="230">
        <f t="shared" si="19"/>
        <v>2.95</v>
      </c>
      <c r="S53" s="230">
        <f>IF('Crisis Indicator Data'!I50="x","x",IF('Crisis Indicator Data'!I50=0,0,IF(LOG('Crisis Indicator Data'!I50)&lt;S$4,0,IF(LOG('Crisis Indicator Data'!I50)&gt;S$3,5,ROUND(5-(S$3-LOG('Crisis Indicator Data'!I50))/(S$3-S$4)*5,1)))))</f>
        <v>4.5</v>
      </c>
      <c r="T53" s="140">
        <f>IF('Crisis Indicator Data'!H50="x","x",IF('Crisis Indicator Data'!I50="x","x",'Crisis Indicator Data'!I50/'Crisis Indicator Data'!H50))</f>
        <v>0.44574095682613768</v>
      </c>
      <c r="U53" s="230">
        <f t="shared" si="20"/>
        <v>5</v>
      </c>
      <c r="V53" s="230">
        <f t="shared" si="21"/>
        <v>4.8</v>
      </c>
      <c r="W53" s="230">
        <f>IF('Crisis Indicator Data'!L50="x","x",IF('Crisis Indicator Data'!L50=0,0,IF(LOG('Crisis Indicator Data'!L50)&lt;W$4,0,IF(LOG('Crisis Indicator Data'!L50)&gt;W$3,5,ROUND(5-(W$3-LOG('Crisis Indicator Data'!L50))/(W$3-W$4)*5,1)))))</f>
        <v>0</v>
      </c>
      <c r="X53" s="237">
        <f>IF(OR('Crisis Indicator Data'!L50="x",'Crisis Indicator Data'!H50="x"),"x",'Crisis Indicator Data'!L50/'Crisis Indicator Data'!H50)</f>
        <v>0</v>
      </c>
      <c r="Y53" s="230">
        <f t="shared" si="22"/>
        <v>0</v>
      </c>
      <c r="Z53" s="230">
        <f t="shared" si="23"/>
        <v>0</v>
      </c>
      <c r="AA53" s="230">
        <f t="shared" si="24"/>
        <v>3.2</v>
      </c>
      <c r="AB53" s="238">
        <f t="shared" si="25"/>
        <v>3.1</v>
      </c>
    </row>
    <row r="54" spans="1:28" x14ac:dyDescent="0.35">
      <c r="A54" s="145" t="str">
        <f>'Crisis Indicator Data'!A51</f>
        <v>Socioeconomic crisis in Lebanon</v>
      </c>
      <c r="B54" s="146" t="str">
        <f>'Crisis Indicator Data'!B51</f>
        <v>Political and economic crisis</v>
      </c>
      <c r="C54" s="146" t="str">
        <f>'Crisis Indicator Data'!C51</f>
        <v>LBN004</v>
      </c>
      <c r="D54" s="146" t="str">
        <f>'Crisis Indicator Data'!D51</f>
        <v>Lebanon</v>
      </c>
      <c r="E54" s="147" t="str">
        <f>'Crisis Indicator Data'!E51</f>
        <v>LBN</v>
      </c>
      <c r="F54" s="236">
        <f>IF('Crisis Indicator Data'!F51="x","x",IF(LOG('Crisis Indicator Data'!F51)&lt;F$4,0,IF(LOG('Crisis Indicator Data'!F51)&gt;F$3,5,ROUND(5-(F$3-LOG('Crisis Indicator Data'!F51))/(F$3-F$4)*5,1))))</f>
        <v>1.7</v>
      </c>
      <c r="G54" s="141">
        <f>IF('Crisis Indicator Data'!F51="x","x",IF(B54="Regional crisis",('Crisis Indicator Data'!F51/VLOOKUP('Impact of the crisis'!$C54,'Regional Crises'!$B$1:$R$66,4,FALSE)),'Crisis Indicator Data'!F51/VLOOKUP('Impact of the crisis'!$E54,'Country Indicator Data'!$B$4:$P$300,15,FALSE)))</f>
        <v>1.021505376344086</v>
      </c>
      <c r="H54" s="230">
        <f t="shared" si="13"/>
        <v>5</v>
      </c>
      <c r="I54" s="230">
        <f t="shared" si="14"/>
        <v>3.35</v>
      </c>
      <c r="J54" s="230">
        <f>IF('Crisis Indicator Data'!G51="x","x",IF(LOG('Crisis Indicator Data'!G51)&lt;J$4,0,IF(LOG('Crisis Indicator Data'!G51)&gt;J$3,5,ROUND(5-(J$3-LOG('Crisis Indicator Data'!G51))/(J$3-J$4)*5,1))))</f>
        <v>2.8</v>
      </c>
      <c r="K54" s="141">
        <f>IF('Crisis Indicator Data'!G51="x","x",IF(B54="Regional crisis",('Crisis Indicator Data'!G51/VLOOKUP('Impact of the crisis'!$C54,'Regional Crises'!$B$1:$R$66,5,FALSE)),'Crisis Indicator Data'!G51/VLOOKUP('Impact of the crisis'!$E54,'Country Indicator Data'!$B$4:$P$300,14,FALSE)))</f>
        <v>1</v>
      </c>
      <c r="L54" s="230">
        <f t="shared" si="15"/>
        <v>5</v>
      </c>
      <c r="M54" s="230">
        <f t="shared" si="16"/>
        <v>3.9</v>
      </c>
      <c r="N54" s="230">
        <f t="shared" si="17"/>
        <v>3.6</v>
      </c>
      <c r="O54" s="230">
        <f>IF('Crisis Indicator Data'!H51="x","x",IF('Crisis Indicator Data'!H51=0,0,IF(LOG('Crisis Indicator Data'!H51)&lt;O$4,0,IF(LOG('Crisis Indicator Data'!H51)&gt;O$3,5,ROUND(5-(O$3-LOG('Crisis Indicator Data'!H51))/(O$3-O$4)*5,1)))))</f>
        <v>3.5</v>
      </c>
      <c r="P54" s="140">
        <f>IF('Crisis Indicator Data'!H51="x","x",'Crisis Indicator Data'!H51/'Crisis Indicator Data'!G51)</f>
        <v>0.55238095238095242</v>
      </c>
      <c r="Q54" s="230">
        <f t="shared" si="18"/>
        <v>2.7</v>
      </c>
      <c r="R54" s="230">
        <f t="shared" si="19"/>
        <v>3.1</v>
      </c>
      <c r="S54" s="230" t="str">
        <f>IF('Crisis Indicator Data'!I51="x","x",IF('Crisis Indicator Data'!I51=0,0,IF(LOG('Crisis Indicator Data'!I51)&lt;S$4,0,IF(LOG('Crisis Indicator Data'!I51)&gt;S$3,5,ROUND(5-(S$3-LOG('Crisis Indicator Data'!I51))/(S$3-S$4)*5,1)))))</f>
        <v>x</v>
      </c>
      <c r="T54" s="140" t="str">
        <f>IF('Crisis Indicator Data'!H51="x","x",IF('Crisis Indicator Data'!I51="x","x",'Crisis Indicator Data'!I51/'Crisis Indicator Data'!H51))</f>
        <v>x</v>
      </c>
      <c r="U54" s="230" t="str">
        <f t="shared" si="20"/>
        <v>x</v>
      </c>
      <c r="V54" s="230" t="str">
        <f t="shared" si="21"/>
        <v>x</v>
      </c>
      <c r="W54" s="230">
        <f>IF('Crisis Indicator Data'!L51="x","x",IF('Crisis Indicator Data'!L51=0,0,IF(LOG('Crisis Indicator Data'!L51)&lt;W$4,0,IF(LOG('Crisis Indicator Data'!L51)&gt;W$3,5,ROUND(5-(W$3-LOG('Crisis Indicator Data'!L51))/(W$3-W$4)*5,1)))))</f>
        <v>2.5</v>
      </c>
      <c r="X54" s="237">
        <f>IF(OR('Crisis Indicator Data'!L51="x",'Crisis Indicator Data'!H51="x"),"x",'Crisis Indicator Data'!L51/'Crisis Indicator Data'!H51)</f>
        <v>1.5119363395225465E-5</v>
      </c>
      <c r="Y54" s="230">
        <f t="shared" si="22"/>
        <v>0.8</v>
      </c>
      <c r="Z54" s="230">
        <f t="shared" si="23"/>
        <v>1.7</v>
      </c>
      <c r="AA54" s="230">
        <f t="shared" si="24"/>
        <v>1.7</v>
      </c>
      <c r="AB54" s="238">
        <f t="shared" si="25"/>
        <v>2.5</v>
      </c>
    </row>
    <row r="55" spans="1:28" x14ac:dyDescent="0.35">
      <c r="A55" s="145" t="str">
        <f>'Crisis Indicator Data'!A52</f>
        <v>Complex crisis in Libya</v>
      </c>
      <c r="B55" s="146" t="str">
        <f>'Crisis Indicator Data'!B52</f>
        <v>Multiple crises country</v>
      </c>
      <c r="C55" s="146" t="str">
        <f>'Crisis Indicator Data'!C52</f>
        <v>LBY001</v>
      </c>
      <c r="D55" s="146" t="str">
        <f>'Crisis Indicator Data'!D52</f>
        <v>Libya</v>
      </c>
      <c r="E55" s="147" t="str">
        <f>'Crisis Indicator Data'!E52</f>
        <v>LBY</v>
      </c>
      <c r="F55" s="236">
        <f>IF('Crisis Indicator Data'!F52="x","x",IF(LOG('Crisis Indicator Data'!F52)&lt;F$4,0,IF(LOG('Crisis Indicator Data'!F52)&gt;F$3,5,ROUND(5-(F$3-LOG('Crisis Indicator Data'!F52))/(F$3-F$4)*5,1))))</f>
        <v>5</v>
      </c>
      <c r="G55" s="141">
        <f>IF('Crisis Indicator Data'!F52="x","x",IF(B55="Regional crisis",('Crisis Indicator Data'!F52/VLOOKUP('Impact of the crisis'!$C55,'Regional Crises'!$B$1:$R$66,4,FALSE)),'Crisis Indicator Data'!F52/VLOOKUP('Impact of the crisis'!$E55,'Country Indicator Data'!$B$4:$P$300,15,FALSE)))</f>
        <v>1</v>
      </c>
      <c r="H55" s="230">
        <f t="shared" si="13"/>
        <v>5</v>
      </c>
      <c r="I55" s="230">
        <f t="shared" si="14"/>
        <v>5</v>
      </c>
      <c r="J55" s="230">
        <f>IF('Crisis Indicator Data'!G52="x","x",IF(LOG('Crisis Indicator Data'!G52)&lt;J$4,0,IF(LOG('Crisis Indicator Data'!G52)&gt;J$3,5,ROUND(5-(J$3-LOG('Crisis Indicator Data'!G52))/(J$3-J$4)*5,1))))</f>
        <v>2.9</v>
      </c>
      <c r="K55" s="141">
        <f>IF('Crisis Indicator Data'!G52="x","x",IF(B55="Regional crisis",('Crisis Indicator Data'!G52/VLOOKUP('Impact of the crisis'!$C55,'Regional Crises'!$B$1:$R$66,5,FALSE)),'Crisis Indicator Data'!G52/VLOOKUP('Impact of the crisis'!$E55,'Country Indicator Data'!$B$4:$P$300,14,FALSE)))</f>
        <v>1</v>
      </c>
      <c r="L55" s="230">
        <f t="shared" si="15"/>
        <v>5</v>
      </c>
      <c r="M55" s="230">
        <f t="shared" si="16"/>
        <v>3.95</v>
      </c>
      <c r="N55" s="230">
        <f t="shared" si="17"/>
        <v>4.5999999999999996</v>
      </c>
      <c r="O55" s="230">
        <f>IF('Crisis Indicator Data'!H52="x","x",IF('Crisis Indicator Data'!H52=0,0,IF(LOG('Crisis Indicator Data'!H52)&lt;O$4,0,IF(LOG('Crisis Indicator Data'!H52)&gt;O$3,5,ROUND(5-(O$3-LOG('Crisis Indicator Data'!H52))/(O$3-O$4)*5,1)))))</f>
        <v>2.9</v>
      </c>
      <c r="P55" s="140">
        <f>IF('Crisis Indicator Data'!H52="x","x",'Crisis Indicator Data'!H52/'Crisis Indicator Data'!G52)</f>
        <v>0.24324324324324326</v>
      </c>
      <c r="Q55" s="230">
        <f t="shared" si="18"/>
        <v>1.2</v>
      </c>
      <c r="R55" s="230">
        <f t="shared" si="19"/>
        <v>2.0499999999999998</v>
      </c>
      <c r="S55" s="230">
        <f>IF('Crisis Indicator Data'!I52="x","x",IF('Crisis Indicator Data'!I52=0,0,IF(LOG('Crisis Indicator Data'!I52)&lt;S$4,0,IF(LOG('Crisis Indicator Data'!I52)&gt;S$3,5,ROUND(5-(S$3-LOG('Crisis Indicator Data'!I52))/(S$3-S$4)*5,1)))))</f>
        <v>4.5</v>
      </c>
      <c r="T55" s="140">
        <f>IF('Crisis Indicator Data'!H52="x","x",IF('Crisis Indicator Data'!I52="x","x",'Crisis Indicator Data'!I52/'Crisis Indicator Data'!H52))</f>
        <v>0.8455555555555555</v>
      </c>
      <c r="U55" s="230">
        <f t="shared" si="20"/>
        <v>5</v>
      </c>
      <c r="V55" s="230">
        <f t="shared" si="21"/>
        <v>4.8</v>
      </c>
      <c r="W55" s="230">
        <f>IF('Crisis Indicator Data'!L52="x","x",IF('Crisis Indicator Data'!L52=0,0,IF(LOG('Crisis Indicator Data'!L52)&lt;W$4,0,IF(LOG('Crisis Indicator Data'!L52)&gt;W$3,5,ROUND(5-(W$3-LOG('Crisis Indicator Data'!L52))/(W$3-W$4)*5,1)))))</f>
        <v>4.2</v>
      </c>
      <c r="X55" s="237">
        <f>IF(OR('Crisis Indicator Data'!L52="x",'Crisis Indicator Data'!H52="x"),"x",'Crisis Indicator Data'!L52/'Crisis Indicator Data'!H52)</f>
        <v>4.9944444444444439E-4</v>
      </c>
      <c r="Y55" s="230">
        <f t="shared" si="22"/>
        <v>5</v>
      </c>
      <c r="Z55" s="230">
        <f t="shared" si="23"/>
        <v>4.5999999999999996</v>
      </c>
      <c r="AA55" s="230">
        <f t="shared" si="24"/>
        <v>4.7</v>
      </c>
      <c r="AB55" s="238">
        <f t="shared" si="25"/>
        <v>3.7</v>
      </c>
    </row>
    <row r="56" spans="1:28" x14ac:dyDescent="0.35">
      <c r="A56" s="145" t="str">
        <f>'Crisis Indicator Data'!A53</f>
        <v>Mixed migration flows in Libya</v>
      </c>
      <c r="B56" s="146" t="str">
        <f>'Crisis Indicator Data'!B53</f>
        <v>International displacement</v>
      </c>
      <c r="C56" s="146" t="str">
        <f>'Crisis Indicator Data'!C53</f>
        <v>LBY002</v>
      </c>
      <c r="D56" s="146" t="str">
        <f>'Crisis Indicator Data'!D53</f>
        <v>Libya</v>
      </c>
      <c r="E56" s="147" t="str">
        <f>'Crisis Indicator Data'!E53</f>
        <v>LBY</v>
      </c>
      <c r="F56" s="236">
        <f>IF('Crisis Indicator Data'!F53="x","x",IF(LOG('Crisis Indicator Data'!F53)&lt;F$4,0,IF(LOG('Crisis Indicator Data'!F53)&gt;F$3,5,ROUND(5-(F$3-LOG('Crisis Indicator Data'!F53))/(F$3-F$4)*5,1))))</f>
        <v>5</v>
      </c>
      <c r="G56" s="141">
        <f>IF('Crisis Indicator Data'!F53="x","x",IF(B56="Regional crisis",('Crisis Indicator Data'!F53/VLOOKUP('Impact of the crisis'!$C56,'Regional Crises'!$B$1:$R$66,4,FALSE)),'Crisis Indicator Data'!F53/VLOOKUP('Impact of the crisis'!$E56,'Country Indicator Data'!$B$4:$P$300,15,FALSE)))</f>
        <v>1</v>
      </c>
      <c r="H56" s="230">
        <f t="shared" si="13"/>
        <v>5</v>
      </c>
      <c r="I56" s="230">
        <f t="shared" si="14"/>
        <v>5</v>
      </c>
      <c r="J56" s="230">
        <f>IF('Crisis Indicator Data'!G53="x","x",IF(LOG('Crisis Indicator Data'!G53)&lt;J$4,0,IF(LOG('Crisis Indicator Data'!G53)&gt;J$3,5,ROUND(5-(J$3-LOG('Crisis Indicator Data'!G53))/(J$3-J$4)*5,1))))</f>
        <v>2.9</v>
      </c>
      <c r="K56" s="141">
        <f>IF('Crisis Indicator Data'!G53="x","x",IF(B56="Regional crisis",('Crisis Indicator Data'!G53/VLOOKUP('Impact of the crisis'!$C56,'Regional Crises'!$B$1:$R$66,5,FALSE)),'Crisis Indicator Data'!G53/VLOOKUP('Impact of the crisis'!$E56,'Country Indicator Data'!$B$4:$P$300,14,FALSE)))</f>
        <v>1</v>
      </c>
      <c r="L56" s="230">
        <f t="shared" si="15"/>
        <v>5</v>
      </c>
      <c r="M56" s="230">
        <f t="shared" si="16"/>
        <v>3.95</v>
      </c>
      <c r="N56" s="230">
        <f t="shared" si="17"/>
        <v>4.5999999999999996</v>
      </c>
      <c r="O56" s="230">
        <f>IF('Crisis Indicator Data'!H53="x","x",IF('Crisis Indicator Data'!H53=0,0,IF(LOG('Crisis Indicator Data'!H53)&lt;O$4,0,IF(LOG('Crisis Indicator Data'!H53)&gt;O$3,5,ROUND(5-(O$3-LOG('Crisis Indicator Data'!H53))/(O$3-O$4)*5,1)))))</f>
        <v>2.2000000000000002</v>
      </c>
      <c r="P56" s="140">
        <f>IF('Crisis Indicator Data'!H53="x","x",'Crisis Indicator Data'!H53/'Crisis Indicator Data'!G53)</f>
        <v>8.5675675675675675E-2</v>
      </c>
      <c r="Q56" s="230">
        <f t="shared" si="18"/>
        <v>0.4</v>
      </c>
      <c r="R56" s="230">
        <f t="shared" si="19"/>
        <v>1.3</v>
      </c>
      <c r="S56" s="230">
        <f>IF('Crisis Indicator Data'!I53="x","x",IF('Crisis Indicator Data'!I53=0,0,IF(LOG('Crisis Indicator Data'!I53)&lt;S$4,0,IF(LOG('Crisis Indicator Data'!I53)&gt;S$3,5,ROUND(5-(S$3-LOG('Crisis Indicator Data'!I53))/(S$3-S$4)*5,1)))))</f>
        <v>4</v>
      </c>
      <c r="T56" s="140">
        <f>IF('Crisis Indicator Data'!H53="x","x",IF('Crisis Indicator Data'!I53="x","x",'Crisis Indicator Data'!I53/'Crisis Indicator Data'!H53))</f>
        <v>1</v>
      </c>
      <c r="U56" s="230">
        <f t="shared" si="20"/>
        <v>5</v>
      </c>
      <c r="V56" s="230">
        <f t="shared" si="21"/>
        <v>4.5</v>
      </c>
      <c r="W56" s="230">
        <f>IF('Crisis Indicator Data'!L53="x","x",IF('Crisis Indicator Data'!L53=0,0,IF(LOG('Crisis Indicator Data'!L53)&lt;W$4,0,IF(LOG('Crisis Indicator Data'!L53)&gt;W$3,5,ROUND(5-(W$3-LOG('Crisis Indicator Data'!L53))/(W$3-W$4)*5,1)))))</f>
        <v>4.2</v>
      </c>
      <c r="X56" s="237">
        <f>IF(OR('Crisis Indicator Data'!L53="x",'Crisis Indicator Data'!H53="x"),"x",'Crisis Indicator Data'!L53/'Crisis Indicator Data'!H53)</f>
        <v>1.3391167192429022E-3</v>
      </c>
      <c r="Y56" s="230">
        <f t="shared" si="22"/>
        <v>5</v>
      </c>
      <c r="Z56" s="230">
        <f t="shared" si="23"/>
        <v>4.5999999999999996</v>
      </c>
      <c r="AA56" s="230">
        <f t="shared" si="24"/>
        <v>4.5999999999999996</v>
      </c>
      <c r="AB56" s="238">
        <f t="shared" si="25"/>
        <v>3.4</v>
      </c>
    </row>
    <row r="57" spans="1:28" x14ac:dyDescent="0.35">
      <c r="A57" s="145" t="str">
        <f>'Crisis Indicator Data'!A54</f>
        <v>Drought in Lesotho</v>
      </c>
      <c r="B57" s="146" t="str">
        <f>'Crisis Indicator Data'!B54</f>
        <v>Drought</v>
      </c>
      <c r="C57" s="146" t="str">
        <f>'Crisis Indicator Data'!C54</f>
        <v>LSO002</v>
      </c>
      <c r="D57" s="146" t="str">
        <f>'Crisis Indicator Data'!D54</f>
        <v>Lesotho</v>
      </c>
      <c r="E57" s="147" t="str">
        <f>'Crisis Indicator Data'!E54</f>
        <v>LSO</v>
      </c>
      <c r="F57" s="236">
        <f>IF('Crisis Indicator Data'!F54="x","x",IF(LOG('Crisis Indicator Data'!F54)&lt;F$4,0,IF(LOG('Crisis Indicator Data'!F54)&gt;F$3,5,ROUND(5-(F$3-LOG('Crisis Indicator Data'!F54))/(F$3-F$4)*5,1))))</f>
        <v>2.5</v>
      </c>
      <c r="G57" s="141">
        <f>IF('Crisis Indicator Data'!F54="x","x",IF(B57="Regional crisis",('Crisis Indicator Data'!F54/VLOOKUP('Impact of the crisis'!$C57,'Regional Crises'!$B$1:$R$66,4,FALSE)),'Crisis Indicator Data'!F54/VLOOKUP('Impact of the crisis'!$E57,'Country Indicator Data'!$B$4:$P$300,15,FALSE)))</f>
        <v>0.99983530961791833</v>
      </c>
      <c r="H57" s="230">
        <f t="shared" si="13"/>
        <v>5</v>
      </c>
      <c r="I57" s="230">
        <f t="shared" si="14"/>
        <v>3.75</v>
      </c>
      <c r="J57" s="230">
        <f>IF('Crisis Indicator Data'!G54="x","x",IF(LOG('Crisis Indicator Data'!G54)&lt;J$4,0,IF(LOG('Crisis Indicator Data'!G54)&gt;J$3,5,ROUND(5-(J$3-LOG('Crisis Indicator Data'!G54))/(J$3-J$4)*5,1))))</f>
        <v>0.6</v>
      </c>
      <c r="K57" s="141">
        <f>IF('Crisis Indicator Data'!G54="x","x",IF(B57="Regional crisis",('Crisis Indicator Data'!G54/VLOOKUP('Impact of the crisis'!$C57,'Regional Crises'!$B$1:$R$66,5,FALSE)),'Crisis Indicator Data'!G54/VLOOKUP('Impact of the crisis'!$E57,'Country Indicator Data'!$B$4:$P$300,14,FALSE)))</f>
        <v>0.70238095238095233</v>
      </c>
      <c r="L57" s="230">
        <f t="shared" si="15"/>
        <v>3.5</v>
      </c>
      <c r="M57" s="230">
        <f t="shared" si="16"/>
        <v>2.0499999999999998</v>
      </c>
      <c r="N57" s="230">
        <f t="shared" si="17"/>
        <v>3</v>
      </c>
      <c r="O57" s="230">
        <f>IF('Crisis Indicator Data'!H54="x","x",IF('Crisis Indicator Data'!H54=0,0,IF(LOG('Crisis Indicator Data'!H54)&lt;O$4,0,IF(LOG('Crisis Indicator Data'!H54)&gt;O$3,5,ROUND(5-(O$3-LOG('Crisis Indicator Data'!H54))/(O$3-O$4)*5,1)))))</f>
        <v>2.4</v>
      </c>
      <c r="P57" s="140">
        <f>IF('Crisis Indicator Data'!H54="x","x",'Crisis Indicator Data'!H54/'Crisis Indicator Data'!G54)</f>
        <v>0.59186440677966101</v>
      </c>
      <c r="Q57" s="230">
        <f t="shared" si="18"/>
        <v>2.9</v>
      </c>
      <c r="R57" s="230">
        <f t="shared" si="19"/>
        <v>2.65</v>
      </c>
      <c r="S57" s="230" t="str">
        <f>IF('Crisis Indicator Data'!I54="x","x",IF('Crisis Indicator Data'!I54=0,0,IF(LOG('Crisis Indicator Data'!I54)&lt;S$4,0,IF(LOG('Crisis Indicator Data'!I54)&gt;S$3,5,ROUND(5-(S$3-LOG('Crisis Indicator Data'!I54))/(S$3-S$4)*5,1)))))</f>
        <v>x</v>
      </c>
      <c r="T57" s="140" t="str">
        <f>IF('Crisis Indicator Data'!H54="x","x",IF('Crisis Indicator Data'!I54="x","x",'Crisis Indicator Data'!I54/'Crisis Indicator Data'!H54))</f>
        <v>x</v>
      </c>
      <c r="U57" s="230" t="str">
        <f t="shared" si="20"/>
        <v>x</v>
      </c>
      <c r="V57" s="230" t="str">
        <f t="shared" si="21"/>
        <v>x</v>
      </c>
      <c r="W57" s="230">
        <f>IF('Crisis Indicator Data'!L54="x","x",IF('Crisis Indicator Data'!L54=0,0,IF(LOG('Crisis Indicator Data'!L54)&lt;W$4,0,IF(LOG('Crisis Indicator Data'!L54)&gt;W$3,5,ROUND(5-(W$3-LOG('Crisis Indicator Data'!L54))/(W$3-W$4)*5,1)))))</f>
        <v>0</v>
      </c>
      <c r="X57" s="237">
        <f>IF(OR('Crisis Indicator Data'!L54="x",'Crisis Indicator Data'!H54="x"),"x",'Crisis Indicator Data'!L54/'Crisis Indicator Data'!H54)</f>
        <v>0</v>
      </c>
      <c r="Y57" s="230">
        <f t="shared" si="22"/>
        <v>0</v>
      </c>
      <c r="Z57" s="230">
        <f t="shared" si="23"/>
        <v>0</v>
      </c>
      <c r="AA57" s="230">
        <f t="shared" si="24"/>
        <v>0</v>
      </c>
      <c r="AB57" s="238">
        <f t="shared" si="25"/>
        <v>1.5</v>
      </c>
    </row>
    <row r="58" spans="1:28" x14ac:dyDescent="0.35">
      <c r="A58" s="145" t="str">
        <f>'Crisis Indicator Data'!A55</f>
        <v>Mixed migration flows in Morocco</v>
      </c>
      <c r="B58" s="146" t="str">
        <f>'Crisis Indicator Data'!B55</f>
        <v>International displacement</v>
      </c>
      <c r="C58" s="146" t="str">
        <f>'Crisis Indicator Data'!C55</f>
        <v>MAR002</v>
      </c>
      <c r="D58" s="146" t="str">
        <f>'Crisis Indicator Data'!D55</f>
        <v>Morocco</v>
      </c>
      <c r="E58" s="147" t="str">
        <f>'Crisis Indicator Data'!E55</f>
        <v>MAR</v>
      </c>
      <c r="F58" s="236">
        <f>IF('Crisis Indicator Data'!F55="x","x",IF(LOG('Crisis Indicator Data'!F55)&lt;F$4,0,IF(LOG('Crisis Indicator Data'!F55)&gt;F$3,5,ROUND(5-(F$3-LOG('Crisis Indicator Data'!F55))/(F$3-F$4)*5,1))))</f>
        <v>4.4000000000000004</v>
      </c>
      <c r="G58" s="141">
        <f>IF('Crisis Indicator Data'!F55="x","x",IF(B58="Regional crisis",('Crisis Indicator Data'!F55/VLOOKUP('Impact of the crisis'!$C58,'Regional Crises'!$B$1:$R$66,4,FALSE)),'Crisis Indicator Data'!F55/VLOOKUP('Impact of the crisis'!$E58,'Country Indicator Data'!$B$4:$P$300,15,FALSE)))</f>
        <v>1</v>
      </c>
      <c r="H58" s="230">
        <f t="shared" si="13"/>
        <v>5</v>
      </c>
      <c r="I58" s="230">
        <f t="shared" si="14"/>
        <v>4.7</v>
      </c>
      <c r="J58" s="230">
        <f>IF('Crisis Indicator Data'!G55="x","x",IF(LOG('Crisis Indicator Data'!G55)&lt;J$4,0,IF(LOG('Crisis Indicator Data'!G55)&gt;J$3,5,ROUND(5-(J$3-LOG('Crisis Indicator Data'!G55))/(J$3-J$4)*5,1))))</f>
        <v>5</v>
      </c>
      <c r="K58" s="141">
        <f>IF('Crisis Indicator Data'!G55="x","x",IF(B58="Regional crisis",('Crisis Indicator Data'!G55/VLOOKUP('Impact of the crisis'!$C58,'Regional Crises'!$B$1:$R$66,5,FALSE)),'Crisis Indicator Data'!G55/VLOOKUP('Impact of the crisis'!$E58,'Country Indicator Data'!$B$4:$P$300,14,FALSE)))</f>
        <v>0.97573481026540909</v>
      </c>
      <c r="L58" s="230">
        <f t="shared" si="15"/>
        <v>4.9000000000000004</v>
      </c>
      <c r="M58" s="230">
        <f t="shared" si="16"/>
        <v>4.95</v>
      </c>
      <c r="N58" s="230">
        <f t="shared" si="17"/>
        <v>4.8</v>
      </c>
      <c r="O58" s="230" t="str">
        <f>IF('Crisis Indicator Data'!H55="x","x",IF('Crisis Indicator Data'!H55=0,0,IF(LOG('Crisis Indicator Data'!H55)&lt;O$4,0,IF(LOG('Crisis Indicator Data'!H55)&gt;O$3,5,ROUND(5-(O$3-LOG('Crisis Indicator Data'!H55))/(O$3-O$4)*5,1)))))</f>
        <v>x</v>
      </c>
      <c r="P58" s="140" t="str">
        <f>IF('Crisis Indicator Data'!H55="x","x",'Crisis Indicator Data'!H55/'Crisis Indicator Data'!G55)</f>
        <v>x</v>
      </c>
      <c r="Q58" s="230" t="str">
        <f t="shared" si="18"/>
        <v>x</v>
      </c>
      <c r="R58" s="230" t="str">
        <f t="shared" si="19"/>
        <v>x</v>
      </c>
      <c r="S58" s="230" t="str">
        <f>IF('Crisis Indicator Data'!I55="x","x",IF('Crisis Indicator Data'!I55=0,0,IF(LOG('Crisis Indicator Data'!I55)&lt;S$4,0,IF(LOG('Crisis Indicator Data'!I55)&gt;S$3,5,ROUND(5-(S$3-LOG('Crisis Indicator Data'!I55))/(S$3-S$4)*5,1)))))</f>
        <v>x</v>
      </c>
      <c r="T58" s="140" t="str">
        <f>IF('Crisis Indicator Data'!H55="x","x",IF('Crisis Indicator Data'!I55="x","x",'Crisis Indicator Data'!I55/'Crisis Indicator Data'!H55))</f>
        <v>x</v>
      </c>
      <c r="U58" s="230" t="str">
        <f t="shared" si="20"/>
        <v>x</v>
      </c>
      <c r="V58" s="230" t="str">
        <f t="shared" si="21"/>
        <v>x</v>
      </c>
      <c r="W58" s="230">
        <f>IF('Crisis Indicator Data'!L55="x","x",IF('Crisis Indicator Data'!L55=0,0,IF(LOG('Crisis Indicator Data'!L55)&lt;W$4,0,IF(LOG('Crisis Indicator Data'!L55)&gt;W$3,5,ROUND(5-(W$3-LOG('Crisis Indicator Data'!L55))/(W$3-W$4)*5,1)))))</f>
        <v>3.2</v>
      </c>
      <c r="X58" s="237" t="str">
        <f>IF(OR('Crisis Indicator Data'!L55="x",'Crisis Indicator Data'!H55="x"),"x",'Crisis Indicator Data'!L55/'Crisis Indicator Data'!H55)</f>
        <v>x</v>
      </c>
      <c r="Y58" s="230" t="str">
        <f t="shared" si="22"/>
        <v>x</v>
      </c>
      <c r="Z58" s="230">
        <f t="shared" si="23"/>
        <v>3.2</v>
      </c>
      <c r="AA58" s="230">
        <f t="shared" si="24"/>
        <v>3.2</v>
      </c>
      <c r="AB58" s="238">
        <f t="shared" si="25"/>
        <v>3.2</v>
      </c>
    </row>
    <row r="59" spans="1:28" x14ac:dyDescent="0.35">
      <c r="A59" s="145" t="str">
        <f>'Crisis Indicator Data'!A56</f>
        <v>Drought in Madagascar</v>
      </c>
      <c r="B59" s="146" t="str">
        <f>'Crisis Indicator Data'!B56</f>
        <v>Drought</v>
      </c>
      <c r="C59" s="146" t="str">
        <f>'Crisis Indicator Data'!C56</f>
        <v>MDG002</v>
      </c>
      <c r="D59" s="146" t="str">
        <f>'Crisis Indicator Data'!D56</f>
        <v>Madagascar</v>
      </c>
      <c r="E59" s="147" t="str">
        <f>'Crisis Indicator Data'!E56</f>
        <v>MDG</v>
      </c>
      <c r="F59" s="236">
        <f>IF('Crisis Indicator Data'!F56="x","x",IF(LOG('Crisis Indicator Data'!F56)&lt;F$4,0,IF(LOG('Crisis Indicator Data'!F56)&gt;F$3,5,ROUND(5-(F$3-LOG('Crisis Indicator Data'!F56))/(F$3-F$4)*5,1))))</f>
        <v>3.2</v>
      </c>
      <c r="G59" s="141">
        <f>IF('Crisis Indicator Data'!F56="x","x",IF(B59="Regional crisis",('Crisis Indicator Data'!F56/VLOOKUP('Impact of the crisis'!$C59,'Regional Crises'!$B$1:$R$66,4,FALSE)),'Crisis Indicator Data'!F56/VLOOKUP('Impact of the crisis'!$E59,'Country Indicator Data'!$B$4:$P$300,15,FALSE)))</f>
        <v>0.14086283946373324</v>
      </c>
      <c r="H59" s="230">
        <f t="shared" si="13"/>
        <v>0.6</v>
      </c>
      <c r="I59" s="230">
        <f t="shared" si="14"/>
        <v>1.9000000000000001</v>
      </c>
      <c r="J59" s="230">
        <f>IF('Crisis Indicator Data'!G56="x","x",IF(LOG('Crisis Indicator Data'!G56)&lt;J$4,0,IF(LOG('Crisis Indicator Data'!G56)&gt;J$3,5,ROUND(5-(J$3-LOG('Crisis Indicator Data'!G56))/(J$3-J$4)*5,1))))</f>
        <v>1.4</v>
      </c>
      <c r="K59" s="141">
        <f>IF('Crisis Indicator Data'!G56="x","x",IF(B59="Regional crisis",('Crisis Indicator Data'!G56/VLOOKUP('Impact of the crisis'!$C59,'Regional Crises'!$B$1:$R$66,5,FALSE)),'Crisis Indicator Data'!G56/VLOOKUP('Impact of the crisis'!$E59,'Country Indicator Data'!$B$4:$P$300,14,FALSE)))</f>
        <v>0.10447819314641744</v>
      </c>
      <c r="L59" s="230">
        <f t="shared" si="15"/>
        <v>0.5</v>
      </c>
      <c r="M59" s="230">
        <f t="shared" si="16"/>
        <v>0.95</v>
      </c>
      <c r="N59" s="230">
        <f t="shared" si="17"/>
        <v>1.4</v>
      </c>
      <c r="O59" s="230">
        <f>IF('Crisis Indicator Data'!H56="x","x",IF('Crisis Indicator Data'!H56=0,0,IF(LOG('Crisis Indicator Data'!H56)&lt;O$4,0,IF(LOG('Crisis Indicator Data'!H56)&gt;O$3,5,ROUND(5-(O$3-LOG('Crisis Indicator Data'!H56))/(O$3-O$4)*5,1)))))</f>
        <v>2.7</v>
      </c>
      <c r="P59" s="140">
        <f>IF('Crisis Indicator Data'!H56="x","x",'Crisis Indicator Data'!H56/'Crisis Indicator Data'!G56)</f>
        <v>0.51397689153932169</v>
      </c>
      <c r="Q59" s="230">
        <f t="shared" si="18"/>
        <v>2.5</v>
      </c>
      <c r="R59" s="230">
        <f t="shared" si="19"/>
        <v>2.6</v>
      </c>
      <c r="S59" s="230">
        <f>IF('Crisis Indicator Data'!I56="x","x",IF('Crisis Indicator Data'!I56=0,0,IF(LOG('Crisis Indicator Data'!I56)&lt;S$4,0,IF(LOG('Crisis Indicator Data'!I56)&gt;S$3,5,ROUND(5-(S$3-LOG('Crisis Indicator Data'!I56))/(S$3-S$4)*5,1)))))</f>
        <v>0</v>
      </c>
      <c r="T59" s="140">
        <f>IF('Crisis Indicator Data'!H56="x","x",IF('Crisis Indicator Data'!I56="x","x",'Crisis Indicator Data'!I56/'Crisis Indicator Data'!H56))</f>
        <v>0</v>
      </c>
      <c r="U59" s="230">
        <f t="shared" si="20"/>
        <v>0</v>
      </c>
      <c r="V59" s="230">
        <f t="shared" si="21"/>
        <v>0</v>
      </c>
      <c r="W59" s="230">
        <f>IF('Crisis Indicator Data'!L56="x","x",IF('Crisis Indicator Data'!L56=0,0,IF(LOG('Crisis Indicator Data'!L56)&lt;W$4,0,IF(LOG('Crisis Indicator Data'!L56)&gt;W$3,5,ROUND(5-(W$3-LOG('Crisis Indicator Data'!L56))/(W$3-W$4)*5,1)))))</f>
        <v>2.4</v>
      </c>
      <c r="X59" s="237">
        <f>IF(OR('Crisis Indicator Data'!L56="x",'Crisis Indicator Data'!H56="x"),"x",'Crisis Indicator Data'!L56/'Crisis Indicator Data'!H56)</f>
        <v>3.4807831762146484E-5</v>
      </c>
      <c r="Y59" s="230">
        <f t="shared" si="22"/>
        <v>1.7</v>
      </c>
      <c r="Z59" s="230">
        <f t="shared" si="23"/>
        <v>2.1</v>
      </c>
      <c r="AA59" s="230">
        <f t="shared" si="24"/>
        <v>1.2</v>
      </c>
      <c r="AB59" s="238">
        <f t="shared" si="25"/>
        <v>2</v>
      </c>
    </row>
    <row r="60" spans="1:28" x14ac:dyDescent="0.35">
      <c r="A60" s="145" t="str">
        <f>'Crisis Indicator Data'!A57</f>
        <v>Multiple crisis in Mexico</v>
      </c>
      <c r="B60" s="146" t="str">
        <f>'Crisis Indicator Data'!B57</f>
        <v>Multiple crises country</v>
      </c>
      <c r="C60" s="146" t="str">
        <f>'Crisis Indicator Data'!C57</f>
        <v>MEX001</v>
      </c>
      <c r="D60" s="146" t="str">
        <f>'Crisis Indicator Data'!D57</f>
        <v>Mexico</v>
      </c>
      <c r="E60" s="147" t="str">
        <f>'Crisis Indicator Data'!E57</f>
        <v>MEX</v>
      </c>
      <c r="F60" s="236">
        <f>IF('Crisis Indicator Data'!F57="x","x",IF(LOG('Crisis Indicator Data'!F57)&lt;F$4,0,IF(LOG('Crisis Indicator Data'!F57)&gt;F$3,5,ROUND(5-(F$3-LOG('Crisis Indicator Data'!F57))/(F$3-F$4)*5,1))))</f>
        <v>5</v>
      </c>
      <c r="G60" s="141">
        <f>IF('Crisis Indicator Data'!F57="x","x",IF(B60="Regional crisis",('Crisis Indicator Data'!F57/VLOOKUP('Impact of the crisis'!$C60,'Regional Crises'!$B$1:$R$66,4,FALSE)),'Crisis Indicator Data'!F57/VLOOKUP('Impact of the crisis'!$E60,'Country Indicator Data'!$B$4:$P$300,15,FALSE)))</f>
        <v>1.0105069574834744</v>
      </c>
      <c r="H60" s="230">
        <f t="shared" si="13"/>
        <v>5</v>
      </c>
      <c r="I60" s="230">
        <f t="shared" si="14"/>
        <v>5</v>
      </c>
      <c r="J60" s="230">
        <f>IF('Crisis Indicator Data'!G57="x","x",IF(LOG('Crisis Indicator Data'!G57)&lt;J$4,0,IF(LOG('Crisis Indicator Data'!G57)&gt;J$3,5,ROUND(5-(J$3-LOG('Crisis Indicator Data'!G57))/(J$3-J$4)*5,1))))</f>
        <v>5</v>
      </c>
      <c r="K60" s="141">
        <f>IF('Crisis Indicator Data'!G57="x","x",IF(B60="Regional crisis",('Crisis Indicator Data'!G57/VLOOKUP('Impact of the crisis'!$C60,'Regional Crises'!$B$1:$R$66,5,FALSE)),'Crisis Indicator Data'!G57/VLOOKUP('Impact of the crisis'!$E60,'Country Indicator Data'!$B$4:$P$300,14,FALSE)))</f>
        <v>1</v>
      </c>
      <c r="L60" s="230">
        <f t="shared" si="15"/>
        <v>5</v>
      </c>
      <c r="M60" s="230">
        <f t="shared" si="16"/>
        <v>5</v>
      </c>
      <c r="N60" s="230">
        <f t="shared" si="17"/>
        <v>5</v>
      </c>
      <c r="O60" s="230">
        <f>IF('Crisis Indicator Data'!H57="x","x",IF('Crisis Indicator Data'!H57=0,0,IF(LOG('Crisis Indicator Data'!H57)&lt;O$4,0,IF(LOG('Crisis Indicator Data'!H57)&gt;O$3,5,ROUND(5-(O$3-LOG('Crisis Indicator Data'!H57))/(O$3-O$4)*5,1)))))</f>
        <v>1.7</v>
      </c>
      <c r="P60" s="140">
        <f>IF('Crisis Indicator Data'!H57="x","x",'Crisis Indicator Data'!H57/'Crisis Indicator Data'!G57)</f>
        <v>2.5839793281653748E-3</v>
      </c>
      <c r="Q60" s="230">
        <f t="shared" si="18"/>
        <v>0</v>
      </c>
      <c r="R60" s="230">
        <f t="shared" si="19"/>
        <v>0.85</v>
      </c>
      <c r="S60" s="230">
        <f>IF('Crisis Indicator Data'!I57="x","x",IF('Crisis Indicator Data'!I57=0,0,IF(LOG('Crisis Indicator Data'!I57)&lt;S$4,0,IF(LOG('Crisis Indicator Data'!I57)&gt;S$3,5,ROUND(5-(S$3-LOG('Crisis Indicator Data'!I57))/(S$3-S$4)*5,1)))))</f>
        <v>2.7</v>
      </c>
      <c r="T60" s="140">
        <f>IF('Crisis Indicator Data'!H57="x","x",IF('Crisis Indicator Data'!I57="x","x",'Crisis Indicator Data'!I57/'Crisis Indicator Data'!H57))</f>
        <v>0.2554517133956386</v>
      </c>
      <c r="U60" s="230">
        <f t="shared" si="20"/>
        <v>5</v>
      </c>
      <c r="V60" s="230">
        <f t="shared" si="21"/>
        <v>3.9</v>
      </c>
      <c r="W60" s="230">
        <f>IF('Crisis Indicator Data'!L57="x","x",IF('Crisis Indicator Data'!L57=0,0,IF(LOG('Crisis Indicator Data'!L57)&lt;W$4,0,IF(LOG('Crisis Indicator Data'!L57)&gt;W$3,5,ROUND(5-(W$3-LOG('Crisis Indicator Data'!L57))/(W$3-W$4)*5,1)))))</f>
        <v>3.5</v>
      </c>
      <c r="X60" s="237">
        <f>IF(OR('Crisis Indicator Data'!L57="x",'Crisis Indicator Data'!H57="x"),"x",'Crisis Indicator Data'!L57/'Crisis Indicator Data'!H57)</f>
        <v>9.3769470404984423E-4</v>
      </c>
      <c r="Y60" s="230">
        <f t="shared" si="22"/>
        <v>5</v>
      </c>
      <c r="Z60" s="230">
        <f t="shared" si="23"/>
        <v>4.3</v>
      </c>
      <c r="AA60" s="230">
        <f t="shared" si="24"/>
        <v>4.0999999999999996</v>
      </c>
      <c r="AB60" s="238">
        <f t="shared" si="25"/>
        <v>2.8</v>
      </c>
    </row>
    <row r="61" spans="1:28" x14ac:dyDescent="0.35">
      <c r="A61" s="145" t="str">
        <f>'Crisis Indicator Data'!A58</f>
        <v>Criminal Violence in Mexico</v>
      </c>
      <c r="B61" s="146" t="str">
        <f>'Crisis Indicator Data'!B58</f>
        <v>Other type of violence</v>
      </c>
      <c r="C61" s="146" t="str">
        <f>'Crisis Indicator Data'!C58</f>
        <v>MEX002</v>
      </c>
      <c r="D61" s="146" t="str">
        <f>'Crisis Indicator Data'!D58</f>
        <v>Mexico</v>
      </c>
      <c r="E61" s="147" t="str">
        <f>'Crisis Indicator Data'!E58</f>
        <v>MEX</v>
      </c>
      <c r="F61" s="236">
        <f>IF('Crisis Indicator Data'!F58="x","x",IF(LOG('Crisis Indicator Data'!F58)&lt;F$4,0,IF(LOG('Crisis Indicator Data'!F58)&gt;F$3,5,ROUND(5-(F$3-LOG('Crisis Indicator Data'!F58))/(F$3-F$4)*5,1))))</f>
        <v>5</v>
      </c>
      <c r="G61" s="141">
        <f>IF('Crisis Indicator Data'!F58="x","x",IF(B61="Regional crisis",('Crisis Indicator Data'!F58/VLOOKUP('Impact of the crisis'!$C61,'Regional Crises'!$B$1:$R$66,4,FALSE)),'Crisis Indicator Data'!F58/VLOOKUP('Impact of the crisis'!$E61,'Country Indicator Data'!$B$4:$P$300,15,FALSE)))</f>
        <v>1.0105069574834744</v>
      </c>
      <c r="H61" s="230">
        <f t="shared" si="13"/>
        <v>5</v>
      </c>
      <c r="I61" s="230">
        <f t="shared" si="14"/>
        <v>5</v>
      </c>
      <c r="J61" s="230">
        <f>IF('Crisis Indicator Data'!G58="x","x",IF(LOG('Crisis Indicator Data'!G58)&lt;J$4,0,IF(LOG('Crisis Indicator Data'!G58)&gt;J$3,5,ROUND(5-(J$3-LOG('Crisis Indicator Data'!G58))/(J$3-J$4)*5,1))))</f>
        <v>5</v>
      </c>
      <c r="K61" s="141">
        <f>IF('Crisis Indicator Data'!G58="x","x",IF(B61="Regional crisis",('Crisis Indicator Data'!G58/VLOOKUP('Impact of the crisis'!$C61,'Regional Crises'!$B$1:$R$66,5,FALSE)),'Crisis Indicator Data'!G58/VLOOKUP('Impact of the crisis'!$E61,'Country Indicator Data'!$B$4:$P$300,14,FALSE)))</f>
        <v>1.0381962053337841</v>
      </c>
      <c r="L61" s="230">
        <f t="shared" si="15"/>
        <v>5</v>
      </c>
      <c r="M61" s="230">
        <f t="shared" si="16"/>
        <v>5</v>
      </c>
      <c r="N61" s="230">
        <f t="shared" si="17"/>
        <v>5</v>
      </c>
      <c r="O61" s="230">
        <f>IF('Crisis Indicator Data'!H58="x","x",IF('Crisis Indicator Data'!H58=0,0,IF(LOG('Crisis Indicator Data'!H58)&lt;O$4,0,IF(LOG('Crisis Indicator Data'!H58)&gt;O$3,5,ROUND(5-(O$3-LOG('Crisis Indicator Data'!H58))/(O$3-O$4)*5,1)))))</f>
        <v>1.8</v>
      </c>
      <c r="P61" s="140">
        <f>IF('Crisis Indicator Data'!H58="x","x",'Crisis Indicator Data'!H58/'Crisis Indicator Data'!G58)</f>
        <v>2.7680426759296591E-3</v>
      </c>
      <c r="Q61" s="230">
        <f t="shared" si="18"/>
        <v>0</v>
      </c>
      <c r="R61" s="230">
        <f t="shared" si="19"/>
        <v>0.9</v>
      </c>
      <c r="S61" s="230">
        <f>IF('Crisis Indicator Data'!I58="x","x",IF('Crisis Indicator Data'!I58=0,0,IF(LOG('Crisis Indicator Data'!I58)&lt;S$4,0,IF(LOG('Crisis Indicator Data'!I58)&gt;S$3,5,ROUND(5-(S$3-LOG('Crisis Indicator Data'!I58))/(S$3-S$4)*5,1)))))</f>
        <v>3.6</v>
      </c>
      <c r="T61" s="140">
        <f>IF('Crisis Indicator Data'!H58="x","x",IF('Crisis Indicator Data'!I58="x","x",'Crisis Indicator Data'!I58/'Crisis Indicator Data'!H58))</f>
        <v>1</v>
      </c>
      <c r="U61" s="230">
        <f t="shared" si="20"/>
        <v>5</v>
      </c>
      <c r="V61" s="230">
        <f t="shared" si="21"/>
        <v>4.3</v>
      </c>
      <c r="W61" s="230">
        <f>IF('Crisis Indicator Data'!L58="x","x",IF('Crisis Indicator Data'!L58=0,0,IF(LOG('Crisis Indicator Data'!L58)&lt;W$4,0,IF(LOG('Crisis Indicator Data'!L58)&gt;W$3,5,ROUND(5-(W$3-LOG('Crisis Indicator Data'!L58))/(W$3-W$4)*5,1)))))</f>
        <v>5</v>
      </c>
      <c r="X61" s="237">
        <f>IF(OR('Crisis Indicator Data'!L58="x",'Crisis Indicator Data'!H58="x"),"x",'Crisis Indicator Data'!L58/'Crisis Indicator Data'!H58)</f>
        <v>9.6750700280112036E-3</v>
      </c>
      <c r="Y61" s="230">
        <f t="shared" si="22"/>
        <v>5</v>
      </c>
      <c r="Z61" s="230">
        <f t="shared" si="23"/>
        <v>5</v>
      </c>
      <c r="AA61" s="230">
        <f t="shared" si="24"/>
        <v>4.7</v>
      </c>
      <c r="AB61" s="238">
        <f t="shared" si="25"/>
        <v>3.4</v>
      </c>
    </row>
    <row r="62" spans="1:28" x14ac:dyDescent="0.35">
      <c r="A62" s="145" t="str">
        <f>'Crisis Indicator Data'!A59</f>
        <v>Mixed Migration in Mexico</v>
      </c>
      <c r="B62" s="146" t="str">
        <f>'Crisis Indicator Data'!B59</f>
        <v>International displacement</v>
      </c>
      <c r="C62" s="146" t="str">
        <f>'Crisis Indicator Data'!C59</f>
        <v>MEX003</v>
      </c>
      <c r="D62" s="146" t="str">
        <f>'Crisis Indicator Data'!D59</f>
        <v>Mexico</v>
      </c>
      <c r="E62" s="147" t="str">
        <f>'Crisis Indicator Data'!E59</f>
        <v>MEX</v>
      </c>
      <c r="F62" s="236">
        <f>IF('Crisis Indicator Data'!F59="x","x",IF(LOG('Crisis Indicator Data'!F59)&lt;F$4,0,IF(LOG('Crisis Indicator Data'!F59)&gt;F$3,5,ROUND(5-(F$3-LOG('Crisis Indicator Data'!F59))/(F$3-F$4)*5,1))))</f>
        <v>5</v>
      </c>
      <c r="G62" s="141">
        <f>IF('Crisis Indicator Data'!F59="x","x",IF(B62="Regional crisis",('Crisis Indicator Data'!F59/VLOOKUP('Impact of the crisis'!$C62,'Regional Crises'!$B$1:$R$66,4,FALSE)),'Crisis Indicator Data'!F59/VLOOKUP('Impact of the crisis'!$E62,'Country Indicator Data'!$B$4:$P$300,15,FALSE)))</f>
        <v>1.0105069574834744</v>
      </c>
      <c r="H62" s="230">
        <f t="shared" si="13"/>
        <v>5</v>
      </c>
      <c r="I62" s="230">
        <f t="shared" si="14"/>
        <v>5</v>
      </c>
      <c r="J62" s="230">
        <f>IF('Crisis Indicator Data'!G59="x","x",IF(LOG('Crisis Indicator Data'!G59)&lt;J$4,0,IF(LOG('Crisis Indicator Data'!G59)&gt;J$3,5,ROUND(5-(J$3-LOG('Crisis Indicator Data'!G59))/(J$3-J$4)*5,1))))</f>
        <v>5</v>
      </c>
      <c r="K62" s="141">
        <f>IF('Crisis Indicator Data'!G59="x","x",IF(B62="Regional crisis",('Crisis Indicator Data'!G59/VLOOKUP('Impact of the crisis'!$C62,'Regional Crises'!$B$1:$R$66,5,FALSE)),'Crisis Indicator Data'!G59/VLOOKUP('Impact of the crisis'!$E62,'Country Indicator Data'!$B$4:$P$300,14,FALSE)))</f>
        <v>1</v>
      </c>
      <c r="L62" s="230">
        <f t="shared" si="15"/>
        <v>5</v>
      </c>
      <c r="M62" s="230">
        <f t="shared" si="16"/>
        <v>5</v>
      </c>
      <c r="N62" s="230">
        <f t="shared" si="17"/>
        <v>5</v>
      </c>
      <c r="O62" s="230">
        <f>IF('Crisis Indicator Data'!H59="x","x",IF('Crisis Indicator Data'!H59=0,0,IF(LOG('Crisis Indicator Data'!H59)&lt;O$4,0,IF(LOG('Crisis Indicator Data'!H59)&gt;O$3,5,ROUND(5-(O$3-LOG('Crisis Indicator Data'!H59))/(O$3-O$4)*5,1)))))</f>
        <v>1.7</v>
      </c>
      <c r="P62" s="140">
        <f>IF('Crisis Indicator Data'!H59="x","x",'Crisis Indicator Data'!H59/'Crisis Indicator Data'!G59)</f>
        <v>2.5839793281653748E-3</v>
      </c>
      <c r="Q62" s="230">
        <f t="shared" si="18"/>
        <v>0</v>
      </c>
      <c r="R62" s="230">
        <f t="shared" si="19"/>
        <v>0.85</v>
      </c>
      <c r="S62" s="230">
        <f>IF('Crisis Indicator Data'!I59="x","x",IF('Crisis Indicator Data'!I59=0,0,IF(LOG('Crisis Indicator Data'!I59)&lt;S$4,0,IF(LOG('Crisis Indicator Data'!I59)&gt;S$3,5,ROUND(5-(S$3-LOG('Crisis Indicator Data'!I59))/(S$3-S$4)*5,1)))))</f>
        <v>2.7</v>
      </c>
      <c r="T62" s="140">
        <f>IF('Crisis Indicator Data'!H59="x","x",IF('Crisis Indicator Data'!I59="x","x",'Crisis Indicator Data'!I59/'Crisis Indicator Data'!H59))</f>
        <v>0.2554517133956386</v>
      </c>
      <c r="U62" s="230">
        <f t="shared" si="20"/>
        <v>5</v>
      </c>
      <c r="V62" s="230">
        <f t="shared" si="21"/>
        <v>3.9</v>
      </c>
      <c r="W62" s="230">
        <f>IF('Crisis Indicator Data'!L59="x","x",IF('Crisis Indicator Data'!L59=0,0,IF(LOG('Crisis Indicator Data'!L59)&lt;W$4,0,IF(LOG('Crisis Indicator Data'!L59)&gt;W$3,5,ROUND(5-(W$3-LOG('Crisis Indicator Data'!L59))/(W$3-W$4)*5,1)))))</f>
        <v>3.5</v>
      </c>
      <c r="X62" s="237">
        <f>IF(OR('Crisis Indicator Data'!L59="x",'Crisis Indicator Data'!H59="x"),"x",'Crisis Indicator Data'!L59/'Crisis Indicator Data'!H59)</f>
        <v>9.3769470404984423E-4</v>
      </c>
      <c r="Y62" s="230">
        <f t="shared" si="22"/>
        <v>5</v>
      </c>
      <c r="Z62" s="230">
        <f t="shared" si="23"/>
        <v>4.3</v>
      </c>
      <c r="AA62" s="230">
        <f t="shared" si="24"/>
        <v>4.0999999999999996</v>
      </c>
      <c r="AB62" s="238">
        <f t="shared" si="25"/>
        <v>2.8</v>
      </c>
    </row>
    <row r="63" spans="1:28" x14ac:dyDescent="0.35">
      <c r="A63" s="145" t="str">
        <f>'Crisis Indicator Data'!A60</f>
        <v>Complex crisis in Mali</v>
      </c>
      <c r="B63" s="146" t="str">
        <f>'Crisis Indicator Data'!B60</f>
        <v>Complex crisis</v>
      </c>
      <c r="C63" s="146" t="str">
        <f>'Crisis Indicator Data'!C60</f>
        <v>MLI001</v>
      </c>
      <c r="D63" s="146" t="str">
        <f>'Crisis Indicator Data'!D60</f>
        <v>Mali</v>
      </c>
      <c r="E63" s="147" t="str">
        <f>'Crisis Indicator Data'!E60</f>
        <v>MLI</v>
      </c>
      <c r="F63" s="236">
        <f>IF('Crisis Indicator Data'!F60="x","x",IF(LOG('Crisis Indicator Data'!F60)&lt;F$4,0,IF(LOG('Crisis Indicator Data'!F60)&gt;F$3,5,ROUND(5-(F$3-LOG('Crisis Indicator Data'!F60))/(F$3-F$4)*5,1))))</f>
        <v>5</v>
      </c>
      <c r="G63" s="141">
        <f>IF('Crisis Indicator Data'!F60="x","x",IF(B63="Regional crisis",('Crisis Indicator Data'!F60/VLOOKUP('Impact of the crisis'!$C63,'Regional Crises'!$B$1:$R$66,4,FALSE)),'Crisis Indicator Data'!F60/VLOOKUP('Impact of the crisis'!$E63,'Country Indicator Data'!$B$4:$P$300,15,FALSE)))</f>
        <v>1</v>
      </c>
      <c r="H63" s="230">
        <f t="shared" si="13"/>
        <v>5</v>
      </c>
      <c r="I63" s="230">
        <f t="shared" si="14"/>
        <v>5</v>
      </c>
      <c r="J63" s="230">
        <f>IF('Crisis Indicator Data'!G60="x","x",IF(LOG('Crisis Indicator Data'!G60)&lt;J$4,0,IF(LOG('Crisis Indicator Data'!G60)&gt;J$3,5,ROUND(5-(J$3-LOG('Crisis Indicator Data'!G60))/(J$3-J$4)*5,1))))</f>
        <v>4.4000000000000004</v>
      </c>
      <c r="K63" s="141">
        <f>IF('Crisis Indicator Data'!G60="x","x",IF(B63="Regional crisis",('Crisis Indicator Data'!G60/VLOOKUP('Impact of the crisis'!$C63,'Regional Crises'!$B$1:$R$66,5,FALSE)),'Crisis Indicator Data'!G60/VLOOKUP('Impact of the crisis'!$E63,'Country Indicator Data'!$B$4:$P$300,14,FALSE)))</f>
        <v>1</v>
      </c>
      <c r="L63" s="230">
        <f t="shared" si="15"/>
        <v>5</v>
      </c>
      <c r="M63" s="230">
        <f t="shared" si="16"/>
        <v>4.7</v>
      </c>
      <c r="N63" s="230">
        <f t="shared" si="17"/>
        <v>4.9000000000000004</v>
      </c>
      <c r="O63" s="230">
        <f>IF('Crisis Indicator Data'!H60="x","x",IF('Crisis Indicator Data'!H60=0,0,IF(LOG('Crisis Indicator Data'!H60)&lt;O$4,0,IF(LOG('Crisis Indicator Data'!H60)&gt;O$3,5,ROUND(5-(O$3-LOG('Crisis Indicator Data'!H60))/(O$3-O$4)*5,1)))))</f>
        <v>4.3</v>
      </c>
      <c r="P63" s="140">
        <f>IF('Crisis Indicator Data'!H60="x","x",'Crisis Indicator Data'!H60/'Crisis Indicator Data'!G60)</f>
        <v>0.57406136653269291</v>
      </c>
      <c r="Q63" s="230">
        <f t="shared" si="18"/>
        <v>2.8</v>
      </c>
      <c r="R63" s="230">
        <f t="shared" si="19"/>
        <v>3.55</v>
      </c>
      <c r="S63" s="230">
        <f>IF('Crisis Indicator Data'!I60="x","x",IF('Crisis Indicator Data'!I60=0,0,IF(LOG('Crisis Indicator Data'!I60)&lt;S$4,0,IF(LOG('Crisis Indicator Data'!I60)&gt;S$3,5,ROUND(5-(S$3-LOG('Crisis Indicator Data'!I60))/(S$3-S$4)*5,1)))))</f>
        <v>4.4000000000000004</v>
      </c>
      <c r="T63" s="140">
        <f>IF('Crisis Indicator Data'!H60="x","x",IF('Crisis Indicator Data'!I60="x","x",'Crisis Indicator Data'!I60/'Crisis Indicator Data'!H60))</f>
        <v>9.7336065573770489E-2</v>
      </c>
      <c r="U63" s="230">
        <f t="shared" si="20"/>
        <v>3.2</v>
      </c>
      <c r="V63" s="230">
        <f t="shared" si="21"/>
        <v>3.8</v>
      </c>
      <c r="W63" s="230">
        <f>IF('Crisis Indicator Data'!L60="x","x",IF('Crisis Indicator Data'!L60=0,0,IF(LOG('Crisis Indicator Data'!L60)&lt;W$4,0,IF(LOG('Crisis Indicator Data'!L60)&gt;W$3,5,ROUND(5-(W$3-LOG('Crisis Indicator Data'!L60))/(W$3-W$4)*5,1)))))</f>
        <v>4.2</v>
      </c>
      <c r="X63" s="237">
        <f>IF(OR('Crisis Indicator Data'!L60="x",'Crisis Indicator Data'!H60="x"),"x",'Crisis Indicator Data'!L60/'Crisis Indicator Data'!H60)</f>
        <v>7.5648907103825137E-5</v>
      </c>
      <c r="Y63" s="230">
        <f t="shared" si="22"/>
        <v>3.8</v>
      </c>
      <c r="Z63" s="230">
        <f t="shared" si="23"/>
        <v>4</v>
      </c>
      <c r="AA63" s="230">
        <f t="shared" si="24"/>
        <v>3.9</v>
      </c>
      <c r="AB63" s="238">
        <f t="shared" si="25"/>
        <v>3.7</v>
      </c>
    </row>
    <row r="64" spans="1:28" x14ac:dyDescent="0.35">
      <c r="A64" s="145" t="str">
        <f>'Crisis Indicator Data'!A61</f>
        <v>Multiple crises in Myanmar</v>
      </c>
      <c r="B64" s="146" t="str">
        <f>'Crisis Indicator Data'!B61</f>
        <v>Multiple crises country</v>
      </c>
      <c r="C64" s="146" t="str">
        <f>'Crisis Indicator Data'!C61</f>
        <v>MMR001</v>
      </c>
      <c r="D64" s="146" t="str">
        <f>'Crisis Indicator Data'!D61</f>
        <v>Myanmar</v>
      </c>
      <c r="E64" s="147" t="str">
        <f>'Crisis Indicator Data'!E61</f>
        <v>MMR</v>
      </c>
      <c r="F64" s="236">
        <f>IF('Crisis Indicator Data'!F61="x","x",IF(LOG('Crisis Indicator Data'!F61)&lt;F$4,0,IF(LOG('Crisis Indicator Data'!F61)&gt;F$3,5,ROUND(5-(F$3-LOG('Crisis Indicator Data'!F61))/(F$3-F$4)*5,1))))</f>
        <v>4.7</v>
      </c>
      <c r="G64" s="141">
        <f>IF('Crisis Indicator Data'!F61="x","x",IF(B64="Regional crisis",('Crisis Indicator Data'!F61/VLOOKUP('Impact of the crisis'!$C64,'Regional Crises'!$B$1:$R$66,4,FALSE)),'Crisis Indicator Data'!F61/VLOOKUP('Impact of the crisis'!$E64,'Country Indicator Data'!$B$4:$P$300,15,FALSE)))</f>
        <v>0.98387027622955836</v>
      </c>
      <c r="H64" s="230">
        <f t="shared" si="13"/>
        <v>4.9000000000000004</v>
      </c>
      <c r="I64" s="230">
        <f t="shared" si="14"/>
        <v>4.8000000000000007</v>
      </c>
      <c r="J64" s="230">
        <f>IF('Crisis Indicator Data'!G61="x","x",IF(LOG('Crisis Indicator Data'!G61)&lt;J$4,0,IF(LOG('Crisis Indicator Data'!G61)&gt;J$3,5,ROUND(5-(J$3-LOG('Crisis Indicator Data'!G61))/(J$3-J$4)*5,1))))</f>
        <v>5</v>
      </c>
      <c r="K64" s="141">
        <f>IF('Crisis Indicator Data'!G61="x","x",IF(B64="Regional crisis",('Crisis Indicator Data'!G61/VLOOKUP('Impact of the crisis'!$C64,'Regional Crises'!$B$1:$R$66,5,FALSE)),'Crisis Indicator Data'!G61/VLOOKUP('Impact of the crisis'!$E64,'Country Indicator Data'!$B$4:$P$300,14,FALSE)))</f>
        <v>0.83893568147013786</v>
      </c>
      <c r="L64" s="230">
        <f t="shared" si="15"/>
        <v>4.2</v>
      </c>
      <c r="M64" s="230">
        <f t="shared" si="16"/>
        <v>4.5999999999999996</v>
      </c>
      <c r="N64" s="230">
        <f t="shared" si="17"/>
        <v>4.7</v>
      </c>
      <c r="O64" s="230">
        <f>IF('Crisis Indicator Data'!H61="x","x",IF('Crisis Indicator Data'!H61=0,0,IF(LOG('Crisis Indicator Data'!H61)&lt;O$4,0,IF(LOG('Crisis Indicator Data'!H61)&gt;O$3,5,ROUND(5-(O$3-LOG('Crisis Indicator Data'!H61))/(O$3-O$4)*5,1)))))</f>
        <v>3.7</v>
      </c>
      <c r="P64" s="140">
        <f>IF('Crisis Indicator Data'!H61="x","x",'Crisis Indicator Data'!H61/'Crisis Indicator Data'!G61)</f>
        <v>0.12125222470679506</v>
      </c>
      <c r="Q64" s="230">
        <f t="shared" si="18"/>
        <v>0.6</v>
      </c>
      <c r="R64" s="230">
        <f t="shared" si="19"/>
        <v>2.15</v>
      </c>
      <c r="S64" s="230">
        <f>IF('Crisis Indicator Data'!I61="x","x",IF('Crisis Indicator Data'!I61=0,0,IF(LOG('Crisis Indicator Data'!I61)&lt;S$4,0,IF(LOG('Crisis Indicator Data'!I61)&gt;S$3,5,ROUND(5-(S$3-LOG('Crisis Indicator Data'!I61))/(S$3-S$4)*5,1)))))</f>
        <v>4.5999999999999996</v>
      </c>
      <c r="T64" s="140">
        <f>IF('Crisis Indicator Data'!H61="x","x",IF('Crisis Indicator Data'!I61="x","x",'Crisis Indicator Data'!I61/'Crisis Indicator Data'!H61))</f>
        <v>0.31708694015807304</v>
      </c>
      <c r="U64" s="230">
        <f t="shared" si="20"/>
        <v>5</v>
      </c>
      <c r="V64" s="230">
        <f t="shared" si="21"/>
        <v>4.8</v>
      </c>
      <c r="W64" s="230">
        <f>IF('Crisis Indicator Data'!L61="x","x",IF('Crisis Indicator Data'!L61=0,0,IF(LOG('Crisis Indicator Data'!L61)&lt;W$4,0,IF(LOG('Crisis Indicator Data'!L61)&gt;W$3,5,ROUND(5-(W$3-LOG('Crisis Indicator Data'!L61))/(W$3-W$4)*5,1)))))</f>
        <v>5</v>
      </c>
      <c r="X64" s="237">
        <f>IF(OR('Crisis Indicator Data'!L61="x",'Crisis Indicator Data'!H61="x"),"x",'Crisis Indicator Data'!L61/'Crisis Indicator Data'!H61)</f>
        <v>1.1204365826119685E-3</v>
      </c>
      <c r="Y64" s="230">
        <f t="shared" si="22"/>
        <v>5</v>
      </c>
      <c r="Z64" s="230">
        <f t="shared" si="23"/>
        <v>5</v>
      </c>
      <c r="AA64" s="230">
        <f t="shared" si="24"/>
        <v>4.9000000000000004</v>
      </c>
      <c r="AB64" s="238">
        <f t="shared" si="25"/>
        <v>3.9</v>
      </c>
    </row>
    <row r="65" spans="1:28" x14ac:dyDescent="0.35">
      <c r="A65" s="145" t="str">
        <f>'Crisis Indicator Data'!A62</f>
        <v>Rakhine Conflict</v>
      </c>
      <c r="B65" s="146" t="str">
        <f>'Crisis Indicator Data'!B62</f>
        <v>Conflict</v>
      </c>
      <c r="C65" s="146" t="str">
        <f>'Crisis Indicator Data'!C62</f>
        <v>MMR002</v>
      </c>
      <c r="D65" s="146" t="str">
        <f>'Crisis Indicator Data'!D62</f>
        <v>Myanmar</v>
      </c>
      <c r="E65" s="147" t="str">
        <f>'Crisis Indicator Data'!E62</f>
        <v>MMR</v>
      </c>
      <c r="F65" s="236">
        <f>IF('Crisis Indicator Data'!F62="x","x",IF(LOG('Crisis Indicator Data'!F62)&lt;F$4,0,IF(LOG('Crisis Indicator Data'!F62)&gt;F$3,5,ROUND(5-(F$3-LOG('Crisis Indicator Data'!F62))/(F$3-F$4)*5,1))))</f>
        <v>2.8</v>
      </c>
      <c r="G65" s="141">
        <f>IF('Crisis Indicator Data'!F62="x","x",IF(B65="Regional crisis",('Crisis Indicator Data'!F62/VLOOKUP('Impact of the crisis'!$C65,'Regional Crises'!$B$1:$R$66,4,FALSE)),'Crisis Indicator Data'!F62/VLOOKUP('Impact of the crisis'!$E65,'Country Indicator Data'!$B$4:$P$300,15,FALSE)))</f>
        <v>6.8685306547436764E-2</v>
      </c>
      <c r="H65" s="230">
        <f t="shared" si="13"/>
        <v>0.2</v>
      </c>
      <c r="I65" s="230">
        <f t="shared" si="14"/>
        <v>1.5</v>
      </c>
      <c r="J65" s="230">
        <f>IF('Crisis Indicator Data'!G62="x","x",IF(LOG('Crisis Indicator Data'!G62)&lt;J$4,0,IF(LOG('Crisis Indicator Data'!G62)&gt;J$3,5,ROUND(5-(J$3-LOG('Crisis Indicator Data'!G62))/(J$3-J$4)*5,1))))</f>
        <v>2</v>
      </c>
      <c r="K65" s="141">
        <f>IF('Crisis Indicator Data'!G62="x","x",IF(B65="Regional crisis",('Crisis Indicator Data'!G62/VLOOKUP('Impact of the crisis'!$C65,'Regional Crises'!$B$1:$R$66,5,FALSE)),'Crisis Indicator Data'!G62/VLOOKUP('Impact of the crisis'!$E65,'Country Indicator Data'!$B$4:$P$300,14,FALSE)))</f>
        <v>7.4310872894333843E-2</v>
      </c>
      <c r="L65" s="230">
        <f t="shared" si="15"/>
        <v>0.3</v>
      </c>
      <c r="M65" s="230">
        <f t="shared" si="16"/>
        <v>1.1499999999999999</v>
      </c>
      <c r="N65" s="230">
        <f t="shared" si="17"/>
        <v>1.3</v>
      </c>
      <c r="O65" s="230">
        <f>IF('Crisis Indicator Data'!H62="x","x",IF('Crisis Indicator Data'!H62=0,0,IF(LOG('Crisis Indicator Data'!H62)&lt;O$4,0,IF(LOG('Crisis Indicator Data'!H62)&gt;O$3,5,ROUND(5-(O$3-LOG('Crisis Indicator Data'!H62))/(O$3-O$4)*5,1)))))</f>
        <v>2.8</v>
      </c>
      <c r="P65" s="140">
        <f>IF('Crisis Indicator Data'!H62="x","x",'Crisis Indicator Data'!H62/'Crisis Indicator Data'!G62)</f>
        <v>0.40262751159196292</v>
      </c>
      <c r="Q65" s="230">
        <f t="shared" si="18"/>
        <v>2</v>
      </c>
      <c r="R65" s="230">
        <f t="shared" si="19"/>
        <v>2.4</v>
      </c>
      <c r="S65" s="230">
        <f>IF('Crisis Indicator Data'!I62="x","x",IF('Crisis Indicator Data'!I62=0,0,IF(LOG('Crisis Indicator Data'!I62)&lt;S$4,0,IF(LOG('Crisis Indicator Data'!I62)&gt;S$3,5,ROUND(5-(S$3-LOG('Crisis Indicator Data'!I62))/(S$3-S$4)*5,1)))))</f>
        <v>4.5</v>
      </c>
      <c r="T65" s="140">
        <f>IF('Crisis Indicator Data'!H62="x","x",IF('Crisis Indicator Data'!I62="x","x",'Crisis Indicator Data'!I62/'Crisis Indicator Data'!H62))</f>
        <v>0.8611644273832374</v>
      </c>
      <c r="U65" s="230">
        <f t="shared" si="20"/>
        <v>5</v>
      </c>
      <c r="V65" s="230">
        <f t="shared" si="21"/>
        <v>4.8</v>
      </c>
      <c r="W65" s="230">
        <f>IF('Crisis Indicator Data'!L62="x","x",IF('Crisis Indicator Data'!L62=0,0,IF(LOG('Crisis Indicator Data'!L62)&lt;W$4,0,IF(LOG('Crisis Indicator Data'!L62)&gt;W$3,5,ROUND(5-(W$3-LOG('Crisis Indicator Data'!L62))/(W$3-W$4)*5,1)))))</f>
        <v>2.9</v>
      </c>
      <c r="X65" s="237">
        <f>IF(OR('Crisis Indicator Data'!L62="x",'Crisis Indicator Data'!H62="x"),"x",'Crisis Indicator Data'!L62/'Crisis Indicator Data'!H62)</f>
        <v>7.1657069737683939E-5</v>
      </c>
      <c r="Y65" s="230">
        <f t="shared" si="22"/>
        <v>3.6</v>
      </c>
      <c r="Z65" s="230">
        <f t="shared" si="23"/>
        <v>3.3</v>
      </c>
      <c r="AA65" s="230">
        <f t="shared" si="24"/>
        <v>4.2</v>
      </c>
      <c r="AB65" s="238">
        <f t="shared" si="25"/>
        <v>3.4</v>
      </c>
    </row>
    <row r="66" spans="1:28" x14ac:dyDescent="0.35">
      <c r="A66" s="145" t="str">
        <f>'Crisis Indicator Data'!A63</f>
        <v>Kachin and Shan Conflict</v>
      </c>
      <c r="B66" s="146" t="str">
        <f>'Crisis Indicator Data'!B63</f>
        <v>Conflict</v>
      </c>
      <c r="C66" s="146" t="str">
        <f>'Crisis Indicator Data'!C63</f>
        <v>MMR003</v>
      </c>
      <c r="D66" s="146" t="str">
        <f>'Crisis Indicator Data'!D63</f>
        <v>Myanmar</v>
      </c>
      <c r="E66" s="147" t="str">
        <f>'Crisis Indicator Data'!E63</f>
        <v>MMR</v>
      </c>
      <c r="F66" s="236">
        <f>IF('Crisis Indicator Data'!F63="x","x",IF(LOG('Crisis Indicator Data'!F63)&lt;F$4,0,IF(LOG('Crisis Indicator Data'!F63)&gt;F$3,5,ROUND(5-(F$3-LOG('Crisis Indicator Data'!F63))/(F$3-F$4)*5,1))))</f>
        <v>4</v>
      </c>
      <c r="G66" s="141">
        <f>IF('Crisis Indicator Data'!F63="x","x",IF(B66="Regional crisis",('Crisis Indicator Data'!F63/VLOOKUP('Impact of the crisis'!$C66,'Regional Crises'!$B$1:$R$66,4,FALSE)),'Crisis Indicator Data'!F63/VLOOKUP('Impact of the crisis'!$E66,'Country Indicator Data'!$B$4:$P$300,15,FALSE)))</f>
        <v>0.37490506522937467</v>
      </c>
      <c r="H66" s="230">
        <f t="shared" si="13"/>
        <v>1.8</v>
      </c>
      <c r="I66" s="230">
        <f t="shared" si="14"/>
        <v>2.9</v>
      </c>
      <c r="J66" s="230">
        <f>IF('Crisis Indicator Data'!G63="x","x",IF(LOG('Crisis Indicator Data'!G63)&lt;J$4,0,IF(LOG('Crisis Indicator Data'!G63)&gt;J$3,5,ROUND(5-(J$3-LOG('Crisis Indicator Data'!G63))/(J$3-J$4)*5,1))))</f>
        <v>2.7</v>
      </c>
      <c r="K66" s="141">
        <f>IF('Crisis Indicator Data'!G63="x","x",IF(B66="Regional crisis",('Crisis Indicator Data'!G63/VLOOKUP('Impact of the crisis'!$C66,'Regional Crises'!$B$1:$R$66,5,FALSE)),'Crisis Indicator Data'!G63/VLOOKUP('Impact of the crisis'!$E66,'Country Indicator Data'!$B$4:$P$300,14,FALSE)))</f>
        <v>0.12467457886676876</v>
      </c>
      <c r="L66" s="230">
        <f t="shared" si="15"/>
        <v>0.6</v>
      </c>
      <c r="M66" s="230">
        <f t="shared" si="16"/>
        <v>1.6500000000000001</v>
      </c>
      <c r="N66" s="230">
        <f t="shared" si="17"/>
        <v>2.2999999999999998</v>
      </c>
      <c r="O66" s="230">
        <f>IF('Crisis Indicator Data'!H63="x","x",IF('Crisis Indicator Data'!H63=0,0,IF(LOG('Crisis Indicator Data'!H63)&lt;O$4,0,IF(LOG('Crisis Indicator Data'!H63)&gt;O$3,5,ROUND(5-(O$3-LOG('Crisis Indicator Data'!H63))/(O$3-O$4)*5,1)))))</f>
        <v>3.4</v>
      </c>
      <c r="P66" s="140">
        <f>IF('Crisis Indicator Data'!H63="x","x",'Crisis Indicator Data'!H63/'Crisis Indicator Data'!G63)</f>
        <v>0.54659910947336099</v>
      </c>
      <c r="Q66" s="230">
        <f t="shared" si="18"/>
        <v>2.7</v>
      </c>
      <c r="R66" s="230">
        <f t="shared" si="19"/>
        <v>3.05</v>
      </c>
      <c r="S66" s="230">
        <f>IF('Crisis Indicator Data'!I63="x","x",IF('Crisis Indicator Data'!I63=0,0,IF(LOG('Crisis Indicator Data'!I63)&lt;S$4,0,IF(LOG('Crisis Indicator Data'!I63)&gt;S$3,5,ROUND(5-(S$3-LOG('Crisis Indicator Data'!I63))/(S$3-S$4)*5,1)))))</f>
        <v>2.9</v>
      </c>
      <c r="T66" s="140">
        <f>IF('Crisis Indicator Data'!H63="x","x",IF('Crisis Indicator Data'!I63="x","x",'Crisis Indicator Data'!I63/'Crisis Indicator Data'!H63))</f>
        <v>3.0056179775280897E-2</v>
      </c>
      <c r="U66" s="230">
        <f t="shared" si="20"/>
        <v>1</v>
      </c>
      <c r="V66" s="230">
        <f t="shared" si="21"/>
        <v>2</v>
      </c>
      <c r="W66" s="230">
        <f>IF('Crisis Indicator Data'!L63="x","x",IF('Crisis Indicator Data'!L63=0,0,IF(LOG('Crisis Indicator Data'!L63)&lt;W$4,0,IF(LOG('Crisis Indicator Data'!L63)&gt;W$3,5,ROUND(5-(W$3-LOG('Crisis Indicator Data'!L63))/(W$3-W$4)*5,1)))))</f>
        <v>2.7</v>
      </c>
      <c r="X66" s="237">
        <f>IF(OR('Crisis Indicator Data'!L63="x",'Crisis Indicator Data'!H63="x"),"x",'Crisis Indicator Data'!L63/'Crisis Indicator Data'!H63)</f>
        <v>2.3595505617977527E-5</v>
      </c>
      <c r="Y66" s="230">
        <f t="shared" si="22"/>
        <v>1.2</v>
      </c>
      <c r="Z66" s="230">
        <f t="shared" si="23"/>
        <v>2</v>
      </c>
      <c r="AA66" s="230">
        <f t="shared" si="24"/>
        <v>2</v>
      </c>
      <c r="AB66" s="238">
        <f t="shared" si="25"/>
        <v>2.6</v>
      </c>
    </row>
    <row r="67" spans="1:28" x14ac:dyDescent="0.35">
      <c r="A67" s="145" t="str">
        <f>'Crisis Indicator Data'!A64</f>
        <v>Post-coup Violence in Myanmar</v>
      </c>
      <c r="B67" s="146" t="str">
        <f>'Crisis Indicator Data'!B64</f>
        <v>Conflict</v>
      </c>
      <c r="C67" s="146" t="str">
        <f>'Crisis Indicator Data'!C64</f>
        <v>MMR004</v>
      </c>
      <c r="D67" s="146" t="str">
        <f>'Crisis Indicator Data'!D64</f>
        <v>Myanmar</v>
      </c>
      <c r="E67" s="147" t="str">
        <f>'Crisis Indicator Data'!E64</f>
        <v>MMR</v>
      </c>
      <c r="F67" s="236">
        <f>IF('Crisis Indicator Data'!F64="x","x",IF(LOG('Crisis Indicator Data'!F64)&lt;F$4,0,IF(LOG('Crisis Indicator Data'!F64)&gt;F$3,5,ROUND(5-(F$3-LOG('Crisis Indicator Data'!F64))/(F$3-F$4)*5,1))))</f>
        <v>4.2</v>
      </c>
      <c r="G67" s="141">
        <f>IF('Crisis Indicator Data'!F64="x","x",IF(B67="Regional crisis",('Crisis Indicator Data'!F64/VLOOKUP('Impact of the crisis'!$C67,'Regional Crises'!$B$1:$R$66,4,FALSE)),'Crisis Indicator Data'!F64/VLOOKUP('Impact of the crisis'!$E67,'Country Indicator Data'!$B$4:$P$300,15,FALSE)))</f>
        <v>0.54027990445274698</v>
      </c>
      <c r="H67" s="230">
        <f t="shared" si="13"/>
        <v>2.7</v>
      </c>
      <c r="I67" s="230">
        <f t="shared" si="14"/>
        <v>3.45</v>
      </c>
      <c r="J67" s="230">
        <f>IF('Crisis Indicator Data'!G64="x","x",IF(LOG('Crisis Indicator Data'!G64)&lt;J$4,0,IF(LOG('Crisis Indicator Data'!G64)&gt;J$3,5,ROUND(5-(J$3-LOG('Crisis Indicator Data'!G64))/(J$3-J$4)*5,1))))</f>
        <v>5</v>
      </c>
      <c r="K67" s="141">
        <f>IF('Crisis Indicator Data'!G64="x","x",IF(B67="Regional crisis",('Crisis Indicator Data'!G64/VLOOKUP('Impact of the crisis'!$C67,'Regional Crises'!$B$1:$R$66,5,FALSE)),'Crisis Indicator Data'!G64/VLOOKUP('Impact of the crisis'!$E67,'Country Indicator Data'!$B$4:$P$300,14,FALSE)))</f>
        <v>0.63995022970903526</v>
      </c>
      <c r="L67" s="230">
        <f t="shared" si="15"/>
        <v>3.2</v>
      </c>
      <c r="M67" s="230">
        <f t="shared" si="16"/>
        <v>4.0999999999999996</v>
      </c>
      <c r="N67" s="230">
        <f t="shared" si="17"/>
        <v>3.8</v>
      </c>
      <c r="O67" s="230">
        <f>IF('Crisis Indicator Data'!H64="x","x",IF('Crisis Indicator Data'!H64=0,0,IF(LOG('Crisis Indicator Data'!H64)&lt;O$4,0,IF(LOG('Crisis Indicator Data'!H64)&gt;O$3,5,ROUND(5-(O$3-LOG('Crisis Indicator Data'!H64))/(O$3-O$4)*5,1)))))</f>
        <v>3</v>
      </c>
      <c r="P67" s="140">
        <f>IF('Crisis Indicator Data'!H64="x","x",'Crisis Indicator Data'!H64/'Crisis Indicator Data'!G64)</f>
        <v>5.982471358918369E-2</v>
      </c>
      <c r="Q67" s="230">
        <f t="shared" si="18"/>
        <v>0.3</v>
      </c>
      <c r="R67" s="230">
        <f t="shared" si="19"/>
        <v>1.65</v>
      </c>
      <c r="S67" s="230">
        <f>IF('Crisis Indicator Data'!I64="x","x",IF('Crisis Indicator Data'!I64=0,0,IF(LOG('Crisis Indicator Data'!I64)&lt;S$4,0,IF(LOG('Crisis Indicator Data'!I64)&gt;S$3,5,ROUND(5-(S$3-LOG('Crisis Indicator Data'!I64))/(S$3-S$4)*5,1)))))</f>
        <v>3.2</v>
      </c>
      <c r="T67" s="140">
        <f>IF('Crisis Indicator Data'!H64="x","x",IF('Crisis Indicator Data'!I64="x","x",'Crisis Indicator Data'!I64/'Crisis Indicator Data'!H64))</f>
        <v>8.9499999999999996E-2</v>
      </c>
      <c r="U67" s="230">
        <f t="shared" si="20"/>
        <v>3</v>
      </c>
      <c r="V67" s="230">
        <f t="shared" si="21"/>
        <v>3.1</v>
      </c>
      <c r="W67" s="230">
        <f>IF('Crisis Indicator Data'!L64="x","x",IF('Crisis Indicator Data'!L64=0,0,IF(LOG('Crisis Indicator Data'!L64)&lt;W$4,0,IF(LOG('Crisis Indicator Data'!L64)&gt;W$3,5,ROUND(5-(W$3-LOG('Crisis Indicator Data'!L64))/(W$3-W$4)*5,1)))))</f>
        <v>4.2</v>
      </c>
      <c r="X67" s="237">
        <f>IF(OR('Crisis Indicator Data'!L64="x",'Crisis Indicator Data'!H64="x"),"x",'Crisis Indicator Data'!L64/'Crisis Indicator Data'!H64)</f>
        <v>4.2999999999999999E-4</v>
      </c>
      <c r="Y67" s="230">
        <f t="shared" si="22"/>
        <v>5</v>
      </c>
      <c r="Z67" s="230">
        <f t="shared" si="23"/>
        <v>4.5999999999999996</v>
      </c>
      <c r="AA67" s="230">
        <f t="shared" si="24"/>
        <v>4</v>
      </c>
      <c r="AB67" s="238">
        <f t="shared" si="25"/>
        <v>3</v>
      </c>
    </row>
    <row r="68" spans="1:28" x14ac:dyDescent="0.35">
      <c r="A68" s="145" t="str">
        <f>'Crisis Indicator Data'!A65</f>
        <v>Cabo Delgado Islamist Insurgency</v>
      </c>
      <c r="B68" s="146" t="str">
        <f>'Crisis Indicator Data'!B65</f>
        <v>Other type of violence</v>
      </c>
      <c r="C68" s="146" t="str">
        <f>'Crisis Indicator Data'!C65</f>
        <v>MOZ004</v>
      </c>
      <c r="D68" s="146" t="str">
        <f>'Crisis Indicator Data'!D65</f>
        <v>Mozambique</v>
      </c>
      <c r="E68" s="147" t="str">
        <f>'Crisis Indicator Data'!E65</f>
        <v>MOZ</v>
      </c>
      <c r="F68" s="236">
        <f>IF('Crisis Indicator Data'!F65="x","x",IF(LOG('Crisis Indicator Data'!F65)&lt;F$4,0,IF(LOG('Crisis Indicator Data'!F65)&gt;F$3,5,ROUND(5-(F$3-LOG('Crisis Indicator Data'!F65))/(F$3-F$4)*5,1))))</f>
        <v>4.0999999999999996</v>
      </c>
      <c r="G68" s="141">
        <f>IF('Crisis Indicator Data'!F65="x","x",IF(B68="Regional crisis",('Crisis Indicator Data'!F65/VLOOKUP('Impact of the crisis'!$C68,'Regional Crises'!$B$1:$R$66,4,FALSE)),'Crisis Indicator Data'!F65/VLOOKUP('Impact of the crisis'!$E68,'Country Indicator Data'!$B$4:$P$300,15,FALSE)))</f>
        <v>0.35684401943080951</v>
      </c>
      <c r="H68" s="230">
        <f t="shared" si="13"/>
        <v>1.7</v>
      </c>
      <c r="I68" s="230">
        <f t="shared" si="14"/>
        <v>2.9</v>
      </c>
      <c r="J68" s="230">
        <f>IF('Crisis Indicator Data'!G65="x","x",IF(LOG('Crisis Indicator Data'!G65)&lt;J$4,0,IF(LOG('Crisis Indicator Data'!G65)&gt;J$3,5,ROUND(5-(J$3-LOG('Crisis Indicator Data'!G65))/(J$3-J$4)*5,1))))</f>
        <v>3.4</v>
      </c>
      <c r="K68" s="141">
        <f>IF('Crisis Indicator Data'!G65="x","x",IF(B68="Regional crisis",('Crisis Indicator Data'!G65/VLOOKUP('Impact of the crisis'!$C68,'Regional Crises'!$B$1:$R$66,5,FALSE)),'Crisis Indicator Data'!G65/VLOOKUP('Impact of the crisis'!$E68,'Country Indicator Data'!$B$4:$P$300,14,FALSE)))</f>
        <v>0.35696465696465696</v>
      </c>
      <c r="L68" s="230">
        <f t="shared" si="15"/>
        <v>1.8</v>
      </c>
      <c r="M68" s="230">
        <f t="shared" si="16"/>
        <v>2.6</v>
      </c>
      <c r="N68" s="230">
        <f t="shared" si="17"/>
        <v>2.8</v>
      </c>
      <c r="O68" s="230">
        <f>IF('Crisis Indicator Data'!H65="x","x",IF('Crisis Indicator Data'!H65=0,0,IF(LOG('Crisis Indicator Data'!H65)&lt;O$4,0,IF(LOG('Crisis Indicator Data'!H65)&gt;O$3,5,ROUND(5-(O$3-LOG('Crisis Indicator Data'!H65))/(O$3-O$4)*5,1)))))</f>
        <v>3.1</v>
      </c>
      <c r="P68" s="140">
        <f>IF('Crisis Indicator Data'!H65="x","x",'Crisis Indicator Data'!H65/'Crisis Indicator Data'!G65)</f>
        <v>0.22646088138225587</v>
      </c>
      <c r="Q68" s="230">
        <f t="shared" si="18"/>
        <v>1.1000000000000001</v>
      </c>
      <c r="R68" s="230">
        <f t="shared" si="19"/>
        <v>2.1</v>
      </c>
      <c r="S68" s="230">
        <f>IF('Crisis Indicator Data'!I65="x","x",IF('Crisis Indicator Data'!I65=0,0,IF(LOG('Crisis Indicator Data'!I65)&lt;S$4,0,IF(LOG('Crisis Indicator Data'!I65)&gt;S$3,5,ROUND(5-(S$3-LOG('Crisis Indicator Data'!I65))/(S$3-S$4)*5,1)))))</f>
        <v>4.0999999999999996</v>
      </c>
      <c r="T68" s="140">
        <f>IF('Crisis Indicator Data'!H65="x","x",IF('Crisis Indicator Data'!I65="x","x",'Crisis Indicator Data'!I65/'Crisis Indicator Data'!H65))</f>
        <v>0.31933133304757821</v>
      </c>
      <c r="U68" s="230">
        <f t="shared" si="20"/>
        <v>5</v>
      </c>
      <c r="V68" s="230">
        <f t="shared" si="21"/>
        <v>4.5999999999999996</v>
      </c>
      <c r="W68" s="230">
        <f>IF('Crisis Indicator Data'!L65="x","x",IF('Crisis Indicator Data'!L65=0,0,IF(LOG('Crisis Indicator Data'!L65)&lt;W$4,0,IF(LOG('Crisis Indicator Data'!L65)&gt;W$3,5,ROUND(5-(W$3-LOG('Crisis Indicator Data'!L65))/(W$3-W$4)*5,1)))))</f>
        <v>4</v>
      </c>
      <c r="X68" s="237">
        <f>IF(OR('Crisis Indicator Data'!L65="x",'Crisis Indicator Data'!H65="x"),"x",'Crisis Indicator Data'!L65/'Crisis Indicator Data'!H65)</f>
        <v>2.6146592370338619E-4</v>
      </c>
      <c r="Y68" s="230">
        <f t="shared" si="22"/>
        <v>5</v>
      </c>
      <c r="Z68" s="230">
        <f t="shared" si="23"/>
        <v>4.5</v>
      </c>
      <c r="AA68" s="230">
        <f t="shared" si="24"/>
        <v>4.5999999999999996</v>
      </c>
      <c r="AB68" s="238">
        <f t="shared" si="25"/>
        <v>3.6</v>
      </c>
    </row>
    <row r="69" spans="1:28" x14ac:dyDescent="0.35">
      <c r="A69" s="145" t="str">
        <f>'Crisis Indicator Data'!A66</f>
        <v>Refugees from Mali in Mauritania</v>
      </c>
      <c r="B69" s="146" t="str">
        <f>'Crisis Indicator Data'!B66</f>
        <v>International displacement</v>
      </c>
      <c r="C69" s="146" t="str">
        <f>'Crisis Indicator Data'!C66</f>
        <v>MRT002</v>
      </c>
      <c r="D69" s="146" t="str">
        <f>'Crisis Indicator Data'!D66</f>
        <v>Mauritania</v>
      </c>
      <c r="E69" s="147" t="str">
        <f>'Crisis Indicator Data'!E66</f>
        <v>MRT</v>
      </c>
      <c r="F69" s="236">
        <f>IF('Crisis Indicator Data'!F66="x","x",IF(LOG('Crisis Indicator Data'!F66)&lt;F$4,0,IF(LOG('Crisis Indicator Data'!F66)&gt;F$3,5,ROUND(5-(F$3-LOG('Crisis Indicator Data'!F66))/(F$3-F$4)*5,1))))</f>
        <v>0</v>
      </c>
      <c r="G69" s="141">
        <f>IF('Crisis Indicator Data'!F66="x","x",IF(B69="Regional crisis",('Crisis Indicator Data'!F66/VLOOKUP('Impact of the crisis'!$C69,'Regional Crises'!$B$1:$R$66,4,FALSE)),'Crisis Indicator Data'!F66/VLOOKUP('Impact of the crisis'!$E69,'Country Indicator Data'!$B$4:$P$300,15,FALSE)))</f>
        <v>7.276608130396817E-5</v>
      </c>
      <c r="H69" s="230">
        <f t="shared" si="13"/>
        <v>0</v>
      </c>
      <c r="I69" s="230">
        <f t="shared" si="14"/>
        <v>0</v>
      </c>
      <c r="J69" s="230">
        <f>IF('Crisis Indicator Data'!G66="x","x",IF(LOG('Crisis Indicator Data'!G66)&lt;J$4,0,IF(LOG('Crisis Indicator Data'!G66)&gt;J$3,5,ROUND(5-(J$3-LOG('Crisis Indicator Data'!G66))/(J$3-J$4)*5,1))))</f>
        <v>0</v>
      </c>
      <c r="K69" s="141">
        <f>IF('Crisis Indicator Data'!G66="x","x",IF(B69="Regional crisis",('Crisis Indicator Data'!G66/VLOOKUP('Impact of the crisis'!$C69,'Regional Crises'!$B$1:$R$66,5,FALSE)),'Crisis Indicator Data'!G66/VLOOKUP('Impact of the crisis'!$E69,'Country Indicator Data'!$B$4:$P$300,14,FALSE)))</f>
        <v>2.281460134486071E-2</v>
      </c>
      <c r="L69" s="230">
        <f t="shared" si="15"/>
        <v>0.1</v>
      </c>
      <c r="M69" s="230">
        <f t="shared" si="16"/>
        <v>0.05</v>
      </c>
      <c r="N69" s="230">
        <f t="shared" si="17"/>
        <v>0</v>
      </c>
      <c r="O69" s="230">
        <f>IF('Crisis Indicator Data'!H66="x","x",IF('Crisis Indicator Data'!H66=0,0,IF(LOG('Crisis Indicator Data'!H66)&lt;O$4,0,IF(LOG('Crisis Indicator Data'!H66)&gt;O$3,5,ROUND(5-(O$3-LOG('Crisis Indicator Data'!H66))/(O$3-O$4)*5,1)))))</f>
        <v>0.7</v>
      </c>
      <c r="P69" s="140">
        <f>IF('Crisis Indicator Data'!H66="x","x",'Crisis Indicator Data'!H66/'Crisis Indicator Data'!G66)</f>
        <v>0.89473684210526316</v>
      </c>
      <c r="Q69" s="230">
        <f t="shared" si="18"/>
        <v>4.5</v>
      </c>
      <c r="R69" s="230">
        <f t="shared" si="19"/>
        <v>2.6</v>
      </c>
      <c r="S69" s="230">
        <f>IF('Crisis Indicator Data'!I66="x","x",IF('Crisis Indicator Data'!I66=0,0,IF(LOG('Crisis Indicator Data'!I66)&lt;S$4,0,IF(LOG('Crisis Indicator Data'!I66)&gt;S$3,5,ROUND(5-(S$3-LOG('Crisis Indicator Data'!I66))/(S$3-S$4)*5,1)))))</f>
        <v>2.8</v>
      </c>
      <c r="T69" s="140">
        <f>IF('Crisis Indicator Data'!H66="x","x",IF('Crisis Indicator Data'!I66="x","x",'Crisis Indicator Data'!I66/'Crisis Indicator Data'!H66))</f>
        <v>1</v>
      </c>
      <c r="U69" s="230">
        <f t="shared" si="20"/>
        <v>5</v>
      </c>
      <c r="V69" s="230">
        <f t="shared" si="21"/>
        <v>3.9</v>
      </c>
      <c r="W69" s="230">
        <f>IF('Crisis Indicator Data'!L66="x","x",IF('Crisis Indicator Data'!L66=0,0,IF(LOG('Crisis Indicator Data'!L66)&lt;W$4,0,IF(LOG('Crisis Indicator Data'!L66)&gt;W$3,5,ROUND(5-(W$3-LOG('Crisis Indicator Data'!L66))/(W$3-W$4)*5,1)))))</f>
        <v>0</v>
      </c>
      <c r="X69" s="237">
        <f>IF(OR('Crisis Indicator Data'!L66="x",'Crisis Indicator Data'!H66="x"),"x",'Crisis Indicator Data'!L66/'Crisis Indicator Data'!H66)</f>
        <v>0</v>
      </c>
      <c r="Y69" s="230">
        <f t="shared" si="22"/>
        <v>0</v>
      </c>
      <c r="Z69" s="230">
        <f t="shared" si="23"/>
        <v>0</v>
      </c>
      <c r="AA69" s="230">
        <f t="shared" si="24"/>
        <v>2.4</v>
      </c>
      <c r="AB69" s="238">
        <f t="shared" si="25"/>
        <v>2.5</v>
      </c>
    </row>
    <row r="70" spans="1:28" x14ac:dyDescent="0.35">
      <c r="A70" s="145" t="str">
        <f>'Crisis Indicator Data'!A67</f>
        <v>Food Security in Mauritania</v>
      </c>
      <c r="B70" s="146" t="str">
        <f>'Crisis Indicator Data'!B67</f>
        <v>Drought</v>
      </c>
      <c r="C70" s="146" t="str">
        <f>'Crisis Indicator Data'!C67</f>
        <v>MRT003</v>
      </c>
      <c r="D70" s="146" t="str">
        <f>'Crisis Indicator Data'!D67</f>
        <v>Mauritania</v>
      </c>
      <c r="E70" s="147" t="str">
        <f>'Crisis Indicator Data'!E67</f>
        <v>MRT</v>
      </c>
      <c r="F70" s="236">
        <f>IF('Crisis Indicator Data'!F67="x","x",IF(LOG('Crisis Indicator Data'!F67)&lt;F$4,0,IF(LOG('Crisis Indicator Data'!F67)&gt;F$3,5,ROUND(5-(F$3-LOG('Crisis Indicator Data'!F67))/(F$3-F$4)*5,1))))</f>
        <v>5</v>
      </c>
      <c r="G70" s="141">
        <f>IF('Crisis Indicator Data'!F67="x","x",IF(B70="Regional crisis",('Crisis Indicator Data'!F67/VLOOKUP('Impact of the crisis'!$C70,'Regional Crises'!$B$1:$R$66,4,FALSE)),'Crisis Indicator Data'!F67/VLOOKUP('Impact of the crisis'!$E70,'Country Indicator Data'!$B$4:$P$300,15,FALSE)))</f>
        <v>1</v>
      </c>
      <c r="H70" s="230">
        <f t="shared" ref="H70:H101" si="26">IF(G70="x","x",IF(G70&lt;H$4,0,IF(G70&gt;H$3,5,ROUND(5-(H$3-G70)/(H$3-H$4)*5,1))))</f>
        <v>5</v>
      </c>
      <c r="I70" s="230">
        <f t="shared" ref="I70:I101" si="27">IF(AND(H70="x",F70="x"),"x",AVERAGE(F70,H70))</f>
        <v>5</v>
      </c>
      <c r="J70" s="230">
        <f>IF('Crisis Indicator Data'!G67="x","x",IF(LOG('Crisis Indicator Data'!G67)&lt;J$4,0,IF(LOG('Crisis Indicator Data'!G67)&gt;J$3,5,ROUND(5-(J$3-LOG('Crisis Indicator Data'!G67))/(J$3-J$4)*5,1))))</f>
        <v>2.1</v>
      </c>
      <c r="K70" s="141">
        <f>IF('Crisis Indicator Data'!G67="x","x",IF(B70="Regional crisis",('Crisis Indicator Data'!G67/VLOOKUP('Impact of the crisis'!$C70,'Regional Crises'!$B$1:$R$66,5,FALSE)),'Crisis Indicator Data'!G67/VLOOKUP('Impact of the crisis'!$E70,'Country Indicator Data'!$B$4:$P$300,14,FALSE)))</f>
        <v>1</v>
      </c>
      <c r="L70" s="230">
        <f t="shared" ref="L70:L101" si="28">IF(K70="x","x",IF(K70&lt;L$4,0,IF(K70&gt;L$3,5,ROUND(5-(L$3-K70)/(L$3-L$4)*5,1))))</f>
        <v>5</v>
      </c>
      <c r="M70" s="230">
        <f t="shared" ref="M70:M101" si="29">IF(AND(L70="x",J70="x"),"x",AVERAGE(J70,L70))</f>
        <v>3.55</v>
      </c>
      <c r="N70" s="230">
        <f t="shared" ref="N70:N101" si="30">IF(AND(M70="x",I70="x"),"x",IF(OR(M70="x",I70="x"),AVERAGE(I70,M70),ROUND((5-GEOMEAN(((5-I70)/5*4+1),((5-M70)/5*4+1)))/4*5,1)))</f>
        <v>4.4000000000000004</v>
      </c>
      <c r="O70" s="230">
        <f>IF('Crisis Indicator Data'!H67="x","x",IF('Crisis Indicator Data'!H67=0,0,IF(LOG('Crisis Indicator Data'!H67)&lt;O$4,0,IF(LOG('Crisis Indicator Data'!H67)&gt;O$3,5,ROUND(5-(O$3-LOG('Crisis Indicator Data'!H67))/(O$3-O$4)*5,1)))))</f>
        <v>3.6</v>
      </c>
      <c r="P70" s="140">
        <f>IF('Crisis Indicator Data'!H67="x","x",'Crisis Indicator Data'!H67/'Crisis Indicator Data'!G67)</f>
        <v>1.0883765609990395</v>
      </c>
      <c r="Q70" s="230">
        <f t="shared" ref="Q70:Q101" si="31">IF(P70="x","x",IF(P70&lt;Q$4,0,IF(P70&gt;Q$3,5,ROUND(5-(Q$3-P70)/(Q$3-Q$4)*5,1))))</f>
        <v>5</v>
      </c>
      <c r="R70" s="230">
        <f t="shared" ref="R70:R101" si="32">IF(AND(Q70="x",O70="x"),"x",AVERAGE(O70,Q70))</f>
        <v>4.3</v>
      </c>
      <c r="S70" s="230" t="str">
        <f>IF('Crisis Indicator Data'!I67="x","x",IF('Crisis Indicator Data'!I67=0,0,IF(LOG('Crisis Indicator Data'!I67)&lt;S$4,0,IF(LOG('Crisis Indicator Data'!I67)&gt;S$3,5,ROUND(5-(S$3-LOG('Crisis Indicator Data'!I67))/(S$3-S$4)*5,1)))))</f>
        <v>x</v>
      </c>
      <c r="T70" s="140" t="str">
        <f>IF('Crisis Indicator Data'!H67="x","x",IF('Crisis Indicator Data'!I67="x","x",'Crisis Indicator Data'!I67/'Crisis Indicator Data'!H67))</f>
        <v>x</v>
      </c>
      <c r="U70" s="230" t="str">
        <f t="shared" ref="U70:U101" si="33">IF(T70="x","x",IF(T70&lt;U$4,0,IF(T70&gt;U$3,5,ROUND(5-(U$3-T70)/(U$3-U$4)*5,1))))</f>
        <v>x</v>
      </c>
      <c r="V70" s="230" t="str">
        <f t="shared" ref="V70:V101" si="34">IF(AND(U70="x",S70="x"),"x",ROUND(AVERAGE(S70,U70),1))</f>
        <v>x</v>
      </c>
      <c r="W70" s="230">
        <f>IF('Crisis Indicator Data'!L67="x","x",IF('Crisis Indicator Data'!L67=0,0,IF(LOG('Crisis Indicator Data'!L67)&lt;W$4,0,IF(LOG('Crisis Indicator Data'!L67)&gt;W$3,5,ROUND(5-(W$3-LOG('Crisis Indicator Data'!L67))/(W$3-W$4)*5,1)))))</f>
        <v>0</v>
      </c>
      <c r="X70" s="237">
        <f>IF(OR('Crisis Indicator Data'!L67="x",'Crisis Indicator Data'!H67="x"),"x",'Crisis Indicator Data'!L67/'Crisis Indicator Data'!H67)</f>
        <v>0</v>
      </c>
      <c r="Y70" s="230">
        <f t="shared" ref="Y70:Y101" si="35">IF(X70="x","x",IF(X70&lt;Y$4,0,IF(X70&gt;Y$3,5,ROUND(5-(Y$3-X70)/(Y$3-Y$4)*5,1))))</f>
        <v>0</v>
      </c>
      <c r="Z70" s="230">
        <f t="shared" ref="Z70:Z101" si="36">IF(AND(Y70="x",W70="x"),"x",ROUND(AVERAGE(W70,Y70),1))</f>
        <v>0</v>
      </c>
      <c r="AA70" s="230">
        <f t="shared" ref="AA70:AA101" si="37">IF(AND(V70="x",Z70="x"),"x",IF(OR(V70="x",Z70="x"),AVERAGE(V70,Z70),ROUND((5-GEOMEAN(((5-V70)/5*4+1),((5-Z70)/5*4+1)))/4*5,1)))</f>
        <v>0</v>
      </c>
      <c r="AB70" s="238">
        <f t="shared" ref="AB70:AB101" si="38">IF(AND(R70="x",AA70="x"),"x",IF(OR(R70="x",AA70="x"),AVERAGE(R70,AA70),ROUND((5-GEOMEAN(((5-R70)/5*4+1),((5-AA70)/5*4+1)))/4*5,1)))</f>
        <v>2.8</v>
      </c>
    </row>
    <row r="71" spans="1:28" x14ac:dyDescent="0.35">
      <c r="A71" s="145" t="str">
        <f>'Crisis Indicator Data'!A68</f>
        <v>Complex crisis in Malawi</v>
      </c>
      <c r="B71" s="146" t="str">
        <f>'Crisis Indicator Data'!B68</f>
        <v>Complex crisis</v>
      </c>
      <c r="C71" s="146" t="str">
        <f>'Crisis Indicator Data'!C68</f>
        <v>MWI002</v>
      </c>
      <c r="D71" s="146" t="str">
        <f>'Crisis Indicator Data'!D68</f>
        <v>Malawi</v>
      </c>
      <c r="E71" s="147" t="str">
        <f>'Crisis Indicator Data'!E68</f>
        <v>MWI</v>
      </c>
      <c r="F71" s="236">
        <f>IF('Crisis Indicator Data'!F68="x","x",IF(LOG('Crisis Indicator Data'!F68)&lt;F$4,0,IF(LOG('Crisis Indicator Data'!F68)&gt;F$3,5,ROUND(5-(F$3-LOG('Crisis Indicator Data'!F68))/(F$3-F$4)*5,1))))</f>
        <v>3.3</v>
      </c>
      <c r="G71" s="141">
        <f>IF('Crisis Indicator Data'!F68="x","x",IF(B71="Regional crisis",('Crisis Indicator Data'!F68/VLOOKUP('Impact of the crisis'!$C71,'Regional Crises'!$B$1:$R$66,4,FALSE)),'Crisis Indicator Data'!F68/VLOOKUP('Impact of the crisis'!$E71,'Country Indicator Data'!$B$4:$P$300,15,FALSE)))</f>
        <v>1</v>
      </c>
      <c r="H71" s="230">
        <f t="shared" si="26"/>
        <v>5</v>
      </c>
      <c r="I71" s="230">
        <f t="shared" si="27"/>
        <v>4.1500000000000004</v>
      </c>
      <c r="J71" s="230">
        <f>IF('Crisis Indicator Data'!G68="x","x",IF(LOG('Crisis Indicator Data'!G68)&lt;J$4,0,IF(LOG('Crisis Indicator Data'!G68)&gt;J$3,5,ROUND(5-(J$3-LOG('Crisis Indicator Data'!G68))/(J$3-J$4)*5,1))))</f>
        <v>4.3</v>
      </c>
      <c r="K71" s="141">
        <f>IF('Crisis Indicator Data'!G68="x","x",IF(B71="Regional crisis",('Crisis Indicator Data'!G68/VLOOKUP('Impact of the crisis'!$C71,'Regional Crises'!$B$1:$R$66,5,FALSE)),'Crisis Indicator Data'!G68/VLOOKUP('Impact of the crisis'!$E71,'Country Indicator Data'!$B$4:$P$300,14,FALSE)))</f>
        <v>1</v>
      </c>
      <c r="L71" s="230">
        <f t="shared" si="28"/>
        <v>5</v>
      </c>
      <c r="M71" s="230">
        <f t="shared" si="29"/>
        <v>4.6500000000000004</v>
      </c>
      <c r="N71" s="230">
        <f t="shared" si="30"/>
        <v>4.4000000000000004</v>
      </c>
      <c r="O71" s="230">
        <f>IF('Crisis Indicator Data'!H68="x","x",IF('Crisis Indicator Data'!H68=0,0,IF(LOG('Crisis Indicator Data'!H68)&lt;O$4,0,IF(LOG('Crisis Indicator Data'!H68)&gt;O$3,5,ROUND(5-(O$3-LOG('Crisis Indicator Data'!H68))/(O$3-O$4)*5,1)))))</f>
        <v>4.5999999999999996</v>
      </c>
      <c r="P71" s="140">
        <f>IF('Crisis Indicator Data'!H68="x","x",'Crisis Indicator Data'!H68/'Crisis Indicator Data'!G68)</f>
        <v>0.90124941188770979</v>
      </c>
      <c r="Q71" s="230">
        <f t="shared" si="31"/>
        <v>4.5</v>
      </c>
      <c r="R71" s="230">
        <f t="shared" si="32"/>
        <v>4.55</v>
      </c>
      <c r="S71" s="230">
        <f>IF('Crisis Indicator Data'!I68="x","x",IF('Crisis Indicator Data'!I68=0,0,IF(LOG('Crisis Indicator Data'!I68)&lt;S$4,0,IF(LOG('Crisis Indicator Data'!I68)&gt;S$3,5,ROUND(5-(S$3-LOG('Crisis Indicator Data'!I68))/(S$3-S$4)*5,1)))))</f>
        <v>0</v>
      </c>
      <c r="T71" s="140">
        <f>IF('Crisis Indicator Data'!H68="x","x",IF('Crisis Indicator Data'!I68="x","x",'Crisis Indicator Data'!I68/'Crisis Indicator Data'!H68))</f>
        <v>0</v>
      </c>
      <c r="U71" s="230">
        <f t="shared" si="33"/>
        <v>0</v>
      </c>
      <c r="V71" s="230">
        <f t="shared" si="34"/>
        <v>0</v>
      </c>
      <c r="W71" s="230">
        <f>IF('Crisis Indicator Data'!L68="x","x",IF('Crisis Indicator Data'!L68=0,0,IF(LOG('Crisis Indicator Data'!L68)&lt;W$4,0,IF(LOG('Crisis Indicator Data'!L68)&gt;W$3,5,ROUND(5-(W$3-LOG('Crisis Indicator Data'!L68))/(W$3-W$4)*5,1)))))</f>
        <v>2.2999999999999998</v>
      </c>
      <c r="X71" s="237">
        <f>IF(OR('Crisis Indicator Data'!L68="x",'Crisis Indicator Data'!H68="x"),"x",'Crisis Indicator Data'!L68/'Crisis Indicator Data'!H68)</f>
        <v>2.5522041763341069E-6</v>
      </c>
      <c r="Y71" s="230">
        <f t="shared" si="35"/>
        <v>0.1</v>
      </c>
      <c r="Z71" s="230">
        <f t="shared" si="36"/>
        <v>1.2</v>
      </c>
      <c r="AA71" s="230">
        <f t="shared" si="37"/>
        <v>0.6</v>
      </c>
      <c r="AB71" s="238">
        <f t="shared" si="38"/>
        <v>3.2</v>
      </c>
    </row>
    <row r="72" spans="1:28" x14ac:dyDescent="0.35">
      <c r="A72" s="145" t="str">
        <f>'Crisis Indicator Data'!A69</f>
        <v>International Refugees in Malaysia</v>
      </c>
      <c r="B72" s="146" t="str">
        <f>'Crisis Indicator Data'!B69</f>
        <v>International displacement</v>
      </c>
      <c r="C72" s="146" t="str">
        <f>'Crisis Indicator Data'!C69</f>
        <v>MYS001</v>
      </c>
      <c r="D72" s="146" t="str">
        <f>'Crisis Indicator Data'!D69</f>
        <v>Malaysia</v>
      </c>
      <c r="E72" s="147" t="str">
        <f>'Crisis Indicator Data'!E69</f>
        <v>MYS</v>
      </c>
      <c r="F72" s="236">
        <f>IF('Crisis Indicator Data'!F69="x","x",IF(LOG('Crisis Indicator Data'!F69)&lt;F$4,0,IF(LOG('Crisis Indicator Data'!F69)&gt;F$3,5,ROUND(5-(F$3-LOG('Crisis Indicator Data'!F69))/(F$3-F$4)*5,1))))</f>
        <v>1.6</v>
      </c>
      <c r="G72" s="141">
        <f>IF('Crisis Indicator Data'!F69="x","x",IF(B72="Regional crisis",('Crisis Indicator Data'!F69/VLOOKUP('Impact of the crisis'!$C72,'Regional Crises'!$B$1:$R$66,4,FALSE)),'Crisis Indicator Data'!F69/VLOOKUP('Impact of the crisis'!$E72,'Country Indicator Data'!$B$4:$P$300,15,FALSE)))</f>
        <v>2.8595343174554862E-2</v>
      </c>
      <c r="H72" s="230">
        <f t="shared" si="26"/>
        <v>0</v>
      </c>
      <c r="I72" s="230">
        <f t="shared" si="27"/>
        <v>0.8</v>
      </c>
      <c r="J72" s="230">
        <f>IF('Crisis Indicator Data'!G69="x","x",IF(LOG('Crisis Indicator Data'!G69)&lt;J$4,0,IF(LOG('Crisis Indicator Data'!G69)&gt;J$3,5,ROUND(5-(J$3-LOG('Crisis Indicator Data'!G69))/(J$3-J$4)*5,1))))</f>
        <v>1.9</v>
      </c>
      <c r="K72" s="141">
        <f>IF('Crisis Indicator Data'!G69="x","x",IF(B72="Regional crisis",('Crisis Indicator Data'!G69/VLOOKUP('Impact of the crisis'!$C72,'Regional Crises'!$B$1:$R$66,5,FALSE)),'Crisis Indicator Data'!G69/VLOOKUP('Impact of the crisis'!$E72,'Country Indicator Data'!$B$4:$P$300,14,FALSE)))</f>
        <v>0.12514351320321471</v>
      </c>
      <c r="L72" s="230">
        <f t="shared" si="28"/>
        <v>0.6</v>
      </c>
      <c r="M72" s="230">
        <f t="shared" si="29"/>
        <v>1.25</v>
      </c>
      <c r="N72" s="230">
        <f t="shared" si="30"/>
        <v>1</v>
      </c>
      <c r="O72" s="230">
        <f>IF('Crisis Indicator Data'!H69="x","x",IF('Crisis Indicator Data'!H69=0,0,IF(LOG('Crisis Indicator Data'!H69)&lt;O$4,0,IF(LOG('Crisis Indicator Data'!H69)&gt;O$3,5,ROUND(5-(O$3-LOG('Crisis Indicator Data'!H69))/(O$3-O$4)*5,1)))))</f>
        <v>1.3</v>
      </c>
      <c r="P72" s="140">
        <f>IF('Crisis Indicator Data'!H69="x","x",'Crisis Indicator Data'!H69/'Crisis Indicator Data'!G69)</f>
        <v>4.7182175622542594E-2</v>
      </c>
      <c r="Q72" s="230">
        <f t="shared" si="31"/>
        <v>0.2</v>
      </c>
      <c r="R72" s="230">
        <f t="shared" si="32"/>
        <v>0.75</v>
      </c>
      <c r="S72" s="230">
        <f>IF('Crisis Indicator Data'!I69="x","x",IF('Crisis Indicator Data'!I69=0,0,IF(LOG('Crisis Indicator Data'!I69)&lt;S$4,0,IF(LOG('Crisis Indicator Data'!I69)&gt;S$3,5,ROUND(5-(S$3-LOG('Crisis Indicator Data'!I69))/(S$3-S$4)*5,1)))))</f>
        <v>3.2</v>
      </c>
      <c r="T72" s="140">
        <f>IF('Crisis Indicator Data'!H69="x","x",IF('Crisis Indicator Data'!I69="x","x",'Crisis Indicator Data'!I69/'Crisis Indicator Data'!H69))</f>
        <v>1</v>
      </c>
      <c r="U72" s="230">
        <f t="shared" si="33"/>
        <v>5</v>
      </c>
      <c r="V72" s="230">
        <f t="shared" si="34"/>
        <v>4.0999999999999996</v>
      </c>
      <c r="W72" s="230">
        <f>IF('Crisis Indicator Data'!L69="x","x",IF('Crisis Indicator Data'!L69=0,0,IF(LOG('Crisis Indicator Data'!L69)&lt;W$4,0,IF(LOG('Crisis Indicator Data'!L69)&gt;W$3,5,ROUND(5-(W$3-LOG('Crisis Indicator Data'!L69))/(W$3-W$4)*5,1)))))</f>
        <v>0</v>
      </c>
      <c r="X72" s="237">
        <f>IF(OR('Crisis Indicator Data'!L69="x",'Crisis Indicator Data'!H69="x"),"x",'Crisis Indicator Data'!L69/'Crisis Indicator Data'!H69)</f>
        <v>0</v>
      </c>
      <c r="Y72" s="230">
        <f t="shared" si="35"/>
        <v>0</v>
      </c>
      <c r="Z72" s="230">
        <f t="shared" si="36"/>
        <v>0</v>
      </c>
      <c r="AA72" s="230">
        <f t="shared" si="37"/>
        <v>2.6</v>
      </c>
      <c r="AB72" s="238">
        <f t="shared" si="38"/>
        <v>1.8</v>
      </c>
    </row>
    <row r="73" spans="1:28" x14ac:dyDescent="0.35">
      <c r="A73" s="145" t="str">
        <f>'Crisis Indicator Data'!A70</f>
        <v>Food Security Crisis in Namibia</v>
      </c>
      <c r="B73" s="146" t="str">
        <f>'Crisis Indicator Data'!B70</f>
        <v>Food Security</v>
      </c>
      <c r="C73" s="146" t="str">
        <f>'Crisis Indicator Data'!C70</f>
        <v>NAM002</v>
      </c>
      <c r="D73" s="146" t="str">
        <f>'Crisis Indicator Data'!D70</f>
        <v>Namibia</v>
      </c>
      <c r="E73" s="147" t="str">
        <f>'Crisis Indicator Data'!E70</f>
        <v>NAM</v>
      </c>
      <c r="F73" s="236">
        <f>IF('Crisis Indicator Data'!F70="x","x",IF(LOG('Crisis Indicator Data'!F70)&lt;F$4,0,IF(LOG('Crisis Indicator Data'!F70)&gt;F$3,5,ROUND(5-(F$3-LOG('Crisis Indicator Data'!F70))/(F$3-F$4)*5,1))))</f>
        <v>4.9000000000000004</v>
      </c>
      <c r="G73" s="141">
        <f>IF('Crisis Indicator Data'!F70="x","x",IF(B73="Regional crisis",('Crisis Indicator Data'!F70/VLOOKUP('Impact of the crisis'!$C73,'Regional Crises'!$B$1:$R$66,4,FALSE)),'Crisis Indicator Data'!F70/VLOOKUP('Impact of the crisis'!$E73,'Country Indicator Data'!$B$4:$P$300,15,FALSE)))</f>
        <v>1.0012170681047989</v>
      </c>
      <c r="H73" s="230">
        <f t="shared" si="26"/>
        <v>5</v>
      </c>
      <c r="I73" s="230">
        <f t="shared" si="27"/>
        <v>4.95</v>
      </c>
      <c r="J73" s="230">
        <f>IF('Crisis Indicator Data'!G70="x","x",IF(LOG('Crisis Indicator Data'!G70)&lt;J$4,0,IF(LOG('Crisis Indicator Data'!G70)&gt;J$3,5,ROUND(5-(J$3-LOG('Crisis Indicator Data'!G70))/(J$3-J$4)*5,1))))</f>
        <v>1.2</v>
      </c>
      <c r="K73" s="141">
        <f>IF('Crisis Indicator Data'!G70="x","x",IF(B73="Regional crisis",('Crisis Indicator Data'!G70/VLOOKUP('Impact of the crisis'!$C73,'Regional Crises'!$B$1:$R$66,5,FALSE)),'Crisis Indicator Data'!G70/VLOOKUP('Impact of the crisis'!$E73,'Country Indicator Data'!$B$4:$P$300,14,FALSE)))</f>
        <v>0.88783943329397874</v>
      </c>
      <c r="L73" s="230">
        <f t="shared" si="28"/>
        <v>4.4000000000000004</v>
      </c>
      <c r="M73" s="230">
        <f t="shared" si="29"/>
        <v>2.8000000000000003</v>
      </c>
      <c r="N73" s="230">
        <f t="shared" si="30"/>
        <v>4.0999999999999996</v>
      </c>
      <c r="O73" s="230">
        <f>IF('Crisis Indicator Data'!H70="x","x",IF('Crisis Indicator Data'!H70=0,0,IF(LOG('Crisis Indicator Data'!H70)&lt;O$4,0,IF(LOG('Crisis Indicator Data'!H70)&gt;O$3,5,ROUND(5-(O$3-LOG('Crisis Indicator Data'!H70))/(O$3-O$4)*5,1)))))</f>
        <v>2.6</v>
      </c>
      <c r="P73" s="140">
        <f>IF('Crisis Indicator Data'!H70="x","x",'Crisis Indicator Data'!H70/'Crisis Indicator Data'!G70)</f>
        <v>0.48359929078014185</v>
      </c>
      <c r="Q73" s="230">
        <f t="shared" si="31"/>
        <v>2.4</v>
      </c>
      <c r="R73" s="230">
        <f t="shared" si="32"/>
        <v>2.5</v>
      </c>
      <c r="S73" s="230">
        <f>IF('Crisis Indicator Data'!I70="x","x",IF('Crisis Indicator Data'!I70=0,0,IF(LOG('Crisis Indicator Data'!I70)&lt;S$4,0,IF(LOG('Crisis Indicator Data'!I70)&gt;S$3,5,ROUND(5-(S$3-LOG('Crisis Indicator Data'!I70))/(S$3-S$4)*5,1)))))</f>
        <v>0</v>
      </c>
      <c r="T73" s="140">
        <f>IF('Crisis Indicator Data'!H70="x","x",IF('Crisis Indicator Data'!I70="x","x",'Crisis Indicator Data'!I70/'Crisis Indicator Data'!H70))</f>
        <v>0</v>
      </c>
      <c r="U73" s="230">
        <f t="shared" si="33"/>
        <v>0</v>
      </c>
      <c r="V73" s="230">
        <f t="shared" si="34"/>
        <v>0</v>
      </c>
      <c r="W73" s="230">
        <f>IF('Crisis Indicator Data'!L70="x","x",IF('Crisis Indicator Data'!L70=0,0,IF(LOG('Crisis Indicator Data'!L70)&lt;W$4,0,IF(LOG('Crisis Indicator Data'!L70)&gt;W$3,5,ROUND(5-(W$3-LOG('Crisis Indicator Data'!L70))/(W$3-W$4)*5,1)))))</f>
        <v>0</v>
      </c>
      <c r="X73" s="237">
        <f>IF(OR('Crisis Indicator Data'!L70="x",'Crisis Indicator Data'!H70="x"),"x",'Crisis Indicator Data'!L70/'Crisis Indicator Data'!H70)</f>
        <v>0</v>
      </c>
      <c r="Y73" s="230">
        <f t="shared" si="35"/>
        <v>0</v>
      </c>
      <c r="Z73" s="230">
        <f t="shared" si="36"/>
        <v>0</v>
      </c>
      <c r="AA73" s="230">
        <f t="shared" si="37"/>
        <v>0</v>
      </c>
      <c r="AB73" s="238">
        <f t="shared" si="38"/>
        <v>1.4</v>
      </c>
    </row>
    <row r="74" spans="1:28" x14ac:dyDescent="0.35">
      <c r="A74" s="145" t="str">
        <f>'Crisis Indicator Data'!A71</f>
        <v>Multiple crises in Niger</v>
      </c>
      <c r="B74" s="146" t="str">
        <f>'Crisis Indicator Data'!B71</f>
        <v>Multiple crises country</v>
      </c>
      <c r="C74" s="146" t="str">
        <f>'Crisis Indicator Data'!C71</f>
        <v>NER001</v>
      </c>
      <c r="D74" s="146" t="str">
        <f>'Crisis Indicator Data'!D71</f>
        <v>Niger</v>
      </c>
      <c r="E74" s="147" t="str">
        <f>'Crisis Indicator Data'!E71</f>
        <v>NER</v>
      </c>
      <c r="F74" s="236">
        <f>IF('Crisis Indicator Data'!F71="x","x",IF(LOG('Crisis Indicator Data'!F71)&lt;F$4,0,IF(LOG('Crisis Indicator Data'!F71)&gt;F$3,5,ROUND(5-(F$3-LOG('Crisis Indicator Data'!F71))/(F$3-F$4)*5,1))))</f>
        <v>5</v>
      </c>
      <c r="G74" s="141">
        <f>IF('Crisis Indicator Data'!F71="x","x",IF(B74="Regional crisis",('Crisis Indicator Data'!F71/VLOOKUP('Impact of the crisis'!$C74,'Regional Crises'!$B$1:$R$66,4,FALSE)),'Crisis Indicator Data'!F71/VLOOKUP('Impact of the crisis'!$E74,'Country Indicator Data'!$B$4:$P$300,15,FALSE)))</f>
        <v>1.0002368358727403</v>
      </c>
      <c r="H74" s="230">
        <f t="shared" si="26"/>
        <v>5</v>
      </c>
      <c r="I74" s="230">
        <f t="shared" si="27"/>
        <v>5</v>
      </c>
      <c r="J74" s="230">
        <f>IF('Crisis Indicator Data'!G71="x","x",IF(LOG('Crisis Indicator Data'!G71)&lt;J$4,0,IF(LOG('Crisis Indicator Data'!G71)&gt;J$3,5,ROUND(5-(J$3-LOG('Crisis Indicator Data'!G71))/(J$3-J$4)*5,1))))</f>
        <v>4.5999999999999996</v>
      </c>
      <c r="K74" s="141">
        <f>IF('Crisis Indicator Data'!G71="x","x",IF(B74="Regional crisis",('Crisis Indicator Data'!G71/VLOOKUP('Impact of the crisis'!$C74,'Regional Crises'!$B$1:$R$66,5,FALSE)),'Crisis Indicator Data'!G71/VLOOKUP('Impact of the crisis'!$E74,'Country Indicator Data'!$B$4:$P$300,14,FALSE)))</f>
        <v>1</v>
      </c>
      <c r="L74" s="230">
        <f t="shared" si="28"/>
        <v>5</v>
      </c>
      <c r="M74" s="230">
        <f t="shared" si="29"/>
        <v>4.8</v>
      </c>
      <c r="N74" s="230">
        <f t="shared" si="30"/>
        <v>4.9000000000000004</v>
      </c>
      <c r="O74" s="230">
        <f>IF('Crisis Indicator Data'!H71="x","x",IF('Crisis Indicator Data'!H71=0,0,IF(LOG('Crisis Indicator Data'!H71)&lt;O$4,0,IF(LOG('Crisis Indicator Data'!H71)&gt;O$3,5,ROUND(5-(O$3-LOG('Crisis Indicator Data'!H71))/(O$3-O$4)*5,1)))))</f>
        <v>3.5</v>
      </c>
      <c r="P74" s="140">
        <f>IF('Crisis Indicator Data'!H71="x","x",'Crisis Indicator Data'!H71/'Crisis Indicator Data'!G71)</f>
        <v>0.16310924369747898</v>
      </c>
      <c r="Q74" s="230">
        <f t="shared" si="31"/>
        <v>0.8</v>
      </c>
      <c r="R74" s="230">
        <f t="shared" si="32"/>
        <v>2.15</v>
      </c>
      <c r="S74" s="230">
        <f>IF('Crisis Indicator Data'!I71="x","x",IF('Crisis Indicator Data'!I71=0,0,IF(LOG('Crisis Indicator Data'!I71)&lt;S$4,0,IF(LOG('Crisis Indicator Data'!I71)&gt;S$3,5,ROUND(5-(S$3-LOG('Crisis Indicator Data'!I71))/(S$3-S$4)*5,1)))))</f>
        <v>3.9</v>
      </c>
      <c r="T74" s="140">
        <f>IF('Crisis Indicator Data'!H71="x","x",IF('Crisis Indicator Data'!I71="x","x",'Crisis Indicator Data'!I71/'Crisis Indicator Data'!H71))</f>
        <v>0.14554353426069036</v>
      </c>
      <c r="U74" s="230">
        <f t="shared" si="33"/>
        <v>4.9000000000000004</v>
      </c>
      <c r="V74" s="230">
        <f t="shared" si="34"/>
        <v>4.4000000000000004</v>
      </c>
      <c r="W74" s="230">
        <f>IF('Crisis Indicator Data'!L71="x","x",IF('Crisis Indicator Data'!L71=0,0,IF(LOG('Crisis Indicator Data'!L71)&lt;W$4,0,IF(LOG('Crisis Indicator Data'!L71)&gt;W$3,5,ROUND(5-(W$3-LOG('Crisis Indicator Data'!L71))/(W$3-W$4)*5,1)))))</f>
        <v>4</v>
      </c>
      <c r="X74" s="237">
        <f>IF(OR('Crisis Indicator Data'!L71="x",'Crisis Indicator Data'!H71="x"),"x",'Crisis Indicator Data'!L71/'Crisis Indicator Data'!H71)</f>
        <v>1.5558990211231324E-4</v>
      </c>
      <c r="Y74" s="230">
        <f t="shared" si="35"/>
        <v>5</v>
      </c>
      <c r="Z74" s="230">
        <f t="shared" si="36"/>
        <v>4.5</v>
      </c>
      <c r="AA74" s="230">
        <f t="shared" si="37"/>
        <v>4.5</v>
      </c>
      <c r="AB74" s="238">
        <f t="shared" si="38"/>
        <v>3.6</v>
      </c>
    </row>
    <row r="75" spans="1:28" x14ac:dyDescent="0.35">
      <c r="A75" s="145" t="str">
        <f>'Crisis Indicator Data'!A72</f>
        <v>Boko Haram in Niger</v>
      </c>
      <c r="B75" s="146" t="str">
        <f>'Crisis Indicator Data'!B72</f>
        <v>Conflict</v>
      </c>
      <c r="C75" s="146" t="str">
        <f>'Crisis Indicator Data'!C72</f>
        <v>NER002</v>
      </c>
      <c r="D75" s="146" t="str">
        <f>'Crisis Indicator Data'!D72</f>
        <v>Niger</v>
      </c>
      <c r="E75" s="147" t="str">
        <f>'Crisis Indicator Data'!E72</f>
        <v>NER</v>
      </c>
      <c r="F75" s="236">
        <f>IF('Crisis Indicator Data'!F72="x","x",IF(LOG('Crisis Indicator Data'!F72)&lt;F$4,0,IF(LOG('Crisis Indicator Data'!F72)&gt;F$3,5,ROUND(5-(F$3-LOG('Crisis Indicator Data'!F72))/(F$3-F$4)*5,1))))</f>
        <v>3.7</v>
      </c>
      <c r="G75" s="141">
        <f>IF('Crisis Indicator Data'!F72="x","x",IF(B75="Regional crisis",('Crisis Indicator Data'!F72/VLOOKUP('Impact of the crisis'!$C75,'Regional Crises'!$B$1:$R$66,4,FALSE)),'Crisis Indicator Data'!F72/VLOOKUP('Impact of the crisis'!$E75,'Country Indicator Data'!$B$4:$P$300,15,FALSE)))</f>
        <v>0.12386989816057473</v>
      </c>
      <c r="H75" s="230">
        <f t="shared" si="26"/>
        <v>0.5</v>
      </c>
      <c r="I75" s="230">
        <f t="shared" si="27"/>
        <v>2.1</v>
      </c>
      <c r="J75" s="230">
        <f>IF('Crisis Indicator Data'!G72="x","x",IF(LOG('Crisis Indicator Data'!G72)&lt;J$4,0,IF(LOG('Crisis Indicator Data'!G72)&gt;J$3,5,ROUND(5-(J$3-LOG('Crisis Indicator Data'!G72))/(J$3-J$4)*5,1))))</f>
        <v>0</v>
      </c>
      <c r="K75" s="141">
        <f>IF('Crisis Indicator Data'!G72="x","x",IF(B75="Regional crisis",('Crisis Indicator Data'!G72/VLOOKUP('Impact of the crisis'!$C75,'Regional Crises'!$B$1:$R$66,5,FALSE)),'Crisis Indicator Data'!G72/VLOOKUP('Impact of the crisis'!$E75,'Country Indicator Data'!$B$4:$P$300,14,FALSE)))</f>
        <v>3.9873949579831931E-2</v>
      </c>
      <c r="L75" s="230">
        <f t="shared" si="28"/>
        <v>0.2</v>
      </c>
      <c r="M75" s="230">
        <f t="shared" si="29"/>
        <v>0.1</v>
      </c>
      <c r="N75" s="230">
        <f t="shared" si="30"/>
        <v>1.2</v>
      </c>
      <c r="O75" s="230">
        <f>IF('Crisis Indicator Data'!H72="x","x",IF('Crisis Indicator Data'!H72=0,0,IF(LOG('Crisis Indicator Data'!H72)&lt;O$4,0,IF(LOG('Crisis Indicator Data'!H72)&gt;O$3,5,ROUND(5-(O$3-LOG('Crisis Indicator Data'!H72))/(O$3-O$4)*5,1)))))</f>
        <v>1.6</v>
      </c>
      <c r="P75" s="140">
        <f>IF('Crisis Indicator Data'!H72="x","x",'Crisis Indicator Data'!H72/'Crisis Indicator Data'!G72)</f>
        <v>0.30874604847207587</v>
      </c>
      <c r="Q75" s="230">
        <f t="shared" si="31"/>
        <v>1.5</v>
      </c>
      <c r="R75" s="230">
        <f t="shared" si="32"/>
        <v>1.55</v>
      </c>
      <c r="S75" s="230">
        <f>IF('Crisis Indicator Data'!I72="x","x",IF('Crisis Indicator Data'!I72=0,0,IF(LOG('Crisis Indicator Data'!I72)&lt;S$4,0,IF(LOG('Crisis Indicator Data'!I72)&gt;S$3,5,ROUND(5-(S$3-LOG('Crisis Indicator Data'!I72))/(S$3-S$4)*5,1)))))</f>
        <v>3.4</v>
      </c>
      <c r="T75" s="140">
        <f>IF('Crisis Indicator Data'!H72="x","x",IF('Crisis Indicator Data'!I72="x","x",'Crisis Indicator Data'!I72/'Crisis Indicator Data'!H72))</f>
        <v>0.82935153583617749</v>
      </c>
      <c r="U75" s="230">
        <f t="shared" si="33"/>
        <v>5</v>
      </c>
      <c r="V75" s="230">
        <f t="shared" si="34"/>
        <v>4.2</v>
      </c>
      <c r="W75" s="230">
        <f>IF('Crisis Indicator Data'!L72="x","x",IF('Crisis Indicator Data'!L72=0,0,IF(LOG('Crisis Indicator Data'!L72)&lt;W$4,0,IF(LOG('Crisis Indicator Data'!L72)&gt;W$3,5,ROUND(5-(W$3-LOG('Crisis Indicator Data'!L72))/(W$3-W$4)*5,1)))))</f>
        <v>3.1</v>
      </c>
      <c r="X75" s="237">
        <f>IF(OR('Crisis Indicator Data'!L72="x",'Crisis Indicator Data'!H72="x"),"x",'Crisis Indicator Data'!L72/'Crisis Indicator Data'!H72)</f>
        <v>5.0511945392491464E-4</v>
      </c>
      <c r="Y75" s="230">
        <f t="shared" si="35"/>
        <v>5</v>
      </c>
      <c r="Z75" s="230">
        <f t="shared" si="36"/>
        <v>4.0999999999999996</v>
      </c>
      <c r="AA75" s="230">
        <f t="shared" si="37"/>
        <v>4.2</v>
      </c>
      <c r="AB75" s="238">
        <f t="shared" si="38"/>
        <v>3.1</v>
      </c>
    </row>
    <row r="76" spans="1:28" x14ac:dyDescent="0.35">
      <c r="A76" s="145" t="str">
        <f>'Crisis Indicator Data'!A73</f>
        <v>Mali/Burkina Faso conflict</v>
      </c>
      <c r="B76" s="146" t="str">
        <f>'Crisis Indicator Data'!B73</f>
        <v>Conflict</v>
      </c>
      <c r="C76" s="146" t="str">
        <f>'Crisis Indicator Data'!C73</f>
        <v>NER003</v>
      </c>
      <c r="D76" s="146" t="str">
        <f>'Crisis Indicator Data'!D73</f>
        <v>Niger</v>
      </c>
      <c r="E76" s="147" t="str">
        <f>'Crisis Indicator Data'!E73</f>
        <v>NER</v>
      </c>
      <c r="F76" s="236">
        <f>IF('Crisis Indicator Data'!F73="x","x",IF(LOG('Crisis Indicator Data'!F73)&lt;F$4,0,IF(LOG('Crisis Indicator Data'!F73)&gt;F$3,5,ROUND(5-(F$3-LOG('Crisis Indicator Data'!F73))/(F$3-F$4)*5,1))))</f>
        <v>3.9</v>
      </c>
      <c r="G76" s="141">
        <f>IF('Crisis Indicator Data'!F73="x","x",IF(B76="Regional crisis",('Crisis Indicator Data'!F73/VLOOKUP('Impact of the crisis'!$C76,'Regional Crises'!$B$1:$R$66,4,FALSE)),'Crisis Indicator Data'!F73/VLOOKUP('Impact of the crisis'!$E76,'Country Indicator Data'!$B$4:$P$300,15,FALSE)))</f>
        <v>0.1662587826636141</v>
      </c>
      <c r="H76" s="230">
        <f t="shared" si="26"/>
        <v>0.7</v>
      </c>
      <c r="I76" s="230">
        <f t="shared" si="27"/>
        <v>2.2999999999999998</v>
      </c>
      <c r="J76" s="230">
        <f>IF('Crisis Indicator Data'!G73="x","x",IF(LOG('Crisis Indicator Data'!G73)&lt;J$4,0,IF(LOG('Crisis Indicator Data'!G73)&gt;J$3,5,ROUND(5-(J$3-LOG('Crisis Indicator Data'!G73))/(J$3-J$4)*5,1))))</f>
        <v>3.1</v>
      </c>
      <c r="K76" s="141">
        <f>IF('Crisis Indicator Data'!G73="x","x",IF(B76="Regional crisis",('Crisis Indicator Data'!G73/VLOOKUP('Impact of the crisis'!$C76,'Regional Crises'!$B$1:$R$66,5,FALSE)),'Crisis Indicator Data'!G73/VLOOKUP('Impact of the crisis'!$E76,'Country Indicator Data'!$B$4:$P$300,14,FALSE)))</f>
        <v>0.35294117647058826</v>
      </c>
      <c r="L76" s="230">
        <f t="shared" si="28"/>
        <v>1.7</v>
      </c>
      <c r="M76" s="230">
        <f t="shared" si="29"/>
        <v>2.4</v>
      </c>
      <c r="N76" s="230">
        <f t="shared" si="30"/>
        <v>2.4</v>
      </c>
      <c r="O76" s="230">
        <f>IF('Crisis Indicator Data'!H73="x","x",IF('Crisis Indicator Data'!H73=0,0,IF(LOG('Crisis Indicator Data'!H73)&lt;O$4,0,IF(LOG('Crisis Indicator Data'!H73)&gt;O$3,5,ROUND(5-(O$3-LOG('Crisis Indicator Data'!H73))/(O$3-O$4)*5,1)))))</f>
        <v>2.7</v>
      </c>
      <c r="P76" s="140">
        <f>IF('Crisis Indicator Data'!H73="x","x",'Crisis Indicator Data'!H73/'Crisis Indicator Data'!G73)</f>
        <v>0.16142857142857142</v>
      </c>
      <c r="Q76" s="230">
        <f t="shared" si="31"/>
        <v>0.8</v>
      </c>
      <c r="R76" s="230">
        <f t="shared" si="32"/>
        <v>1.75</v>
      </c>
      <c r="S76" s="230">
        <f>IF('Crisis Indicator Data'!I73="x","x",IF('Crisis Indicator Data'!I73=0,0,IF(LOG('Crisis Indicator Data'!I73)&lt;S$4,0,IF(LOG('Crisis Indicator Data'!I73)&gt;S$3,5,ROUND(5-(S$3-LOG('Crisis Indicator Data'!I73))/(S$3-S$4)*5,1)))))</f>
        <v>3.3</v>
      </c>
      <c r="T76" s="140">
        <f>IF('Crisis Indicator Data'!H73="x","x",IF('Crisis Indicator Data'!I73="x","x",'Crisis Indicator Data'!I73/'Crisis Indicator Data'!H73))</f>
        <v>0.14896755162241887</v>
      </c>
      <c r="U76" s="230">
        <f t="shared" si="33"/>
        <v>5</v>
      </c>
      <c r="V76" s="230">
        <f t="shared" si="34"/>
        <v>4.2</v>
      </c>
      <c r="W76" s="230">
        <f>IF('Crisis Indicator Data'!L73="x","x",IF('Crisis Indicator Data'!L73=0,0,IF(LOG('Crisis Indicator Data'!L73)&lt;W$4,0,IF(LOG('Crisis Indicator Data'!L73)&gt;W$3,5,ROUND(5-(W$3-LOG('Crisis Indicator Data'!L73))/(W$3-W$4)*5,1)))))</f>
        <v>3.7</v>
      </c>
      <c r="X76" s="237">
        <f>IF(OR('Crisis Indicator Data'!L73="x",'Crisis Indicator Data'!H73="x"),"x",'Crisis Indicator Data'!L73/'Crisis Indicator Data'!H73)</f>
        <v>3.0604719764011797E-4</v>
      </c>
      <c r="Y76" s="230">
        <f t="shared" si="35"/>
        <v>5</v>
      </c>
      <c r="Z76" s="230">
        <f t="shared" si="36"/>
        <v>4.4000000000000004</v>
      </c>
      <c r="AA76" s="230">
        <f t="shared" si="37"/>
        <v>4.3</v>
      </c>
      <c r="AB76" s="238">
        <f t="shared" si="38"/>
        <v>3.3</v>
      </c>
    </row>
    <row r="77" spans="1:28" x14ac:dyDescent="0.35">
      <c r="A77" s="145" t="str">
        <f>'Crisis Indicator Data'!A74</f>
        <v>Nigerian Refugees</v>
      </c>
      <c r="B77" s="146" t="str">
        <f>'Crisis Indicator Data'!B74</f>
        <v>International displacement</v>
      </c>
      <c r="C77" s="146" t="str">
        <f>'Crisis Indicator Data'!C74</f>
        <v>NER004</v>
      </c>
      <c r="D77" s="146" t="str">
        <f>'Crisis Indicator Data'!D74</f>
        <v>Niger</v>
      </c>
      <c r="E77" s="147" t="str">
        <f>'Crisis Indicator Data'!E74</f>
        <v>NER</v>
      </c>
      <c r="F77" s="236">
        <f>IF('Crisis Indicator Data'!F74="x","x",IF(LOG('Crisis Indicator Data'!F74)&lt;F$4,0,IF(LOG('Crisis Indicator Data'!F74)&gt;F$3,5,ROUND(5-(F$3-LOG('Crisis Indicator Data'!F74))/(F$3-F$4)*5,1))))</f>
        <v>1.6</v>
      </c>
      <c r="G77" s="141">
        <f>IF('Crisis Indicator Data'!F74="x","x",IF(B77="Regional crisis",('Crisis Indicator Data'!F74/VLOOKUP('Impact of the crisis'!$C77,'Regional Crises'!$B$1:$R$66,4,FALSE)),'Crisis Indicator Data'!F74/VLOOKUP('Impact of the crisis'!$E77,'Country Indicator Data'!$B$4:$P$300,15,FALSE)))</f>
        <v>6.8019262650982869E-3</v>
      </c>
      <c r="H77" s="230">
        <f t="shared" si="26"/>
        <v>0</v>
      </c>
      <c r="I77" s="230">
        <f t="shared" si="27"/>
        <v>0.8</v>
      </c>
      <c r="J77" s="230">
        <f>IF('Crisis Indicator Data'!G74="x","x",IF(LOG('Crisis Indicator Data'!G74)&lt;J$4,0,IF(LOG('Crisis Indicator Data'!G74)&gt;J$3,5,ROUND(5-(J$3-LOG('Crisis Indicator Data'!G74))/(J$3-J$4)*5,1))))</f>
        <v>0.4</v>
      </c>
      <c r="K77" s="141">
        <f>IF('Crisis Indicator Data'!G74="x","x",IF(B77="Regional crisis",('Crisis Indicator Data'!G74/VLOOKUP('Impact of the crisis'!$C77,'Regional Crises'!$B$1:$R$66,5,FALSE)),'Crisis Indicator Data'!G74/VLOOKUP('Impact of the crisis'!$E77,'Country Indicator Data'!$B$4:$P$300,14,FALSE)))</f>
        <v>5.5798319327731091E-2</v>
      </c>
      <c r="L77" s="230">
        <f t="shared" si="28"/>
        <v>0.2</v>
      </c>
      <c r="M77" s="230">
        <f t="shared" si="29"/>
        <v>0.30000000000000004</v>
      </c>
      <c r="N77" s="230">
        <f t="shared" si="30"/>
        <v>0.6</v>
      </c>
      <c r="O77" s="230">
        <f>IF('Crisis Indicator Data'!H74="x","x",IF('Crisis Indicator Data'!H74=0,0,IF(LOG('Crisis Indicator Data'!H74)&lt;O$4,0,IF(LOG('Crisis Indicator Data'!H74)&gt;O$3,5,ROUND(5-(O$3-LOG('Crisis Indicator Data'!H74))/(O$3-O$4)*5,1)))))</f>
        <v>2.2000000000000002</v>
      </c>
      <c r="P77" s="140">
        <f>IF('Crisis Indicator Data'!H74="x","x",'Crisis Indicator Data'!H74/'Crisis Indicator Data'!G74)</f>
        <v>0.53012048192771088</v>
      </c>
      <c r="Q77" s="230">
        <f t="shared" si="31"/>
        <v>2.6</v>
      </c>
      <c r="R77" s="230">
        <f t="shared" si="32"/>
        <v>2.4000000000000004</v>
      </c>
      <c r="S77" s="230">
        <f>IF('Crisis Indicator Data'!I74="x","x",IF('Crisis Indicator Data'!I74=0,0,IF(LOG('Crisis Indicator Data'!I74)&lt;S$4,0,IF(LOG('Crisis Indicator Data'!I74)&gt;S$3,5,ROUND(5-(S$3-LOG('Crisis Indicator Data'!I74))/(S$3-S$4)*5,1)))))</f>
        <v>3.2</v>
      </c>
      <c r="T77" s="140">
        <f>IF('Crisis Indicator Data'!H74="x","x",IF('Crisis Indicator Data'!I74="x","x",'Crisis Indicator Data'!I74/'Crisis Indicator Data'!H74))</f>
        <v>0.265625</v>
      </c>
      <c r="U77" s="230">
        <f t="shared" si="33"/>
        <v>5</v>
      </c>
      <c r="V77" s="230">
        <f t="shared" si="34"/>
        <v>4.0999999999999996</v>
      </c>
      <c r="W77" s="230">
        <f>IF('Crisis Indicator Data'!L74="x","x",IF('Crisis Indicator Data'!L74=0,0,IF(LOG('Crisis Indicator Data'!L74)&lt;W$4,0,IF(LOG('Crisis Indicator Data'!L74)&gt;W$3,5,ROUND(5-(W$3-LOG('Crisis Indicator Data'!L74))/(W$3-W$4)*5,1)))))</f>
        <v>1.7</v>
      </c>
      <c r="X77" s="237">
        <f>IF(OR('Crisis Indicator Data'!L74="x",'Crisis Indicator Data'!H74="x"),"x",'Crisis Indicator Data'!L74/'Crisis Indicator Data'!H74)</f>
        <v>2.2727272727272726E-5</v>
      </c>
      <c r="Y77" s="230">
        <f t="shared" si="35"/>
        <v>1.1000000000000001</v>
      </c>
      <c r="Z77" s="230">
        <f t="shared" si="36"/>
        <v>1.4</v>
      </c>
      <c r="AA77" s="230">
        <f t="shared" si="37"/>
        <v>3</v>
      </c>
      <c r="AB77" s="238">
        <f t="shared" si="38"/>
        <v>2.7</v>
      </c>
    </row>
    <row r="78" spans="1:28" x14ac:dyDescent="0.35">
      <c r="A78" s="145" t="str">
        <f>'Crisis Indicator Data'!A75</f>
        <v>Complex crisis in Nigeria</v>
      </c>
      <c r="B78" s="146" t="str">
        <f>'Crisis Indicator Data'!B75</f>
        <v>Complex crisis</v>
      </c>
      <c r="C78" s="146" t="str">
        <f>'Crisis Indicator Data'!C75</f>
        <v>NGA001</v>
      </c>
      <c r="D78" s="146" t="str">
        <f>'Crisis Indicator Data'!D75</f>
        <v>Nigeria</v>
      </c>
      <c r="E78" s="147" t="str">
        <f>'Crisis Indicator Data'!E75</f>
        <v>NGA</v>
      </c>
      <c r="F78" s="236">
        <f>IF('Crisis Indicator Data'!F75="x","x",IF(LOG('Crisis Indicator Data'!F75)&lt;F$4,0,IF(LOG('Crisis Indicator Data'!F75)&gt;F$3,5,ROUND(5-(F$3-LOG('Crisis Indicator Data'!F75))/(F$3-F$4)*5,1))))</f>
        <v>4.9000000000000004</v>
      </c>
      <c r="G78" s="141">
        <f>IF('Crisis Indicator Data'!F75="x","x",IF(B78="Regional crisis",('Crisis Indicator Data'!F75/VLOOKUP('Impact of the crisis'!$C78,'Regional Crises'!$B$1:$R$66,4,FALSE)),'Crisis Indicator Data'!F75/VLOOKUP('Impact of the crisis'!$E78,'Country Indicator Data'!$B$4:$P$300,15,FALSE)))</f>
        <v>0.99903378459984404</v>
      </c>
      <c r="H78" s="230">
        <f t="shared" si="26"/>
        <v>5</v>
      </c>
      <c r="I78" s="230">
        <f t="shared" si="27"/>
        <v>4.95</v>
      </c>
      <c r="J78" s="230">
        <f>IF('Crisis Indicator Data'!G75="x","x",IF(LOG('Crisis Indicator Data'!G75)&lt;J$4,0,IF(LOG('Crisis Indicator Data'!G75)&gt;J$3,5,ROUND(5-(J$3-LOG('Crisis Indicator Data'!G75))/(J$3-J$4)*5,1))))</f>
        <v>5</v>
      </c>
      <c r="K78" s="141">
        <f>IF('Crisis Indicator Data'!G75="x","x",IF(B78="Regional crisis",('Crisis Indicator Data'!G75/VLOOKUP('Impact of the crisis'!$C78,'Regional Crises'!$B$1:$R$66,5,FALSE)),'Crisis Indicator Data'!G75/VLOOKUP('Impact of the crisis'!$E78,'Country Indicator Data'!$B$4:$P$300,14,FALSE)))</f>
        <v>0.3826605760235664</v>
      </c>
      <c r="L78" s="230">
        <f t="shared" si="28"/>
        <v>1.9</v>
      </c>
      <c r="M78" s="230">
        <f t="shared" si="29"/>
        <v>3.45</v>
      </c>
      <c r="N78" s="230">
        <f t="shared" si="30"/>
        <v>4.3</v>
      </c>
      <c r="O78" s="230">
        <f>IF('Crisis Indicator Data'!H75="x","x",IF('Crisis Indicator Data'!H75=0,0,IF(LOG('Crisis Indicator Data'!H75)&lt;O$4,0,IF(LOG('Crisis Indicator Data'!H75)&gt;O$3,5,ROUND(5-(O$3-LOG('Crisis Indicator Data'!H75))/(O$3-O$4)*5,1)))))</f>
        <v>4.5999999999999996</v>
      </c>
      <c r="P78" s="140">
        <f>IF('Crisis Indicator Data'!H75="x","x",'Crisis Indicator Data'!H75/'Crisis Indicator Data'!G75)</f>
        <v>0.23186954655986269</v>
      </c>
      <c r="Q78" s="230">
        <f t="shared" si="31"/>
        <v>1.1000000000000001</v>
      </c>
      <c r="R78" s="230">
        <f t="shared" si="32"/>
        <v>2.8499999999999996</v>
      </c>
      <c r="S78" s="230">
        <f>IF('Crisis Indicator Data'!I75="x","x",IF('Crisis Indicator Data'!I75=0,0,IF(LOG('Crisis Indicator Data'!I75)&lt;S$4,0,IF(LOG('Crisis Indicator Data'!I75)&gt;S$3,5,ROUND(5-(S$3-LOG('Crisis Indicator Data'!I75))/(S$3-S$4)*5,1)))))</f>
        <v>5</v>
      </c>
      <c r="T78" s="140">
        <f>IF('Crisis Indicator Data'!H75="x","x",IF('Crisis Indicator Data'!I75="x","x",'Crisis Indicator Data'!I75/'Crisis Indicator Data'!H75))</f>
        <v>0.29734731647131402</v>
      </c>
      <c r="U78" s="230">
        <f t="shared" si="33"/>
        <v>5</v>
      </c>
      <c r="V78" s="230">
        <f t="shared" si="34"/>
        <v>5</v>
      </c>
      <c r="W78" s="230">
        <f>IF('Crisis Indicator Data'!L75="x","x",IF('Crisis Indicator Data'!L75=0,0,IF(LOG('Crisis Indicator Data'!L75)&lt;W$4,0,IF(LOG('Crisis Indicator Data'!L75)&gt;W$3,5,ROUND(5-(W$3-LOG('Crisis Indicator Data'!L75))/(W$3-W$4)*5,1)))))</f>
        <v>5</v>
      </c>
      <c r="X78" s="237">
        <f>IF(OR('Crisis Indicator Data'!L75="x",'Crisis Indicator Data'!H75="x"),"x",'Crisis Indicator Data'!L75/'Crisis Indicator Data'!H75)</f>
        <v>2.1255117492008301E-4</v>
      </c>
      <c r="Y78" s="230">
        <f t="shared" si="35"/>
        <v>5</v>
      </c>
      <c r="Z78" s="230">
        <f t="shared" si="36"/>
        <v>5</v>
      </c>
      <c r="AA78" s="230">
        <f t="shared" si="37"/>
        <v>5</v>
      </c>
      <c r="AB78" s="238">
        <f t="shared" si="38"/>
        <v>4.2</v>
      </c>
    </row>
    <row r="79" spans="1:28" x14ac:dyDescent="0.35">
      <c r="A79" s="145" t="str">
        <f>'Crisis Indicator Data'!A76</f>
        <v>Middle belt conflict</v>
      </c>
      <c r="B79" s="146" t="str">
        <f>'Crisis Indicator Data'!B76</f>
        <v>Conflict</v>
      </c>
      <c r="C79" s="146" t="str">
        <f>'Crisis Indicator Data'!C76</f>
        <v>NGA003</v>
      </c>
      <c r="D79" s="146" t="str">
        <f>'Crisis Indicator Data'!D76</f>
        <v>Nigeria</v>
      </c>
      <c r="E79" s="147" t="str">
        <f>'Crisis Indicator Data'!E76</f>
        <v>NGA</v>
      </c>
      <c r="F79" s="236">
        <f>IF('Crisis Indicator Data'!F76="x","x",IF(LOG('Crisis Indicator Data'!F76)&lt;F$4,0,IF(LOG('Crisis Indicator Data'!F76)&gt;F$3,5,ROUND(5-(F$3-LOG('Crisis Indicator Data'!F76))/(F$3-F$4)*5,1))))</f>
        <v>3.8</v>
      </c>
      <c r="G79" s="141">
        <f>IF('Crisis Indicator Data'!F76="x","x",IF(B79="Regional crisis",('Crisis Indicator Data'!F76/VLOOKUP('Impact of the crisis'!$C79,'Regional Crises'!$B$1:$R$66,4,FALSE)),'Crisis Indicator Data'!F76/VLOOKUP('Impact of the crisis'!$E79,'Country Indicator Data'!$B$4:$P$300,15,FALSE)))</f>
        <v>0.19946199369764045</v>
      </c>
      <c r="H79" s="230">
        <f t="shared" si="26"/>
        <v>0.9</v>
      </c>
      <c r="I79" s="230">
        <f t="shared" si="27"/>
        <v>2.35</v>
      </c>
      <c r="J79" s="230">
        <f>IF('Crisis Indicator Data'!G76="x","x",IF(LOG('Crisis Indicator Data'!G76)&lt;J$4,0,IF(LOG('Crisis Indicator Data'!G76)&gt;J$3,5,ROUND(5-(J$3-LOG('Crisis Indicator Data'!G76))/(J$3-J$4)*5,1))))</f>
        <v>4</v>
      </c>
      <c r="K79" s="141">
        <f>IF('Crisis Indicator Data'!G76="x","x",IF(B79="Regional crisis",('Crisis Indicator Data'!G76/VLOOKUP('Impact of the crisis'!$C79,'Regional Crises'!$B$1:$R$66,5,FALSE)),'Crisis Indicator Data'!G76/VLOOKUP('Impact of the crisis'!$E79,'Country Indicator Data'!$B$4:$P$300,14,FALSE)))</f>
        <v>7.7287474373519641E-2</v>
      </c>
      <c r="L79" s="230">
        <f t="shared" si="28"/>
        <v>0.3</v>
      </c>
      <c r="M79" s="230">
        <f t="shared" si="29"/>
        <v>2.15</v>
      </c>
      <c r="N79" s="230">
        <f t="shared" si="30"/>
        <v>2.2999999999999998</v>
      </c>
      <c r="O79" s="230">
        <f>IF('Crisis Indicator Data'!H76="x","x",IF('Crisis Indicator Data'!H76=0,0,IF(LOG('Crisis Indicator Data'!H76)&lt;O$4,0,IF(LOG('Crisis Indicator Data'!H76)&gt;O$3,5,ROUND(5-(O$3-LOG('Crisis Indicator Data'!H76))/(O$3-O$4)*5,1)))))</f>
        <v>2.5</v>
      </c>
      <c r="P79" s="140">
        <f>IF('Crisis Indicator Data'!H76="x","x",'Crisis Indicator Data'!H76/'Crisis Indicator Data'!G76)</f>
        <v>6.3224311099665212E-2</v>
      </c>
      <c r="Q79" s="230">
        <f t="shared" si="31"/>
        <v>0.3</v>
      </c>
      <c r="R79" s="230">
        <f t="shared" si="32"/>
        <v>1.4</v>
      </c>
      <c r="S79" s="230">
        <f>IF('Crisis Indicator Data'!I76="x","x",IF('Crisis Indicator Data'!I76=0,0,IF(LOG('Crisis Indicator Data'!I76)&lt;S$4,0,IF(LOG('Crisis Indicator Data'!I76)&gt;S$3,5,ROUND(5-(S$3-LOG('Crisis Indicator Data'!I76))/(S$3-S$4)*5,1)))))</f>
        <v>3.7</v>
      </c>
      <c r="T79" s="140">
        <f>IF('Crisis Indicator Data'!H76="x","x",IF('Crisis Indicator Data'!I76="x","x",'Crisis Indicator Data'!I76/'Crisis Indicator Data'!H76))</f>
        <v>0.38696537678207737</v>
      </c>
      <c r="U79" s="230">
        <f t="shared" si="33"/>
        <v>5</v>
      </c>
      <c r="V79" s="230">
        <f t="shared" si="34"/>
        <v>4.4000000000000004</v>
      </c>
      <c r="W79" s="230">
        <f>IF('Crisis Indicator Data'!L76="x","x",IF('Crisis Indicator Data'!L76=0,0,IF(LOG('Crisis Indicator Data'!L76)&lt;W$4,0,IF(LOG('Crisis Indicator Data'!L76)&gt;W$3,5,ROUND(5-(W$3-LOG('Crisis Indicator Data'!L76))/(W$3-W$4)*5,1)))))</f>
        <v>3.9</v>
      </c>
      <c r="X79" s="237">
        <f>IF(OR('Crisis Indicator Data'!L76="x",'Crisis Indicator Data'!H76="x"),"x",'Crisis Indicator Data'!L76/'Crisis Indicator Data'!H76)</f>
        <v>5.081466395112016E-4</v>
      </c>
      <c r="Y79" s="230">
        <f t="shared" si="35"/>
        <v>5</v>
      </c>
      <c r="Z79" s="230">
        <f t="shared" si="36"/>
        <v>4.5</v>
      </c>
      <c r="AA79" s="230">
        <f t="shared" si="37"/>
        <v>4.5</v>
      </c>
      <c r="AB79" s="238">
        <f t="shared" si="38"/>
        <v>3.3</v>
      </c>
    </row>
    <row r="80" spans="1:28" x14ac:dyDescent="0.35">
      <c r="A80" s="145" t="str">
        <f>'Crisis Indicator Data'!A77</f>
        <v>Boko Haram crisis in Nigeria</v>
      </c>
      <c r="B80" s="146" t="str">
        <f>'Crisis Indicator Data'!B77</f>
        <v>Conflict</v>
      </c>
      <c r="C80" s="146" t="str">
        <f>'Crisis Indicator Data'!C77</f>
        <v>NGA004</v>
      </c>
      <c r="D80" s="146" t="str">
        <f>'Crisis Indicator Data'!D77</f>
        <v>Nigeria</v>
      </c>
      <c r="E80" s="147" t="str">
        <f>'Crisis Indicator Data'!E77</f>
        <v>NGA</v>
      </c>
      <c r="F80" s="236">
        <f>IF('Crisis Indicator Data'!F77="x","x",IF(LOG('Crisis Indicator Data'!F77)&lt;F$4,0,IF(LOG('Crisis Indicator Data'!F77)&gt;F$3,5,ROUND(5-(F$3-LOG('Crisis Indicator Data'!F77))/(F$3-F$4)*5,1))))</f>
        <v>3.7</v>
      </c>
      <c r="G80" s="141">
        <f>IF('Crisis Indicator Data'!F77="x","x",IF(B80="Regional crisis",('Crisis Indicator Data'!F77/VLOOKUP('Impact of the crisis'!$C80,'Regional Crises'!$B$1:$R$66,4,FALSE)),'Crisis Indicator Data'!F77/VLOOKUP('Impact of the crisis'!$E80,'Country Indicator Data'!$B$4:$P$300,15,FALSE)))</f>
        <v>0.17338954950206967</v>
      </c>
      <c r="H80" s="230">
        <f t="shared" si="26"/>
        <v>0.8</v>
      </c>
      <c r="I80" s="230">
        <f t="shared" si="27"/>
        <v>2.25</v>
      </c>
      <c r="J80" s="230">
        <f>IF('Crisis Indicator Data'!G77="x","x",IF(LOG('Crisis Indicator Data'!G77)&lt;J$4,0,IF(LOG('Crisis Indicator Data'!G77)&gt;J$3,5,ROUND(5-(J$3-LOG('Crisis Indicator Data'!G77))/(J$3-J$4)*5,1))))</f>
        <v>3.7</v>
      </c>
      <c r="K80" s="141">
        <f>IF('Crisis Indicator Data'!G77="x","x",IF(B80="Regional crisis",('Crisis Indicator Data'!G77/VLOOKUP('Impact of the crisis'!$C80,'Regional Crises'!$B$1:$R$66,5,FALSE)),'Crisis Indicator Data'!G77/VLOOKUP('Impact of the crisis'!$E80,'Country Indicator Data'!$B$4:$P$300,14,FALSE)))</f>
        <v>6.5185804422682667E-2</v>
      </c>
      <c r="L80" s="230">
        <f t="shared" si="28"/>
        <v>0.3</v>
      </c>
      <c r="M80" s="230">
        <f t="shared" si="29"/>
        <v>2</v>
      </c>
      <c r="N80" s="230">
        <f t="shared" si="30"/>
        <v>2.1</v>
      </c>
      <c r="O80" s="230">
        <f>IF('Crisis Indicator Data'!H77="x","x",IF('Crisis Indicator Data'!H77=0,0,IF(LOG('Crisis Indicator Data'!H77)&lt;O$4,0,IF(LOG('Crisis Indicator Data'!H77)&gt;O$3,5,ROUND(5-(O$3-LOG('Crisis Indicator Data'!H77))/(O$3-O$4)*5,1)))))</f>
        <v>4.4000000000000004</v>
      </c>
      <c r="P80" s="140">
        <f>IF('Crisis Indicator Data'!H77="x","x",'Crisis Indicator Data'!H77/'Crisis Indicator Data'!G77)</f>
        <v>1</v>
      </c>
      <c r="Q80" s="230">
        <f t="shared" si="31"/>
        <v>5</v>
      </c>
      <c r="R80" s="230">
        <f t="shared" si="32"/>
        <v>4.7</v>
      </c>
      <c r="S80" s="230">
        <f>IF('Crisis Indicator Data'!I77="x","x",IF('Crisis Indicator Data'!I77=0,0,IF(LOG('Crisis Indicator Data'!I77)&lt;S$4,0,IF(LOG('Crisis Indicator Data'!I77)&gt;S$3,5,ROUND(5-(S$3-LOG('Crisis Indicator Data'!I77))/(S$3-S$4)*5,1)))))</f>
        <v>5</v>
      </c>
      <c r="T80" s="140">
        <f>IF('Crisis Indicator Data'!H77="x","x",IF('Crisis Indicator Data'!I77="x","x",'Crisis Indicator Data'!I77/'Crisis Indicator Data'!H77))</f>
        <v>0.3335114503816794</v>
      </c>
      <c r="U80" s="230">
        <f t="shared" si="33"/>
        <v>5</v>
      </c>
      <c r="V80" s="230">
        <f t="shared" si="34"/>
        <v>5</v>
      </c>
      <c r="W80" s="230">
        <f>IF('Crisis Indicator Data'!L77="x","x",IF('Crisis Indicator Data'!L77=0,0,IF(LOG('Crisis Indicator Data'!L77)&lt;W$4,0,IF(LOG('Crisis Indicator Data'!L77)&gt;W$3,5,ROUND(5-(W$3-LOG('Crisis Indicator Data'!L77))/(W$3-W$4)*5,1)))))</f>
        <v>4.2</v>
      </c>
      <c r="X80" s="237">
        <f>IF(OR('Crisis Indicator Data'!L77="x",'Crisis Indicator Data'!H77="x"),"x",'Crisis Indicator Data'!L77/'Crisis Indicator Data'!H77)</f>
        <v>6.3893129770992366E-5</v>
      </c>
      <c r="Y80" s="230">
        <f t="shared" si="35"/>
        <v>3.2</v>
      </c>
      <c r="Z80" s="230">
        <f t="shared" si="36"/>
        <v>3.7</v>
      </c>
      <c r="AA80" s="230">
        <f t="shared" si="37"/>
        <v>4.5</v>
      </c>
      <c r="AB80" s="238">
        <f t="shared" si="38"/>
        <v>4.5999999999999996</v>
      </c>
    </row>
    <row r="81" spans="1:28" x14ac:dyDescent="0.35">
      <c r="A81" s="145" t="str">
        <f>'Crisis Indicator Data'!A78</f>
        <v>Northwest Banditry</v>
      </c>
      <c r="B81" s="146" t="str">
        <f>'Crisis Indicator Data'!B78</f>
        <v>Other type of violence</v>
      </c>
      <c r="C81" s="146" t="str">
        <f>'Crisis Indicator Data'!C78</f>
        <v>NGA007</v>
      </c>
      <c r="D81" s="146" t="str">
        <f>'Crisis Indicator Data'!D78</f>
        <v>Nigeria</v>
      </c>
      <c r="E81" s="147" t="str">
        <f>'Crisis Indicator Data'!E78</f>
        <v>NGA</v>
      </c>
      <c r="F81" s="236">
        <f>IF('Crisis Indicator Data'!F78="x","x",IF(LOG('Crisis Indicator Data'!F78)&lt;F$4,0,IF(LOG('Crisis Indicator Data'!F78)&gt;F$3,5,ROUND(5-(F$3-LOG('Crisis Indicator Data'!F78))/(F$3-F$4)*5,1))))</f>
        <v>4</v>
      </c>
      <c r="G81" s="141">
        <f>IF('Crisis Indicator Data'!F78="x","x",IF(B81="Regional crisis",('Crisis Indicator Data'!F78/VLOOKUP('Impact of the crisis'!$C81,'Regional Crises'!$B$1:$R$66,4,FALSE)),'Crisis Indicator Data'!F78/VLOOKUP('Impact of the crisis'!$E81,'Country Indicator Data'!$B$4:$P$300,15,FALSE)))</f>
        <v>0.26099673902302445</v>
      </c>
      <c r="H81" s="230">
        <f t="shared" si="26"/>
        <v>1.2</v>
      </c>
      <c r="I81" s="230">
        <f t="shared" si="27"/>
        <v>2.6</v>
      </c>
      <c r="J81" s="230">
        <f>IF('Crisis Indicator Data'!G78="x","x",IF(LOG('Crisis Indicator Data'!G78)&lt;J$4,0,IF(LOG('Crisis Indicator Data'!G78)&gt;J$3,5,ROUND(5-(J$3-LOG('Crisis Indicator Data'!G78))/(J$3-J$4)*5,1))))</f>
        <v>5</v>
      </c>
      <c r="K81" s="141">
        <f>IF('Crisis Indicator Data'!G78="x","x",IF(B81="Regional crisis",('Crisis Indicator Data'!G78/VLOOKUP('Impact of the crisis'!$C81,'Regional Crises'!$B$1:$R$66,5,FALSE)),'Crisis Indicator Data'!G78/VLOOKUP('Impact of the crisis'!$E81,'Country Indicator Data'!$B$4:$P$300,14,FALSE)))</f>
        <v>0.17711132342111024</v>
      </c>
      <c r="L81" s="230">
        <f t="shared" si="28"/>
        <v>0.8</v>
      </c>
      <c r="M81" s="230">
        <f t="shared" si="29"/>
        <v>2.9</v>
      </c>
      <c r="N81" s="230">
        <f t="shared" si="30"/>
        <v>2.8</v>
      </c>
      <c r="O81" s="230">
        <f>IF('Crisis Indicator Data'!H78="x","x",IF('Crisis Indicator Data'!H78=0,0,IF(LOG('Crisis Indicator Data'!H78)&lt;O$4,0,IF(LOG('Crisis Indicator Data'!H78)&gt;O$3,5,ROUND(5-(O$3-LOG('Crisis Indicator Data'!H78))/(O$3-O$4)*5,1)))))</f>
        <v>3.4</v>
      </c>
      <c r="P81" s="140">
        <f>IF('Crisis Indicator Data'!H78="x","x",'Crisis Indicator Data'!H78/'Crisis Indicator Data'!G78)</f>
        <v>0.1033630208187003</v>
      </c>
      <c r="Q81" s="230">
        <f t="shared" si="31"/>
        <v>0.5</v>
      </c>
      <c r="R81" s="230">
        <f t="shared" si="32"/>
        <v>1.95</v>
      </c>
      <c r="S81" s="230">
        <f>IF('Crisis Indicator Data'!I78="x","x",IF('Crisis Indicator Data'!I78=0,0,IF(LOG('Crisis Indicator Data'!I78)&lt;S$4,0,IF(LOG('Crisis Indicator Data'!I78)&gt;S$3,5,ROUND(5-(S$3-LOG('Crisis Indicator Data'!I78))/(S$3-S$4)*5,1)))))</f>
        <v>3.8</v>
      </c>
      <c r="T81" s="140">
        <f>IF('Crisis Indicator Data'!H78="x","x",IF('Crisis Indicator Data'!I78="x","x",'Crisis Indicator Data'!I78/'Crisis Indicator Data'!H78))</f>
        <v>0.13182930144060886</v>
      </c>
      <c r="U81" s="230">
        <f t="shared" si="33"/>
        <v>4.4000000000000004</v>
      </c>
      <c r="V81" s="230">
        <f t="shared" si="34"/>
        <v>4.0999999999999996</v>
      </c>
      <c r="W81" s="230">
        <f>IF('Crisis Indicator Data'!L78="x","x",IF('Crisis Indicator Data'!L78=0,0,IF(LOG('Crisis Indicator Data'!L78)&lt;W$4,0,IF(LOG('Crisis Indicator Data'!L78)&gt;W$3,5,ROUND(5-(W$3-LOG('Crisis Indicator Data'!L78))/(W$3-W$4)*5,1)))))</f>
        <v>4.8</v>
      </c>
      <c r="X81" s="237">
        <f>IF(OR('Crisis Indicator Data'!L78="x",'Crisis Indicator Data'!H78="x"),"x",'Crisis Indicator Data'!L78/'Crisis Indicator Data'!H78)</f>
        <v>6.6702908399021471E-4</v>
      </c>
      <c r="Y81" s="230">
        <f t="shared" si="35"/>
        <v>5</v>
      </c>
      <c r="Z81" s="230">
        <f t="shared" si="36"/>
        <v>4.9000000000000004</v>
      </c>
      <c r="AA81" s="230">
        <f t="shared" si="37"/>
        <v>4.5</v>
      </c>
      <c r="AB81" s="238">
        <f t="shared" si="38"/>
        <v>3.5</v>
      </c>
    </row>
    <row r="82" spans="1:28" x14ac:dyDescent="0.35">
      <c r="A82" s="145" t="str">
        <f>'Crisis Indicator Data'!A79</f>
        <v>Cameroonian Refugees in Nigeria</v>
      </c>
      <c r="B82" s="146" t="str">
        <f>'Crisis Indicator Data'!B79</f>
        <v>International displacement</v>
      </c>
      <c r="C82" s="146" t="str">
        <f>'Crisis Indicator Data'!C79</f>
        <v>NGA008</v>
      </c>
      <c r="D82" s="146" t="str">
        <f>'Crisis Indicator Data'!D79</f>
        <v>Nigeria</v>
      </c>
      <c r="E82" s="147" t="str">
        <f>'Crisis Indicator Data'!E79</f>
        <v>NGA</v>
      </c>
      <c r="F82" s="236">
        <f>IF('Crisis Indicator Data'!F79="x","x",IF(LOG('Crisis Indicator Data'!F79)&lt;F$4,0,IF(LOG('Crisis Indicator Data'!F79)&gt;F$3,5,ROUND(5-(F$3-LOG('Crisis Indicator Data'!F79))/(F$3-F$4)*5,1))))</f>
        <v>3.4</v>
      </c>
      <c r="G82" s="141">
        <f>IF('Crisis Indicator Data'!F79="x","x",IF(B82="Regional crisis",('Crisis Indicator Data'!F79/VLOOKUP('Impact of the crisis'!$C82,'Regional Crises'!$B$1:$R$66,4,FALSE)),'Crisis Indicator Data'!F79/VLOOKUP('Impact of the crisis'!$E82,'Country Indicator Data'!$B$4:$P$300,15,FALSE)))</f>
        <v>0.11933638569562019</v>
      </c>
      <c r="H82" s="230">
        <f t="shared" si="26"/>
        <v>0.5</v>
      </c>
      <c r="I82" s="230">
        <f t="shared" si="27"/>
        <v>1.95</v>
      </c>
      <c r="J82" s="230">
        <f>IF('Crisis Indicator Data'!G79="x","x",IF(LOG('Crisis Indicator Data'!G79)&lt;J$4,0,IF(LOG('Crisis Indicator Data'!G79)&gt;J$3,5,ROUND(5-(J$3-LOG('Crisis Indicator Data'!G79))/(J$3-J$4)*5,1))))</f>
        <v>3.7</v>
      </c>
      <c r="K82" s="141">
        <f>IF('Crisis Indicator Data'!G79="x","x",IF(B82="Regional crisis",('Crisis Indicator Data'!G79/VLOOKUP('Impact of the crisis'!$C82,'Regional Crises'!$B$1:$R$66,5,FALSE)),'Crisis Indicator Data'!G79/VLOOKUP('Impact of the crisis'!$E82,'Country Indicator Data'!$B$4:$P$300,14,FALSE)))</f>
        <v>6.3070997790649078E-2</v>
      </c>
      <c r="L82" s="230">
        <f t="shared" si="28"/>
        <v>0.3</v>
      </c>
      <c r="M82" s="230">
        <f t="shared" si="29"/>
        <v>2</v>
      </c>
      <c r="N82" s="230">
        <f t="shared" si="30"/>
        <v>2</v>
      </c>
      <c r="O82" s="230">
        <f>IF('Crisis Indicator Data'!H79="x","x",IF('Crisis Indicator Data'!H79=0,0,IF(LOG('Crisis Indicator Data'!H79)&lt;O$4,0,IF(LOG('Crisis Indicator Data'!H79)&gt;O$3,5,ROUND(5-(O$3-LOG('Crisis Indicator Data'!H79))/(O$3-O$4)*5,1)))))</f>
        <v>0.6</v>
      </c>
      <c r="P82" s="140">
        <f>IF('Crisis Indicator Data'!H79="x","x",'Crisis Indicator Data'!H79/'Crisis Indicator Data'!G79)</f>
        <v>5.4437869822485203E-3</v>
      </c>
      <c r="Q82" s="230">
        <f t="shared" si="31"/>
        <v>0</v>
      </c>
      <c r="R82" s="230">
        <f t="shared" si="32"/>
        <v>0.3</v>
      </c>
      <c r="S82" s="230">
        <f>IF('Crisis Indicator Data'!I79="x","x",IF('Crisis Indicator Data'!I79=0,0,IF(LOG('Crisis Indicator Data'!I79)&lt;S$4,0,IF(LOG('Crisis Indicator Data'!I79)&gt;S$3,5,ROUND(5-(S$3-LOG('Crisis Indicator Data'!I79))/(S$3-S$4)*5,1)))))</f>
        <v>2.6</v>
      </c>
      <c r="T82" s="140">
        <f>IF('Crisis Indicator Data'!H79="x","x",IF('Crisis Indicator Data'!I79="x","x",'Crisis Indicator Data'!I79/'Crisis Indicator Data'!H79))</f>
        <v>1</v>
      </c>
      <c r="U82" s="230">
        <f t="shared" si="33"/>
        <v>5</v>
      </c>
      <c r="V82" s="230">
        <f t="shared" si="34"/>
        <v>3.8</v>
      </c>
      <c r="W82" s="230">
        <f>IF('Crisis Indicator Data'!L79="x","x",IF('Crisis Indicator Data'!L79=0,0,IF(LOG('Crisis Indicator Data'!L79)&lt;W$4,0,IF(LOG('Crisis Indicator Data'!L79)&gt;W$3,5,ROUND(5-(W$3-LOG('Crisis Indicator Data'!L79))/(W$3-W$4)*5,1)))))</f>
        <v>0</v>
      </c>
      <c r="X82" s="237">
        <f>IF(OR('Crisis Indicator Data'!L79="x",'Crisis Indicator Data'!H79="x"),"x",'Crisis Indicator Data'!L79/'Crisis Indicator Data'!H79)</f>
        <v>0</v>
      </c>
      <c r="Y82" s="230">
        <f t="shared" si="35"/>
        <v>0</v>
      </c>
      <c r="Z82" s="230">
        <f t="shared" si="36"/>
        <v>0</v>
      </c>
      <c r="AA82" s="230">
        <f t="shared" si="37"/>
        <v>2.2999999999999998</v>
      </c>
      <c r="AB82" s="238">
        <f t="shared" si="38"/>
        <v>1.4</v>
      </c>
    </row>
    <row r="83" spans="1:28" x14ac:dyDescent="0.35">
      <c r="A83" s="145" t="str">
        <f>'Crisis Indicator Data'!A80</f>
        <v>Socioeconomic crisis in Nicaragua</v>
      </c>
      <c r="B83" s="146" t="str">
        <f>'Crisis Indicator Data'!B80</f>
        <v>Political and economic crisis</v>
      </c>
      <c r="C83" s="146" t="str">
        <f>'Crisis Indicator Data'!C80</f>
        <v>NIC001</v>
      </c>
      <c r="D83" s="146" t="str">
        <f>'Crisis Indicator Data'!D80</f>
        <v>Nicaragua</v>
      </c>
      <c r="E83" s="147" t="str">
        <f>'Crisis Indicator Data'!E80</f>
        <v>NIC</v>
      </c>
      <c r="F83" s="236">
        <f>IF('Crisis Indicator Data'!F80="x","x",IF(LOG('Crisis Indicator Data'!F80)&lt;F$4,0,IF(LOG('Crisis Indicator Data'!F80)&gt;F$3,5,ROUND(5-(F$3-LOG('Crisis Indicator Data'!F80))/(F$3-F$4)*5,1))))</f>
        <v>3.5</v>
      </c>
      <c r="G83" s="141">
        <f>IF('Crisis Indicator Data'!F80="x","x",IF(B83="Regional crisis",('Crisis Indicator Data'!F80/VLOOKUP('Impact of the crisis'!$C83,'Regional Crises'!$B$1:$R$66,4,FALSE)),'Crisis Indicator Data'!F80/VLOOKUP('Impact of the crisis'!$E83,'Country Indicator Data'!$B$4:$P$300,15,FALSE)))</f>
        <v>0.99999617749709147</v>
      </c>
      <c r="H83" s="230">
        <f t="shared" si="26"/>
        <v>5</v>
      </c>
      <c r="I83" s="230">
        <f t="shared" si="27"/>
        <v>4.25</v>
      </c>
      <c r="J83" s="230">
        <f>IF('Crisis Indicator Data'!G80="x","x",IF(LOG('Crisis Indicator Data'!G80)&lt;J$4,0,IF(LOG('Crisis Indicator Data'!G80)&gt;J$3,5,ROUND(5-(J$3-LOG('Crisis Indicator Data'!G80))/(J$3-J$4)*5,1))))</f>
        <v>2.7</v>
      </c>
      <c r="K83" s="141">
        <f>IF('Crisis Indicator Data'!G80="x","x",IF(B83="Regional crisis",('Crisis Indicator Data'!G80/VLOOKUP('Impact of the crisis'!$C83,'Regional Crises'!$B$1:$R$66,5,FALSE)),'Crisis Indicator Data'!G80/VLOOKUP('Impact of the crisis'!$E83,'Country Indicator Data'!$B$4:$P$300,14,FALSE)))</f>
        <v>1</v>
      </c>
      <c r="L83" s="230">
        <f t="shared" si="28"/>
        <v>5</v>
      </c>
      <c r="M83" s="230">
        <f t="shared" si="29"/>
        <v>3.85</v>
      </c>
      <c r="N83" s="230">
        <f t="shared" si="30"/>
        <v>4.0999999999999996</v>
      </c>
      <c r="O83" s="230">
        <f>IF('Crisis Indicator Data'!H80="x","x",IF('Crisis Indicator Data'!H80=0,0,IF(LOG('Crisis Indicator Data'!H80)&lt;O$4,0,IF(LOG('Crisis Indicator Data'!H80)&gt;O$3,5,ROUND(5-(O$3-LOG('Crisis Indicator Data'!H80))/(O$3-O$4)*5,1)))))</f>
        <v>1.9</v>
      </c>
      <c r="P83" s="140">
        <f>IF('Crisis Indicator Data'!H80="x","x",'Crisis Indicator Data'!H80/'Crisis Indicator Data'!G80)</f>
        <v>6.4711359404096835E-2</v>
      </c>
      <c r="Q83" s="230">
        <f t="shared" si="31"/>
        <v>0.3</v>
      </c>
      <c r="R83" s="230">
        <f t="shared" si="32"/>
        <v>1.0999999999999999</v>
      </c>
      <c r="S83" s="230">
        <f>IF('Crisis Indicator Data'!I80="x","x",IF('Crisis Indicator Data'!I80=0,0,IF(LOG('Crisis Indicator Data'!I80)&lt;S$4,0,IF(LOG('Crisis Indicator Data'!I80)&gt;S$3,5,ROUND(5-(S$3-LOG('Crisis Indicator Data'!I80))/(S$3-S$4)*5,1)))))</f>
        <v>2.9</v>
      </c>
      <c r="T83" s="140">
        <f>IF('Crisis Indicator Data'!H80="x","x",IF('Crisis Indicator Data'!I80="x","x",'Crisis Indicator Data'!I80/'Crisis Indicator Data'!H80))</f>
        <v>0.2446043165467626</v>
      </c>
      <c r="U83" s="230">
        <f t="shared" si="33"/>
        <v>5</v>
      </c>
      <c r="V83" s="230">
        <f t="shared" si="34"/>
        <v>4</v>
      </c>
      <c r="W83" s="230">
        <f>IF('Crisis Indicator Data'!L80="x","x",IF('Crisis Indicator Data'!L80=0,0,IF(LOG('Crisis Indicator Data'!L80)&lt;W$4,0,IF(LOG('Crisis Indicator Data'!L80)&gt;W$3,5,ROUND(5-(W$3-LOG('Crisis Indicator Data'!L80))/(W$3-W$4)*5,1)))))</f>
        <v>0.7</v>
      </c>
      <c r="X83" s="237">
        <f>IF(OR('Crisis Indicator Data'!L80="x",'Crisis Indicator Data'!H80="x"),"x",'Crisis Indicator Data'!L80/'Crisis Indicator Data'!H80)</f>
        <v>7.1942446043165465E-6</v>
      </c>
      <c r="Y83" s="230">
        <f t="shared" si="35"/>
        <v>0.4</v>
      </c>
      <c r="Z83" s="230">
        <f t="shared" si="36"/>
        <v>0.6</v>
      </c>
      <c r="AA83" s="230">
        <f t="shared" si="37"/>
        <v>2.7</v>
      </c>
      <c r="AB83" s="238">
        <f t="shared" si="38"/>
        <v>2</v>
      </c>
    </row>
    <row r="84" spans="1:28" x14ac:dyDescent="0.35">
      <c r="A84" s="145" t="str">
        <f>'Crisis Indicator Data'!A81</f>
        <v>Complex crisis in Pakistan</v>
      </c>
      <c r="B84" s="146" t="str">
        <f>'Crisis Indicator Data'!B81</f>
        <v>Complex crisis</v>
      </c>
      <c r="C84" s="146" t="str">
        <f>'Crisis Indicator Data'!C81</f>
        <v>PAK001</v>
      </c>
      <c r="D84" s="146" t="str">
        <f>'Crisis Indicator Data'!D81</f>
        <v>Pakistan</v>
      </c>
      <c r="E84" s="147" t="str">
        <f>'Crisis Indicator Data'!E81</f>
        <v>PAK</v>
      </c>
      <c r="F84" s="236">
        <f>IF('Crisis Indicator Data'!F81="x","x",IF(LOG('Crisis Indicator Data'!F81)&lt;F$4,0,IF(LOG('Crisis Indicator Data'!F81)&gt;F$3,5,ROUND(5-(F$3-LOG('Crisis Indicator Data'!F81))/(F$3-F$4)*5,1))))</f>
        <v>4.8</v>
      </c>
      <c r="G84" s="141">
        <f>IF('Crisis Indicator Data'!F81="x","x",IF(B84="Regional crisis",('Crisis Indicator Data'!F81/VLOOKUP('Impact of the crisis'!$C84,'Regional Crises'!$B$1:$R$66,4,FALSE)),'Crisis Indicator Data'!F81/VLOOKUP('Impact of the crisis'!$E84,'Country Indicator Data'!$B$4:$P$300,15,FALSE)))</f>
        <v>1.0327158572021586</v>
      </c>
      <c r="H84" s="230">
        <f t="shared" si="26"/>
        <v>5</v>
      </c>
      <c r="I84" s="230">
        <f t="shared" si="27"/>
        <v>4.9000000000000004</v>
      </c>
      <c r="J84" s="230">
        <f>IF('Crisis Indicator Data'!G81="x","x",IF(LOG('Crisis Indicator Data'!G81)&lt;J$4,0,IF(LOG('Crisis Indicator Data'!G81)&gt;J$3,5,ROUND(5-(J$3-LOG('Crisis Indicator Data'!G81))/(J$3-J$4)*5,1))))</f>
        <v>5</v>
      </c>
      <c r="K84" s="141">
        <f>IF('Crisis Indicator Data'!G81="x","x",IF(B84="Regional crisis",('Crisis Indicator Data'!G81/VLOOKUP('Impact of the crisis'!$C84,'Regional Crises'!$B$1:$R$66,5,FALSE)),'Crisis Indicator Data'!G81/VLOOKUP('Impact of the crisis'!$E84,'Country Indicator Data'!$B$4:$P$300,14,FALSE)))</f>
        <v>1</v>
      </c>
      <c r="L84" s="230">
        <f t="shared" si="28"/>
        <v>5</v>
      </c>
      <c r="M84" s="230">
        <f t="shared" si="29"/>
        <v>5</v>
      </c>
      <c r="N84" s="230">
        <f t="shared" si="30"/>
        <v>5</v>
      </c>
      <c r="O84" s="230">
        <f>IF('Crisis Indicator Data'!H81="x","x",IF('Crisis Indicator Data'!H81=0,0,IF(LOG('Crisis Indicator Data'!H81)&lt;O$4,0,IF(LOG('Crisis Indicator Data'!H81)&gt;O$3,5,ROUND(5-(O$3-LOG('Crisis Indicator Data'!H81))/(O$3-O$4)*5,1)))))</f>
        <v>5</v>
      </c>
      <c r="P84" s="140">
        <f>IF('Crisis Indicator Data'!H81="x","x",'Crisis Indicator Data'!H81/'Crisis Indicator Data'!G81)</f>
        <v>0.65538362638755587</v>
      </c>
      <c r="Q84" s="230">
        <f t="shared" si="31"/>
        <v>3.3</v>
      </c>
      <c r="R84" s="230">
        <f t="shared" si="32"/>
        <v>4.1500000000000004</v>
      </c>
      <c r="S84" s="230">
        <f>IF('Crisis Indicator Data'!I81="x","x",IF('Crisis Indicator Data'!I81=0,0,IF(LOG('Crisis Indicator Data'!I81)&lt;S$4,0,IF(LOG('Crisis Indicator Data'!I81)&gt;S$3,5,ROUND(5-(S$3-LOG('Crisis Indicator Data'!I81))/(S$3-S$4)*5,1)))))</f>
        <v>5</v>
      </c>
      <c r="T84" s="140">
        <f>IF('Crisis Indicator Data'!H81="x","x",IF('Crisis Indicator Data'!I81="x","x",'Crisis Indicator Data'!I81/'Crisis Indicator Data'!H81))</f>
        <v>0.14961766676567498</v>
      </c>
      <c r="U84" s="230">
        <f t="shared" si="33"/>
        <v>5</v>
      </c>
      <c r="V84" s="230">
        <f t="shared" si="34"/>
        <v>5</v>
      </c>
      <c r="W84" s="230">
        <f>IF('Crisis Indicator Data'!L81="x","x",IF('Crisis Indicator Data'!L81=0,0,IF(LOG('Crisis Indicator Data'!L81)&lt;W$4,0,IF(LOG('Crisis Indicator Data'!L81)&gt;W$3,5,ROUND(5-(W$3-LOG('Crisis Indicator Data'!L81))/(W$3-W$4)*5,1)))))</f>
        <v>4.0999999999999996</v>
      </c>
      <c r="X84" s="237">
        <f>IF(OR('Crisis Indicator Data'!L81="x",'Crisis Indicator Data'!H81="x"),"x",'Crisis Indicator Data'!L81/'Crisis Indicator Data'!H81)</f>
        <v>5.5467676090875812E-6</v>
      </c>
      <c r="Y84" s="230">
        <f t="shared" si="35"/>
        <v>0.3</v>
      </c>
      <c r="Z84" s="230">
        <f t="shared" si="36"/>
        <v>2.2000000000000002</v>
      </c>
      <c r="AA84" s="230">
        <f t="shared" si="37"/>
        <v>4</v>
      </c>
      <c r="AB84" s="238">
        <f t="shared" si="38"/>
        <v>4.0999999999999996</v>
      </c>
    </row>
    <row r="85" spans="1:28" x14ac:dyDescent="0.35">
      <c r="A85" s="145" t="str">
        <f>'Crisis Indicator Data'!A82</f>
        <v>Kashmir conflict in Pakistan</v>
      </c>
      <c r="B85" s="146" t="str">
        <f>'Crisis Indicator Data'!B82</f>
        <v>Conflict</v>
      </c>
      <c r="C85" s="146" t="str">
        <f>'Crisis Indicator Data'!C82</f>
        <v>PAK004</v>
      </c>
      <c r="D85" s="146" t="str">
        <f>'Crisis Indicator Data'!D82</f>
        <v>Pakistan</v>
      </c>
      <c r="E85" s="147" t="str">
        <f>'Crisis Indicator Data'!E82</f>
        <v>PAK</v>
      </c>
      <c r="F85" s="236">
        <f>IF('Crisis Indicator Data'!F82="x","x",IF(LOG('Crisis Indicator Data'!F82)&lt;F$4,0,IF(LOG('Crisis Indicator Data'!F82)&gt;F$3,5,ROUND(5-(F$3-LOG('Crisis Indicator Data'!F82))/(F$3-F$4)*5,1))))</f>
        <v>1.9</v>
      </c>
      <c r="G85" s="141">
        <f>IF('Crisis Indicator Data'!F82="x","x",IF(B85="Regional crisis",('Crisis Indicator Data'!F82/VLOOKUP('Impact of the crisis'!$C85,'Regional Crises'!$B$1:$R$66,4,FALSE)),'Crisis Indicator Data'!F82/VLOOKUP('Impact of the crisis'!$E85,'Country Indicator Data'!$B$4:$P$300,15,FALSE)))</f>
        <v>1.7249117891241179E-2</v>
      </c>
      <c r="H85" s="230">
        <f t="shared" si="26"/>
        <v>0</v>
      </c>
      <c r="I85" s="230">
        <f t="shared" si="27"/>
        <v>0.95</v>
      </c>
      <c r="J85" s="230">
        <f>IF('Crisis Indicator Data'!G82="x","x",IF(LOG('Crisis Indicator Data'!G82)&lt;J$4,0,IF(LOG('Crisis Indicator Data'!G82)&gt;J$3,5,ROUND(5-(J$3-LOG('Crisis Indicator Data'!G82))/(J$3-J$4)*5,1))))</f>
        <v>2.2000000000000002</v>
      </c>
      <c r="K85" s="141">
        <f>IF('Crisis Indicator Data'!G82="x","x",IF(B85="Regional crisis",('Crisis Indicator Data'!G82/VLOOKUP('Impact of the crisis'!$C85,'Regional Crises'!$B$1:$R$66,5,FALSE)),'Crisis Indicator Data'!G82/VLOOKUP('Impact of the crisis'!$E85,'Country Indicator Data'!$B$4:$P$300,14,FALSE)))</f>
        <v>2.0145591510783552E-2</v>
      </c>
      <c r="L85" s="230">
        <f t="shared" si="28"/>
        <v>0.1</v>
      </c>
      <c r="M85" s="230">
        <f t="shared" si="29"/>
        <v>1.1500000000000001</v>
      </c>
      <c r="N85" s="230">
        <f t="shared" si="30"/>
        <v>1.1000000000000001</v>
      </c>
      <c r="O85" s="230" t="str">
        <f>IF('Crisis Indicator Data'!H82="x","x",IF('Crisis Indicator Data'!H82=0,0,IF(LOG('Crisis Indicator Data'!H82)&lt;O$4,0,IF(LOG('Crisis Indicator Data'!H82)&gt;O$3,5,ROUND(5-(O$3-LOG('Crisis Indicator Data'!H82))/(O$3-O$4)*5,1)))))</f>
        <v>x</v>
      </c>
      <c r="P85" s="140" t="str">
        <f>IF('Crisis Indicator Data'!H82="x","x",'Crisis Indicator Data'!H82/'Crisis Indicator Data'!G82)</f>
        <v>x</v>
      </c>
      <c r="Q85" s="230" t="str">
        <f t="shared" si="31"/>
        <v>x</v>
      </c>
      <c r="R85" s="230" t="str">
        <f t="shared" si="32"/>
        <v>x</v>
      </c>
      <c r="S85" s="230" t="str">
        <f>IF('Crisis Indicator Data'!I82="x","x",IF('Crisis Indicator Data'!I82=0,0,IF(LOG('Crisis Indicator Data'!I82)&lt;S$4,0,IF(LOG('Crisis Indicator Data'!I82)&gt;S$3,5,ROUND(5-(S$3-LOG('Crisis Indicator Data'!I82))/(S$3-S$4)*5,1)))))</f>
        <v>x</v>
      </c>
      <c r="T85" s="140" t="str">
        <f>IF('Crisis Indicator Data'!H82="x","x",IF('Crisis Indicator Data'!I82="x","x",'Crisis Indicator Data'!I82/'Crisis Indicator Data'!H82))</f>
        <v>x</v>
      </c>
      <c r="U85" s="230" t="str">
        <f t="shared" si="33"/>
        <v>x</v>
      </c>
      <c r="V85" s="230" t="str">
        <f t="shared" si="34"/>
        <v>x</v>
      </c>
      <c r="W85" s="230">
        <f>IF('Crisis Indicator Data'!L82="x","x",IF('Crisis Indicator Data'!L82=0,0,IF(LOG('Crisis Indicator Data'!L82)&lt;W$4,0,IF(LOG('Crisis Indicator Data'!L82)&gt;W$3,5,ROUND(5-(W$3-LOG('Crisis Indicator Data'!L82))/(W$3-W$4)*5,1)))))</f>
        <v>0.4</v>
      </c>
      <c r="X85" s="237" t="str">
        <f>IF(OR('Crisis Indicator Data'!L82="x",'Crisis Indicator Data'!H82="x"),"x",'Crisis Indicator Data'!L82/'Crisis Indicator Data'!H82)</f>
        <v>x</v>
      </c>
      <c r="Y85" s="230" t="str">
        <f t="shared" si="35"/>
        <v>x</v>
      </c>
      <c r="Z85" s="230">
        <f t="shared" si="36"/>
        <v>0.4</v>
      </c>
      <c r="AA85" s="230">
        <f t="shared" si="37"/>
        <v>0.4</v>
      </c>
      <c r="AB85" s="238">
        <f t="shared" si="38"/>
        <v>0.4</v>
      </c>
    </row>
    <row r="86" spans="1:28" x14ac:dyDescent="0.35">
      <c r="A86" s="145" t="str">
        <f>'Crisis Indicator Data'!A83</f>
        <v>Venezuela displacement in Peru</v>
      </c>
      <c r="B86" s="146" t="str">
        <f>'Crisis Indicator Data'!B83</f>
        <v>International displacement</v>
      </c>
      <c r="C86" s="146" t="str">
        <f>'Crisis Indicator Data'!C83</f>
        <v>PER002</v>
      </c>
      <c r="D86" s="146" t="str">
        <f>'Crisis Indicator Data'!D83</f>
        <v>Peru</v>
      </c>
      <c r="E86" s="147" t="str">
        <f>'Crisis Indicator Data'!E83</f>
        <v>PER</v>
      </c>
      <c r="F86" s="236">
        <f>IF('Crisis Indicator Data'!F83="x","x",IF(LOG('Crisis Indicator Data'!F83)&lt;F$4,0,IF(LOG('Crisis Indicator Data'!F83)&gt;F$3,5,ROUND(5-(F$3-LOG('Crisis Indicator Data'!F83))/(F$3-F$4)*5,1))))</f>
        <v>3.9</v>
      </c>
      <c r="G86" s="141">
        <f>IF('Crisis Indicator Data'!F83="x","x",IF(B86="Regional crisis",('Crisis Indicator Data'!F83/VLOOKUP('Impact of the crisis'!$C86,'Regional Crises'!$B$1:$R$66,4,FALSE)),'Crisis Indicator Data'!F83/VLOOKUP('Impact of the crisis'!$E86,'Country Indicator Data'!$B$4:$P$300,15,FALSE)))</f>
        <v>0.1602296875</v>
      </c>
      <c r="H86" s="230">
        <f t="shared" si="26"/>
        <v>0.7</v>
      </c>
      <c r="I86" s="230">
        <f t="shared" si="27"/>
        <v>2.2999999999999998</v>
      </c>
      <c r="J86" s="230">
        <f>IF('Crisis Indicator Data'!G83="x","x",IF(LOG('Crisis Indicator Data'!G83)&lt;J$4,0,IF(LOG('Crisis Indicator Data'!G83)&gt;J$3,5,ROUND(5-(J$3-LOG('Crisis Indicator Data'!G83))/(J$3-J$4)*5,1))))</f>
        <v>0.1</v>
      </c>
      <c r="K86" s="141">
        <f>IF('Crisis Indicator Data'!G83="x","x",IF(B86="Regional crisis",('Crisis Indicator Data'!G83/VLOOKUP('Impact of the crisis'!$C86,'Regional Crises'!$B$1:$R$66,5,FALSE)),'Crisis Indicator Data'!G83/VLOOKUP('Impact of the crisis'!$E86,'Country Indicator Data'!$B$4:$P$300,14,FALSE)))</f>
        <v>3.1818181818181815E-2</v>
      </c>
      <c r="L86" s="230">
        <f t="shared" si="28"/>
        <v>0.1</v>
      </c>
      <c r="M86" s="230">
        <f t="shared" si="29"/>
        <v>0.1</v>
      </c>
      <c r="N86" s="230">
        <f t="shared" si="30"/>
        <v>1.3</v>
      </c>
      <c r="O86" s="230">
        <f>IF('Crisis Indicator Data'!H83="x","x",IF('Crisis Indicator Data'!H83=0,0,IF(LOG('Crisis Indicator Data'!H83)&lt;O$4,0,IF(LOG('Crisis Indicator Data'!H83)&gt;O$3,5,ROUND(5-(O$3-LOG('Crisis Indicator Data'!H83))/(O$3-O$4)*5,1)))))</f>
        <v>2.2999999999999998</v>
      </c>
      <c r="P86" s="140">
        <f>IF('Crisis Indicator Data'!H83="x","x",'Crisis Indicator Data'!H83/'Crisis Indicator Data'!G83)</f>
        <v>0.67904761904761901</v>
      </c>
      <c r="Q86" s="230">
        <f t="shared" si="31"/>
        <v>3.4</v>
      </c>
      <c r="R86" s="230">
        <f t="shared" si="32"/>
        <v>2.8499999999999996</v>
      </c>
      <c r="S86" s="230">
        <f>IF('Crisis Indicator Data'!I83="x","x",IF('Crisis Indicator Data'!I83=0,0,IF(LOG('Crisis Indicator Data'!I83)&lt;S$4,0,IF(LOG('Crisis Indicator Data'!I83)&gt;S$3,5,ROUND(5-(S$3-LOG('Crisis Indicator Data'!I83))/(S$3-S$4)*5,1)))))</f>
        <v>4.3</v>
      </c>
      <c r="T86" s="140">
        <f>IF('Crisis Indicator Data'!H83="x","x",IF('Crisis Indicator Data'!I83="x","x",'Crisis Indicator Data'!I83/'Crisis Indicator Data'!H83))</f>
        <v>1.4726507713884993</v>
      </c>
      <c r="U86" s="230">
        <f t="shared" si="33"/>
        <v>5</v>
      </c>
      <c r="V86" s="230">
        <f t="shared" si="34"/>
        <v>4.7</v>
      </c>
      <c r="W86" s="230" t="str">
        <f>IF('Crisis Indicator Data'!L83="x","x",IF('Crisis Indicator Data'!L83=0,0,IF(LOG('Crisis Indicator Data'!L83)&lt;W$4,0,IF(LOG('Crisis Indicator Data'!L83)&gt;W$3,5,ROUND(5-(W$3-LOG('Crisis Indicator Data'!L83))/(W$3-W$4)*5,1)))))</f>
        <v>x</v>
      </c>
      <c r="X86" s="237" t="str">
        <f>IF(OR('Crisis Indicator Data'!L83="x",'Crisis Indicator Data'!H83="x"),"x",'Crisis Indicator Data'!L83/'Crisis Indicator Data'!H83)</f>
        <v>x</v>
      </c>
      <c r="Y86" s="230" t="str">
        <f t="shared" si="35"/>
        <v>x</v>
      </c>
      <c r="Z86" s="230" t="str">
        <f t="shared" si="36"/>
        <v>x</v>
      </c>
      <c r="AA86" s="230">
        <f t="shared" si="37"/>
        <v>4.7</v>
      </c>
      <c r="AB86" s="238">
        <f t="shared" si="38"/>
        <v>4</v>
      </c>
    </row>
    <row r="87" spans="1:28" x14ac:dyDescent="0.35">
      <c r="A87" s="145" t="str">
        <f>'Crisis Indicator Data'!A84</f>
        <v>Mindanao conflict</v>
      </c>
      <c r="B87" s="146" t="str">
        <f>'Crisis Indicator Data'!B84</f>
        <v>Conflict</v>
      </c>
      <c r="C87" s="146" t="str">
        <f>'Crisis Indicator Data'!C84</f>
        <v>PHL003</v>
      </c>
      <c r="D87" s="146" t="str">
        <f>'Crisis Indicator Data'!D84</f>
        <v>Philippines</v>
      </c>
      <c r="E87" s="147" t="str">
        <f>'Crisis Indicator Data'!E84</f>
        <v>PHL</v>
      </c>
      <c r="F87" s="236">
        <f>IF('Crisis Indicator Data'!F84="x","x",IF(LOG('Crisis Indicator Data'!F84)&lt;F$4,0,IF(LOG('Crisis Indicator Data'!F84)&gt;F$3,5,ROUND(5-(F$3-LOG('Crisis Indicator Data'!F84))/(F$3-F$4)*5,1))))</f>
        <v>3.6</v>
      </c>
      <c r="G87" s="141">
        <f>IF('Crisis Indicator Data'!F84="x","x",IF(B87="Regional crisis",('Crisis Indicator Data'!F84/VLOOKUP('Impact of the crisis'!$C87,'Regional Crises'!$B$1:$R$66,4,FALSE)),'Crisis Indicator Data'!F84/VLOOKUP('Impact of the crisis'!$E87,'Country Indicator Data'!$B$4:$P$300,15,FALSE)))</f>
        <v>0.46401046382935907</v>
      </c>
      <c r="H87" s="230">
        <f t="shared" si="26"/>
        <v>2.2999999999999998</v>
      </c>
      <c r="I87" s="230">
        <f t="shared" si="27"/>
        <v>2.95</v>
      </c>
      <c r="J87" s="230">
        <f>IF('Crisis Indicator Data'!G84="x","x",IF(LOG('Crisis Indicator Data'!G84)&lt;J$4,0,IF(LOG('Crisis Indicator Data'!G84)&gt;J$3,5,ROUND(5-(J$3-LOG('Crisis Indicator Data'!G84))/(J$3-J$4)*5,1))))</f>
        <v>4.7</v>
      </c>
      <c r="K87" s="141">
        <f>IF('Crisis Indicator Data'!G84="x","x",IF(B87="Regional crisis",('Crisis Indicator Data'!G84/VLOOKUP('Impact of the crisis'!$C87,'Regional Crises'!$B$1:$R$66,5,FALSE)),'Crisis Indicator Data'!G84/VLOOKUP('Impact of the crisis'!$E87,'Country Indicator Data'!$B$4:$P$300,14,FALSE)))</f>
        <v>0.24077114268157346</v>
      </c>
      <c r="L87" s="230">
        <f t="shared" si="28"/>
        <v>1.2</v>
      </c>
      <c r="M87" s="230">
        <f t="shared" si="29"/>
        <v>2.95</v>
      </c>
      <c r="N87" s="230">
        <f t="shared" si="30"/>
        <v>3</v>
      </c>
      <c r="O87" s="230">
        <f>IF('Crisis Indicator Data'!H84="x","x",IF('Crisis Indicator Data'!H84=0,0,IF(LOG('Crisis Indicator Data'!H84)&lt;O$4,0,IF(LOG('Crisis Indicator Data'!H84)&gt;O$3,5,ROUND(5-(O$3-LOG('Crisis Indicator Data'!H84))/(O$3-O$4)*5,1)))))</f>
        <v>1</v>
      </c>
      <c r="P87" s="140">
        <f>IF('Crisis Indicator Data'!H84="x","x",'Crisis Indicator Data'!H84/'Crisis Indicator Data'!G84)</f>
        <v>4.4948956269998475E-3</v>
      </c>
      <c r="Q87" s="230">
        <f t="shared" si="31"/>
        <v>0</v>
      </c>
      <c r="R87" s="230">
        <f t="shared" si="32"/>
        <v>0.5</v>
      </c>
      <c r="S87" s="230">
        <f>IF('Crisis Indicator Data'!I84="x","x",IF('Crisis Indicator Data'!I84=0,0,IF(LOG('Crisis Indicator Data'!I84)&lt;S$4,0,IF(LOG('Crisis Indicator Data'!I84)&gt;S$3,5,ROUND(5-(S$3-LOG('Crisis Indicator Data'!I84))/(S$3-S$4)*5,1)))))</f>
        <v>3</v>
      </c>
      <c r="T87" s="140">
        <f>IF('Crisis Indicator Data'!H84="x","x",IF('Crisis Indicator Data'!I84="x","x",'Crisis Indicator Data'!I84/'Crisis Indicator Data'!H84))</f>
        <v>1</v>
      </c>
      <c r="U87" s="230">
        <f t="shared" si="33"/>
        <v>5</v>
      </c>
      <c r="V87" s="230">
        <f t="shared" si="34"/>
        <v>4</v>
      </c>
      <c r="W87" s="230">
        <f>IF('Crisis Indicator Data'!L84="x","x",IF('Crisis Indicator Data'!L84=0,0,IF(LOG('Crisis Indicator Data'!L84)&lt;W$4,0,IF(LOG('Crisis Indicator Data'!L84)&gt;W$3,5,ROUND(5-(W$3-LOG('Crisis Indicator Data'!L84))/(W$3-W$4)*5,1)))))</f>
        <v>2.7</v>
      </c>
      <c r="X87" s="237">
        <f>IF(OR('Crisis Indicator Data'!L84="x",'Crisis Indicator Data'!H84="x"),"x",'Crisis Indicator Data'!L84/'Crisis Indicator Data'!H84)</f>
        <v>7.0338983050847461E-4</v>
      </c>
      <c r="Y87" s="230">
        <f t="shared" si="35"/>
        <v>5</v>
      </c>
      <c r="Z87" s="230">
        <f t="shared" si="36"/>
        <v>3.9</v>
      </c>
      <c r="AA87" s="230">
        <f t="shared" si="37"/>
        <v>4</v>
      </c>
      <c r="AB87" s="238">
        <f t="shared" si="38"/>
        <v>2.7</v>
      </c>
    </row>
    <row r="88" spans="1:28" x14ac:dyDescent="0.35">
      <c r="A88" s="145" t="str">
        <f>'Crisis Indicator Data'!A85</f>
        <v>Complex crisis in DPRK</v>
      </c>
      <c r="B88" s="146" t="str">
        <f>'Crisis Indicator Data'!B85</f>
        <v>Complex crisis</v>
      </c>
      <c r="C88" s="146" t="str">
        <f>'Crisis Indicator Data'!C85</f>
        <v>PRK001</v>
      </c>
      <c r="D88" s="146" t="str">
        <f>'Crisis Indicator Data'!D85</f>
        <v>DPRK</v>
      </c>
      <c r="E88" s="147" t="str">
        <f>'Crisis Indicator Data'!E85</f>
        <v>PRK</v>
      </c>
      <c r="F88" s="236">
        <f>IF('Crisis Indicator Data'!F85="x","x",IF(LOG('Crisis Indicator Data'!F85)&lt;F$4,0,IF(LOG('Crisis Indicator Data'!F85)&gt;F$3,5,ROUND(5-(F$3-LOG('Crisis Indicator Data'!F85))/(F$3-F$4)*5,1))))</f>
        <v>3.5</v>
      </c>
      <c r="G88" s="141">
        <f>IF('Crisis Indicator Data'!F85="x","x",IF(B88="Regional crisis",('Crisis Indicator Data'!F85/VLOOKUP('Impact of the crisis'!$C88,'Regional Crises'!$B$1:$R$66,4,FALSE)),'Crisis Indicator Data'!F85/VLOOKUP('Impact of the crisis'!$E88,'Country Indicator Data'!$B$4:$P$300,15,FALSE)))</f>
        <v>1</v>
      </c>
      <c r="H88" s="230">
        <f t="shared" si="26"/>
        <v>5</v>
      </c>
      <c r="I88" s="230">
        <f t="shared" si="27"/>
        <v>4.25</v>
      </c>
      <c r="J88" s="230">
        <f>IF('Crisis Indicator Data'!G85="x","x",IF(LOG('Crisis Indicator Data'!G85)&lt;J$4,0,IF(LOG('Crisis Indicator Data'!G85)&gt;J$3,5,ROUND(5-(J$3-LOG('Crisis Indicator Data'!G85))/(J$3-J$4)*5,1))))</f>
        <v>4.7</v>
      </c>
      <c r="K88" s="141">
        <f>IF('Crisis Indicator Data'!G85="x","x",IF(B88="Regional crisis",('Crisis Indicator Data'!G85/VLOOKUP('Impact of the crisis'!$C88,'Regional Crises'!$B$1:$R$66,5,FALSE)),'Crisis Indicator Data'!G85/VLOOKUP('Impact of the crisis'!$E88,'Country Indicator Data'!$B$4:$P$300,14,FALSE)))</f>
        <v>1</v>
      </c>
      <c r="L88" s="230">
        <f t="shared" si="28"/>
        <v>5</v>
      </c>
      <c r="M88" s="230">
        <f t="shared" si="29"/>
        <v>4.8499999999999996</v>
      </c>
      <c r="N88" s="230">
        <f t="shared" si="30"/>
        <v>4.5999999999999996</v>
      </c>
      <c r="O88" s="230">
        <f>IF('Crisis Indicator Data'!H85="x","x",IF('Crisis Indicator Data'!H85=0,0,IF(LOG('Crisis Indicator Data'!H85)&lt;O$4,0,IF(LOG('Crisis Indicator Data'!H85)&gt;O$3,5,ROUND(5-(O$3-LOG('Crisis Indicator Data'!H85))/(O$3-O$4)*5,1)))))</f>
        <v>4.8</v>
      </c>
      <c r="P88" s="140">
        <f>IF('Crisis Indicator Data'!H85="x","x",'Crisis Indicator Data'!H85/'Crisis Indicator Data'!G85)</f>
        <v>1</v>
      </c>
      <c r="Q88" s="230">
        <f t="shared" si="31"/>
        <v>5</v>
      </c>
      <c r="R88" s="230">
        <f t="shared" si="32"/>
        <v>4.9000000000000004</v>
      </c>
      <c r="S88" s="230">
        <f>IF('Crisis Indicator Data'!I85="x","x",IF('Crisis Indicator Data'!I85=0,0,IF(LOG('Crisis Indicator Data'!I85)&lt;S$4,0,IF(LOG('Crisis Indicator Data'!I85)&gt;S$3,5,ROUND(5-(S$3-LOG('Crisis Indicator Data'!I85))/(S$3-S$4)*5,1)))))</f>
        <v>2.2000000000000002</v>
      </c>
      <c r="T88" s="140">
        <f>IF('Crisis Indicator Data'!H85="x","x",IF('Crisis Indicator Data'!I85="x","x",'Crisis Indicator Data'!I85/'Crisis Indicator Data'!H85))</f>
        <v>1.3247097327203305E-3</v>
      </c>
      <c r="U88" s="230">
        <f t="shared" si="33"/>
        <v>0</v>
      </c>
      <c r="V88" s="230">
        <f t="shared" si="34"/>
        <v>1.1000000000000001</v>
      </c>
      <c r="W88" s="230">
        <f>IF('Crisis Indicator Data'!L85="x","x",IF('Crisis Indicator Data'!L85=0,0,IF(LOG('Crisis Indicator Data'!L85)&lt;W$4,0,IF(LOG('Crisis Indicator Data'!L85)&gt;W$3,5,ROUND(5-(W$3-LOG('Crisis Indicator Data'!L85))/(W$3-W$4)*5,1)))))</f>
        <v>0.7</v>
      </c>
      <c r="X88" s="237">
        <f>IF(OR('Crisis Indicator Data'!L85="x",'Crisis Indicator Data'!H85="x"),"x",'Crisis Indicator Data'!L85/'Crisis Indicator Data'!H85)</f>
        <v>1.1688615288708797E-7</v>
      </c>
      <c r="Y88" s="230">
        <f t="shared" si="35"/>
        <v>0</v>
      </c>
      <c r="Z88" s="230">
        <f t="shared" si="36"/>
        <v>0.4</v>
      </c>
      <c r="AA88" s="230">
        <f t="shared" si="37"/>
        <v>0.8</v>
      </c>
      <c r="AB88" s="238">
        <f t="shared" si="38"/>
        <v>3.5</v>
      </c>
    </row>
    <row r="89" spans="1:28" x14ac:dyDescent="0.35">
      <c r="A89" s="145" t="str">
        <f>'Crisis Indicator Data'!A86</f>
        <v>Conflict in Palestine</v>
      </c>
      <c r="B89" s="146" t="str">
        <f>'Crisis Indicator Data'!B86</f>
        <v>Conflict</v>
      </c>
      <c r="C89" s="146" t="str">
        <f>'Crisis Indicator Data'!C86</f>
        <v>PSE002</v>
      </c>
      <c r="D89" s="146" t="str">
        <f>'Crisis Indicator Data'!D86</f>
        <v>Palestine</v>
      </c>
      <c r="E89" s="147" t="str">
        <f>'Crisis Indicator Data'!E86</f>
        <v>PSE</v>
      </c>
      <c r="F89" s="236">
        <f>IF('Crisis Indicator Data'!F86="x","x",IF(LOG('Crisis Indicator Data'!F86)&lt;F$4,0,IF(LOG('Crisis Indicator Data'!F86)&gt;F$3,5,ROUND(5-(F$3-LOG('Crisis Indicator Data'!F86))/(F$3-F$4)*5,1))))</f>
        <v>1.3</v>
      </c>
      <c r="G89" s="141">
        <f>IF('Crisis Indicator Data'!F86="x","x",IF(B89="Regional crisis",('Crisis Indicator Data'!F86/VLOOKUP('Impact of the crisis'!$C89,'Regional Crises'!$B$1:$R$66,4,FALSE)),'Crisis Indicator Data'!F86/VLOOKUP('Impact of the crisis'!$E89,'Country Indicator Data'!$B$4:$P$300,15,FALSE)))</f>
        <v>1.0008305647840532</v>
      </c>
      <c r="H89" s="230">
        <f t="shared" si="26"/>
        <v>5</v>
      </c>
      <c r="I89" s="230">
        <f t="shared" si="27"/>
        <v>3.15</v>
      </c>
      <c r="J89" s="230">
        <f>IF('Crisis Indicator Data'!G86="x","x",IF(LOG('Crisis Indicator Data'!G86)&lt;J$4,0,IF(LOG('Crisis Indicator Data'!G86)&gt;J$3,5,ROUND(5-(J$3-LOG('Crisis Indicator Data'!G86))/(J$3-J$4)*5,1))))</f>
        <v>2.4</v>
      </c>
      <c r="K89" s="141">
        <f>IF('Crisis Indicator Data'!G86="x","x",IF(B89="Regional crisis",('Crisis Indicator Data'!G86/VLOOKUP('Impact of the crisis'!$C89,'Regional Crises'!$B$1:$R$66,5,FALSE)),'Crisis Indicator Data'!G86/VLOOKUP('Impact of the crisis'!$E89,'Country Indicator Data'!$B$4:$P$300,14,FALSE)))</f>
        <v>1</v>
      </c>
      <c r="L89" s="230">
        <f t="shared" si="28"/>
        <v>5</v>
      </c>
      <c r="M89" s="230">
        <f t="shared" si="29"/>
        <v>3.7</v>
      </c>
      <c r="N89" s="230">
        <f t="shared" si="30"/>
        <v>3.4</v>
      </c>
      <c r="O89" s="230">
        <f>IF('Crisis Indicator Data'!H86="x","x",IF('Crisis Indicator Data'!H86=0,0,IF(LOG('Crisis Indicator Data'!H86)&lt;O$4,0,IF(LOG('Crisis Indicator Data'!H86)&gt;O$3,5,ROUND(5-(O$3-LOG('Crisis Indicator Data'!H86))/(O$3-O$4)*5,1)))))</f>
        <v>3.6</v>
      </c>
      <c r="P89" s="140">
        <f>IF('Crisis Indicator Data'!H86="x","x",'Crisis Indicator Data'!H86/'Crisis Indicator Data'!G86)</f>
        <v>0.8820993439550141</v>
      </c>
      <c r="Q89" s="230">
        <f t="shared" si="31"/>
        <v>4.4000000000000004</v>
      </c>
      <c r="R89" s="230">
        <f t="shared" si="32"/>
        <v>4</v>
      </c>
      <c r="S89" s="230">
        <f>IF('Crisis Indicator Data'!I86="x","x",IF('Crisis Indicator Data'!I86=0,0,IF(LOG('Crisis Indicator Data'!I86)&lt;S$4,0,IF(LOG('Crisis Indicator Data'!I86)&gt;S$3,5,ROUND(5-(S$3-LOG('Crisis Indicator Data'!I86))/(S$3-S$4)*5,1)))))</f>
        <v>5</v>
      </c>
      <c r="T89" s="140">
        <f>IF('Crisis Indicator Data'!H86="x","x",IF('Crisis Indicator Data'!I86="x","x",'Crisis Indicator Data'!I86/'Crisis Indicator Data'!H86))</f>
        <v>1.3601784955376115</v>
      </c>
      <c r="U89" s="230">
        <f t="shared" si="33"/>
        <v>5</v>
      </c>
      <c r="V89" s="230">
        <f t="shared" si="34"/>
        <v>5</v>
      </c>
      <c r="W89" s="230">
        <f>IF('Crisis Indicator Data'!L86="x","x",IF('Crisis Indicator Data'!L86=0,0,IF(LOG('Crisis Indicator Data'!L86)&lt;W$4,0,IF(LOG('Crisis Indicator Data'!L86)&gt;W$3,5,ROUND(5-(W$3-LOG('Crisis Indicator Data'!L86))/(W$3-W$4)*5,1)))))</f>
        <v>3.6</v>
      </c>
      <c r="X89" s="237">
        <f>IF(OR('Crisis Indicator Data'!L86="x",'Crisis Indicator Data'!H86="x"),"x",'Crisis Indicator Data'!L86/'Crisis Indicator Data'!H86)</f>
        <v>7.0335741606459832E-5</v>
      </c>
      <c r="Y89" s="230">
        <f t="shared" si="35"/>
        <v>3.5</v>
      </c>
      <c r="Z89" s="230">
        <f t="shared" si="36"/>
        <v>3.6</v>
      </c>
      <c r="AA89" s="230">
        <f t="shared" si="37"/>
        <v>4.4000000000000004</v>
      </c>
      <c r="AB89" s="238">
        <f t="shared" si="38"/>
        <v>4.2</v>
      </c>
    </row>
    <row r="90" spans="1:28" x14ac:dyDescent="0.35">
      <c r="A90" s="145" t="str">
        <f>'Crisis Indicator Data'!A87</f>
        <v>Regional Boko Haram Crisis</v>
      </c>
      <c r="B90" s="146" t="str">
        <f>'Crisis Indicator Data'!B87</f>
        <v>Regional crisis</v>
      </c>
      <c r="C90" s="146" t="str">
        <f>'Crisis Indicator Data'!C87</f>
        <v>REG001</v>
      </c>
      <c r="D90" s="146" t="str">
        <f>'Crisis Indicator Data'!D87</f>
        <v>Nigeria,Niger,Chad,Cameroon</v>
      </c>
      <c r="E90" s="147" t="str">
        <f>'Crisis Indicator Data'!E87</f>
        <v>NGA,NER,TCD,CMR</v>
      </c>
      <c r="F90" s="236">
        <f>IF('Crisis Indicator Data'!F87="x","x",IF(LOG('Crisis Indicator Data'!F87)&lt;F$4,0,IF(LOG('Crisis Indicator Data'!F87)&gt;F$3,5,ROUND(5-(F$3-LOG('Crisis Indicator Data'!F87))/(F$3-F$4)*5,1))))</f>
        <v>4.3</v>
      </c>
      <c r="G90" s="141">
        <f>IF('Crisis Indicator Data'!F87="x","x",IF(B90="Regional crisis",('Crisis Indicator Data'!F87/VLOOKUP('Impact of the crisis'!$C90,'Regional Crises'!$B$1:$R$66,4,FALSE)),'Crisis Indicator Data'!F87/VLOOKUP('Impact of the crisis'!$E90,'Country Indicator Data'!$B$4:$P$300,15,FALSE)))</f>
        <v>9.4388880078170964E-2</v>
      </c>
      <c r="H90" s="230">
        <f t="shared" si="26"/>
        <v>0.4</v>
      </c>
      <c r="I90" s="230">
        <f t="shared" si="27"/>
        <v>2.35</v>
      </c>
      <c r="J90" s="230">
        <f>IF('Crisis Indicator Data'!G87="x","x",IF(LOG('Crisis Indicator Data'!G87)&lt;J$4,0,IF(LOG('Crisis Indicator Data'!G87)&gt;J$3,5,ROUND(5-(J$3-LOG('Crisis Indicator Data'!G87))/(J$3-J$4)*5,1))))</f>
        <v>4.3</v>
      </c>
      <c r="K90" s="141">
        <f>IF('Crisis Indicator Data'!G87="x","x",IF(B90="Regional crisis",('Crisis Indicator Data'!G87/VLOOKUP('Impact of the crisis'!$C90,'Regional Crises'!$B$1:$R$66,5,FALSE)),'Crisis Indicator Data'!G87/VLOOKUP('Impact of the crisis'!$E90,'Country Indicator Data'!$B$4:$P$300,14,FALSE)))</f>
        <v>7.185617547310208E-2</v>
      </c>
      <c r="L90" s="230">
        <f t="shared" si="28"/>
        <v>0.3</v>
      </c>
      <c r="M90" s="230">
        <f t="shared" si="29"/>
        <v>2.2999999999999998</v>
      </c>
      <c r="N90" s="230">
        <f t="shared" si="30"/>
        <v>2.2999999999999998</v>
      </c>
      <c r="O90" s="230">
        <f>IF('Crisis Indicator Data'!H87="x","x",IF('Crisis Indicator Data'!H87=0,0,IF(LOG('Crisis Indicator Data'!H87)&lt;O$4,0,IF(LOG('Crisis Indicator Data'!H87)&gt;O$3,5,ROUND(5-(O$3-LOG('Crisis Indicator Data'!H87))/(O$3-O$4)*5,1)))))</f>
        <v>4.4000000000000004</v>
      </c>
      <c r="P90" s="140">
        <f>IF('Crisis Indicator Data'!H87="x","x",'Crisis Indicator Data'!H87/'Crisis Indicator Data'!G87)</f>
        <v>0.68600718114169745</v>
      </c>
      <c r="Q90" s="230">
        <f t="shared" si="31"/>
        <v>3.4</v>
      </c>
      <c r="R90" s="230">
        <f t="shared" si="32"/>
        <v>3.9000000000000004</v>
      </c>
      <c r="S90" s="230">
        <f>IF('Crisis Indicator Data'!I87="x","x",IF('Crisis Indicator Data'!I87=0,0,IF(LOG('Crisis Indicator Data'!I87)&lt;S$4,0,IF(LOG('Crisis Indicator Data'!I87)&gt;S$3,5,ROUND(5-(S$3-LOG('Crisis Indicator Data'!I87))/(S$3-S$4)*5,1)))))</f>
        <v>5</v>
      </c>
      <c r="T90" s="140">
        <f>IF('Crisis Indicator Data'!H87="x","x",IF('Crisis Indicator Data'!I87="x","x",'Crisis Indicator Data'!I87/'Crisis Indicator Data'!H87))</f>
        <v>0.39126147310930742</v>
      </c>
      <c r="U90" s="230">
        <f t="shared" si="33"/>
        <v>5</v>
      </c>
      <c r="V90" s="230">
        <f t="shared" si="34"/>
        <v>5</v>
      </c>
      <c r="W90" s="230">
        <f>IF('Crisis Indicator Data'!L87="x","x",IF('Crisis Indicator Data'!L87=0,0,IF(LOG('Crisis Indicator Data'!L87)&lt;W$4,0,IF(LOG('Crisis Indicator Data'!L87)&gt;W$3,5,ROUND(5-(W$3-LOG('Crisis Indicator Data'!L87))/(W$3-W$4)*5,1)))))</f>
        <v>4.7</v>
      </c>
      <c r="X90" s="237">
        <f>IF(OR('Crisis Indicator Data'!L87="x",'Crisis Indicator Data'!H87="x"),"x",'Crisis Indicator Data'!L87/'Crisis Indicator Data'!H87)</f>
        <v>1.3904270651596753E-4</v>
      </c>
      <c r="Y90" s="230">
        <f t="shared" si="35"/>
        <v>5</v>
      </c>
      <c r="Z90" s="230">
        <f t="shared" si="36"/>
        <v>4.9000000000000004</v>
      </c>
      <c r="AA90" s="230">
        <f t="shared" si="37"/>
        <v>5</v>
      </c>
      <c r="AB90" s="238">
        <f t="shared" si="38"/>
        <v>4.5</v>
      </c>
    </row>
    <row r="91" spans="1:28" x14ac:dyDescent="0.3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7" t="str">
        <f>'Crisis Indicator Data'!E88</f>
        <v>VEN,BRA,COL,ECU,PER,TTO</v>
      </c>
      <c r="F91" s="236">
        <f>IF('Crisis Indicator Data'!F88="x","x",IF(LOG('Crisis Indicator Data'!F88)&lt;F$4,0,IF(LOG('Crisis Indicator Data'!F88)&gt;F$3,5,ROUND(5-(F$3-LOG('Crisis Indicator Data'!F88))/(F$3-F$4)*5,1))))</f>
        <v>5</v>
      </c>
      <c r="G91" s="141">
        <f>IF('Crisis Indicator Data'!F88="x","x",IF(B91="Regional crisis",('Crisis Indicator Data'!F88/VLOOKUP('Impact of the crisis'!$C91,'Regional Crises'!$B$1:$R$66,4,FALSE)),'Crisis Indicator Data'!F88/VLOOKUP('Impact of the crisis'!$E91,'Country Indicator Data'!$B$4:$P$300,15,FALSE)))</f>
        <v>0.12274879283154846</v>
      </c>
      <c r="H91" s="230">
        <f t="shared" si="26"/>
        <v>0.5</v>
      </c>
      <c r="I91" s="230">
        <f t="shared" si="27"/>
        <v>2.75</v>
      </c>
      <c r="J91" s="230">
        <f>IF('Crisis Indicator Data'!G88="x","x",IF(LOG('Crisis Indicator Data'!G88)&lt;J$4,0,IF(LOG('Crisis Indicator Data'!G88)&gt;J$3,5,ROUND(5-(J$3-LOG('Crisis Indicator Data'!G88))/(J$3-J$4)*5,1))))</f>
        <v>5</v>
      </c>
      <c r="K91" s="141">
        <f>IF('Crisis Indicator Data'!G88="x","x",IF(B91="Regional crisis",('Crisis Indicator Data'!G88/VLOOKUP('Impact of the crisis'!$C91,'Regional Crises'!$B$1:$R$66,5,FALSE)),'Crisis Indicator Data'!G88/VLOOKUP('Impact of the crisis'!$E91,'Country Indicator Data'!$B$4:$P$300,14,FALSE)))</f>
        <v>0.21593642687849826</v>
      </c>
      <c r="L91" s="230">
        <f t="shared" si="28"/>
        <v>1</v>
      </c>
      <c r="M91" s="230">
        <f t="shared" si="29"/>
        <v>3</v>
      </c>
      <c r="N91" s="230">
        <f t="shared" si="30"/>
        <v>2.9</v>
      </c>
      <c r="O91" s="230">
        <f>IF('Crisis Indicator Data'!H88="x","x",IF('Crisis Indicator Data'!H88=0,0,IF(LOG('Crisis Indicator Data'!H88)&lt;O$4,0,IF(LOG('Crisis Indicator Data'!H88)&gt;O$3,5,ROUND(5-(O$3-LOG('Crisis Indicator Data'!H88))/(O$3-O$4)*5,1)))))</f>
        <v>5</v>
      </c>
      <c r="P91" s="140">
        <f>IF('Crisis Indicator Data'!H88="x","x",'Crisis Indicator Data'!H88/'Crisis Indicator Data'!G88)</f>
        <v>0.48263969672501333</v>
      </c>
      <c r="Q91" s="230">
        <f t="shared" si="31"/>
        <v>2.4</v>
      </c>
      <c r="R91" s="230">
        <f t="shared" si="32"/>
        <v>3.7</v>
      </c>
      <c r="S91" s="230">
        <f>IF('Crisis Indicator Data'!I88="x","x",IF('Crisis Indicator Data'!I88=0,0,IF(LOG('Crisis Indicator Data'!I88)&lt;S$4,0,IF(LOG('Crisis Indicator Data'!I88)&gt;S$3,5,ROUND(5-(S$3-LOG('Crisis Indicator Data'!I88))/(S$3-S$4)*5,1)))))</f>
        <v>5</v>
      </c>
      <c r="T91" s="140">
        <f>IF('Crisis Indicator Data'!H88="x","x",IF('Crisis Indicator Data'!I88="x","x",'Crisis Indicator Data'!I88/'Crisis Indicator Data'!H88))</f>
        <v>0.15434129189587706</v>
      </c>
      <c r="U91" s="230">
        <f t="shared" si="33"/>
        <v>5</v>
      </c>
      <c r="V91" s="230">
        <f t="shared" si="34"/>
        <v>5</v>
      </c>
      <c r="W91" s="230" t="str">
        <f>IF('Crisis Indicator Data'!L88="x","x",IF('Crisis Indicator Data'!L88=0,0,IF(LOG('Crisis Indicator Data'!L88)&lt;W$4,0,IF(LOG('Crisis Indicator Data'!L88)&gt;W$3,5,ROUND(5-(W$3-LOG('Crisis Indicator Data'!L88))/(W$3-W$4)*5,1)))))</f>
        <v>x</v>
      </c>
      <c r="X91" s="237" t="str">
        <f>IF(OR('Crisis Indicator Data'!L88="x",'Crisis Indicator Data'!H88="x"),"x",'Crisis Indicator Data'!L88/'Crisis Indicator Data'!H88)</f>
        <v>x</v>
      </c>
      <c r="Y91" s="230" t="str">
        <f t="shared" si="35"/>
        <v>x</v>
      </c>
      <c r="Z91" s="230" t="str">
        <f t="shared" si="36"/>
        <v>x</v>
      </c>
      <c r="AA91" s="230">
        <f t="shared" si="37"/>
        <v>5</v>
      </c>
      <c r="AB91" s="238">
        <f t="shared" si="38"/>
        <v>4.5</v>
      </c>
    </row>
    <row r="92" spans="1:28" x14ac:dyDescent="0.35">
      <c r="A92" s="145" t="str">
        <f>'Crisis Indicator Data'!A89</f>
        <v>Regional Kashmir conflict</v>
      </c>
      <c r="B92" s="146" t="str">
        <f>'Crisis Indicator Data'!B89</f>
        <v>Regional crisis</v>
      </c>
      <c r="C92" s="146" t="str">
        <f>'Crisis Indicator Data'!C89</f>
        <v>REG003</v>
      </c>
      <c r="D92" s="146" t="str">
        <f>'Crisis Indicator Data'!D89</f>
        <v>India,Pakistan</v>
      </c>
      <c r="E92" s="147" t="str">
        <f>'Crisis Indicator Data'!E89</f>
        <v>IND,PAK</v>
      </c>
      <c r="F92" s="236">
        <f>IF('Crisis Indicator Data'!F89="x","x",IF(LOG('Crisis Indicator Data'!F89)&lt;F$4,0,IF(LOG('Crisis Indicator Data'!F89)&gt;F$3,5,ROUND(5-(F$3-LOG('Crisis Indicator Data'!F89))/(F$3-F$4)*5,1))))</f>
        <v>4</v>
      </c>
      <c r="G92" s="141">
        <f>IF('Crisis Indicator Data'!F89="x","x",IF(B92="Regional crisis",('Crisis Indicator Data'!F89/VLOOKUP('Impact of the crisis'!$C92,'Regional Crises'!$B$1:$R$66,4,FALSE)),'Crisis Indicator Data'!F89/VLOOKUP('Impact of the crisis'!$E92,'Country Indicator Data'!$B$4:$P$300,15,FALSE)))</f>
        <v>6.2908278958459643E-2</v>
      </c>
      <c r="H92" s="230">
        <f t="shared" si="26"/>
        <v>0.2</v>
      </c>
      <c r="I92" s="230">
        <f t="shared" si="27"/>
        <v>2.1</v>
      </c>
      <c r="J92" s="230">
        <f>IF('Crisis Indicator Data'!G89="x","x",IF(LOG('Crisis Indicator Data'!G89)&lt;J$4,0,IF(LOG('Crisis Indicator Data'!G89)&gt;J$3,5,ROUND(5-(J$3-LOG('Crisis Indicator Data'!G89))/(J$3-J$4)*5,1))))</f>
        <v>4.0999999999999996</v>
      </c>
      <c r="K92" s="141">
        <f>IF('Crisis Indicator Data'!G89="x","x",IF(B92="Regional crisis",('Crisis Indicator Data'!G89/VLOOKUP('Impact of the crisis'!$C92,'Regional Crises'!$B$1:$R$66,5,FALSE)),'Crisis Indicator Data'!G89/VLOOKUP('Impact of the crisis'!$E92,'Country Indicator Data'!$B$4:$P$300,14,FALSE)))</f>
        <v>1.0877929793786052E-2</v>
      </c>
      <c r="L92" s="230">
        <f t="shared" si="28"/>
        <v>0</v>
      </c>
      <c r="M92" s="230">
        <f t="shared" si="29"/>
        <v>2.0499999999999998</v>
      </c>
      <c r="N92" s="230">
        <f t="shared" si="30"/>
        <v>2.1</v>
      </c>
      <c r="O92" s="230">
        <f>IF('Crisis Indicator Data'!H89="x","x",IF('Crisis Indicator Data'!H89=0,0,IF(LOG('Crisis Indicator Data'!H89)&lt;O$4,0,IF(LOG('Crisis Indicator Data'!H89)&gt;O$3,5,ROUND(5-(O$3-LOG('Crisis Indicator Data'!H89))/(O$3-O$4)*5,1)))))</f>
        <v>4.5999999999999996</v>
      </c>
      <c r="P92" s="140">
        <f>IF('Crisis Indicator Data'!H89="x","x",'Crisis Indicator Data'!H89/'Crisis Indicator Data'!G89)</f>
        <v>1</v>
      </c>
      <c r="Q92" s="230">
        <f t="shared" si="31"/>
        <v>5</v>
      </c>
      <c r="R92" s="230">
        <f t="shared" si="32"/>
        <v>4.8</v>
      </c>
      <c r="S92" s="230" t="str">
        <f>IF('Crisis Indicator Data'!I89="x","x",IF('Crisis Indicator Data'!I89=0,0,IF(LOG('Crisis Indicator Data'!I89)&lt;S$4,0,IF(LOG('Crisis Indicator Data'!I89)&gt;S$3,5,ROUND(5-(S$3-LOG('Crisis Indicator Data'!I89))/(S$3-S$4)*5,1)))))</f>
        <v>x</v>
      </c>
      <c r="T92" s="140" t="str">
        <f>IF('Crisis Indicator Data'!H89="x","x",IF('Crisis Indicator Data'!I89="x","x",'Crisis Indicator Data'!I89/'Crisis Indicator Data'!H89))</f>
        <v>x</v>
      </c>
      <c r="U92" s="230" t="str">
        <f t="shared" si="33"/>
        <v>x</v>
      </c>
      <c r="V92" s="230" t="str">
        <f t="shared" si="34"/>
        <v>x</v>
      </c>
      <c r="W92" s="230">
        <f>IF('Crisis Indicator Data'!L89="x","x",IF('Crisis Indicator Data'!L89=0,0,IF(LOG('Crisis Indicator Data'!L89)&lt;W$4,0,IF(LOG('Crisis Indicator Data'!L89)&gt;W$3,5,ROUND(5-(W$3-LOG('Crisis Indicator Data'!L89))/(W$3-W$4)*5,1)))))</f>
        <v>3.2</v>
      </c>
      <c r="X92" s="237">
        <f>IF(OR('Crisis Indicator Data'!L89="x",'Crisis Indicator Data'!H89="x"),"x",'Crisis Indicator Data'!L89/'Crisis Indicator Data'!H89)</f>
        <v>1.0064151609675711E-5</v>
      </c>
      <c r="Y92" s="230">
        <f t="shared" si="35"/>
        <v>0.5</v>
      </c>
      <c r="Z92" s="230">
        <f t="shared" si="36"/>
        <v>1.9</v>
      </c>
      <c r="AA92" s="230">
        <f t="shared" si="37"/>
        <v>1.9</v>
      </c>
      <c r="AB92" s="238">
        <f t="shared" si="38"/>
        <v>3.7</v>
      </c>
    </row>
    <row r="93" spans="1:28" x14ac:dyDescent="0.3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7" t="str">
        <f>'Crisis Indicator Data'!E90</f>
        <v>SYR,TUR,IRQ,EGY,JOR,LBN</v>
      </c>
      <c r="F93" s="236">
        <f>IF('Crisis Indicator Data'!F90="x","x",IF(LOG('Crisis Indicator Data'!F90)&lt;F$4,0,IF(LOG('Crisis Indicator Data'!F90)&gt;F$3,5,ROUND(5-(F$3-LOG('Crisis Indicator Data'!F90))/(F$3-F$4)*5,1))))</f>
        <v>4.5</v>
      </c>
      <c r="G93" s="141">
        <f>IF('Crisis Indicator Data'!F90="x","x",IF(B93="Regional crisis",('Crisis Indicator Data'!F90/VLOOKUP('Impact of the crisis'!$C93,'Regional Crises'!$B$1:$R$66,4,FALSE)),'Crisis Indicator Data'!F90/VLOOKUP('Impact of the crisis'!$E93,'Country Indicator Data'!$B$4:$P$300,15,FALSE)))</f>
        <v>0.20128080127636944</v>
      </c>
      <c r="H93" s="230">
        <f t="shared" si="26"/>
        <v>0.9</v>
      </c>
      <c r="I93" s="230">
        <f t="shared" si="27"/>
        <v>2.7</v>
      </c>
      <c r="J93" s="230">
        <f>IF('Crisis Indicator Data'!G90="x","x",IF(LOG('Crisis Indicator Data'!G90)&lt;J$4,0,IF(LOG('Crisis Indicator Data'!G90)&gt;J$3,5,ROUND(5-(J$3-LOG('Crisis Indicator Data'!G90))/(J$3-J$4)*5,1))))</f>
        <v>5</v>
      </c>
      <c r="K93" s="141">
        <f>IF('Crisis Indicator Data'!G90="x","x",IF(B93="Regional crisis",('Crisis Indicator Data'!G90/VLOOKUP('Impact of the crisis'!$C93,'Regional Crises'!$B$1:$R$66,5,FALSE)),'Crisis Indicator Data'!G90/VLOOKUP('Impact of the crisis'!$E93,'Country Indicator Data'!$B$4:$P$300,14,FALSE)))</f>
        <v>0.37539843356492786</v>
      </c>
      <c r="L93" s="230">
        <f t="shared" si="28"/>
        <v>1.8</v>
      </c>
      <c r="M93" s="230">
        <f t="shared" si="29"/>
        <v>3.4</v>
      </c>
      <c r="N93" s="230">
        <f t="shared" si="30"/>
        <v>3.1</v>
      </c>
      <c r="O93" s="230">
        <f>IF('Crisis Indicator Data'!H90="x","x",IF('Crisis Indicator Data'!H90=0,0,IF(LOG('Crisis Indicator Data'!H90)&lt;O$4,0,IF(LOG('Crisis Indicator Data'!H90)&gt;O$3,5,ROUND(5-(O$3-LOG('Crisis Indicator Data'!H90))/(O$3-O$4)*5,1)))))</f>
        <v>5</v>
      </c>
      <c r="P93" s="140">
        <f>IF('Crisis Indicator Data'!H90="x","x",'Crisis Indicator Data'!H90/'Crisis Indicator Data'!G90)</f>
        <v>0.30949259479279762</v>
      </c>
      <c r="Q93" s="230">
        <f t="shared" si="31"/>
        <v>1.5</v>
      </c>
      <c r="R93" s="230">
        <f t="shared" si="32"/>
        <v>3.25</v>
      </c>
      <c r="S93" s="230">
        <f>IF('Crisis Indicator Data'!I90="x","x",IF('Crisis Indicator Data'!I90=0,0,IF(LOG('Crisis Indicator Data'!I90)&lt;S$4,0,IF(LOG('Crisis Indicator Data'!I90)&gt;S$3,5,ROUND(5-(S$3-LOG('Crisis Indicator Data'!I90))/(S$3-S$4)*5,1)))))</f>
        <v>5</v>
      </c>
      <c r="T93" s="140">
        <f>IF('Crisis Indicator Data'!H90="x","x",IF('Crisis Indicator Data'!I90="x","x",'Crisis Indicator Data'!I90/'Crisis Indicator Data'!H90))</f>
        <v>0.75583280934573249</v>
      </c>
      <c r="U93" s="230">
        <f t="shared" si="33"/>
        <v>5</v>
      </c>
      <c r="V93" s="230">
        <f t="shared" si="34"/>
        <v>5</v>
      </c>
      <c r="W93" s="230">
        <f>IF('Crisis Indicator Data'!L90="x","x",IF('Crisis Indicator Data'!L90=0,0,IF(LOG('Crisis Indicator Data'!L90)&lt;W$4,0,IF(LOG('Crisis Indicator Data'!L90)&gt;W$3,5,ROUND(5-(W$3-LOG('Crisis Indicator Data'!L90))/(W$3-W$4)*5,1)))))</f>
        <v>5</v>
      </c>
      <c r="X93" s="237">
        <f>IF(OR('Crisis Indicator Data'!L90="x",'Crisis Indicator Data'!H90="x"),"x",'Crisis Indicator Data'!L90/'Crisis Indicator Data'!H90)</f>
        <v>1.007049012145481E-4</v>
      </c>
      <c r="Y93" s="230">
        <f t="shared" si="35"/>
        <v>5</v>
      </c>
      <c r="Z93" s="230">
        <f t="shared" si="36"/>
        <v>5</v>
      </c>
      <c r="AA93" s="230">
        <f t="shared" si="37"/>
        <v>5</v>
      </c>
      <c r="AB93" s="238">
        <f t="shared" si="38"/>
        <v>4.3</v>
      </c>
    </row>
    <row r="94" spans="1:28" x14ac:dyDescent="0.3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7" t="str">
        <f>'Crisis Indicator Data'!E91</f>
        <v>TUR,GRC</v>
      </c>
      <c r="F94" s="236">
        <f>IF('Crisis Indicator Data'!F91="x","x",IF(LOG('Crisis Indicator Data'!F91)&lt;F$4,0,IF(LOG('Crisis Indicator Data'!F91)&gt;F$3,5,ROUND(5-(F$3-LOG('Crisis Indicator Data'!F91))/(F$3-F$4)*5,1))))</f>
        <v>3.8</v>
      </c>
      <c r="G94" s="141">
        <f>IF('Crisis Indicator Data'!F91="x","x",IF(B94="Regional crisis",('Crisis Indicator Data'!F91/VLOOKUP('Impact of the crisis'!$C94,'Regional Crises'!$B$1:$R$66,4,FALSE)),'Crisis Indicator Data'!F91/VLOOKUP('Impact of the crisis'!$E94,'Country Indicator Data'!$B$4:$P$300,15,FALSE)))</f>
        <v>0.20129322337595851</v>
      </c>
      <c r="H94" s="230">
        <f t="shared" si="26"/>
        <v>0.9</v>
      </c>
      <c r="I94" s="230">
        <f t="shared" si="27"/>
        <v>2.35</v>
      </c>
      <c r="J94" s="230">
        <f>IF('Crisis Indicator Data'!G91="x","x",IF(LOG('Crisis Indicator Data'!G91)&lt;J$4,0,IF(LOG('Crisis Indicator Data'!G91)&gt;J$3,5,ROUND(5-(J$3-LOG('Crisis Indicator Data'!G91))/(J$3-J$4)*5,1))))</f>
        <v>5</v>
      </c>
      <c r="K94" s="141">
        <f>IF('Crisis Indicator Data'!G91="x","x",IF(B94="Regional crisis",('Crisis Indicator Data'!G91/VLOOKUP('Impact of the crisis'!$C94,'Regional Crises'!$B$1:$R$66,5,FALSE)),'Crisis Indicator Data'!G91/VLOOKUP('Impact of the crisis'!$E94,'Country Indicator Data'!$B$4:$P$300,14,FALSE)))</f>
        <v>0.39944556451612906</v>
      </c>
      <c r="L94" s="230">
        <f t="shared" si="28"/>
        <v>2</v>
      </c>
      <c r="M94" s="230">
        <f t="shared" si="29"/>
        <v>3.5</v>
      </c>
      <c r="N94" s="230">
        <f t="shared" si="30"/>
        <v>3</v>
      </c>
      <c r="O94" s="230">
        <f>IF('Crisis Indicator Data'!H91="x","x",IF('Crisis Indicator Data'!H91=0,0,IF(LOG('Crisis Indicator Data'!H91)&lt;O$4,0,IF(LOG('Crisis Indicator Data'!H91)&gt;O$3,5,ROUND(5-(O$3-LOG('Crisis Indicator Data'!H91))/(O$3-O$4)*5,1)))))</f>
        <v>3.8</v>
      </c>
      <c r="P94" s="140">
        <f>IF('Crisis Indicator Data'!H91="x","x",'Crisis Indicator Data'!H91/'Crisis Indicator Data'!G91)</f>
        <v>0.15851735015772872</v>
      </c>
      <c r="Q94" s="230">
        <f t="shared" si="31"/>
        <v>0.8</v>
      </c>
      <c r="R94" s="230">
        <f t="shared" si="32"/>
        <v>2.2999999999999998</v>
      </c>
      <c r="S94" s="230">
        <f>IF('Crisis Indicator Data'!I91="x","x",IF('Crisis Indicator Data'!I91=0,0,IF(LOG('Crisis Indicator Data'!I91)&lt;S$4,0,IF(LOG('Crisis Indicator Data'!I91)&gt;S$3,5,ROUND(5-(S$3-LOG('Crisis Indicator Data'!I91))/(S$3-S$4)*5,1)))))</f>
        <v>5</v>
      </c>
      <c r="T94" s="140">
        <f>IF('Crisis Indicator Data'!H91="x","x",IF('Crisis Indicator Data'!I91="x","x",'Crisis Indicator Data'!I91/'Crisis Indicator Data'!H91))</f>
        <v>0.70149253731343286</v>
      </c>
      <c r="U94" s="230">
        <f t="shared" si="33"/>
        <v>5</v>
      </c>
      <c r="V94" s="230">
        <f t="shared" si="34"/>
        <v>5</v>
      </c>
      <c r="W94" s="230">
        <f>IF('Crisis Indicator Data'!L91="x","x",IF('Crisis Indicator Data'!L91=0,0,IF(LOG('Crisis Indicator Data'!L91)&lt;W$4,0,IF(LOG('Crisis Indicator Data'!L91)&gt;W$3,5,ROUND(5-(W$3-LOG('Crisis Indicator Data'!L91))/(W$3-W$4)*5,1)))))</f>
        <v>2.7</v>
      </c>
      <c r="X94" s="237">
        <f>IF(OR('Crisis Indicator Data'!L91="x",'Crisis Indicator Data'!H91="x"),"x",'Crisis Indicator Data'!L91/'Crisis Indicator Data'!H91)</f>
        <v>1.2106135986733002E-5</v>
      </c>
      <c r="Y94" s="230">
        <f t="shared" si="35"/>
        <v>0.6</v>
      </c>
      <c r="Z94" s="230">
        <f t="shared" si="36"/>
        <v>1.7</v>
      </c>
      <c r="AA94" s="230">
        <f t="shared" si="37"/>
        <v>3.9</v>
      </c>
      <c r="AB94" s="238">
        <f t="shared" si="38"/>
        <v>3.2</v>
      </c>
    </row>
    <row r="95" spans="1:28" x14ac:dyDescent="0.3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7" t="str">
        <f>'Crisis Indicator Data'!E92</f>
        <v>DZA,TUN,LBY,ITA</v>
      </c>
      <c r="F95" s="236" t="str">
        <f>IF('Crisis Indicator Data'!F92="x","x",IF(LOG('Crisis Indicator Data'!F92)&lt;F$4,0,IF(LOG('Crisis Indicator Data'!F92)&gt;F$3,5,ROUND(5-(F$3-LOG('Crisis Indicator Data'!F92))/(F$3-F$4)*5,1))))</f>
        <v>x</v>
      </c>
      <c r="G95" s="141" t="str">
        <f>IF('Crisis Indicator Data'!F92="x","x",IF(B95="Regional crisis",('Crisis Indicator Data'!F92/VLOOKUP('Impact of the crisis'!$C95,'Regional Crises'!$B$1:$R$66,4,FALSE)),'Crisis Indicator Data'!F92/VLOOKUP('Impact of the crisis'!$E95,'Country Indicator Data'!$B$4:$P$300,15,FALSE)))</f>
        <v>x</v>
      </c>
      <c r="H95" s="230" t="str">
        <f t="shared" si="26"/>
        <v>x</v>
      </c>
      <c r="I95" s="230" t="str">
        <f t="shared" si="27"/>
        <v>x</v>
      </c>
      <c r="J95" s="230" t="str">
        <f>IF('Crisis Indicator Data'!G92="x","x",IF(LOG('Crisis Indicator Data'!G92)&lt;J$4,0,IF(LOG('Crisis Indicator Data'!G92)&gt;J$3,5,ROUND(5-(J$3-LOG('Crisis Indicator Data'!G92))/(J$3-J$4)*5,1))))</f>
        <v>x</v>
      </c>
      <c r="K95" s="141" t="str">
        <f>IF('Crisis Indicator Data'!G92="x","x",IF(B95="Regional crisis",('Crisis Indicator Data'!G92/VLOOKUP('Impact of the crisis'!$C95,'Regional Crises'!$B$1:$R$66,5,FALSE)),'Crisis Indicator Data'!G92/VLOOKUP('Impact of the crisis'!$E95,'Country Indicator Data'!$B$4:$P$300,14,FALSE)))</f>
        <v>x</v>
      </c>
      <c r="L95" s="230" t="str">
        <f t="shared" si="28"/>
        <v>x</v>
      </c>
      <c r="M95" s="230" t="str">
        <f t="shared" si="29"/>
        <v>x</v>
      </c>
      <c r="N95" s="230" t="str">
        <f t="shared" si="30"/>
        <v>x</v>
      </c>
      <c r="O95" s="230" t="str">
        <f>IF('Crisis Indicator Data'!H92="x","x",IF('Crisis Indicator Data'!H92=0,0,IF(LOG('Crisis Indicator Data'!H92)&lt;O$4,0,IF(LOG('Crisis Indicator Data'!H92)&gt;O$3,5,ROUND(5-(O$3-LOG('Crisis Indicator Data'!H92))/(O$3-O$4)*5,1)))))</f>
        <v>x</v>
      </c>
      <c r="P95" s="140" t="str">
        <f>IF('Crisis Indicator Data'!H92="x","x",'Crisis Indicator Data'!H92/'Crisis Indicator Data'!G92)</f>
        <v>x</v>
      </c>
      <c r="Q95" s="230" t="str">
        <f t="shared" si="31"/>
        <v>x</v>
      </c>
      <c r="R95" s="230" t="str">
        <f t="shared" si="32"/>
        <v>x</v>
      </c>
      <c r="S95" s="230" t="str">
        <f>IF('Crisis Indicator Data'!I92="x","x",IF('Crisis Indicator Data'!I92=0,0,IF(LOG('Crisis Indicator Data'!I92)&lt;S$4,0,IF(LOG('Crisis Indicator Data'!I92)&gt;S$3,5,ROUND(5-(S$3-LOG('Crisis Indicator Data'!I92))/(S$3-S$4)*5,1)))))</f>
        <v>x</v>
      </c>
      <c r="T95" s="140" t="str">
        <f>IF('Crisis Indicator Data'!H92="x","x",IF('Crisis Indicator Data'!I92="x","x",'Crisis Indicator Data'!I92/'Crisis Indicator Data'!H92))</f>
        <v>x</v>
      </c>
      <c r="U95" s="230" t="str">
        <f t="shared" si="33"/>
        <v>x</v>
      </c>
      <c r="V95" s="230" t="str">
        <f t="shared" si="34"/>
        <v>x</v>
      </c>
      <c r="W95" s="230">
        <f>IF('Crisis Indicator Data'!L92="x","x",IF('Crisis Indicator Data'!L92=0,0,IF(LOG('Crisis Indicator Data'!L92)&lt;W$4,0,IF(LOG('Crisis Indicator Data'!L92)&gt;W$3,5,ROUND(5-(W$3-LOG('Crisis Indicator Data'!L92))/(W$3-W$4)*5,1)))))</f>
        <v>4</v>
      </c>
      <c r="X95" s="237" t="str">
        <f>IF(OR('Crisis Indicator Data'!L92="x",'Crisis Indicator Data'!H92="x"),"x",'Crisis Indicator Data'!L92/'Crisis Indicator Data'!H92)</f>
        <v>x</v>
      </c>
      <c r="Y95" s="230" t="str">
        <f t="shared" si="35"/>
        <v>x</v>
      </c>
      <c r="Z95" s="230">
        <f t="shared" si="36"/>
        <v>4</v>
      </c>
      <c r="AA95" s="230">
        <f t="shared" si="37"/>
        <v>4</v>
      </c>
      <c r="AB95" s="238">
        <f t="shared" si="38"/>
        <v>4</v>
      </c>
    </row>
    <row r="96" spans="1:28" x14ac:dyDescent="0.35">
      <c r="A96" s="145" t="str">
        <f>'Crisis Indicator Data'!A93</f>
        <v>Western Mediterranean Route</v>
      </c>
      <c r="B96" s="146" t="str">
        <f>'Crisis Indicator Data'!B93</f>
        <v>Regional crisis</v>
      </c>
      <c r="C96" s="146" t="str">
        <f>'Crisis Indicator Data'!C93</f>
        <v>REG008</v>
      </c>
      <c r="D96" s="146" t="str">
        <f>'Crisis Indicator Data'!D93</f>
        <v>Algeria,Morocco,Spain</v>
      </c>
      <c r="E96" s="147" t="str">
        <f>'Crisis Indicator Data'!E93</f>
        <v>DZA,MAR,ESP</v>
      </c>
      <c r="F96" s="236" t="str">
        <f>IF('Crisis Indicator Data'!F93="x","x",IF(LOG('Crisis Indicator Data'!F93)&lt;F$4,0,IF(LOG('Crisis Indicator Data'!F93)&gt;F$3,5,ROUND(5-(F$3-LOG('Crisis Indicator Data'!F93))/(F$3-F$4)*5,1))))</f>
        <v>x</v>
      </c>
      <c r="G96" s="141" t="str">
        <f>IF('Crisis Indicator Data'!F93="x","x",IF(B96="Regional crisis",('Crisis Indicator Data'!F93/VLOOKUP('Impact of the crisis'!$C96,'Regional Crises'!$B$1:$R$66,4,FALSE)),'Crisis Indicator Data'!F93/VLOOKUP('Impact of the crisis'!$E96,'Country Indicator Data'!$B$4:$P$300,15,FALSE)))</f>
        <v>x</v>
      </c>
      <c r="H96" s="230" t="str">
        <f t="shared" si="26"/>
        <v>x</v>
      </c>
      <c r="I96" s="230" t="str">
        <f t="shared" si="27"/>
        <v>x</v>
      </c>
      <c r="J96" s="230" t="str">
        <f>IF('Crisis Indicator Data'!G93="x","x",IF(LOG('Crisis Indicator Data'!G93)&lt;J$4,0,IF(LOG('Crisis Indicator Data'!G93)&gt;J$3,5,ROUND(5-(J$3-LOG('Crisis Indicator Data'!G93))/(J$3-J$4)*5,1))))</f>
        <v>x</v>
      </c>
      <c r="K96" s="141" t="str">
        <f>IF('Crisis Indicator Data'!G93="x","x",IF(B96="Regional crisis",('Crisis Indicator Data'!G93/VLOOKUP('Impact of the crisis'!$C96,'Regional Crises'!$B$1:$R$66,5,FALSE)),'Crisis Indicator Data'!G93/VLOOKUP('Impact of the crisis'!$E96,'Country Indicator Data'!$B$4:$P$300,14,FALSE)))</f>
        <v>x</v>
      </c>
      <c r="L96" s="230" t="str">
        <f t="shared" si="28"/>
        <v>x</v>
      </c>
      <c r="M96" s="230" t="str">
        <f t="shared" si="29"/>
        <v>x</v>
      </c>
      <c r="N96" s="230" t="str">
        <f t="shared" si="30"/>
        <v>x</v>
      </c>
      <c r="O96" s="230" t="str">
        <f>IF('Crisis Indicator Data'!H93="x","x",IF('Crisis Indicator Data'!H93=0,0,IF(LOG('Crisis Indicator Data'!H93)&lt;O$4,0,IF(LOG('Crisis Indicator Data'!H93)&gt;O$3,5,ROUND(5-(O$3-LOG('Crisis Indicator Data'!H93))/(O$3-O$4)*5,1)))))</f>
        <v>x</v>
      </c>
      <c r="P96" s="140" t="str">
        <f>IF('Crisis Indicator Data'!H93="x","x",'Crisis Indicator Data'!H93/'Crisis Indicator Data'!G93)</f>
        <v>x</v>
      </c>
      <c r="Q96" s="230" t="str">
        <f t="shared" si="31"/>
        <v>x</v>
      </c>
      <c r="R96" s="230" t="str">
        <f t="shared" si="32"/>
        <v>x</v>
      </c>
      <c r="S96" s="230" t="str">
        <f>IF('Crisis Indicator Data'!I93="x","x",IF('Crisis Indicator Data'!I93=0,0,IF(LOG('Crisis Indicator Data'!I93)&lt;S$4,0,IF(LOG('Crisis Indicator Data'!I93)&gt;S$3,5,ROUND(5-(S$3-LOG('Crisis Indicator Data'!I93))/(S$3-S$4)*5,1)))))</f>
        <v>x</v>
      </c>
      <c r="T96" s="140" t="str">
        <f>IF('Crisis Indicator Data'!H93="x","x",IF('Crisis Indicator Data'!I93="x","x",'Crisis Indicator Data'!I93/'Crisis Indicator Data'!H93))</f>
        <v>x</v>
      </c>
      <c r="U96" s="230" t="str">
        <f t="shared" si="33"/>
        <v>x</v>
      </c>
      <c r="V96" s="230" t="str">
        <f t="shared" si="34"/>
        <v>x</v>
      </c>
      <c r="W96" s="230">
        <f>IF('Crisis Indicator Data'!L93="x","x",IF('Crisis Indicator Data'!L93=0,0,IF(LOG('Crisis Indicator Data'!L93)&lt;W$4,0,IF(LOG('Crisis Indicator Data'!L93)&gt;W$3,5,ROUND(5-(W$3-LOG('Crisis Indicator Data'!L93))/(W$3-W$4)*5,1)))))</f>
        <v>3.2</v>
      </c>
      <c r="X96" s="237" t="str">
        <f>IF(OR('Crisis Indicator Data'!L93="x",'Crisis Indicator Data'!H93="x"),"x",'Crisis Indicator Data'!L93/'Crisis Indicator Data'!H93)</f>
        <v>x</v>
      </c>
      <c r="Y96" s="230" t="str">
        <f t="shared" si="35"/>
        <v>x</v>
      </c>
      <c r="Z96" s="230">
        <f t="shared" si="36"/>
        <v>3.2</v>
      </c>
      <c r="AA96" s="230">
        <f t="shared" si="37"/>
        <v>3.2</v>
      </c>
      <c r="AB96" s="238">
        <f t="shared" si="38"/>
        <v>3.2</v>
      </c>
    </row>
    <row r="97" spans="1:28" x14ac:dyDescent="0.35">
      <c r="A97" s="145" t="str">
        <f>'Crisis Indicator Data'!A94</f>
        <v>Rohingya Regional Crisis</v>
      </c>
      <c r="B97" s="146" t="str">
        <f>'Crisis Indicator Data'!B94</f>
        <v>Regional crisis</v>
      </c>
      <c r="C97" s="146" t="str">
        <f>'Crisis Indicator Data'!C94</f>
        <v>REG011</v>
      </c>
      <c r="D97" s="146" t="str">
        <f>'Crisis Indicator Data'!D94</f>
        <v>Bangladesh,Myanmar</v>
      </c>
      <c r="E97" s="147" t="str">
        <f>'Crisis Indicator Data'!E94</f>
        <v>BGD,MMR</v>
      </c>
      <c r="F97" s="236">
        <f>IF('Crisis Indicator Data'!F94="x","x",IF(LOG('Crisis Indicator Data'!F94)&lt;F$4,0,IF(LOG('Crisis Indicator Data'!F94)&gt;F$3,5,ROUND(5-(F$3-LOG('Crisis Indicator Data'!F94))/(F$3-F$4)*5,1))))</f>
        <v>2.8</v>
      </c>
      <c r="G97" s="141">
        <f>IF('Crisis Indicator Data'!F94="x","x",IF(B97="Regional crisis",('Crisis Indicator Data'!F94/VLOOKUP('Impact of the crisis'!$C97,'Regional Crises'!$B$1:$R$66,4,FALSE)),'Crisis Indicator Data'!F94/VLOOKUP('Impact of the crisis'!$E97,'Country Indicator Data'!$B$4:$P$300,15,FALSE)))</f>
        <v>5.8100223428024261E-2</v>
      </c>
      <c r="H97" s="230">
        <f t="shared" si="26"/>
        <v>0.2</v>
      </c>
      <c r="I97" s="230">
        <f t="shared" si="27"/>
        <v>1.5</v>
      </c>
      <c r="J97" s="230">
        <f>IF('Crisis Indicator Data'!G94="x","x",IF(LOG('Crisis Indicator Data'!G94)&lt;J$4,0,IF(LOG('Crisis Indicator Data'!G94)&gt;J$3,5,ROUND(5-(J$3-LOG('Crisis Indicator Data'!G94))/(J$3-J$4)*5,1))))</f>
        <v>2.4</v>
      </c>
      <c r="K97" s="141">
        <f>IF('Crisis Indicator Data'!G94="x","x",IF(B97="Regional crisis",('Crisis Indicator Data'!G94/VLOOKUP('Impact of the crisis'!$C97,'Regional Crises'!$B$1:$R$66,5,FALSE)),'Crisis Indicator Data'!G94/VLOOKUP('Impact of the crisis'!$E97,'Country Indicator Data'!$B$4:$P$300,14,FALSE)))</f>
        <v>2.6764836806639276E-2</v>
      </c>
      <c r="L97" s="230">
        <f t="shared" si="28"/>
        <v>0.1</v>
      </c>
      <c r="M97" s="230">
        <f t="shared" si="29"/>
        <v>1.25</v>
      </c>
      <c r="N97" s="230">
        <f t="shared" si="30"/>
        <v>1.4</v>
      </c>
      <c r="O97" s="230">
        <f>IF('Crisis Indicator Data'!H94="x","x",IF('Crisis Indicator Data'!H94=0,0,IF(LOG('Crisis Indicator Data'!H94)&lt;O$4,0,IF(LOG('Crisis Indicator Data'!H94)&gt;O$3,5,ROUND(5-(O$3-LOG('Crisis Indicator Data'!H94))/(O$3-O$4)*5,1)))))</f>
        <v>3.3</v>
      </c>
      <c r="P97" s="140">
        <f>IF('Crisis Indicator Data'!H94="x","x",'Crisis Indicator Data'!H94/'Crisis Indicator Data'!G94)</f>
        <v>0.5580194991397438</v>
      </c>
      <c r="Q97" s="230">
        <f t="shared" si="31"/>
        <v>2.8</v>
      </c>
      <c r="R97" s="230">
        <f t="shared" si="32"/>
        <v>3.05</v>
      </c>
      <c r="S97" s="230">
        <f>IF('Crisis Indicator Data'!I94="x","x",IF('Crisis Indicator Data'!I94=0,0,IF(LOG('Crisis Indicator Data'!I94)&lt;S$4,0,IF(LOG('Crisis Indicator Data'!I94)&gt;S$3,5,ROUND(5-(S$3-LOG('Crisis Indicator Data'!I94))/(S$3-S$4)*5,1)))))</f>
        <v>4.5</v>
      </c>
      <c r="T97" s="140">
        <f>IF('Crisis Indicator Data'!H94="x","x",IF('Crisis Indicator Data'!I94="x","x",'Crisis Indicator Data'!I94/'Crisis Indicator Data'!H94))</f>
        <v>0.46111682082905103</v>
      </c>
      <c r="U97" s="230">
        <f t="shared" si="33"/>
        <v>5</v>
      </c>
      <c r="V97" s="230">
        <f t="shared" si="34"/>
        <v>4.8</v>
      </c>
      <c r="W97" s="230">
        <f>IF('Crisis Indicator Data'!L94="x","x",IF('Crisis Indicator Data'!L94=0,0,IF(LOG('Crisis Indicator Data'!L94)&lt;W$4,0,IF(LOG('Crisis Indicator Data'!L94)&gt;W$3,5,ROUND(5-(W$3-LOG('Crisis Indicator Data'!L94))/(W$3-W$4)*5,1)))))</f>
        <v>0</v>
      </c>
      <c r="X97" s="237">
        <f>IF(OR('Crisis Indicator Data'!L94="x",'Crisis Indicator Data'!H94="x"),"x",'Crisis Indicator Data'!L94/'Crisis Indicator Data'!H94)</f>
        <v>0</v>
      </c>
      <c r="Y97" s="230">
        <f t="shared" si="35"/>
        <v>0</v>
      </c>
      <c r="Z97" s="230">
        <f t="shared" si="36"/>
        <v>0</v>
      </c>
      <c r="AA97" s="230">
        <f t="shared" si="37"/>
        <v>3.2</v>
      </c>
      <c r="AB97" s="238">
        <f t="shared" si="38"/>
        <v>3.1</v>
      </c>
    </row>
    <row r="98" spans="1:28" x14ac:dyDescent="0.3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7" t="str">
        <f>'Crisis Indicator Data'!E95</f>
        <v>LSO,MDG,MWI,NAM,SWZ,ZMB,ZWE</v>
      </c>
      <c r="F98" s="236">
        <f>IF('Crisis Indicator Data'!F95="x","x",IF(LOG('Crisis Indicator Data'!F95)&lt;F$4,0,IF(LOG('Crisis Indicator Data'!F95)&gt;F$3,5,ROUND(5-(F$3-LOG('Crisis Indicator Data'!F95))/(F$3-F$4)*5,1))))</f>
        <v>5</v>
      </c>
      <c r="G98" s="141">
        <f>IF('Crisis Indicator Data'!F95="x","x",IF(B98="Regional crisis",('Crisis Indicator Data'!F95/VLOOKUP('Impact of the crisis'!$C98,'Regional Crises'!$B$1:$R$66,4,FALSE)),'Crisis Indicator Data'!F95/VLOOKUP('Impact of the crisis'!$E98,'Country Indicator Data'!$B$4:$P$300,15,FALSE)))</f>
        <v>0.81863310884254648</v>
      </c>
      <c r="H98" s="230">
        <f t="shared" si="26"/>
        <v>4.0999999999999996</v>
      </c>
      <c r="I98" s="230">
        <f t="shared" si="27"/>
        <v>4.55</v>
      </c>
      <c r="J98" s="230">
        <f>IF('Crisis Indicator Data'!G95="x","x",IF(LOG('Crisis Indicator Data'!G95)&lt;J$4,0,IF(LOG('Crisis Indicator Data'!G95)&gt;J$3,5,ROUND(5-(J$3-LOG('Crisis Indicator Data'!G95))/(J$3-J$4)*5,1))))</f>
        <v>5</v>
      </c>
      <c r="K98" s="141">
        <f>IF('Crisis Indicator Data'!G95="x","x",IF(B98="Regional crisis",('Crisis Indicator Data'!G95/VLOOKUP('Impact of the crisis'!$C98,'Regional Crises'!$B$1:$R$66,5,FALSE)),'Crisis Indicator Data'!G95/VLOOKUP('Impact of the crisis'!$E98,'Country Indicator Data'!$B$4:$P$300,14,FALSE)))</f>
        <v>0.82371004583478302</v>
      </c>
      <c r="L98" s="230">
        <f t="shared" si="28"/>
        <v>4.0999999999999996</v>
      </c>
      <c r="M98" s="230">
        <f t="shared" si="29"/>
        <v>4.55</v>
      </c>
      <c r="N98" s="230">
        <f t="shared" si="30"/>
        <v>4.5999999999999996</v>
      </c>
      <c r="O98" s="230">
        <f>IF('Crisis Indicator Data'!H95="x","x",IF('Crisis Indicator Data'!H95=0,0,IF(LOG('Crisis Indicator Data'!H95)&lt;O$4,0,IF(LOG('Crisis Indicator Data'!H95)&gt;O$3,5,ROUND(5-(O$3-LOG('Crisis Indicator Data'!H95))/(O$3-O$4)*5,1)))))</f>
        <v>5</v>
      </c>
      <c r="P98" s="140">
        <f>IF('Crisis Indicator Data'!H95="x","x",'Crisis Indicator Data'!H95/'Crisis Indicator Data'!G95)</f>
        <v>0.69281765926578887</v>
      </c>
      <c r="Q98" s="230">
        <f t="shared" si="31"/>
        <v>3.4</v>
      </c>
      <c r="R98" s="230">
        <f t="shared" si="32"/>
        <v>4.2</v>
      </c>
      <c r="S98" s="230">
        <f>IF('Crisis Indicator Data'!I95="x","x",IF('Crisis Indicator Data'!I95=0,0,IF(LOG('Crisis Indicator Data'!I95)&lt;S$4,0,IF(LOG('Crisis Indicator Data'!I95)&gt;S$3,5,ROUND(5-(S$3-LOG('Crisis Indicator Data'!I95))/(S$3-S$4)*5,1)))))</f>
        <v>3.5</v>
      </c>
      <c r="T98" s="140">
        <f>IF('Crisis Indicator Data'!H95="x","x",IF('Crisis Indicator Data'!I95="x","x",'Crisis Indicator Data'!I95/'Crisis Indicator Data'!H95))</f>
        <v>8.0050893283146896E-3</v>
      </c>
      <c r="U98" s="230">
        <f t="shared" si="33"/>
        <v>0.3</v>
      </c>
      <c r="V98" s="230">
        <f t="shared" si="34"/>
        <v>1.9</v>
      </c>
      <c r="W98" s="230">
        <f>IF('Crisis Indicator Data'!L95="x","x",IF('Crisis Indicator Data'!L95=0,0,IF(LOG('Crisis Indicator Data'!L95)&lt;W$4,0,IF(LOG('Crisis Indicator Data'!L95)&gt;W$3,5,ROUND(5-(W$3-LOG('Crisis Indicator Data'!L95))/(W$3-W$4)*5,1)))))</f>
        <v>2.9</v>
      </c>
      <c r="X98" s="237">
        <f>IF(OR('Crisis Indicator Data'!L95="x",'Crisis Indicator Data'!H95="x"),"x",'Crisis Indicator Data'!L95/'Crisis Indicator Data'!H95)</f>
        <v>2.8097333404018449E-6</v>
      </c>
      <c r="Y98" s="230">
        <f t="shared" si="35"/>
        <v>0.1</v>
      </c>
      <c r="Z98" s="230">
        <f t="shared" si="36"/>
        <v>1.5</v>
      </c>
      <c r="AA98" s="230">
        <f t="shared" si="37"/>
        <v>1.7</v>
      </c>
      <c r="AB98" s="238">
        <f t="shared" si="38"/>
        <v>3.2</v>
      </c>
    </row>
    <row r="99" spans="1:28" x14ac:dyDescent="0.35">
      <c r="A99" s="145" t="str">
        <f>'Crisis Indicator Data'!A96</f>
        <v>Nagorno-Karabakh Conflict</v>
      </c>
      <c r="B99" s="146" t="str">
        <f>'Crisis Indicator Data'!B96</f>
        <v>Regional crisis</v>
      </c>
      <c r="C99" s="146" t="str">
        <f>'Crisis Indicator Data'!C96</f>
        <v>REG013</v>
      </c>
      <c r="D99" s="146" t="str">
        <f>'Crisis Indicator Data'!D96</f>
        <v>Armenia,Azerbaijan</v>
      </c>
      <c r="E99" s="147" t="str">
        <f>'Crisis Indicator Data'!E96</f>
        <v>ARM,AZE</v>
      </c>
      <c r="F99" s="236">
        <f>IF('Crisis Indicator Data'!F96="x","x",IF(LOG('Crisis Indicator Data'!F96)&lt;F$4,0,IF(LOG('Crisis Indicator Data'!F96)&gt;F$3,5,ROUND(5-(F$3-LOG('Crisis Indicator Data'!F96))/(F$3-F$4)*5,1))))</f>
        <v>3</v>
      </c>
      <c r="G99" s="141">
        <f>IF('Crisis Indicator Data'!F96="x","x",IF(B99="Regional crisis",('Crisis Indicator Data'!F96/VLOOKUP('Impact of the crisis'!$C99,'Regional Crises'!$B$1:$R$66,4,FALSE)),'Crisis Indicator Data'!F96/VLOOKUP('Impact of the crisis'!$E99,'Country Indicator Data'!$B$4:$P$300,15,FALSE)))</f>
        <v>0.53776106107096899</v>
      </c>
      <c r="H99" s="230">
        <f t="shared" si="26"/>
        <v>2.6</v>
      </c>
      <c r="I99" s="230">
        <f t="shared" si="27"/>
        <v>2.8</v>
      </c>
      <c r="J99" s="230">
        <f>IF('Crisis Indicator Data'!G96="x","x",IF(LOG('Crisis Indicator Data'!G96)&lt;J$4,0,IF(LOG('Crisis Indicator Data'!G96)&gt;J$3,5,ROUND(5-(J$3-LOG('Crisis Indicator Data'!G96))/(J$3-J$4)*5,1))))</f>
        <v>2.6</v>
      </c>
      <c r="K99" s="141">
        <f>IF('Crisis Indicator Data'!G96="x","x",IF(B99="Regional crisis",('Crisis Indicator Data'!G96/VLOOKUP('Impact of the crisis'!$C99,'Regional Crises'!$B$1:$R$66,5,FALSE)),'Crisis Indicator Data'!G96/VLOOKUP('Impact of the crisis'!$E99,'Country Indicator Data'!$B$4:$P$300,14,FALSE)))</f>
        <v>0.45120921305182343</v>
      </c>
      <c r="L99" s="230">
        <f t="shared" si="28"/>
        <v>2.2000000000000002</v>
      </c>
      <c r="M99" s="230">
        <f t="shared" si="29"/>
        <v>2.4000000000000004</v>
      </c>
      <c r="N99" s="230">
        <f t="shared" si="30"/>
        <v>2.6</v>
      </c>
      <c r="O99" s="230">
        <f>IF('Crisis Indicator Data'!H96="x","x",IF('Crisis Indicator Data'!H96=0,0,IF(LOG('Crisis Indicator Data'!H96)&lt;O$4,0,IF(LOG('Crisis Indicator Data'!H96)&gt;O$3,5,ROUND(5-(O$3-LOG('Crisis Indicator Data'!H96))/(O$3-O$4)*5,1)))))</f>
        <v>3.3</v>
      </c>
      <c r="P99" s="140">
        <f>IF('Crisis Indicator Data'!H96="x","x",'Crisis Indicator Data'!H96/'Crisis Indicator Data'!G96)</f>
        <v>0.49974476773864218</v>
      </c>
      <c r="Q99" s="230">
        <f t="shared" si="31"/>
        <v>2.5</v>
      </c>
      <c r="R99" s="230">
        <f t="shared" si="32"/>
        <v>2.9</v>
      </c>
      <c r="S99" s="230">
        <f>IF('Crisis Indicator Data'!I96="x","x",IF('Crisis Indicator Data'!I96=0,0,IF(LOG('Crisis Indicator Data'!I96)&lt;S$4,0,IF(LOG('Crisis Indicator Data'!I96)&gt;S$3,5,ROUND(5-(S$3-LOG('Crisis Indicator Data'!I96))/(S$3-S$4)*5,1)))))</f>
        <v>2.8</v>
      </c>
      <c r="T99" s="140">
        <f>IF('Crisis Indicator Data'!H96="x","x",IF('Crisis Indicator Data'!I96="x","x",'Crisis Indicator Data'!I96/'Crisis Indicator Data'!H96))</f>
        <v>3.1664964249233915E-2</v>
      </c>
      <c r="U99" s="230">
        <f t="shared" si="33"/>
        <v>1.1000000000000001</v>
      </c>
      <c r="V99" s="230">
        <f t="shared" si="34"/>
        <v>2</v>
      </c>
      <c r="W99" s="230">
        <f>IF('Crisis Indicator Data'!L96="x","x",IF('Crisis Indicator Data'!L96=0,0,IF(LOG('Crisis Indicator Data'!L96)&lt;W$4,0,IF(LOG('Crisis Indicator Data'!L96)&gt;W$3,5,ROUND(5-(W$3-LOG('Crisis Indicator Data'!L96))/(W$3-W$4)*5,1)))))</f>
        <v>3.1</v>
      </c>
      <c r="X99" s="237">
        <f>IF(OR('Crisis Indicator Data'!L96="x",'Crisis Indicator Data'!H96="x"),"x",'Crisis Indicator Data'!L96/'Crisis Indicator Data'!H96)</f>
        <v>4.6986721144024515E-5</v>
      </c>
      <c r="Y99" s="230">
        <f t="shared" si="35"/>
        <v>2.2999999999999998</v>
      </c>
      <c r="Z99" s="230">
        <f t="shared" si="36"/>
        <v>2.7</v>
      </c>
      <c r="AA99" s="230">
        <f t="shared" si="37"/>
        <v>2.4</v>
      </c>
      <c r="AB99" s="238">
        <f t="shared" si="38"/>
        <v>2.7</v>
      </c>
    </row>
    <row r="100" spans="1:28" x14ac:dyDescent="0.3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7" t="str">
        <f>'Crisis Indicator Data'!E97</f>
        <v>RWA</v>
      </c>
      <c r="F100" s="236">
        <f>IF('Crisis Indicator Data'!F97="x","x",IF(LOG('Crisis Indicator Data'!F97)&lt;F$4,0,IF(LOG('Crisis Indicator Data'!F97)&gt;F$3,5,ROUND(5-(F$3-LOG('Crisis Indicator Data'!F97))/(F$3-F$4)*5,1))))</f>
        <v>1.7</v>
      </c>
      <c r="G100" s="141">
        <f>IF('Crisis Indicator Data'!F97="x","x",IF(B100="Regional crisis",('Crisis Indicator Data'!F97/VLOOKUP('Impact of the crisis'!$C100,'Regional Crises'!$B$1:$R$66,4,FALSE)),'Crisis Indicator Data'!F97/VLOOKUP('Impact of the crisis'!$E100,'Country Indicator Data'!$B$4:$P$300,15,FALSE)))</f>
        <v>0.43153627888123225</v>
      </c>
      <c r="H100" s="230">
        <f t="shared" si="26"/>
        <v>2.1</v>
      </c>
      <c r="I100" s="230">
        <f t="shared" si="27"/>
        <v>1.9</v>
      </c>
      <c r="J100" s="230">
        <f>IF('Crisis Indicator Data'!G97="x","x",IF(LOG('Crisis Indicator Data'!G97)&lt;J$4,0,IF(LOG('Crisis Indicator Data'!G97)&gt;J$3,5,ROUND(5-(J$3-LOG('Crisis Indicator Data'!G97))/(J$3-J$4)*5,1))))</f>
        <v>2.2000000000000002</v>
      </c>
      <c r="K100" s="141">
        <f>IF('Crisis Indicator Data'!G97="x","x",IF(B100="Regional crisis",('Crisis Indicator Data'!G97/VLOOKUP('Impact of the crisis'!$C100,'Regional Crises'!$B$1:$R$66,5,FALSE)),'Crisis Indicator Data'!G97/VLOOKUP('Impact of the crisis'!$E100,'Country Indicator Data'!$B$4:$P$300,14,FALSE)))</f>
        <v>0.47365697132801987</v>
      </c>
      <c r="L100" s="230">
        <f t="shared" si="28"/>
        <v>2.2999999999999998</v>
      </c>
      <c r="M100" s="230">
        <f t="shared" si="29"/>
        <v>2.25</v>
      </c>
      <c r="N100" s="230">
        <f t="shared" si="30"/>
        <v>2.1</v>
      </c>
      <c r="O100" s="230">
        <f>IF('Crisis Indicator Data'!H97="x","x",IF('Crisis Indicator Data'!H97=0,0,IF(LOG('Crisis Indicator Data'!H97)&lt;O$4,0,IF(LOG('Crisis Indicator Data'!H97)&gt;O$3,5,ROUND(5-(O$3-LOG('Crisis Indicator Data'!H97))/(O$3-O$4)*5,1)))))</f>
        <v>1.1000000000000001</v>
      </c>
      <c r="P100" s="140">
        <f>IF('Crisis Indicator Data'!H97="x","x",'Crisis Indicator Data'!H97/'Crisis Indicator Data'!G97)</f>
        <v>3.0594405594405596E-2</v>
      </c>
      <c r="Q100" s="230">
        <f t="shared" si="31"/>
        <v>0.1</v>
      </c>
      <c r="R100" s="230">
        <f t="shared" si="32"/>
        <v>0.60000000000000009</v>
      </c>
      <c r="S100" s="230">
        <f>IF('Crisis Indicator Data'!I97="x","x",IF('Crisis Indicator Data'!I97=0,0,IF(LOG('Crisis Indicator Data'!I97)&lt;S$4,0,IF(LOG('Crisis Indicator Data'!I97)&gt;S$3,5,ROUND(5-(S$3-LOG('Crisis Indicator Data'!I97))/(S$3-S$4)*5,1)))))</f>
        <v>3.1</v>
      </c>
      <c r="T100" s="140">
        <f>IF('Crisis Indicator Data'!H97="x","x",IF('Crisis Indicator Data'!I97="x","x",'Crisis Indicator Data'!I97/'Crisis Indicator Data'!H97))</f>
        <v>1</v>
      </c>
      <c r="U100" s="230">
        <f t="shared" si="33"/>
        <v>5</v>
      </c>
      <c r="V100" s="230">
        <f t="shared" si="34"/>
        <v>4.0999999999999996</v>
      </c>
      <c r="W100" s="230" t="str">
        <f>IF('Crisis Indicator Data'!L97="x","x",IF('Crisis Indicator Data'!L97=0,0,IF(LOG('Crisis Indicator Data'!L97)&lt;W$4,0,IF(LOG('Crisis Indicator Data'!L97)&gt;W$3,5,ROUND(5-(W$3-LOG('Crisis Indicator Data'!L97))/(W$3-W$4)*5,1)))))</f>
        <v>x</v>
      </c>
      <c r="X100" s="237" t="str">
        <f>IF(OR('Crisis Indicator Data'!L97="x",'Crisis Indicator Data'!H97="x"),"x",'Crisis Indicator Data'!L97/'Crisis Indicator Data'!H97)</f>
        <v>x</v>
      </c>
      <c r="Y100" s="230" t="str">
        <f t="shared" si="35"/>
        <v>x</v>
      </c>
      <c r="Z100" s="230" t="str">
        <f t="shared" si="36"/>
        <v>x</v>
      </c>
      <c r="AA100" s="230">
        <f t="shared" si="37"/>
        <v>4.0999999999999996</v>
      </c>
      <c r="AB100" s="238">
        <f t="shared" si="38"/>
        <v>2.8</v>
      </c>
    </row>
    <row r="101" spans="1:28" x14ac:dyDescent="0.35">
      <c r="A101" s="145" t="str">
        <f>'Crisis Indicator Data'!A98</f>
        <v>Complex crisis in Sudan</v>
      </c>
      <c r="B101" s="146" t="str">
        <f>'Crisis Indicator Data'!B98</f>
        <v>Multiple crises country</v>
      </c>
      <c r="C101" s="146" t="str">
        <f>'Crisis Indicator Data'!C98</f>
        <v>SDN001</v>
      </c>
      <c r="D101" s="146" t="str">
        <f>'Crisis Indicator Data'!D98</f>
        <v>Sudan</v>
      </c>
      <c r="E101" s="147" t="str">
        <f>'Crisis Indicator Data'!E98</f>
        <v>SDN</v>
      </c>
      <c r="F101" s="236">
        <f>IF('Crisis Indicator Data'!F98="x","x",IF(LOG('Crisis Indicator Data'!F98)&lt;F$4,0,IF(LOG('Crisis Indicator Data'!F98)&gt;F$3,5,ROUND(5-(F$3-LOG('Crisis Indicator Data'!F98))/(F$3-F$4)*5,1))))</f>
        <v>5</v>
      </c>
      <c r="G101" s="141">
        <f>IF('Crisis Indicator Data'!F98="x","x",IF(B101="Regional crisis",('Crisis Indicator Data'!F98/VLOOKUP('Impact of the crisis'!$C101,'Regional Crises'!$B$1:$R$66,4,FALSE)),'Crisis Indicator Data'!F98/VLOOKUP('Impact of the crisis'!$E101,'Country Indicator Data'!$B$4:$P$300,15,FALSE)))</f>
        <v>0.77469991582491582</v>
      </c>
      <c r="H101" s="230">
        <f t="shared" si="26"/>
        <v>3.9</v>
      </c>
      <c r="I101" s="230">
        <f t="shared" si="27"/>
        <v>4.45</v>
      </c>
      <c r="J101" s="230">
        <f>IF('Crisis Indicator Data'!G98="x","x",IF(LOG('Crisis Indicator Data'!G98)&lt;J$4,0,IF(LOG('Crisis Indicator Data'!G98)&gt;J$3,5,ROUND(5-(J$3-LOG('Crisis Indicator Data'!G98))/(J$3-J$4)*5,1))))</f>
        <v>5</v>
      </c>
      <c r="K101" s="141">
        <f>IF('Crisis Indicator Data'!G98="x","x",IF(B101="Regional crisis",('Crisis Indicator Data'!G98/VLOOKUP('Impact of the crisis'!$C101,'Regional Crises'!$B$1:$R$66,5,FALSE)),'Crisis Indicator Data'!G98/VLOOKUP('Impact of the crisis'!$E101,'Country Indicator Data'!$B$4:$P$300,14,FALSE)))</f>
        <v>1.0086206896551724</v>
      </c>
      <c r="L101" s="230">
        <f t="shared" si="28"/>
        <v>5</v>
      </c>
      <c r="M101" s="230">
        <f t="shared" si="29"/>
        <v>5</v>
      </c>
      <c r="N101" s="230">
        <f t="shared" si="30"/>
        <v>4.8</v>
      </c>
      <c r="O101" s="230">
        <f>IF('Crisis Indicator Data'!H98="x","x",IF('Crisis Indicator Data'!H98=0,0,IF(LOG('Crisis Indicator Data'!H98)&lt;O$4,0,IF(LOG('Crisis Indicator Data'!H98)&gt;O$3,5,ROUND(5-(O$3-LOG('Crisis Indicator Data'!H98))/(O$3-O$4)*5,1)))))</f>
        <v>5</v>
      </c>
      <c r="P101" s="140">
        <f>IF('Crisis Indicator Data'!H98="x","x",'Crisis Indicator Data'!H98/'Crisis Indicator Data'!G98)</f>
        <v>0.65811965811965811</v>
      </c>
      <c r="Q101" s="230">
        <f t="shared" si="31"/>
        <v>3.3</v>
      </c>
      <c r="R101" s="230">
        <f t="shared" si="32"/>
        <v>4.1500000000000004</v>
      </c>
      <c r="S101" s="230">
        <f>IF('Crisis Indicator Data'!I98="x","x",IF('Crisis Indicator Data'!I98=0,0,IF(LOG('Crisis Indicator Data'!I98)&lt;S$4,0,IF(LOG('Crisis Indicator Data'!I98)&gt;S$3,5,ROUND(5-(S$3-LOG('Crisis Indicator Data'!I98))/(S$3-S$4)*5,1)))))</f>
        <v>5</v>
      </c>
      <c r="T101" s="140">
        <f>IF('Crisis Indicator Data'!H98="x","x",IF('Crisis Indicator Data'!I98="x","x",'Crisis Indicator Data'!I98/'Crisis Indicator Data'!H98))</f>
        <v>0.15701298701298702</v>
      </c>
      <c r="U101" s="230">
        <f t="shared" si="33"/>
        <v>5</v>
      </c>
      <c r="V101" s="230">
        <f t="shared" si="34"/>
        <v>5</v>
      </c>
      <c r="W101" s="230">
        <f>IF('Crisis Indicator Data'!L98="x","x",IF('Crisis Indicator Data'!L98=0,0,IF(LOG('Crisis Indicator Data'!L98)&lt;W$4,0,IF(LOG('Crisis Indicator Data'!L98)&gt;W$3,5,ROUND(5-(W$3-LOG('Crisis Indicator Data'!L98))/(W$3-W$4)*5,1)))))</f>
        <v>4.4000000000000004</v>
      </c>
      <c r="X101" s="237">
        <f>IF(OR('Crisis Indicator Data'!L98="x",'Crisis Indicator Data'!H98="x"),"x",'Crisis Indicator Data'!L98/'Crisis Indicator Data'!H98)</f>
        <v>3.7532467532467533E-5</v>
      </c>
      <c r="Y101" s="230">
        <f t="shared" si="35"/>
        <v>1.9</v>
      </c>
      <c r="Z101" s="230">
        <f t="shared" si="36"/>
        <v>3.2</v>
      </c>
      <c r="AA101" s="230">
        <f t="shared" si="37"/>
        <v>4.3</v>
      </c>
      <c r="AB101" s="238">
        <f t="shared" si="38"/>
        <v>4.2</v>
      </c>
    </row>
    <row r="102" spans="1:28" x14ac:dyDescent="0.35">
      <c r="A102" s="145" t="str">
        <f>'Crisis Indicator Data'!A99</f>
        <v>Refugees in Sudan</v>
      </c>
      <c r="B102" s="146" t="str">
        <f>'Crisis Indicator Data'!B99</f>
        <v>International displacement</v>
      </c>
      <c r="C102" s="146" t="str">
        <f>'Crisis Indicator Data'!C99</f>
        <v>SDN005</v>
      </c>
      <c r="D102" s="146" t="str">
        <f>'Crisis Indicator Data'!D99</f>
        <v>Sudan</v>
      </c>
      <c r="E102" s="147" t="str">
        <f>'Crisis Indicator Data'!E99</f>
        <v>SDN</v>
      </c>
      <c r="F102" s="236">
        <f>IF('Crisis Indicator Data'!F99="x","x",IF(LOG('Crisis Indicator Data'!F99)&lt;F$4,0,IF(LOG('Crisis Indicator Data'!F99)&gt;F$3,5,ROUND(5-(F$3-LOG('Crisis Indicator Data'!F99))/(F$3-F$4)*5,1))))</f>
        <v>3.3</v>
      </c>
      <c r="G102" s="141">
        <f>IF('Crisis Indicator Data'!F99="x","x",IF(B102="Regional crisis",('Crisis Indicator Data'!F99/VLOOKUP('Impact of the crisis'!$C102,'Regional Crises'!$B$1:$R$66,4,FALSE)),'Crisis Indicator Data'!F99/VLOOKUP('Impact of the crisis'!$E102,'Country Indicator Data'!$B$4:$P$300,15,FALSE)))</f>
        <v>3.7568602693602696E-2</v>
      </c>
      <c r="H102" s="230">
        <f t="shared" ref="H102:H133" si="39">IF(G102="x","x",IF(G102&lt;H$4,0,IF(G102&gt;H$3,5,ROUND(5-(H$3-G102)/(H$3-H$4)*5,1))))</f>
        <v>0.1</v>
      </c>
      <c r="I102" s="230">
        <f t="shared" ref="I102:I133" si="40">IF(AND(H102="x",F102="x"),"x",AVERAGE(F102,H102))</f>
        <v>1.7</v>
      </c>
      <c r="J102" s="230">
        <f>IF('Crisis Indicator Data'!G99="x","x",IF(LOG('Crisis Indicator Data'!G99)&lt;J$4,0,IF(LOG('Crisis Indicator Data'!G99)&gt;J$3,5,ROUND(5-(J$3-LOG('Crisis Indicator Data'!G99))/(J$3-J$4)*5,1))))</f>
        <v>3.7</v>
      </c>
      <c r="K102" s="141">
        <f>IF('Crisis Indicator Data'!G99="x","x",IF(B102="Regional crisis",('Crisis Indicator Data'!G99/VLOOKUP('Impact of the crisis'!$C102,'Regional Crises'!$B$1:$R$66,5,FALSE)),'Crisis Indicator Data'!G99/VLOOKUP('Impact of the crisis'!$E102,'Country Indicator Data'!$B$4:$P$300,14,FALSE)))</f>
        <v>0.28032327586206895</v>
      </c>
      <c r="L102" s="230">
        <f t="shared" ref="L102:L133" si="41">IF(K102="x","x",IF(K102&lt;L$4,0,IF(K102&gt;L$3,5,ROUND(5-(L$3-K102)/(L$3-L$4)*5,1))))</f>
        <v>1.4</v>
      </c>
      <c r="M102" s="230">
        <f t="shared" ref="M102:M133" si="42">IF(AND(L102="x",J102="x"),"x",AVERAGE(J102,L102))</f>
        <v>2.5499999999999998</v>
      </c>
      <c r="N102" s="230">
        <f t="shared" ref="N102:N133" si="43">IF(AND(M102="x",I102="x"),"x",IF(OR(M102="x",I102="x"),AVERAGE(I102,M102),ROUND((5-GEOMEAN(((5-I102)/5*4+1),((5-M102)/5*4+1)))/4*5,1)))</f>
        <v>2.1</v>
      </c>
      <c r="O102" s="230">
        <f>IF('Crisis Indicator Data'!H99="x","x",IF('Crisis Indicator Data'!H99=0,0,IF(LOG('Crisis Indicator Data'!H99)&lt;O$4,0,IF(LOG('Crisis Indicator Data'!H99)&gt;O$3,5,ROUND(5-(O$3-LOG('Crisis Indicator Data'!H99))/(O$3-O$4)*5,1)))))</f>
        <v>4.4000000000000004</v>
      </c>
      <c r="P102" s="140">
        <f>IF('Crisis Indicator Data'!H99="x","x",'Crisis Indicator Data'!H99/'Crisis Indicator Data'!G99)</f>
        <v>1</v>
      </c>
      <c r="Q102" s="230">
        <f t="shared" ref="Q102:Q133" si="44">IF(P102="x","x",IF(P102&lt;Q$4,0,IF(P102&gt;Q$3,5,ROUND(5-(Q$3-P102)/(Q$3-Q$4)*5,1))))</f>
        <v>5</v>
      </c>
      <c r="R102" s="230">
        <f t="shared" ref="R102:R133" si="45">IF(AND(Q102="x",O102="x"),"x",AVERAGE(O102,Q102))</f>
        <v>4.7</v>
      </c>
      <c r="S102" s="230">
        <f>IF('Crisis Indicator Data'!I99="x","x",IF('Crisis Indicator Data'!I99=0,0,IF(LOG('Crisis Indicator Data'!I99)&lt;S$4,0,IF(LOG('Crisis Indicator Data'!I99)&gt;S$3,5,ROUND(5-(S$3-LOG('Crisis Indicator Data'!I99))/(S$3-S$4)*5,1)))))</f>
        <v>4.3</v>
      </c>
      <c r="T102" s="140">
        <f>IF('Crisis Indicator Data'!H99="x","x",IF('Crisis Indicator Data'!I99="x","x",'Crisis Indicator Data'!I99/'Crisis Indicator Data'!H99))</f>
        <v>8.0571999692473278E-2</v>
      </c>
      <c r="U102" s="230">
        <f t="shared" ref="U102:U133" si="46">IF(T102="x","x",IF(T102&lt;U$4,0,IF(T102&gt;U$3,5,ROUND(5-(U$3-T102)/(U$3-U$4)*5,1))))</f>
        <v>2.7</v>
      </c>
      <c r="V102" s="230">
        <f t="shared" ref="V102:V133" si="47">IF(AND(U102="x",S102="x"),"x",ROUND(AVERAGE(S102,U102),1))</f>
        <v>3.5</v>
      </c>
      <c r="W102" s="230">
        <f>IF('Crisis Indicator Data'!L99="x","x",IF('Crisis Indicator Data'!L99=0,0,IF(LOG('Crisis Indicator Data'!L99)&lt;W$4,0,IF(LOG('Crisis Indicator Data'!L99)&gt;W$3,5,ROUND(5-(W$3-LOG('Crisis Indicator Data'!L99))/(W$3-W$4)*5,1)))))</f>
        <v>2.6</v>
      </c>
      <c r="X102" s="237">
        <f>IF(OR('Crisis Indicator Data'!L99="x",'Crisis Indicator Data'!H99="x"),"x",'Crisis Indicator Data'!L99/'Crisis Indicator Data'!H99)</f>
        <v>4.7666641039440304E-6</v>
      </c>
      <c r="Y102" s="230">
        <f t="shared" ref="Y102:Y133" si="48">IF(X102="x","x",IF(X102&lt;Y$4,0,IF(X102&gt;Y$3,5,ROUND(5-(Y$3-X102)/(Y$3-Y$4)*5,1))))</f>
        <v>0.2</v>
      </c>
      <c r="Z102" s="230">
        <f t="shared" ref="Z102:Z133" si="49">IF(AND(Y102="x",W102="x"),"x",ROUND(AVERAGE(W102,Y102),1))</f>
        <v>1.4</v>
      </c>
      <c r="AA102" s="230">
        <f t="shared" ref="AA102:AA133" si="50">IF(AND(V102="x",Z102="x"),"x",IF(OR(V102="x",Z102="x"),AVERAGE(V102,Z102),ROUND((5-GEOMEAN(((5-V102)/5*4+1),((5-Z102)/5*4+1)))/4*5,1)))</f>
        <v>2.6</v>
      </c>
      <c r="AB102" s="238">
        <f t="shared" ref="AB102:AB133" si="51">IF(AND(R102="x",AA102="x"),"x",IF(OR(R102="x",AA102="x"),AVERAGE(R102,AA102),ROUND((5-GEOMEAN(((5-R102)/5*4+1),((5-AA102)/5*4+1)))/4*5,1)))</f>
        <v>3.9</v>
      </c>
    </row>
    <row r="103" spans="1:28" x14ac:dyDescent="0.35">
      <c r="A103" s="145" t="str">
        <f>'Crisis Indicator Data'!A100</f>
        <v xml:space="preserve">Floods in Sudan </v>
      </c>
      <c r="B103" s="146" t="str">
        <f>'Crisis Indicator Data'!B100</f>
        <v>Flood</v>
      </c>
      <c r="C103" s="146" t="str">
        <f>'Crisis Indicator Data'!C100</f>
        <v>SDN006</v>
      </c>
      <c r="D103" s="146" t="str">
        <f>'Crisis Indicator Data'!D100</f>
        <v>Sudan</v>
      </c>
      <c r="E103" s="147" t="str">
        <f>'Crisis Indicator Data'!E100</f>
        <v>SDN</v>
      </c>
      <c r="F103" s="236">
        <f>IF('Crisis Indicator Data'!F100="x","x",IF(LOG('Crisis Indicator Data'!F100)&lt;F$4,0,IF(LOG('Crisis Indicator Data'!F100)&gt;F$3,5,ROUND(5-(F$3-LOG('Crisis Indicator Data'!F100))/(F$3-F$4)*5,1))))</f>
        <v>5</v>
      </c>
      <c r="G103" s="141">
        <f>IF('Crisis Indicator Data'!F100="x","x",IF(B103="Regional crisis",('Crisis Indicator Data'!F100/VLOOKUP('Impact of the crisis'!$C103,'Regional Crises'!$B$1:$R$66,4,FALSE)),'Crisis Indicator Data'!F100/VLOOKUP('Impact of the crisis'!$E103,'Country Indicator Data'!$B$4:$P$300,15,FALSE)))</f>
        <v>0.77469991582491582</v>
      </c>
      <c r="H103" s="230">
        <f t="shared" si="39"/>
        <v>3.9</v>
      </c>
      <c r="I103" s="230">
        <f t="shared" si="40"/>
        <v>4.45</v>
      </c>
      <c r="J103" s="230">
        <f>IF('Crisis Indicator Data'!G100="x","x",IF(LOG('Crisis Indicator Data'!G100)&lt;J$4,0,IF(LOG('Crisis Indicator Data'!G100)&gt;J$3,5,ROUND(5-(J$3-LOG('Crisis Indicator Data'!G100))/(J$3-J$4)*5,1))))</f>
        <v>5</v>
      </c>
      <c r="K103" s="141">
        <f>IF('Crisis Indicator Data'!G100="x","x",IF(B103="Regional crisis",('Crisis Indicator Data'!G100/VLOOKUP('Impact of the crisis'!$C103,'Regional Crises'!$B$1:$R$66,5,FALSE)),'Crisis Indicator Data'!G100/VLOOKUP('Impact of the crisis'!$E103,'Country Indicator Data'!$B$4:$P$300,14,FALSE)))</f>
        <v>1</v>
      </c>
      <c r="L103" s="230">
        <f t="shared" si="41"/>
        <v>5</v>
      </c>
      <c r="M103" s="230">
        <f t="shared" si="42"/>
        <v>5</v>
      </c>
      <c r="N103" s="230">
        <f t="shared" si="43"/>
        <v>4.8</v>
      </c>
      <c r="O103" s="230">
        <f>IF('Crisis Indicator Data'!H100="x","x",IF('Crisis Indicator Data'!H100=0,0,IF(LOG('Crisis Indicator Data'!H100)&lt;O$4,0,IF(LOG('Crisis Indicator Data'!H100)&gt;O$3,5,ROUND(5-(O$3-LOG('Crisis Indicator Data'!H100))/(O$3-O$4)*5,1)))))</f>
        <v>1.7</v>
      </c>
      <c r="P103" s="140">
        <f>IF('Crisis Indicator Data'!H100="x","x",'Crisis Indicator Data'!H100/'Crisis Indicator Data'!G100)</f>
        <v>6.7672413793103446E-3</v>
      </c>
      <c r="Q103" s="230">
        <f t="shared" si="44"/>
        <v>0</v>
      </c>
      <c r="R103" s="230">
        <f t="shared" si="45"/>
        <v>0.85</v>
      </c>
      <c r="S103" s="230">
        <f>IF('Crisis Indicator Data'!I100="x","x",IF('Crisis Indicator Data'!I100=0,0,IF(LOG('Crisis Indicator Data'!I100)&lt;S$4,0,IF(LOG('Crisis Indicator Data'!I100)&gt;S$3,5,ROUND(5-(S$3-LOG('Crisis Indicator Data'!I100))/(S$3-S$4)*5,1)))))</f>
        <v>2.8</v>
      </c>
      <c r="T103" s="140">
        <f>IF('Crisis Indicator Data'!H100="x","x",IF('Crisis Indicator Data'!I100="x","x",'Crisis Indicator Data'!I100/'Crisis Indicator Data'!H100))</f>
        <v>0.27707006369426751</v>
      </c>
      <c r="U103" s="230">
        <f t="shared" si="46"/>
        <v>5</v>
      </c>
      <c r="V103" s="230">
        <f t="shared" si="47"/>
        <v>3.9</v>
      </c>
      <c r="W103" s="230">
        <f>IF('Crisis Indicator Data'!L100="x","x",IF('Crisis Indicator Data'!L100=0,0,IF(LOG('Crisis Indicator Data'!L100)&lt;W$4,0,IF(LOG('Crisis Indicator Data'!L100)&gt;W$3,5,ROUND(5-(W$3-LOG('Crisis Indicator Data'!L100))/(W$3-W$4)*5,1)))))</f>
        <v>2.7</v>
      </c>
      <c r="X103" s="237">
        <f>IF(OR('Crisis Indicator Data'!L100="x",'Crisis Indicator Data'!H100="x"),"x",'Crisis Indicator Data'!L100/'Crisis Indicator Data'!H100)</f>
        <v>2.6751592356687897E-4</v>
      </c>
      <c r="Y103" s="230">
        <f t="shared" si="48"/>
        <v>5</v>
      </c>
      <c r="Z103" s="230">
        <f t="shared" si="49"/>
        <v>3.9</v>
      </c>
      <c r="AA103" s="230">
        <f t="shared" si="50"/>
        <v>3.9</v>
      </c>
      <c r="AB103" s="238">
        <f t="shared" si="51"/>
        <v>2.7</v>
      </c>
    </row>
    <row r="104" spans="1:28" x14ac:dyDescent="0.35">
      <c r="A104" s="145" t="str">
        <f>'Crisis Indicator Data'!A101</f>
        <v>Refugees from Ethiopia</v>
      </c>
      <c r="B104" s="146" t="str">
        <f>'Crisis Indicator Data'!B101</f>
        <v>International displacement</v>
      </c>
      <c r="C104" s="146" t="str">
        <f>'Crisis Indicator Data'!C101</f>
        <v>SDN007</v>
      </c>
      <c r="D104" s="146" t="str">
        <f>'Crisis Indicator Data'!D101</f>
        <v>Sudan</v>
      </c>
      <c r="E104" s="147" t="str">
        <f>'Crisis Indicator Data'!E101</f>
        <v>SDN</v>
      </c>
      <c r="F104" s="236">
        <f>IF('Crisis Indicator Data'!F101="x","x",IF(LOG('Crisis Indicator Data'!F101)&lt;F$4,0,IF(LOG('Crisis Indicator Data'!F101)&gt;F$3,5,ROUND(5-(F$3-LOG('Crisis Indicator Data'!F101))/(F$3-F$4)*5,1))))</f>
        <v>3.8</v>
      </c>
      <c r="G104" s="141">
        <f>IF('Crisis Indicator Data'!F101="x","x",IF(B104="Regional crisis",('Crisis Indicator Data'!F101/VLOOKUP('Impact of the crisis'!$C104,'Regional Crises'!$B$1:$R$66,4,FALSE)),'Crisis Indicator Data'!F101/VLOOKUP('Impact of the crisis'!$E104,'Country Indicator Data'!$B$4:$P$300,15,FALSE)))</f>
        <v>7.575757575757576E-2</v>
      </c>
      <c r="H104" s="230">
        <f t="shared" si="39"/>
        <v>0.3</v>
      </c>
      <c r="I104" s="230">
        <f t="shared" si="40"/>
        <v>2.0499999999999998</v>
      </c>
      <c r="J104" s="230">
        <f>IF('Crisis Indicator Data'!G101="x","x",IF(LOG('Crisis Indicator Data'!G101)&lt;J$4,0,IF(LOG('Crisis Indicator Data'!G101)&gt;J$3,5,ROUND(5-(J$3-LOG('Crisis Indicator Data'!G101))/(J$3-J$4)*5,1))))</f>
        <v>3.8</v>
      </c>
      <c r="K104" s="141">
        <f>IF('Crisis Indicator Data'!G101="x","x",IF(B104="Regional crisis",('Crisis Indicator Data'!G101/VLOOKUP('Impact of the crisis'!$C104,'Regional Crises'!$B$1:$R$66,5,FALSE)),'Crisis Indicator Data'!G101/VLOOKUP('Impact of the crisis'!$E104,'Country Indicator Data'!$B$4:$P$300,14,FALSE)))</f>
        <v>0.2980603448275862</v>
      </c>
      <c r="L104" s="230">
        <f t="shared" si="41"/>
        <v>1.5</v>
      </c>
      <c r="M104" s="230">
        <f t="shared" si="42"/>
        <v>2.65</v>
      </c>
      <c r="N104" s="230">
        <f t="shared" si="43"/>
        <v>2.4</v>
      </c>
      <c r="O104" s="230">
        <f>IF('Crisis Indicator Data'!H101="x","x",IF('Crisis Indicator Data'!H101=0,0,IF(LOG('Crisis Indicator Data'!H101)&lt;O$4,0,IF(LOG('Crisis Indicator Data'!H101)&gt;O$3,5,ROUND(5-(O$3-LOG('Crisis Indicator Data'!H101))/(O$3-O$4)*5,1)))))</f>
        <v>4.4000000000000004</v>
      </c>
      <c r="P104" s="140">
        <f>IF('Crisis Indicator Data'!H101="x","x",'Crisis Indicator Data'!H101/'Crisis Indicator Data'!G101)</f>
        <v>1</v>
      </c>
      <c r="Q104" s="230">
        <f t="shared" si="44"/>
        <v>5</v>
      </c>
      <c r="R104" s="230">
        <f t="shared" si="45"/>
        <v>4.7</v>
      </c>
      <c r="S104" s="230">
        <f>IF('Crisis Indicator Data'!I101="x","x",IF('Crisis Indicator Data'!I101=0,0,IF(LOG('Crisis Indicator Data'!I101)&lt;S$4,0,IF(LOG('Crisis Indicator Data'!I101)&gt;S$3,5,ROUND(5-(S$3-LOG('Crisis Indicator Data'!I101))/(S$3-S$4)*5,1)))))</f>
        <v>2.6</v>
      </c>
      <c r="T104" s="140">
        <f>IF('Crisis Indicator Data'!H101="x","x",IF('Crisis Indicator Data'!I101="x","x",'Crisis Indicator Data'!I101/'Crisis Indicator Data'!H101))</f>
        <v>5.133767172812726E-3</v>
      </c>
      <c r="U104" s="230">
        <f t="shared" si="46"/>
        <v>0.2</v>
      </c>
      <c r="V104" s="230">
        <f t="shared" si="47"/>
        <v>1.4</v>
      </c>
      <c r="W104" s="230">
        <f>IF('Crisis Indicator Data'!L101="x","x",IF('Crisis Indicator Data'!L101=0,0,IF(LOG('Crisis Indicator Data'!L101)&lt;W$4,0,IF(LOG('Crisis Indicator Data'!L101)&gt;W$3,5,ROUND(5-(W$3-LOG('Crisis Indicator Data'!L101))/(W$3-W$4)*5,1)))))</f>
        <v>0</v>
      </c>
      <c r="X104" s="237">
        <f>IF(OR('Crisis Indicator Data'!L101="x",'Crisis Indicator Data'!H101="x"),"x",'Crisis Indicator Data'!L101/'Crisis Indicator Data'!H101)</f>
        <v>0</v>
      </c>
      <c r="Y104" s="230">
        <f t="shared" si="48"/>
        <v>0</v>
      </c>
      <c r="Z104" s="230">
        <f t="shared" si="49"/>
        <v>0</v>
      </c>
      <c r="AA104" s="230">
        <f t="shared" si="50"/>
        <v>0.7</v>
      </c>
      <c r="AB104" s="238">
        <f t="shared" si="51"/>
        <v>3.3</v>
      </c>
    </row>
    <row r="105" spans="1:28" x14ac:dyDescent="0.35">
      <c r="A105" s="145" t="str">
        <f>'Crisis Indicator Data'!A102</f>
        <v>Violence West-Darfur</v>
      </c>
      <c r="B105" s="146" t="str">
        <f>'Crisis Indicator Data'!B102</f>
        <v>Other type of violence</v>
      </c>
      <c r="C105" s="146" t="str">
        <f>'Crisis Indicator Data'!C102</f>
        <v>SDN008</v>
      </c>
      <c r="D105" s="146" t="str">
        <f>'Crisis Indicator Data'!D102</f>
        <v>Sudan</v>
      </c>
      <c r="E105" s="147" t="str">
        <f>'Crisis Indicator Data'!E102</f>
        <v>SDN</v>
      </c>
      <c r="F105" s="236">
        <f>IF('Crisis Indicator Data'!F102="x","x",IF(LOG('Crisis Indicator Data'!F102)&lt;F$4,0,IF(LOG('Crisis Indicator Data'!F102)&gt;F$3,5,ROUND(5-(F$3-LOG('Crisis Indicator Data'!F102))/(F$3-F$4)*5,1))))</f>
        <v>3.2</v>
      </c>
      <c r="G105" s="141">
        <f>IF('Crisis Indicator Data'!F102="x","x",IF(B105="Regional crisis",('Crisis Indicator Data'!F102/VLOOKUP('Impact of the crisis'!$C105,'Regional Crises'!$B$1:$R$66,4,FALSE)),'Crisis Indicator Data'!F102/VLOOKUP('Impact of the crisis'!$E105,'Country Indicator Data'!$B$4:$P$300,15,FALSE)))</f>
        <v>3.3442760942760941E-2</v>
      </c>
      <c r="H105" s="230">
        <f t="shared" si="39"/>
        <v>0.1</v>
      </c>
      <c r="I105" s="230">
        <f t="shared" si="40"/>
        <v>1.6500000000000001</v>
      </c>
      <c r="J105" s="230">
        <f>IF('Crisis Indicator Data'!G102="x","x",IF(LOG('Crisis Indicator Data'!G102)&lt;J$4,0,IF(LOG('Crisis Indicator Data'!G102)&gt;J$3,5,ROUND(5-(J$3-LOG('Crisis Indicator Data'!G102))/(J$3-J$4)*5,1))))</f>
        <v>0.9</v>
      </c>
      <c r="K105" s="141">
        <f>IF('Crisis Indicator Data'!G102="x","x",IF(B105="Regional crisis",('Crisis Indicator Data'!G102/VLOOKUP('Impact of the crisis'!$C105,'Regional Crises'!$B$1:$R$66,5,FALSE)),'Crisis Indicator Data'!G102/VLOOKUP('Impact of the crisis'!$E105,'Country Indicator Data'!$B$4:$P$300,14,FALSE)))</f>
        <v>3.9612068965517243E-2</v>
      </c>
      <c r="L105" s="230">
        <f t="shared" si="41"/>
        <v>0.1</v>
      </c>
      <c r="M105" s="230">
        <f t="shared" si="42"/>
        <v>0.5</v>
      </c>
      <c r="N105" s="230">
        <f t="shared" si="43"/>
        <v>1.1000000000000001</v>
      </c>
      <c r="O105" s="230">
        <f>IF('Crisis Indicator Data'!H102="x","x",IF('Crisis Indicator Data'!H102=0,0,IF(LOG('Crisis Indicator Data'!H102)&lt;O$4,0,IF(LOG('Crisis Indicator Data'!H102)&gt;O$3,5,ROUND(5-(O$3-LOG('Crisis Indicator Data'!H102))/(O$3-O$4)*5,1)))))</f>
        <v>2.5</v>
      </c>
      <c r="P105" s="140">
        <f>IF('Crisis Indicator Data'!H102="x","x",'Crisis Indicator Data'!H102/'Crisis Indicator Data'!G102)</f>
        <v>0.55331882480957562</v>
      </c>
      <c r="Q105" s="230">
        <f t="shared" si="44"/>
        <v>2.7</v>
      </c>
      <c r="R105" s="230">
        <f t="shared" si="45"/>
        <v>2.6</v>
      </c>
      <c r="S105" s="230">
        <f>IF('Crisis Indicator Data'!I102="x","x",IF('Crisis Indicator Data'!I102=0,0,IF(LOG('Crisis Indicator Data'!I102)&lt;S$4,0,IF(LOG('Crisis Indicator Data'!I102)&gt;S$3,5,ROUND(5-(S$3-LOG('Crisis Indicator Data'!I102))/(S$3-S$4)*5,1)))))</f>
        <v>3.6</v>
      </c>
      <c r="T105" s="140">
        <f>IF('Crisis Indicator Data'!H102="x","x",IF('Crisis Indicator Data'!I102="x","x",'Crisis Indicator Data'!I102/'Crisis Indicator Data'!H102))</f>
        <v>0.33136676499508355</v>
      </c>
      <c r="U105" s="230">
        <f t="shared" si="46"/>
        <v>5</v>
      </c>
      <c r="V105" s="230">
        <f t="shared" si="47"/>
        <v>4.3</v>
      </c>
      <c r="W105" s="230">
        <f>IF('Crisis Indicator Data'!L102="x","x",IF('Crisis Indicator Data'!L102=0,0,IF(LOG('Crisis Indicator Data'!L102)&lt;W$4,0,IF(LOG('Crisis Indicator Data'!L102)&gt;W$3,5,ROUND(5-(W$3-LOG('Crisis Indicator Data'!L102))/(W$3-W$4)*5,1)))))</f>
        <v>3.1</v>
      </c>
      <c r="X105" s="237">
        <f>IF(OR('Crisis Indicator Data'!L102="x",'Crisis Indicator Data'!H102="x"),"x",'Crisis Indicator Data'!L102/'Crisis Indicator Data'!H102)</f>
        <v>1.5339233038348082E-4</v>
      </c>
      <c r="Y105" s="230">
        <f t="shared" si="48"/>
        <v>5</v>
      </c>
      <c r="Z105" s="230">
        <f t="shared" si="49"/>
        <v>4.0999999999999996</v>
      </c>
      <c r="AA105" s="230">
        <f t="shared" si="50"/>
        <v>4.2</v>
      </c>
      <c r="AB105" s="238">
        <f t="shared" si="51"/>
        <v>3.5</v>
      </c>
    </row>
    <row r="106" spans="1:28" x14ac:dyDescent="0.35">
      <c r="A106" s="145" t="str">
        <f>'Crisis Indicator Data'!A103</f>
        <v>Drought in Senegal</v>
      </c>
      <c r="B106" s="146" t="str">
        <f>'Crisis Indicator Data'!B103</f>
        <v>Drought</v>
      </c>
      <c r="C106" s="146" t="str">
        <f>'Crisis Indicator Data'!C103</f>
        <v>SEN002</v>
      </c>
      <c r="D106" s="146" t="str">
        <f>'Crisis Indicator Data'!D103</f>
        <v>Senegal</v>
      </c>
      <c r="E106" s="147" t="str">
        <f>'Crisis Indicator Data'!E103</f>
        <v>SEN</v>
      </c>
      <c r="F106" s="236">
        <f>IF('Crisis Indicator Data'!F103="x","x",IF(LOG('Crisis Indicator Data'!F103)&lt;F$4,0,IF(LOG('Crisis Indicator Data'!F103)&gt;F$3,5,ROUND(5-(F$3-LOG('Crisis Indicator Data'!F103))/(F$3-F$4)*5,1))))</f>
        <v>3.8</v>
      </c>
      <c r="G106" s="141">
        <f>IF('Crisis Indicator Data'!F103="x","x",IF(B106="Regional crisis",('Crisis Indicator Data'!F103/VLOOKUP('Impact of the crisis'!$C106,'Regional Crises'!$B$1:$R$66,4,FALSE)),'Crisis Indicator Data'!F103/VLOOKUP('Impact of the crisis'!$E106,'Country Indicator Data'!$B$4:$P$300,15,FALSE)))</f>
        <v>1</v>
      </c>
      <c r="H106" s="230">
        <f t="shared" si="39"/>
        <v>5</v>
      </c>
      <c r="I106" s="230">
        <f t="shared" si="40"/>
        <v>4.4000000000000004</v>
      </c>
      <c r="J106" s="230">
        <f>IF('Crisis Indicator Data'!G103="x","x",IF(LOG('Crisis Indicator Data'!G103)&lt;J$4,0,IF(LOG('Crisis Indicator Data'!G103)&gt;J$3,5,ROUND(5-(J$3-LOG('Crisis Indicator Data'!G103))/(J$3-J$4)*5,1))))</f>
        <v>4.0999999999999996</v>
      </c>
      <c r="K106" s="141">
        <f>IF('Crisis Indicator Data'!G103="x","x",IF(B106="Regional crisis",('Crisis Indicator Data'!G103/VLOOKUP('Impact of the crisis'!$C106,'Regional Crises'!$B$1:$R$66,5,FALSE)),'Crisis Indicator Data'!G103/VLOOKUP('Impact of the crisis'!$E106,'Country Indicator Data'!$B$4:$P$300,14,FALSE)))</f>
        <v>1</v>
      </c>
      <c r="L106" s="230">
        <f t="shared" si="41"/>
        <v>5</v>
      </c>
      <c r="M106" s="230">
        <f t="shared" si="42"/>
        <v>4.55</v>
      </c>
      <c r="N106" s="230">
        <f t="shared" si="43"/>
        <v>4.5</v>
      </c>
      <c r="O106" s="230">
        <f>IF('Crisis Indicator Data'!H103="x","x",IF('Crisis Indicator Data'!H103=0,0,IF(LOG('Crisis Indicator Data'!H103)&lt;O$4,0,IF(LOG('Crisis Indicator Data'!H103)&gt;O$3,5,ROUND(5-(O$3-LOG('Crisis Indicator Data'!H103))/(O$3-O$4)*5,1)))))</f>
        <v>3.3</v>
      </c>
      <c r="P106" s="140">
        <f>IF('Crisis Indicator Data'!H103="x","x",'Crisis Indicator Data'!H103/'Crisis Indicator Data'!G103)</f>
        <v>0.19079537973547189</v>
      </c>
      <c r="Q106" s="230">
        <f t="shared" si="44"/>
        <v>0.9</v>
      </c>
      <c r="R106" s="230">
        <f t="shared" si="45"/>
        <v>2.1</v>
      </c>
      <c r="S106" s="230" t="str">
        <f>IF('Crisis Indicator Data'!I103="x","x",IF('Crisis Indicator Data'!I103=0,0,IF(LOG('Crisis Indicator Data'!I103)&lt;S$4,0,IF(LOG('Crisis Indicator Data'!I103)&gt;S$3,5,ROUND(5-(S$3-LOG('Crisis Indicator Data'!I103))/(S$3-S$4)*5,1)))))</f>
        <v>x</v>
      </c>
      <c r="T106" s="140" t="str">
        <f>IF('Crisis Indicator Data'!H103="x","x",IF('Crisis Indicator Data'!I103="x","x",'Crisis Indicator Data'!I103/'Crisis Indicator Data'!H103))</f>
        <v>x</v>
      </c>
      <c r="U106" s="230" t="str">
        <f t="shared" si="46"/>
        <v>x</v>
      </c>
      <c r="V106" s="230" t="str">
        <f t="shared" si="47"/>
        <v>x</v>
      </c>
      <c r="W106" s="230">
        <f>IF('Crisis Indicator Data'!L103="x","x",IF('Crisis Indicator Data'!L103=0,0,IF(LOG('Crisis Indicator Data'!L103)&lt;W$4,0,IF(LOG('Crisis Indicator Data'!L103)&gt;W$3,5,ROUND(5-(W$3-LOG('Crisis Indicator Data'!L103))/(W$3-W$4)*5,1)))))</f>
        <v>0</v>
      </c>
      <c r="X106" s="237">
        <f>IF(OR('Crisis Indicator Data'!L103="x",'Crisis Indicator Data'!H103="x"),"x",'Crisis Indicator Data'!L103/'Crisis Indicator Data'!H103)</f>
        <v>0</v>
      </c>
      <c r="Y106" s="230">
        <f t="shared" si="48"/>
        <v>0</v>
      </c>
      <c r="Z106" s="230">
        <f t="shared" si="49"/>
        <v>0</v>
      </c>
      <c r="AA106" s="230">
        <f t="shared" si="50"/>
        <v>0</v>
      </c>
      <c r="AB106" s="238">
        <f t="shared" si="51"/>
        <v>1.2</v>
      </c>
    </row>
    <row r="107" spans="1:28" x14ac:dyDescent="0.35">
      <c r="A107" s="145" t="str">
        <f>'Crisis Indicator Data'!A104</f>
        <v>Complex crisis in El Salvador</v>
      </c>
      <c r="B107" s="146" t="str">
        <f>'Crisis Indicator Data'!B104</f>
        <v>Complex crisis</v>
      </c>
      <c r="C107" s="146" t="str">
        <f>'Crisis Indicator Data'!C104</f>
        <v>SLV001</v>
      </c>
      <c r="D107" s="146" t="str">
        <f>'Crisis Indicator Data'!D104</f>
        <v>El Salvador</v>
      </c>
      <c r="E107" s="147" t="str">
        <f>'Crisis Indicator Data'!E104</f>
        <v>SLV</v>
      </c>
      <c r="F107" s="236">
        <f>IF('Crisis Indicator Data'!F104="x","x",IF(LOG('Crisis Indicator Data'!F104)&lt;F$4,0,IF(LOG('Crisis Indicator Data'!F104)&gt;F$3,5,ROUND(5-(F$3-LOG('Crisis Indicator Data'!F104))/(F$3-F$4)*5,1))))</f>
        <v>2.2000000000000002</v>
      </c>
      <c r="G107" s="141">
        <f>IF('Crisis Indicator Data'!F104="x","x",IF(B107="Regional crisis",('Crisis Indicator Data'!F104/VLOOKUP('Impact of the crisis'!$C107,'Regional Crises'!$B$1:$R$66,4,FALSE)),'Crisis Indicator Data'!F104/VLOOKUP('Impact of the crisis'!$E107,'Country Indicator Data'!$B$4:$P$300,15,FALSE)))</f>
        <v>0.99903474903474898</v>
      </c>
      <c r="H107" s="230">
        <f t="shared" si="39"/>
        <v>5</v>
      </c>
      <c r="I107" s="230">
        <f t="shared" si="40"/>
        <v>3.6</v>
      </c>
      <c r="J107" s="230">
        <f>IF('Crisis Indicator Data'!G104="x","x",IF(LOG('Crisis Indicator Data'!G104)&lt;J$4,0,IF(LOG('Crisis Indicator Data'!G104)&gt;J$3,5,ROUND(5-(J$3-LOG('Crisis Indicator Data'!G104))/(J$3-J$4)*5,1))))</f>
        <v>2.8</v>
      </c>
      <c r="K107" s="141">
        <f>IF('Crisis Indicator Data'!G104="x","x",IF(B107="Regional crisis",('Crisis Indicator Data'!G104/VLOOKUP('Impact of the crisis'!$C107,'Regional Crises'!$B$1:$R$66,5,FALSE)),'Crisis Indicator Data'!G104/VLOOKUP('Impact of the crisis'!$E107,'Country Indicator Data'!$B$4:$P$300,14,FALSE)))</f>
        <v>1</v>
      </c>
      <c r="L107" s="230">
        <f t="shared" si="41"/>
        <v>5</v>
      </c>
      <c r="M107" s="230">
        <f t="shared" si="42"/>
        <v>3.9</v>
      </c>
      <c r="N107" s="230">
        <f t="shared" si="43"/>
        <v>3.8</v>
      </c>
      <c r="O107" s="230">
        <f>IF('Crisis Indicator Data'!H104="x","x",IF('Crisis Indicator Data'!H104=0,0,IF(LOG('Crisis Indicator Data'!H104)&lt;O$4,0,IF(LOG('Crisis Indicator Data'!H104)&gt;O$3,5,ROUND(5-(O$3-LOG('Crisis Indicator Data'!H104))/(O$3-O$4)*5,1)))))</f>
        <v>3.3</v>
      </c>
      <c r="P107" s="140">
        <f>IF('Crisis Indicator Data'!H104="x","x",'Crisis Indicator Data'!H104/'Crisis Indicator Data'!G104)</f>
        <v>0.47761194029850745</v>
      </c>
      <c r="Q107" s="230">
        <f t="shared" si="44"/>
        <v>2.4</v>
      </c>
      <c r="R107" s="230">
        <f t="shared" si="45"/>
        <v>2.8499999999999996</v>
      </c>
      <c r="S107" s="230">
        <f>IF('Crisis Indicator Data'!I104="x","x",IF('Crisis Indicator Data'!I104=0,0,IF(LOG('Crisis Indicator Data'!I104)&lt;S$4,0,IF(LOG('Crisis Indicator Data'!I104)&gt;S$3,5,ROUND(5-(S$3-LOG('Crisis Indicator Data'!I104))/(S$3-S$4)*5,1)))))</f>
        <v>1.6</v>
      </c>
      <c r="T107" s="140">
        <f>IF('Crisis Indicator Data'!H104="x","x",IF('Crisis Indicator Data'!I104="x","x",'Crisis Indicator Data'!I104/'Crisis Indicator Data'!H104))</f>
        <v>4.0625000000000001E-3</v>
      </c>
      <c r="U107" s="230">
        <f t="shared" si="46"/>
        <v>0.1</v>
      </c>
      <c r="V107" s="230">
        <f t="shared" si="47"/>
        <v>0.9</v>
      </c>
      <c r="W107" s="230">
        <f>IF('Crisis Indicator Data'!L104="x","x",IF('Crisis Indicator Data'!L104=0,0,IF(LOG('Crisis Indicator Data'!L104)&lt;W$4,0,IF(LOG('Crisis Indicator Data'!L104)&gt;W$3,5,ROUND(5-(W$3-LOG('Crisis Indicator Data'!L104))/(W$3-W$4)*5,1)))))</f>
        <v>4.2</v>
      </c>
      <c r="X107" s="237">
        <f>IF(OR('Crisis Indicator Data'!L104="x",'Crisis Indicator Data'!H104="x"),"x",'Crisis Indicator Data'!L104/'Crisis Indicator Data'!H104)</f>
        <v>2.9250000000000001E-4</v>
      </c>
      <c r="Y107" s="230">
        <f t="shared" si="48"/>
        <v>5</v>
      </c>
      <c r="Z107" s="230">
        <f t="shared" si="49"/>
        <v>4.5999999999999996</v>
      </c>
      <c r="AA107" s="230">
        <f t="shared" si="50"/>
        <v>3.3</v>
      </c>
      <c r="AB107" s="238">
        <f t="shared" si="51"/>
        <v>3.1</v>
      </c>
    </row>
    <row r="108" spans="1:28" x14ac:dyDescent="0.35">
      <c r="A108" s="145" t="str">
        <f>'Crisis Indicator Data'!A105</f>
        <v>Complex crisis in Somalia</v>
      </c>
      <c r="B108" s="146" t="str">
        <f>'Crisis Indicator Data'!B105</f>
        <v>Complex crisis</v>
      </c>
      <c r="C108" s="146" t="str">
        <f>'Crisis Indicator Data'!C105</f>
        <v>SOM001</v>
      </c>
      <c r="D108" s="146" t="str">
        <f>'Crisis Indicator Data'!D105</f>
        <v>Somalia</v>
      </c>
      <c r="E108" s="147" t="str">
        <f>'Crisis Indicator Data'!E105</f>
        <v>SOM</v>
      </c>
      <c r="F108" s="236">
        <f>IF('Crisis Indicator Data'!F105="x","x",IF(LOG('Crisis Indicator Data'!F105)&lt;F$4,0,IF(LOG('Crisis Indicator Data'!F105)&gt;F$3,5,ROUND(5-(F$3-LOG('Crisis Indicator Data'!F105))/(F$3-F$4)*5,1))))</f>
        <v>4.7</v>
      </c>
      <c r="G108" s="141">
        <f>IF('Crisis Indicator Data'!F105="x","x",IF(B108="Regional crisis",('Crisis Indicator Data'!F105/VLOOKUP('Impact of the crisis'!$C108,'Regional Crises'!$B$1:$R$66,4,FALSE)),'Crisis Indicator Data'!F105/VLOOKUP('Impact of the crisis'!$E108,'Country Indicator Data'!$B$4:$P$300,15,FALSE)))</f>
        <v>1</v>
      </c>
      <c r="H108" s="230">
        <f t="shared" si="39"/>
        <v>5</v>
      </c>
      <c r="I108" s="230">
        <f t="shared" si="40"/>
        <v>4.8499999999999996</v>
      </c>
      <c r="J108" s="230">
        <f>IF('Crisis Indicator Data'!G105="x","x",IF(LOG('Crisis Indicator Data'!G105)&lt;J$4,0,IF(LOG('Crisis Indicator Data'!G105)&gt;J$3,5,ROUND(5-(J$3-LOG('Crisis Indicator Data'!G105))/(J$3-J$4)*5,1))))</f>
        <v>4</v>
      </c>
      <c r="K108" s="141">
        <f>IF('Crisis Indicator Data'!G105="x","x",IF(B108="Regional crisis",('Crisis Indicator Data'!G105/VLOOKUP('Impact of the crisis'!$C108,'Regional Crises'!$B$1:$R$66,5,FALSE)),'Crisis Indicator Data'!G105/VLOOKUP('Impact of the crisis'!$E108,'Country Indicator Data'!$B$4:$P$300,14,FALSE)))</f>
        <v>1</v>
      </c>
      <c r="L108" s="230">
        <f t="shared" si="41"/>
        <v>5</v>
      </c>
      <c r="M108" s="230">
        <f t="shared" si="42"/>
        <v>4.5</v>
      </c>
      <c r="N108" s="230">
        <f t="shared" si="43"/>
        <v>4.7</v>
      </c>
      <c r="O108" s="230">
        <f>IF('Crisis Indicator Data'!H105="x","x",IF('Crisis Indicator Data'!H105=0,0,IF(LOG('Crisis Indicator Data'!H105)&lt;O$4,0,IF(LOG('Crisis Indicator Data'!H105)&gt;O$3,5,ROUND(5-(O$3-LOG('Crisis Indicator Data'!H105))/(O$3-O$4)*5,1)))))</f>
        <v>4.5</v>
      </c>
      <c r="P108" s="140">
        <f>IF('Crisis Indicator Data'!H105="x","x",'Crisis Indicator Data'!H105/'Crisis Indicator Data'!G105)</f>
        <v>0.99879403364011421</v>
      </c>
      <c r="Q108" s="230">
        <f t="shared" si="44"/>
        <v>5</v>
      </c>
      <c r="R108" s="230">
        <f t="shared" si="45"/>
        <v>4.75</v>
      </c>
      <c r="S108" s="230">
        <f>IF('Crisis Indicator Data'!I105="x","x",IF('Crisis Indicator Data'!I105=0,0,IF(LOG('Crisis Indicator Data'!I105)&lt;S$4,0,IF(LOG('Crisis Indicator Data'!I105)&gt;S$3,5,ROUND(5-(S$3-LOG('Crisis Indicator Data'!I105))/(S$3-S$4)*5,1)))))</f>
        <v>5</v>
      </c>
      <c r="T108" s="140">
        <f>IF('Crisis Indicator Data'!H105="x","x",IF('Crisis Indicator Data'!I105="x","x",'Crisis Indicator Data'!I105/'Crisis Indicator Data'!H105))</f>
        <v>0.23716319267920691</v>
      </c>
      <c r="U108" s="230">
        <f t="shared" si="46"/>
        <v>5</v>
      </c>
      <c r="V108" s="230">
        <f t="shared" si="47"/>
        <v>5</v>
      </c>
      <c r="W108" s="230">
        <f>IF('Crisis Indicator Data'!L105="x","x",IF('Crisis Indicator Data'!L105=0,0,IF(LOG('Crisis Indicator Data'!L105)&lt;W$4,0,IF(LOG('Crisis Indicator Data'!L105)&gt;W$3,5,ROUND(5-(W$3-LOG('Crisis Indicator Data'!L105))/(W$3-W$4)*5,1)))))</f>
        <v>4.7</v>
      </c>
      <c r="X108" s="237">
        <f>IF(OR('Crisis Indicator Data'!L105="x",'Crisis Indicator Data'!H105="x"),"x",'Crisis Indicator Data'!L105/'Crisis Indicator Data'!H105)</f>
        <v>1.1661159125571936E-4</v>
      </c>
      <c r="Y108" s="230">
        <f t="shared" si="48"/>
        <v>5</v>
      </c>
      <c r="Z108" s="230">
        <f t="shared" si="49"/>
        <v>4.9000000000000004</v>
      </c>
      <c r="AA108" s="230">
        <f t="shared" si="50"/>
        <v>5</v>
      </c>
      <c r="AB108" s="238">
        <f t="shared" si="51"/>
        <v>4.9000000000000004</v>
      </c>
    </row>
    <row r="109" spans="1:28" x14ac:dyDescent="0.3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7" t="str">
        <f>'Crisis Indicator Data'!E106</f>
        <v>SOM</v>
      </c>
      <c r="F109" s="236">
        <f>IF('Crisis Indicator Data'!F106="x","x",IF(LOG('Crisis Indicator Data'!F106)&lt;F$4,0,IF(LOG('Crisis Indicator Data'!F106)&gt;F$3,5,ROUND(5-(F$3-LOG('Crisis Indicator Data'!F106))/(F$3-F$4)*5,1))))</f>
        <v>2.4</v>
      </c>
      <c r="G109" s="141">
        <f>IF('Crisis Indicator Data'!F106="x","x",IF(B109="Regional crisis",('Crisis Indicator Data'!F106/VLOOKUP('Impact of the crisis'!$C109,'Regional Crises'!$B$1:$R$66,4,FALSE)),'Crisis Indicator Data'!F106/VLOOKUP('Impact of the crisis'!$E109,'Country Indicator Data'!$B$4:$P$300,15,FALSE)))</f>
        <v>4.5965505148723183E-2</v>
      </c>
      <c r="H109" s="230">
        <f t="shared" si="39"/>
        <v>0.1</v>
      </c>
      <c r="I109" s="230">
        <f t="shared" si="40"/>
        <v>1.25</v>
      </c>
      <c r="J109" s="230">
        <f>IF('Crisis Indicator Data'!G106="x","x",IF(LOG('Crisis Indicator Data'!G106)&lt;J$4,0,IF(LOG('Crisis Indicator Data'!G106)&gt;J$3,5,ROUND(5-(J$3-LOG('Crisis Indicator Data'!G106))/(J$3-J$4)*5,1))))</f>
        <v>0.4</v>
      </c>
      <c r="K109" s="141">
        <f>IF('Crisis Indicator Data'!G106="x","x",IF(B109="Regional crisis",('Crisis Indicator Data'!G106/VLOOKUP('Impact of the crisis'!$C109,'Regional Crises'!$B$1:$R$66,5,FALSE)),'Crisis Indicator Data'!G106/VLOOKUP('Impact of the crisis'!$E109,'Country Indicator Data'!$B$4:$P$300,14,FALSE)))</f>
        <v>8.3909869882576954E-2</v>
      </c>
      <c r="L109" s="230">
        <f t="shared" si="41"/>
        <v>0.4</v>
      </c>
      <c r="M109" s="230">
        <f t="shared" si="42"/>
        <v>0.4</v>
      </c>
      <c r="N109" s="230">
        <f t="shared" si="43"/>
        <v>0.8</v>
      </c>
      <c r="O109" s="230">
        <f>IF('Crisis Indicator Data'!H106="x","x",IF('Crisis Indicator Data'!H106=0,0,IF(LOG('Crisis Indicator Data'!H106)&lt;O$4,0,IF(LOG('Crisis Indicator Data'!H106)&gt;O$3,5,ROUND(5-(O$3-LOG('Crisis Indicator Data'!H106))/(O$3-O$4)*5,1)))))</f>
        <v>0</v>
      </c>
      <c r="P109" s="140">
        <f>IF('Crisis Indicator Data'!H106="x","x",'Crisis Indicator Data'!H106/'Crisis Indicator Data'!G106)</f>
        <v>1.8910741301059002E-2</v>
      </c>
      <c r="Q109" s="230">
        <f t="shared" si="44"/>
        <v>0</v>
      </c>
      <c r="R109" s="230">
        <f t="shared" si="45"/>
        <v>0</v>
      </c>
      <c r="S109" s="230">
        <f>IF('Crisis Indicator Data'!I106="x","x",IF('Crisis Indicator Data'!I106=0,0,IF(LOG('Crisis Indicator Data'!I106)&lt;S$4,0,IF(LOG('Crisis Indicator Data'!I106)&gt;S$3,5,ROUND(5-(S$3-LOG('Crisis Indicator Data'!I106))/(S$3-S$4)*5,1)))))</f>
        <v>2</v>
      </c>
      <c r="T109" s="140">
        <f>IF('Crisis Indicator Data'!H106="x","x",IF('Crisis Indicator Data'!I106="x","x",'Crisis Indicator Data'!I106/'Crisis Indicator Data'!H106))</f>
        <v>1</v>
      </c>
      <c r="U109" s="230">
        <f t="shared" si="46"/>
        <v>5</v>
      </c>
      <c r="V109" s="230">
        <f t="shared" si="47"/>
        <v>3.5</v>
      </c>
      <c r="W109" s="230">
        <f>IF('Crisis Indicator Data'!L106="x","x",IF('Crisis Indicator Data'!L106=0,0,IF(LOG('Crisis Indicator Data'!L106)&lt;W$4,0,IF(LOG('Crisis Indicator Data'!L106)&gt;W$3,5,ROUND(5-(W$3-LOG('Crisis Indicator Data'!L106))/(W$3-W$4)*5,1)))))</f>
        <v>2.8</v>
      </c>
      <c r="X109" s="237">
        <f>IF(OR('Crisis Indicator Data'!L106="x",'Crisis Indicator Data'!H106="x"),"x",'Crisis Indicator Data'!L106/'Crisis Indicator Data'!H106)</f>
        <v>3.64E-3</v>
      </c>
      <c r="Y109" s="230">
        <f t="shared" si="48"/>
        <v>5</v>
      </c>
      <c r="Z109" s="230">
        <f t="shared" si="49"/>
        <v>3.9</v>
      </c>
      <c r="AA109" s="230">
        <f t="shared" si="50"/>
        <v>3.7</v>
      </c>
      <c r="AB109" s="238">
        <f t="shared" si="51"/>
        <v>2.2999999999999998</v>
      </c>
    </row>
    <row r="110" spans="1:28" x14ac:dyDescent="0.35">
      <c r="A110" s="145" t="str">
        <f>'Crisis Indicator Data'!A107</f>
        <v>Drought in Somalia</v>
      </c>
      <c r="B110" s="146" t="str">
        <f>'Crisis Indicator Data'!B107</f>
        <v>Drought</v>
      </c>
      <c r="C110" s="146" t="str">
        <f>'Crisis Indicator Data'!C107</f>
        <v>SOM005</v>
      </c>
      <c r="D110" s="146" t="str">
        <f>'Crisis Indicator Data'!D107</f>
        <v>Somalia</v>
      </c>
      <c r="E110" s="147" t="str">
        <f>'Crisis Indicator Data'!E107</f>
        <v>SOM</v>
      </c>
      <c r="F110" s="236">
        <f>IF('Crisis Indicator Data'!F107="x","x",IF(LOG('Crisis Indicator Data'!F107)&lt;F$4,0,IF(LOG('Crisis Indicator Data'!F107)&gt;F$3,5,ROUND(5-(F$3-LOG('Crisis Indicator Data'!F107))/(F$3-F$4)*5,1))))</f>
        <v>4.5</v>
      </c>
      <c r="G110" s="141">
        <f>IF('Crisis Indicator Data'!F107="x","x",IF(B110="Regional crisis",('Crisis Indicator Data'!F107/VLOOKUP('Impact of the crisis'!$C110,'Regional Crises'!$B$1:$R$66,4,FALSE)),'Crisis Indicator Data'!F107/VLOOKUP('Impact of the crisis'!$E110,'Country Indicator Data'!$B$4:$P$300,15,FALSE)))</f>
        <v>0.8</v>
      </c>
      <c r="H110" s="230">
        <f t="shared" si="39"/>
        <v>4</v>
      </c>
      <c r="I110" s="230">
        <f t="shared" si="40"/>
        <v>4.25</v>
      </c>
      <c r="J110" s="230">
        <f>IF('Crisis Indicator Data'!G107="x","x",IF(LOG('Crisis Indicator Data'!G107)&lt;J$4,0,IF(LOG('Crisis Indicator Data'!G107)&gt;J$3,5,ROUND(5-(J$3-LOG('Crisis Indicator Data'!G107))/(J$3-J$4)*5,1))))</f>
        <v>3.9</v>
      </c>
      <c r="K110" s="141">
        <f>IF('Crisis Indicator Data'!G107="x","x",IF(B110="Regional crisis",('Crisis Indicator Data'!G107/VLOOKUP('Impact of the crisis'!$C110,'Regional Crises'!$B$1:$R$66,5,FALSE)),'Crisis Indicator Data'!G107/VLOOKUP('Impact of the crisis'!$E110,'Country Indicator Data'!$B$4:$P$300,14,FALSE)))</f>
        <v>0.93646461440812445</v>
      </c>
      <c r="L110" s="230">
        <f t="shared" si="41"/>
        <v>4.7</v>
      </c>
      <c r="M110" s="230">
        <f t="shared" si="42"/>
        <v>4.3</v>
      </c>
      <c r="N110" s="230">
        <f t="shared" si="43"/>
        <v>4.3</v>
      </c>
      <c r="O110" s="230">
        <f>IF('Crisis Indicator Data'!H107="x","x",IF('Crisis Indicator Data'!H107=0,0,IF(LOG('Crisis Indicator Data'!H107)&lt;O$4,0,IF(LOG('Crisis Indicator Data'!H107)&gt;O$3,5,ROUND(5-(O$3-LOG('Crisis Indicator Data'!H107))/(O$3-O$4)*5,1)))))</f>
        <v>3.2</v>
      </c>
      <c r="P110" s="140">
        <f>IF('Crisis Indicator Data'!H107="x","x",'Crisis Indicator Data'!H107/'Crisis Indicator Data'!G107)</f>
        <v>0.1762233970448692</v>
      </c>
      <c r="Q110" s="230">
        <f t="shared" si="44"/>
        <v>0.8</v>
      </c>
      <c r="R110" s="230">
        <f t="shared" si="45"/>
        <v>2</v>
      </c>
      <c r="S110" s="230">
        <f>IF('Crisis Indicator Data'!I107="x","x",IF('Crisis Indicator Data'!I107=0,0,IF(LOG('Crisis Indicator Data'!I107)&lt;S$4,0,IF(LOG('Crisis Indicator Data'!I107)&gt;S$3,5,ROUND(5-(S$3-LOG('Crisis Indicator Data'!I107))/(S$3-S$4)*5,1)))))</f>
        <v>2.9</v>
      </c>
      <c r="T110" s="140">
        <f>IF('Crisis Indicator Data'!H107="x","x",IF('Crisis Indicator Data'!I107="x","x",'Crisis Indicator Data'!I107/'Crisis Indicator Data'!H107))</f>
        <v>4.3461538461538461E-2</v>
      </c>
      <c r="U110" s="230">
        <f t="shared" si="46"/>
        <v>1.4</v>
      </c>
      <c r="V110" s="230">
        <f t="shared" si="47"/>
        <v>2.2000000000000002</v>
      </c>
      <c r="W110" s="230">
        <f>IF('Crisis Indicator Data'!L107="x","x",IF('Crisis Indicator Data'!L107=0,0,IF(LOG('Crisis Indicator Data'!L107)&lt;W$4,0,IF(LOG('Crisis Indicator Data'!L107)&gt;W$3,5,ROUND(5-(W$3-LOG('Crisis Indicator Data'!L107))/(W$3-W$4)*5,1)))))</f>
        <v>0</v>
      </c>
      <c r="X110" s="237">
        <f>IF(OR('Crisis Indicator Data'!L107="x",'Crisis Indicator Data'!H107="x"),"x",'Crisis Indicator Data'!L107/'Crisis Indicator Data'!H107)</f>
        <v>0</v>
      </c>
      <c r="Y110" s="230">
        <f t="shared" si="48"/>
        <v>0</v>
      </c>
      <c r="Z110" s="230">
        <f t="shared" si="49"/>
        <v>0</v>
      </c>
      <c r="AA110" s="230">
        <f t="shared" si="50"/>
        <v>1.2</v>
      </c>
      <c r="AB110" s="238">
        <f t="shared" si="51"/>
        <v>1.6</v>
      </c>
    </row>
    <row r="111" spans="1:28" x14ac:dyDescent="0.35">
      <c r="A111" s="145" t="str">
        <f>'Crisis Indicator Data'!A108</f>
        <v>Complex crisis in South Sudan</v>
      </c>
      <c r="B111" s="146" t="str">
        <f>'Crisis Indicator Data'!B108</f>
        <v>Complex crisis</v>
      </c>
      <c r="C111" s="146" t="str">
        <f>'Crisis Indicator Data'!C108</f>
        <v>SSD001</v>
      </c>
      <c r="D111" s="146" t="str">
        <f>'Crisis Indicator Data'!D108</f>
        <v>South Sudan</v>
      </c>
      <c r="E111" s="147" t="str">
        <f>'Crisis Indicator Data'!E108</f>
        <v>SSD</v>
      </c>
      <c r="F111" s="236">
        <f>IF('Crisis Indicator Data'!F108="x","x",IF(LOG('Crisis Indicator Data'!F108)&lt;F$4,0,IF(LOG('Crisis Indicator Data'!F108)&gt;F$3,5,ROUND(5-(F$3-LOG('Crisis Indicator Data'!F108))/(F$3-F$4)*5,1))))</f>
        <v>4.7</v>
      </c>
      <c r="G111" s="141">
        <f>IF('Crisis Indicator Data'!F108="x","x",IF(B111="Regional crisis",('Crisis Indicator Data'!F108/VLOOKUP('Impact of the crisis'!$C111,'Regional Crises'!$B$1:$R$66,4,FALSE)),'Crisis Indicator Data'!F108/VLOOKUP('Impact of the crisis'!$E111,'Country Indicator Data'!$B$4:$P$300,15,FALSE)))</f>
        <v>0.99948939128923264</v>
      </c>
      <c r="H111" s="230">
        <f t="shared" si="39"/>
        <v>5</v>
      </c>
      <c r="I111" s="230">
        <f t="shared" si="40"/>
        <v>4.8499999999999996</v>
      </c>
      <c r="J111" s="230">
        <f>IF('Crisis Indicator Data'!G108="x","x",IF(LOG('Crisis Indicator Data'!G108)&lt;J$4,0,IF(LOG('Crisis Indicator Data'!G108)&gt;J$3,5,ROUND(5-(J$3-LOG('Crisis Indicator Data'!G108))/(J$3-J$4)*5,1))))</f>
        <v>3.6</v>
      </c>
      <c r="K111" s="141">
        <f>IF('Crisis Indicator Data'!G108="x","x",IF(B111="Regional crisis",('Crisis Indicator Data'!G108/VLOOKUP('Impact of the crisis'!$C111,'Regional Crises'!$B$1:$R$66,5,FALSE)),'Crisis Indicator Data'!G108/VLOOKUP('Impact of the crisis'!$E111,'Country Indicator Data'!$B$4:$P$300,14,FALSE)))</f>
        <v>1</v>
      </c>
      <c r="L111" s="230">
        <f t="shared" si="41"/>
        <v>5</v>
      </c>
      <c r="M111" s="230">
        <f t="shared" si="42"/>
        <v>4.3</v>
      </c>
      <c r="N111" s="230">
        <f t="shared" si="43"/>
        <v>4.5999999999999996</v>
      </c>
      <c r="O111" s="230">
        <f>IF('Crisis Indicator Data'!H108="x","x",IF('Crisis Indicator Data'!H108=0,0,IF(LOG('Crisis Indicator Data'!H108)&lt;O$4,0,IF(LOG('Crisis Indicator Data'!H108)&gt;O$3,5,ROUND(5-(O$3-LOG('Crisis Indicator Data'!H108))/(O$3-O$4)*5,1)))))</f>
        <v>4.3</v>
      </c>
      <c r="P111" s="140">
        <f>IF('Crisis Indicator Data'!H108="x","x",'Crisis Indicator Data'!H108/'Crisis Indicator Data'!G108)</f>
        <v>1</v>
      </c>
      <c r="Q111" s="230">
        <f t="shared" si="44"/>
        <v>5</v>
      </c>
      <c r="R111" s="230">
        <f t="shared" si="45"/>
        <v>4.6500000000000004</v>
      </c>
      <c r="S111" s="230">
        <f>IF('Crisis Indicator Data'!I108="x","x",IF('Crisis Indicator Data'!I108=0,0,IF(LOG('Crisis Indicator Data'!I108)&lt;S$4,0,IF(LOG('Crisis Indicator Data'!I108)&gt;S$3,5,ROUND(5-(S$3-LOG('Crisis Indicator Data'!I108))/(S$3-S$4)*5,1)))))</f>
        <v>5</v>
      </c>
      <c r="T111" s="140">
        <f>IF('Crisis Indicator Data'!H108="x","x",IF('Crisis Indicator Data'!I108="x","x",'Crisis Indicator Data'!I108/'Crisis Indicator Data'!H108))</f>
        <v>0.37971758664955069</v>
      </c>
      <c r="U111" s="230">
        <f t="shared" si="46"/>
        <v>5</v>
      </c>
      <c r="V111" s="230">
        <f t="shared" si="47"/>
        <v>5</v>
      </c>
      <c r="W111" s="230">
        <f>IF('Crisis Indicator Data'!L108="x","x",IF('Crisis Indicator Data'!L108=0,0,IF(LOG('Crisis Indicator Data'!L108)&lt;W$4,0,IF(LOG('Crisis Indicator Data'!L108)&gt;W$3,5,ROUND(5-(W$3-LOG('Crisis Indicator Data'!L108))/(W$3-W$4)*5,1)))))</f>
        <v>4.4000000000000004</v>
      </c>
      <c r="X111" s="237">
        <f>IF(OR('Crisis Indicator Data'!L108="x",'Crisis Indicator Data'!H108="x"),"x",'Crisis Indicator Data'!L108/'Crisis Indicator Data'!H108)</f>
        <v>9.6448438168592212E-5</v>
      </c>
      <c r="Y111" s="230">
        <f t="shared" si="48"/>
        <v>4.8</v>
      </c>
      <c r="Z111" s="230">
        <f t="shared" si="49"/>
        <v>4.5999999999999996</v>
      </c>
      <c r="AA111" s="230">
        <f t="shared" si="50"/>
        <v>4.8</v>
      </c>
      <c r="AB111" s="238">
        <f t="shared" si="51"/>
        <v>4.7</v>
      </c>
    </row>
    <row r="112" spans="1:28" x14ac:dyDescent="0.35">
      <c r="A112" s="145" t="str">
        <f>'Crisis Indicator Data'!A109</f>
        <v>Food Security Crisis in Eswatini</v>
      </c>
      <c r="B112" s="146" t="str">
        <f>'Crisis Indicator Data'!B109</f>
        <v>Food Security</v>
      </c>
      <c r="C112" s="146" t="str">
        <f>'Crisis Indicator Data'!C109</f>
        <v>SWZ001</v>
      </c>
      <c r="D112" s="146" t="str">
        <f>'Crisis Indicator Data'!D109</f>
        <v>Eswatini</v>
      </c>
      <c r="E112" s="147" t="str">
        <f>'Crisis Indicator Data'!E109</f>
        <v>SWZ</v>
      </c>
      <c r="F112" s="236">
        <f>IF('Crisis Indicator Data'!F109="x","x",IF(LOG('Crisis Indicator Data'!F109)&lt;F$4,0,IF(LOG('Crisis Indicator Data'!F109)&gt;F$3,5,ROUND(5-(F$3-LOG('Crisis Indicator Data'!F109))/(F$3-F$4)*5,1))))</f>
        <v>2.1</v>
      </c>
      <c r="G112" s="141">
        <f>IF('Crisis Indicator Data'!F109="x","x",IF(B112="Regional crisis",('Crisis Indicator Data'!F109/VLOOKUP('Impact of the crisis'!$C112,'Regional Crises'!$B$1:$R$66,4,FALSE)),'Crisis Indicator Data'!F109/VLOOKUP('Impact of the crisis'!$E112,'Country Indicator Data'!$B$4:$P$300,15,FALSE)))</f>
        <v>1.0095348837209301</v>
      </c>
      <c r="H112" s="230">
        <f t="shared" si="39"/>
        <v>5</v>
      </c>
      <c r="I112" s="230">
        <f t="shared" si="40"/>
        <v>3.55</v>
      </c>
      <c r="J112" s="230">
        <f>IF('Crisis Indicator Data'!G109="x","x",IF(LOG('Crisis Indicator Data'!G109)&lt;J$4,0,IF(LOG('Crisis Indicator Data'!G109)&gt;J$3,5,ROUND(5-(J$3-LOG('Crisis Indicator Data'!G109))/(J$3-J$4)*5,1))))</f>
        <v>0.2</v>
      </c>
      <c r="K112" s="141">
        <f>IF('Crisis Indicator Data'!G109="x","x",IF(B112="Regional crisis",('Crisis Indicator Data'!G109/VLOOKUP('Impact of the crisis'!$C112,'Regional Crises'!$B$1:$R$66,5,FALSE)),'Crisis Indicator Data'!G109/VLOOKUP('Impact of the crisis'!$E112,'Country Indicator Data'!$B$4:$P$300,14,FALSE)))</f>
        <v>1.0654545454545454</v>
      </c>
      <c r="L112" s="230">
        <f t="shared" si="41"/>
        <v>5</v>
      </c>
      <c r="M112" s="230">
        <f t="shared" si="42"/>
        <v>2.6</v>
      </c>
      <c r="N112" s="230">
        <f t="shared" si="43"/>
        <v>3.1</v>
      </c>
      <c r="O112" s="230">
        <f>IF('Crisis Indicator Data'!H109="x","x",IF('Crisis Indicator Data'!H109=0,0,IF(LOG('Crisis Indicator Data'!H109)&lt;O$4,0,IF(LOG('Crisis Indicator Data'!H109)&gt;O$3,5,ROUND(5-(O$3-LOG('Crisis Indicator Data'!H109))/(O$3-O$4)*5,1)))))</f>
        <v>2.2000000000000002</v>
      </c>
      <c r="P112" s="140">
        <f>IF('Crisis Indicator Data'!H109="x","x",'Crisis Indicator Data'!H109/'Crisis Indicator Data'!G109)</f>
        <v>0.57764505119453924</v>
      </c>
      <c r="Q112" s="230">
        <f t="shared" si="44"/>
        <v>2.9</v>
      </c>
      <c r="R112" s="230">
        <f t="shared" si="45"/>
        <v>2.5499999999999998</v>
      </c>
      <c r="S112" s="230">
        <f>IF('Crisis Indicator Data'!I109="x","x",IF('Crisis Indicator Data'!I109=0,0,IF(LOG('Crisis Indicator Data'!I109)&lt;S$4,0,IF(LOG('Crisis Indicator Data'!I109)&gt;S$3,5,ROUND(5-(S$3-LOG('Crisis Indicator Data'!I109))/(S$3-S$4)*5,1)))))</f>
        <v>0</v>
      </c>
      <c r="T112" s="140">
        <f>IF('Crisis Indicator Data'!H109="x","x",IF('Crisis Indicator Data'!I109="x","x",'Crisis Indicator Data'!I109/'Crisis Indicator Data'!H109))</f>
        <v>0</v>
      </c>
      <c r="U112" s="230">
        <f t="shared" si="46"/>
        <v>0</v>
      </c>
      <c r="V112" s="230">
        <f t="shared" si="47"/>
        <v>0</v>
      </c>
      <c r="W112" s="230">
        <f>IF('Crisis Indicator Data'!L109="x","x",IF('Crisis Indicator Data'!L109=0,0,IF(LOG('Crisis Indicator Data'!L109)&lt;W$4,0,IF(LOG('Crisis Indicator Data'!L109)&gt;W$3,5,ROUND(5-(W$3-LOG('Crisis Indicator Data'!L109))/(W$3-W$4)*5,1)))))</f>
        <v>0</v>
      </c>
      <c r="X112" s="237">
        <f>IF(OR('Crisis Indicator Data'!L109="x",'Crisis Indicator Data'!H109="x"),"x",'Crisis Indicator Data'!L109/'Crisis Indicator Data'!H109)</f>
        <v>0</v>
      </c>
      <c r="Y112" s="230">
        <f t="shared" si="48"/>
        <v>0</v>
      </c>
      <c r="Z112" s="230">
        <f t="shared" si="49"/>
        <v>0</v>
      </c>
      <c r="AA112" s="230">
        <f t="shared" si="50"/>
        <v>0</v>
      </c>
      <c r="AB112" s="238">
        <f t="shared" si="51"/>
        <v>1.4</v>
      </c>
    </row>
    <row r="113" spans="1:28" x14ac:dyDescent="0.35">
      <c r="A113" s="145" t="str">
        <f>'Crisis Indicator Data'!A110</f>
        <v>Syrian conflict</v>
      </c>
      <c r="B113" s="146" t="str">
        <f>'Crisis Indicator Data'!B110</f>
        <v>Complex crisis</v>
      </c>
      <c r="C113" s="146" t="str">
        <f>'Crisis Indicator Data'!C110</f>
        <v>SYR001</v>
      </c>
      <c r="D113" s="146" t="str">
        <f>'Crisis Indicator Data'!D110</f>
        <v>Syria</v>
      </c>
      <c r="E113" s="147" t="str">
        <f>'Crisis Indicator Data'!E110</f>
        <v>SYR</v>
      </c>
      <c r="F113" s="236">
        <f>IF('Crisis Indicator Data'!F110="x","x",IF(LOG('Crisis Indicator Data'!F110)&lt;F$4,0,IF(LOG('Crisis Indicator Data'!F110)&gt;F$3,5,ROUND(5-(F$3-LOG('Crisis Indicator Data'!F110))/(F$3-F$4)*5,1))))</f>
        <v>3.8</v>
      </c>
      <c r="G113" s="141">
        <f>IF('Crisis Indicator Data'!F110="x","x",IF(B113="Regional crisis",('Crisis Indicator Data'!F110/VLOOKUP('Impact of the crisis'!$C113,'Regional Crises'!$B$1:$R$66,4,FALSE)),'Crisis Indicator Data'!F110/VLOOKUP('Impact of the crisis'!$E113,'Country Indicator Data'!$B$4:$P$300,15,FALSE)))</f>
        <v>1.008440886565376</v>
      </c>
      <c r="H113" s="230">
        <f t="shared" si="39"/>
        <v>5</v>
      </c>
      <c r="I113" s="230">
        <f t="shared" si="40"/>
        <v>4.4000000000000004</v>
      </c>
      <c r="J113" s="230">
        <f>IF('Crisis Indicator Data'!G110="x","x",IF(LOG('Crisis Indicator Data'!G110)&lt;J$4,0,IF(LOG('Crisis Indicator Data'!G110)&gt;J$3,5,ROUND(5-(J$3-LOG('Crisis Indicator Data'!G110))/(J$3-J$4)*5,1))))</f>
        <v>4.0999999999999996</v>
      </c>
      <c r="K113" s="141">
        <f>IF('Crisis Indicator Data'!G110="x","x",IF(B113="Regional crisis",('Crisis Indicator Data'!G110/VLOOKUP('Impact of the crisis'!$C113,'Regional Crises'!$B$1:$R$66,5,FALSE)),'Crisis Indicator Data'!G110/VLOOKUP('Impact of the crisis'!$E113,'Country Indicator Data'!$B$4:$P$300,14,FALSE)))</f>
        <v>1</v>
      </c>
      <c r="L113" s="230">
        <f t="shared" si="41"/>
        <v>5</v>
      </c>
      <c r="M113" s="230">
        <f t="shared" si="42"/>
        <v>4.55</v>
      </c>
      <c r="N113" s="230">
        <f t="shared" si="43"/>
        <v>4.5</v>
      </c>
      <c r="O113" s="230">
        <f>IF('Crisis Indicator Data'!H110="x","x",IF('Crisis Indicator Data'!H110=0,0,IF(LOG('Crisis Indicator Data'!H110)&lt;O$4,0,IF(LOG('Crisis Indicator Data'!H110)&gt;O$3,5,ROUND(5-(O$3-LOG('Crisis Indicator Data'!H110))/(O$3-O$4)*5,1)))))</f>
        <v>4.5999999999999996</v>
      </c>
      <c r="P113" s="140">
        <f>IF('Crisis Indicator Data'!H110="x","x",'Crisis Indicator Data'!H110/'Crisis Indicator Data'!G110)</f>
        <v>1</v>
      </c>
      <c r="Q113" s="230">
        <f t="shared" si="44"/>
        <v>5</v>
      </c>
      <c r="R113" s="230">
        <f t="shared" si="45"/>
        <v>4.8</v>
      </c>
      <c r="S113" s="230">
        <f>IF('Crisis Indicator Data'!I110="x","x",IF('Crisis Indicator Data'!I110=0,0,IF(LOG('Crisis Indicator Data'!I110)&lt;S$4,0,IF(LOG('Crisis Indicator Data'!I110)&gt;S$3,5,ROUND(5-(S$3-LOG('Crisis Indicator Data'!I110))/(S$3-S$4)*5,1)))))</f>
        <v>5</v>
      </c>
      <c r="T113" s="140">
        <f>IF('Crisis Indicator Data'!H110="x","x",IF('Crisis Indicator Data'!I110="x","x",'Crisis Indicator Data'!I110/'Crisis Indicator Data'!H110))</f>
        <v>0.88622857142857148</v>
      </c>
      <c r="U113" s="230">
        <f t="shared" si="46"/>
        <v>5</v>
      </c>
      <c r="V113" s="230">
        <f t="shared" si="47"/>
        <v>5</v>
      </c>
      <c r="W113" s="230">
        <f>IF('Crisis Indicator Data'!L110="x","x",IF('Crisis Indicator Data'!L110=0,0,IF(LOG('Crisis Indicator Data'!L110)&lt;W$4,0,IF(LOG('Crisis Indicator Data'!L110)&gt;W$3,5,ROUND(5-(W$3-LOG('Crisis Indicator Data'!L110))/(W$3-W$4)*5,1)))))</f>
        <v>4.9000000000000004</v>
      </c>
      <c r="X113" s="237">
        <f>IF(OR('Crisis Indicator Data'!L110="x",'Crisis Indicator Data'!H110="x"),"x",'Crisis Indicator Data'!L110/'Crisis Indicator Data'!H110)</f>
        <v>1.6017142857142858E-4</v>
      </c>
      <c r="Y113" s="230">
        <f t="shared" si="48"/>
        <v>5</v>
      </c>
      <c r="Z113" s="230">
        <f t="shared" si="49"/>
        <v>5</v>
      </c>
      <c r="AA113" s="230">
        <f t="shared" si="50"/>
        <v>5</v>
      </c>
      <c r="AB113" s="238">
        <f t="shared" si="51"/>
        <v>4.9000000000000004</v>
      </c>
    </row>
    <row r="114" spans="1:28" x14ac:dyDescent="0.35">
      <c r="A114" s="145" t="str">
        <f>'Crisis Indicator Data'!A111</f>
        <v>Complex crisis in Chad</v>
      </c>
      <c r="B114" s="146" t="str">
        <f>'Crisis Indicator Data'!B111</f>
        <v>Multiple crises country</v>
      </c>
      <c r="C114" s="146" t="str">
        <f>'Crisis Indicator Data'!C111</f>
        <v>TCD001</v>
      </c>
      <c r="D114" s="146" t="str">
        <f>'Crisis Indicator Data'!D111</f>
        <v>Chad</v>
      </c>
      <c r="E114" s="147" t="str">
        <f>'Crisis Indicator Data'!E111</f>
        <v>TCD</v>
      </c>
      <c r="F114" s="236">
        <f>IF('Crisis Indicator Data'!F111="x","x",IF(LOG('Crisis Indicator Data'!F111)&lt;F$4,0,IF(LOG('Crisis Indicator Data'!F111)&gt;F$3,5,ROUND(5-(F$3-LOG('Crisis Indicator Data'!F111))/(F$3-F$4)*5,1))))</f>
        <v>5</v>
      </c>
      <c r="G114" s="141">
        <f>IF('Crisis Indicator Data'!F111="x","x",IF(B114="Regional crisis",('Crisis Indicator Data'!F111/VLOOKUP('Impact of the crisis'!$C114,'Regional Crises'!$B$1:$R$66,4,FALSE)),'Crisis Indicator Data'!F111/VLOOKUP('Impact of the crisis'!$E114,'Country Indicator Data'!$B$4:$P$300,15,FALSE)))</f>
        <v>1</v>
      </c>
      <c r="H114" s="230">
        <f t="shared" si="39"/>
        <v>5</v>
      </c>
      <c r="I114" s="230">
        <f t="shared" si="40"/>
        <v>5</v>
      </c>
      <c r="J114" s="230">
        <f>IF('Crisis Indicator Data'!G111="x","x",IF(LOG('Crisis Indicator Data'!G111)&lt;J$4,0,IF(LOG('Crisis Indicator Data'!G111)&gt;J$3,5,ROUND(5-(J$3-LOG('Crisis Indicator Data'!G111))/(J$3-J$4)*5,1))))</f>
        <v>4.0999999999999996</v>
      </c>
      <c r="K114" s="141">
        <f>IF('Crisis Indicator Data'!G111="x","x",IF(B114="Regional crisis",('Crisis Indicator Data'!G111/VLOOKUP('Impact of the crisis'!$C114,'Regional Crises'!$B$1:$R$66,5,FALSE)),'Crisis Indicator Data'!G111/VLOOKUP('Impact of the crisis'!$E114,'Country Indicator Data'!$B$4:$P$300,14,FALSE)))</f>
        <v>1</v>
      </c>
      <c r="L114" s="230">
        <f t="shared" si="41"/>
        <v>5</v>
      </c>
      <c r="M114" s="230">
        <f t="shared" si="42"/>
        <v>4.55</v>
      </c>
      <c r="N114" s="230">
        <f t="shared" si="43"/>
        <v>4.8</v>
      </c>
      <c r="O114" s="230">
        <f>IF('Crisis Indicator Data'!H111="x","x",IF('Crisis Indicator Data'!H111=0,0,IF(LOG('Crisis Indicator Data'!H111)&lt;O$4,0,IF(LOG('Crisis Indicator Data'!H111)&gt;O$3,5,ROUND(5-(O$3-LOG('Crisis Indicator Data'!H111))/(O$3-O$4)*5,1)))))</f>
        <v>4</v>
      </c>
      <c r="P114" s="140">
        <f>IF('Crisis Indicator Data'!H111="x","x",'Crisis Indicator Data'!H111/'Crisis Indicator Data'!G111)</f>
        <v>0.45287849020658449</v>
      </c>
      <c r="Q114" s="230">
        <f t="shared" si="44"/>
        <v>2.2000000000000002</v>
      </c>
      <c r="R114" s="230">
        <f t="shared" si="45"/>
        <v>3.1</v>
      </c>
      <c r="S114" s="230">
        <f>IF('Crisis Indicator Data'!I111="x","x",IF('Crisis Indicator Data'!I111=0,0,IF(LOG('Crisis Indicator Data'!I111)&lt;S$4,0,IF(LOG('Crisis Indicator Data'!I111)&gt;S$3,5,ROUND(5-(S$3-LOG('Crisis Indicator Data'!I111))/(S$3-S$4)*5,1)))))</f>
        <v>4.3</v>
      </c>
      <c r="T114" s="140">
        <f>IF('Crisis Indicator Data'!H111="x","x",IF('Crisis Indicator Data'!I111="x","x",'Crisis Indicator Data'!I111/'Crisis Indicator Data'!H111))</f>
        <v>0.1371105560667806</v>
      </c>
      <c r="U114" s="230">
        <f t="shared" si="46"/>
        <v>4.5999999999999996</v>
      </c>
      <c r="V114" s="230">
        <f t="shared" si="47"/>
        <v>4.5</v>
      </c>
      <c r="W114" s="230">
        <f>IF('Crisis Indicator Data'!L111="x","x",IF('Crisis Indicator Data'!L111=0,0,IF(LOG('Crisis Indicator Data'!L111)&lt;W$4,0,IF(LOG('Crisis Indicator Data'!L111)&gt;W$3,5,ROUND(5-(W$3-LOG('Crisis Indicator Data'!L111))/(W$3-W$4)*5,1)))))</f>
        <v>3.1</v>
      </c>
      <c r="X114" s="237">
        <f>IF(OR('Crisis Indicator Data'!L111="x",'Crisis Indicator Data'!H111="x"),"x",'Crisis Indicator Data'!L111/'Crisis Indicator Data'!H111)</f>
        <v>1.9061390824240832E-5</v>
      </c>
      <c r="Y114" s="230">
        <f t="shared" si="48"/>
        <v>1</v>
      </c>
      <c r="Z114" s="230">
        <f t="shared" si="49"/>
        <v>2.1</v>
      </c>
      <c r="AA114" s="230">
        <f t="shared" si="50"/>
        <v>3.6</v>
      </c>
      <c r="AB114" s="238">
        <f t="shared" si="51"/>
        <v>3.4</v>
      </c>
    </row>
    <row r="115" spans="1:28" x14ac:dyDescent="0.35">
      <c r="A115" s="145" t="str">
        <f>'Crisis Indicator Data'!A112</f>
        <v>Boko Haram in Chad</v>
      </c>
      <c r="B115" s="146" t="str">
        <f>'Crisis Indicator Data'!B112</f>
        <v>Conflict</v>
      </c>
      <c r="C115" s="146" t="str">
        <f>'Crisis Indicator Data'!C112</f>
        <v>TCD003</v>
      </c>
      <c r="D115" s="146" t="str">
        <f>'Crisis Indicator Data'!D112</f>
        <v>Chad</v>
      </c>
      <c r="E115" s="147" t="str">
        <f>'Crisis Indicator Data'!E112</f>
        <v>TCD</v>
      </c>
      <c r="F115" s="236">
        <f>IF('Crisis Indicator Data'!F112="x","x",IF(LOG('Crisis Indicator Data'!F112)&lt;F$4,0,IF(LOG('Crisis Indicator Data'!F112)&gt;F$3,5,ROUND(5-(F$3-LOG('Crisis Indicator Data'!F112))/(F$3-F$4)*5,1))))</f>
        <v>2.2000000000000002</v>
      </c>
      <c r="G115" s="141">
        <f>IF('Crisis Indicator Data'!F112="x","x",IF(B115="Regional crisis",('Crisis Indicator Data'!F112/VLOOKUP('Impact of the crisis'!$C115,'Regional Crises'!$B$1:$R$66,4,FALSE)),'Crisis Indicator Data'!F112/VLOOKUP('Impact of the crisis'!$E115,'Country Indicator Data'!$B$4:$P$300,15,FALSE)))</f>
        <v>1.5815597204574334E-2</v>
      </c>
      <c r="H115" s="230">
        <f t="shared" si="39"/>
        <v>0</v>
      </c>
      <c r="I115" s="230">
        <f t="shared" si="40"/>
        <v>1.1000000000000001</v>
      </c>
      <c r="J115" s="230">
        <f>IF('Crisis Indicator Data'!G112="x","x",IF(LOG('Crisis Indicator Data'!G112)&lt;J$4,0,IF(LOG('Crisis Indicator Data'!G112)&gt;J$3,5,ROUND(5-(J$3-LOG('Crisis Indicator Data'!G112))/(J$3-J$4)*5,1))))</f>
        <v>0</v>
      </c>
      <c r="K115" s="141">
        <f>IF('Crisis Indicator Data'!G112="x","x",IF(B115="Regional crisis",('Crisis Indicator Data'!G112/VLOOKUP('Impact of the crisis'!$C115,'Regional Crises'!$B$1:$R$66,5,FALSE)),'Crisis Indicator Data'!G112/VLOOKUP('Impact of the crisis'!$E115,'Country Indicator Data'!$B$4:$P$300,14,FALSE)))</f>
        <v>4.0840626302315892E-2</v>
      </c>
      <c r="L115" s="230">
        <f t="shared" si="41"/>
        <v>0.2</v>
      </c>
      <c r="M115" s="230">
        <f t="shared" si="42"/>
        <v>0.1</v>
      </c>
      <c r="N115" s="230">
        <f t="shared" si="43"/>
        <v>0.6</v>
      </c>
      <c r="O115" s="230">
        <f>IF('Crisis Indicator Data'!H112="x","x",IF('Crisis Indicator Data'!H112=0,0,IF(LOG('Crisis Indicator Data'!H112)&lt;O$4,0,IF(LOG('Crisis Indicator Data'!H112)&gt;O$3,5,ROUND(5-(O$3-LOG('Crisis Indicator Data'!H112))/(O$3-O$4)*5,1)))))</f>
        <v>2.2000000000000002</v>
      </c>
      <c r="P115" s="140">
        <f>IF('Crisis Indicator Data'!H112="x","x",'Crisis Indicator Data'!H112/'Crisis Indicator Data'!G112)</f>
        <v>1</v>
      </c>
      <c r="Q115" s="230">
        <f t="shared" si="44"/>
        <v>5</v>
      </c>
      <c r="R115" s="230">
        <f t="shared" si="45"/>
        <v>3.6</v>
      </c>
      <c r="S115" s="230">
        <f>IF('Crisis Indicator Data'!I112="x","x",IF('Crisis Indicator Data'!I112=0,0,IF(LOG('Crisis Indicator Data'!I112)&lt;S$4,0,IF(LOG('Crisis Indicator Data'!I112)&gt;S$3,5,ROUND(5-(S$3-LOG('Crisis Indicator Data'!I112))/(S$3-S$4)*5,1)))))</f>
        <v>3.7</v>
      </c>
      <c r="T115" s="140">
        <f>IF('Crisis Indicator Data'!H112="x","x",IF('Crisis Indicator Data'!I112="x","x",'Crisis Indicator Data'!I112/'Crisis Indicator Data'!H112))</f>
        <v>0.60204081632653061</v>
      </c>
      <c r="U115" s="230">
        <f t="shared" si="46"/>
        <v>5</v>
      </c>
      <c r="V115" s="230">
        <f t="shared" si="47"/>
        <v>4.4000000000000004</v>
      </c>
      <c r="W115" s="230">
        <f>IF('Crisis Indicator Data'!L112="x","x",IF('Crisis Indicator Data'!L112=0,0,IF(LOG('Crisis Indicator Data'!L112)&lt;W$4,0,IF(LOG('Crisis Indicator Data'!L112)&gt;W$3,5,ROUND(5-(W$3-LOG('Crisis Indicator Data'!L112))/(W$3-W$4)*5,1)))))</f>
        <v>2.6</v>
      </c>
      <c r="X115" s="237">
        <f>IF(OR('Crisis Indicator Data'!L112="x",'Crisis Indicator Data'!H112="x"),"x",'Crisis Indicator Data'!L112/'Crisis Indicator Data'!H112)</f>
        <v>1.0349854227405248E-4</v>
      </c>
      <c r="Y115" s="230">
        <f t="shared" si="48"/>
        <v>5</v>
      </c>
      <c r="Z115" s="230">
        <f t="shared" si="49"/>
        <v>3.8</v>
      </c>
      <c r="AA115" s="230">
        <f t="shared" si="50"/>
        <v>4.0999999999999996</v>
      </c>
      <c r="AB115" s="238">
        <f t="shared" si="51"/>
        <v>3.9</v>
      </c>
    </row>
    <row r="116" spans="1:28" x14ac:dyDescent="0.35">
      <c r="A116" s="145" t="str">
        <f>'Crisis Indicator Data'!A113</f>
        <v>CAR refugees in Chad</v>
      </c>
      <c r="B116" s="146" t="str">
        <f>'Crisis Indicator Data'!B113</f>
        <v>International displacement</v>
      </c>
      <c r="C116" s="146" t="str">
        <f>'Crisis Indicator Data'!C113</f>
        <v>TCD004</v>
      </c>
      <c r="D116" s="146" t="str">
        <f>'Crisis Indicator Data'!D113</f>
        <v>Chad</v>
      </c>
      <c r="E116" s="147" t="str">
        <f>'Crisis Indicator Data'!E113</f>
        <v>TCD</v>
      </c>
      <c r="F116" s="236">
        <f>IF('Crisis Indicator Data'!F113="x","x",IF(LOG('Crisis Indicator Data'!F113)&lt;F$4,0,IF(LOG('Crisis Indicator Data'!F113)&gt;F$3,5,ROUND(5-(F$3-LOG('Crisis Indicator Data'!F113))/(F$3-F$4)*5,1))))</f>
        <v>3.6</v>
      </c>
      <c r="G116" s="141">
        <f>IF('Crisis Indicator Data'!F113="x","x",IF(B116="Regional crisis",('Crisis Indicator Data'!F113/VLOOKUP('Impact of the crisis'!$C116,'Regional Crises'!$B$1:$R$66,4,FALSE)),'Crisis Indicator Data'!F113/VLOOKUP('Impact of the crisis'!$E116,'Country Indicator Data'!$B$4:$P$300,15,FALSE)))</f>
        <v>0.12279463151207115</v>
      </c>
      <c r="H116" s="230">
        <f t="shared" si="39"/>
        <v>0.5</v>
      </c>
      <c r="I116" s="230">
        <f t="shared" si="40"/>
        <v>2.0499999999999998</v>
      </c>
      <c r="J116" s="230">
        <f>IF('Crisis Indicator Data'!G113="x","x",IF(LOG('Crisis Indicator Data'!G113)&lt;J$4,0,IF(LOG('Crisis Indicator Data'!G113)&gt;J$3,5,ROUND(5-(J$3-LOG('Crisis Indicator Data'!G113))/(J$3-J$4)*5,1))))</f>
        <v>2.2000000000000002</v>
      </c>
      <c r="K116" s="141">
        <f>IF('Crisis Indicator Data'!G113="x","x",IF(B116="Regional crisis",('Crisis Indicator Data'!G113/VLOOKUP('Impact of the crisis'!$C116,'Regional Crises'!$B$1:$R$66,5,FALSE)),'Crisis Indicator Data'!G113/VLOOKUP('Impact of the crisis'!$E116,'Country Indicator Data'!$B$4:$P$300,14,FALSE)))</f>
        <v>0.26528546764303151</v>
      </c>
      <c r="L116" s="230">
        <f t="shared" si="41"/>
        <v>1.3</v>
      </c>
      <c r="M116" s="230">
        <f t="shared" si="42"/>
        <v>1.75</v>
      </c>
      <c r="N116" s="230">
        <f t="shared" si="43"/>
        <v>1.9</v>
      </c>
      <c r="O116" s="230">
        <f>IF('Crisis Indicator Data'!H113="x","x",IF('Crisis Indicator Data'!H113=0,0,IF(LOG('Crisis Indicator Data'!H113)&lt;O$4,0,IF(LOG('Crisis Indicator Data'!H113)&gt;O$3,5,ROUND(5-(O$3-LOG('Crisis Indicator Data'!H113))/(O$3-O$4)*5,1)))))</f>
        <v>2.5</v>
      </c>
      <c r="P116" s="140">
        <f>IF('Crisis Indicator Data'!H113="x","x",'Crisis Indicator Data'!H113/'Crisis Indicator Data'!G113)</f>
        <v>0.22531418312387791</v>
      </c>
      <c r="Q116" s="230">
        <f t="shared" si="44"/>
        <v>1.1000000000000001</v>
      </c>
      <c r="R116" s="230">
        <f t="shared" si="45"/>
        <v>1.8</v>
      </c>
      <c r="S116" s="230">
        <f>IF('Crisis Indicator Data'!I113="x","x",IF('Crisis Indicator Data'!I113=0,0,IF(LOG('Crisis Indicator Data'!I113)&lt;S$4,0,IF(LOG('Crisis Indicator Data'!I113)&gt;S$3,5,ROUND(5-(S$3-LOG('Crisis Indicator Data'!I113))/(S$3-S$4)*5,1)))))</f>
        <v>3.2</v>
      </c>
      <c r="T116" s="140">
        <f>IF('Crisis Indicator Data'!H113="x","x",IF('Crisis Indicator Data'!I113="x","x",'Crisis Indicator Data'!I113/'Crisis Indicator Data'!H113))</f>
        <v>0.17231075697211157</v>
      </c>
      <c r="U116" s="230">
        <f t="shared" si="46"/>
        <v>5</v>
      </c>
      <c r="V116" s="230">
        <f t="shared" si="47"/>
        <v>4.0999999999999996</v>
      </c>
      <c r="W116" s="230" t="str">
        <f>IF('Crisis Indicator Data'!L113="x","x",IF('Crisis Indicator Data'!L113=0,0,IF(LOG('Crisis Indicator Data'!L113)&lt;W$4,0,IF(LOG('Crisis Indicator Data'!L113)&gt;W$3,5,ROUND(5-(W$3-LOG('Crisis Indicator Data'!L113))/(W$3-W$4)*5,1)))))</f>
        <v>x</v>
      </c>
      <c r="X116" s="237" t="str">
        <f>IF(OR('Crisis Indicator Data'!L113="x",'Crisis Indicator Data'!H113="x"),"x",'Crisis Indicator Data'!L113/'Crisis Indicator Data'!H113)</f>
        <v>x</v>
      </c>
      <c r="Y116" s="230" t="str">
        <f t="shared" si="48"/>
        <v>x</v>
      </c>
      <c r="Z116" s="230" t="str">
        <f t="shared" si="49"/>
        <v>x</v>
      </c>
      <c r="AA116" s="230">
        <f t="shared" si="50"/>
        <v>4.0999999999999996</v>
      </c>
      <c r="AB116" s="238">
        <f t="shared" si="51"/>
        <v>3.2</v>
      </c>
    </row>
    <row r="117" spans="1:28" x14ac:dyDescent="0.35">
      <c r="A117" s="145" t="str">
        <f>'Crisis Indicator Data'!A114</f>
        <v>Darfur refugees in Chad</v>
      </c>
      <c r="B117" s="146" t="str">
        <f>'Crisis Indicator Data'!B114</f>
        <v>International displacement</v>
      </c>
      <c r="C117" s="146" t="str">
        <f>'Crisis Indicator Data'!C114</f>
        <v>TCD005</v>
      </c>
      <c r="D117" s="146" t="str">
        <f>'Crisis Indicator Data'!D114</f>
        <v>Chad</v>
      </c>
      <c r="E117" s="147" t="str">
        <f>'Crisis Indicator Data'!E114</f>
        <v>TCD</v>
      </c>
      <c r="F117" s="236">
        <f>IF('Crisis Indicator Data'!F114="x","x",IF(LOG('Crisis Indicator Data'!F114)&lt;F$4,0,IF(LOG('Crisis Indicator Data'!F114)&gt;F$3,5,ROUND(5-(F$3-LOG('Crisis Indicator Data'!F114))/(F$3-F$4)*5,1))))</f>
        <v>3.9</v>
      </c>
      <c r="G117" s="141">
        <f>IF('Crisis Indicator Data'!F114="x","x",IF(B117="Regional crisis",('Crisis Indicator Data'!F114/VLOOKUP('Impact of the crisis'!$C117,'Regional Crises'!$B$1:$R$66,4,FALSE)),'Crisis Indicator Data'!F114/VLOOKUP('Impact of the crisis'!$E117,'Country Indicator Data'!$B$4:$P$300,15,FALSE)))</f>
        <v>0.16333465692503177</v>
      </c>
      <c r="H117" s="230">
        <f t="shared" si="39"/>
        <v>0.7</v>
      </c>
      <c r="I117" s="230">
        <f t="shared" si="40"/>
        <v>2.2999999999999998</v>
      </c>
      <c r="J117" s="230">
        <f>IF('Crisis Indicator Data'!G114="x","x",IF(LOG('Crisis Indicator Data'!G114)&lt;J$4,0,IF(LOG('Crisis Indicator Data'!G114)&gt;J$3,5,ROUND(5-(J$3-LOG('Crisis Indicator Data'!G114))/(J$3-J$4)*5,1))))</f>
        <v>1.4</v>
      </c>
      <c r="K117" s="141">
        <f>IF('Crisis Indicator Data'!G114="x","x",IF(B117="Regional crisis",('Crisis Indicator Data'!G114/VLOOKUP('Impact of the crisis'!$C117,'Regional Crises'!$B$1:$R$66,5,FALSE)),'Crisis Indicator Data'!G114/VLOOKUP('Impact of the crisis'!$E117,'Country Indicator Data'!$B$4:$P$300,14,FALSE)))</f>
        <v>0.15342025361671727</v>
      </c>
      <c r="L117" s="230">
        <f t="shared" si="41"/>
        <v>0.7</v>
      </c>
      <c r="M117" s="230">
        <f t="shared" si="42"/>
        <v>1.0499999999999998</v>
      </c>
      <c r="N117" s="230">
        <f t="shared" si="43"/>
        <v>1.7</v>
      </c>
      <c r="O117" s="230">
        <f>IF('Crisis Indicator Data'!H114="x","x",IF('Crisis Indicator Data'!H114=0,0,IF(LOG('Crisis Indicator Data'!H114)&lt;O$4,0,IF(LOG('Crisis Indicator Data'!H114)&gt;O$3,5,ROUND(5-(O$3-LOG('Crisis Indicator Data'!H114))/(O$3-O$4)*5,1)))))</f>
        <v>2.6</v>
      </c>
      <c r="P117" s="140">
        <f>IF('Crisis Indicator Data'!H114="x","x",'Crisis Indicator Data'!H114/'Crisis Indicator Data'!G114)</f>
        <v>0.43577803647652308</v>
      </c>
      <c r="Q117" s="230">
        <f t="shared" si="44"/>
        <v>2.2000000000000002</v>
      </c>
      <c r="R117" s="230">
        <f t="shared" si="45"/>
        <v>2.4000000000000004</v>
      </c>
      <c r="S117" s="230">
        <f>IF('Crisis Indicator Data'!I114="x","x",IF('Crisis Indicator Data'!I114=0,0,IF(LOG('Crisis Indicator Data'!I114)&lt;S$4,0,IF(LOG('Crisis Indicator Data'!I114)&gt;S$3,5,ROUND(5-(S$3-LOG('Crisis Indicator Data'!I114))/(S$3-S$4)*5,1)))))</f>
        <v>3.7</v>
      </c>
      <c r="T117" s="140">
        <f>IF('Crisis Indicator Data'!H114="x","x",IF('Crisis Indicator Data'!I114="x","x",'Crisis Indicator Data'!I114/'Crisis Indicator Data'!H114))</f>
        <v>0.33036509349955478</v>
      </c>
      <c r="U117" s="230">
        <f t="shared" si="46"/>
        <v>5</v>
      </c>
      <c r="V117" s="230">
        <f t="shared" si="47"/>
        <v>4.4000000000000004</v>
      </c>
      <c r="W117" s="230">
        <f>IF('Crisis Indicator Data'!L114="x","x",IF('Crisis Indicator Data'!L114=0,0,IF(LOG('Crisis Indicator Data'!L114)&lt;W$4,0,IF(LOG('Crisis Indicator Data'!L114)&gt;W$3,5,ROUND(5-(W$3-LOG('Crisis Indicator Data'!L114))/(W$3-W$4)*5,1)))))</f>
        <v>2</v>
      </c>
      <c r="X117" s="237">
        <f>IF(OR('Crisis Indicator Data'!L114="x",'Crisis Indicator Data'!H114="x"),"x",'Crisis Indicator Data'!L114/'Crisis Indicator Data'!H114)</f>
        <v>2.2261798753339271E-5</v>
      </c>
      <c r="Y117" s="230">
        <f t="shared" si="48"/>
        <v>1.1000000000000001</v>
      </c>
      <c r="Z117" s="230">
        <f t="shared" si="49"/>
        <v>1.6</v>
      </c>
      <c r="AA117" s="230">
        <f t="shared" si="50"/>
        <v>3.3</v>
      </c>
      <c r="AB117" s="238">
        <f t="shared" si="51"/>
        <v>2.9</v>
      </c>
    </row>
    <row r="118" spans="1:28" x14ac:dyDescent="0.35">
      <c r="A118" s="145" t="str">
        <f>'Crisis Indicator Data'!A115</f>
        <v>Tibesti Conflict in Chad</v>
      </c>
      <c r="B118" s="146" t="str">
        <f>'Crisis Indicator Data'!B115</f>
        <v>Conflict</v>
      </c>
      <c r="C118" s="146" t="str">
        <f>'Crisis Indicator Data'!C115</f>
        <v>TCD006</v>
      </c>
      <c r="D118" s="146" t="str">
        <f>'Crisis Indicator Data'!D115</f>
        <v>Chad</v>
      </c>
      <c r="E118" s="147" t="str">
        <f>'Crisis Indicator Data'!E115</f>
        <v>TCD</v>
      </c>
      <c r="F118" s="236">
        <f>IF('Crisis Indicator Data'!F115="x","x",IF(LOG('Crisis Indicator Data'!F115)&lt;F$4,0,IF(LOG('Crisis Indicator Data'!F115)&gt;F$3,5,ROUND(5-(F$3-LOG('Crisis Indicator Data'!F115))/(F$3-F$4)*5,1))))</f>
        <v>3.9</v>
      </c>
      <c r="G118" s="141">
        <f>IF('Crisis Indicator Data'!F115="x","x",IF(B118="Regional crisis",('Crisis Indicator Data'!F115/VLOOKUP('Impact of the crisis'!$C118,'Regional Crises'!$B$1:$R$66,4,FALSE)),'Crisis Indicator Data'!F115/VLOOKUP('Impact of the crisis'!$E118,'Country Indicator Data'!$B$4:$P$300,15,FALSE)))</f>
        <v>0.17471410419313851</v>
      </c>
      <c r="H118" s="230">
        <f t="shared" si="39"/>
        <v>0.8</v>
      </c>
      <c r="I118" s="230">
        <f t="shared" si="40"/>
        <v>2.35</v>
      </c>
      <c r="J118" s="230">
        <f>IF('Crisis Indicator Data'!G115="x","x",IF(LOG('Crisis Indicator Data'!G115)&lt;J$4,0,IF(LOG('Crisis Indicator Data'!G115)&gt;J$3,5,ROUND(5-(J$3-LOG('Crisis Indicator Data'!G115))/(J$3-J$4)*5,1))))</f>
        <v>0</v>
      </c>
      <c r="K118" s="141">
        <f>IF('Crisis Indicator Data'!G115="x","x",IF(B118="Regional crisis",('Crisis Indicator Data'!G115/VLOOKUP('Impact of the crisis'!$C118,'Regional Crises'!$B$1:$R$66,5,FALSE)),'Crisis Indicator Data'!G115/VLOOKUP('Impact of the crisis'!$E118,'Country Indicator Data'!$B$4:$P$300,14,FALSE)))</f>
        <v>2.2623087456093349E-3</v>
      </c>
      <c r="L118" s="230">
        <f t="shared" si="41"/>
        <v>0</v>
      </c>
      <c r="M118" s="230">
        <f t="shared" si="42"/>
        <v>0</v>
      </c>
      <c r="N118" s="230">
        <f t="shared" si="43"/>
        <v>1.3</v>
      </c>
      <c r="O118" s="230">
        <f>IF('Crisis Indicator Data'!H115="x","x",IF('Crisis Indicator Data'!H115=0,0,IF(LOG('Crisis Indicator Data'!H115)&lt;O$4,0,IF(LOG('Crisis Indicator Data'!H115)&gt;O$3,5,ROUND(5-(O$3-LOG('Crisis Indicator Data'!H115))/(O$3-O$4)*5,1)))))</f>
        <v>0.1</v>
      </c>
      <c r="P118" s="140">
        <f>IF('Crisis Indicator Data'!H115="x","x",'Crisis Indicator Data'!H115/'Crisis Indicator Data'!G115)</f>
        <v>1</v>
      </c>
      <c r="Q118" s="230">
        <f t="shared" si="44"/>
        <v>5</v>
      </c>
      <c r="R118" s="230">
        <f t="shared" si="45"/>
        <v>2.5499999999999998</v>
      </c>
      <c r="S118" s="230" t="str">
        <f>IF('Crisis Indicator Data'!I115="x","x",IF('Crisis Indicator Data'!I115=0,0,IF(LOG('Crisis Indicator Data'!I115)&lt;S$4,0,IF(LOG('Crisis Indicator Data'!I115)&gt;S$3,5,ROUND(5-(S$3-LOG('Crisis Indicator Data'!I115))/(S$3-S$4)*5,1)))))</f>
        <v>x</v>
      </c>
      <c r="T118" s="140" t="str">
        <f>IF('Crisis Indicator Data'!H115="x","x",IF('Crisis Indicator Data'!I115="x","x",'Crisis Indicator Data'!I115/'Crisis Indicator Data'!H115))</f>
        <v>x</v>
      </c>
      <c r="U118" s="230" t="str">
        <f t="shared" si="46"/>
        <v>x</v>
      </c>
      <c r="V118" s="230" t="str">
        <f t="shared" si="47"/>
        <v>x</v>
      </c>
      <c r="W118" s="230">
        <f>IF('Crisis Indicator Data'!L115="x","x",IF('Crisis Indicator Data'!L115=0,0,IF(LOG('Crisis Indicator Data'!L115)&lt;W$4,0,IF(LOG('Crisis Indicator Data'!L115)&gt;W$3,5,ROUND(5-(W$3-LOG('Crisis Indicator Data'!L115))/(W$3-W$4)*5,1)))))</f>
        <v>0.9</v>
      </c>
      <c r="X118" s="237">
        <f>IF(OR('Crisis Indicator Data'!L115="x",'Crisis Indicator Data'!H115="x"),"x",'Crisis Indicator Data'!L115/'Crisis Indicator Data'!H115)</f>
        <v>1.0526315789473685E-4</v>
      </c>
      <c r="Y118" s="230">
        <f t="shared" si="48"/>
        <v>5</v>
      </c>
      <c r="Z118" s="230">
        <f t="shared" si="49"/>
        <v>3</v>
      </c>
      <c r="AA118" s="230">
        <f t="shared" si="50"/>
        <v>3</v>
      </c>
      <c r="AB118" s="238">
        <f t="shared" si="51"/>
        <v>2.8</v>
      </c>
    </row>
    <row r="119" spans="1:28" x14ac:dyDescent="0.3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7" t="str">
        <f>'Crisis Indicator Data'!E116</f>
        <v>THA</v>
      </c>
      <c r="F119" s="236">
        <f>IF('Crisis Indicator Data'!F116="x","x",IF(LOG('Crisis Indicator Data'!F116)&lt;F$4,0,IF(LOG('Crisis Indicator Data'!F116)&gt;F$3,5,ROUND(5-(F$3-LOG('Crisis Indicator Data'!F116))/(F$3-F$4)*5,1))))</f>
        <v>2.5</v>
      </c>
      <c r="G119" s="141">
        <f>IF('Crisis Indicator Data'!F116="x","x",IF(B119="Regional crisis",('Crisis Indicator Data'!F116/VLOOKUP('Impact of the crisis'!$C119,'Regional Crises'!$B$1:$R$66,4,FALSE)),'Crisis Indicator Data'!F116/VLOOKUP('Impact of the crisis'!$E119,'Country Indicator Data'!$B$4:$P$300,15,FALSE)))</f>
        <v>5.9390475444811998E-2</v>
      </c>
      <c r="H119" s="230">
        <f t="shared" si="39"/>
        <v>0.2</v>
      </c>
      <c r="I119" s="230">
        <f t="shared" si="40"/>
        <v>1.35</v>
      </c>
      <c r="J119" s="230">
        <f>IF('Crisis Indicator Data'!G116="x","x",IF(LOG('Crisis Indicator Data'!G116)&lt;J$4,0,IF(LOG('Crisis Indicator Data'!G116)&gt;J$3,5,ROUND(5-(J$3-LOG('Crisis Indicator Data'!G116))/(J$3-J$4)*5,1))))</f>
        <v>1.8</v>
      </c>
      <c r="K119" s="141">
        <f>IF('Crisis Indicator Data'!G116="x","x",IF(B119="Regional crisis",('Crisis Indicator Data'!G116/VLOOKUP('Impact of the crisis'!$C119,'Regional Crises'!$B$1:$R$66,5,FALSE)),'Crisis Indicator Data'!G116/VLOOKUP('Impact of the crisis'!$E119,'Country Indicator Data'!$B$4:$P$300,14,FALSE)))</f>
        <v>5.3658094071755792E-2</v>
      </c>
      <c r="L119" s="230">
        <f t="shared" si="41"/>
        <v>0.2</v>
      </c>
      <c r="M119" s="230">
        <f t="shared" si="42"/>
        <v>1</v>
      </c>
      <c r="N119" s="230">
        <f t="shared" si="43"/>
        <v>1.2</v>
      </c>
      <c r="O119" s="230">
        <f>IF('Crisis Indicator Data'!H116="x","x",IF('Crisis Indicator Data'!H116=0,0,IF(LOG('Crisis Indicator Data'!H116)&lt;O$4,0,IF(LOG('Crisis Indicator Data'!H116)&gt;O$3,5,ROUND(5-(O$3-LOG('Crisis Indicator Data'!H116))/(O$3-O$4)*5,1)))))</f>
        <v>0.8</v>
      </c>
      <c r="P119" s="140">
        <f>IF('Crisis Indicator Data'!H116="x","x",'Crisis Indicator Data'!H116/'Crisis Indicator Data'!G116)</f>
        <v>2.564102564102564E-2</v>
      </c>
      <c r="Q119" s="230">
        <f t="shared" si="44"/>
        <v>0.1</v>
      </c>
      <c r="R119" s="230">
        <f t="shared" si="45"/>
        <v>0.45</v>
      </c>
      <c r="S119" s="230">
        <f>IF('Crisis Indicator Data'!I116="x","x",IF('Crisis Indicator Data'!I116=0,0,IF(LOG('Crisis Indicator Data'!I116)&lt;S$4,0,IF(LOG('Crisis Indicator Data'!I116)&gt;S$3,5,ROUND(5-(S$3-LOG('Crisis Indicator Data'!I116))/(S$3-S$4)*5,1)))))</f>
        <v>2.8</v>
      </c>
      <c r="T119" s="140">
        <f>IF('Crisis Indicator Data'!H116="x","x",IF('Crisis Indicator Data'!I116="x","x",'Crisis Indicator Data'!I116/'Crisis Indicator Data'!H116))</f>
        <v>1</v>
      </c>
      <c r="U119" s="230">
        <f t="shared" si="46"/>
        <v>5</v>
      </c>
      <c r="V119" s="230">
        <f t="shared" si="47"/>
        <v>3.9</v>
      </c>
      <c r="W119" s="230">
        <f>IF('Crisis Indicator Data'!L116="x","x",IF('Crisis Indicator Data'!L116=0,0,IF(LOG('Crisis Indicator Data'!L116)&lt;W$4,0,IF(LOG('Crisis Indicator Data'!L116)&gt;W$3,5,ROUND(5-(W$3-LOG('Crisis Indicator Data'!L116))/(W$3-W$4)*5,1)))))</f>
        <v>2.6</v>
      </c>
      <c r="X119" s="237">
        <f>IF(OR('Crisis Indicator Data'!L116="x",'Crisis Indicator Data'!H116="x"),"x",'Crisis Indicator Data'!L116/'Crisis Indicator Data'!H116)</f>
        <v>6.9230769230769226E-4</v>
      </c>
      <c r="Y119" s="230">
        <f t="shared" si="48"/>
        <v>5</v>
      </c>
      <c r="Z119" s="230">
        <f t="shared" si="49"/>
        <v>3.8</v>
      </c>
      <c r="AA119" s="230">
        <f t="shared" si="50"/>
        <v>3.9</v>
      </c>
      <c r="AB119" s="238">
        <f t="shared" si="51"/>
        <v>2.6</v>
      </c>
    </row>
    <row r="120" spans="1:28" x14ac:dyDescent="0.3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7" t="str">
        <f>'Crisis Indicator Data'!E117</f>
        <v>THA</v>
      </c>
      <c r="F120" s="236">
        <f>IF('Crisis Indicator Data'!F117="x","x",IF(LOG('Crisis Indicator Data'!F117)&lt;F$4,0,IF(LOG('Crisis Indicator Data'!F117)&gt;F$3,5,ROUND(5-(F$3-LOG('Crisis Indicator Data'!F117))/(F$3-F$4)*5,1))))</f>
        <v>2.1</v>
      </c>
      <c r="G120" s="141">
        <f>IF('Crisis Indicator Data'!F117="x","x",IF(B120="Regional crisis",('Crisis Indicator Data'!F117/VLOOKUP('Impact of the crisis'!$C120,'Regional Crises'!$B$1:$R$66,4,FALSE)),'Crisis Indicator Data'!F117/VLOOKUP('Impact of the crisis'!$E120,'Country Indicator Data'!$B$4:$P$300,15,FALSE)))</f>
        <v>3.5878564857405704E-2</v>
      </c>
      <c r="H120" s="230">
        <f t="shared" si="39"/>
        <v>0.1</v>
      </c>
      <c r="I120" s="230">
        <f t="shared" si="40"/>
        <v>1.1000000000000001</v>
      </c>
      <c r="J120" s="230">
        <f>IF('Crisis Indicator Data'!G117="x","x",IF(LOG('Crisis Indicator Data'!G117)&lt;J$4,0,IF(LOG('Crisis Indicator Data'!G117)&gt;J$3,5,ROUND(5-(J$3-LOG('Crisis Indicator Data'!G117))/(J$3-J$4)*5,1))))</f>
        <v>1.8</v>
      </c>
      <c r="K120" s="141">
        <f>IF('Crisis Indicator Data'!G117="x","x",IF(B120="Regional crisis",('Crisis Indicator Data'!G117/VLOOKUP('Impact of the crisis'!$C120,'Regional Crises'!$B$1:$R$66,5,FALSE)),'Crisis Indicator Data'!G117/VLOOKUP('Impact of the crisis'!$E120,'Country Indicator Data'!$B$4:$P$300,14,FALSE)))</f>
        <v>5.2282245505813341E-2</v>
      </c>
      <c r="L120" s="230">
        <f t="shared" si="41"/>
        <v>0.2</v>
      </c>
      <c r="M120" s="230">
        <f t="shared" si="42"/>
        <v>1</v>
      </c>
      <c r="N120" s="230">
        <f t="shared" si="43"/>
        <v>1.1000000000000001</v>
      </c>
      <c r="O120" s="230" t="str">
        <f>IF('Crisis Indicator Data'!H117="x","x",IF('Crisis Indicator Data'!H117=0,0,IF(LOG('Crisis Indicator Data'!H117)&lt;O$4,0,IF(LOG('Crisis Indicator Data'!H117)&gt;O$3,5,ROUND(5-(O$3-LOG('Crisis Indicator Data'!H117))/(O$3-O$4)*5,1)))))</f>
        <v>x</v>
      </c>
      <c r="P120" s="140" t="str">
        <f>IF('Crisis Indicator Data'!H117="x","x",'Crisis Indicator Data'!H117/'Crisis Indicator Data'!G117)</f>
        <v>x</v>
      </c>
      <c r="Q120" s="230" t="str">
        <f t="shared" si="44"/>
        <v>x</v>
      </c>
      <c r="R120" s="230" t="str">
        <f t="shared" si="45"/>
        <v>x</v>
      </c>
      <c r="S120" s="230" t="str">
        <f>IF('Crisis Indicator Data'!I117="x","x",IF('Crisis Indicator Data'!I117=0,0,IF(LOG('Crisis Indicator Data'!I117)&lt;S$4,0,IF(LOG('Crisis Indicator Data'!I117)&gt;S$3,5,ROUND(5-(S$3-LOG('Crisis Indicator Data'!I117))/(S$3-S$4)*5,1)))))</f>
        <v>x</v>
      </c>
      <c r="T120" s="140" t="str">
        <f>IF('Crisis Indicator Data'!H117="x","x",IF('Crisis Indicator Data'!I117="x","x",'Crisis Indicator Data'!I117/'Crisis Indicator Data'!H117))</f>
        <v>x</v>
      </c>
      <c r="U120" s="230" t="str">
        <f t="shared" si="46"/>
        <v>x</v>
      </c>
      <c r="V120" s="230" t="str">
        <f t="shared" si="47"/>
        <v>x</v>
      </c>
      <c r="W120" s="230">
        <f>IF('Crisis Indicator Data'!L117="x","x",IF('Crisis Indicator Data'!L117=0,0,IF(LOG('Crisis Indicator Data'!L117)&lt;W$4,0,IF(LOG('Crisis Indicator Data'!L117)&gt;W$3,5,ROUND(5-(W$3-LOG('Crisis Indicator Data'!L117))/(W$3-W$4)*5,1)))))</f>
        <v>2.6</v>
      </c>
      <c r="X120" s="237" t="str">
        <f>IF(OR('Crisis Indicator Data'!L117="x",'Crisis Indicator Data'!H117="x"),"x",'Crisis Indicator Data'!L117/'Crisis Indicator Data'!H117)</f>
        <v>x</v>
      </c>
      <c r="Y120" s="230" t="str">
        <f t="shared" si="48"/>
        <v>x</v>
      </c>
      <c r="Z120" s="230">
        <f t="shared" si="49"/>
        <v>2.6</v>
      </c>
      <c r="AA120" s="230">
        <f t="shared" si="50"/>
        <v>2.6</v>
      </c>
      <c r="AB120" s="238">
        <f t="shared" si="51"/>
        <v>2.6</v>
      </c>
    </row>
    <row r="121" spans="1:28" x14ac:dyDescent="0.3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7" t="str">
        <f>'Crisis Indicator Data'!E118</f>
        <v>THA</v>
      </c>
      <c r="F121" s="236">
        <f>IF('Crisis Indicator Data'!F118="x","x",IF(LOG('Crisis Indicator Data'!F118)&lt;F$4,0,IF(LOG('Crisis Indicator Data'!F118)&gt;F$3,5,ROUND(5-(F$3-LOG('Crisis Indicator Data'!F118))/(F$3-F$4)*5,1))))</f>
        <v>0</v>
      </c>
      <c r="G121" s="141">
        <f>IF('Crisis Indicator Data'!F118="x","x",IF(B121="Regional crisis",('Crisis Indicator Data'!F118/VLOOKUP('Impact of the crisis'!$C121,'Regional Crises'!$B$1:$R$66,4,FALSE)),'Crisis Indicator Data'!F118/VLOOKUP('Impact of the crisis'!$E121,'Country Indicator Data'!$B$4:$P$300,15,FALSE)))</f>
        <v>1.7616316623930788E-5</v>
      </c>
      <c r="H121" s="230">
        <f t="shared" si="39"/>
        <v>0</v>
      </c>
      <c r="I121" s="230">
        <f t="shared" si="40"/>
        <v>0</v>
      </c>
      <c r="J121" s="230">
        <f>IF('Crisis Indicator Data'!G118="x","x",IF(LOG('Crisis Indicator Data'!G118)&lt;J$4,0,IF(LOG('Crisis Indicator Data'!G118)&gt;J$3,5,ROUND(5-(J$3-LOG('Crisis Indicator Data'!G118))/(J$3-J$4)*5,1))))</f>
        <v>0</v>
      </c>
      <c r="K121" s="141">
        <f>IF('Crisis Indicator Data'!G118="x","x",IF(B121="Regional crisis",('Crisis Indicator Data'!G118/VLOOKUP('Impact of the crisis'!$C121,'Regional Crises'!$B$1:$R$66,5,FALSE)),'Crisis Indicator Data'!G118/VLOOKUP('Impact of the crisis'!$E121,'Country Indicator Data'!$B$4:$P$300,14,FALSE)))</f>
        <v>1.3758485659424564E-3</v>
      </c>
      <c r="L121" s="230">
        <f t="shared" si="41"/>
        <v>0</v>
      </c>
      <c r="M121" s="230">
        <f t="shared" si="42"/>
        <v>0</v>
      </c>
      <c r="N121" s="230">
        <f t="shared" si="43"/>
        <v>0</v>
      </c>
      <c r="O121" s="230">
        <f>IF('Crisis Indicator Data'!H118="x","x",IF('Crisis Indicator Data'!H118=0,0,IF(LOG('Crisis Indicator Data'!H118)&lt;O$4,0,IF(LOG('Crisis Indicator Data'!H118)&gt;O$3,5,ROUND(5-(O$3-LOG('Crisis Indicator Data'!H118))/(O$3-O$4)*5,1)))))</f>
        <v>0.8</v>
      </c>
      <c r="P121" s="140">
        <f>IF('Crisis Indicator Data'!H118="x","x",'Crisis Indicator Data'!H118/'Crisis Indicator Data'!G118)</f>
        <v>1</v>
      </c>
      <c r="Q121" s="230">
        <f t="shared" si="44"/>
        <v>5</v>
      </c>
      <c r="R121" s="230">
        <f t="shared" si="45"/>
        <v>2.9</v>
      </c>
      <c r="S121" s="230">
        <f>IF('Crisis Indicator Data'!I118="x","x",IF('Crisis Indicator Data'!I118=0,0,IF(LOG('Crisis Indicator Data'!I118)&lt;S$4,0,IF(LOG('Crisis Indicator Data'!I118)&gt;S$3,5,ROUND(5-(S$3-LOG('Crisis Indicator Data'!I118))/(S$3-S$4)*5,1)))))</f>
        <v>2.8</v>
      </c>
      <c r="T121" s="140">
        <f>IF('Crisis Indicator Data'!H118="x","x",IF('Crisis Indicator Data'!I118="x","x",'Crisis Indicator Data'!I118/'Crisis Indicator Data'!H118))</f>
        <v>1</v>
      </c>
      <c r="U121" s="230">
        <f t="shared" si="46"/>
        <v>5</v>
      </c>
      <c r="V121" s="230">
        <f t="shared" si="47"/>
        <v>3.9</v>
      </c>
      <c r="W121" s="230" t="str">
        <f>IF('Crisis Indicator Data'!L118="x","x",IF('Crisis Indicator Data'!L118=0,0,IF(LOG('Crisis Indicator Data'!L118)&lt;W$4,0,IF(LOG('Crisis Indicator Data'!L118)&gt;W$3,5,ROUND(5-(W$3-LOG('Crisis Indicator Data'!L118))/(W$3-W$4)*5,1)))))</f>
        <v>x</v>
      </c>
      <c r="X121" s="237" t="str">
        <f>IF(OR('Crisis Indicator Data'!L118="x",'Crisis Indicator Data'!H118="x"),"x",'Crisis Indicator Data'!L118/'Crisis Indicator Data'!H118)</f>
        <v>x</v>
      </c>
      <c r="Y121" s="230" t="str">
        <f t="shared" si="48"/>
        <v>x</v>
      </c>
      <c r="Z121" s="230" t="str">
        <f t="shared" si="49"/>
        <v>x</v>
      </c>
      <c r="AA121" s="230">
        <f t="shared" si="50"/>
        <v>3.9</v>
      </c>
      <c r="AB121" s="238">
        <f t="shared" si="51"/>
        <v>3.4</v>
      </c>
    </row>
    <row r="122" spans="1:28" x14ac:dyDescent="0.35">
      <c r="A122" s="145" t="str">
        <f>'Crisis Indicator Data'!A119</f>
        <v>Venezuelan refugees in Trinidad and Tobago</v>
      </c>
      <c r="B122" s="146" t="str">
        <f>'Crisis Indicator Data'!B119</f>
        <v>International displacement</v>
      </c>
      <c r="C122" s="146" t="str">
        <f>'Crisis Indicator Data'!C119</f>
        <v>TTO002</v>
      </c>
      <c r="D122" s="146" t="str">
        <f>'Crisis Indicator Data'!D119</f>
        <v>Trinidad and Tobago</v>
      </c>
      <c r="E122" s="147" t="str">
        <f>'Crisis Indicator Data'!E119</f>
        <v>TTO</v>
      </c>
      <c r="F122" s="236">
        <f>IF('Crisis Indicator Data'!F119="x","x",IF(LOG('Crisis Indicator Data'!F119)&lt;F$4,0,IF(LOG('Crisis Indicator Data'!F119)&gt;F$3,5,ROUND(5-(F$3-LOG('Crisis Indicator Data'!F119))/(F$3-F$4)*5,1))))</f>
        <v>1.2</v>
      </c>
      <c r="G122" s="141">
        <f>IF('Crisis Indicator Data'!F119="x","x",IF(B122="Regional crisis",('Crisis Indicator Data'!F119/VLOOKUP('Impact of the crisis'!$C122,'Regional Crises'!$B$1:$R$66,4,FALSE)),'Crisis Indicator Data'!F119/VLOOKUP('Impact of the crisis'!$E122,'Country Indicator Data'!$B$4:$P$300,15,FALSE)))</f>
        <v>1</v>
      </c>
      <c r="H122" s="230">
        <f t="shared" si="39"/>
        <v>5</v>
      </c>
      <c r="I122" s="230">
        <f t="shared" si="40"/>
        <v>3.1</v>
      </c>
      <c r="J122" s="230">
        <f>IF('Crisis Indicator Data'!G119="x","x",IF(LOG('Crisis Indicator Data'!G119)&lt;J$4,0,IF(LOG('Crisis Indicator Data'!G119)&gt;J$3,5,ROUND(5-(J$3-LOG('Crisis Indicator Data'!G119))/(J$3-J$4)*5,1))))</f>
        <v>0.5</v>
      </c>
      <c r="K122" s="141">
        <f>IF('Crisis Indicator Data'!G119="x","x",IF(B122="Regional crisis",('Crisis Indicator Data'!G119/VLOOKUP('Impact of the crisis'!$C122,'Regional Crises'!$B$1:$R$66,5,FALSE)),'Crisis Indicator Data'!G119/VLOOKUP('Impact of the crisis'!$E122,'Country Indicator Data'!$B$4:$P$300,14,FALSE)))</f>
        <v>0.99656357388316152</v>
      </c>
      <c r="L122" s="230">
        <f t="shared" si="41"/>
        <v>5</v>
      </c>
      <c r="M122" s="230">
        <f t="shared" si="42"/>
        <v>2.75</v>
      </c>
      <c r="N122" s="230">
        <f t="shared" si="43"/>
        <v>2.9</v>
      </c>
      <c r="O122" s="230">
        <f>IF('Crisis Indicator Data'!H119="x","x",IF('Crisis Indicator Data'!H119=0,0,IF(LOG('Crisis Indicator Data'!H119)&lt;O$4,0,IF(LOG('Crisis Indicator Data'!H119)&gt;O$3,5,ROUND(5-(O$3-LOG('Crisis Indicator Data'!H119))/(O$3-O$4)*5,1)))))</f>
        <v>0.5</v>
      </c>
      <c r="P122" s="140">
        <f>IF('Crisis Indicator Data'!H119="x","x",'Crisis Indicator Data'!H119/'Crisis Indicator Data'!G119)</f>
        <v>4.1379310344827586E-2</v>
      </c>
      <c r="Q122" s="230">
        <f t="shared" si="44"/>
        <v>0.2</v>
      </c>
      <c r="R122" s="230">
        <f t="shared" si="45"/>
        <v>0.35</v>
      </c>
      <c r="S122" s="230">
        <f>IF('Crisis Indicator Data'!I119="x","x",IF('Crisis Indicator Data'!I119=0,0,IF(LOG('Crisis Indicator Data'!I119)&lt;S$4,0,IF(LOG('Crisis Indicator Data'!I119)&gt;S$3,5,ROUND(5-(S$3-LOG('Crisis Indicator Data'!I119))/(S$3-S$4)*5,1)))))</f>
        <v>2.5</v>
      </c>
      <c r="T122" s="140">
        <f>IF('Crisis Indicator Data'!H119="x","x",IF('Crisis Indicator Data'!I119="x","x",'Crisis Indicator Data'!I119/'Crisis Indicator Data'!H119))</f>
        <v>1</v>
      </c>
      <c r="U122" s="230">
        <f t="shared" si="46"/>
        <v>5</v>
      </c>
      <c r="V122" s="230">
        <f t="shared" si="47"/>
        <v>3.8</v>
      </c>
      <c r="W122" s="230">
        <f>IF('Crisis Indicator Data'!L119="x","x",IF('Crisis Indicator Data'!L119=0,0,IF(LOG('Crisis Indicator Data'!L119)&lt;W$4,0,IF(LOG('Crisis Indicator Data'!L119)&gt;W$3,5,ROUND(5-(W$3-LOG('Crisis Indicator Data'!L119))/(W$3-W$4)*5,1)))))</f>
        <v>2.5</v>
      </c>
      <c r="X122" s="237">
        <f>IF(OR('Crisis Indicator Data'!L119="x",'Crisis Indicator Data'!H119="x"),"x",'Crisis Indicator Data'!L119/'Crisis Indicator Data'!H119)</f>
        <v>1E-3</v>
      </c>
      <c r="Y122" s="230">
        <f t="shared" si="48"/>
        <v>5</v>
      </c>
      <c r="Z122" s="230">
        <f t="shared" si="49"/>
        <v>3.8</v>
      </c>
      <c r="AA122" s="230">
        <f t="shared" si="50"/>
        <v>3.8</v>
      </c>
      <c r="AB122" s="238">
        <f t="shared" si="51"/>
        <v>2.4</v>
      </c>
    </row>
    <row r="123" spans="1:28" x14ac:dyDescent="0.35">
      <c r="A123" s="145" t="str">
        <f>'Crisis Indicator Data'!A120</f>
        <v>Mixed migration flows in Tunisia</v>
      </c>
      <c r="B123" s="146" t="str">
        <f>'Crisis Indicator Data'!B120</f>
        <v>International displacement</v>
      </c>
      <c r="C123" s="146" t="str">
        <f>'Crisis Indicator Data'!C120</f>
        <v>TUN002</v>
      </c>
      <c r="D123" s="146" t="str">
        <f>'Crisis Indicator Data'!D120</f>
        <v>Tunisia</v>
      </c>
      <c r="E123" s="147" t="str">
        <f>'Crisis Indicator Data'!E120</f>
        <v>TUN</v>
      </c>
      <c r="F123" s="236">
        <f>IF('Crisis Indicator Data'!F120="x","x",IF(LOG('Crisis Indicator Data'!F120)&lt;F$4,0,IF(LOG('Crisis Indicator Data'!F120)&gt;F$3,5,ROUND(5-(F$3-LOG('Crisis Indicator Data'!F120))/(F$3-F$4)*5,1))))</f>
        <v>3.7</v>
      </c>
      <c r="G123" s="141">
        <f>IF('Crisis Indicator Data'!F120="x","x",IF(B123="Regional crisis",('Crisis Indicator Data'!F120/VLOOKUP('Impact of the crisis'!$C123,'Regional Crises'!$B$1:$R$66,4,FALSE)),'Crisis Indicator Data'!F120/VLOOKUP('Impact of the crisis'!$E123,'Country Indicator Data'!$B$4:$P$300,15,FALSE)))</f>
        <v>1</v>
      </c>
      <c r="H123" s="230">
        <f t="shared" si="39"/>
        <v>5</v>
      </c>
      <c r="I123" s="230">
        <f t="shared" si="40"/>
        <v>4.3499999999999996</v>
      </c>
      <c r="J123" s="230">
        <f>IF('Crisis Indicator Data'!G120="x","x",IF(LOG('Crisis Indicator Data'!G120)&lt;J$4,0,IF(LOG('Crisis Indicator Data'!G120)&gt;J$3,5,ROUND(5-(J$3-LOG('Crisis Indicator Data'!G120))/(J$3-J$4)*5,1))))</f>
        <v>3.6</v>
      </c>
      <c r="K123" s="141">
        <f>IF('Crisis Indicator Data'!G120="x","x",IF(B123="Regional crisis",('Crisis Indicator Data'!G120/VLOOKUP('Impact of the crisis'!$C123,'Regional Crises'!$B$1:$R$66,5,FALSE)),'Crisis Indicator Data'!G120/VLOOKUP('Impact of the crisis'!$E123,'Country Indicator Data'!$B$4:$P$300,14,FALSE)))</f>
        <v>1</v>
      </c>
      <c r="L123" s="230">
        <f t="shared" si="41"/>
        <v>5</v>
      </c>
      <c r="M123" s="230">
        <f t="shared" si="42"/>
        <v>4.3</v>
      </c>
      <c r="N123" s="230">
        <f t="shared" si="43"/>
        <v>4.3</v>
      </c>
      <c r="O123" s="230" t="str">
        <f>IF('Crisis Indicator Data'!H120="x","x",IF('Crisis Indicator Data'!H120=0,0,IF(LOG('Crisis Indicator Data'!H120)&lt;O$4,0,IF(LOG('Crisis Indicator Data'!H120)&gt;O$3,5,ROUND(5-(O$3-LOG('Crisis Indicator Data'!H120))/(O$3-O$4)*5,1)))))</f>
        <v>x</v>
      </c>
      <c r="P123" s="140" t="str">
        <f>IF('Crisis Indicator Data'!H120="x","x",'Crisis Indicator Data'!H120/'Crisis Indicator Data'!G120)</f>
        <v>x</v>
      </c>
      <c r="Q123" s="230" t="str">
        <f t="shared" si="44"/>
        <v>x</v>
      </c>
      <c r="R123" s="230" t="str">
        <f t="shared" si="45"/>
        <v>x</v>
      </c>
      <c r="S123" s="230" t="str">
        <f>IF('Crisis Indicator Data'!I120="x","x",IF('Crisis Indicator Data'!I120=0,0,IF(LOG('Crisis Indicator Data'!I120)&lt;S$4,0,IF(LOG('Crisis Indicator Data'!I120)&gt;S$3,5,ROUND(5-(S$3-LOG('Crisis Indicator Data'!I120))/(S$3-S$4)*5,1)))))</f>
        <v>x</v>
      </c>
      <c r="T123" s="140" t="str">
        <f>IF('Crisis Indicator Data'!H120="x","x",IF('Crisis Indicator Data'!I120="x","x",'Crisis Indicator Data'!I120/'Crisis Indicator Data'!H120))</f>
        <v>x</v>
      </c>
      <c r="U123" s="230" t="str">
        <f t="shared" si="46"/>
        <v>x</v>
      </c>
      <c r="V123" s="230" t="str">
        <f t="shared" si="47"/>
        <v>x</v>
      </c>
      <c r="W123" s="230">
        <f>IF('Crisis Indicator Data'!L120="x","x",IF('Crisis Indicator Data'!L120=0,0,IF(LOG('Crisis Indicator Data'!L120)&lt;W$4,0,IF(LOG('Crisis Indicator Data'!L120)&gt;W$3,5,ROUND(5-(W$3-LOG('Crisis Indicator Data'!L120))/(W$3-W$4)*5,1)))))</f>
        <v>4.2</v>
      </c>
      <c r="X123" s="237" t="str">
        <f>IF(OR('Crisis Indicator Data'!L120="x",'Crisis Indicator Data'!H120="x"),"x",'Crisis Indicator Data'!L120/'Crisis Indicator Data'!H120)</f>
        <v>x</v>
      </c>
      <c r="Y123" s="230" t="str">
        <f t="shared" si="48"/>
        <v>x</v>
      </c>
      <c r="Z123" s="230">
        <f t="shared" si="49"/>
        <v>4.2</v>
      </c>
      <c r="AA123" s="230">
        <f t="shared" si="50"/>
        <v>4.2</v>
      </c>
      <c r="AB123" s="238">
        <f t="shared" si="51"/>
        <v>4.2</v>
      </c>
    </row>
    <row r="124" spans="1:28" x14ac:dyDescent="0.35">
      <c r="A124" s="145" t="str">
        <f>'Crisis Indicator Data'!A121</f>
        <v>Complex situation in Turkey</v>
      </c>
      <c r="B124" s="146" t="str">
        <f>'Crisis Indicator Data'!B121</f>
        <v>Multiple crises country</v>
      </c>
      <c r="C124" s="146" t="str">
        <f>'Crisis Indicator Data'!C121</f>
        <v>TUR001</v>
      </c>
      <c r="D124" s="146" t="str">
        <f>'Crisis Indicator Data'!D121</f>
        <v>Turkey</v>
      </c>
      <c r="E124" s="147" t="str">
        <f>'Crisis Indicator Data'!E121</f>
        <v>TUR</v>
      </c>
      <c r="F124" s="236">
        <f>IF('Crisis Indicator Data'!F121="x","x",IF(LOG('Crisis Indicator Data'!F121)&lt;F$4,0,IF(LOG('Crisis Indicator Data'!F121)&gt;F$3,5,ROUND(5-(F$3-LOG('Crisis Indicator Data'!F121))/(F$3-F$4)*5,1))))</f>
        <v>4.3</v>
      </c>
      <c r="G124" s="141">
        <f>IF('Crisis Indicator Data'!F121="x","x",IF(B124="Regional crisis",('Crisis Indicator Data'!F121/VLOOKUP('Impact of the crisis'!$C124,'Regional Crises'!$B$1:$R$66,4,FALSE)),'Crisis Indicator Data'!F121/VLOOKUP('Impact of the crisis'!$E124,'Country Indicator Data'!$B$4:$P$300,15,FALSE)))</f>
        <v>0.49234437327027275</v>
      </c>
      <c r="H124" s="230">
        <f t="shared" si="39"/>
        <v>2.4</v>
      </c>
      <c r="I124" s="230">
        <f t="shared" si="40"/>
        <v>3.3499999999999996</v>
      </c>
      <c r="J124" s="230">
        <f>IF('Crisis Indicator Data'!G121="x","x",IF(LOG('Crisis Indicator Data'!G121)&lt;J$4,0,IF(LOG('Crisis Indicator Data'!G121)&gt;J$3,5,ROUND(5-(J$3-LOG('Crisis Indicator Data'!G121))/(J$3-J$4)*5,1))))</f>
        <v>5</v>
      </c>
      <c r="K124" s="141">
        <f>IF('Crisis Indicator Data'!G121="x","x",IF(B124="Regional crisis",('Crisis Indicator Data'!G121/VLOOKUP('Impact of the crisis'!$C124,'Regional Crises'!$B$1:$R$66,5,FALSE)),'Crisis Indicator Data'!G121/VLOOKUP('Impact of the crisis'!$E124,'Country Indicator Data'!$B$4:$P$300,14,FALSE)))</f>
        <v>0.63566084492346364</v>
      </c>
      <c r="L124" s="230">
        <f t="shared" si="41"/>
        <v>3.2</v>
      </c>
      <c r="M124" s="230">
        <f t="shared" si="42"/>
        <v>4.0999999999999996</v>
      </c>
      <c r="N124" s="230">
        <f t="shared" si="43"/>
        <v>3.8</v>
      </c>
      <c r="O124" s="230">
        <f>IF('Crisis Indicator Data'!H121="x","x",IF('Crisis Indicator Data'!H121=0,0,IF(LOG('Crisis Indicator Data'!H121)&lt;O$4,0,IF(LOG('Crisis Indicator Data'!H121)&gt;O$3,5,ROUND(5-(O$3-LOG('Crisis Indicator Data'!H121))/(O$3-O$4)*5,1)))))</f>
        <v>3.8</v>
      </c>
      <c r="P124" s="140">
        <f>IF('Crisis Indicator Data'!H121="x","x",'Crisis Indicator Data'!H121/'Crisis Indicator Data'!G121)</f>
        <v>0.10932457891104437</v>
      </c>
      <c r="Q124" s="230">
        <f t="shared" si="44"/>
        <v>0.5</v>
      </c>
      <c r="R124" s="230">
        <f t="shared" si="45"/>
        <v>2.15</v>
      </c>
      <c r="S124" s="230">
        <f>IF('Crisis Indicator Data'!I121="x","x",IF('Crisis Indicator Data'!I121=0,0,IF(LOG('Crisis Indicator Data'!I121)&lt;S$4,0,IF(LOG('Crisis Indicator Data'!I121)&gt;S$3,5,ROUND(5-(S$3-LOG('Crisis Indicator Data'!I121))/(S$3-S$4)*5,1)))))</f>
        <v>5</v>
      </c>
      <c r="T124" s="140">
        <f>IF('Crisis Indicator Data'!H121="x","x",IF('Crisis Indicator Data'!I121="x","x",'Crisis Indicator Data'!I121/'Crisis Indicator Data'!H121))</f>
        <v>0.6928851731786384</v>
      </c>
      <c r="U124" s="230">
        <f t="shared" si="46"/>
        <v>5</v>
      </c>
      <c r="V124" s="230">
        <f t="shared" si="47"/>
        <v>5</v>
      </c>
      <c r="W124" s="230">
        <f>IF('Crisis Indicator Data'!L121="x","x",IF('Crisis Indicator Data'!L121=0,0,IF(LOG('Crisis Indicator Data'!L121)&lt;W$4,0,IF(LOG('Crisis Indicator Data'!L121)&gt;W$3,5,ROUND(5-(W$3-LOG('Crisis Indicator Data'!L121))/(W$3-W$4)*5,1)))))</f>
        <v>3.4</v>
      </c>
      <c r="X124" s="237">
        <f>IF(OR('Crisis Indicator Data'!L121="x",'Crisis Indicator Data'!H121="x"),"x",'Crisis Indicator Data'!L121/'Crisis Indicator Data'!H121)</f>
        <v>4.1801740317351986E-5</v>
      </c>
      <c r="Y124" s="230">
        <f t="shared" si="48"/>
        <v>2.1</v>
      </c>
      <c r="Z124" s="230">
        <f t="shared" si="49"/>
        <v>2.8</v>
      </c>
      <c r="AA124" s="230">
        <f t="shared" si="50"/>
        <v>4.2</v>
      </c>
      <c r="AB124" s="238">
        <f t="shared" si="51"/>
        <v>3.4</v>
      </c>
    </row>
    <row r="125" spans="1:28" x14ac:dyDescent="0.35">
      <c r="A125" s="145" t="str">
        <f>'Crisis Indicator Data'!A122</f>
        <v>Syrian Refugees in Turkey</v>
      </c>
      <c r="B125" s="146" t="str">
        <f>'Crisis Indicator Data'!B122</f>
        <v>International displacement</v>
      </c>
      <c r="C125" s="146" t="str">
        <f>'Crisis Indicator Data'!C122</f>
        <v>TUR002</v>
      </c>
      <c r="D125" s="146" t="str">
        <f>'Crisis Indicator Data'!D122</f>
        <v>Turkey</v>
      </c>
      <c r="E125" s="147" t="str">
        <f>'Crisis Indicator Data'!E122</f>
        <v>TUR</v>
      </c>
      <c r="F125" s="236">
        <f>IF('Crisis Indicator Data'!F122="x","x",IF(LOG('Crisis Indicator Data'!F122)&lt;F$4,0,IF(LOG('Crisis Indicator Data'!F122)&gt;F$3,5,ROUND(5-(F$3-LOG('Crisis Indicator Data'!F122))/(F$3-F$4)*5,1))))</f>
        <v>3.5</v>
      </c>
      <c r="G125" s="141">
        <f>IF('Crisis Indicator Data'!F122="x","x",IF(B125="Regional crisis",('Crisis Indicator Data'!F122/VLOOKUP('Impact of the crisis'!$C125,'Regional Crises'!$B$1:$R$66,4,FALSE)),'Crisis Indicator Data'!F122/VLOOKUP('Impact of the crisis'!$E125,'Country Indicator Data'!$B$4:$P$300,15,FALSE)))</f>
        <v>0.1715473669165703</v>
      </c>
      <c r="H125" s="230">
        <f t="shared" si="39"/>
        <v>0.8</v>
      </c>
      <c r="I125" s="230">
        <f t="shared" si="40"/>
        <v>2.15</v>
      </c>
      <c r="J125" s="230">
        <f>IF('Crisis Indicator Data'!G122="x","x",IF(LOG('Crisis Indicator Data'!G122)&lt;J$4,0,IF(LOG('Crisis Indicator Data'!G122)&gt;J$3,5,ROUND(5-(J$3-LOG('Crisis Indicator Data'!G122))/(J$3-J$4)*5,1))))</f>
        <v>5</v>
      </c>
      <c r="K125" s="141">
        <f>IF('Crisis Indicator Data'!G122="x","x",IF(B125="Regional crisis",('Crisis Indicator Data'!G122/VLOOKUP('Impact of the crisis'!$C125,'Regional Crises'!$B$1:$R$66,5,FALSE)),'Crisis Indicator Data'!G122/VLOOKUP('Impact of the crisis'!$E125,'Country Indicator Data'!$B$4:$P$300,14,FALSE)))</f>
        <v>0.42872218072303442</v>
      </c>
      <c r="L125" s="230">
        <f t="shared" si="41"/>
        <v>2.1</v>
      </c>
      <c r="M125" s="230">
        <f t="shared" si="42"/>
        <v>3.55</v>
      </c>
      <c r="N125" s="230">
        <f t="shared" si="43"/>
        <v>2.9</v>
      </c>
      <c r="O125" s="230">
        <f>IF('Crisis Indicator Data'!H122="x","x",IF('Crisis Indicator Data'!H122=0,0,IF(LOG('Crisis Indicator Data'!H122)&lt;O$4,0,IF(LOG('Crisis Indicator Data'!H122)&gt;O$3,5,ROUND(5-(O$3-LOG('Crisis Indicator Data'!H122))/(O$3-O$4)*5,1)))))</f>
        <v>3.7</v>
      </c>
      <c r="P125" s="140">
        <f>IF('Crisis Indicator Data'!H122="x","x",'Crisis Indicator Data'!H122/'Crisis Indicator Data'!G122)</f>
        <v>0.15296753139001051</v>
      </c>
      <c r="Q125" s="230">
        <f t="shared" si="44"/>
        <v>0.7</v>
      </c>
      <c r="R125" s="230">
        <f t="shared" si="45"/>
        <v>2.2000000000000002</v>
      </c>
      <c r="S125" s="230">
        <f>IF('Crisis Indicator Data'!I122="x","x",IF('Crisis Indicator Data'!I122=0,0,IF(LOG('Crisis Indicator Data'!I122)&lt;S$4,0,IF(LOG('Crisis Indicator Data'!I122)&gt;S$3,5,ROUND(5-(S$3-LOG('Crisis Indicator Data'!I122))/(S$3-S$4)*5,1)))))</f>
        <v>5</v>
      </c>
      <c r="T125" s="140">
        <f>IF('Crisis Indicator Data'!H122="x","x",IF('Crisis Indicator Data'!I122="x","x",'Crisis Indicator Data'!I122/'Crisis Indicator Data'!H122))</f>
        <v>0.67456156210450191</v>
      </c>
      <c r="U125" s="230">
        <f t="shared" si="46"/>
        <v>5</v>
      </c>
      <c r="V125" s="230">
        <f t="shared" si="47"/>
        <v>5</v>
      </c>
      <c r="W125" s="230" t="str">
        <f>IF('Crisis Indicator Data'!L122="x","x",IF('Crisis Indicator Data'!L122=0,0,IF(LOG('Crisis Indicator Data'!L122)&lt;W$4,0,IF(LOG('Crisis Indicator Data'!L122)&gt;W$3,5,ROUND(5-(W$3-LOG('Crisis Indicator Data'!L122))/(W$3-W$4)*5,1)))))</f>
        <v>x</v>
      </c>
      <c r="X125" s="237" t="str">
        <f>IF(OR('Crisis Indicator Data'!L122="x",'Crisis Indicator Data'!H122="x"),"x",'Crisis Indicator Data'!L122/'Crisis Indicator Data'!H122)</f>
        <v>x</v>
      </c>
      <c r="Y125" s="230" t="str">
        <f t="shared" si="48"/>
        <v>x</v>
      </c>
      <c r="Z125" s="230" t="str">
        <f t="shared" si="49"/>
        <v>x</v>
      </c>
      <c r="AA125" s="230">
        <f t="shared" si="50"/>
        <v>5</v>
      </c>
      <c r="AB125" s="238">
        <f t="shared" si="51"/>
        <v>4</v>
      </c>
    </row>
    <row r="126" spans="1:28" x14ac:dyDescent="0.35">
      <c r="A126" s="145" t="str">
        <f>'Crisis Indicator Data'!A123</f>
        <v>Mixed Migration Flows in Turkey</v>
      </c>
      <c r="B126" s="146" t="str">
        <f>'Crisis Indicator Data'!B123</f>
        <v>International displacement</v>
      </c>
      <c r="C126" s="146" t="str">
        <f>'Crisis Indicator Data'!C123</f>
        <v>TUR003</v>
      </c>
      <c r="D126" s="146" t="str">
        <f>'Crisis Indicator Data'!D123</f>
        <v>Turkey</v>
      </c>
      <c r="E126" s="147" t="str">
        <f>'Crisis Indicator Data'!E123</f>
        <v>TUR</v>
      </c>
      <c r="F126" s="236">
        <f>IF('Crisis Indicator Data'!F123="x","x",IF(LOG('Crisis Indicator Data'!F123)&lt;F$4,0,IF(LOG('Crisis Indicator Data'!F123)&gt;F$3,5,ROUND(5-(F$3-LOG('Crisis Indicator Data'!F123))/(F$3-F$4)*5,1))))</f>
        <v>3.7</v>
      </c>
      <c r="G126" s="141">
        <f>IF('Crisis Indicator Data'!F123="x","x",IF(B126="Regional crisis",('Crisis Indicator Data'!F123/VLOOKUP('Impact of the crisis'!$C126,'Regional Crises'!$B$1:$R$66,4,FALSE)),'Crisis Indicator Data'!F123/VLOOKUP('Impact of the crisis'!$E126,'Country Indicator Data'!$B$4:$P$300,15,FALSE)))</f>
        <v>0.23063550017540896</v>
      </c>
      <c r="H126" s="230">
        <f t="shared" si="39"/>
        <v>1.1000000000000001</v>
      </c>
      <c r="I126" s="230">
        <f t="shared" si="40"/>
        <v>2.4000000000000004</v>
      </c>
      <c r="J126" s="230">
        <f>IF('Crisis Indicator Data'!G123="x","x",IF(LOG('Crisis Indicator Data'!G123)&lt;J$4,0,IF(LOG('Crisis Indicator Data'!G123)&gt;J$3,5,ROUND(5-(J$3-LOG('Crisis Indicator Data'!G123))/(J$3-J$4)*5,1))))</f>
        <v>5</v>
      </c>
      <c r="K126" s="141">
        <f>IF('Crisis Indicator Data'!G123="x","x",IF(B126="Regional crisis",('Crisis Indicator Data'!G123/VLOOKUP('Impact of the crisis'!$C126,'Regional Crises'!$B$1:$R$66,5,FALSE)),'Crisis Indicator Data'!G123/VLOOKUP('Impact of the crisis'!$E126,'Country Indicator Data'!$B$4:$P$300,14,FALSE)))</f>
        <v>0.44612812577810979</v>
      </c>
      <c r="L126" s="230">
        <f t="shared" si="41"/>
        <v>2.2000000000000002</v>
      </c>
      <c r="M126" s="230">
        <f t="shared" si="42"/>
        <v>3.6</v>
      </c>
      <c r="N126" s="230">
        <f t="shared" si="43"/>
        <v>3.1</v>
      </c>
      <c r="O126" s="230">
        <f>IF('Crisis Indicator Data'!H123="x","x",IF('Crisis Indicator Data'!H123=0,0,IF(LOG('Crisis Indicator Data'!H123)&lt;O$4,0,IF(LOG('Crisis Indicator Data'!H123)&gt;O$3,5,ROUND(5-(O$3-LOG('Crisis Indicator Data'!H123))/(O$3-O$4)*5,1)))))</f>
        <v>3.8</v>
      </c>
      <c r="P126" s="140">
        <f>IF('Crisis Indicator Data'!H123="x","x",'Crisis Indicator Data'!H123/'Crisis Indicator Data'!G123)</f>
        <v>0.15576994631371924</v>
      </c>
      <c r="Q126" s="230">
        <f t="shared" si="44"/>
        <v>0.7</v>
      </c>
      <c r="R126" s="230">
        <f t="shared" si="45"/>
        <v>2.25</v>
      </c>
      <c r="S126" s="230">
        <f>IF('Crisis Indicator Data'!I123="x","x",IF('Crisis Indicator Data'!I123=0,0,IF(LOG('Crisis Indicator Data'!I123)&lt;S$4,0,IF(LOG('Crisis Indicator Data'!I123)&gt;S$3,5,ROUND(5-(S$3-LOG('Crisis Indicator Data'!I123))/(S$3-S$4)*5,1)))))</f>
        <v>5</v>
      </c>
      <c r="T126" s="140">
        <f>IF('Crisis Indicator Data'!H123="x","x",IF('Crisis Indicator Data'!I123="x","x",'Crisis Indicator Data'!I123/'Crisis Indicator Data'!H123))</f>
        <v>0.6928851731786384</v>
      </c>
      <c r="U126" s="230">
        <f t="shared" si="46"/>
        <v>5</v>
      </c>
      <c r="V126" s="230">
        <f t="shared" si="47"/>
        <v>5</v>
      </c>
      <c r="W126" s="230">
        <f>IF('Crisis Indicator Data'!L123="x","x",IF('Crisis Indicator Data'!L123=0,0,IF(LOG('Crisis Indicator Data'!L123)&lt;W$4,0,IF(LOG('Crisis Indicator Data'!L123)&gt;W$3,5,ROUND(5-(W$3-LOG('Crisis Indicator Data'!L123))/(W$3-W$4)*5,1)))))</f>
        <v>2.4</v>
      </c>
      <c r="X126" s="237">
        <f>IF(OR('Crisis Indicator Data'!L123="x",'Crisis Indicator Data'!H123="x"),"x",'Crisis Indicator Data'!L123/'Crisis Indicator Data'!H123)</f>
        <v>8.3603480634703978E-6</v>
      </c>
      <c r="Y126" s="230">
        <f t="shared" si="48"/>
        <v>0.4</v>
      </c>
      <c r="Z126" s="230">
        <f t="shared" si="49"/>
        <v>1.4</v>
      </c>
      <c r="AA126" s="230">
        <f t="shared" si="50"/>
        <v>3.8</v>
      </c>
      <c r="AB126" s="238">
        <f t="shared" si="51"/>
        <v>3.1</v>
      </c>
    </row>
    <row r="127" spans="1:28" x14ac:dyDescent="0.35">
      <c r="A127" s="145" t="str">
        <f>'Crisis Indicator Data'!A124</f>
        <v>Kurdish Conflict</v>
      </c>
      <c r="B127" s="146" t="str">
        <f>'Crisis Indicator Data'!B124</f>
        <v>Conflict</v>
      </c>
      <c r="C127" s="146" t="str">
        <f>'Crisis Indicator Data'!C124</f>
        <v>TUR004</v>
      </c>
      <c r="D127" s="146" t="str">
        <f>'Crisis Indicator Data'!D124</f>
        <v>Turkey</v>
      </c>
      <c r="E127" s="147" t="str">
        <f>'Crisis Indicator Data'!E124</f>
        <v>TUR</v>
      </c>
      <c r="F127" s="236">
        <f>IF('Crisis Indicator Data'!F124="x","x",IF(LOG('Crisis Indicator Data'!F124)&lt;F$4,0,IF(LOG('Crisis Indicator Data'!F124)&gt;F$3,5,ROUND(5-(F$3-LOG('Crisis Indicator Data'!F124))/(F$3-F$4)*5,1))))</f>
        <v>3.8</v>
      </c>
      <c r="G127" s="141">
        <f>IF('Crisis Indicator Data'!F124="x","x",IF(B127="Regional crisis",('Crisis Indicator Data'!F124/VLOOKUP('Impact of the crisis'!$C127,'Regional Crises'!$B$1:$R$66,4,FALSE)),'Crisis Indicator Data'!F124/VLOOKUP('Impact of the crisis'!$E127,'Country Indicator Data'!$B$4:$P$300,15,FALSE)))</f>
        <v>0.25413120590413574</v>
      </c>
      <c r="H127" s="230">
        <f t="shared" si="39"/>
        <v>1.2</v>
      </c>
      <c r="I127" s="230">
        <f t="shared" si="40"/>
        <v>2.5</v>
      </c>
      <c r="J127" s="230">
        <f>IF('Crisis Indicator Data'!G124="x","x",IF(LOG('Crisis Indicator Data'!G124)&lt;J$4,0,IF(LOG('Crisis Indicator Data'!G124)&gt;J$3,5,ROUND(5-(J$3-LOG('Crisis Indicator Data'!G124))/(J$3-J$4)*5,1))))</f>
        <v>3.7</v>
      </c>
      <c r="K127" s="141">
        <f>IF('Crisis Indicator Data'!G124="x","x",IF(B127="Regional crisis",('Crisis Indicator Data'!G124/VLOOKUP('Impact of the crisis'!$C127,'Regional Crises'!$B$1:$R$66,5,FALSE)),'Crisis Indicator Data'!G124/VLOOKUP('Impact of the crisis'!$E127,'Country Indicator Data'!$B$4:$P$300,14,FALSE)))</f>
        <v>0.15383156072516865</v>
      </c>
      <c r="L127" s="230">
        <f t="shared" si="41"/>
        <v>0.7</v>
      </c>
      <c r="M127" s="230">
        <f t="shared" si="42"/>
        <v>2.2000000000000002</v>
      </c>
      <c r="N127" s="230">
        <f t="shared" si="43"/>
        <v>2.4</v>
      </c>
      <c r="O127" s="230" t="str">
        <f>IF('Crisis Indicator Data'!H124="x","x",IF('Crisis Indicator Data'!H124=0,0,IF(LOG('Crisis Indicator Data'!H124)&lt;O$4,0,IF(LOG('Crisis Indicator Data'!H124)&gt;O$3,5,ROUND(5-(O$3-LOG('Crisis Indicator Data'!H124))/(O$3-O$4)*5,1)))))</f>
        <v>x</v>
      </c>
      <c r="P127" s="140" t="str">
        <f>IF('Crisis Indicator Data'!H124="x","x",'Crisis Indicator Data'!H124/'Crisis Indicator Data'!G124)</f>
        <v>x</v>
      </c>
      <c r="Q127" s="230" t="str">
        <f t="shared" si="44"/>
        <v>x</v>
      </c>
      <c r="R127" s="230" t="str">
        <f t="shared" si="45"/>
        <v>x</v>
      </c>
      <c r="S127" s="230" t="str">
        <f>IF('Crisis Indicator Data'!I124="x","x",IF('Crisis Indicator Data'!I124=0,0,IF(LOG('Crisis Indicator Data'!I124)&lt;S$4,0,IF(LOG('Crisis Indicator Data'!I124)&gt;S$3,5,ROUND(5-(S$3-LOG('Crisis Indicator Data'!I124))/(S$3-S$4)*5,1)))))</f>
        <v>x</v>
      </c>
      <c r="T127" s="140" t="str">
        <f>IF('Crisis Indicator Data'!H124="x","x",IF('Crisis Indicator Data'!I124="x","x",'Crisis Indicator Data'!I124/'Crisis Indicator Data'!H124))</f>
        <v>x</v>
      </c>
      <c r="U127" s="230" t="str">
        <f t="shared" si="46"/>
        <v>x</v>
      </c>
      <c r="V127" s="230" t="str">
        <f t="shared" si="47"/>
        <v>x</v>
      </c>
      <c r="W127" s="230">
        <f>IF('Crisis Indicator Data'!L124="x","x",IF('Crisis Indicator Data'!L124=0,0,IF(LOG('Crisis Indicator Data'!L124)&lt;W$4,0,IF(LOG('Crisis Indicator Data'!L124)&gt;W$3,5,ROUND(5-(W$3-LOG('Crisis Indicator Data'!L124))/(W$3-W$4)*5,1)))))</f>
        <v>3.3</v>
      </c>
      <c r="X127" s="237" t="str">
        <f>IF(OR('Crisis Indicator Data'!L124="x",'Crisis Indicator Data'!H124="x"),"x",'Crisis Indicator Data'!L124/'Crisis Indicator Data'!H124)</f>
        <v>x</v>
      </c>
      <c r="Y127" s="230" t="str">
        <f t="shared" si="48"/>
        <v>x</v>
      </c>
      <c r="Z127" s="230">
        <f t="shared" si="49"/>
        <v>3.3</v>
      </c>
      <c r="AA127" s="230">
        <f t="shared" si="50"/>
        <v>3.3</v>
      </c>
      <c r="AB127" s="238">
        <f t="shared" si="51"/>
        <v>3.3</v>
      </c>
    </row>
    <row r="128" spans="1:28" x14ac:dyDescent="0.35">
      <c r="A128" s="145" t="str">
        <f>'Crisis Indicator Data'!A125</f>
        <v>International Displacement in Tanzania</v>
      </c>
      <c r="B128" s="146" t="str">
        <f>'Crisis Indicator Data'!B125</f>
        <v>International displacement</v>
      </c>
      <c r="C128" s="146" t="str">
        <f>'Crisis Indicator Data'!C125</f>
        <v>TZA002</v>
      </c>
      <c r="D128" s="146" t="str">
        <f>'Crisis Indicator Data'!D125</f>
        <v>Tanzania</v>
      </c>
      <c r="E128" s="147" t="str">
        <f>'Crisis Indicator Data'!E125</f>
        <v>TZA</v>
      </c>
      <c r="F128" s="236">
        <f>IF('Crisis Indicator Data'!F125="x","x",IF(LOG('Crisis Indicator Data'!F125)&lt;F$4,0,IF(LOG('Crisis Indicator Data'!F125)&gt;F$3,5,ROUND(5-(F$3-LOG('Crisis Indicator Data'!F125))/(F$3-F$4)*5,1))))</f>
        <v>3.8</v>
      </c>
      <c r="G128" s="141">
        <f>IF('Crisis Indicator Data'!F125="x","x",IF(B128="Regional crisis",('Crisis Indicator Data'!F125/VLOOKUP('Impact of the crisis'!$C128,'Regional Crises'!$B$1:$R$66,4,FALSE)),'Crisis Indicator Data'!F125/VLOOKUP('Impact of the crisis'!$E128,'Country Indicator Data'!$B$4:$P$300,15,FALSE)))</f>
        <v>0.21110860239331677</v>
      </c>
      <c r="H128" s="230">
        <f t="shared" si="39"/>
        <v>1</v>
      </c>
      <c r="I128" s="230">
        <f t="shared" si="40"/>
        <v>2.4</v>
      </c>
      <c r="J128" s="230">
        <f>IF('Crisis Indicator Data'!G125="x","x",IF(LOG('Crisis Indicator Data'!G125)&lt;J$4,0,IF(LOG('Crisis Indicator Data'!G125)&gt;J$3,5,ROUND(5-(J$3-LOG('Crisis Indicator Data'!G125))/(J$3-J$4)*5,1))))</f>
        <v>3.5</v>
      </c>
      <c r="K128" s="141">
        <f>IF('Crisis Indicator Data'!G125="x","x",IF(B128="Regional crisis",('Crisis Indicator Data'!G125/VLOOKUP('Impact of the crisis'!$C128,'Regional Crises'!$B$1:$R$66,5,FALSE)),'Crisis Indicator Data'!G125/VLOOKUP('Impact of the crisis'!$E128,'Country Indicator Data'!$B$4:$P$300,14,FALSE)))</f>
        <v>0.19712095783518177</v>
      </c>
      <c r="L128" s="230">
        <f t="shared" si="41"/>
        <v>0.9</v>
      </c>
      <c r="M128" s="230">
        <f t="shared" si="42"/>
        <v>2.2000000000000002</v>
      </c>
      <c r="N128" s="230">
        <f t="shared" si="43"/>
        <v>2.2999999999999998</v>
      </c>
      <c r="O128" s="230">
        <f>IF('Crisis Indicator Data'!H125="x","x",IF('Crisis Indicator Data'!H125=0,0,IF(LOG('Crisis Indicator Data'!H125)&lt;O$4,0,IF(LOG('Crisis Indicator Data'!H125)&gt;O$3,5,ROUND(5-(O$3-LOG('Crisis Indicator Data'!H125))/(O$3-O$4)*5,1)))))</f>
        <v>4.3</v>
      </c>
      <c r="P128" s="140">
        <f>IF('Crisis Indicator Data'!H125="x","x",'Crisis Indicator Data'!H125/'Crisis Indicator Data'!G125)</f>
        <v>1</v>
      </c>
      <c r="Q128" s="230">
        <f t="shared" si="44"/>
        <v>5</v>
      </c>
      <c r="R128" s="230">
        <f t="shared" si="45"/>
        <v>4.6500000000000004</v>
      </c>
      <c r="S128" s="230">
        <f>IF('Crisis Indicator Data'!I125="x","x",IF('Crisis Indicator Data'!I125=0,0,IF(LOG('Crisis Indicator Data'!I125)&lt;S$4,0,IF(LOG('Crisis Indicator Data'!I125)&gt;S$3,5,ROUND(5-(S$3-LOG('Crisis Indicator Data'!I125))/(S$3-S$4)*5,1)))))</f>
        <v>3.4</v>
      </c>
      <c r="T128" s="140">
        <f>IF('Crisis Indicator Data'!H125="x","x",IF('Crisis Indicator Data'!I125="x","x",'Crisis Indicator Data'!I125/'Crisis Indicator Data'!H125))</f>
        <v>2.1592205740366893E-2</v>
      </c>
      <c r="U128" s="230">
        <f t="shared" si="46"/>
        <v>0.7</v>
      </c>
      <c r="V128" s="230">
        <f t="shared" si="47"/>
        <v>2.1</v>
      </c>
      <c r="W128" s="230">
        <f>IF('Crisis Indicator Data'!L125="x","x",IF('Crisis Indicator Data'!L125=0,0,IF(LOG('Crisis Indicator Data'!L125)&lt;W$4,0,IF(LOG('Crisis Indicator Data'!L125)&gt;W$3,5,ROUND(5-(W$3-LOG('Crisis Indicator Data'!L125))/(W$3-W$4)*5,1)))))</f>
        <v>0</v>
      </c>
      <c r="X128" s="237">
        <f>IF(OR('Crisis Indicator Data'!L125="x",'Crisis Indicator Data'!H125="x"),"x",'Crisis Indicator Data'!L125/'Crisis Indicator Data'!H125)</f>
        <v>0</v>
      </c>
      <c r="Y128" s="230">
        <f t="shared" si="48"/>
        <v>0</v>
      </c>
      <c r="Z128" s="230">
        <f t="shared" si="49"/>
        <v>0</v>
      </c>
      <c r="AA128" s="230">
        <f t="shared" si="50"/>
        <v>1.2</v>
      </c>
      <c r="AB128" s="238">
        <f t="shared" si="51"/>
        <v>3.4</v>
      </c>
    </row>
    <row r="129" spans="1:31" x14ac:dyDescent="0.35">
      <c r="A129" s="145" t="str">
        <f>'Crisis Indicator Data'!A126</f>
        <v>International Displacement in Uganda</v>
      </c>
      <c r="B129" s="146" t="str">
        <f>'Crisis Indicator Data'!B126</f>
        <v>International displacement</v>
      </c>
      <c r="C129" s="146" t="str">
        <f>'Crisis Indicator Data'!C126</f>
        <v>UGA005</v>
      </c>
      <c r="D129" s="146" t="str">
        <f>'Crisis Indicator Data'!D126</f>
        <v>Uganda</v>
      </c>
      <c r="E129" s="147" t="str">
        <f>'Crisis Indicator Data'!E126</f>
        <v>UGA</v>
      </c>
      <c r="F129" s="236">
        <f>IF('Crisis Indicator Data'!F126="x","x",IF(LOG('Crisis Indicator Data'!F126)&lt;F$4,0,IF(LOG('Crisis Indicator Data'!F126)&gt;F$3,5,ROUND(5-(F$3-LOG('Crisis Indicator Data'!F126))/(F$3-F$4)*5,1))))</f>
        <v>3</v>
      </c>
      <c r="G129" s="141">
        <f>IF('Crisis Indicator Data'!F126="x","x",IF(B129="Regional crisis",('Crisis Indicator Data'!F126/VLOOKUP('Impact of the crisis'!$C129,'Regional Crises'!$B$1:$R$66,4,FALSE)),'Crisis Indicator Data'!F126/VLOOKUP('Impact of the crisis'!$E129,'Country Indicator Data'!$B$4:$P$300,15,FALSE)))</f>
        <v>0.3324456413325354</v>
      </c>
      <c r="H129" s="230">
        <f t="shared" si="39"/>
        <v>1.6</v>
      </c>
      <c r="I129" s="230">
        <f t="shared" si="40"/>
        <v>2.2999999999999998</v>
      </c>
      <c r="J129" s="230">
        <f>IF('Crisis Indicator Data'!G126="x","x",IF(LOG('Crisis Indicator Data'!G126)&lt;J$4,0,IF(LOG('Crisis Indicator Data'!G126)&gt;J$3,5,ROUND(5-(J$3-LOG('Crisis Indicator Data'!G126))/(J$3-J$4)*5,1))))</f>
        <v>2.9</v>
      </c>
      <c r="K129" s="141">
        <f>IF('Crisis Indicator Data'!G126="x","x",IF(B129="Regional crisis",('Crisis Indicator Data'!G126/VLOOKUP('Impact of the crisis'!$C129,'Regional Crises'!$B$1:$R$66,5,FALSE)),'Crisis Indicator Data'!G126/VLOOKUP('Impact of the crisis'!$E129,'Country Indicator Data'!$B$4:$P$300,14,FALSE)))</f>
        <v>0.1619430627579638</v>
      </c>
      <c r="L129" s="230">
        <f t="shared" si="41"/>
        <v>0.8</v>
      </c>
      <c r="M129" s="230">
        <f t="shared" si="42"/>
        <v>1.85</v>
      </c>
      <c r="N129" s="230">
        <f t="shared" si="43"/>
        <v>2.1</v>
      </c>
      <c r="O129" s="230">
        <f>IF('Crisis Indicator Data'!H126="x","x",IF('Crisis Indicator Data'!H126=0,0,IF(LOG('Crisis Indicator Data'!H126)&lt;O$4,0,IF(LOG('Crisis Indicator Data'!H126)&gt;O$3,5,ROUND(5-(O$3-LOG('Crisis Indicator Data'!H126))/(O$3-O$4)*5,1)))))</f>
        <v>2.8</v>
      </c>
      <c r="P129" s="140">
        <f>IF('Crisis Indicator Data'!H126="x","x",'Crisis Indicator Data'!H126/'Crisis Indicator Data'!G126)</f>
        <v>0.19657561103123775</v>
      </c>
      <c r="Q129" s="230">
        <f t="shared" si="44"/>
        <v>0.9</v>
      </c>
      <c r="R129" s="230">
        <f t="shared" si="45"/>
        <v>1.8499999999999999</v>
      </c>
      <c r="S129" s="230">
        <f>IF('Crisis Indicator Data'!I126="x","x",IF('Crisis Indicator Data'!I126=0,0,IF(LOG('Crisis Indicator Data'!I126)&lt;S$4,0,IF(LOG('Crisis Indicator Data'!I126)&gt;S$3,5,ROUND(5-(S$3-LOG('Crisis Indicator Data'!I126))/(S$3-S$4)*5,1)))))</f>
        <v>4.5</v>
      </c>
      <c r="T129" s="140">
        <f>IF('Crisis Indicator Data'!H126="x","x",IF('Crisis Indicator Data'!I126="x","x",'Crisis Indicator Data'!I126/'Crisis Indicator Data'!H126))</f>
        <v>1</v>
      </c>
      <c r="U129" s="230">
        <f t="shared" si="46"/>
        <v>5</v>
      </c>
      <c r="V129" s="230">
        <f t="shared" si="47"/>
        <v>4.8</v>
      </c>
      <c r="W129" s="230" t="str">
        <f>IF('Crisis Indicator Data'!L126="x","x",IF('Crisis Indicator Data'!L126=0,0,IF(LOG('Crisis Indicator Data'!L126)&lt;W$4,0,IF(LOG('Crisis Indicator Data'!L126)&gt;W$3,5,ROUND(5-(W$3-LOG('Crisis Indicator Data'!L126))/(W$3-W$4)*5,1)))))</f>
        <v>x</v>
      </c>
      <c r="X129" s="237" t="str">
        <f>IF(OR('Crisis Indicator Data'!L126="x",'Crisis Indicator Data'!H126="x"),"x",'Crisis Indicator Data'!L126/'Crisis Indicator Data'!H126)</f>
        <v>x</v>
      </c>
      <c r="Y129" s="230" t="str">
        <f t="shared" si="48"/>
        <v>x</v>
      </c>
      <c r="Z129" s="230" t="str">
        <f t="shared" si="49"/>
        <v>x</v>
      </c>
      <c r="AA129" s="230">
        <f t="shared" si="50"/>
        <v>4.8</v>
      </c>
      <c r="AB129" s="238">
        <f t="shared" si="51"/>
        <v>3.7</v>
      </c>
    </row>
    <row r="130" spans="1:31" x14ac:dyDescent="0.35">
      <c r="A130" s="145" t="str">
        <f>'Crisis Indicator Data'!A127</f>
        <v>Conflict in Ukraine</v>
      </c>
      <c r="B130" s="146" t="str">
        <f>'Crisis Indicator Data'!B127</f>
        <v>Conflict</v>
      </c>
      <c r="C130" s="146" t="str">
        <f>'Crisis Indicator Data'!C127</f>
        <v>UKR002</v>
      </c>
      <c r="D130" s="146" t="str">
        <f>'Crisis Indicator Data'!D127</f>
        <v>Ukraine</v>
      </c>
      <c r="E130" s="147" t="str">
        <f>'Crisis Indicator Data'!E127</f>
        <v>UKR</v>
      </c>
      <c r="F130" s="236">
        <f>IF('Crisis Indicator Data'!F127="x","x",IF(LOG('Crisis Indicator Data'!F127)&lt;F$4,0,IF(LOG('Crisis Indicator Data'!F127)&gt;F$3,5,ROUND(5-(F$3-LOG('Crisis Indicator Data'!F127))/(F$3-F$4)*5,1))))</f>
        <v>2.9</v>
      </c>
      <c r="G130" s="141">
        <f>IF('Crisis Indicator Data'!F127="x","x",IF(B130="Regional crisis",('Crisis Indicator Data'!F127/VLOOKUP('Impact of the crisis'!$C130,'Regional Crises'!$B$1:$R$66,4,FALSE)),'Crisis Indicator Data'!F127/VLOOKUP('Impact of the crisis'!$E130,'Country Indicator Data'!$B$4:$P$300,15,FALSE)))</f>
        <v>9.1846916052408981E-2</v>
      </c>
      <c r="H130" s="230">
        <f t="shared" si="39"/>
        <v>0.4</v>
      </c>
      <c r="I130" s="230">
        <f t="shared" si="40"/>
        <v>1.65</v>
      </c>
      <c r="J130" s="230">
        <f>IF('Crisis Indicator Data'!G127="x","x",IF(LOG('Crisis Indicator Data'!G127)&lt;J$4,0,IF(LOG('Crisis Indicator Data'!G127)&gt;J$3,5,ROUND(5-(J$3-LOG('Crisis Indicator Data'!G127))/(J$3-J$4)*5,1))))</f>
        <v>2.7</v>
      </c>
      <c r="K130" s="141">
        <f>IF('Crisis Indicator Data'!G127="x","x",IF(B130="Regional crisis",('Crisis Indicator Data'!G127/VLOOKUP('Impact of the crisis'!$C130,'Regional Crises'!$B$1:$R$66,5,FALSE)),'Crisis Indicator Data'!G127/VLOOKUP('Impact of the crisis'!$E130,'Country Indicator Data'!$B$4:$P$300,14,FALSE)))</f>
        <v>0.14995008794029566</v>
      </c>
      <c r="L130" s="230">
        <f t="shared" si="41"/>
        <v>0.7</v>
      </c>
      <c r="M130" s="230">
        <f t="shared" si="42"/>
        <v>1.7000000000000002</v>
      </c>
      <c r="N130" s="230">
        <f t="shared" si="43"/>
        <v>1.7</v>
      </c>
      <c r="O130" s="230">
        <f>IF('Crisis Indicator Data'!H127="x","x",IF('Crisis Indicator Data'!H127=0,0,IF(LOG('Crisis Indicator Data'!H127)&lt;O$4,0,IF(LOG('Crisis Indicator Data'!H127)&gt;O$3,5,ROUND(5-(O$3-LOG('Crisis Indicator Data'!H127))/(O$3-O$4)*5,1)))))</f>
        <v>3.7</v>
      </c>
      <c r="P130" s="140">
        <f>IF('Crisis Indicator Data'!H127="x","x",'Crisis Indicator Data'!H127/'Crisis Indicator Data'!G127)</f>
        <v>0.85592011412268187</v>
      </c>
      <c r="Q130" s="230">
        <f t="shared" si="44"/>
        <v>4.3</v>
      </c>
      <c r="R130" s="230">
        <f t="shared" si="45"/>
        <v>4</v>
      </c>
      <c r="S130" s="230">
        <f>IF('Crisis Indicator Data'!I127="x","x",IF('Crisis Indicator Data'!I127=0,0,IF(LOG('Crisis Indicator Data'!I127)&lt;S$4,0,IF(LOG('Crisis Indicator Data'!I127)&gt;S$3,5,ROUND(5-(S$3-LOG('Crisis Indicator Data'!I127))/(S$3-S$4)*5,1)))))</f>
        <v>4.5</v>
      </c>
      <c r="T130" s="140">
        <f>IF('Crisis Indicator Data'!H127="x","x",IF('Crisis Indicator Data'!I127="x","x",'Crisis Indicator Data'!I127/'Crisis Indicator Data'!H127))</f>
        <v>0.27</v>
      </c>
      <c r="U130" s="230">
        <f t="shared" si="46"/>
        <v>5</v>
      </c>
      <c r="V130" s="230">
        <f t="shared" si="47"/>
        <v>4.8</v>
      </c>
      <c r="W130" s="230">
        <f>IF('Crisis Indicator Data'!L127="x","x",IF('Crisis Indicator Data'!L127=0,0,IF(LOG('Crisis Indicator Data'!L127)&lt;W$4,0,IF(LOG('Crisis Indicator Data'!L127)&gt;W$3,5,ROUND(5-(W$3-LOG('Crisis Indicator Data'!L127))/(W$3-W$4)*5,1)))))</f>
        <v>0.7</v>
      </c>
      <c r="X130" s="237">
        <f>IF(OR('Crisis Indicator Data'!L127="x",'Crisis Indicator Data'!H127="x"),"x",'Crisis Indicator Data'!L127/'Crisis Indicator Data'!H127)</f>
        <v>5.5555555555555552E-7</v>
      </c>
      <c r="Y130" s="230">
        <f t="shared" si="48"/>
        <v>0</v>
      </c>
      <c r="Z130" s="230">
        <f t="shared" si="49"/>
        <v>0.4</v>
      </c>
      <c r="AA130" s="230">
        <f t="shared" si="50"/>
        <v>3.3</v>
      </c>
      <c r="AB130" s="238">
        <f t="shared" si="51"/>
        <v>3.7</v>
      </c>
    </row>
    <row r="131" spans="1:31" x14ac:dyDescent="0.35">
      <c r="A131" s="145" t="str">
        <f>'Crisis Indicator Data'!A128</f>
        <v>Complex crisis in Venezuela</v>
      </c>
      <c r="B131" s="146" t="str">
        <f>'Crisis Indicator Data'!B128</f>
        <v>Complex crisis</v>
      </c>
      <c r="C131" s="146" t="str">
        <f>'Crisis Indicator Data'!C128</f>
        <v>VEN001</v>
      </c>
      <c r="D131" s="146" t="str">
        <f>'Crisis Indicator Data'!D128</f>
        <v>Venezuela</v>
      </c>
      <c r="E131" s="147" t="str">
        <f>'Crisis Indicator Data'!E128</f>
        <v>VEN</v>
      </c>
      <c r="F131" s="236">
        <f>IF('Crisis Indicator Data'!F128="x","x",IF(LOG('Crisis Indicator Data'!F128)&lt;F$4,0,IF(LOG('Crisis Indicator Data'!F128)&gt;F$3,5,ROUND(5-(F$3-LOG('Crisis Indicator Data'!F128))/(F$3-F$4)*5,1))))</f>
        <v>4.9000000000000004</v>
      </c>
      <c r="G131" s="141">
        <f>IF('Crisis Indicator Data'!F128="x","x",IF(B131="Regional crisis",('Crisis Indicator Data'!F128/VLOOKUP('Impact of the crisis'!$C131,'Regional Crises'!$B$1:$R$66,4,FALSE)),'Crisis Indicator Data'!F128/VLOOKUP('Impact of the crisis'!$E131,'Country Indicator Data'!$B$4:$P$300,15,FALSE)))</f>
        <v>1</v>
      </c>
      <c r="H131" s="230">
        <f t="shared" si="39"/>
        <v>5</v>
      </c>
      <c r="I131" s="230">
        <f t="shared" si="40"/>
        <v>4.95</v>
      </c>
      <c r="J131" s="230">
        <f>IF('Crisis Indicator Data'!G128="x","x",IF(LOG('Crisis Indicator Data'!G128)&lt;J$4,0,IF(LOG('Crisis Indicator Data'!G128)&gt;J$3,5,ROUND(5-(J$3-LOG('Crisis Indicator Data'!G128))/(J$3-J$4)*5,1))))</f>
        <v>4.8</v>
      </c>
      <c r="K131" s="141">
        <f>IF('Crisis Indicator Data'!G128="x","x",IF(B131="Regional crisis",('Crisis Indicator Data'!G128/VLOOKUP('Impact of the crisis'!$C131,'Regional Crises'!$B$1:$R$66,5,FALSE)),'Crisis Indicator Data'!G128/VLOOKUP('Impact of the crisis'!$E131,'Country Indicator Data'!$B$4:$P$300,14,FALSE)))</f>
        <v>1</v>
      </c>
      <c r="L131" s="230">
        <f t="shared" si="41"/>
        <v>5</v>
      </c>
      <c r="M131" s="230">
        <f t="shared" si="42"/>
        <v>4.9000000000000004</v>
      </c>
      <c r="N131" s="230">
        <f t="shared" si="43"/>
        <v>4.9000000000000004</v>
      </c>
      <c r="O131" s="230">
        <f>IF('Crisis Indicator Data'!H128="x","x",IF('Crisis Indicator Data'!H128=0,0,IF(LOG('Crisis Indicator Data'!H128)&lt;O$4,0,IF(LOG('Crisis Indicator Data'!H128)&gt;O$3,5,ROUND(5-(O$3-LOG('Crisis Indicator Data'!H128))/(O$3-O$4)*5,1)))))</f>
        <v>4.9000000000000004</v>
      </c>
      <c r="P131" s="140">
        <f>IF('Crisis Indicator Data'!H128="x","x",'Crisis Indicator Data'!H128/'Crisis Indicator Data'!G128)</f>
        <v>1</v>
      </c>
      <c r="Q131" s="230">
        <f t="shared" si="44"/>
        <v>5</v>
      </c>
      <c r="R131" s="230">
        <f t="shared" si="45"/>
        <v>4.95</v>
      </c>
      <c r="S131" s="230">
        <f>IF('Crisis Indicator Data'!I128="x","x",IF('Crisis Indicator Data'!I128=0,0,IF(LOG('Crisis Indicator Data'!I128)&lt;S$4,0,IF(LOG('Crisis Indicator Data'!I128)&gt;S$3,5,ROUND(5-(S$3-LOG('Crisis Indicator Data'!I128))/(S$3-S$4)*5,1)))))</f>
        <v>5</v>
      </c>
      <c r="T131" s="140">
        <f>IF('Crisis Indicator Data'!H128="x","x",IF('Crisis Indicator Data'!I128="x","x",'Crisis Indicator Data'!I128/'Crisis Indicator Data'!H128))</f>
        <v>0.1985626732817744</v>
      </c>
      <c r="U131" s="230">
        <f t="shared" si="46"/>
        <v>5</v>
      </c>
      <c r="V131" s="230">
        <f t="shared" si="47"/>
        <v>5</v>
      </c>
      <c r="W131" s="230">
        <f>IF('Crisis Indicator Data'!L128="x","x",IF('Crisis Indicator Data'!L128=0,0,IF(LOG('Crisis Indicator Data'!L128)&lt;W$4,0,IF(LOG('Crisis Indicator Data'!L128)&gt;W$3,5,ROUND(5-(W$3-LOG('Crisis Indicator Data'!L128))/(W$3-W$4)*5,1)))))</f>
        <v>5</v>
      </c>
      <c r="X131" s="237">
        <f>IF(OR('Crisis Indicator Data'!L128="x",'Crisis Indicator Data'!H128="x"),"x",'Crisis Indicator Data'!L128/'Crisis Indicator Data'!H128)</f>
        <v>3.0107252298263533E-4</v>
      </c>
      <c r="Y131" s="230">
        <f t="shared" si="48"/>
        <v>5</v>
      </c>
      <c r="Z131" s="230">
        <f t="shared" si="49"/>
        <v>5</v>
      </c>
      <c r="AA131" s="230">
        <f t="shared" si="50"/>
        <v>5</v>
      </c>
      <c r="AB131" s="238">
        <f t="shared" si="51"/>
        <v>5</v>
      </c>
    </row>
    <row r="132" spans="1:31" x14ac:dyDescent="0.35">
      <c r="A132" s="145" t="str">
        <f>'Crisis Indicator Data'!A129</f>
        <v>Conflict in Yemen</v>
      </c>
      <c r="B132" s="146" t="str">
        <f>'Crisis Indicator Data'!B129</f>
        <v>Complex crisis</v>
      </c>
      <c r="C132" s="146" t="str">
        <f>'Crisis Indicator Data'!C129</f>
        <v>YEM001</v>
      </c>
      <c r="D132" s="146" t="str">
        <f>'Crisis Indicator Data'!D129</f>
        <v>Yemen</v>
      </c>
      <c r="E132" s="147" t="str">
        <f>'Crisis Indicator Data'!E129</f>
        <v>YEM</v>
      </c>
      <c r="F132" s="236">
        <f>IF('Crisis Indicator Data'!F129="x","x",IF(LOG('Crisis Indicator Data'!F129)&lt;F$4,0,IF(LOG('Crisis Indicator Data'!F129)&gt;F$3,5,ROUND(5-(F$3-LOG('Crisis Indicator Data'!F129))/(F$3-F$4)*5,1))))</f>
        <v>4.5</v>
      </c>
      <c r="G132" s="141">
        <f>IF('Crisis Indicator Data'!F129="x","x",IF(B132="Regional crisis",('Crisis Indicator Data'!F129/VLOOKUP('Impact of the crisis'!$C132,'Regional Crises'!$B$1:$R$66,4,FALSE)),'Crisis Indicator Data'!F129/VLOOKUP('Impact of the crisis'!$E132,'Country Indicator Data'!$B$4:$P$300,15,FALSE)))</f>
        <v>1</v>
      </c>
      <c r="H132" s="230">
        <f t="shared" si="39"/>
        <v>5</v>
      </c>
      <c r="I132" s="230">
        <f t="shared" si="40"/>
        <v>4.75</v>
      </c>
      <c r="J132" s="230">
        <f>IF('Crisis Indicator Data'!G129="x","x",IF(LOG('Crisis Indicator Data'!G129)&lt;J$4,0,IF(LOG('Crisis Indicator Data'!G129)&gt;J$3,5,ROUND(5-(J$3-LOG('Crisis Indicator Data'!G129))/(J$3-J$4)*5,1))))</f>
        <v>5</v>
      </c>
      <c r="K132" s="141">
        <f>IF('Crisis Indicator Data'!G129="x","x",IF(B132="Regional crisis",('Crisis Indicator Data'!G129/VLOOKUP('Impact of the crisis'!$C132,'Regional Crises'!$B$1:$R$66,5,FALSE)),'Crisis Indicator Data'!G129/VLOOKUP('Impact of the crisis'!$E132,'Country Indicator Data'!$B$4:$P$300,14,FALSE)))</f>
        <v>0.99675324675324672</v>
      </c>
      <c r="L132" s="230">
        <f t="shared" si="41"/>
        <v>5</v>
      </c>
      <c r="M132" s="230">
        <f t="shared" si="42"/>
        <v>5</v>
      </c>
      <c r="N132" s="230">
        <f t="shared" si="43"/>
        <v>4.9000000000000004</v>
      </c>
      <c r="O132" s="230">
        <f>IF('Crisis Indicator Data'!H129="x","x",IF('Crisis Indicator Data'!H129=0,0,IF(LOG('Crisis Indicator Data'!H129)&lt;O$4,0,IF(LOG('Crisis Indicator Data'!H129)&gt;O$3,5,ROUND(5-(O$3-LOG('Crisis Indicator Data'!H129))/(O$3-O$4)*5,1)))))</f>
        <v>4.9000000000000004</v>
      </c>
      <c r="P132" s="140">
        <f>IF('Crisis Indicator Data'!H129="x","x",'Crisis Indicator Data'!H129/'Crisis Indicator Data'!G129)</f>
        <v>0.88273615635179148</v>
      </c>
      <c r="Q132" s="230">
        <f t="shared" si="44"/>
        <v>4.4000000000000004</v>
      </c>
      <c r="R132" s="230">
        <f t="shared" si="45"/>
        <v>4.6500000000000004</v>
      </c>
      <c r="S132" s="230">
        <f>IF('Crisis Indicator Data'!I129="x","x",IF('Crisis Indicator Data'!I129=0,0,IF(LOG('Crisis Indicator Data'!I129)&lt;S$4,0,IF(LOG('Crisis Indicator Data'!I129)&gt;S$3,5,ROUND(5-(S$3-LOG('Crisis Indicator Data'!I129))/(S$3-S$4)*5,1)))))</f>
        <v>5</v>
      </c>
      <c r="T132" s="140">
        <f>IF('Crisis Indicator Data'!H129="x","x",IF('Crisis Indicator Data'!I129="x","x",'Crisis Indicator Data'!I129/'Crisis Indicator Data'!H129))</f>
        <v>0.14760147601476015</v>
      </c>
      <c r="U132" s="230">
        <f t="shared" si="46"/>
        <v>4.9000000000000004</v>
      </c>
      <c r="V132" s="230">
        <f t="shared" si="47"/>
        <v>5</v>
      </c>
      <c r="W132" s="230">
        <f>IF('Crisis Indicator Data'!L129="x","x",IF('Crisis Indicator Data'!L129=0,0,IF(LOG('Crisis Indicator Data'!L129)&lt;W$4,0,IF(LOG('Crisis Indicator Data'!L129)&gt;W$3,5,ROUND(5-(W$3-LOG('Crisis Indicator Data'!L129))/(W$3-W$4)*5,1)))))</f>
        <v>3.6</v>
      </c>
      <c r="X132" s="237">
        <f>IF(OR('Crisis Indicator Data'!L129="x",'Crisis Indicator Data'!H129="x"),"x",'Crisis Indicator Data'!L129/'Crisis Indicator Data'!H129)</f>
        <v>1.2287822878228782E-5</v>
      </c>
      <c r="Y132" s="230">
        <f t="shared" si="48"/>
        <v>0.6</v>
      </c>
      <c r="Z132" s="230">
        <f t="shared" si="49"/>
        <v>2.1</v>
      </c>
      <c r="AA132" s="230">
        <f t="shared" si="50"/>
        <v>4</v>
      </c>
      <c r="AB132" s="238">
        <f t="shared" si="51"/>
        <v>4.4000000000000004</v>
      </c>
    </row>
    <row r="133" spans="1:31" x14ac:dyDescent="0.35">
      <c r="A133" s="145" t="str">
        <f>'Crisis Indicator Data'!A130</f>
        <v>Mixed migration flows in Yemen</v>
      </c>
      <c r="B133" s="146" t="str">
        <f>'Crisis Indicator Data'!B130</f>
        <v>International displacement</v>
      </c>
      <c r="C133" s="146" t="str">
        <f>'Crisis Indicator Data'!C130</f>
        <v>YEM002</v>
      </c>
      <c r="D133" s="146" t="str">
        <f>'Crisis Indicator Data'!D130</f>
        <v>Yemen</v>
      </c>
      <c r="E133" s="147" t="str">
        <f>'Crisis Indicator Data'!E130</f>
        <v>YEM</v>
      </c>
      <c r="F133" s="236">
        <f>IF('Crisis Indicator Data'!F130="x","x",IF(LOG('Crisis Indicator Data'!F130)&lt;F$4,0,IF(LOG('Crisis Indicator Data'!F130)&gt;F$3,5,ROUND(5-(F$3-LOG('Crisis Indicator Data'!F130))/(F$3-F$4)*5,1))))</f>
        <v>4.5</v>
      </c>
      <c r="G133" s="141">
        <f>IF('Crisis Indicator Data'!F130="x","x",IF(B133="Regional crisis",('Crisis Indicator Data'!F130/VLOOKUP('Impact of the crisis'!$C133,'Regional Crises'!$B$1:$R$66,4,FALSE)),'Crisis Indicator Data'!F130/VLOOKUP('Impact of the crisis'!$E133,'Country Indicator Data'!$B$4:$P$300,15,FALSE)))</f>
        <v>1</v>
      </c>
      <c r="H133" s="230">
        <f t="shared" si="39"/>
        <v>5</v>
      </c>
      <c r="I133" s="230">
        <f t="shared" si="40"/>
        <v>4.75</v>
      </c>
      <c r="J133" s="230">
        <f>IF('Crisis Indicator Data'!G130="x","x",IF(LOG('Crisis Indicator Data'!G130)&lt;J$4,0,IF(LOG('Crisis Indicator Data'!G130)&gt;J$3,5,ROUND(5-(J$3-LOG('Crisis Indicator Data'!G130))/(J$3-J$4)*5,1))))</f>
        <v>5</v>
      </c>
      <c r="K133" s="141">
        <f>IF('Crisis Indicator Data'!G130="x","x",IF(B133="Regional crisis",('Crisis Indicator Data'!G130/VLOOKUP('Impact of the crisis'!$C133,'Regional Crises'!$B$1:$R$66,5,FALSE)),'Crisis Indicator Data'!G130/VLOOKUP('Impact of the crisis'!$E133,'Country Indicator Data'!$B$4:$P$300,14,FALSE)))</f>
        <v>0.99675324675324672</v>
      </c>
      <c r="L133" s="230">
        <f t="shared" si="41"/>
        <v>5</v>
      </c>
      <c r="M133" s="230">
        <f t="shared" si="42"/>
        <v>5</v>
      </c>
      <c r="N133" s="230">
        <f t="shared" si="43"/>
        <v>4.9000000000000004</v>
      </c>
      <c r="O133" s="230">
        <f>IF('Crisis Indicator Data'!H130="x","x",IF('Crisis Indicator Data'!H130=0,0,IF(LOG('Crisis Indicator Data'!H130)&lt;O$4,0,IF(LOG('Crisis Indicator Data'!H130)&gt;O$3,5,ROUND(5-(O$3-LOG('Crisis Indicator Data'!H130))/(O$3-O$4)*5,1)))))</f>
        <v>4.9000000000000004</v>
      </c>
      <c r="P133" s="140">
        <f>IF('Crisis Indicator Data'!H130="x","x",'Crisis Indicator Data'!H130/'Crisis Indicator Data'!G130)</f>
        <v>0.88273615635179148</v>
      </c>
      <c r="Q133" s="230">
        <f t="shared" si="44"/>
        <v>4.4000000000000004</v>
      </c>
      <c r="R133" s="230">
        <f t="shared" si="45"/>
        <v>4.6500000000000004</v>
      </c>
      <c r="S133" s="230">
        <f>IF('Crisis Indicator Data'!I130="x","x",IF('Crisis Indicator Data'!I130=0,0,IF(LOG('Crisis Indicator Data'!I130)&lt;S$4,0,IF(LOG('Crisis Indicator Data'!I130)&gt;S$3,5,ROUND(5-(S$3-LOG('Crisis Indicator Data'!I130))/(S$3-S$4)*5,1)))))</f>
        <v>5</v>
      </c>
      <c r="T133" s="140">
        <f>IF('Crisis Indicator Data'!H130="x","x",IF('Crisis Indicator Data'!I130="x","x",'Crisis Indicator Data'!I130/'Crisis Indicator Data'!H130))</f>
        <v>0.14760147601476015</v>
      </c>
      <c r="U133" s="230">
        <f t="shared" si="46"/>
        <v>4.9000000000000004</v>
      </c>
      <c r="V133" s="230">
        <f t="shared" si="47"/>
        <v>5</v>
      </c>
      <c r="W133" s="230">
        <f>IF('Crisis Indicator Data'!L130="x","x",IF('Crisis Indicator Data'!L130=0,0,IF(LOG('Crisis Indicator Data'!L130)&lt;W$4,0,IF(LOG('Crisis Indicator Data'!L130)&gt;W$3,5,ROUND(5-(W$3-LOG('Crisis Indicator Data'!L130))/(W$3-W$4)*5,1)))))</f>
        <v>3.6</v>
      </c>
      <c r="X133" s="237">
        <f>IF(OR('Crisis Indicator Data'!L130="x",'Crisis Indicator Data'!H130="x"),"x",'Crisis Indicator Data'!L130/'Crisis Indicator Data'!H130)</f>
        <v>1.2287822878228782E-5</v>
      </c>
      <c r="Y133" s="230">
        <f t="shared" si="48"/>
        <v>0.6</v>
      </c>
      <c r="Z133" s="230">
        <f t="shared" si="49"/>
        <v>2.1</v>
      </c>
      <c r="AA133" s="230">
        <f t="shared" si="50"/>
        <v>4</v>
      </c>
      <c r="AB133" s="238">
        <f t="shared" si="51"/>
        <v>4.4000000000000004</v>
      </c>
    </row>
    <row r="134" spans="1:31" x14ac:dyDescent="0.35">
      <c r="A134" s="145" t="str">
        <f>'Crisis Indicator Data'!A131</f>
        <v>Drought in Zambia</v>
      </c>
      <c r="B134" s="146" t="str">
        <f>'Crisis Indicator Data'!B131</f>
        <v>Drought</v>
      </c>
      <c r="C134" s="146" t="str">
        <f>'Crisis Indicator Data'!C131</f>
        <v>ZMB002</v>
      </c>
      <c r="D134" s="146" t="str">
        <f>'Crisis Indicator Data'!D131</f>
        <v>Zambia</v>
      </c>
      <c r="E134" s="147" t="str">
        <f>'Crisis Indicator Data'!E131</f>
        <v>ZMB</v>
      </c>
      <c r="F134" s="236">
        <f>IF('Crisis Indicator Data'!F131="x","x",IF(LOG('Crisis Indicator Data'!F131)&lt;F$4,0,IF(LOG('Crisis Indicator Data'!F131)&gt;F$3,5,ROUND(5-(F$3-LOG('Crisis Indicator Data'!F131))/(F$3-F$4)*5,1))))</f>
        <v>4.8</v>
      </c>
      <c r="G134" s="141">
        <f>IF('Crisis Indicator Data'!F131="x","x",IF(B134="Regional crisis",('Crisis Indicator Data'!F131/VLOOKUP('Impact of the crisis'!$C134,'Regional Crises'!$B$1:$R$66,4,FALSE)),'Crisis Indicator Data'!F131/VLOOKUP('Impact of the crisis'!$E134,'Country Indicator Data'!$B$4:$P$300,15,FALSE)))</f>
        <v>1.0124134034625163</v>
      </c>
      <c r="H134" s="230">
        <f t="shared" ref="H134:H135" si="52">IF(G134="x","x",IF(G134&lt;H$4,0,IF(G134&gt;H$3,5,ROUND(5-(H$3-G134)/(H$3-H$4)*5,1))))</f>
        <v>5</v>
      </c>
      <c r="I134" s="230">
        <f t="shared" ref="I134:I135" si="53">IF(AND(H134="x",F134="x"),"x",AVERAGE(F134,H134))</f>
        <v>4.9000000000000004</v>
      </c>
      <c r="J134" s="230">
        <f>IF('Crisis Indicator Data'!G131="x","x",IF(LOG('Crisis Indicator Data'!G131)&lt;J$4,0,IF(LOG('Crisis Indicator Data'!G131)&gt;J$3,5,ROUND(5-(J$3-LOG('Crisis Indicator Data'!G131))/(J$3-J$4)*5,1))))</f>
        <v>3.6</v>
      </c>
      <c r="K134" s="141">
        <f>IF('Crisis Indicator Data'!G131="x","x",IF(B134="Regional crisis",('Crisis Indicator Data'!G131/VLOOKUP('Impact of the crisis'!$C134,'Regional Crises'!$B$1:$R$66,5,FALSE)),'Crisis Indicator Data'!G131/VLOOKUP('Impact of the crisis'!$E134,'Country Indicator Data'!$B$4:$P$300,14,FALSE)))</f>
        <v>0.66201086956521737</v>
      </c>
      <c r="L134" s="230">
        <f t="shared" ref="L134:L135" si="54">IF(K134="x","x",IF(K134&lt;L$4,0,IF(K134&gt;L$3,5,ROUND(5-(L$3-K134)/(L$3-L$4)*5,1))))</f>
        <v>3.3</v>
      </c>
      <c r="M134" s="230">
        <f t="shared" ref="M134:M135" si="55">IF(AND(L134="x",J134="x"),"x",AVERAGE(J134,L134))</f>
        <v>3.45</v>
      </c>
      <c r="N134" s="230">
        <f t="shared" ref="N134:N135" si="56">IF(AND(M134="x",I134="x"),"x",IF(OR(M134="x",I134="x"),AVERAGE(I134,M134),ROUND((5-GEOMEAN(((5-I134)/5*4+1),((5-M134)/5*4+1)))/4*5,1)))</f>
        <v>4.3</v>
      </c>
      <c r="O134" s="230">
        <f>IF('Crisis Indicator Data'!H131="x","x",IF('Crisis Indicator Data'!H131=0,0,IF(LOG('Crisis Indicator Data'!H131)&lt;O$4,0,IF(LOG('Crisis Indicator Data'!H131)&gt;O$3,5,ROUND(5-(O$3-LOG('Crisis Indicator Data'!H131))/(O$3-O$4)*5,1)))))</f>
        <v>3.9</v>
      </c>
      <c r="P134" s="140">
        <f>IF('Crisis Indicator Data'!H131="x","x",'Crisis Indicator Data'!H131/'Crisis Indicator Data'!G131)</f>
        <v>0.55496264674493068</v>
      </c>
      <c r="Q134" s="230">
        <f t="shared" ref="Q134:Q135" si="57">IF(P134="x","x",IF(P134&lt;Q$4,0,IF(P134&gt;Q$3,5,ROUND(5-(Q$3-P134)/(Q$3-Q$4)*5,1))))</f>
        <v>2.8</v>
      </c>
      <c r="R134" s="230">
        <f t="shared" ref="R134:R135" si="58">IF(AND(Q134="x",O134="x"),"x",AVERAGE(O134,Q134))</f>
        <v>3.3499999999999996</v>
      </c>
      <c r="S134" s="230">
        <f>IF('Crisis Indicator Data'!I131="x","x",IF('Crisis Indicator Data'!I131=0,0,IF(LOG('Crisis Indicator Data'!I131)&lt;S$4,0,IF(LOG('Crisis Indicator Data'!I131)&gt;S$3,5,ROUND(5-(S$3-LOG('Crisis Indicator Data'!I131))/(S$3-S$4)*5,1)))))</f>
        <v>0</v>
      </c>
      <c r="T134" s="140">
        <f>IF('Crisis Indicator Data'!H131="x","x",IF('Crisis Indicator Data'!I131="x","x",'Crisis Indicator Data'!I131/'Crisis Indicator Data'!H131))</f>
        <v>0</v>
      </c>
      <c r="U134" s="230">
        <f t="shared" ref="U134:U135" si="59">IF(T134="x","x",IF(T134&lt;U$4,0,IF(T134&gt;U$3,5,ROUND(5-(U$3-T134)/(U$3-U$4)*5,1))))</f>
        <v>0</v>
      </c>
      <c r="V134" s="230">
        <f t="shared" ref="V134:V135" si="60">IF(AND(U134="x",S134="x"),"x",ROUND(AVERAGE(S134,U134),1))</f>
        <v>0</v>
      </c>
      <c r="W134" s="230">
        <f>IF('Crisis Indicator Data'!L131="x","x",IF('Crisis Indicator Data'!L131=0,0,IF(LOG('Crisis Indicator Data'!L131)&lt;W$4,0,IF(LOG('Crisis Indicator Data'!L131)&gt;W$3,5,ROUND(5-(W$3-LOG('Crisis Indicator Data'!L131))/(W$3-W$4)*5,1)))))</f>
        <v>0</v>
      </c>
      <c r="X134" s="237">
        <f>IF(OR('Crisis Indicator Data'!L131="x",'Crisis Indicator Data'!H131="x"),"x",'Crisis Indicator Data'!L131/'Crisis Indicator Data'!H131)</f>
        <v>0</v>
      </c>
      <c r="Y134" s="230">
        <f t="shared" ref="Y134:Y135" si="61">IF(X134="x","x",IF(X134&lt;Y$4,0,IF(X134&gt;Y$3,5,ROUND(5-(Y$3-X134)/(Y$3-Y$4)*5,1))))</f>
        <v>0</v>
      </c>
      <c r="Z134" s="230">
        <f t="shared" ref="Z134:Z135" si="62">IF(AND(Y134="x",W134="x"),"x",ROUND(AVERAGE(W134,Y134),1))</f>
        <v>0</v>
      </c>
      <c r="AA134" s="230">
        <f t="shared" ref="AA134:AA135" si="63">IF(AND(V134="x",Z134="x"),"x",IF(OR(V134="x",Z134="x"),AVERAGE(V134,Z134),ROUND((5-GEOMEAN(((5-V134)/5*4+1),((5-Z134)/5*4+1)))/4*5,1)))</f>
        <v>0</v>
      </c>
      <c r="AB134" s="238">
        <f t="shared" ref="AB134:AB135" si="64">IF(AND(R134="x",AA134="x"),"x",IF(OR(R134="x",AA134="x"),AVERAGE(R134,AA134),ROUND((5-GEOMEAN(((5-R134)/5*4+1),((5-AA134)/5*4+1)))/4*5,1)))</f>
        <v>2</v>
      </c>
    </row>
    <row r="135" spans="1:31" x14ac:dyDescent="0.35">
      <c r="A135" s="145" t="str">
        <f>'Crisis Indicator Data'!A132</f>
        <v>Complex crisis in Zimbabwe</v>
      </c>
      <c r="B135" s="146" t="str">
        <f>'Crisis Indicator Data'!B132</f>
        <v>Complex crisis</v>
      </c>
      <c r="C135" s="146" t="str">
        <f>'Crisis Indicator Data'!C132</f>
        <v>ZWE001</v>
      </c>
      <c r="D135" s="146" t="str">
        <f>'Crisis Indicator Data'!D132</f>
        <v>Zimbabwe</v>
      </c>
      <c r="E135" s="147" t="str">
        <f>'Crisis Indicator Data'!E132</f>
        <v>ZWE</v>
      </c>
      <c r="F135" s="236">
        <f>IF('Crisis Indicator Data'!F132="x","x",IF(LOG('Crisis Indicator Data'!F132)&lt;F$4,0,IF(LOG('Crisis Indicator Data'!F132)&gt;F$3,5,ROUND(5-(F$3-LOG('Crisis Indicator Data'!F132))/(F$3-F$4)*5,1))))</f>
        <v>4.3</v>
      </c>
      <c r="G135" s="141">
        <f>IF('Crisis Indicator Data'!F132="x","x",IF(B135="Regional crisis",('Crisis Indicator Data'!F132/VLOOKUP('Impact of the crisis'!$C135,'Regional Crises'!$B$1:$R$66,4,FALSE)),'Crisis Indicator Data'!F132/VLOOKUP('Impact of the crisis'!$E135,'Country Indicator Data'!$B$4:$P$300,15,FALSE)))</f>
        <v>1.0100995217784672</v>
      </c>
      <c r="H135" s="230">
        <f t="shared" si="52"/>
        <v>5</v>
      </c>
      <c r="I135" s="230">
        <f t="shared" si="53"/>
        <v>4.6500000000000004</v>
      </c>
      <c r="J135" s="230">
        <f>IF('Crisis Indicator Data'!G132="x","x",IF(LOG('Crisis Indicator Data'!G132)&lt;J$4,0,IF(LOG('Crisis Indicator Data'!G132)&gt;J$3,5,ROUND(5-(J$3-LOG('Crisis Indicator Data'!G132))/(J$3-J$4)*5,1))))</f>
        <v>4</v>
      </c>
      <c r="K135" s="141">
        <f>IF('Crisis Indicator Data'!G132="x","x",IF(B135="Regional crisis",('Crisis Indicator Data'!G132/VLOOKUP('Impact of the crisis'!$C135,'Regional Crises'!$B$1:$R$66,5,FALSE)),'Crisis Indicator Data'!G132/VLOOKUP('Impact of the crisis'!$E135,'Country Indicator Data'!$B$4:$P$300,14,FALSE)))</f>
        <v>1</v>
      </c>
      <c r="L135" s="230">
        <f t="shared" si="54"/>
        <v>5</v>
      </c>
      <c r="M135" s="230">
        <f t="shared" si="55"/>
        <v>4.5</v>
      </c>
      <c r="N135" s="230">
        <f t="shared" si="56"/>
        <v>4.5999999999999996</v>
      </c>
      <c r="O135" s="230">
        <f>IF('Crisis Indicator Data'!H132="x","x",IF('Crisis Indicator Data'!H132=0,0,IF(LOG('Crisis Indicator Data'!H132)&lt;O$4,0,IF(LOG('Crisis Indicator Data'!H132)&gt;O$3,5,ROUND(5-(O$3-LOG('Crisis Indicator Data'!H132))/(O$3-O$4)*5,1)))))</f>
        <v>4.0999999999999996</v>
      </c>
      <c r="P135" s="140">
        <f>IF('Crisis Indicator Data'!H132="x","x",'Crisis Indicator Data'!H132/'Crisis Indicator Data'!G132)</f>
        <v>0.6238992093591309</v>
      </c>
      <c r="Q135" s="230">
        <f t="shared" si="57"/>
        <v>3.1</v>
      </c>
      <c r="R135" s="230">
        <f t="shared" si="58"/>
        <v>3.5999999999999996</v>
      </c>
      <c r="S135" s="230">
        <f>IF('Crisis Indicator Data'!I132="x","x",IF('Crisis Indicator Data'!I132=0,0,IF(LOG('Crisis Indicator Data'!I132)&lt;S$4,0,IF(LOG('Crisis Indicator Data'!I132)&gt;S$3,5,ROUND(5-(S$3-LOG('Crisis Indicator Data'!I132))/(S$3-S$4)*5,1)))))</f>
        <v>3.5</v>
      </c>
      <c r="T135" s="140">
        <f>IF('Crisis Indicator Data'!H132="x","x",IF('Crisis Indicator Data'!I132="x","x",'Crisis Indicator Data'!I132/'Crisis Indicator Data'!H132))</f>
        <v>3.1114774366371317E-2</v>
      </c>
      <c r="U135" s="230">
        <f t="shared" si="59"/>
        <v>1</v>
      </c>
      <c r="V135" s="230">
        <f t="shared" si="60"/>
        <v>2.2999999999999998</v>
      </c>
      <c r="W135" s="230">
        <f>IF('Crisis Indicator Data'!L132="x","x",IF('Crisis Indicator Data'!L132=0,0,IF(LOG('Crisis Indicator Data'!L132)&lt;W$4,0,IF(LOG('Crisis Indicator Data'!L132)&gt;W$3,5,ROUND(5-(W$3-LOG('Crisis Indicator Data'!L132))/(W$3-W$4)*5,1)))))</f>
        <v>1.6</v>
      </c>
      <c r="X135" s="237">
        <f>IF(OR('Crisis Indicator Data'!L132="x",'Crisis Indicator Data'!H132="x"),"x",'Crisis Indicator Data'!L132/'Crisis Indicator Data'!H132)</f>
        <v>1.4424067587059551E-6</v>
      </c>
      <c r="Y135" s="230">
        <f t="shared" si="61"/>
        <v>0.1</v>
      </c>
      <c r="Z135" s="230">
        <f t="shared" si="62"/>
        <v>0.9</v>
      </c>
      <c r="AA135" s="230">
        <f t="shared" si="63"/>
        <v>1.7</v>
      </c>
      <c r="AB135" s="238">
        <f t="shared" si="64"/>
        <v>2.8</v>
      </c>
    </row>
    <row r="136" spans="1:31" x14ac:dyDescent="0.35">
      <c r="D136"/>
      <c r="E136"/>
      <c r="F136"/>
      <c r="G136"/>
      <c r="H136"/>
      <c r="I136"/>
      <c r="J136"/>
      <c r="K136"/>
      <c r="L136"/>
      <c r="M136"/>
      <c r="N136"/>
      <c r="O136"/>
      <c r="P136"/>
      <c r="Q136"/>
      <c r="R136"/>
      <c r="S136"/>
      <c r="T136"/>
      <c r="U136"/>
      <c r="V136"/>
      <c r="W136"/>
      <c r="X136"/>
      <c r="Y136"/>
      <c r="Z136"/>
      <c r="AA136"/>
      <c r="AB136"/>
      <c r="AC136"/>
      <c r="AD136"/>
      <c r="AE136"/>
    </row>
    <row r="137" spans="1:31" x14ac:dyDescent="0.35">
      <c r="D137"/>
      <c r="E137"/>
      <c r="F137"/>
      <c r="G137"/>
      <c r="H137"/>
      <c r="I137"/>
      <c r="J137"/>
      <c r="K137"/>
      <c r="L137"/>
      <c r="M137"/>
      <c r="N137"/>
      <c r="O137"/>
      <c r="P137"/>
      <c r="Q137"/>
      <c r="R137"/>
      <c r="S137"/>
      <c r="T137"/>
      <c r="U137"/>
      <c r="V137"/>
      <c r="W137"/>
      <c r="X137"/>
      <c r="Y137"/>
      <c r="Z137"/>
      <c r="AA137"/>
      <c r="AB137"/>
      <c r="AC137"/>
      <c r="AD137"/>
      <c r="AE137"/>
    </row>
    <row r="138" spans="1:31" x14ac:dyDescent="0.35">
      <c r="D138"/>
      <c r="E138"/>
      <c r="F138"/>
      <c r="G138"/>
      <c r="H138"/>
      <c r="I138"/>
      <c r="J138"/>
      <c r="K138"/>
      <c r="L138"/>
      <c r="M138"/>
      <c r="N138"/>
      <c r="O138"/>
      <c r="P138"/>
      <c r="Q138"/>
      <c r="R138"/>
      <c r="S138"/>
      <c r="T138"/>
      <c r="U138"/>
      <c r="V138"/>
      <c r="W138"/>
      <c r="X138"/>
      <c r="Y138"/>
      <c r="Z138"/>
      <c r="AA138"/>
      <c r="AB138"/>
      <c r="AC138"/>
      <c r="AD138"/>
      <c r="AE138"/>
    </row>
    <row r="139" spans="1:31" x14ac:dyDescent="0.35">
      <c r="D139"/>
      <c r="E139"/>
      <c r="F139"/>
      <c r="G139"/>
      <c r="H139"/>
      <c r="I139"/>
      <c r="J139"/>
      <c r="K139"/>
      <c r="L139"/>
      <c r="M139"/>
      <c r="N139"/>
      <c r="O139"/>
      <c r="P139"/>
      <c r="Q139"/>
      <c r="R139"/>
      <c r="S139"/>
      <c r="T139"/>
      <c r="U139"/>
      <c r="V139"/>
      <c r="W139"/>
      <c r="X139"/>
      <c r="Y139"/>
      <c r="Z139"/>
      <c r="AA139"/>
      <c r="AB139"/>
      <c r="AC139"/>
      <c r="AD139"/>
      <c r="AE139"/>
    </row>
    <row r="140" spans="1:31" x14ac:dyDescent="0.35">
      <c r="D140"/>
      <c r="E140"/>
      <c r="F140"/>
      <c r="G140"/>
      <c r="H140"/>
      <c r="I140"/>
      <c r="J140"/>
      <c r="K140"/>
      <c r="L140"/>
      <c r="M140"/>
      <c r="N140"/>
      <c r="O140"/>
      <c r="P140"/>
      <c r="Q140"/>
      <c r="R140"/>
      <c r="S140"/>
      <c r="T140"/>
      <c r="U140"/>
      <c r="V140"/>
      <c r="W140"/>
      <c r="X140"/>
      <c r="Y140"/>
      <c r="Z140"/>
      <c r="AA140"/>
      <c r="AB140"/>
      <c r="AC140"/>
      <c r="AD140"/>
      <c r="AE140"/>
    </row>
    <row r="141" spans="1:31" x14ac:dyDescent="0.35">
      <c r="D141"/>
      <c r="E141"/>
      <c r="F141"/>
      <c r="G141"/>
      <c r="H141"/>
      <c r="I141"/>
      <c r="J141"/>
      <c r="K141"/>
      <c r="L141"/>
      <c r="M141"/>
      <c r="N141"/>
      <c r="O141"/>
      <c r="P141"/>
      <c r="Q141"/>
      <c r="R141"/>
      <c r="S141"/>
      <c r="T141"/>
      <c r="U141"/>
      <c r="V141"/>
      <c r="W141"/>
      <c r="X141"/>
      <c r="Y141"/>
      <c r="Z141"/>
      <c r="AA141"/>
      <c r="AB141"/>
      <c r="AC141"/>
      <c r="AD141"/>
      <c r="AE141"/>
    </row>
    <row r="142" spans="1:31" x14ac:dyDescent="0.35">
      <c r="D142"/>
      <c r="E142"/>
      <c r="F142"/>
      <c r="G142"/>
      <c r="H142"/>
      <c r="I142"/>
      <c r="J142"/>
      <c r="K142"/>
      <c r="L142"/>
      <c r="M142"/>
      <c r="N142"/>
      <c r="O142"/>
      <c r="P142"/>
      <c r="Q142"/>
      <c r="R142"/>
      <c r="S142"/>
      <c r="T142"/>
      <c r="U142"/>
      <c r="V142"/>
      <c r="W142"/>
      <c r="X142"/>
      <c r="Y142"/>
      <c r="Z142"/>
      <c r="AA142"/>
      <c r="AB142"/>
      <c r="AC142"/>
      <c r="AD142"/>
      <c r="AE142"/>
    </row>
    <row r="143" spans="1:31" x14ac:dyDescent="0.35">
      <c r="D143"/>
      <c r="E143"/>
      <c r="F143"/>
      <c r="G143"/>
      <c r="H143"/>
      <c r="I143"/>
      <c r="J143"/>
      <c r="K143"/>
      <c r="L143"/>
      <c r="M143"/>
      <c r="N143"/>
      <c r="O143"/>
      <c r="P143"/>
      <c r="Q143"/>
      <c r="R143"/>
      <c r="S143"/>
      <c r="T143"/>
      <c r="U143"/>
      <c r="V143"/>
      <c r="W143"/>
      <c r="X143"/>
      <c r="Y143"/>
      <c r="Z143"/>
      <c r="AA143"/>
      <c r="AB143"/>
      <c r="AC143"/>
      <c r="AD143"/>
      <c r="AE143"/>
    </row>
    <row r="144" spans="1:31" x14ac:dyDescent="0.35">
      <c r="D144"/>
      <c r="E144"/>
      <c r="F144"/>
      <c r="G144"/>
      <c r="H144"/>
      <c r="I144"/>
      <c r="J144"/>
      <c r="K144"/>
      <c r="L144"/>
      <c r="M144"/>
      <c r="N144"/>
      <c r="O144"/>
      <c r="P144"/>
      <c r="Q144"/>
      <c r="R144"/>
      <c r="S144"/>
      <c r="T144"/>
      <c r="U144"/>
      <c r="V144"/>
      <c r="W144"/>
      <c r="X144"/>
      <c r="Y144"/>
      <c r="Z144"/>
      <c r="AA144"/>
      <c r="AB144"/>
      <c r="AC144"/>
      <c r="AD144"/>
      <c r="AE144"/>
    </row>
    <row r="145" spans="4:31" x14ac:dyDescent="0.35">
      <c r="D145"/>
      <c r="E145"/>
      <c r="F145"/>
      <c r="G145"/>
      <c r="H145"/>
      <c r="I145"/>
      <c r="J145"/>
      <c r="K145"/>
      <c r="L145"/>
      <c r="M145"/>
      <c r="N145"/>
      <c r="O145"/>
      <c r="P145"/>
      <c r="Q145"/>
      <c r="R145"/>
      <c r="S145"/>
      <c r="T145"/>
      <c r="U145"/>
      <c r="V145"/>
      <c r="W145"/>
      <c r="X145"/>
      <c r="Y145"/>
      <c r="Z145"/>
      <c r="AA145"/>
      <c r="AB145"/>
      <c r="AC145"/>
      <c r="AD145"/>
      <c r="AE145"/>
    </row>
    <row r="146" spans="4:31" x14ac:dyDescent="0.35">
      <c r="D146"/>
      <c r="E146"/>
      <c r="F146"/>
      <c r="G146"/>
      <c r="H146"/>
      <c r="I146"/>
      <c r="J146"/>
      <c r="K146"/>
      <c r="L146"/>
      <c r="M146"/>
      <c r="N146"/>
      <c r="O146"/>
      <c r="P146"/>
      <c r="Q146"/>
      <c r="R146"/>
      <c r="S146"/>
      <c r="T146"/>
      <c r="U146"/>
      <c r="V146"/>
      <c r="W146"/>
      <c r="X146"/>
      <c r="Y146"/>
      <c r="Z146"/>
      <c r="AA146"/>
      <c r="AB146"/>
      <c r="AC146"/>
      <c r="AD146"/>
      <c r="AE146"/>
    </row>
    <row r="147" spans="4:31" x14ac:dyDescent="0.35">
      <c r="D147"/>
      <c r="E147"/>
      <c r="F147"/>
      <c r="G147"/>
      <c r="H147"/>
      <c r="I147"/>
      <c r="J147"/>
      <c r="K147"/>
      <c r="L147"/>
      <c r="M147"/>
      <c r="N147"/>
      <c r="O147"/>
      <c r="P147"/>
      <c r="Q147"/>
      <c r="R147"/>
      <c r="S147"/>
      <c r="T147"/>
      <c r="U147"/>
      <c r="V147"/>
      <c r="W147"/>
      <c r="X147"/>
      <c r="Y147"/>
      <c r="Z147"/>
      <c r="AA147"/>
      <c r="AB147"/>
      <c r="AC147"/>
      <c r="AD147"/>
      <c r="AE147"/>
    </row>
    <row r="148" spans="4:31" x14ac:dyDescent="0.35">
      <c r="D148"/>
      <c r="E148"/>
      <c r="F148"/>
      <c r="G148"/>
      <c r="H148"/>
      <c r="I148"/>
      <c r="J148"/>
      <c r="K148"/>
      <c r="L148"/>
      <c r="M148"/>
      <c r="N148"/>
      <c r="O148"/>
      <c r="P148"/>
      <c r="Q148"/>
      <c r="R148"/>
      <c r="S148"/>
      <c r="T148"/>
      <c r="U148"/>
      <c r="V148"/>
      <c r="W148"/>
      <c r="X148"/>
      <c r="Y148"/>
      <c r="Z148"/>
      <c r="AA148"/>
      <c r="AB148"/>
      <c r="AC148"/>
      <c r="AD148"/>
      <c r="AE148"/>
    </row>
  </sheetData>
  <mergeCells count="1">
    <mergeCell ref="A1:AB1"/>
  </mergeCells>
  <conditionalFormatting sqref="K6:K135">
    <cfRule type="cellIs" priority="100" stopIfTrue="1" operator="equal">
      <formula>"x"</formula>
    </cfRule>
  </conditionalFormatting>
  <conditionalFormatting sqref="P6:P135">
    <cfRule type="cellIs" priority="98" stopIfTrue="1" operator="equal">
      <formula>"x"</formula>
    </cfRule>
  </conditionalFormatting>
  <conditionalFormatting sqref="T6:T135">
    <cfRule type="cellIs" priority="96" stopIfTrue="1" operator="equal">
      <formula>"x"</formula>
    </cfRule>
  </conditionalFormatting>
  <conditionalFormatting sqref="F6:F135">
    <cfRule type="cellIs" dxfId="433" priority="91" stopIfTrue="1" operator="between">
      <formula>4</formula>
      <formula>5</formula>
    </cfRule>
    <cfRule type="cellIs" dxfId="432" priority="92" stopIfTrue="1" operator="between">
      <formula>3</formula>
      <formula>4</formula>
    </cfRule>
    <cfRule type="cellIs" dxfId="431" priority="93" stopIfTrue="1" operator="between">
      <formula>2</formula>
      <formula>3</formula>
    </cfRule>
    <cfRule type="cellIs" dxfId="430" priority="94" stopIfTrue="1" operator="between">
      <formula>1</formula>
      <formula>2</formula>
    </cfRule>
    <cfRule type="cellIs" dxfId="429" priority="95" stopIfTrue="1" operator="between">
      <formula>0</formula>
      <formula>1</formula>
    </cfRule>
  </conditionalFormatting>
  <conditionalFormatting sqref="H6:H135">
    <cfRule type="cellIs" dxfId="428" priority="86" stopIfTrue="1" operator="between">
      <formula>4</formula>
      <formula>5</formula>
    </cfRule>
    <cfRule type="cellIs" dxfId="427" priority="87" stopIfTrue="1" operator="between">
      <formula>3</formula>
      <formula>4</formula>
    </cfRule>
    <cfRule type="cellIs" dxfId="426" priority="88" stopIfTrue="1" operator="between">
      <formula>2</formula>
      <formula>3</formula>
    </cfRule>
    <cfRule type="cellIs" dxfId="425" priority="89" stopIfTrue="1" operator="between">
      <formula>1</formula>
      <formula>2</formula>
    </cfRule>
    <cfRule type="cellIs" dxfId="424" priority="90" stopIfTrue="1" operator="between">
      <formula>0</formula>
      <formula>1</formula>
    </cfRule>
  </conditionalFormatting>
  <conditionalFormatting sqref="I7:I135">
    <cfRule type="cellIs" dxfId="423" priority="81" stopIfTrue="1" operator="between">
      <formula>4</formula>
      <formula>5</formula>
    </cfRule>
    <cfRule type="cellIs" dxfId="422" priority="82" stopIfTrue="1" operator="between">
      <formula>3</formula>
      <formula>4</formula>
    </cfRule>
    <cfRule type="cellIs" dxfId="421" priority="83" stopIfTrue="1" operator="between">
      <formula>2</formula>
      <formula>3</formula>
    </cfRule>
    <cfRule type="cellIs" dxfId="420" priority="84" stopIfTrue="1" operator="between">
      <formula>1</formula>
      <formula>2</formula>
    </cfRule>
    <cfRule type="cellIs" dxfId="419" priority="85" stopIfTrue="1" operator="between">
      <formula>0</formula>
      <formula>1</formula>
    </cfRule>
  </conditionalFormatting>
  <conditionalFormatting sqref="J6:J135">
    <cfRule type="cellIs" dxfId="418" priority="76" stopIfTrue="1" operator="between">
      <formula>4</formula>
      <formula>5</formula>
    </cfRule>
    <cfRule type="cellIs" dxfId="417" priority="77" stopIfTrue="1" operator="between">
      <formula>3</formula>
      <formula>4</formula>
    </cfRule>
    <cfRule type="cellIs" dxfId="416" priority="78" stopIfTrue="1" operator="between">
      <formula>2</formula>
      <formula>3</formula>
    </cfRule>
    <cfRule type="cellIs" dxfId="415" priority="79" stopIfTrue="1" operator="between">
      <formula>1</formula>
      <formula>2</formula>
    </cfRule>
    <cfRule type="cellIs" dxfId="414" priority="80" stopIfTrue="1" operator="between">
      <formula>0</formula>
      <formula>1</formula>
    </cfRule>
  </conditionalFormatting>
  <conditionalFormatting sqref="I6">
    <cfRule type="cellIs" dxfId="413" priority="71" stopIfTrue="1" operator="between">
      <formula>4</formula>
      <formula>5</formula>
    </cfRule>
    <cfRule type="cellIs" dxfId="412" priority="72" stopIfTrue="1" operator="between">
      <formula>3</formula>
      <formula>4</formula>
    </cfRule>
    <cfRule type="cellIs" dxfId="411" priority="73" stopIfTrue="1" operator="between">
      <formula>2</formula>
      <formula>3</formula>
    </cfRule>
    <cfRule type="cellIs" dxfId="410" priority="74" stopIfTrue="1" operator="between">
      <formula>1</formula>
      <formula>2</formula>
    </cfRule>
    <cfRule type="cellIs" dxfId="409" priority="75" stopIfTrue="1" operator="between">
      <formula>0</formula>
      <formula>1</formula>
    </cfRule>
  </conditionalFormatting>
  <conditionalFormatting sqref="L6:L135">
    <cfRule type="cellIs" dxfId="408" priority="66" stopIfTrue="1" operator="between">
      <formula>4</formula>
      <formula>5</formula>
    </cfRule>
    <cfRule type="cellIs" dxfId="407" priority="67" stopIfTrue="1" operator="between">
      <formula>3</formula>
      <formula>4</formula>
    </cfRule>
    <cfRule type="cellIs" dxfId="406" priority="68" stopIfTrue="1" operator="between">
      <formula>2</formula>
      <formula>3</formula>
    </cfRule>
    <cfRule type="cellIs" dxfId="405" priority="69" stopIfTrue="1" operator="between">
      <formula>1</formula>
      <formula>2</formula>
    </cfRule>
    <cfRule type="cellIs" dxfId="404" priority="70" stopIfTrue="1" operator="between">
      <formula>0</formula>
      <formula>1</formula>
    </cfRule>
  </conditionalFormatting>
  <conditionalFormatting sqref="M6:M135">
    <cfRule type="cellIs" dxfId="403" priority="61" stopIfTrue="1" operator="between">
      <formula>4</formula>
      <formula>5</formula>
    </cfRule>
    <cfRule type="cellIs" dxfId="402" priority="62" stopIfTrue="1" operator="between">
      <formula>3</formula>
      <formula>4</formula>
    </cfRule>
    <cfRule type="cellIs" dxfId="401" priority="63" stopIfTrue="1" operator="between">
      <formula>2</formula>
      <formula>3</formula>
    </cfRule>
    <cfRule type="cellIs" dxfId="400" priority="64" stopIfTrue="1" operator="between">
      <formula>1</formula>
      <formula>2</formula>
    </cfRule>
    <cfRule type="cellIs" dxfId="399" priority="65" stopIfTrue="1" operator="between">
      <formula>0</formula>
      <formula>1</formula>
    </cfRule>
  </conditionalFormatting>
  <conditionalFormatting sqref="N6:N135">
    <cfRule type="cellIs" dxfId="398" priority="56" stopIfTrue="1" operator="between">
      <formula>4</formula>
      <formula>5</formula>
    </cfRule>
    <cfRule type="cellIs" dxfId="397" priority="57" stopIfTrue="1" operator="between">
      <formula>3</formula>
      <formula>4</formula>
    </cfRule>
    <cfRule type="cellIs" dxfId="396" priority="58" stopIfTrue="1" operator="between">
      <formula>2</formula>
      <formula>3</formula>
    </cfRule>
    <cfRule type="cellIs" dxfId="395" priority="59" stopIfTrue="1" operator="between">
      <formula>1</formula>
      <formula>2</formula>
    </cfRule>
    <cfRule type="cellIs" dxfId="394" priority="60" stopIfTrue="1" operator="between">
      <formula>0</formula>
      <formula>1</formula>
    </cfRule>
  </conditionalFormatting>
  <conditionalFormatting sqref="O6:O135">
    <cfRule type="cellIs" dxfId="393" priority="51" stopIfTrue="1" operator="between">
      <formula>4</formula>
      <formula>5</formula>
    </cfRule>
    <cfRule type="cellIs" dxfId="392" priority="52" stopIfTrue="1" operator="between">
      <formula>3</formula>
      <formula>4</formula>
    </cfRule>
    <cfRule type="cellIs" dxfId="391" priority="53" stopIfTrue="1" operator="between">
      <formula>2</formula>
      <formula>3</formula>
    </cfRule>
    <cfRule type="cellIs" dxfId="390" priority="54" stopIfTrue="1" operator="between">
      <formula>1</formula>
      <formula>2</formula>
    </cfRule>
    <cfRule type="cellIs" dxfId="389" priority="55" stopIfTrue="1" operator="between">
      <formula>0</formula>
      <formula>1</formula>
    </cfRule>
  </conditionalFormatting>
  <conditionalFormatting sqref="Q6:Q135">
    <cfRule type="cellIs" dxfId="388" priority="46" stopIfTrue="1" operator="between">
      <formula>4</formula>
      <formula>5</formula>
    </cfRule>
    <cfRule type="cellIs" dxfId="387" priority="47" stopIfTrue="1" operator="between">
      <formula>3</formula>
      <formula>4</formula>
    </cfRule>
    <cfRule type="cellIs" dxfId="386" priority="48" stopIfTrue="1" operator="between">
      <formula>2</formula>
      <formula>3</formula>
    </cfRule>
    <cfRule type="cellIs" dxfId="385" priority="49" stopIfTrue="1" operator="between">
      <formula>1</formula>
      <formula>2</formula>
    </cfRule>
    <cfRule type="cellIs" dxfId="384" priority="50" stopIfTrue="1" operator="between">
      <formula>0</formula>
      <formula>1</formula>
    </cfRule>
  </conditionalFormatting>
  <conditionalFormatting sqref="R6:R135">
    <cfRule type="cellIs" dxfId="383" priority="41" stopIfTrue="1" operator="between">
      <formula>4</formula>
      <formula>5</formula>
    </cfRule>
    <cfRule type="cellIs" dxfId="382" priority="42" stopIfTrue="1" operator="between">
      <formula>3</formula>
      <formula>4</formula>
    </cfRule>
    <cfRule type="cellIs" dxfId="381" priority="43" stopIfTrue="1" operator="between">
      <formula>2</formula>
      <formula>3</formula>
    </cfRule>
    <cfRule type="cellIs" dxfId="380" priority="44" stopIfTrue="1" operator="between">
      <formula>1</formula>
      <formula>2</formula>
    </cfRule>
    <cfRule type="cellIs" dxfId="379" priority="45" stopIfTrue="1" operator="between">
      <formula>0</formula>
      <formula>1</formula>
    </cfRule>
  </conditionalFormatting>
  <conditionalFormatting sqref="S6:S135">
    <cfRule type="cellIs" dxfId="378" priority="36" stopIfTrue="1" operator="between">
      <formula>4</formula>
      <formula>5</formula>
    </cfRule>
    <cfRule type="cellIs" dxfId="377" priority="37" stopIfTrue="1" operator="between">
      <formula>3</formula>
      <formula>4</formula>
    </cfRule>
    <cfRule type="cellIs" dxfId="376" priority="38" stopIfTrue="1" operator="between">
      <formula>2</formula>
      <formula>3</formula>
    </cfRule>
    <cfRule type="cellIs" dxfId="375" priority="39" stopIfTrue="1" operator="between">
      <formula>1</formula>
      <formula>2</formula>
    </cfRule>
    <cfRule type="cellIs" dxfId="374" priority="40" stopIfTrue="1" operator="between">
      <formula>0</formula>
      <formula>1</formula>
    </cfRule>
  </conditionalFormatting>
  <conditionalFormatting sqref="U6:U135">
    <cfRule type="cellIs" dxfId="373" priority="31" stopIfTrue="1" operator="between">
      <formula>4</formula>
      <formula>5</formula>
    </cfRule>
    <cfRule type="cellIs" dxfId="372" priority="32" stopIfTrue="1" operator="between">
      <formula>3</formula>
      <formula>4</formula>
    </cfRule>
    <cfRule type="cellIs" dxfId="371" priority="33" stopIfTrue="1" operator="between">
      <formula>2</formula>
      <formula>3</formula>
    </cfRule>
    <cfRule type="cellIs" dxfId="370" priority="34" stopIfTrue="1" operator="between">
      <formula>1</formula>
      <formula>2</formula>
    </cfRule>
    <cfRule type="cellIs" dxfId="369" priority="35" stopIfTrue="1" operator="between">
      <formula>0</formula>
      <formula>1</formula>
    </cfRule>
  </conditionalFormatting>
  <conditionalFormatting sqref="V6:V135">
    <cfRule type="cellIs" dxfId="368" priority="26" stopIfTrue="1" operator="between">
      <formula>4</formula>
      <formula>5</formula>
    </cfRule>
    <cfRule type="cellIs" dxfId="367" priority="27" stopIfTrue="1" operator="between">
      <formula>3</formula>
      <formula>4</formula>
    </cfRule>
    <cfRule type="cellIs" dxfId="366" priority="28" stopIfTrue="1" operator="between">
      <formula>2</formula>
      <formula>3</formula>
    </cfRule>
    <cfRule type="cellIs" dxfId="365" priority="29" stopIfTrue="1" operator="between">
      <formula>1</formula>
      <formula>2</formula>
    </cfRule>
    <cfRule type="cellIs" dxfId="364" priority="30" stopIfTrue="1" operator="between">
      <formula>0</formula>
      <formula>1</formula>
    </cfRule>
  </conditionalFormatting>
  <conditionalFormatting sqref="W6:W135">
    <cfRule type="cellIs" dxfId="363" priority="21" stopIfTrue="1" operator="between">
      <formula>4</formula>
      <formula>5</formula>
    </cfRule>
    <cfRule type="cellIs" dxfId="362" priority="22" stopIfTrue="1" operator="between">
      <formula>3</formula>
      <formula>4</formula>
    </cfRule>
    <cfRule type="cellIs" dxfId="361" priority="23" stopIfTrue="1" operator="between">
      <formula>2</formula>
      <formula>3</formula>
    </cfRule>
    <cfRule type="cellIs" dxfId="360" priority="24" stopIfTrue="1" operator="between">
      <formula>1</formula>
      <formula>2</formula>
    </cfRule>
    <cfRule type="cellIs" dxfId="359" priority="25" stopIfTrue="1" operator="between">
      <formula>0</formula>
      <formula>1</formula>
    </cfRule>
  </conditionalFormatting>
  <conditionalFormatting sqref="AB6:AB135">
    <cfRule type="cellIs" dxfId="358" priority="1" stopIfTrue="1" operator="between">
      <formula>4</formula>
      <formula>5</formula>
    </cfRule>
    <cfRule type="cellIs" dxfId="357" priority="2" stopIfTrue="1" operator="between">
      <formula>3</formula>
      <formula>4</formula>
    </cfRule>
    <cfRule type="cellIs" dxfId="356" priority="3" stopIfTrue="1" operator="between">
      <formula>2</formula>
      <formula>3</formula>
    </cfRule>
    <cfRule type="cellIs" dxfId="355" priority="4" stopIfTrue="1" operator="between">
      <formula>1</formula>
      <formula>2</formula>
    </cfRule>
    <cfRule type="cellIs" dxfId="354" priority="5" stopIfTrue="1" operator="between">
      <formula>0</formula>
      <formula>1</formula>
    </cfRule>
  </conditionalFormatting>
  <conditionalFormatting sqref="Y6:Y135">
    <cfRule type="cellIs" dxfId="353" priority="16" stopIfTrue="1" operator="between">
      <formula>4</formula>
      <formula>5</formula>
    </cfRule>
    <cfRule type="cellIs" dxfId="352" priority="17" stopIfTrue="1" operator="between">
      <formula>3</formula>
      <formula>4</formula>
    </cfRule>
    <cfRule type="cellIs" dxfId="351" priority="18" stopIfTrue="1" operator="between">
      <formula>2</formula>
      <formula>3</formula>
    </cfRule>
    <cfRule type="cellIs" dxfId="350" priority="19" stopIfTrue="1" operator="between">
      <formula>1</formula>
      <formula>2</formula>
    </cfRule>
    <cfRule type="cellIs" dxfId="349" priority="20" stopIfTrue="1" operator="between">
      <formula>0</formula>
      <formula>1</formula>
    </cfRule>
  </conditionalFormatting>
  <conditionalFormatting sqref="Z6:Z135">
    <cfRule type="cellIs" dxfId="348" priority="11" stopIfTrue="1" operator="between">
      <formula>4</formula>
      <formula>5</formula>
    </cfRule>
    <cfRule type="cellIs" dxfId="347" priority="12" stopIfTrue="1" operator="between">
      <formula>3</formula>
      <formula>4</formula>
    </cfRule>
    <cfRule type="cellIs" dxfId="346" priority="13" stopIfTrue="1" operator="between">
      <formula>2</formula>
      <formula>3</formula>
    </cfRule>
    <cfRule type="cellIs" dxfId="345" priority="14" stopIfTrue="1" operator="between">
      <formula>1</formula>
      <formula>2</formula>
    </cfRule>
    <cfRule type="cellIs" dxfId="344" priority="15" stopIfTrue="1" operator="between">
      <formula>0</formula>
      <formula>1</formula>
    </cfRule>
  </conditionalFormatting>
  <conditionalFormatting sqref="AA6:AA135">
    <cfRule type="cellIs" dxfId="343" priority="6" stopIfTrue="1" operator="between">
      <formula>4</formula>
      <formula>5</formula>
    </cfRule>
    <cfRule type="cellIs" dxfId="342" priority="7" stopIfTrue="1" operator="between">
      <formula>3</formula>
      <formula>4</formula>
    </cfRule>
    <cfRule type="cellIs" dxfId="341" priority="8" stopIfTrue="1" operator="between">
      <formula>2</formula>
      <formula>3</formula>
    </cfRule>
    <cfRule type="cellIs" dxfId="340" priority="9" stopIfTrue="1" operator="between">
      <formula>1</formula>
      <formula>2</formula>
    </cfRule>
    <cfRule type="cellIs" dxfId="339"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V150"/>
  <sheetViews>
    <sheetView workbookViewId="0">
      <selection activeCell="I136" sqref="I136:V150"/>
    </sheetView>
  </sheetViews>
  <sheetFormatPr defaultColWidth="9.453125" defaultRowHeight="14.5" x14ac:dyDescent="0.35"/>
  <cols>
    <col min="1" max="1" width="36.453125" style="207" customWidth="1"/>
    <col min="2" max="2" width="26" style="207" bestFit="1" customWidth="1"/>
    <col min="3" max="3" width="10.453125" style="207" bestFit="1" customWidth="1"/>
    <col min="4" max="4" width="13.453125" style="207" customWidth="1"/>
    <col min="5" max="5" width="11" style="207" customWidth="1"/>
    <col min="6" max="18" width="10" style="203" customWidth="1"/>
    <col min="19" max="19" width="9.453125" style="207" customWidth="1"/>
    <col min="20" max="16384" width="9.453125" style="207"/>
  </cols>
  <sheetData>
    <row r="1" spans="1:18" ht="15.75" customHeight="1" thickBot="1" x14ac:dyDescent="0.4">
      <c r="A1" s="290"/>
      <c r="B1" s="287"/>
      <c r="C1" s="287"/>
      <c r="D1" s="287"/>
      <c r="E1" s="287"/>
      <c r="F1" s="288"/>
      <c r="G1" s="288"/>
      <c r="H1" s="288"/>
      <c r="I1" s="288"/>
      <c r="J1" s="288"/>
      <c r="K1" s="288"/>
      <c r="L1" s="288"/>
      <c r="M1" s="288"/>
      <c r="N1" s="288"/>
      <c r="O1" s="288"/>
      <c r="P1" s="288"/>
      <c r="Q1" s="288"/>
      <c r="R1" s="288"/>
    </row>
    <row r="2" spans="1:18" s="202" customFormat="1" ht="110.9" customHeight="1" thickBot="1" x14ac:dyDescent="0.3">
      <c r="A2" s="2"/>
      <c r="B2" s="2"/>
      <c r="C2" s="55"/>
      <c r="D2" s="55"/>
      <c r="E2" s="55"/>
      <c r="F2" s="83" t="s">
        <v>6715</v>
      </c>
      <c r="G2" s="83" t="s">
        <v>6716</v>
      </c>
      <c r="H2" s="83" t="s">
        <v>6717</v>
      </c>
      <c r="I2" s="83" t="s">
        <v>6718</v>
      </c>
      <c r="J2" s="84" t="s">
        <v>6719</v>
      </c>
      <c r="K2" s="82" t="s">
        <v>748</v>
      </c>
      <c r="L2" s="85" t="s">
        <v>6720</v>
      </c>
      <c r="M2" s="85" t="s">
        <v>6721</v>
      </c>
      <c r="N2" s="85" t="s">
        <v>6722</v>
      </c>
      <c r="O2" s="85" t="s">
        <v>6723</v>
      </c>
      <c r="P2" s="85" t="s">
        <v>6724</v>
      </c>
      <c r="Q2" s="82" t="s">
        <v>6680</v>
      </c>
      <c r="R2" s="81" t="s">
        <v>6678</v>
      </c>
    </row>
    <row r="3" spans="1:18" x14ac:dyDescent="0.35">
      <c r="A3" s="51"/>
      <c r="B3" s="51"/>
      <c r="C3" s="55"/>
      <c r="D3" s="55"/>
      <c r="E3" s="7" t="s">
        <v>6712</v>
      </c>
      <c r="F3" s="64"/>
      <c r="G3" s="64"/>
      <c r="H3" s="64"/>
      <c r="I3" s="64"/>
      <c r="J3" s="64"/>
      <c r="K3" s="65">
        <v>7</v>
      </c>
      <c r="L3" s="29">
        <v>0.05</v>
      </c>
      <c r="M3" s="29">
        <v>0.05</v>
      </c>
      <c r="N3" s="29">
        <v>0.05</v>
      </c>
      <c r="O3" s="29">
        <v>0.05</v>
      </c>
      <c r="P3" s="29">
        <v>0.05</v>
      </c>
      <c r="Q3" s="64"/>
      <c r="R3" s="64"/>
    </row>
    <row r="4" spans="1:18" x14ac:dyDescent="0.35">
      <c r="A4" s="51"/>
      <c r="B4" s="51"/>
      <c r="C4" s="55"/>
      <c r="D4" s="55"/>
      <c r="E4" s="7" t="s">
        <v>6713</v>
      </c>
      <c r="F4" s="64"/>
      <c r="G4" s="64"/>
      <c r="H4" s="64"/>
      <c r="I4" s="64"/>
      <c r="J4" s="64"/>
      <c r="K4" s="65">
        <v>4</v>
      </c>
      <c r="L4" s="64"/>
      <c r="M4" s="64"/>
      <c r="N4" s="64"/>
      <c r="O4" s="64"/>
      <c r="P4" s="64"/>
      <c r="Q4" s="64"/>
      <c r="R4" s="64"/>
    </row>
    <row r="5" spans="1:18" x14ac:dyDescent="0.35">
      <c r="A5" s="23" t="s">
        <v>6666</v>
      </c>
      <c r="B5" s="23" t="s">
        <v>6671</v>
      </c>
      <c r="C5" s="23" t="s">
        <v>6668</v>
      </c>
      <c r="D5" s="23" t="s">
        <v>6669</v>
      </c>
      <c r="E5" s="24" t="s">
        <v>6714</v>
      </c>
      <c r="F5" s="25"/>
      <c r="G5" s="26"/>
      <c r="H5" s="25"/>
      <c r="I5" s="27"/>
      <c r="J5" s="25"/>
      <c r="K5" s="25"/>
      <c r="L5" s="25"/>
      <c r="M5" s="25"/>
      <c r="N5" s="25"/>
      <c r="O5" s="25"/>
      <c r="P5" s="25"/>
      <c r="Q5" s="25"/>
      <c r="R5" s="25"/>
    </row>
    <row r="6" spans="1:18" x14ac:dyDescent="0.35">
      <c r="A6" s="142" t="str">
        <f>'Crisis Indicator Data'!A3</f>
        <v>Complex crisis in Afghanistan</v>
      </c>
      <c r="B6" s="143" t="str">
        <f>'Crisis Indicator Data'!B3</f>
        <v>Complex crisis</v>
      </c>
      <c r="C6" s="143" t="str">
        <f>'Crisis Indicator Data'!C3</f>
        <v>AFG001</v>
      </c>
      <c r="D6" s="143" t="str">
        <f>'Crisis Indicator Data'!D3</f>
        <v>Afghanistan</v>
      </c>
      <c r="E6" s="143" t="str">
        <f>'Crisis Indicator Data'!E3</f>
        <v>AFG</v>
      </c>
      <c r="F6" s="151">
        <f>IF('Crisis Indicator Data'!Q3="x","x",('Crisis Indicator Data'!Q3/1000000))</f>
        <v>0</v>
      </c>
      <c r="G6" s="151">
        <f>IF('Crisis Indicator Data'!R3="x","x",('Crisis Indicator Data'!R3/1000000))</f>
        <v>19.641999999999999</v>
      </c>
      <c r="H6" s="151">
        <f>IF('Crisis Indicator Data'!S3="x","x",('Crisis Indicator Data'!S3/1000000))</f>
        <v>12.1</v>
      </c>
      <c r="I6" s="151">
        <f>IF('Crisis Indicator Data'!T3="x","x",('Crisis Indicator Data'!T3/1000000))</f>
        <v>5.8</v>
      </c>
      <c r="J6" s="151">
        <f>IF('Crisis Indicator Data'!U3="x","x",('Crisis Indicator Data'!U3/1000000))</f>
        <v>0.5</v>
      </c>
      <c r="K6" s="236">
        <f t="shared" ref="K6:K37" si="0">IF(H6="x","x",IF(SUM(H6:J6)=0,0,IF(LOG(SUM(H6:J6)*1000000)&lt;$K$4,0,IF(LOG(SUM(H6:J6)*1000000)&gt;$K$3,5,ROUND(5-(K$3-LOG(SUM(H6:J6)*1000000))/(K$3-K$4)*5,1)))))</f>
        <v>5</v>
      </c>
      <c r="L6" s="140">
        <f>IF(F6="x","x",(F6*1000000/VLOOKUP($C6,'Crisis Indicator Data'!$C$3:$H$198,5,FALSE)))</f>
        <v>0</v>
      </c>
      <c r="M6" s="140">
        <f>IF(G6="x","x",(G6*1000000/VLOOKUP($C6,'Crisis Indicator Data'!$C$3:$H$198,5,FALSE)))</f>
        <v>0.5163240628778718</v>
      </c>
      <c r="N6" s="140">
        <f>IF(H6="x","x",(H6*1000000/VLOOKUP($C6,'Crisis Indicator Data'!$C$3:$H$198,5,FALSE)))</f>
        <v>0.31806950212922558</v>
      </c>
      <c r="O6" s="140">
        <f>IF(I6="x","x",(I6*1000000/VLOOKUP($C6,'Crisis Indicator Data'!$C$3:$H$198,5,FALSE)))</f>
        <v>0.15246306713632302</v>
      </c>
      <c r="P6" s="140">
        <f>IF(J6="x","x",(J6*1000000/VLOOKUP($C6,'Crisis Indicator Data'!$C$3:$H$198,5,FALSE)))</f>
        <v>1.3143367856579571E-2</v>
      </c>
      <c r="Q6" s="230">
        <f t="shared" ref="Q6:Q37" si="1">IF(N6="x","x",IF(OR(L6&gt;=$L$3,M6&gt;=$M$3,N6&gt;=$N$3,O6&gt;=$O$3,P6&gt;=$P$3),(IF(P6&gt;=$P$3,5,IF((O6+P6)&gt;=$O$3,4,IF((O6+P6+N6)&gt;=$N$3,3,IF((O6+P6+N6+M6)&gt;=$M$3,2,1)))))))</f>
        <v>4</v>
      </c>
      <c r="R6" s="230">
        <f t="shared" ref="R6:R37" si="2">IF(Q6="x","x",(AVERAGE(K6,Q6)))</f>
        <v>4.5</v>
      </c>
    </row>
    <row r="7" spans="1:18" x14ac:dyDescent="0.35">
      <c r="A7" s="142" t="str">
        <f>'Crisis Indicator Data'!A4</f>
        <v>Nagorno-Karabakh Conflict in Armenia</v>
      </c>
      <c r="B7" s="143" t="str">
        <f>'Crisis Indicator Data'!B4</f>
        <v>Conflict</v>
      </c>
      <c r="C7" s="143" t="str">
        <f>'Crisis Indicator Data'!C4</f>
        <v>ARM002</v>
      </c>
      <c r="D7" s="143" t="str">
        <f>'Crisis Indicator Data'!D4</f>
        <v>Armenia</v>
      </c>
      <c r="E7" s="143" t="str">
        <f>'Crisis Indicator Data'!E4</f>
        <v>ARM</v>
      </c>
      <c r="F7" s="151">
        <f>IF('Crisis Indicator Data'!Q4="x","x",('Crisis Indicator Data'!Q4/1000000))</f>
        <v>2.8740000000000001</v>
      </c>
      <c r="G7" s="151">
        <f>IF('Crisis Indicator Data'!R4="x","x",('Crisis Indicator Data'!R4/1000000))</f>
        <v>1.7999999999999999E-2</v>
      </c>
      <c r="H7" s="151">
        <f>IF('Crisis Indicator Data'!S4="x","x",('Crisis Indicator Data'!S4/1000000))</f>
        <v>6.6000000000000003E-2</v>
      </c>
      <c r="I7" s="151">
        <f>IF('Crisis Indicator Data'!T4="x","x",('Crisis Indicator Data'!T4/1000000))</f>
        <v>0</v>
      </c>
      <c r="J7" s="151">
        <f>IF('Crisis Indicator Data'!U4="x","x",('Crisis Indicator Data'!U4/1000000))</f>
        <v>0</v>
      </c>
      <c r="K7" s="236">
        <f t="shared" si="0"/>
        <v>1.4</v>
      </c>
      <c r="L7" s="140">
        <f>IF(F7="x","x",(F7*1000000/VLOOKUP($C7,'Crisis Indicator Data'!$C$3:$H$198,5,FALSE)))</f>
        <v>0.95039682539682535</v>
      </c>
      <c r="M7" s="140">
        <f>IF(G7="x","x",(G7*1000000/VLOOKUP($C7,'Crisis Indicator Data'!$C$3:$H$198,5,FALSE)))</f>
        <v>5.9523809523809521E-3</v>
      </c>
      <c r="N7" s="140">
        <f>IF(H7="x","x",(H7*1000000/VLOOKUP($C7,'Crisis Indicator Data'!$C$3:$H$198,5,FALSE)))</f>
        <v>2.1825396825396824E-2</v>
      </c>
      <c r="O7" s="140">
        <f>IF(I7="x","x",(I7*1000000/VLOOKUP($C7,'Crisis Indicator Data'!$C$3:$H$198,5,FALSE)))</f>
        <v>0</v>
      </c>
      <c r="P7" s="140">
        <f>IF(J7="x","x",(J7*1000000/VLOOKUP($C7,'Crisis Indicator Data'!$C$3:$H$198,5,FALSE)))</f>
        <v>0</v>
      </c>
      <c r="Q7" s="230">
        <f t="shared" si="1"/>
        <v>1</v>
      </c>
      <c r="R7" s="230">
        <f t="shared" si="2"/>
        <v>1.2</v>
      </c>
    </row>
    <row r="8" spans="1:18" x14ac:dyDescent="0.35">
      <c r="A8" s="142" t="str">
        <f>'Crisis Indicator Data'!A5</f>
        <v>Nagorno-Karabakh conflict in Azerbaijan</v>
      </c>
      <c r="B8" s="143" t="str">
        <f>'Crisis Indicator Data'!B5</f>
        <v>Conflict</v>
      </c>
      <c r="C8" s="143" t="str">
        <f>'Crisis Indicator Data'!C5</f>
        <v>AZE002</v>
      </c>
      <c r="D8" s="143" t="str">
        <f>'Crisis Indicator Data'!D5</f>
        <v>Azerbaijan</v>
      </c>
      <c r="E8" s="143" t="str">
        <f>'Crisis Indicator Data'!E5</f>
        <v>AZE</v>
      </c>
      <c r="F8" s="151" t="str">
        <f>IF('Crisis Indicator Data'!Q5="x","x",('Crisis Indicator Data'!Q5/1000000))</f>
        <v>x</v>
      </c>
      <c r="G8" s="151" t="str">
        <f>IF('Crisis Indicator Data'!R5="x","x",('Crisis Indicator Data'!R5/1000000))</f>
        <v>x</v>
      </c>
      <c r="H8" s="151" t="str">
        <f>IF('Crisis Indicator Data'!S5="x","x",('Crisis Indicator Data'!S5/1000000))</f>
        <v>x</v>
      </c>
      <c r="I8" s="151" t="str">
        <f>IF('Crisis Indicator Data'!T5="x","x",('Crisis Indicator Data'!T5/1000000))</f>
        <v>x</v>
      </c>
      <c r="J8" s="151" t="str">
        <f>IF('Crisis Indicator Data'!U5="x","x",('Crisis Indicator Data'!U5/1000000))</f>
        <v>x</v>
      </c>
      <c r="K8" s="236" t="str">
        <f t="shared" si="0"/>
        <v>x</v>
      </c>
      <c r="L8" s="140" t="str">
        <f>IF(F8="x","x",(F8*1000000/VLOOKUP($C8,'Crisis Indicator Data'!$C$3:$H$198,5,FALSE)))</f>
        <v>x</v>
      </c>
      <c r="M8" s="140" t="str">
        <f>IF(G8="x","x",(G8*1000000/VLOOKUP($C8,'Crisis Indicator Data'!$C$3:$H$198,5,FALSE)))</f>
        <v>x</v>
      </c>
      <c r="N8" s="140" t="str">
        <f>IF(H8="x","x",(H8*1000000/VLOOKUP($C8,'Crisis Indicator Data'!$C$3:$H$198,5,FALSE)))</f>
        <v>x</v>
      </c>
      <c r="O8" s="140" t="str">
        <f>IF(I8="x","x",(I8*1000000/VLOOKUP($C8,'Crisis Indicator Data'!$C$3:$H$198,5,FALSE)))</f>
        <v>x</v>
      </c>
      <c r="P8" s="140" t="str">
        <f>IF(J8="x","x",(J8*1000000/VLOOKUP($C8,'Crisis Indicator Data'!$C$3:$H$198,5,FALSE)))</f>
        <v>x</v>
      </c>
      <c r="Q8" s="230" t="str">
        <f t="shared" si="1"/>
        <v>x</v>
      </c>
      <c r="R8" s="230" t="str">
        <f t="shared" si="2"/>
        <v>x</v>
      </c>
    </row>
    <row r="9" spans="1:18" x14ac:dyDescent="0.35">
      <c r="A9" s="142" t="str">
        <f>'Crisis Indicator Data'!A6</f>
        <v>Complex in Burundi</v>
      </c>
      <c r="B9" s="143" t="str">
        <f>'Crisis Indicator Data'!B6</f>
        <v>Complex crisis</v>
      </c>
      <c r="C9" s="143" t="str">
        <f>'Crisis Indicator Data'!C6</f>
        <v>BDI001</v>
      </c>
      <c r="D9" s="143" t="str">
        <f>'Crisis Indicator Data'!D6</f>
        <v>Burundi</v>
      </c>
      <c r="E9" s="143" t="str">
        <f>'Crisis Indicator Data'!E6</f>
        <v>BDI</v>
      </c>
      <c r="F9" s="151">
        <f>IF('Crisis Indicator Data'!Q6="x","x",('Crisis Indicator Data'!Q6/1000000))</f>
        <v>0</v>
      </c>
      <c r="G9" s="151">
        <f>IF('Crisis Indicator Data'!R6="x","x",('Crisis Indicator Data'!R6/1000000))</f>
        <v>10.199999999999999</v>
      </c>
      <c r="H9" s="151">
        <f>IF('Crisis Indicator Data'!S6="x","x",('Crisis Indicator Data'!S6/1000000))</f>
        <v>1.272</v>
      </c>
      <c r="I9" s="151">
        <f>IF('Crisis Indicator Data'!T6="x","x",('Crisis Indicator Data'!T6/1000000))</f>
        <v>1.032</v>
      </c>
      <c r="J9" s="151">
        <f>IF('Crisis Indicator Data'!U6="x","x",('Crisis Indicator Data'!U6/1000000))</f>
        <v>9.6000000000000002E-2</v>
      </c>
      <c r="K9" s="236">
        <f t="shared" si="0"/>
        <v>4</v>
      </c>
      <c r="L9" s="140">
        <f>IF(F9="x","x",(F9*1000000/VLOOKUP($C9,'Crisis Indicator Data'!$C$3:$H$198,5,FALSE)))</f>
        <v>0</v>
      </c>
      <c r="M9" s="140">
        <f>IF(G9="x","x",(G9*1000000/VLOOKUP($C9,'Crisis Indicator Data'!$C$3:$H$198,5,FALSE)))</f>
        <v>0.80952380952380953</v>
      </c>
      <c r="N9" s="140">
        <f>IF(H9="x","x",(H9*1000000/VLOOKUP($C9,'Crisis Indicator Data'!$C$3:$H$198,5,FALSE)))</f>
        <v>0.10095238095238095</v>
      </c>
      <c r="O9" s="140">
        <f>IF(I9="x","x",(I9*1000000/VLOOKUP($C9,'Crisis Indicator Data'!$C$3:$H$198,5,FALSE)))</f>
        <v>8.1904761904761911E-2</v>
      </c>
      <c r="P9" s="140">
        <f>IF(J9="x","x",(J9*1000000/VLOOKUP($C9,'Crisis Indicator Data'!$C$3:$H$198,5,FALSE)))</f>
        <v>7.619047619047619E-3</v>
      </c>
      <c r="Q9" s="230">
        <f t="shared" si="1"/>
        <v>4</v>
      </c>
      <c r="R9" s="230">
        <f t="shared" si="2"/>
        <v>4</v>
      </c>
    </row>
    <row r="10" spans="1:18" x14ac:dyDescent="0.35">
      <c r="A10" s="142" t="str">
        <f>'Crisis Indicator Data'!A7</f>
        <v>Conflict in Burkina Faso</v>
      </c>
      <c r="B10" s="143" t="str">
        <f>'Crisis Indicator Data'!B7</f>
        <v>Conflict</v>
      </c>
      <c r="C10" s="143" t="str">
        <f>'Crisis Indicator Data'!C7</f>
        <v>BFA002</v>
      </c>
      <c r="D10" s="143" t="str">
        <f>'Crisis Indicator Data'!D7</f>
        <v>Burkina Faso</v>
      </c>
      <c r="E10" s="143" t="str">
        <f>'Crisis Indicator Data'!E7</f>
        <v>BFA</v>
      </c>
      <c r="F10" s="151">
        <f>IF('Crisis Indicator Data'!Q7="x","x",('Crisis Indicator Data'!Q7/1000000))</f>
        <v>8.1000000000000003E-2</v>
      </c>
      <c r="G10" s="151">
        <f>IF('Crisis Indicator Data'!R7="x","x",('Crisis Indicator Data'!R7/1000000))</f>
        <v>2</v>
      </c>
      <c r="H10" s="151">
        <f>IF('Crisis Indicator Data'!S7="x","x",('Crisis Indicator Data'!S7/1000000))</f>
        <v>0.98299999999999998</v>
      </c>
      <c r="I10" s="151">
        <f>IF('Crisis Indicator Data'!T7="x","x",('Crisis Indicator Data'!T7/1000000))</f>
        <v>0.17499999999999999</v>
      </c>
      <c r="J10" s="151">
        <f>IF('Crisis Indicator Data'!U7="x","x",('Crisis Indicator Data'!U7/1000000))</f>
        <v>0.28399999999999997</v>
      </c>
      <c r="K10" s="236">
        <f t="shared" si="0"/>
        <v>3.6</v>
      </c>
      <c r="L10" s="140">
        <f>IF(F10="x","x",(F10*1000000/VLOOKUP($C10,'Crisis Indicator Data'!$C$3:$H$198,5,FALSE)))</f>
        <v>2.2991768379222254E-2</v>
      </c>
      <c r="M10" s="140">
        <f>IF(G10="x","x",(G10*1000000/VLOOKUP($C10,'Crisis Indicator Data'!$C$3:$H$198,5,FALSE)))</f>
        <v>0.56769798467215438</v>
      </c>
      <c r="N10" s="140">
        <f>IF(H10="x","x",(H10*1000000/VLOOKUP($C10,'Crisis Indicator Data'!$C$3:$H$198,5,FALSE)))</f>
        <v>0.27902355946636387</v>
      </c>
      <c r="O10" s="140">
        <f>IF(I10="x","x",(I10*1000000/VLOOKUP($C10,'Crisis Indicator Data'!$C$3:$H$198,5,FALSE)))</f>
        <v>4.9673573658813509E-2</v>
      </c>
      <c r="P10" s="140">
        <f>IF(J10="x","x",(J10*1000000/VLOOKUP($C10,'Crisis Indicator Data'!$C$3:$H$198,5,FALSE)))</f>
        <v>8.0613113823445923E-2</v>
      </c>
      <c r="Q10" s="230">
        <f t="shared" si="1"/>
        <v>5</v>
      </c>
      <c r="R10" s="230">
        <f t="shared" si="2"/>
        <v>4.3</v>
      </c>
    </row>
    <row r="11" spans="1:18" x14ac:dyDescent="0.35">
      <c r="A11" s="142" t="str">
        <f>'Crisis Indicator Data'!A8</f>
        <v>Rohingya refugee crisis</v>
      </c>
      <c r="B11" s="143" t="str">
        <f>'Crisis Indicator Data'!B8</f>
        <v>International displacement</v>
      </c>
      <c r="C11" s="143" t="str">
        <f>'Crisis Indicator Data'!C8</f>
        <v>BGD002</v>
      </c>
      <c r="D11" s="143" t="str">
        <f>'Crisis Indicator Data'!D8</f>
        <v>Bangladesh</v>
      </c>
      <c r="E11" s="143" t="str">
        <f>'Crisis Indicator Data'!E8</f>
        <v>BGD</v>
      </c>
      <c r="F11" s="151">
        <f>IF('Crisis Indicator Data'!Q8="x","x",('Crisis Indicator Data'!Q8/1000000))</f>
        <v>0</v>
      </c>
      <c r="G11" s="151">
        <f>IF('Crisis Indicator Data'!R8="x","x",('Crisis Indicator Data'!R8/1000000))</f>
        <v>0</v>
      </c>
      <c r="H11" s="151">
        <f>IF('Crisis Indicator Data'!S8="x","x",('Crisis Indicator Data'!S8/1000000))</f>
        <v>1.3560000000000001</v>
      </c>
      <c r="I11" s="151">
        <f>IF('Crisis Indicator Data'!T8="x","x",('Crisis Indicator Data'!T8/1000000))</f>
        <v>0</v>
      </c>
      <c r="J11" s="151">
        <f>IF('Crisis Indicator Data'!U8="x","x",('Crisis Indicator Data'!U8/1000000))</f>
        <v>0</v>
      </c>
      <c r="K11" s="236">
        <f t="shared" si="0"/>
        <v>3.6</v>
      </c>
      <c r="L11" s="140">
        <f>IF(F11="x","x",(F11*1000000/VLOOKUP($C11,'Crisis Indicator Data'!$C$3:$H$198,5,FALSE)))</f>
        <v>0</v>
      </c>
      <c r="M11" s="140">
        <f>IF(G11="x","x",(G11*1000000/VLOOKUP($C11,'Crisis Indicator Data'!$C$3:$H$198,5,FALSE)))</f>
        <v>0</v>
      </c>
      <c r="N11" s="140">
        <f>IF(H11="x","x",(H11*1000000/VLOOKUP($C11,'Crisis Indicator Data'!$C$3:$H$198,5,FALSE)))</f>
        <v>1</v>
      </c>
      <c r="O11" s="140">
        <f>IF(I11="x","x",(I11*1000000/VLOOKUP($C11,'Crisis Indicator Data'!$C$3:$H$198,5,FALSE)))</f>
        <v>0</v>
      </c>
      <c r="P11" s="140">
        <f>IF(J11="x","x",(J11*1000000/VLOOKUP($C11,'Crisis Indicator Data'!$C$3:$H$198,5,FALSE)))</f>
        <v>0</v>
      </c>
      <c r="Q11" s="230">
        <f t="shared" si="1"/>
        <v>3</v>
      </c>
      <c r="R11" s="230">
        <f t="shared" si="2"/>
        <v>3.3</v>
      </c>
    </row>
    <row r="12" spans="1:18" x14ac:dyDescent="0.35">
      <c r="A12" s="142" t="str">
        <f>'Crisis Indicator Data'!A9</f>
        <v>Venezuela displacement in Brazil</v>
      </c>
      <c r="B12" s="143" t="str">
        <f>'Crisis Indicator Data'!B9</f>
        <v>International displacement</v>
      </c>
      <c r="C12" s="143" t="str">
        <f>'Crisis Indicator Data'!C9</f>
        <v>BRA002</v>
      </c>
      <c r="D12" s="143" t="str">
        <f>'Crisis Indicator Data'!D9</f>
        <v>Brazil</v>
      </c>
      <c r="E12" s="143" t="str">
        <f>'Crisis Indicator Data'!E9</f>
        <v>BRA</v>
      </c>
      <c r="F12" s="151">
        <f>IF('Crisis Indicator Data'!Q9="x","x",('Crisis Indicator Data'!Q9/1000000))</f>
        <v>0.27200000000000002</v>
      </c>
      <c r="G12" s="151">
        <f>IF('Crisis Indicator Data'!R9="x","x",('Crisis Indicator Data'!R9/1000000))</f>
        <v>2E-3</v>
      </c>
      <c r="H12" s="151">
        <f>IF('Crisis Indicator Data'!S9="x","x",('Crisis Indicator Data'!S9/1000000))</f>
        <v>0.379</v>
      </c>
      <c r="I12" s="151">
        <f>IF('Crisis Indicator Data'!T9="x","x",('Crisis Indicator Data'!T9/1000000))</f>
        <v>0</v>
      </c>
      <c r="J12" s="151">
        <f>IF('Crisis Indicator Data'!U9="x","x",('Crisis Indicator Data'!U9/1000000))</f>
        <v>0</v>
      </c>
      <c r="K12" s="236">
        <f t="shared" si="0"/>
        <v>2.6</v>
      </c>
      <c r="L12" s="140">
        <f>IF(F12="x","x",(F12*1000000/VLOOKUP($C12,'Crisis Indicator Data'!$C$3:$H$198,5,FALSE)))</f>
        <v>0.41653905053598778</v>
      </c>
      <c r="M12" s="140">
        <f>IF(G12="x","x",(G12*1000000/VLOOKUP($C12,'Crisis Indicator Data'!$C$3:$H$198,5,FALSE)))</f>
        <v>3.0627871362940277E-3</v>
      </c>
      <c r="N12" s="140">
        <f>IF(H12="x","x",(H12*1000000/VLOOKUP($C12,'Crisis Indicator Data'!$C$3:$H$198,5,FALSE)))</f>
        <v>0.58039816232771824</v>
      </c>
      <c r="O12" s="140">
        <f>IF(I12="x","x",(I12*1000000/VLOOKUP($C12,'Crisis Indicator Data'!$C$3:$H$198,5,FALSE)))</f>
        <v>0</v>
      </c>
      <c r="P12" s="140">
        <f>IF(J12="x","x",(J12*1000000/VLOOKUP($C12,'Crisis Indicator Data'!$C$3:$H$198,5,FALSE)))</f>
        <v>0</v>
      </c>
      <c r="Q12" s="230">
        <f t="shared" si="1"/>
        <v>3</v>
      </c>
      <c r="R12" s="230">
        <f t="shared" si="2"/>
        <v>2.8</v>
      </c>
    </row>
    <row r="13" spans="1:18" x14ac:dyDescent="0.35">
      <c r="A13" s="142" t="str">
        <f>'Crisis Indicator Data'!A10</f>
        <v>Complex crisis in CAR</v>
      </c>
      <c r="B13" s="143" t="str">
        <f>'Crisis Indicator Data'!B10</f>
        <v>Complex crisis</v>
      </c>
      <c r="C13" s="143" t="str">
        <f>'Crisis Indicator Data'!C10</f>
        <v>CAF001</v>
      </c>
      <c r="D13" s="143" t="str">
        <f>'Crisis Indicator Data'!D10</f>
        <v>CAR</v>
      </c>
      <c r="E13" s="143" t="str">
        <f>'Crisis Indicator Data'!E10</f>
        <v>CAF</v>
      </c>
      <c r="F13" s="151">
        <f>IF('Crisis Indicator Data'!Q10="x","x",('Crisis Indicator Data'!Q10/1000000))</f>
        <v>0</v>
      </c>
      <c r="G13" s="151">
        <f>IF('Crisis Indicator Data'!R10="x","x",('Crisis Indicator Data'!R10/1000000))</f>
        <v>2.1</v>
      </c>
      <c r="H13" s="151">
        <f>IF('Crisis Indicator Data'!S10="x","x",('Crisis Indicator Data'!S10/1000000))</f>
        <v>0.9</v>
      </c>
      <c r="I13" s="151">
        <f>IF('Crisis Indicator Data'!T10="x","x",('Crisis Indicator Data'!T10/1000000))</f>
        <v>1.9</v>
      </c>
      <c r="J13" s="151">
        <f>IF('Crisis Indicator Data'!U10="x","x",('Crisis Indicator Data'!U10/1000000))</f>
        <v>0</v>
      </c>
      <c r="K13" s="236">
        <f t="shared" si="0"/>
        <v>4.0999999999999996</v>
      </c>
      <c r="L13" s="140">
        <f>IF(F13="x","x",(F13*1000000/VLOOKUP($C13,'Crisis Indicator Data'!$C$3:$H$198,5,FALSE)))</f>
        <v>0</v>
      </c>
      <c r="M13" s="140">
        <f>IF(G13="x","x",(G13*1000000/VLOOKUP($C13,'Crisis Indicator Data'!$C$3:$H$198,5,FALSE)))</f>
        <v>0.42857142857142855</v>
      </c>
      <c r="N13" s="140">
        <f>IF(H13="x","x",(H13*1000000/VLOOKUP($C13,'Crisis Indicator Data'!$C$3:$H$198,5,FALSE)))</f>
        <v>0.18367346938775511</v>
      </c>
      <c r="O13" s="140">
        <f>IF(I13="x","x",(I13*1000000/VLOOKUP($C13,'Crisis Indicator Data'!$C$3:$H$198,5,FALSE)))</f>
        <v>0.38775510204081631</v>
      </c>
      <c r="P13" s="140">
        <f>IF(J13="x","x",(J13*1000000/VLOOKUP($C13,'Crisis Indicator Data'!$C$3:$H$198,5,FALSE)))</f>
        <v>0</v>
      </c>
      <c r="Q13" s="230">
        <f t="shared" si="1"/>
        <v>4</v>
      </c>
      <c r="R13" s="230">
        <f t="shared" si="2"/>
        <v>4.05</v>
      </c>
    </row>
    <row r="14" spans="1:18" x14ac:dyDescent="0.35">
      <c r="A14" s="142" t="str">
        <f>'Crisis Indicator Data'!A11</f>
        <v>Multiple crises in Cameroon</v>
      </c>
      <c r="B14" s="143" t="str">
        <f>'Crisis Indicator Data'!B11</f>
        <v>Multiple crises country</v>
      </c>
      <c r="C14" s="143" t="str">
        <f>'Crisis Indicator Data'!C11</f>
        <v>CMR001</v>
      </c>
      <c r="D14" s="143" t="str">
        <f>'Crisis Indicator Data'!D11</f>
        <v>Cameroon</v>
      </c>
      <c r="E14" s="143" t="str">
        <f>'Crisis Indicator Data'!E11</f>
        <v>CMR</v>
      </c>
      <c r="F14" s="151">
        <f>IF('Crisis Indicator Data'!Q11="x","x",('Crisis Indicator Data'!Q11/1000000))</f>
        <v>21.533000000000001</v>
      </c>
      <c r="G14" s="151">
        <f>IF('Crisis Indicator Data'!R11="x","x",('Crisis Indicator Data'!R11/1000000))</f>
        <v>0.34300000000000003</v>
      </c>
      <c r="H14" s="151">
        <f>IF('Crisis Indicator Data'!S11="x","x",('Crisis Indicator Data'!S11/1000000))</f>
        <v>2</v>
      </c>
      <c r="I14" s="151">
        <f>IF('Crisis Indicator Data'!T11="x","x",('Crisis Indicator Data'!T11/1000000))</f>
        <v>2</v>
      </c>
      <c r="J14" s="151">
        <f>IF('Crisis Indicator Data'!U11="x","x",('Crisis Indicator Data'!U11/1000000))</f>
        <v>0</v>
      </c>
      <c r="K14" s="236">
        <f t="shared" si="0"/>
        <v>4.3</v>
      </c>
      <c r="L14" s="140">
        <f>IF(F14="x","x",(F14*1000000/VLOOKUP($C14,'Crisis Indicator Data'!$C$3:$H$198,5,FALSE)))</f>
        <v>0.8321610759004483</v>
      </c>
      <c r="M14" s="140">
        <f>IF(G14="x","x",(G14*1000000/VLOOKUP($C14,'Crisis Indicator Data'!$C$3:$H$198,5,FALSE)))</f>
        <v>1.3255526356469316E-2</v>
      </c>
      <c r="N14" s="140">
        <f>IF(H14="x","x",(H14*1000000/VLOOKUP($C14,'Crisis Indicator Data'!$C$3:$H$198,5,FALSE)))</f>
        <v>7.7291698871541192E-2</v>
      </c>
      <c r="O14" s="140">
        <f>IF(I14="x","x",(I14*1000000/VLOOKUP($C14,'Crisis Indicator Data'!$C$3:$H$198,5,FALSE)))</f>
        <v>7.7291698871541192E-2</v>
      </c>
      <c r="P14" s="140">
        <f>IF(J14="x","x",(J14*1000000/VLOOKUP($C14,'Crisis Indicator Data'!$C$3:$H$198,5,FALSE)))</f>
        <v>0</v>
      </c>
      <c r="Q14" s="230">
        <f t="shared" si="1"/>
        <v>4</v>
      </c>
      <c r="R14" s="230">
        <f t="shared" si="2"/>
        <v>4.1500000000000004</v>
      </c>
    </row>
    <row r="15" spans="1:18" x14ac:dyDescent="0.35">
      <c r="A15" s="142" t="str">
        <f>'Crisis Indicator Data'!A12</f>
        <v>Boko Haram in Cameroon</v>
      </c>
      <c r="B15" s="143" t="str">
        <f>'Crisis Indicator Data'!B12</f>
        <v>Conflict</v>
      </c>
      <c r="C15" s="143" t="str">
        <f>'Crisis Indicator Data'!C12</f>
        <v>CMR002</v>
      </c>
      <c r="D15" s="143" t="str">
        <f>'Crisis Indicator Data'!D12</f>
        <v>Cameroon</v>
      </c>
      <c r="E15" s="143" t="str">
        <f>'Crisis Indicator Data'!E12</f>
        <v>CMR</v>
      </c>
      <c r="F15" s="151">
        <f>IF('Crisis Indicator Data'!Q12="x","x",('Crisis Indicator Data'!Q12/1000000))</f>
        <v>1.9119999999999999</v>
      </c>
      <c r="G15" s="151">
        <f>IF('Crisis Indicator Data'!R12="x","x",('Crisis Indicator Data'!R12/1000000))</f>
        <v>0</v>
      </c>
      <c r="H15" s="151">
        <f>IF('Crisis Indicator Data'!S12="x","x",('Crisis Indicator Data'!S12/1000000))</f>
        <v>0.91700000000000004</v>
      </c>
      <c r="I15" s="151">
        <f>IF('Crisis Indicator Data'!T12="x","x",('Crisis Indicator Data'!T12/1000000))</f>
        <v>0.28399999999999997</v>
      </c>
      <c r="J15" s="151">
        <f>IF('Crisis Indicator Data'!U12="x","x",('Crisis Indicator Data'!U12/1000000))</f>
        <v>0</v>
      </c>
      <c r="K15" s="236">
        <f t="shared" si="0"/>
        <v>3.5</v>
      </c>
      <c r="L15" s="140">
        <f>IF(F15="x","x",(F15*1000000/VLOOKUP($C15,'Crisis Indicator Data'!$C$3:$H$198,5,FALSE)))</f>
        <v>0.61439588688946012</v>
      </c>
      <c r="M15" s="140">
        <f>IF(G15="x","x",(G15*1000000/VLOOKUP($C15,'Crisis Indicator Data'!$C$3:$H$198,5,FALSE)))</f>
        <v>0</v>
      </c>
      <c r="N15" s="140">
        <f>IF(H15="x","x",(H15*1000000/VLOOKUP($C15,'Crisis Indicator Data'!$C$3:$H$198,5,FALSE)))</f>
        <v>0.29466580976863754</v>
      </c>
      <c r="O15" s="140">
        <f>IF(I15="x","x",(I15*1000000/VLOOKUP($C15,'Crisis Indicator Data'!$C$3:$H$198,5,FALSE)))</f>
        <v>9.1259640102827763E-2</v>
      </c>
      <c r="P15" s="140">
        <f>IF(J15="x","x",(J15*1000000/VLOOKUP($C15,'Crisis Indicator Data'!$C$3:$H$198,5,FALSE)))</f>
        <v>0</v>
      </c>
      <c r="Q15" s="230">
        <f t="shared" si="1"/>
        <v>4</v>
      </c>
      <c r="R15" s="230">
        <f t="shared" si="2"/>
        <v>3.75</v>
      </c>
    </row>
    <row r="16" spans="1:18" x14ac:dyDescent="0.35">
      <c r="A16" s="142" t="str">
        <f>'Crisis Indicator Data'!A13</f>
        <v>Anglophone Crisis in Cameroon</v>
      </c>
      <c r="B16" s="143" t="str">
        <f>'Crisis Indicator Data'!B13</f>
        <v>Conflict</v>
      </c>
      <c r="C16" s="143" t="str">
        <f>'Crisis Indicator Data'!C13</f>
        <v>CMR003</v>
      </c>
      <c r="D16" s="143" t="str">
        <f>'Crisis Indicator Data'!D13</f>
        <v>Cameroon</v>
      </c>
      <c r="E16" s="143" t="str">
        <f>'Crisis Indicator Data'!E13</f>
        <v>CMR</v>
      </c>
      <c r="F16" s="151">
        <f>IF('Crisis Indicator Data'!Q13="x","x",('Crisis Indicator Data'!Q13/1000000))</f>
        <v>2.0270000000000001</v>
      </c>
      <c r="G16" s="151">
        <f>IF('Crisis Indicator Data'!R13="x","x",('Crisis Indicator Data'!R13/1000000))</f>
        <v>1.4890000000000001</v>
      </c>
      <c r="H16" s="151">
        <f>IF('Crisis Indicator Data'!S13="x","x",('Crisis Indicator Data'!S13/1000000))</f>
        <v>0.88200000000000001</v>
      </c>
      <c r="I16" s="151">
        <f>IF('Crisis Indicator Data'!T13="x","x",('Crisis Indicator Data'!T13/1000000))</f>
        <v>7.8E-2</v>
      </c>
      <c r="J16" s="151">
        <f>IF('Crisis Indicator Data'!U13="x","x",('Crisis Indicator Data'!U13/1000000))</f>
        <v>0</v>
      </c>
      <c r="K16" s="236">
        <f t="shared" si="0"/>
        <v>3.3</v>
      </c>
      <c r="L16" s="140">
        <f>IF(F16="x","x",(F16*1000000/VLOOKUP($C16,'Crisis Indicator Data'!$C$3:$H$198,5,FALSE)))</f>
        <v>0.45285969615728333</v>
      </c>
      <c r="M16" s="140">
        <f>IF(G16="x","x",(G16*1000000/VLOOKUP($C16,'Crisis Indicator Data'!$C$3:$H$198,5,FALSE)))</f>
        <v>0.33266309204647004</v>
      </c>
      <c r="N16" s="140">
        <f>IF(H16="x","x",(H16*1000000/VLOOKUP($C16,'Crisis Indicator Data'!$C$3:$H$198,5,FALSE)))</f>
        <v>0.1970509383378016</v>
      </c>
      <c r="O16" s="140">
        <f>IF(I16="x","x",(I16*1000000/VLOOKUP($C16,'Crisis Indicator Data'!$C$3:$H$198,5,FALSE)))</f>
        <v>1.7426273458445041E-2</v>
      </c>
      <c r="P16" s="140">
        <f>IF(J16="x","x",(J16*1000000/VLOOKUP($C16,'Crisis Indicator Data'!$C$3:$H$198,5,FALSE)))</f>
        <v>0</v>
      </c>
      <c r="Q16" s="230">
        <f t="shared" si="1"/>
        <v>3</v>
      </c>
      <c r="R16" s="230">
        <f t="shared" si="2"/>
        <v>3.15</v>
      </c>
    </row>
    <row r="17" spans="1:18" x14ac:dyDescent="0.35">
      <c r="A17" s="142" t="str">
        <f>'Crisis Indicator Data'!A14</f>
        <v>CAR refugees in Cameroon</v>
      </c>
      <c r="B17" s="143" t="str">
        <f>'Crisis Indicator Data'!B14</f>
        <v>International displacement</v>
      </c>
      <c r="C17" s="143" t="str">
        <f>'Crisis Indicator Data'!C14</f>
        <v>CMR004</v>
      </c>
      <c r="D17" s="143" t="str">
        <f>'Crisis Indicator Data'!D14</f>
        <v>Cameroon</v>
      </c>
      <c r="E17" s="143" t="str">
        <f>'Crisis Indicator Data'!E14</f>
        <v>CMR</v>
      </c>
      <c r="F17" s="151">
        <f>IF('Crisis Indicator Data'!Q14="x","x",('Crisis Indicator Data'!Q14/1000000))</f>
        <v>1.2490000000000001</v>
      </c>
      <c r="G17" s="151">
        <f>IF('Crisis Indicator Data'!R14="x","x",('Crisis Indicator Data'!R14/1000000))</f>
        <v>0</v>
      </c>
      <c r="H17" s="151">
        <f>IF('Crisis Indicator Data'!S14="x","x",('Crisis Indicator Data'!S14/1000000))</f>
        <v>0.316</v>
      </c>
      <c r="I17" s="151">
        <f>IF('Crisis Indicator Data'!T14="x","x",('Crisis Indicator Data'!T14/1000000))</f>
        <v>0</v>
      </c>
      <c r="J17" s="151">
        <f>IF('Crisis Indicator Data'!U14="x","x",('Crisis Indicator Data'!U14/1000000))</f>
        <v>0</v>
      </c>
      <c r="K17" s="236">
        <f t="shared" si="0"/>
        <v>2.5</v>
      </c>
      <c r="L17" s="140">
        <f>IF(F17="x","x",(F17*1000000/VLOOKUP($C17,'Crisis Indicator Data'!$C$3:$H$198,5,FALSE)))</f>
        <v>0.79808306709265175</v>
      </c>
      <c r="M17" s="140">
        <f>IF(G17="x","x",(G17*1000000/VLOOKUP($C17,'Crisis Indicator Data'!$C$3:$H$198,5,FALSE)))</f>
        <v>0</v>
      </c>
      <c r="N17" s="140">
        <f>IF(H17="x","x",(H17*1000000/VLOOKUP($C17,'Crisis Indicator Data'!$C$3:$H$198,5,FALSE)))</f>
        <v>0.20191693290734825</v>
      </c>
      <c r="O17" s="140">
        <f>IF(I17="x","x",(I17*1000000/VLOOKUP($C17,'Crisis Indicator Data'!$C$3:$H$198,5,FALSE)))</f>
        <v>0</v>
      </c>
      <c r="P17" s="140">
        <f>IF(J17="x","x",(J17*1000000/VLOOKUP($C17,'Crisis Indicator Data'!$C$3:$H$198,5,FALSE)))</f>
        <v>0</v>
      </c>
      <c r="Q17" s="230">
        <f t="shared" si="1"/>
        <v>3</v>
      </c>
      <c r="R17" s="230">
        <f t="shared" si="2"/>
        <v>2.75</v>
      </c>
    </row>
    <row r="18" spans="1:18" x14ac:dyDescent="0.35">
      <c r="A18" s="142" t="str">
        <f>'Crisis Indicator Data'!A15</f>
        <v>Complex crisis in DRC</v>
      </c>
      <c r="B18" s="143" t="str">
        <f>'Crisis Indicator Data'!B15</f>
        <v>Complex crisis</v>
      </c>
      <c r="C18" s="143" t="str">
        <f>'Crisis Indicator Data'!C15</f>
        <v>COD001</v>
      </c>
      <c r="D18" s="143" t="str">
        <f>'Crisis Indicator Data'!D15</f>
        <v>DRC</v>
      </c>
      <c r="E18" s="143" t="str">
        <f>'Crisis Indicator Data'!E15</f>
        <v>COD</v>
      </c>
      <c r="F18" s="151">
        <f>IF('Crisis Indicator Data'!Q15="x","x",('Crisis Indicator Data'!Q15/1000000))</f>
        <v>52.92</v>
      </c>
      <c r="G18" s="151">
        <f>IF('Crisis Indicator Data'!R15="x","x",('Crisis Indicator Data'!R15/1000000))</f>
        <v>30.27</v>
      </c>
      <c r="H18" s="151">
        <f>IF('Crisis Indicator Data'!S15="x","x",('Crisis Indicator Data'!S15/1000000))</f>
        <v>14.112</v>
      </c>
      <c r="I18" s="151">
        <f>IF('Crisis Indicator Data'!T15="x","x",('Crisis Indicator Data'!T15/1000000))</f>
        <v>4.7039999999999997</v>
      </c>
      <c r="J18" s="151">
        <f>IF('Crisis Indicator Data'!U15="x","x",('Crisis Indicator Data'!U15/1000000))</f>
        <v>0.78400000000000003</v>
      </c>
      <c r="K18" s="236">
        <f t="shared" si="0"/>
        <v>5</v>
      </c>
      <c r="L18" s="140">
        <f>IF(F18="x","x",(F18*1000000/VLOOKUP($C18,'Crisis Indicator Data'!$C$3:$H$198,5,FALSE)))</f>
        <v>0.51507158638544714</v>
      </c>
      <c r="M18" s="140">
        <f>IF(G18="x","x",(G18*1000000/VLOOKUP($C18,'Crisis Indicator Data'!$C$3:$H$198,5,FALSE)))</f>
        <v>0.29461861148691393</v>
      </c>
      <c r="N18" s="140">
        <f>IF(H18="x","x",(H18*1000000/VLOOKUP($C18,'Crisis Indicator Data'!$C$3:$H$198,5,FALSE)))</f>
        <v>0.13735242303611925</v>
      </c>
      <c r="O18" s="140">
        <f>IF(I18="x","x",(I18*1000000/VLOOKUP($C18,'Crisis Indicator Data'!$C$3:$H$198,5,FALSE)))</f>
        <v>4.5784141012039752E-2</v>
      </c>
      <c r="P18" s="140">
        <f>IF(J18="x","x",(J18*1000000/VLOOKUP($C18,'Crisis Indicator Data'!$C$3:$H$198,5,FALSE)))</f>
        <v>7.6306901686732913E-3</v>
      </c>
      <c r="Q18" s="230">
        <f t="shared" si="1"/>
        <v>4</v>
      </c>
      <c r="R18" s="230">
        <f t="shared" si="2"/>
        <v>4.5</v>
      </c>
    </row>
    <row r="19" spans="1:18" x14ac:dyDescent="0.35">
      <c r="A19" s="142" t="str">
        <f>'Crisis Indicator Data'!A16</f>
        <v>Complex crisis in Congo</v>
      </c>
      <c r="B19" s="143" t="str">
        <f>'Crisis Indicator Data'!B16</f>
        <v>Complex crisis</v>
      </c>
      <c r="C19" s="143" t="str">
        <f>'Crisis Indicator Data'!C16</f>
        <v>COG001</v>
      </c>
      <c r="D19" s="143" t="str">
        <f>'Crisis Indicator Data'!D16</f>
        <v>Congo</v>
      </c>
      <c r="E19" s="143" t="str">
        <f>'Crisis Indicator Data'!E16</f>
        <v>COG</v>
      </c>
      <c r="F19" s="151">
        <f>IF('Crisis Indicator Data'!Q16="x","x",('Crisis Indicator Data'!Q16/1000000))</f>
        <v>4.399</v>
      </c>
      <c r="G19" s="151">
        <f>IF('Crisis Indicator Data'!R16="x","x",('Crisis Indicator Data'!R16/1000000))</f>
        <v>0</v>
      </c>
      <c r="H19" s="151">
        <f>IF('Crisis Indicator Data'!S16="x","x",('Crisis Indicator Data'!S16/1000000))</f>
        <v>1.2</v>
      </c>
      <c r="I19" s="151">
        <f>IF('Crisis Indicator Data'!T16="x","x",('Crisis Indicator Data'!T16/1000000))</f>
        <v>0</v>
      </c>
      <c r="J19" s="151">
        <f>IF('Crisis Indicator Data'!U16="x","x",('Crisis Indicator Data'!U16/1000000))</f>
        <v>0</v>
      </c>
      <c r="K19" s="236">
        <f t="shared" si="0"/>
        <v>3.5</v>
      </c>
      <c r="L19" s="140">
        <f>IF(F19="x","x",(F19*1000000/VLOOKUP($C19,'Crisis Indicator Data'!$C$3:$H$198,5,FALSE)))</f>
        <v>0.78567601357385253</v>
      </c>
      <c r="M19" s="140">
        <f>IF(G19="x","x",(G19*1000000/VLOOKUP($C19,'Crisis Indicator Data'!$C$3:$H$198,5,FALSE)))</f>
        <v>0</v>
      </c>
      <c r="N19" s="140">
        <f>IF(H19="x","x",(H19*1000000/VLOOKUP($C19,'Crisis Indicator Data'!$C$3:$H$198,5,FALSE)))</f>
        <v>0.21432398642614753</v>
      </c>
      <c r="O19" s="140">
        <f>IF(I19="x","x",(I19*1000000/VLOOKUP($C19,'Crisis Indicator Data'!$C$3:$H$198,5,FALSE)))</f>
        <v>0</v>
      </c>
      <c r="P19" s="140">
        <f>IF(J19="x","x",(J19*1000000/VLOOKUP($C19,'Crisis Indicator Data'!$C$3:$H$198,5,FALSE)))</f>
        <v>0</v>
      </c>
      <c r="Q19" s="230">
        <f t="shared" si="1"/>
        <v>3</v>
      </c>
      <c r="R19" s="230">
        <f t="shared" si="2"/>
        <v>3.25</v>
      </c>
    </row>
    <row r="20" spans="1:18" x14ac:dyDescent="0.35">
      <c r="A20" s="142" t="str">
        <f>'Crisis Indicator Data'!A17</f>
        <v>Complex crisis in Colombia</v>
      </c>
      <c r="B20" s="143" t="str">
        <f>'Crisis Indicator Data'!B17</f>
        <v>Complex crisis</v>
      </c>
      <c r="C20" s="143" t="str">
        <f>'Crisis Indicator Data'!C17</f>
        <v>COL001</v>
      </c>
      <c r="D20" s="143" t="str">
        <f>'Crisis Indicator Data'!D17</f>
        <v>Colombia</v>
      </c>
      <c r="E20" s="143" t="str">
        <f>'Crisis Indicator Data'!E17</f>
        <v>COL</v>
      </c>
      <c r="F20" s="151">
        <f>IF('Crisis Indicator Data'!Q17="x","x",('Crisis Indicator Data'!Q17/1000000))</f>
        <v>43.69</v>
      </c>
      <c r="G20" s="151">
        <f>IF('Crisis Indicator Data'!R17="x","x",('Crisis Indicator Data'!R17/1000000))</f>
        <v>1.1000000000000001</v>
      </c>
      <c r="H20" s="151">
        <f>IF('Crisis Indicator Data'!S17="x","x",('Crisis Indicator Data'!S17/1000000))</f>
        <v>2.7</v>
      </c>
      <c r="I20" s="151">
        <f>IF('Crisis Indicator Data'!T17="x","x",('Crisis Indicator Data'!T17/1000000))</f>
        <v>2.5</v>
      </c>
      <c r="J20" s="151">
        <f>IF('Crisis Indicator Data'!U17="x","x",('Crisis Indicator Data'!U17/1000000))</f>
        <v>0.31</v>
      </c>
      <c r="K20" s="236">
        <f t="shared" si="0"/>
        <v>4.5999999999999996</v>
      </c>
      <c r="L20" s="140">
        <f>IF(F20="x","x",(F20*1000000/VLOOKUP($C20,'Crisis Indicator Data'!$C$3:$H$198,5,FALSE)))</f>
        <v>0.86858846918489063</v>
      </c>
      <c r="M20" s="140">
        <f>IF(G20="x","x",(G20*1000000/VLOOKUP($C20,'Crisis Indicator Data'!$C$3:$H$198,5,FALSE)))</f>
        <v>2.186878727634195E-2</v>
      </c>
      <c r="N20" s="140">
        <f>IF(H20="x","x",(H20*1000000/VLOOKUP($C20,'Crisis Indicator Data'!$C$3:$H$198,5,FALSE)))</f>
        <v>5.3677932405566599E-2</v>
      </c>
      <c r="O20" s="140">
        <f>IF(I20="x","x",(I20*1000000/VLOOKUP($C20,'Crisis Indicator Data'!$C$3:$H$198,5,FALSE)))</f>
        <v>4.9701789264413522E-2</v>
      </c>
      <c r="P20" s="140">
        <f>IF(J20="x","x",(J20*1000000/VLOOKUP($C20,'Crisis Indicator Data'!$C$3:$H$198,5,FALSE)))</f>
        <v>6.1630218687872759E-3</v>
      </c>
      <c r="Q20" s="230">
        <f t="shared" si="1"/>
        <v>4</v>
      </c>
      <c r="R20" s="230">
        <f t="shared" si="2"/>
        <v>4.3</v>
      </c>
    </row>
    <row r="21" spans="1:18" x14ac:dyDescent="0.3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3" t="str">
        <f>'Crisis Indicator Data'!E18</f>
        <v>COL</v>
      </c>
      <c r="F21" s="151">
        <f>IF('Crisis Indicator Data'!Q18="x","x",('Crisis Indicator Data'!Q18/1000000))</f>
        <v>16.177</v>
      </c>
      <c r="G21" s="151">
        <f>IF('Crisis Indicator Data'!R18="x","x",('Crisis Indicator Data'!R18/1000000))</f>
        <v>1.734</v>
      </c>
      <c r="H21" s="151">
        <f>IF('Crisis Indicator Data'!S18="x","x",('Crisis Indicator Data'!S18/1000000))</f>
        <v>4.0999999999999996</v>
      </c>
      <c r="I21" s="151">
        <f>IF('Crisis Indicator Data'!T18="x","x",('Crisis Indicator Data'!T18/1000000))</f>
        <v>0</v>
      </c>
      <c r="J21" s="151">
        <f>IF('Crisis Indicator Data'!U18="x","x",('Crisis Indicator Data'!U18/1000000))</f>
        <v>0</v>
      </c>
      <c r="K21" s="236">
        <f t="shared" si="0"/>
        <v>4.4000000000000004</v>
      </c>
      <c r="L21" s="140">
        <f>IF(F21="x","x",(F21*1000000/VLOOKUP($C21,'Crisis Indicator Data'!$C$3:$H$198,5,FALSE)))</f>
        <v>0.73495070646494931</v>
      </c>
      <c r="M21" s="140">
        <f>IF(G21="x","x",(G21*1000000/VLOOKUP($C21,'Crisis Indicator Data'!$C$3:$H$198,5,FALSE)))</f>
        <v>7.8778792421970834E-2</v>
      </c>
      <c r="N21" s="140">
        <f>IF(H21="x","x",(H21*1000000/VLOOKUP($C21,'Crisis Indicator Data'!$C$3:$H$198,5,FALSE)))</f>
        <v>0.1862705011130798</v>
      </c>
      <c r="O21" s="140">
        <f>IF(I21="x","x",(I21*1000000/VLOOKUP($C21,'Crisis Indicator Data'!$C$3:$H$198,5,FALSE)))</f>
        <v>0</v>
      </c>
      <c r="P21" s="140">
        <f>IF(J21="x","x",(J21*1000000/VLOOKUP($C21,'Crisis Indicator Data'!$C$3:$H$198,5,FALSE)))</f>
        <v>0</v>
      </c>
      <c r="Q21" s="230">
        <f t="shared" si="1"/>
        <v>3</v>
      </c>
      <c r="R21" s="230">
        <f t="shared" si="2"/>
        <v>3.7</v>
      </c>
    </row>
    <row r="22" spans="1:18" x14ac:dyDescent="0.3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3" t="str">
        <f>'Crisis Indicator Data'!E19</f>
        <v>CRI</v>
      </c>
      <c r="F22" s="151">
        <f>IF('Crisis Indicator Data'!Q19="x","x",('Crisis Indicator Data'!Q19/1000000))</f>
        <v>1.6439999999999999</v>
      </c>
      <c r="G22" s="151">
        <f>IF('Crisis Indicator Data'!R19="x","x",('Crisis Indicator Data'!R19/1000000))</f>
        <v>4.2999999999999997E-2</v>
      </c>
      <c r="H22" s="151">
        <f>IF('Crisis Indicator Data'!S19="x","x",('Crisis Indicator Data'!S19/1000000))</f>
        <v>4.2999999999999997E-2</v>
      </c>
      <c r="I22" s="151">
        <f>IF('Crisis Indicator Data'!T19="x","x",('Crisis Indicator Data'!T19/1000000))</f>
        <v>0</v>
      </c>
      <c r="J22" s="151">
        <f>IF('Crisis Indicator Data'!U19="x","x",('Crisis Indicator Data'!U19/1000000))</f>
        <v>0</v>
      </c>
      <c r="K22" s="236">
        <f t="shared" si="0"/>
        <v>1.1000000000000001</v>
      </c>
      <c r="L22" s="140">
        <f>IF(F22="x","x",(F22*1000000/VLOOKUP($C22,'Crisis Indicator Data'!$C$3:$H$198,5,FALSE)))</f>
        <v>0.95028901734104043</v>
      </c>
      <c r="M22" s="140">
        <f>IF(G22="x","x",(G22*1000000/VLOOKUP($C22,'Crisis Indicator Data'!$C$3:$H$198,5,FALSE)))</f>
        <v>2.485549132947977E-2</v>
      </c>
      <c r="N22" s="140">
        <f>IF(H22="x","x",(H22*1000000/VLOOKUP($C22,'Crisis Indicator Data'!$C$3:$H$198,5,FALSE)))</f>
        <v>2.485549132947977E-2</v>
      </c>
      <c r="O22" s="140">
        <f>IF(I22="x","x",(I22*1000000/VLOOKUP($C22,'Crisis Indicator Data'!$C$3:$H$198,5,FALSE)))</f>
        <v>0</v>
      </c>
      <c r="P22" s="140">
        <f>IF(J22="x","x",(J22*1000000/VLOOKUP($C22,'Crisis Indicator Data'!$C$3:$H$198,5,FALSE)))</f>
        <v>0</v>
      </c>
      <c r="Q22" s="230">
        <f t="shared" si="1"/>
        <v>1</v>
      </c>
      <c r="R22" s="230">
        <f t="shared" si="2"/>
        <v>1.05</v>
      </c>
    </row>
    <row r="23" spans="1:18" x14ac:dyDescent="0.35">
      <c r="A23" s="142" t="str">
        <f>'Crisis Indicator Data'!A20</f>
        <v>Multiple crises in Djibouti</v>
      </c>
      <c r="B23" s="143" t="str">
        <f>'Crisis Indicator Data'!B20</f>
        <v>Multiple crises country</v>
      </c>
      <c r="C23" s="143" t="str">
        <f>'Crisis Indicator Data'!C20</f>
        <v>DJI001</v>
      </c>
      <c r="D23" s="143" t="str">
        <f>'Crisis Indicator Data'!D20</f>
        <v>Djibouti</v>
      </c>
      <c r="E23" s="143" t="str">
        <f>'Crisis Indicator Data'!E20</f>
        <v>DJI</v>
      </c>
      <c r="F23" s="151">
        <f>IF('Crisis Indicator Data'!Q20="x","x",('Crisis Indicator Data'!Q20/1000000))</f>
        <v>0.40400000000000003</v>
      </c>
      <c r="G23" s="151">
        <f>IF('Crisis Indicator Data'!R20="x","x",('Crisis Indicator Data'!R20/1000000))</f>
        <v>0.38900000000000001</v>
      </c>
      <c r="H23" s="151">
        <f>IF('Crisis Indicator Data'!S20="x","x",('Crisis Indicator Data'!S20/1000000))</f>
        <v>0.20300000000000001</v>
      </c>
      <c r="I23" s="151">
        <f>IF('Crisis Indicator Data'!T20="x","x",('Crisis Indicator Data'!T20/1000000))</f>
        <v>2.7E-2</v>
      </c>
      <c r="J23" s="151">
        <f>IF('Crisis Indicator Data'!U20="x","x",('Crisis Indicator Data'!U20/1000000))</f>
        <v>0</v>
      </c>
      <c r="K23" s="236">
        <f t="shared" si="0"/>
        <v>2.2999999999999998</v>
      </c>
      <c r="L23" s="140">
        <f>IF(F23="x","x",(F23*1000000/VLOOKUP($C23,'Crisis Indicator Data'!$C$3:$H$198,5,FALSE)))</f>
        <v>0.39491691104594329</v>
      </c>
      <c r="M23" s="140">
        <f>IF(G23="x","x",(G23*1000000/VLOOKUP($C23,'Crisis Indicator Data'!$C$3:$H$198,5,FALSE)))</f>
        <v>0.38025415444770283</v>
      </c>
      <c r="N23" s="140">
        <f>IF(H23="x","x",(H23*1000000/VLOOKUP($C23,'Crisis Indicator Data'!$C$3:$H$198,5,FALSE)))</f>
        <v>0.19843597262952101</v>
      </c>
      <c r="O23" s="140">
        <f>IF(I23="x","x",(I23*1000000/VLOOKUP($C23,'Crisis Indicator Data'!$C$3:$H$198,5,FALSE)))</f>
        <v>2.6392961876832845E-2</v>
      </c>
      <c r="P23" s="140">
        <f>IF(J23="x","x",(J23*1000000/VLOOKUP($C23,'Crisis Indicator Data'!$C$3:$H$198,5,FALSE)))</f>
        <v>0</v>
      </c>
      <c r="Q23" s="230">
        <f t="shared" si="1"/>
        <v>3</v>
      </c>
      <c r="R23" s="230">
        <f t="shared" si="2"/>
        <v>2.65</v>
      </c>
    </row>
    <row r="24" spans="1:18" x14ac:dyDescent="0.35">
      <c r="A24" s="142" t="str">
        <f>'Crisis Indicator Data'!A21</f>
        <v>Mixed migration in Djibouti</v>
      </c>
      <c r="B24" s="143" t="str">
        <f>'Crisis Indicator Data'!B21</f>
        <v>International displacement</v>
      </c>
      <c r="C24" s="143" t="str">
        <f>'Crisis Indicator Data'!C21</f>
        <v>DJI002</v>
      </c>
      <c r="D24" s="143" t="str">
        <f>'Crisis Indicator Data'!D21</f>
        <v>Djibouti</v>
      </c>
      <c r="E24" s="143" t="str">
        <f>'Crisis Indicator Data'!E21</f>
        <v>DJI</v>
      </c>
      <c r="F24" s="151">
        <f>IF('Crisis Indicator Data'!Q21="x","x",('Crisis Indicator Data'!Q21/1000000))</f>
        <v>0.98699999999999999</v>
      </c>
      <c r="G24" s="151">
        <f>IF('Crisis Indicator Data'!R21="x","x",('Crisis Indicator Data'!R21/1000000))</f>
        <v>0</v>
      </c>
      <c r="H24" s="151">
        <f>IF('Crisis Indicator Data'!S21="x","x",('Crisis Indicator Data'!S21/1000000))</f>
        <v>3.5999999999999997E-2</v>
      </c>
      <c r="I24" s="151">
        <f>IF('Crisis Indicator Data'!T21="x","x",('Crisis Indicator Data'!T21/1000000))</f>
        <v>0</v>
      </c>
      <c r="J24" s="151">
        <f>IF('Crisis Indicator Data'!U21="x","x",('Crisis Indicator Data'!U21/1000000))</f>
        <v>0</v>
      </c>
      <c r="K24" s="236">
        <f t="shared" si="0"/>
        <v>0.9</v>
      </c>
      <c r="L24" s="140">
        <f>IF(F24="x","x",(F24*1000000/VLOOKUP($C24,'Crisis Indicator Data'!$C$3:$H$198,5,FALSE)))</f>
        <v>0.96480938416422291</v>
      </c>
      <c r="M24" s="140">
        <f>IF(G24="x","x",(G24*1000000/VLOOKUP($C24,'Crisis Indicator Data'!$C$3:$H$198,5,FALSE)))</f>
        <v>0</v>
      </c>
      <c r="N24" s="140">
        <f>IF(H24="x","x",(H24*1000000/VLOOKUP($C24,'Crisis Indicator Data'!$C$3:$H$198,5,FALSE)))</f>
        <v>3.519061583577713E-2</v>
      </c>
      <c r="O24" s="140">
        <f>IF(I24="x","x",(I24*1000000/VLOOKUP($C24,'Crisis Indicator Data'!$C$3:$H$198,5,FALSE)))</f>
        <v>0</v>
      </c>
      <c r="P24" s="140">
        <f>IF(J24="x","x",(J24*1000000/VLOOKUP($C24,'Crisis Indicator Data'!$C$3:$H$198,5,FALSE)))</f>
        <v>0</v>
      </c>
      <c r="Q24" s="230">
        <f t="shared" si="1"/>
        <v>1</v>
      </c>
      <c r="R24" s="230">
        <f t="shared" si="2"/>
        <v>0.95</v>
      </c>
    </row>
    <row r="25" spans="1:18" x14ac:dyDescent="0.35">
      <c r="A25" s="142" t="str">
        <f>'Crisis Indicator Data'!A22</f>
        <v>Drought in Djibouti</v>
      </c>
      <c r="B25" s="143" t="str">
        <f>'Crisis Indicator Data'!B22</f>
        <v>Drought</v>
      </c>
      <c r="C25" s="143" t="str">
        <f>'Crisis Indicator Data'!C22</f>
        <v>DJI003</v>
      </c>
      <c r="D25" s="143" t="str">
        <f>'Crisis Indicator Data'!D22</f>
        <v>Djibouti</v>
      </c>
      <c r="E25" s="143" t="str">
        <f>'Crisis Indicator Data'!E22</f>
        <v>DJI</v>
      </c>
      <c r="F25" s="151">
        <f>IF('Crisis Indicator Data'!Q22="x","x",('Crisis Indicator Data'!Q22/1000000))</f>
        <v>0.44</v>
      </c>
      <c r="G25" s="151">
        <f>IF('Crisis Indicator Data'!R22="x","x",('Crisis Indicator Data'!R22/1000000))</f>
        <v>0.38900000000000001</v>
      </c>
      <c r="H25" s="151">
        <f>IF('Crisis Indicator Data'!S22="x","x",('Crisis Indicator Data'!S22/1000000))</f>
        <v>0.16700000000000001</v>
      </c>
      <c r="I25" s="151">
        <f>IF('Crisis Indicator Data'!T22="x","x",('Crisis Indicator Data'!T22/1000000))</f>
        <v>2.7E-2</v>
      </c>
      <c r="J25" s="151">
        <f>IF('Crisis Indicator Data'!U22="x","x",('Crisis Indicator Data'!U22/1000000))</f>
        <v>0</v>
      </c>
      <c r="K25" s="236">
        <f t="shared" si="0"/>
        <v>2.1</v>
      </c>
      <c r="L25" s="140">
        <f>IF(F25="x","x",(F25*1000000/VLOOKUP($C25,'Crisis Indicator Data'!$C$3:$H$198,5,FALSE)))</f>
        <v>0.43010752688172044</v>
      </c>
      <c r="M25" s="140">
        <f>IF(G25="x","x",(G25*1000000/VLOOKUP($C25,'Crisis Indicator Data'!$C$3:$H$198,5,FALSE)))</f>
        <v>0.38025415444770283</v>
      </c>
      <c r="N25" s="140">
        <f>IF(H25="x","x",(H25*1000000/VLOOKUP($C25,'Crisis Indicator Data'!$C$3:$H$198,5,FALSE)))</f>
        <v>0.16324535679374388</v>
      </c>
      <c r="O25" s="140">
        <f>IF(I25="x","x",(I25*1000000/VLOOKUP($C25,'Crisis Indicator Data'!$C$3:$H$198,5,FALSE)))</f>
        <v>2.6392961876832845E-2</v>
      </c>
      <c r="P25" s="140">
        <f>IF(J25="x","x",(J25*1000000/VLOOKUP($C25,'Crisis Indicator Data'!$C$3:$H$198,5,FALSE)))</f>
        <v>0</v>
      </c>
      <c r="Q25" s="230">
        <f t="shared" si="1"/>
        <v>3</v>
      </c>
      <c r="R25" s="230">
        <f t="shared" si="2"/>
        <v>2.5499999999999998</v>
      </c>
    </row>
    <row r="26" spans="1:18" x14ac:dyDescent="0.35">
      <c r="A26" s="142" t="str">
        <f>'Crisis Indicator Data'!A23</f>
        <v>Mixed migration flows in Algeria</v>
      </c>
      <c r="B26" s="143" t="str">
        <f>'Crisis Indicator Data'!B23</f>
        <v>International displacement</v>
      </c>
      <c r="C26" s="143" t="str">
        <f>'Crisis Indicator Data'!C23</f>
        <v>DZA002</v>
      </c>
      <c r="D26" s="143" t="str">
        <f>'Crisis Indicator Data'!D23</f>
        <v>Algeria</v>
      </c>
      <c r="E26" s="143" t="str">
        <f>'Crisis Indicator Data'!E23</f>
        <v>DZA</v>
      </c>
      <c r="F26" s="151" t="str">
        <f>IF('Crisis Indicator Data'!Q23="x","x",('Crisis Indicator Data'!Q23/1000000))</f>
        <v>x</v>
      </c>
      <c r="G26" s="151" t="str">
        <f>IF('Crisis Indicator Data'!R23="x","x",('Crisis Indicator Data'!R23/1000000))</f>
        <v>x</v>
      </c>
      <c r="H26" s="151" t="str">
        <f>IF('Crisis Indicator Data'!S23="x","x",('Crisis Indicator Data'!S23/1000000))</f>
        <v>x</v>
      </c>
      <c r="I26" s="151" t="str">
        <f>IF('Crisis Indicator Data'!T23="x","x",('Crisis Indicator Data'!T23/1000000))</f>
        <v>x</v>
      </c>
      <c r="J26" s="151" t="str">
        <f>IF('Crisis Indicator Data'!U23="x","x",('Crisis Indicator Data'!U23/1000000))</f>
        <v>x</v>
      </c>
      <c r="K26" s="236" t="str">
        <f t="shared" si="0"/>
        <v>x</v>
      </c>
      <c r="L26" s="140" t="str">
        <f>IF(F26="x","x",(F26*1000000/VLOOKUP($C26,'Crisis Indicator Data'!$C$3:$H$198,5,FALSE)))</f>
        <v>x</v>
      </c>
      <c r="M26" s="140" t="str">
        <f>IF(G26="x","x",(G26*1000000/VLOOKUP($C26,'Crisis Indicator Data'!$C$3:$H$198,5,FALSE)))</f>
        <v>x</v>
      </c>
      <c r="N26" s="140" t="str">
        <f>IF(H26="x","x",(H26*1000000/VLOOKUP($C26,'Crisis Indicator Data'!$C$3:$H$198,5,FALSE)))</f>
        <v>x</v>
      </c>
      <c r="O26" s="140" t="str">
        <f>IF(I26="x","x",(I26*1000000/VLOOKUP($C26,'Crisis Indicator Data'!$C$3:$H$198,5,FALSE)))</f>
        <v>x</v>
      </c>
      <c r="P26" s="140" t="str">
        <f>IF(J26="x","x",(J26*1000000/VLOOKUP($C26,'Crisis Indicator Data'!$C$3:$H$198,5,FALSE)))</f>
        <v>x</v>
      </c>
      <c r="Q26" s="230" t="str">
        <f t="shared" si="1"/>
        <v>x</v>
      </c>
      <c r="R26" s="230" t="str">
        <f t="shared" si="2"/>
        <v>x</v>
      </c>
    </row>
    <row r="27" spans="1:18" x14ac:dyDescent="0.35">
      <c r="A27" s="142" t="str">
        <f>'Crisis Indicator Data'!A24</f>
        <v>Sahrawi refugees in Algeria</v>
      </c>
      <c r="B27" s="143" t="str">
        <f>'Crisis Indicator Data'!B24</f>
        <v>International displacement</v>
      </c>
      <c r="C27" s="143" t="str">
        <f>'Crisis Indicator Data'!C24</f>
        <v>DZA003</v>
      </c>
      <c r="D27" s="143" t="str">
        <f>'Crisis Indicator Data'!D24</f>
        <v>Algeria</v>
      </c>
      <c r="E27" s="143" t="str">
        <f>'Crisis Indicator Data'!E24</f>
        <v>DZA</v>
      </c>
      <c r="F27" s="151">
        <f>IF('Crisis Indicator Data'!Q24="x","x",('Crisis Indicator Data'!Q24/1000000))</f>
        <v>4.9000000000000002E-2</v>
      </c>
      <c r="G27" s="151">
        <f>IF('Crisis Indicator Data'!R24="x","x",('Crisis Indicator Data'!R24/1000000))</f>
        <v>8.4000000000000005E-2</v>
      </c>
      <c r="H27" s="151">
        <f>IF('Crisis Indicator Data'!S24="x","x",('Crisis Indicator Data'!S24/1000000))</f>
        <v>0.09</v>
      </c>
      <c r="I27" s="151">
        <f>IF('Crisis Indicator Data'!T24="x","x",('Crisis Indicator Data'!T24/1000000))</f>
        <v>0</v>
      </c>
      <c r="J27" s="151">
        <f>IF('Crisis Indicator Data'!U24="x","x",('Crisis Indicator Data'!U24/1000000))</f>
        <v>0</v>
      </c>
      <c r="K27" s="236">
        <f t="shared" si="0"/>
        <v>1.6</v>
      </c>
      <c r="L27" s="140">
        <f>IF(F27="x","x",(F27*1000000/VLOOKUP($C27,'Crisis Indicator Data'!$C$3:$H$198,5,FALSE)))</f>
        <v>0.21973094170403587</v>
      </c>
      <c r="M27" s="140">
        <f>IF(G27="x","x",(G27*1000000/VLOOKUP($C27,'Crisis Indicator Data'!$C$3:$H$198,5,FALSE)))</f>
        <v>0.37668161434977576</v>
      </c>
      <c r="N27" s="140">
        <f>IF(H27="x","x",(H27*1000000/VLOOKUP($C27,'Crisis Indicator Data'!$C$3:$H$198,5,FALSE)))</f>
        <v>0.40358744394618834</v>
      </c>
      <c r="O27" s="140">
        <f>IF(I27="x","x",(I27*1000000/VLOOKUP($C27,'Crisis Indicator Data'!$C$3:$H$198,5,FALSE)))</f>
        <v>0</v>
      </c>
      <c r="P27" s="140">
        <f>IF(J27="x","x",(J27*1000000/VLOOKUP($C27,'Crisis Indicator Data'!$C$3:$H$198,5,FALSE)))</f>
        <v>0</v>
      </c>
      <c r="Q27" s="230">
        <f t="shared" si="1"/>
        <v>3</v>
      </c>
      <c r="R27" s="230">
        <f t="shared" si="2"/>
        <v>2.2999999999999998</v>
      </c>
    </row>
    <row r="28" spans="1:18" x14ac:dyDescent="0.35">
      <c r="A28" s="142" t="str">
        <f>'Crisis Indicator Data'!A25</f>
        <v>Multiple crises in Algeria</v>
      </c>
      <c r="B28" s="143" t="str">
        <f>'Crisis Indicator Data'!B25</f>
        <v>Multiple crises country</v>
      </c>
      <c r="C28" s="143" t="str">
        <f>'Crisis Indicator Data'!C25</f>
        <v>DZA004</v>
      </c>
      <c r="D28" s="143" t="str">
        <f>'Crisis Indicator Data'!D25</f>
        <v>Algeria</v>
      </c>
      <c r="E28" s="143" t="str">
        <f>'Crisis Indicator Data'!E25</f>
        <v>DZA</v>
      </c>
      <c r="F28" s="151" t="str">
        <f>IF('Crisis Indicator Data'!Q25="x","x",('Crisis Indicator Data'!Q25/1000000))</f>
        <v>x</v>
      </c>
      <c r="G28" s="151" t="str">
        <f>IF('Crisis Indicator Data'!R25="x","x",('Crisis Indicator Data'!R25/1000000))</f>
        <v>x</v>
      </c>
      <c r="H28" s="151" t="str">
        <f>IF('Crisis Indicator Data'!S25="x","x",('Crisis Indicator Data'!S25/1000000))</f>
        <v>x</v>
      </c>
      <c r="I28" s="151" t="str">
        <f>IF('Crisis Indicator Data'!T25="x","x",('Crisis Indicator Data'!T25/1000000))</f>
        <v>x</v>
      </c>
      <c r="J28" s="151" t="str">
        <f>IF('Crisis Indicator Data'!U25="x","x",('Crisis Indicator Data'!U25/1000000))</f>
        <v>x</v>
      </c>
      <c r="K28" s="236" t="str">
        <f t="shared" si="0"/>
        <v>x</v>
      </c>
      <c r="L28" s="140" t="str">
        <f>IF(F28="x","x",(F28*1000000/VLOOKUP($C28,'Crisis Indicator Data'!$C$3:$H$198,5,FALSE)))</f>
        <v>x</v>
      </c>
      <c r="M28" s="140" t="str">
        <f>IF(G28="x","x",(G28*1000000/VLOOKUP($C28,'Crisis Indicator Data'!$C$3:$H$198,5,FALSE)))</f>
        <v>x</v>
      </c>
      <c r="N28" s="140" t="str">
        <f>IF(H28="x","x",(H28*1000000/VLOOKUP($C28,'Crisis Indicator Data'!$C$3:$H$198,5,FALSE)))</f>
        <v>x</v>
      </c>
      <c r="O28" s="140" t="str">
        <f>IF(I28="x","x",(I28*1000000/VLOOKUP($C28,'Crisis Indicator Data'!$C$3:$H$198,5,FALSE)))</f>
        <v>x</v>
      </c>
      <c r="P28" s="140" t="str">
        <f>IF(J28="x","x",(J28*1000000/VLOOKUP($C28,'Crisis Indicator Data'!$C$3:$H$198,5,FALSE)))</f>
        <v>x</v>
      </c>
      <c r="Q28" s="230" t="str">
        <f t="shared" si="1"/>
        <v>x</v>
      </c>
      <c r="R28" s="230" t="str">
        <f t="shared" si="2"/>
        <v>x</v>
      </c>
    </row>
    <row r="29" spans="1:18" x14ac:dyDescent="0.3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3" t="str">
        <f>'Crisis Indicator Data'!E26</f>
        <v>ECU</v>
      </c>
      <c r="F29" s="151">
        <f>IF('Crisis Indicator Data'!Q26="x","x",('Crisis Indicator Data'!Q26/1000000))</f>
        <v>4.8170000000000002</v>
      </c>
      <c r="G29" s="151">
        <f>IF('Crisis Indicator Data'!R26="x","x",('Crisis Indicator Data'!R26/1000000))</f>
        <v>0.20899999999999999</v>
      </c>
      <c r="H29" s="151">
        <f>IF('Crisis Indicator Data'!S26="x","x",('Crisis Indicator Data'!S26/1000000))</f>
        <v>0.41599999999999998</v>
      </c>
      <c r="I29" s="151">
        <f>IF('Crisis Indicator Data'!T26="x","x",('Crisis Indicator Data'!T26/1000000))</f>
        <v>0</v>
      </c>
      <c r="J29" s="151">
        <f>IF('Crisis Indicator Data'!U26="x","x",('Crisis Indicator Data'!U26/1000000))</f>
        <v>0</v>
      </c>
      <c r="K29" s="236">
        <f t="shared" si="0"/>
        <v>2.7</v>
      </c>
      <c r="L29" s="140">
        <f>IF(F29="x","x",(F29*1000000/VLOOKUP($C29,'Crisis Indicator Data'!$C$3:$H$198,5,FALSE)))</f>
        <v>0.88531519941187287</v>
      </c>
      <c r="M29" s="140">
        <f>IF(G29="x","x",(G29*1000000/VLOOKUP($C29,'Crisis Indicator Data'!$C$3:$H$198,5,FALSE)))</f>
        <v>3.8412056607241313E-2</v>
      </c>
      <c r="N29" s="140">
        <f>IF(H29="x","x",(H29*1000000/VLOOKUP($C29,'Crisis Indicator Data'!$C$3:$H$198,5,FALSE)))</f>
        <v>7.6456533725418122E-2</v>
      </c>
      <c r="O29" s="140">
        <f>IF(I29="x","x",(I29*1000000/VLOOKUP($C29,'Crisis Indicator Data'!$C$3:$H$198,5,FALSE)))</f>
        <v>0</v>
      </c>
      <c r="P29" s="140">
        <f>IF(J29="x","x",(J29*1000000/VLOOKUP($C29,'Crisis Indicator Data'!$C$3:$H$198,5,FALSE)))</f>
        <v>0</v>
      </c>
      <c r="Q29" s="230">
        <f t="shared" si="1"/>
        <v>3</v>
      </c>
      <c r="R29" s="230">
        <f t="shared" si="2"/>
        <v>2.85</v>
      </c>
    </row>
    <row r="30" spans="1:18" x14ac:dyDescent="0.35">
      <c r="A30" s="142" t="str">
        <f>'Crisis Indicator Data'!A27</f>
        <v>Syrian Refugee Crisis in Egypt</v>
      </c>
      <c r="B30" s="143" t="str">
        <f>'Crisis Indicator Data'!B27</f>
        <v>International displacement</v>
      </c>
      <c r="C30" s="143" t="str">
        <f>'Crisis Indicator Data'!C27</f>
        <v>EGY002</v>
      </c>
      <c r="D30" s="143" t="str">
        <f>'Crisis Indicator Data'!D27</f>
        <v>Egypt</v>
      </c>
      <c r="E30" s="143" t="str">
        <f>'Crisis Indicator Data'!E27</f>
        <v>EGY</v>
      </c>
      <c r="F30" s="151">
        <f>IF('Crisis Indicator Data'!Q27="x","x",('Crisis Indicator Data'!Q27/1000000))</f>
        <v>21.861000000000001</v>
      </c>
      <c r="G30" s="151">
        <f>IF('Crisis Indicator Data'!R27="x","x",('Crisis Indicator Data'!R27/1000000))</f>
        <v>0.93600000000000005</v>
      </c>
      <c r="H30" s="151">
        <f>IF('Crisis Indicator Data'!S27="x","x",('Crisis Indicator Data'!S27/1000000))</f>
        <v>0.16500000000000001</v>
      </c>
      <c r="I30" s="151">
        <f>IF('Crisis Indicator Data'!T27="x","x",('Crisis Indicator Data'!T27/1000000))</f>
        <v>0.33800000000000002</v>
      </c>
      <c r="J30" s="151">
        <f>IF('Crisis Indicator Data'!U27="x","x",('Crisis Indicator Data'!U27/1000000))</f>
        <v>0</v>
      </c>
      <c r="K30" s="236">
        <f t="shared" si="0"/>
        <v>2.8</v>
      </c>
      <c r="L30" s="140">
        <f>IF(F30="x","x",(F30*1000000/VLOOKUP($C30,'Crisis Indicator Data'!$C$3:$H$198,5,FALSE)))</f>
        <v>0.9382403433476395</v>
      </c>
      <c r="M30" s="140">
        <f>IF(G30="x","x",(G30*1000000/VLOOKUP($C30,'Crisis Indicator Data'!$C$3:$H$198,5,FALSE)))</f>
        <v>4.0171673819742487E-2</v>
      </c>
      <c r="N30" s="140">
        <f>IF(H30="x","x",(H30*1000000/VLOOKUP($C30,'Crisis Indicator Data'!$C$3:$H$198,5,FALSE)))</f>
        <v>7.0815450643776827E-3</v>
      </c>
      <c r="O30" s="140">
        <f>IF(I30="x","x",(I30*1000000/VLOOKUP($C30,'Crisis Indicator Data'!$C$3:$H$198,5,FALSE)))</f>
        <v>1.4506437768240343E-2</v>
      </c>
      <c r="P30" s="140">
        <f>IF(J30="x","x",(J30*1000000/VLOOKUP($C30,'Crisis Indicator Data'!$C$3:$H$198,5,FALSE)))</f>
        <v>0</v>
      </c>
      <c r="Q30" s="230">
        <f t="shared" si="1"/>
        <v>2</v>
      </c>
      <c r="R30" s="230">
        <f t="shared" si="2"/>
        <v>2.4</v>
      </c>
    </row>
    <row r="31" spans="1:18" x14ac:dyDescent="0.35">
      <c r="A31" s="142" t="str">
        <f>'Crisis Indicator Data'!A28</f>
        <v>Complex crisis in Eritrea</v>
      </c>
      <c r="B31" s="143" t="str">
        <f>'Crisis Indicator Data'!B28</f>
        <v>Complex crisis</v>
      </c>
      <c r="C31" s="143" t="str">
        <f>'Crisis Indicator Data'!C28</f>
        <v>ERI001</v>
      </c>
      <c r="D31" s="143" t="str">
        <f>'Crisis Indicator Data'!D28</f>
        <v>Eritrea</v>
      </c>
      <c r="E31" s="143" t="str">
        <f>'Crisis Indicator Data'!E28</f>
        <v>ERI</v>
      </c>
      <c r="F31" s="151">
        <f>IF('Crisis Indicator Data'!Q28="x","x",('Crisis Indicator Data'!Q28/1000000))</f>
        <v>0.64500000000000002</v>
      </c>
      <c r="G31" s="151">
        <f>IF('Crisis Indicator Data'!R28="x","x",('Crisis Indicator Data'!R28/1000000))</f>
        <v>0</v>
      </c>
      <c r="H31" s="151">
        <f>IF('Crisis Indicator Data'!S28="x","x",('Crisis Indicator Data'!S28/1000000))</f>
        <v>2.5819999999999999</v>
      </c>
      <c r="I31" s="151">
        <f>IF('Crisis Indicator Data'!T28="x","x",('Crisis Indicator Data'!T28/1000000))</f>
        <v>0</v>
      </c>
      <c r="J31" s="151">
        <f>IF('Crisis Indicator Data'!U28="x","x",('Crisis Indicator Data'!U28/1000000))</f>
        <v>0</v>
      </c>
      <c r="K31" s="236">
        <f t="shared" si="0"/>
        <v>4</v>
      </c>
      <c r="L31" s="140">
        <f>IF(F31="x","x",(F31*1000000/VLOOKUP($C31,'Crisis Indicator Data'!$C$3:$H$198,5,FALSE)))</f>
        <v>0.19987604586303068</v>
      </c>
      <c r="M31" s="140">
        <f>IF(G31="x","x",(G31*1000000/VLOOKUP($C31,'Crisis Indicator Data'!$C$3:$H$198,5,FALSE)))</f>
        <v>0</v>
      </c>
      <c r="N31" s="140">
        <f>IF(H31="x","x",(H31*1000000/VLOOKUP($C31,'Crisis Indicator Data'!$C$3:$H$198,5,FALSE)))</f>
        <v>0.80012395413696935</v>
      </c>
      <c r="O31" s="140">
        <f>IF(I31="x","x",(I31*1000000/VLOOKUP($C31,'Crisis Indicator Data'!$C$3:$H$198,5,FALSE)))</f>
        <v>0</v>
      </c>
      <c r="P31" s="140">
        <f>IF(J31="x","x",(J31*1000000/VLOOKUP($C31,'Crisis Indicator Data'!$C$3:$H$198,5,FALSE)))</f>
        <v>0</v>
      </c>
      <c r="Q31" s="230">
        <f t="shared" si="1"/>
        <v>3</v>
      </c>
      <c r="R31" s="230">
        <f t="shared" si="2"/>
        <v>3.5</v>
      </c>
    </row>
    <row r="32" spans="1:18" x14ac:dyDescent="0.35">
      <c r="A32" s="142" t="str">
        <f>'Crisis Indicator Data'!A29</f>
        <v>Mixed migration flows in spain</v>
      </c>
      <c r="B32" s="143" t="str">
        <f>'Crisis Indicator Data'!B29</f>
        <v>International displacement</v>
      </c>
      <c r="C32" s="143" t="str">
        <f>'Crisis Indicator Data'!C29</f>
        <v>ESP002</v>
      </c>
      <c r="D32" s="143" t="str">
        <f>'Crisis Indicator Data'!D29</f>
        <v>Spain</v>
      </c>
      <c r="E32" s="143" t="str">
        <f>'Crisis Indicator Data'!E29</f>
        <v>ESP</v>
      </c>
      <c r="F32" s="151">
        <f>IF('Crisis Indicator Data'!Q29="x","x",('Crisis Indicator Data'!Q29/1000000))</f>
        <v>11.868</v>
      </c>
      <c r="G32" s="151">
        <f>IF('Crisis Indicator Data'!R29="x","x",('Crisis Indicator Data'!R29/1000000))</f>
        <v>0</v>
      </c>
      <c r="H32" s="151">
        <f>IF('Crisis Indicator Data'!S29="x","x",('Crisis Indicator Data'!S29/1000000))</f>
        <v>0.115</v>
      </c>
      <c r="I32" s="151">
        <f>IF('Crisis Indicator Data'!T29="x","x",('Crisis Indicator Data'!T29/1000000))</f>
        <v>0</v>
      </c>
      <c r="J32" s="151">
        <f>IF('Crisis Indicator Data'!U29="x","x",('Crisis Indicator Data'!U29/1000000))</f>
        <v>0</v>
      </c>
      <c r="K32" s="236">
        <f t="shared" si="0"/>
        <v>1.8</v>
      </c>
      <c r="L32" s="140">
        <f>IF(F32="x","x",(F32*1000000/VLOOKUP($C32,'Crisis Indicator Data'!$C$3:$H$198,5,FALSE)))</f>
        <v>0.99040307101727443</v>
      </c>
      <c r="M32" s="140">
        <f>IF(G32="x","x",(G32*1000000/VLOOKUP($C32,'Crisis Indicator Data'!$C$3:$H$198,5,FALSE)))</f>
        <v>0</v>
      </c>
      <c r="N32" s="140">
        <f>IF(H32="x","x",(H32*1000000/VLOOKUP($C32,'Crisis Indicator Data'!$C$3:$H$198,5,FALSE)))</f>
        <v>9.5969289827255271E-3</v>
      </c>
      <c r="O32" s="140">
        <f>IF(I32="x","x",(I32*1000000/VLOOKUP($C32,'Crisis Indicator Data'!$C$3:$H$198,5,FALSE)))</f>
        <v>0</v>
      </c>
      <c r="P32" s="140">
        <f>IF(J32="x","x",(J32*1000000/VLOOKUP($C32,'Crisis Indicator Data'!$C$3:$H$198,5,FALSE)))</f>
        <v>0</v>
      </c>
      <c r="Q32" s="230">
        <f t="shared" si="1"/>
        <v>1</v>
      </c>
      <c r="R32" s="230">
        <f t="shared" si="2"/>
        <v>1.4</v>
      </c>
    </row>
    <row r="33" spans="1:18" x14ac:dyDescent="0.35">
      <c r="A33" s="142" t="str">
        <f>'Crisis Indicator Data'!A30</f>
        <v>Complex crisis in Ethiopia</v>
      </c>
      <c r="B33" s="143" t="str">
        <f>'Crisis Indicator Data'!B30</f>
        <v>Complex crisis</v>
      </c>
      <c r="C33" s="143" t="str">
        <f>'Crisis Indicator Data'!C30</f>
        <v>ETH001</v>
      </c>
      <c r="D33" s="143" t="str">
        <f>'Crisis Indicator Data'!D30</f>
        <v>Ethiopia</v>
      </c>
      <c r="E33" s="143" t="str">
        <f>'Crisis Indicator Data'!E30</f>
        <v>ETH</v>
      </c>
      <c r="F33" s="151">
        <f>IF('Crisis Indicator Data'!Q30="x","x",('Crisis Indicator Data'!Q30/1000000))</f>
        <v>0</v>
      </c>
      <c r="G33" s="151">
        <f>IF('Crisis Indicator Data'!R30="x","x",('Crisis Indicator Data'!R30/1000000))</f>
        <v>80.2</v>
      </c>
      <c r="H33" s="151">
        <f>IF('Crisis Indicator Data'!S30="x","x",('Crisis Indicator Data'!S30/1000000))</f>
        <v>0.92500000000000004</v>
      </c>
      <c r="I33" s="151">
        <f>IF('Crisis Indicator Data'!T30="x","x",('Crisis Indicator Data'!T30/1000000))</f>
        <v>17.149999999999999</v>
      </c>
      <c r="J33" s="151">
        <f>IF('Crisis Indicator Data'!U30="x","x",('Crisis Indicator Data'!U30/1000000))</f>
        <v>5.4249999999999998</v>
      </c>
      <c r="K33" s="236">
        <f t="shared" si="0"/>
        <v>5</v>
      </c>
      <c r="L33" s="140">
        <f>IF(F33="x","x",(F33*1000000/VLOOKUP($C33,'Crisis Indicator Data'!$C$3:$H$198,5,FALSE)))</f>
        <v>0</v>
      </c>
      <c r="M33" s="140">
        <f>IF(G33="x","x",(G33*1000000/VLOOKUP($C33,'Crisis Indicator Data'!$C$3:$H$198,5,FALSE)))</f>
        <v>0.77338476374156218</v>
      </c>
      <c r="N33" s="140">
        <f>IF(H33="x","x",(H33*1000000/VLOOKUP($C33,'Crisis Indicator Data'!$C$3:$H$198,5,FALSE)))</f>
        <v>8.9199614271938277E-3</v>
      </c>
      <c r="O33" s="140">
        <f>IF(I33="x","x",(I33*1000000/VLOOKUP($C33,'Crisis Indicator Data'!$C$3:$H$198,5,FALSE)))</f>
        <v>0.16538090646094503</v>
      </c>
      <c r="P33" s="140">
        <f>IF(J33="x","x",(J33*1000000/VLOOKUP($C33,'Crisis Indicator Data'!$C$3:$H$198,5,FALSE)))</f>
        <v>5.2314368370298937E-2</v>
      </c>
      <c r="Q33" s="230">
        <f t="shared" si="1"/>
        <v>5</v>
      </c>
      <c r="R33" s="230">
        <f t="shared" si="2"/>
        <v>5</v>
      </c>
    </row>
    <row r="34" spans="1:18" x14ac:dyDescent="0.35">
      <c r="A34" s="142" t="str">
        <f>'Crisis Indicator Data'!A31</f>
        <v>Flood Crisis in Ethiopia</v>
      </c>
      <c r="B34" s="143" t="str">
        <f>'Crisis Indicator Data'!B31</f>
        <v>Flood</v>
      </c>
      <c r="C34" s="143" t="str">
        <f>'Crisis Indicator Data'!C31</f>
        <v>ETH002</v>
      </c>
      <c r="D34" s="143" t="str">
        <f>'Crisis Indicator Data'!D31</f>
        <v>Ethiopia</v>
      </c>
      <c r="E34" s="143" t="str">
        <f>'Crisis Indicator Data'!E31</f>
        <v>ETH</v>
      </c>
      <c r="F34" s="151">
        <f>IF('Crisis Indicator Data'!Q31="x","x",('Crisis Indicator Data'!Q31/1000000))</f>
        <v>87.382999999999996</v>
      </c>
      <c r="G34" s="151">
        <f>IF('Crisis Indicator Data'!R31="x","x",('Crisis Indicator Data'!R31/1000000))</f>
        <v>0.40300000000000002</v>
      </c>
      <c r="H34" s="151">
        <f>IF('Crisis Indicator Data'!S31="x","x",('Crisis Indicator Data'!S31/1000000))</f>
        <v>0.214</v>
      </c>
      <c r="I34" s="151">
        <f>IF('Crisis Indicator Data'!T31="x","x",('Crisis Indicator Data'!T31/1000000))</f>
        <v>0</v>
      </c>
      <c r="J34" s="151">
        <f>IF('Crisis Indicator Data'!U31="x","x",('Crisis Indicator Data'!U31/1000000))</f>
        <v>0</v>
      </c>
      <c r="K34" s="236">
        <f t="shared" si="0"/>
        <v>2.2000000000000002</v>
      </c>
      <c r="L34" s="140">
        <f>IF(F34="x","x",(F34*1000000/VLOOKUP($C34,'Crisis Indicator Data'!$C$3:$H$198,5,FALSE)))</f>
        <v>0.99298863636363632</v>
      </c>
      <c r="M34" s="140">
        <f>IF(G34="x","x",(G34*1000000/VLOOKUP($C34,'Crisis Indicator Data'!$C$3:$H$198,5,FALSE)))</f>
        <v>4.5795454545454542E-3</v>
      </c>
      <c r="N34" s="140">
        <f>IF(H34="x","x",(H34*1000000/VLOOKUP($C34,'Crisis Indicator Data'!$C$3:$H$198,5,FALSE)))</f>
        <v>2.4318181818181817E-3</v>
      </c>
      <c r="O34" s="140">
        <f>IF(I34="x","x",(I34*1000000/VLOOKUP($C34,'Crisis Indicator Data'!$C$3:$H$198,5,FALSE)))</f>
        <v>0</v>
      </c>
      <c r="P34" s="140">
        <f>IF(J34="x","x",(J34*1000000/VLOOKUP($C34,'Crisis Indicator Data'!$C$3:$H$198,5,FALSE)))</f>
        <v>0</v>
      </c>
      <c r="Q34" s="230">
        <f t="shared" si="1"/>
        <v>1</v>
      </c>
      <c r="R34" s="230">
        <f t="shared" si="2"/>
        <v>1.6</v>
      </c>
    </row>
    <row r="35" spans="1:18" x14ac:dyDescent="0.35">
      <c r="A35" s="142" t="str">
        <f>'Crisis Indicator Data'!A32</f>
        <v>International Displacement</v>
      </c>
      <c r="B35" s="143" t="str">
        <f>'Crisis Indicator Data'!B32</f>
        <v>International displacement</v>
      </c>
      <c r="C35" s="143" t="str">
        <f>'Crisis Indicator Data'!C32</f>
        <v>ETH003</v>
      </c>
      <c r="D35" s="143" t="str">
        <f>'Crisis Indicator Data'!D32</f>
        <v>Ethiopia</v>
      </c>
      <c r="E35" s="143" t="str">
        <f>'Crisis Indicator Data'!E32</f>
        <v>ETH</v>
      </c>
      <c r="F35" s="152">
        <f>IF('Crisis Indicator Data'!Q32="x","x",('Crisis Indicator Data'!Q32/1000000))</f>
        <v>86</v>
      </c>
      <c r="G35" s="152">
        <f>IF('Crisis Indicator Data'!R32="x","x",('Crisis Indicator Data'!R32/1000000))</f>
        <v>16.891999999999999</v>
      </c>
      <c r="H35" s="152">
        <f>IF('Crisis Indicator Data'!S32="x","x",('Crisis Indicator Data'!S32/1000000))</f>
        <v>0.80800000000000005</v>
      </c>
      <c r="I35" s="152">
        <f>IF('Crisis Indicator Data'!T32="x","x",('Crisis Indicator Data'!T32/1000000))</f>
        <v>0</v>
      </c>
      <c r="J35" s="152">
        <f>IF('Crisis Indicator Data'!U32="x","x",('Crisis Indicator Data'!U32/1000000))</f>
        <v>0</v>
      </c>
      <c r="K35" s="236">
        <f t="shared" si="0"/>
        <v>3.2</v>
      </c>
      <c r="L35" s="140">
        <f>IF(F35="x","x",(F35*1000000/VLOOKUP($C35,'Crisis Indicator Data'!$C$3:$H$198,5,FALSE)))</f>
        <v>0.82931533269045321</v>
      </c>
      <c r="M35" s="140">
        <f>IF(G35="x","x",(G35*1000000/VLOOKUP($C35,'Crisis Indicator Data'!$C$3:$H$198,5,FALSE)))</f>
        <v>0.16289296046287369</v>
      </c>
      <c r="N35" s="140">
        <f>IF(H35="x","x",(H35*1000000/VLOOKUP($C35,'Crisis Indicator Data'!$C$3:$H$198,5,FALSE)))</f>
        <v>7.7917068466730952E-3</v>
      </c>
      <c r="O35" s="140">
        <f>IF(I35="x","x",(I35*1000000/VLOOKUP($C35,'Crisis Indicator Data'!$C$3:$H$198,5,FALSE)))</f>
        <v>0</v>
      </c>
      <c r="P35" s="140">
        <f>IF(J35="x","x",(J35*1000000/VLOOKUP($C35,'Crisis Indicator Data'!$C$3:$H$198,5,FALSE)))</f>
        <v>0</v>
      </c>
      <c r="Q35" s="230">
        <f t="shared" si="1"/>
        <v>2</v>
      </c>
      <c r="R35" s="230">
        <f t="shared" si="2"/>
        <v>2.6</v>
      </c>
    </row>
    <row r="36" spans="1:18" x14ac:dyDescent="0.35">
      <c r="A36" s="142" t="str">
        <f>'Crisis Indicator Data'!A33</f>
        <v>Northern Ethiopia Conflict</v>
      </c>
      <c r="B36" s="143" t="str">
        <f>'Crisis Indicator Data'!B33</f>
        <v>Conflict</v>
      </c>
      <c r="C36" s="143" t="str">
        <f>'Crisis Indicator Data'!C33</f>
        <v>ETH004</v>
      </c>
      <c r="D36" s="143" t="str">
        <f>'Crisis Indicator Data'!D33</f>
        <v>Ethiopia</v>
      </c>
      <c r="E36" s="143" t="str">
        <f>'Crisis Indicator Data'!E33</f>
        <v>ETH</v>
      </c>
      <c r="F36" s="152">
        <f>IF('Crisis Indicator Data'!Q33="x","x",('Crisis Indicator Data'!Q33/1000000))</f>
        <v>0</v>
      </c>
      <c r="G36" s="152">
        <f>IF('Crisis Indicator Data'!R33="x","x",('Crisis Indicator Data'!R33/1000000))</f>
        <v>22.4</v>
      </c>
      <c r="H36" s="152">
        <f>IF('Crisis Indicator Data'!S33="x","x",('Crisis Indicator Data'!S33/1000000))</f>
        <v>5.226</v>
      </c>
      <c r="I36" s="152">
        <f>IF('Crisis Indicator Data'!T33="x","x",('Crisis Indicator Data'!T33/1000000))</f>
        <v>2.4729999999999999</v>
      </c>
      <c r="J36" s="152">
        <f>IF('Crisis Indicator Data'!U33="x","x",('Crisis Indicator Data'!U33/1000000))</f>
        <v>0.40100000000000002</v>
      </c>
      <c r="K36" s="236">
        <f t="shared" si="0"/>
        <v>4.8</v>
      </c>
      <c r="L36" s="140">
        <f>IF(F36="x","x",(F36*1000000/VLOOKUP($C36,'Crisis Indicator Data'!$C$3:$H$198,5,FALSE)))</f>
        <v>0</v>
      </c>
      <c r="M36" s="140">
        <f>IF(G36="x","x",(G36*1000000/VLOOKUP($C36,'Crisis Indicator Data'!$C$3:$H$198,5,FALSE)))</f>
        <v>0.73442622950819669</v>
      </c>
      <c r="N36" s="140">
        <f>IF(H36="x","x",(H36*1000000/VLOOKUP($C36,'Crisis Indicator Data'!$C$3:$H$198,5,FALSE)))</f>
        <v>0.17134426229508196</v>
      </c>
      <c r="O36" s="140">
        <f>IF(I36="x","x",(I36*1000000/VLOOKUP($C36,'Crisis Indicator Data'!$C$3:$H$198,5,FALSE)))</f>
        <v>8.1081967213114753E-2</v>
      </c>
      <c r="P36" s="140">
        <f>IF(J36="x","x",(J36*1000000/VLOOKUP($C36,'Crisis Indicator Data'!$C$3:$H$198,5,FALSE)))</f>
        <v>1.3147540983606557E-2</v>
      </c>
      <c r="Q36" s="230">
        <f t="shared" si="1"/>
        <v>4</v>
      </c>
      <c r="R36" s="230">
        <f t="shared" si="2"/>
        <v>4.4000000000000004</v>
      </c>
    </row>
    <row r="37" spans="1:18" x14ac:dyDescent="0.35">
      <c r="A37" s="142" t="str">
        <f>'Crisis Indicator Data'!A34</f>
        <v>Mixed migration flows in Greece</v>
      </c>
      <c r="B37" s="143" t="str">
        <f>'Crisis Indicator Data'!B34</f>
        <v>International displacement</v>
      </c>
      <c r="C37" s="143" t="str">
        <f>'Crisis Indicator Data'!C34</f>
        <v>GRC002</v>
      </c>
      <c r="D37" s="143" t="str">
        <f>'Crisis Indicator Data'!D34</f>
        <v>Greece</v>
      </c>
      <c r="E37" s="143" t="str">
        <f>'Crisis Indicator Data'!E34</f>
        <v>GRC</v>
      </c>
      <c r="F37" s="152">
        <f>IF('Crisis Indicator Data'!Q34="x","x",('Crisis Indicator Data'!Q34/1000000))</f>
        <v>0.245</v>
      </c>
      <c r="G37" s="152">
        <f>IF('Crisis Indicator Data'!R34="x","x",('Crisis Indicator Data'!R34/1000000))</f>
        <v>0.151</v>
      </c>
      <c r="H37" s="152">
        <f>IF('Crisis Indicator Data'!S34="x","x",('Crisis Indicator Data'!S34/1000000))</f>
        <v>1.7999999999999999E-2</v>
      </c>
      <c r="I37" s="152">
        <f>IF('Crisis Indicator Data'!T34="x","x",('Crisis Indicator Data'!T34/1000000))</f>
        <v>0</v>
      </c>
      <c r="J37" s="152">
        <f>IF('Crisis Indicator Data'!U34="x","x",('Crisis Indicator Data'!U34/1000000))</f>
        <v>0</v>
      </c>
      <c r="K37" s="236">
        <f t="shared" si="0"/>
        <v>0.4</v>
      </c>
      <c r="L37" s="140">
        <f>IF(F37="x","x",(F37*1000000/VLOOKUP($C37,'Crisis Indicator Data'!$C$3:$H$198,5,FALSE)))</f>
        <v>0.59178743961352653</v>
      </c>
      <c r="M37" s="140">
        <f>IF(G37="x","x",(G37*1000000/VLOOKUP($C37,'Crisis Indicator Data'!$C$3:$H$198,5,FALSE)))</f>
        <v>0.36473429951690822</v>
      </c>
      <c r="N37" s="140">
        <f>IF(H37="x","x",(H37*1000000/VLOOKUP($C37,'Crisis Indicator Data'!$C$3:$H$198,5,FALSE)))</f>
        <v>4.3478260869565216E-2</v>
      </c>
      <c r="O37" s="140">
        <f>IF(I37="x","x",(I37*1000000/VLOOKUP($C37,'Crisis Indicator Data'!$C$3:$H$198,5,FALSE)))</f>
        <v>0</v>
      </c>
      <c r="P37" s="140">
        <f>IF(J37="x","x",(J37*1000000/VLOOKUP($C37,'Crisis Indicator Data'!$C$3:$H$198,5,FALSE)))</f>
        <v>0</v>
      </c>
      <c r="Q37" s="230">
        <f t="shared" si="1"/>
        <v>2</v>
      </c>
      <c r="R37" s="230">
        <f t="shared" si="2"/>
        <v>1.2</v>
      </c>
    </row>
    <row r="38" spans="1:18" x14ac:dyDescent="0.35">
      <c r="A38" s="142" t="str">
        <f>'Crisis Indicator Data'!A35</f>
        <v>Complex crisis in Guatemala</v>
      </c>
      <c r="B38" s="143" t="str">
        <f>'Crisis Indicator Data'!B35</f>
        <v>Complex crisis</v>
      </c>
      <c r="C38" s="143" t="str">
        <f>'Crisis Indicator Data'!C35</f>
        <v>GTM001</v>
      </c>
      <c r="D38" s="143" t="str">
        <f>'Crisis Indicator Data'!D35</f>
        <v>Guatemala</v>
      </c>
      <c r="E38" s="143" t="str">
        <f>'Crisis Indicator Data'!E35</f>
        <v>GTM</v>
      </c>
      <c r="F38" s="152">
        <f>IF('Crisis Indicator Data'!Q35="x","x",('Crisis Indicator Data'!Q35/1000000))</f>
        <v>11.4</v>
      </c>
      <c r="G38" s="152">
        <f>IF('Crisis Indicator Data'!R35="x","x",('Crisis Indicator Data'!R35/1000000))</f>
        <v>1.9</v>
      </c>
      <c r="H38" s="152">
        <f>IF('Crisis Indicator Data'!S35="x","x",('Crisis Indicator Data'!S35/1000000))</f>
        <v>3.3</v>
      </c>
      <c r="I38" s="152">
        <f>IF('Crisis Indicator Data'!T35="x","x",('Crisis Indicator Data'!T35/1000000))</f>
        <v>0.17399999999999999</v>
      </c>
      <c r="J38" s="152">
        <f>IF('Crisis Indicator Data'!U35="x","x",('Crisis Indicator Data'!U35/1000000))</f>
        <v>0.32600000000000001</v>
      </c>
      <c r="K38" s="236">
        <f t="shared" ref="K38:K69" si="3">IF(H38="x","x",IF(SUM(H38:J38)=0,0,IF(LOG(SUM(H38:J38)*1000000)&lt;$K$4,0,IF(LOG(SUM(H38:J38)*1000000)&gt;$K$3,5,ROUND(5-(K$3-LOG(SUM(H38:J38)*1000000))/(K$3-K$4)*5,1)))))</f>
        <v>4.3</v>
      </c>
      <c r="L38" s="140">
        <f>IF(F38="x","x",(F38*1000000/VLOOKUP($C38,'Crisis Indicator Data'!$C$3:$H$198,5,FALSE)))</f>
        <v>0.66666666666666663</v>
      </c>
      <c r="M38" s="140">
        <f>IF(G38="x","x",(G38*1000000/VLOOKUP($C38,'Crisis Indicator Data'!$C$3:$H$198,5,FALSE)))</f>
        <v>0.1111111111111111</v>
      </c>
      <c r="N38" s="140">
        <f>IF(H38="x","x",(H38*1000000/VLOOKUP($C38,'Crisis Indicator Data'!$C$3:$H$198,5,FALSE)))</f>
        <v>0.19298245614035087</v>
      </c>
      <c r="O38" s="140">
        <f>IF(I38="x","x",(I38*1000000/VLOOKUP($C38,'Crisis Indicator Data'!$C$3:$H$198,5,FALSE)))</f>
        <v>1.0175438596491228E-2</v>
      </c>
      <c r="P38" s="140">
        <f>IF(J38="x","x",(J38*1000000/VLOOKUP($C38,'Crisis Indicator Data'!$C$3:$H$198,5,FALSE)))</f>
        <v>1.9064327485380117E-2</v>
      </c>
      <c r="Q38" s="230">
        <f t="shared" ref="Q38:Q69" si="4">IF(N38="x","x",IF(OR(L38&gt;=$L$3,M38&gt;=$M$3,N38&gt;=$N$3,O38&gt;=$O$3,P38&gt;=$P$3),(IF(P38&gt;=$P$3,5,IF((O38+P38)&gt;=$O$3,4,IF((O38+P38+N38)&gt;=$N$3,3,IF((O38+P38+N38+M38)&gt;=$M$3,2,1)))))))</f>
        <v>3</v>
      </c>
      <c r="R38" s="230">
        <f t="shared" ref="R38:R69" si="5">IF(Q38="x","x",(AVERAGE(K38,Q38)))</f>
        <v>3.65</v>
      </c>
    </row>
    <row r="39" spans="1:18" x14ac:dyDescent="0.35">
      <c r="A39" s="142" t="str">
        <f>'Crisis Indicator Data'!A36</f>
        <v>Complex crisis in Honduras</v>
      </c>
      <c r="B39" s="143" t="str">
        <f>'Crisis Indicator Data'!B36</f>
        <v>Complex crisis</v>
      </c>
      <c r="C39" s="143" t="str">
        <f>'Crisis Indicator Data'!C36</f>
        <v>HND001</v>
      </c>
      <c r="D39" s="143" t="str">
        <f>'Crisis Indicator Data'!D36</f>
        <v>Honduras</v>
      </c>
      <c r="E39" s="143" t="str">
        <f>'Crisis Indicator Data'!E36</f>
        <v>HND</v>
      </c>
      <c r="F39" s="152">
        <f>IF('Crisis Indicator Data'!Q36="x","x",('Crisis Indicator Data'!Q36/1000000))</f>
        <v>5.4</v>
      </c>
      <c r="G39" s="152">
        <f>IF('Crisis Indicator Data'!R36="x","x",('Crisis Indicator Data'!R36/1000000))</f>
        <v>0.70599999999999996</v>
      </c>
      <c r="H39" s="152">
        <f>IF('Crisis Indicator Data'!S36="x","x",('Crisis Indicator Data'!S36/1000000))</f>
        <v>2.6789999999999998</v>
      </c>
      <c r="I39" s="152">
        <f>IF('Crisis Indicator Data'!T36="x","x",('Crisis Indicator Data'!T36/1000000))</f>
        <v>0.61499999999999999</v>
      </c>
      <c r="J39" s="152">
        <f>IF('Crisis Indicator Data'!U36="x","x",('Crisis Indicator Data'!U36/1000000))</f>
        <v>0</v>
      </c>
      <c r="K39" s="236">
        <f t="shared" si="3"/>
        <v>4.2</v>
      </c>
      <c r="L39" s="140">
        <f>IF(F39="x","x",(F39*1000000/VLOOKUP($C39,'Crisis Indicator Data'!$C$3:$H$198,5,FALSE)))</f>
        <v>0.57446808510638303</v>
      </c>
      <c r="M39" s="140">
        <f>IF(G39="x","x",(G39*1000000/VLOOKUP($C39,'Crisis Indicator Data'!$C$3:$H$198,5,FALSE)))</f>
        <v>7.5106382978723407E-2</v>
      </c>
      <c r="N39" s="140">
        <f>IF(H39="x","x",(H39*1000000/VLOOKUP($C39,'Crisis Indicator Data'!$C$3:$H$198,5,FALSE)))</f>
        <v>0.28499999999999998</v>
      </c>
      <c r="O39" s="140">
        <f>IF(I39="x","x",(I39*1000000/VLOOKUP($C39,'Crisis Indicator Data'!$C$3:$H$198,5,FALSE)))</f>
        <v>6.5425531914893614E-2</v>
      </c>
      <c r="P39" s="140">
        <f>IF(J39="x","x",(J39*1000000/VLOOKUP($C39,'Crisis Indicator Data'!$C$3:$H$198,5,FALSE)))</f>
        <v>0</v>
      </c>
      <c r="Q39" s="230">
        <f t="shared" si="4"/>
        <v>4</v>
      </c>
      <c r="R39" s="230">
        <f t="shared" si="5"/>
        <v>4.0999999999999996</v>
      </c>
    </row>
    <row r="40" spans="1:18" x14ac:dyDescent="0.35">
      <c r="A40" s="142" t="str">
        <f>'Crisis Indicator Data'!A37</f>
        <v>Complex crisis in Haiti</v>
      </c>
      <c r="B40" s="143" t="str">
        <f>'Crisis Indicator Data'!B37</f>
        <v>Complex crisis</v>
      </c>
      <c r="C40" s="143" t="str">
        <f>'Crisis Indicator Data'!C37</f>
        <v>HTI001</v>
      </c>
      <c r="D40" s="143" t="str">
        <f>'Crisis Indicator Data'!D37</f>
        <v>Haiti</v>
      </c>
      <c r="E40" s="143" t="str">
        <f>'Crisis Indicator Data'!E37</f>
        <v>HTI</v>
      </c>
      <c r="F40" s="152">
        <f>IF('Crisis Indicator Data'!Q37="x","x",('Crisis Indicator Data'!Q37/1000000))</f>
        <v>3.363</v>
      </c>
      <c r="G40" s="152">
        <f>IF('Crisis Indicator Data'!R37="x","x",('Crisis Indicator Data'!R37/1000000))</f>
        <v>3.1190000000000002</v>
      </c>
      <c r="H40" s="152">
        <f>IF('Crisis Indicator Data'!S37="x","x",('Crisis Indicator Data'!S37/1000000))</f>
        <v>4.4160000000000004</v>
      </c>
      <c r="I40" s="152">
        <f>IF('Crisis Indicator Data'!T37="x","x",('Crisis Indicator Data'!T37/1000000))</f>
        <v>0</v>
      </c>
      <c r="J40" s="152">
        <f>IF('Crisis Indicator Data'!U37="x","x",('Crisis Indicator Data'!U37/1000000))</f>
        <v>0</v>
      </c>
      <c r="K40" s="236">
        <f t="shared" si="3"/>
        <v>4.4000000000000004</v>
      </c>
      <c r="L40" s="140">
        <f>IF(F40="x","x",(F40*1000000/VLOOKUP($C40,'Crisis Indicator Data'!$C$3:$H$198,5,FALSE)))</f>
        <v>0.30858873187740871</v>
      </c>
      <c r="M40" s="140">
        <f>IF(G40="x","x",(G40*1000000/VLOOKUP($C40,'Crisis Indicator Data'!$C$3:$H$198,5,FALSE)))</f>
        <v>0.28619930262433474</v>
      </c>
      <c r="N40" s="140">
        <f>IF(H40="x","x",(H40*1000000/VLOOKUP($C40,'Crisis Indicator Data'!$C$3:$H$198,5,FALSE)))</f>
        <v>0.40521196549825655</v>
      </c>
      <c r="O40" s="140">
        <f>IF(I40="x","x",(I40*1000000/VLOOKUP($C40,'Crisis Indicator Data'!$C$3:$H$198,5,FALSE)))</f>
        <v>0</v>
      </c>
      <c r="P40" s="140">
        <f>IF(J40="x","x",(J40*1000000/VLOOKUP($C40,'Crisis Indicator Data'!$C$3:$H$198,5,FALSE)))</f>
        <v>0</v>
      </c>
      <c r="Q40" s="230">
        <f t="shared" si="4"/>
        <v>3</v>
      </c>
      <c r="R40" s="230">
        <f t="shared" si="5"/>
        <v>3.7</v>
      </c>
    </row>
    <row r="41" spans="1:18" x14ac:dyDescent="0.35">
      <c r="A41" s="142" t="str">
        <f>'Crisis Indicator Data'!A38</f>
        <v xml:space="preserve">Nippes Earthquake </v>
      </c>
      <c r="B41" s="143" t="str">
        <f>'Crisis Indicator Data'!B38</f>
        <v>Earthquake</v>
      </c>
      <c r="C41" s="143" t="str">
        <f>'Crisis Indicator Data'!C38</f>
        <v>HTI002</v>
      </c>
      <c r="D41" s="143" t="str">
        <f>'Crisis Indicator Data'!D38</f>
        <v>Haiti</v>
      </c>
      <c r="E41" s="143" t="str">
        <f>'Crisis Indicator Data'!E38</f>
        <v>HTI</v>
      </c>
      <c r="F41" s="152">
        <f>IF('Crisis Indicator Data'!Q38="x","x",('Crisis Indicator Data'!Q38/1000000))</f>
        <v>5.6289999999999996</v>
      </c>
      <c r="G41" s="152">
        <f>IF('Crisis Indicator Data'!R38="x","x",('Crisis Indicator Data'!R38/1000000))</f>
        <v>0.15</v>
      </c>
      <c r="H41" s="152">
        <f>IF('Crisis Indicator Data'!S38="x","x",('Crisis Indicator Data'!S38/1000000))</f>
        <v>0.65</v>
      </c>
      <c r="I41" s="152">
        <f>IF('Crisis Indicator Data'!T38="x","x",('Crisis Indicator Data'!T38/1000000))</f>
        <v>0</v>
      </c>
      <c r="J41" s="152">
        <f>IF('Crisis Indicator Data'!U38="x","x",('Crisis Indicator Data'!U38/1000000))</f>
        <v>0</v>
      </c>
      <c r="K41" s="236">
        <f t="shared" si="3"/>
        <v>3</v>
      </c>
      <c r="L41" s="140">
        <f>IF(F41="x","x",(F41*1000000/VLOOKUP($C41,'Crisis Indicator Data'!$C$3:$H$198,5,FALSE)))</f>
        <v>0.87556385129880232</v>
      </c>
      <c r="M41" s="140">
        <f>IF(G41="x","x",(G41*1000000/VLOOKUP($C41,'Crisis Indicator Data'!$C$3:$H$198,5,FALSE)))</f>
        <v>2.3331777881474568E-2</v>
      </c>
      <c r="N41" s="140">
        <f>IF(H41="x","x",(H41*1000000/VLOOKUP($C41,'Crisis Indicator Data'!$C$3:$H$198,5,FALSE)))</f>
        <v>0.10110437081972314</v>
      </c>
      <c r="O41" s="140">
        <f>IF(I41="x","x",(I41*1000000/VLOOKUP($C41,'Crisis Indicator Data'!$C$3:$H$198,5,FALSE)))</f>
        <v>0</v>
      </c>
      <c r="P41" s="140">
        <f>IF(J41="x","x",(J41*1000000/VLOOKUP($C41,'Crisis Indicator Data'!$C$3:$H$198,5,FALSE)))</f>
        <v>0</v>
      </c>
      <c r="Q41" s="230">
        <f t="shared" si="4"/>
        <v>3</v>
      </c>
      <c r="R41" s="230">
        <f t="shared" si="5"/>
        <v>3</v>
      </c>
    </row>
    <row r="42" spans="1:18" x14ac:dyDescent="0.35">
      <c r="A42" s="142" t="str">
        <f>'Crisis Indicator Data'!A39</f>
        <v>Papua Conflict</v>
      </c>
      <c r="B42" s="143" t="str">
        <f>'Crisis Indicator Data'!B39</f>
        <v>Conflict</v>
      </c>
      <c r="C42" s="143" t="str">
        <f>'Crisis Indicator Data'!C39</f>
        <v>IDN002</v>
      </c>
      <c r="D42" s="143" t="str">
        <f>'Crisis Indicator Data'!D39</f>
        <v>Indonesia</v>
      </c>
      <c r="E42" s="143" t="str">
        <f>'Crisis Indicator Data'!E39</f>
        <v>IDN</v>
      </c>
      <c r="F42" s="152" t="str">
        <f>IF('Crisis Indicator Data'!Q39="x","x",('Crisis Indicator Data'!Q39/1000000))</f>
        <v>x</v>
      </c>
      <c r="G42" s="152" t="str">
        <f>IF('Crisis Indicator Data'!R39="x","x",('Crisis Indicator Data'!R39/1000000))</f>
        <v>x</v>
      </c>
      <c r="H42" s="152" t="str">
        <f>IF('Crisis Indicator Data'!S39="x","x",('Crisis Indicator Data'!S39/1000000))</f>
        <v>x</v>
      </c>
      <c r="I42" s="152" t="str">
        <f>IF('Crisis Indicator Data'!T39="x","x",('Crisis Indicator Data'!T39/1000000))</f>
        <v>x</v>
      </c>
      <c r="J42" s="152" t="str">
        <f>IF('Crisis Indicator Data'!U39="x","x",('Crisis Indicator Data'!U39/1000000))</f>
        <v>x</v>
      </c>
      <c r="K42" s="236" t="str">
        <f t="shared" si="3"/>
        <v>x</v>
      </c>
      <c r="L42" s="140" t="str">
        <f>IF(F42="x","x",(F42*1000000/VLOOKUP($C42,'Crisis Indicator Data'!$C$3:$H$198,5,FALSE)))</f>
        <v>x</v>
      </c>
      <c r="M42" s="140" t="str">
        <f>IF(G42="x","x",(G42*1000000/VLOOKUP($C42,'Crisis Indicator Data'!$C$3:$H$198,5,FALSE)))</f>
        <v>x</v>
      </c>
      <c r="N42" s="140" t="str">
        <f>IF(H42="x","x",(H42*1000000/VLOOKUP($C42,'Crisis Indicator Data'!$C$3:$H$198,5,FALSE)))</f>
        <v>x</v>
      </c>
      <c r="O42" s="140" t="str">
        <f>IF(I42="x","x",(I42*1000000/VLOOKUP($C42,'Crisis Indicator Data'!$C$3:$H$198,5,FALSE)))</f>
        <v>x</v>
      </c>
      <c r="P42" s="140" t="str">
        <f>IF(J42="x","x",(J42*1000000/VLOOKUP($C42,'Crisis Indicator Data'!$C$3:$H$198,5,FALSE)))</f>
        <v>x</v>
      </c>
      <c r="Q42" s="230" t="str">
        <f t="shared" si="4"/>
        <v>x</v>
      </c>
      <c r="R42" s="230" t="str">
        <f t="shared" si="5"/>
        <v>x</v>
      </c>
    </row>
    <row r="43" spans="1:18" x14ac:dyDescent="0.35">
      <c r="A43" s="142" t="str">
        <f>'Crisis Indicator Data'!A40</f>
        <v>Conflict in Jammu and Kashmir</v>
      </c>
      <c r="B43" s="143" t="str">
        <f>'Crisis Indicator Data'!B40</f>
        <v>Conflict</v>
      </c>
      <c r="C43" s="143" t="str">
        <f>'Crisis Indicator Data'!C40</f>
        <v>IND002</v>
      </c>
      <c r="D43" s="143" t="str">
        <f>'Crisis Indicator Data'!D40</f>
        <v>India</v>
      </c>
      <c r="E43" s="143" t="str">
        <f>'Crisis Indicator Data'!E40</f>
        <v>IND</v>
      </c>
      <c r="F43" s="152">
        <f>IF('Crisis Indicator Data'!Q40="x","x",('Crisis Indicator Data'!Q40/1000000))</f>
        <v>12.541</v>
      </c>
      <c r="G43" s="152" t="str">
        <f>IF('Crisis Indicator Data'!R40="x","x",('Crisis Indicator Data'!R40/1000000))</f>
        <v>x</v>
      </c>
      <c r="H43" s="152" t="str">
        <f>IF('Crisis Indicator Data'!S40="x","x",('Crisis Indicator Data'!S40/1000000))</f>
        <v>x</v>
      </c>
      <c r="I43" s="152" t="str">
        <f>IF('Crisis Indicator Data'!T40="x","x",('Crisis Indicator Data'!T40/1000000))</f>
        <v>x</v>
      </c>
      <c r="J43" s="152" t="str">
        <f>IF('Crisis Indicator Data'!U40="x","x",('Crisis Indicator Data'!U40/1000000))</f>
        <v>x</v>
      </c>
      <c r="K43" s="236" t="str">
        <f t="shared" si="3"/>
        <v>x</v>
      </c>
      <c r="L43" s="140">
        <f>IF(F43="x","x",(F43*1000000/VLOOKUP($C43,'Crisis Indicator Data'!$C$3:$H$198,5,FALSE)))</f>
        <v>1</v>
      </c>
      <c r="M43" s="140" t="str">
        <f>IF(G43="x","x",(G43*1000000/VLOOKUP($C43,'Crisis Indicator Data'!$C$3:$H$198,5,FALSE)))</f>
        <v>x</v>
      </c>
      <c r="N43" s="140" t="str">
        <f>IF(H43="x","x",(H43*1000000/VLOOKUP($C43,'Crisis Indicator Data'!$C$3:$H$198,5,FALSE)))</f>
        <v>x</v>
      </c>
      <c r="O43" s="140" t="str">
        <f>IF(I43="x","x",(I43*1000000/VLOOKUP($C43,'Crisis Indicator Data'!$C$3:$H$198,5,FALSE)))</f>
        <v>x</v>
      </c>
      <c r="P43" s="140" t="str">
        <f>IF(J43="x","x",(J43*1000000/VLOOKUP($C43,'Crisis Indicator Data'!$C$3:$H$198,5,FALSE)))</f>
        <v>x</v>
      </c>
      <c r="Q43" s="230" t="str">
        <f t="shared" si="4"/>
        <v>x</v>
      </c>
      <c r="R43" s="230" t="str">
        <f t="shared" si="5"/>
        <v>x</v>
      </c>
    </row>
    <row r="44" spans="1:18" x14ac:dyDescent="0.35">
      <c r="A44" s="142" t="str">
        <f>'Crisis Indicator Data'!A41</f>
        <v>Afghan Refugees in Iran</v>
      </c>
      <c r="B44" s="143" t="str">
        <f>'Crisis Indicator Data'!B41</f>
        <v>International displacement</v>
      </c>
      <c r="C44" s="143" t="str">
        <f>'Crisis Indicator Data'!C41</f>
        <v>IRN004</v>
      </c>
      <c r="D44" s="143" t="str">
        <f>'Crisis Indicator Data'!D41</f>
        <v>Iran</v>
      </c>
      <c r="E44" s="143" t="str">
        <f>'Crisis Indicator Data'!E41</f>
        <v>IRN</v>
      </c>
      <c r="F44" s="152">
        <f>IF('Crisis Indicator Data'!Q41="x","x",('Crisis Indicator Data'!Q41/1000000))</f>
        <v>21.422999999999998</v>
      </c>
      <c r="G44" s="152">
        <f>IF('Crisis Indicator Data'!R41="x","x",('Crisis Indicator Data'!R41/1000000))</f>
        <v>0</v>
      </c>
      <c r="H44" s="152">
        <f>IF('Crisis Indicator Data'!S41="x","x",('Crisis Indicator Data'!S41/1000000))</f>
        <v>0.8</v>
      </c>
      <c r="I44" s="152">
        <f>IF('Crisis Indicator Data'!T41="x","x",('Crisis Indicator Data'!T41/1000000))</f>
        <v>2.6</v>
      </c>
      <c r="J44" s="152">
        <f>IF('Crisis Indicator Data'!U41="x","x",('Crisis Indicator Data'!U41/1000000))</f>
        <v>0</v>
      </c>
      <c r="K44" s="236">
        <f t="shared" si="3"/>
        <v>4.2</v>
      </c>
      <c r="L44" s="140">
        <f>IF(F44="x","x",(F44*1000000/VLOOKUP($C44,'Crisis Indicator Data'!$C$3:$H$198,5,FALSE)))</f>
        <v>0.86303025419973411</v>
      </c>
      <c r="M44" s="140">
        <f>IF(G44="x","x",(G44*1000000/VLOOKUP($C44,'Crisis Indicator Data'!$C$3:$H$198,5,FALSE)))</f>
        <v>0</v>
      </c>
      <c r="N44" s="140">
        <f>IF(H44="x","x",(H44*1000000/VLOOKUP($C44,'Crisis Indicator Data'!$C$3:$H$198,5,FALSE)))</f>
        <v>3.2228175482415501E-2</v>
      </c>
      <c r="O44" s="140">
        <f>IF(I44="x","x",(I44*1000000/VLOOKUP($C44,'Crisis Indicator Data'!$C$3:$H$198,5,FALSE)))</f>
        <v>0.10474157031785038</v>
      </c>
      <c r="P44" s="140">
        <f>IF(J44="x","x",(J44*1000000/VLOOKUP($C44,'Crisis Indicator Data'!$C$3:$H$198,5,FALSE)))</f>
        <v>0</v>
      </c>
      <c r="Q44" s="230">
        <f t="shared" si="4"/>
        <v>4</v>
      </c>
      <c r="R44" s="230">
        <f t="shared" si="5"/>
        <v>4.0999999999999996</v>
      </c>
    </row>
    <row r="45" spans="1:18" x14ac:dyDescent="0.35">
      <c r="A45" s="142" t="str">
        <f>'Crisis Indicator Data'!A42</f>
        <v>Multiple crises in Iraq</v>
      </c>
      <c r="B45" s="143" t="str">
        <f>'Crisis Indicator Data'!B42</f>
        <v>Multiple crises country</v>
      </c>
      <c r="C45" s="143" t="str">
        <f>'Crisis Indicator Data'!C42</f>
        <v>IRQ001</v>
      </c>
      <c r="D45" s="143" t="str">
        <f>'Crisis Indicator Data'!D42</f>
        <v>Iraq</v>
      </c>
      <c r="E45" s="143" t="str">
        <f>'Crisis Indicator Data'!E42</f>
        <v>IRQ</v>
      </c>
      <c r="F45" s="152">
        <f>IF('Crisis Indicator Data'!Q42="x","x",('Crisis Indicator Data'!Q42/1000000))</f>
        <v>34.093000000000004</v>
      </c>
      <c r="G45" s="152">
        <f>IF('Crisis Indicator Data'!R42="x","x",('Crisis Indicator Data'!R42/1000000))</f>
        <v>1.78</v>
      </c>
      <c r="H45" s="152">
        <f>IF('Crisis Indicator Data'!S42="x","x",('Crisis Indicator Data'!S42/1000000))</f>
        <v>0.24399999999999999</v>
      </c>
      <c r="I45" s="152">
        <f>IF('Crisis Indicator Data'!T42="x","x",('Crisis Indicator Data'!T42/1000000))</f>
        <v>2.6509999999999998</v>
      </c>
      <c r="J45" s="152">
        <f>IF('Crisis Indicator Data'!U42="x","x",('Crisis Indicator Data'!U42/1000000))</f>
        <v>1.4550000000000001</v>
      </c>
      <c r="K45" s="236">
        <f t="shared" si="3"/>
        <v>4.4000000000000004</v>
      </c>
      <c r="L45" s="140">
        <f>IF(F45="x","x",(F45*1000000/VLOOKUP($C45,'Crisis Indicator Data'!$C$3:$H$198,5,FALSE)))</f>
        <v>0.86728567794454337</v>
      </c>
      <c r="M45" s="140">
        <f>IF(G45="x","x",(G45*1000000/VLOOKUP($C45,'Crisis Indicator Data'!$C$3:$H$198,5,FALSE)))</f>
        <v>4.5281098957008395E-2</v>
      </c>
      <c r="N45" s="140">
        <f>IF(H45="x","x",(H45*1000000/VLOOKUP($C45,'Crisis Indicator Data'!$C$3:$H$198,5,FALSE)))</f>
        <v>6.2070719918595777E-3</v>
      </c>
      <c r="O45" s="140">
        <f>IF(I45="x","x",(I45*1000000/VLOOKUP($C45,'Crisis Indicator Data'!$C$3:$H$198,5,FALSE)))</f>
        <v>6.7438310862375991E-2</v>
      </c>
      <c r="P45" s="140">
        <f>IF(J45="x","x",(J45*1000000/VLOOKUP($C45,'Crisis Indicator Data'!$C$3:$H$198,5,FALSE)))</f>
        <v>3.7013482574408549E-2</v>
      </c>
      <c r="Q45" s="230">
        <f t="shared" si="4"/>
        <v>4</v>
      </c>
      <c r="R45" s="230">
        <f t="shared" si="5"/>
        <v>4.2</v>
      </c>
    </row>
    <row r="46" spans="1:18" x14ac:dyDescent="0.35">
      <c r="A46" s="142" t="str">
        <f>'Crisis Indicator Data'!A43</f>
        <v>Conflict  in Iraq</v>
      </c>
      <c r="B46" s="143" t="str">
        <f>'Crisis Indicator Data'!B43</f>
        <v>Conflict</v>
      </c>
      <c r="C46" s="143" t="str">
        <f>'Crisis Indicator Data'!C43</f>
        <v>IRQ002</v>
      </c>
      <c r="D46" s="143" t="str">
        <f>'Crisis Indicator Data'!D43</f>
        <v>Iraq</v>
      </c>
      <c r="E46" s="143" t="str">
        <f>'Crisis Indicator Data'!E43</f>
        <v>IRQ</v>
      </c>
      <c r="F46" s="152">
        <f>IF('Crisis Indicator Data'!Q43="x","x",('Crisis Indicator Data'!Q43/1000000))</f>
        <v>0.30499999999999999</v>
      </c>
      <c r="G46" s="152">
        <f>IF('Crisis Indicator Data'!R43="x","x",('Crisis Indicator Data'!R43/1000000))</f>
        <v>1.7250000000000001</v>
      </c>
      <c r="H46" s="152">
        <f>IF('Crisis Indicator Data'!S43="x","x",('Crisis Indicator Data'!S43/1000000))</f>
        <v>0.16400000000000001</v>
      </c>
      <c r="I46" s="152">
        <f>IF('Crisis Indicator Data'!T43="x","x",('Crisis Indicator Data'!T43/1000000))</f>
        <v>2.5009999999999999</v>
      </c>
      <c r="J46" s="152">
        <f>IF('Crisis Indicator Data'!U43="x","x",('Crisis Indicator Data'!U43/1000000))</f>
        <v>1.4350000000000001</v>
      </c>
      <c r="K46" s="236">
        <f t="shared" si="3"/>
        <v>4.4000000000000004</v>
      </c>
      <c r="L46" s="140">
        <f>IF(F46="x","x",(F46*1000000/VLOOKUP($C46,'Crisis Indicator Data'!$C$3:$H$198,5,FALSE)))</f>
        <v>4.9755301794453505E-2</v>
      </c>
      <c r="M46" s="140">
        <f>IF(G46="x","x",(G46*1000000/VLOOKUP($C46,'Crisis Indicator Data'!$C$3:$H$198,5,FALSE)))</f>
        <v>0.28140293637846658</v>
      </c>
      <c r="N46" s="140">
        <f>IF(H46="x","x",(H46*1000000/VLOOKUP($C46,'Crisis Indicator Data'!$C$3:$H$198,5,FALSE)))</f>
        <v>2.6753670473083198E-2</v>
      </c>
      <c r="O46" s="140">
        <f>IF(I46="x","x",(I46*1000000/VLOOKUP($C46,'Crisis Indicator Data'!$C$3:$H$198,5,FALSE)))</f>
        <v>0.40799347471451874</v>
      </c>
      <c r="P46" s="140">
        <f>IF(J46="x","x",(J46*1000000/VLOOKUP($C46,'Crisis Indicator Data'!$C$3:$H$198,5,FALSE)))</f>
        <v>0.23409461663947798</v>
      </c>
      <c r="Q46" s="230">
        <f t="shared" si="4"/>
        <v>5</v>
      </c>
      <c r="R46" s="230">
        <f t="shared" si="5"/>
        <v>4.7</v>
      </c>
    </row>
    <row r="47" spans="1:18" x14ac:dyDescent="0.35">
      <c r="A47" s="142" t="str">
        <f>'Crisis Indicator Data'!A44</f>
        <v>Syrian and Palestinian refugees in iraq</v>
      </c>
      <c r="B47" s="143" t="str">
        <f>'Crisis Indicator Data'!B44</f>
        <v>International displacement</v>
      </c>
      <c r="C47" s="143" t="str">
        <f>'Crisis Indicator Data'!C44</f>
        <v>IRQ003</v>
      </c>
      <c r="D47" s="143" t="str">
        <f>'Crisis Indicator Data'!D44</f>
        <v>Iraq</v>
      </c>
      <c r="E47" s="143" t="str">
        <f>'Crisis Indicator Data'!E44</f>
        <v>IRQ</v>
      </c>
      <c r="F47" s="152">
        <f>IF('Crisis Indicator Data'!Q44="x","x",('Crisis Indicator Data'!Q44/1000000))</f>
        <v>4.6609999999999996</v>
      </c>
      <c r="G47" s="152">
        <f>IF('Crisis Indicator Data'!R44="x","x",('Crisis Indicator Data'!R44/1000000))</f>
        <v>0</v>
      </c>
      <c r="H47" s="152">
        <f>IF('Crisis Indicator Data'!S44="x","x",('Crisis Indicator Data'!S44/1000000))</f>
        <v>0.312</v>
      </c>
      <c r="I47" s="152">
        <f>IF('Crisis Indicator Data'!T44="x","x",('Crisis Indicator Data'!T44/1000000))</f>
        <v>0.15</v>
      </c>
      <c r="J47" s="152">
        <f>IF('Crisis Indicator Data'!U44="x","x",('Crisis Indicator Data'!U44/1000000))</f>
        <v>0.02</v>
      </c>
      <c r="K47" s="236">
        <f t="shared" si="3"/>
        <v>2.8</v>
      </c>
      <c r="L47" s="140">
        <f>IF(F47="x","x",(F47*1000000/VLOOKUP($C47,'Crisis Indicator Data'!$C$3:$H$198,5,FALSE)))</f>
        <v>0.906280381100525</v>
      </c>
      <c r="M47" s="140">
        <f>IF(G47="x","x",(G47*1000000/VLOOKUP($C47,'Crisis Indicator Data'!$C$3:$H$198,5,FALSE)))</f>
        <v>0</v>
      </c>
      <c r="N47" s="140">
        <f>IF(H47="x","x",(H47*1000000/VLOOKUP($C47,'Crisis Indicator Data'!$C$3:$H$198,5,FALSE)))</f>
        <v>6.0664981528290883E-2</v>
      </c>
      <c r="O47" s="140">
        <f>IF(I47="x","x",(I47*1000000/VLOOKUP($C47,'Crisis Indicator Data'!$C$3:$H$198,5,FALSE)))</f>
        <v>2.9165856503985999E-2</v>
      </c>
      <c r="P47" s="140">
        <f>IF(J47="x","x",(J47*1000000/VLOOKUP($C47,'Crisis Indicator Data'!$C$3:$H$198,5,FALSE)))</f>
        <v>3.8887808671981333E-3</v>
      </c>
      <c r="Q47" s="230">
        <f t="shared" si="4"/>
        <v>3</v>
      </c>
      <c r="R47" s="230">
        <f t="shared" si="5"/>
        <v>2.9</v>
      </c>
    </row>
    <row r="48" spans="1:18" x14ac:dyDescent="0.35">
      <c r="A48" s="142" t="str">
        <f>'Crisis Indicator Data'!A45</f>
        <v>Mixed migration flows in Italy</v>
      </c>
      <c r="B48" s="143" t="str">
        <f>'Crisis Indicator Data'!B45</f>
        <v>International displacement</v>
      </c>
      <c r="C48" s="143" t="str">
        <f>'Crisis Indicator Data'!C45</f>
        <v>ITA002</v>
      </c>
      <c r="D48" s="143" t="str">
        <f>'Crisis Indicator Data'!D45</f>
        <v>Italy</v>
      </c>
      <c r="E48" s="143" t="str">
        <f>'Crisis Indicator Data'!E45</f>
        <v>ITA</v>
      </c>
      <c r="F48" s="152">
        <f>IF('Crisis Indicator Data'!Q45="x","x",('Crisis Indicator Data'!Q45/1000000))</f>
        <v>6.8040000000000003</v>
      </c>
      <c r="G48" s="152">
        <f>IF('Crisis Indicator Data'!R45="x","x",('Crisis Indicator Data'!R45/1000000))</f>
        <v>0</v>
      </c>
      <c r="H48" s="152">
        <f>IF('Crisis Indicator Data'!S45="x","x",('Crisis Indicator Data'!S45/1000000))</f>
        <v>0.20799999999999999</v>
      </c>
      <c r="I48" s="152">
        <f>IF('Crisis Indicator Data'!T45="x","x",('Crisis Indicator Data'!T45/1000000))</f>
        <v>0</v>
      </c>
      <c r="J48" s="152">
        <f>IF('Crisis Indicator Data'!U45="x","x",('Crisis Indicator Data'!U45/1000000))</f>
        <v>0</v>
      </c>
      <c r="K48" s="236">
        <f t="shared" si="3"/>
        <v>2.2000000000000002</v>
      </c>
      <c r="L48" s="140">
        <f>IF(F48="x","x",(F48*1000000/VLOOKUP($C48,'Crisis Indicator Data'!$C$3:$H$198,5,FALSE)))</f>
        <v>0.97033656588705075</v>
      </c>
      <c r="M48" s="140">
        <f>IF(G48="x","x",(G48*1000000/VLOOKUP($C48,'Crisis Indicator Data'!$C$3:$H$198,5,FALSE)))</f>
        <v>0</v>
      </c>
      <c r="N48" s="140">
        <f>IF(H48="x","x",(H48*1000000/VLOOKUP($C48,'Crisis Indicator Data'!$C$3:$H$198,5,FALSE)))</f>
        <v>2.9663434112949229E-2</v>
      </c>
      <c r="O48" s="140">
        <f>IF(I48="x","x",(I48*1000000/VLOOKUP($C48,'Crisis Indicator Data'!$C$3:$H$198,5,FALSE)))</f>
        <v>0</v>
      </c>
      <c r="P48" s="140">
        <f>IF(J48="x","x",(J48*1000000/VLOOKUP($C48,'Crisis Indicator Data'!$C$3:$H$198,5,FALSE)))</f>
        <v>0</v>
      </c>
      <c r="Q48" s="230">
        <f t="shared" si="4"/>
        <v>1</v>
      </c>
      <c r="R48" s="230">
        <f t="shared" si="5"/>
        <v>1.6</v>
      </c>
    </row>
    <row r="49" spans="1:18" x14ac:dyDescent="0.35">
      <c r="A49" s="142" t="str">
        <f>'Crisis Indicator Data'!A46</f>
        <v>Syrian refugees in Jordan</v>
      </c>
      <c r="B49" s="143" t="str">
        <f>'Crisis Indicator Data'!B46</f>
        <v>International displacement</v>
      </c>
      <c r="C49" s="143" t="str">
        <f>'Crisis Indicator Data'!C46</f>
        <v>JOR002</v>
      </c>
      <c r="D49" s="143" t="str">
        <f>'Crisis Indicator Data'!D46</f>
        <v>Jordan</v>
      </c>
      <c r="E49" s="143" t="str">
        <f>'Crisis Indicator Data'!E46</f>
        <v>JOR</v>
      </c>
      <c r="F49" s="152">
        <f>IF('Crisis Indicator Data'!Q46="x","x",('Crisis Indicator Data'!Q46/1000000))</f>
        <v>6.87</v>
      </c>
      <c r="G49" s="152">
        <f>IF('Crisis Indicator Data'!R46="x","x",('Crisis Indicator Data'!R46/1000000))</f>
        <v>0.373</v>
      </c>
      <c r="H49" s="152">
        <f>IF('Crisis Indicator Data'!S46="x","x",('Crisis Indicator Data'!S46/1000000))</f>
        <v>1.1299999999999999</v>
      </c>
      <c r="I49" s="152">
        <f>IF('Crisis Indicator Data'!T46="x","x",('Crisis Indicator Data'!T46/1000000))</f>
        <v>0.33400000000000002</v>
      </c>
      <c r="J49" s="152">
        <f>IF('Crisis Indicator Data'!U46="x","x",('Crisis Indicator Data'!U46/1000000))</f>
        <v>0</v>
      </c>
      <c r="K49" s="236">
        <f t="shared" si="3"/>
        <v>3.6</v>
      </c>
      <c r="L49" s="140">
        <f>IF(F49="x","x",(F49*1000000/VLOOKUP($C49,'Crisis Indicator Data'!$C$3:$H$198,5,FALSE)))</f>
        <v>0.78892971979788695</v>
      </c>
      <c r="M49" s="140">
        <f>IF(G49="x","x",(G49*1000000/VLOOKUP($C49,'Crisis Indicator Data'!$C$3:$H$198,5,FALSE)))</f>
        <v>4.2834175470831418E-2</v>
      </c>
      <c r="N49" s="140">
        <f>IF(H49="x","x",(H49*1000000/VLOOKUP($C49,'Crisis Indicator Data'!$C$3:$H$198,5,FALSE)))</f>
        <v>0.12976573265962332</v>
      </c>
      <c r="O49" s="140">
        <f>IF(I49="x","x",(I49*1000000/VLOOKUP($C49,'Crisis Indicator Data'!$C$3:$H$198,5,FALSE)))</f>
        <v>3.8355535140101059E-2</v>
      </c>
      <c r="P49" s="140">
        <f>IF(J49="x","x",(J49*1000000/VLOOKUP($C49,'Crisis Indicator Data'!$C$3:$H$198,5,FALSE)))</f>
        <v>0</v>
      </c>
      <c r="Q49" s="230">
        <f t="shared" si="4"/>
        <v>3</v>
      </c>
      <c r="R49" s="230">
        <f t="shared" si="5"/>
        <v>3.3</v>
      </c>
    </row>
    <row r="50" spans="1:18" x14ac:dyDescent="0.35">
      <c r="A50" s="142" t="str">
        <f>'Crisis Indicator Data'!A47</f>
        <v xml:space="preserve">Multiple crisis in Kenya </v>
      </c>
      <c r="B50" s="143" t="str">
        <f>'Crisis Indicator Data'!B47</f>
        <v>Multiple crises country</v>
      </c>
      <c r="C50" s="143" t="str">
        <f>'Crisis Indicator Data'!C47</f>
        <v>KEN001</v>
      </c>
      <c r="D50" s="143" t="str">
        <f>'Crisis Indicator Data'!D47</f>
        <v>Kenya</v>
      </c>
      <c r="E50" s="143" t="str">
        <f>'Crisis Indicator Data'!E47</f>
        <v>KEN</v>
      </c>
      <c r="F50" s="152">
        <f>IF('Crisis Indicator Data'!Q47="x","x",('Crisis Indicator Data'!Q47/1000000))</f>
        <v>14.000999999999999</v>
      </c>
      <c r="G50" s="152">
        <f>IF('Crisis Indicator Data'!R47="x","x",('Crisis Indicator Data'!R47/1000000))</f>
        <v>0</v>
      </c>
      <c r="H50" s="152">
        <f>IF('Crisis Indicator Data'!S47="x","x",('Crisis Indicator Data'!S47/1000000))</f>
        <v>2.524</v>
      </c>
      <c r="I50" s="152">
        <f>IF('Crisis Indicator Data'!T47="x","x",('Crisis Indicator Data'!T47/1000000))</f>
        <v>0.36799999999999999</v>
      </c>
      <c r="J50" s="152">
        <f>IF('Crisis Indicator Data'!U47="x","x",('Crisis Indicator Data'!U47/1000000))</f>
        <v>0</v>
      </c>
      <c r="K50" s="236">
        <f t="shared" si="3"/>
        <v>4.0999999999999996</v>
      </c>
      <c r="L50" s="140">
        <f>IF(F50="x","x",(F50*1000000/VLOOKUP($C50,'Crisis Indicator Data'!$C$3:$H$198,5,FALSE)))</f>
        <v>0.82880483040312558</v>
      </c>
      <c r="M50" s="140">
        <f>IF(G50="x","x",(G50*1000000/VLOOKUP($C50,'Crisis Indicator Data'!$C$3:$H$198,5,FALSE)))</f>
        <v>0</v>
      </c>
      <c r="N50" s="140">
        <f>IF(H50="x","x",(H50*1000000/VLOOKUP($C50,'Crisis Indicator Data'!$C$3:$H$198,5,FALSE)))</f>
        <v>0.14941099863848931</v>
      </c>
      <c r="O50" s="140">
        <f>IF(I50="x","x",(I50*1000000/VLOOKUP($C50,'Crisis Indicator Data'!$C$3:$H$198,5,FALSE)))</f>
        <v>2.178417095838513E-2</v>
      </c>
      <c r="P50" s="140">
        <f>IF(J50="x","x",(J50*1000000/VLOOKUP($C50,'Crisis Indicator Data'!$C$3:$H$198,5,FALSE)))</f>
        <v>0</v>
      </c>
      <c r="Q50" s="230">
        <f t="shared" si="4"/>
        <v>3</v>
      </c>
      <c r="R50" s="230">
        <f t="shared" si="5"/>
        <v>3.55</v>
      </c>
    </row>
    <row r="51" spans="1:18" x14ac:dyDescent="0.35">
      <c r="A51" s="142" t="str">
        <f>'Crisis Indicator Data'!A48</f>
        <v>Refugee situation in Kenya</v>
      </c>
      <c r="B51" s="143" t="str">
        <f>'Crisis Indicator Data'!B48</f>
        <v>International displacement</v>
      </c>
      <c r="C51" s="143" t="str">
        <f>'Crisis Indicator Data'!C48</f>
        <v>KEN002</v>
      </c>
      <c r="D51" s="143" t="str">
        <f>'Crisis Indicator Data'!D48</f>
        <v>Kenya</v>
      </c>
      <c r="E51" s="143" t="str">
        <f>'Crisis Indicator Data'!E48</f>
        <v>KEN</v>
      </c>
      <c r="F51" s="152">
        <f>IF('Crisis Indicator Data'!Q48="x","x",('Crisis Indicator Data'!Q48/1000000))</f>
        <v>0.55900000000000005</v>
      </c>
      <c r="G51" s="152">
        <f>IF('Crisis Indicator Data'!R48="x","x",('Crisis Indicator Data'!R48/1000000))</f>
        <v>0</v>
      </c>
      <c r="H51" s="152">
        <f>IF('Crisis Indicator Data'!S48="x","x",('Crisis Indicator Data'!S48/1000000))</f>
        <v>0.52600000000000002</v>
      </c>
      <c r="I51" s="152">
        <f>IF('Crisis Indicator Data'!T48="x","x",('Crisis Indicator Data'!T48/1000000))</f>
        <v>0</v>
      </c>
      <c r="J51" s="152">
        <f>IF('Crisis Indicator Data'!U48="x","x",('Crisis Indicator Data'!U48/1000000))</f>
        <v>0</v>
      </c>
      <c r="K51" s="236">
        <f t="shared" si="3"/>
        <v>2.9</v>
      </c>
      <c r="L51" s="140">
        <f>IF(F51="x","x",(F51*1000000/VLOOKUP($C51,'Crisis Indicator Data'!$C$3:$H$198,5,FALSE)))</f>
        <v>0.51520737327188937</v>
      </c>
      <c r="M51" s="140">
        <f>IF(G51="x","x",(G51*1000000/VLOOKUP($C51,'Crisis Indicator Data'!$C$3:$H$198,5,FALSE)))</f>
        <v>0</v>
      </c>
      <c r="N51" s="140">
        <f>IF(H51="x","x",(H51*1000000/VLOOKUP($C51,'Crisis Indicator Data'!$C$3:$H$198,5,FALSE)))</f>
        <v>0.48479262672811058</v>
      </c>
      <c r="O51" s="140">
        <f>IF(I51="x","x",(I51*1000000/VLOOKUP($C51,'Crisis Indicator Data'!$C$3:$H$198,5,FALSE)))</f>
        <v>0</v>
      </c>
      <c r="P51" s="140">
        <f>IF(J51="x","x",(J51*1000000/VLOOKUP($C51,'Crisis Indicator Data'!$C$3:$H$198,5,FALSE)))</f>
        <v>0</v>
      </c>
      <c r="Q51" s="230">
        <f t="shared" si="4"/>
        <v>3</v>
      </c>
      <c r="R51" s="230">
        <f t="shared" si="5"/>
        <v>2.95</v>
      </c>
    </row>
    <row r="52" spans="1:18" x14ac:dyDescent="0.35">
      <c r="A52" s="142" t="str">
        <f>'Crisis Indicator Data'!A49</f>
        <v>Drought in Kenya</v>
      </c>
      <c r="B52" s="143" t="str">
        <f>'Crisis Indicator Data'!B49</f>
        <v>Drought</v>
      </c>
      <c r="C52" s="143" t="str">
        <f>'Crisis Indicator Data'!C49</f>
        <v>KEN003</v>
      </c>
      <c r="D52" s="143" t="str">
        <f>'Crisis Indicator Data'!D49</f>
        <v>Kenya</v>
      </c>
      <c r="E52" s="143" t="str">
        <f>'Crisis Indicator Data'!E49</f>
        <v>KEN</v>
      </c>
      <c r="F52" s="152">
        <f>IF('Crisis Indicator Data'!Q49="x","x",('Crisis Indicator Data'!Q49/1000000))</f>
        <v>14.444000000000001</v>
      </c>
      <c r="G52" s="152">
        <f>IF('Crisis Indicator Data'!R49="x","x",('Crisis Indicator Data'!R49/1000000))</f>
        <v>0</v>
      </c>
      <c r="H52" s="152">
        <f>IF('Crisis Indicator Data'!S49="x","x",('Crisis Indicator Data'!S49/1000000))</f>
        <v>1.9990000000000001</v>
      </c>
      <c r="I52" s="152">
        <f>IF('Crisis Indicator Data'!T49="x","x",('Crisis Indicator Data'!T49/1000000))</f>
        <v>0.36799999999999999</v>
      </c>
      <c r="J52" s="152">
        <f>IF('Crisis Indicator Data'!U49="x","x",('Crisis Indicator Data'!U49/1000000))</f>
        <v>0</v>
      </c>
      <c r="K52" s="236">
        <f t="shared" si="3"/>
        <v>4</v>
      </c>
      <c r="L52" s="140">
        <f>IF(F52="x","x",(F52*1000000/VLOOKUP($C52,'Crisis Indicator Data'!$C$3:$H$198,5,FALSE)))</f>
        <v>0.85925044616299817</v>
      </c>
      <c r="M52" s="140">
        <f>IF(G52="x","x",(G52*1000000/VLOOKUP($C52,'Crisis Indicator Data'!$C$3:$H$198,5,FALSE)))</f>
        <v>0</v>
      </c>
      <c r="N52" s="140">
        <f>IF(H52="x","x",(H52*1000000/VLOOKUP($C52,'Crisis Indicator Data'!$C$3:$H$198,5,FALSE)))</f>
        <v>0.11891731112433075</v>
      </c>
      <c r="O52" s="140">
        <f>IF(I52="x","x",(I52*1000000/VLOOKUP($C52,'Crisis Indicator Data'!$C$3:$H$198,5,FALSE)))</f>
        <v>2.1891731112433074E-2</v>
      </c>
      <c r="P52" s="140">
        <f>IF(J52="x","x",(J52*1000000/VLOOKUP($C52,'Crisis Indicator Data'!$C$3:$H$198,5,FALSE)))</f>
        <v>0</v>
      </c>
      <c r="Q52" s="230">
        <f t="shared" si="4"/>
        <v>3</v>
      </c>
      <c r="R52" s="230">
        <f t="shared" si="5"/>
        <v>3.5</v>
      </c>
    </row>
    <row r="53" spans="1:18" x14ac:dyDescent="0.35">
      <c r="A53" s="142" t="str">
        <f>'Crisis Indicator Data'!A50</f>
        <v>Syrian refugees in Lebanon</v>
      </c>
      <c r="B53" s="143" t="str">
        <f>'Crisis Indicator Data'!B50</f>
        <v>International displacement</v>
      </c>
      <c r="C53" s="143" t="str">
        <f>'Crisis Indicator Data'!C50</f>
        <v>LBN002</v>
      </c>
      <c r="D53" s="143" t="str">
        <f>'Crisis Indicator Data'!D50</f>
        <v>Lebanon</v>
      </c>
      <c r="E53" s="143" t="str">
        <f>'Crisis Indicator Data'!E50</f>
        <v>LBN</v>
      </c>
      <c r="F53" s="152">
        <f>IF('Crisis Indicator Data'!Q50="x","x",('Crisis Indicator Data'!Q50/1000000))</f>
        <v>3.3980000000000001</v>
      </c>
      <c r="G53" s="152">
        <f>IF('Crisis Indicator Data'!R50="x","x",('Crisis Indicator Data'!R50/1000000))</f>
        <v>1.9</v>
      </c>
      <c r="H53" s="152">
        <f>IF('Crisis Indicator Data'!S50="x","x",('Crisis Indicator Data'!S50/1000000))</f>
        <v>0.105</v>
      </c>
      <c r="I53" s="152">
        <f>IF('Crisis Indicator Data'!T50="x","x",('Crisis Indicator Data'!T50/1000000))</f>
        <v>1.363</v>
      </c>
      <c r="J53" s="152">
        <f>IF('Crisis Indicator Data'!U50="x","x",('Crisis Indicator Data'!U50/1000000))</f>
        <v>0.06</v>
      </c>
      <c r="K53" s="236">
        <f t="shared" si="3"/>
        <v>3.6</v>
      </c>
      <c r="L53" s="140">
        <f>IF(F53="x","x",(F53*1000000/VLOOKUP($C53,'Crisis Indicator Data'!$C$3:$H$198,5,FALSE)))</f>
        <v>0.49787545787545789</v>
      </c>
      <c r="M53" s="140">
        <f>IF(G53="x","x",(G53*1000000/VLOOKUP($C53,'Crisis Indicator Data'!$C$3:$H$198,5,FALSE)))</f>
        <v>0.2783882783882784</v>
      </c>
      <c r="N53" s="140">
        <f>IF(H53="x","x",(H53*1000000/VLOOKUP($C53,'Crisis Indicator Data'!$C$3:$H$198,5,FALSE)))</f>
        <v>1.5384615384615385E-2</v>
      </c>
      <c r="O53" s="140">
        <f>IF(I53="x","x",(I53*1000000/VLOOKUP($C53,'Crisis Indicator Data'!$C$3:$H$198,5,FALSE)))</f>
        <v>0.1997069597069597</v>
      </c>
      <c r="P53" s="140">
        <f>IF(J53="x","x",(J53*1000000/VLOOKUP($C53,'Crisis Indicator Data'!$C$3:$H$198,5,FALSE)))</f>
        <v>8.7912087912087912E-3</v>
      </c>
      <c r="Q53" s="230">
        <f t="shared" si="4"/>
        <v>4</v>
      </c>
      <c r="R53" s="230">
        <f t="shared" si="5"/>
        <v>3.8</v>
      </c>
    </row>
    <row r="54" spans="1:18" x14ac:dyDescent="0.35">
      <c r="A54" s="145" t="str">
        <f>'Crisis Indicator Data'!A51</f>
        <v>Socioeconomic crisis in Lebanon</v>
      </c>
      <c r="B54" s="146" t="str">
        <f>'Crisis Indicator Data'!B51</f>
        <v>Political and economic crisis</v>
      </c>
      <c r="C54" s="146" t="str">
        <f>'Crisis Indicator Data'!C51</f>
        <v>LBN004</v>
      </c>
      <c r="D54" s="146" t="str">
        <f>'Crisis Indicator Data'!D51</f>
        <v>Lebanon</v>
      </c>
      <c r="E54" s="146" t="str">
        <f>'Crisis Indicator Data'!E51</f>
        <v>LBN</v>
      </c>
      <c r="F54" s="152">
        <f>IF('Crisis Indicator Data'!Q51="x","x",('Crisis Indicator Data'!Q51/1000000))</f>
        <v>3.0550000000000002</v>
      </c>
      <c r="G54" s="152">
        <f>IF('Crisis Indicator Data'!R51="x","x",('Crisis Indicator Data'!R51/1000000))</f>
        <v>0.34200000000000003</v>
      </c>
      <c r="H54" s="152">
        <f>IF('Crisis Indicator Data'!S51="x","x",('Crisis Indicator Data'!S51/1000000))</f>
        <v>1.321</v>
      </c>
      <c r="I54" s="152">
        <f>IF('Crisis Indicator Data'!T51="x","x",('Crisis Indicator Data'!T51/1000000))</f>
        <v>2.0470000000000002</v>
      </c>
      <c r="J54" s="152">
        <f>IF('Crisis Indicator Data'!U51="x","x",('Crisis Indicator Data'!U51/1000000))</f>
        <v>0.06</v>
      </c>
      <c r="K54" s="236">
        <f t="shared" si="3"/>
        <v>4.2</v>
      </c>
      <c r="L54" s="140">
        <f>IF(F54="x","x",(F54*1000000/VLOOKUP($C54,'Crisis Indicator Data'!$C$3:$H$198,5,FALSE)))</f>
        <v>0.44761904761904764</v>
      </c>
      <c r="M54" s="140">
        <f>IF(G54="x","x",(G54*1000000/VLOOKUP($C54,'Crisis Indicator Data'!$C$3:$H$198,5,FALSE)))</f>
        <v>5.0109890109890108E-2</v>
      </c>
      <c r="N54" s="140">
        <f>IF(H54="x","x",(H54*1000000/VLOOKUP($C54,'Crisis Indicator Data'!$C$3:$H$198,5,FALSE)))</f>
        <v>0.19355311355311355</v>
      </c>
      <c r="O54" s="140">
        <f>IF(I54="x","x",(I54*1000000/VLOOKUP($C54,'Crisis Indicator Data'!$C$3:$H$198,5,FALSE)))</f>
        <v>0.29992673992673996</v>
      </c>
      <c r="P54" s="140">
        <f>IF(J54="x","x",(J54*1000000/VLOOKUP($C54,'Crisis Indicator Data'!$C$3:$H$198,5,FALSE)))</f>
        <v>8.7912087912087912E-3</v>
      </c>
      <c r="Q54" s="230">
        <f t="shared" si="4"/>
        <v>4</v>
      </c>
      <c r="R54" s="230">
        <f t="shared" si="5"/>
        <v>4.0999999999999996</v>
      </c>
    </row>
    <row r="55" spans="1:18" x14ac:dyDescent="0.35">
      <c r="A55" s="145" t="str">
        <f>'Crisis Indicator Data'!A52</f>
        <v>Complex crisis in Libya</v>
      </c>
      <c r="B55" s="146" t="str">
        <f>'Crisis Indicator Data'!B52</f>
        <v>Multiple crises country</v>
      </c>
      <c r="C55" s="146" t="str">
        <f>'Crisis Indicator Data'!C52</f>
        <v>LBY001</v>
      </c>
      <c r="D55" s="146" t="str">
        <f>'Crisis Indicator Data'!D52</f>
        <v>Libya</v>
      </c>
      <c r="E55" s="146" t="str">
        <f>'Crisis Indicator Data'!E52</f>
        <v>LBY</v>
      </c>
      <c r="F55" s="152">
        <f>IF('Crisis Indicator Data'!Q52="x","x",('Crisis Indicator Data'!Q52/1000000))</f>
        <v>4.9000000000000004</v>
      </c>
      <c r="G55" s="152">
        <f>IF('Crisis Indicator Data'!R52="x","x",('Crisis Indicator Data'!R52/1000000))</f>
        <v>1.2</v>
      </c>
      <c r="H55" s="152">
        <f>IF('Crisis Indicator Data'!S52="x","x",('Crisis Indicator Data'!S52/1000000))</f>
        <v>0.871</v>
      </c>
      <c r="I55" s="152">
        <f>IF('Crisis Indicator Data'!T52="x","x",('Crisis Indicator Data'!T52/1000000))</f>
        <v>0.27300000000000002</v>
      </c>
      <c r="J55" s="152">
        <f>IF('Crisis Indicator Data'!U52="x","x",('Crisis Indicator Data'!U52/1000000))</f>
        <v>0.156</v>
      </c>
      <c r="K55" s="236">
        <f t="shared" si="3"/>
        <v>3.5</v>
      </c>
      <c r="L55" s="140">
        <f>IF(F55="x","x",(F55*1000000/VLOOKUP($C55,'Crisis Indicator Data'!$C$3:$H$198,5,FALSE)))</f>
        <v>0.66216216216216217</v>
      </c>
      <c r="M55" s="140">
        <f>IF(G55="x","x",(G55*1000000/VLOOKUP($C55,'Crisis Indicator Data'!$C$3:$H$198,5,FALSE)))</f>
        <v>0.16216216216216217</v>
      </c>
      <c r="N55" s="140">
        <f>IF(H55="x","x",(H55*1000000/VLOOKUP($C55,'Crisis Indicator Data'!$C$3:$H$198,5,FALSE)))</f>
        <v>0.11770270270270271</v>
      </c>
      <c r="O55" s="140">
        <f>IF(I55="x","x",(I55*1000000/VLOOKUP($C55,'Crisis Indicator Data'!$C$3:$H$198,5,FALSE)))</f>
        <v>3.689189189189189E-2</v>
      </c>
      <c r="P55" s="140">
        <f>IF(J55="x","x",(J55*1000000/VLOOKUP($C55,'Crisis Indicator Data'!$C$3:$H$198,5,FALSE)))</f>
        <v>2.1081081081081081E-2</v>
      </c>
      <c r="Q55" s="230">
        <f t="shared" si="4"/>
        <v>4</v>
      </c>
      <c r="R55" s="230">
        <f t="shared" si="5"/>
        <v>3.75</v>
      </c>
    </row>
    <row r="56" spans="1:18" x14ac:dyDescent="0.35">
      <c r="A56" s="145" t="str">
        <f>'Crisis Indicator Data'!A53</f>
        <v>Mixed migration flows in Libya</v>
      </c>
      <c r="B56" s="146" t="str">
        <f>'Crisis Indicator Data'!B53</f>
        <v>International displacement</v>
      </c>
      <c r="C56" s="146" t="str">
        <f>'Crisis Indicator Data'!C53</f>
        <v>LBY002</v>
      </c>
      <c r="D56" s="146" t="str">
        <f>'Crisis Indicator Data'!D53</f>
        <v>Libya</v>
      </c>
      <c r="E56" s="146" t="str">
        <f>'Crisis Indicator Data'!E53</f>
        <v>LBY</v>
      </c>
      <c r="F56" s="152">
        <f>IF('Crisis Indicator Data'!Q53="x","x",('Crisis Indicator Data'!Q53/1000000))</f>
        <v>6.766</v>
      </c>
      <c r="G56" s="152">
        <f>IF('Crisis Indicator Data'!R53="x","x",('Crisis Indicator Data'!R53/1000000))</f>
        <v>0.28599999999999998</v>
      </c>
      <c r="H56" s="152">
        <f>IF('Crisis Indicator Data'!S53="x","x",('Crisis Indicator Data'!S53/1000000))</f>
        <v>6.5000000000000002E-2</v>
      </c>
      <c r="I56" s="152">
        <f>IF('Crisis Indicator Data'!T53="x","x",('Crisis Indicator Data'!T53/1000000))</f>
        <v>0.27700000000000002</v>
      </c>
      <c r="J56" s="152">
        <f>IF('Crisis Indicator Data'!U53="x","x",('Crisis Indicator Data'!U53/1000000))</f>
        <v>6.0000000000000001E-3</v>
      </c>
      <c r="K56" s="236">
        <f t="shared" si="3"/>
        <v>2.6</v>
      </c>
      <c r="L56" s="140">
        <f>IF(F56="x","x",(F56*1000000/VLOOKUP($C56,'Crisis Indicator Data'!$C$3:$H$198,5,FALSE)))</f>
        <v>0.91432432432432431</v>
      </c>
      <c r="M56" s="140">
        <f>IF(G56="x","x",(G56*1000000/VLOOKUP($C56,'Crisis Indicator Data'!$C$3:$H$198,5,FALSE)))</f>
        <v>3.8648648648648649E-2</v>
      </c>
      <c r="N56" s="140">
        <f>IF(H56="x","x",(H56*1000000/VLOOKUP($C56,'Crisis Indicator Data'!$C$3:$H$198,5,FALSE)))</f>
        <v>8.7837837837837843E-3</v>
      </c>
      <c r="O56" s="140">
        <f>IF(I56="x","x",(I56*1000000/VLOOKUP($C56,'Crisis Indicator Data'!$C$3:$H$198,5,FALSE)))</f>
        <v>3.7432432432432432E-2</v>
      </c>
      <c r="P56" s="140">
        <f>IF(J56="x","x",(J56*1000000/VLOOKUP($C56,'Crisis Indicator Data'!$C$3:$H$198,5,FALSE)))</f>
        <v>8.1081081081081077E-4</v>
      </c>
      <c r="Q56" s="230">
        <f t="shared" si="4"/>
        <v>2</v>
      </c>
      <c r="R56" s="230">
        <f t="shared" si="5"/>
        <v>2.2999999999999998</v>
      </c>
    </row>
    <row r="57" spans="1:18" x14ac:dyDescent="0.35">
      <c r="A57" s="145" t="str">
        <f>'Crisis Indicator Data'!A54</f>
        <v>Drought in Lesotho</v>
      </c>
      <c r="B57" s="146" t="str">
        <f>'Crisis Indicator Data'!B54</f>
        <v>Drought</v>
      </c>
      <c r="C57" s="146" t="str">
        <f>'Crisis Indicator Data'!C54</f>
        <v>LSO002</v>
      </c>
      <c r="D57" s="146" t="str">
        <f>'Crisis Indicator Data'!D54</f>
        <v>Lesotho</v>
      </c>
      <c r="E57" s="146" t="str">
        <f>'Crisis Indicator Data'!E54</f>
        <v>LSO</v>
      </c>
      <c r="F57" s="152">
        <f>IF('Crisis Indicator Data'!Q54="x","x",('Crisis Indicator Data'!Q54/1000000))</f>
        <v>0.60199999999999998</v>
      </c>
      <c r="G57" s="152">
        <f>IF('Crisis Indicator Data'!R54="x","x",('Crisis Indicator Data'!R54/1000000))</f>
        <v>0.56100000000000005</v>
      </c>
      <c r="H57" s="152">
        <f>IF('Crisis Indicator Data'!S54="x","x",('Crisis Indicator Data'!S54/1000000))</f>
        <v>0.312</v>
      </c>
      <c r="I57" s="152">
        <f>IF('Crisis Indicator Data'!T54="x","x",('Crisis Indicator Data'!T54/1000000))</f>
        <v>0</v>
      </c>
      <c r="J57" s="152">
        <f>IF('Crisis Indicator Data'!U54="x","x",('Crisis Indicator Data'!U54/1000000))</f>
        <v>0</v>
      </c>
      <c r="K57" s="236">
        <f t="shared" si="3"/>
        <v>2.5</v>
      </c>
      <c r="L57" s="140">
        <f>IF(F57="x","x",(F57*1000000/VLOOKUP($C57,'Crisis Indicator Data'!$C$3:$H$198,5,FALSE)))</f>
        <v>0.40813559322033899</v>
      </c>
      <c r="M57" s="140">
        <f>IF(G57="x","x",(G57*1000000/VLOOKUP($C57,'Crisis Indicator Data'!$C$3:$H$198,5,FALSE)))</f>
        <v>0.38033898305084746</v>
      </c>
      <c r="N57" s="140">
        <f>IF(H57="x","x",(H57*1000000/VLOOKUP($C57,'Crisis Indicator Data'!$C$3:$H$198,5,FALSE)))</f>
        <v>0.21152542372881356</v>
      </c>
      <c r="O57" s="140">
        <f>IF(I57="x","x",(I57*1000000/VLOOKUP($C57,'Crisis Indicator Data'!$C$3:$H$198,5,FALSE)))</f>
        <v>0</v>
      </c>
      <c r="P57" s="140">
        <f>IF(J57="x","x",(J57*1000000/VLOOKUP($C57,'Crisis Indicator Data'!$C$3:$H$198,5,FALSE)))</f>
        <v>0</v>
      </c>
      <c r="Q57" s="230">
        <f t="shared" si="4"/>
        <v>3</v>
      </c>
      <c r="R57" s="230">
        <f t="shared" si="5"/>
        <v>2.75</v>
      </c>
    </row>
    <row r="58" spans="1:18" x14ac:dyDescent="0.35">
      <c r="A58" s="145" t="str">
        <f>'Crisis Indicator Data'!A55</f>
        <v>Mixed migration flows in Morocco</v>
      </c>
      <c r="B58" s="146" t="str">
        <f>'Crisis Indicator Data'!B55</f>
        <v>International displacement</v>
      </c>
      <c r="C58" s="146" t="str">
        <f>'Crisis Indicator Data'!C55</f>
        <v>MAR002</v>
      </c>
      <c r="D58" s="146" t="str">
        <f>'Crisis Indicator Data'!D55</f>
        <v>Morocco</v>
      </c>
      <c r="E58" s="146" t="str">
        <f>'Crisis Indicator Data'!E55</f>
        <v>MAR</v>
      </c>
      <c r="F58" s="152" t="str">
        <f>IF('Crisis Indicator Data'!Q55="x","x",('Crisis Indicator Data'!Q55/1000000))</f>
        <v>x</v>
      </c>
      <c r="G58" s="152" t="str">
        <f>IF('Crisis Indicator Data'!R55="x","x",('Crisis Indicator Data'!R55/1000000))</f>
        <v>x</v>
      </c>
      <c r="H58" s="152" t="str">
        <f>IF('Crisis Indicator Data'!S55="x","x",('Crisis Indicator Data'!S55/1000000))</f>
        <v>x</v>
      </c>
      <c r="I58" s="152" t="str">
        <f>IF('Crisis Indicator Data'!T55="x","x",('Crisis Indicator Data'!T55/1000000))</f>
        <v>x</v>
      </c>
      <c r="J58" s="152" t="str">
        <f>IF('Crisis Indicator Data'!U55="x","x",('Crisis Indicator Data'!U55/1000000))</f>
        <v>x</v>
      </c>
      <c r="K58" s="236" t="str">
        <f t="shared" si="3"/>
        <v>x</v>
      </c>
      <c r="L58" s="140" t="str">
        <f>IF(F58="x","x",(F58*1000000/VLOOKUP($C58,'Crisis Indicator Data'!$C$3:$H$198,5,FALSE)))</f>
        <v>x</v>
      </c>
      <c r="M58" s="140" t="str">
        <f>IF(G58="x","x",(G58*1000000/VLOOKUP($C58,'Crisis Indicator Data'!$C$3:$H$198,5,FALSE)))</f>
        <v>x</v>
      </c>
      <c r="N58" s="140" t="str">
        <f>IF(H58="x","x",(H58*1000000/VLOOKUP($C58,'Crisis Indicator Data'!$C$3:$H$198,5,FALSE)))</f>
        <v>x</v>
      </c>
      <c r="O58" s="140" t="str">
        <f>IF(I58="x","x",(I58*1000000/VLOOKUP($C58,'Crisis Indicator Data'!$C$3:$H$198,5,FALSE)))</f>
        <v>x</v>
      </c>
      <c r="P58" s="140" t="str">
        <f>IF(J58="x","x",(J58*1000000/VLOOKUP($C58,'Crisis Indicator Data'!$C$3:$H$198,5,FALSE)))</f>
        <v>x</v>
      </c>
      <c r="Q58" s="230" t="str">
        <f t="shared" si="4"/>
        <v>x</v>
      </c>
      <c r="R58" s="230" t="str">
        <f t="shared" si="5"/>
        <v>x</v>
      </c>
    </row>
    <row r="59" spans="1:18" x14ac:dyDescent="0.35">
      <c r="A59" s="145" t="str">
        <f>'Crisis Indicator Data'!A56</f>
        <v>Drought in Madagascar</v>
      </c>
      <c r="B59" s="146" t="str">
        <f>'Crisis Indicator Data'!B56</f>
        <v>Drought</v>
      </c>
      <c r="C59" s="146" t="str">
        <f>'Crisis Indicator Data'!C56</f>
        <v>MDG002</v>
      </c>
      <c r="D59" s="146" t="str">
        <f>'Crisis Indicator Data'!D56</f>
        <v>Madagascar</v>
      </c>
      <c r="E59" s="146" t="str">
        <f>'Crisis Indicator Data'!E56</f>
        <v>MDG</v>
      </c>
      <c r="F59" s="152">
        <f>IF('Crisis Indicator Data'!Q56="x","x",('Crisis Indicator Data'!Q56/1000000))</f>
        <v>1.304</v>
      </c>
      <c r="G59" s="152">
        <f>IF('Crisis Indicator Data'!R56="x","x",('Crisis Indicator Data'!R56/1000000))</f>
        <v>6.6000000000000003E-2</v>
      </c>
      <c r="H59" s="152">
        <f>IF('Crisis Indicator Data'!S56="x","x",('Crisis Indicator Data'!S56/1000000))</f>
        <v>0.80100000000000005</v>
      </c>
      <c r="I59" s="152">
        <f>IF('Crisis Indicator Data'!T56="x","x",('Crisis Indicator Data'!T56/1000000))</f>
        <v>0.48399999999999999</v>
      </c>
      <c r="J59" s="152">
        <f>IF('Crisis Indicator Data'!U56="x","x",('Crisis Indicator Data'!U56/1000000))</f>
        <v>2.8000000000000001E-2</v>
      </c>
      <c r="K59" s="236">
        <f t="shared" si="3"/>
        <v>3.5</v>
      </c>
      <c r="L59" s="140">
        <f>IF(F59="x","x",(F59*1000000/VLOOKUP($C59,'Crisis Indicator Data'!$C$3:$H$198,5,FALSE)))</f>
        <v>0.48602310846067837</v>
      </c>
      <c r="M59" s="140">
        <f>IF(G59="x","x",(G59*1000000/VLOOKUP($C59,'Crisis Indicator Data'!$C$3:$H$198,5,FALSE)))</f>
        <v>2.4599329109206113E-2</v>
      </c>
      <c r="N59" s="140">
        <f>IF(H59="x","x",(H59*1000000/VLOOKUP($C59,'Crisis Indicator Data'!$C$3:$H$198,5,FALSE)))</f>
        <v>0.29854640327991055</v>
      </c>
      <c r="O59" s="140">
        <f>IF(I59="x","x",(I59*1000000/VLOOKUP($C59,'Crisis Indicator Data'!$C$3:$H$198,5,FALSE)))</f>
        <v>0.18039508013417815</v>
      </c>
      <c r="P59" s="140">
        <f>IF(J59="x","x",(J59*1000000/VLOOKUP($C59,'Crisis Indicator Data'!$C$3:$H$198,5,FALSE)))</f>
        <v>1.0436079016026835E-2</v>
      </c>
      <c r="Q59" s="230">
        <f t="shared" si="4"/>
        <v>4</v>
      </c>
      <c r="R59" s="230">
        <f t="shared" si="5"/>
        <v>3.75</v>
      </c>
    </row>
    <row r="60" spans="1:18" x14ac:dyDescent="0.35">
      <c r="A60" s="145" t="str">
        <f>'Crisis Indicator Data'!A57</f>
        <v>Multiple crisis in Mexico</v>
      </c>
      <c r="B60" s="146" t="str">
        <f>'Crisis Indicator Data'!B57</f>
        <v>Multiple crises country</v>
      </c>
      <c r="C60" s="146" t="str">
        <f>'Crisis Indicator Data'!C57</f>
        <v>MEX001</v>
      </c>
      <c r="D60" s="146" t="str">
        <f>'Crisis Indicator Data'!D57</f>
        <v>Mexico</v>
      </c>
      <c r="E60" s="146" t="str">
        <f>'Crisis Indicator Data'!E57</f>
        <v>MEX</v>
      </c>
      <c r="F60" s="152">
        <f>IF('Crisis Indicator Data'!Q57="x","x",('Crisis Indicator Data'!Q57/1000000))</f>
        <v>124.227</v>
      </c>
      <c r="G60" s="152">
        <f>IF('Crisis Indicator Data'!R57="x","x",('Crisis Indicator Data'!R57/1000000))</f>
        <v>0.32100000000000001</v>
      </c>
      <c r="H60" s="152" t="str">
        <f>IF('Crisis Indicator Data'!S57="x","x",('Crisis Indicator Data'!S57/1000000))</f>
        <v>x</v>
      </c>
      <c r="I60" s="152" t="str">
        <f>IF('Crisis Indicator Data'!T57="x","x",('Crisis Indicator Data'!T57/1000000))</f>
        <v>x</v>
      </c>
      <c r="J60" s="152" t="str">
        <f>IF('Crisis Indicator Data'!U57="x","x",('Crisis Indicator Data'!U57/1000000))</f>
        <v>x</v>
      </c>
      <c r="K60" s="236" t="str">
        <f t="shared" si="3"/>
        <v>x</v>
      </c>
      <c r="L60" s="140">
        <f>IF(F60="x","x",(F60*1000000/VLOOKUP($C60,'Crisis Indicator Data'!$C$3:$H$198,5,FALSE)))</f>
        <v>1</v>
      </c>
      <c r="M60" s="140">
        <f>IF(G60="x","x",(G60*1000000/VLOOKUP($C60,'Crisis Indicator Data'!$C$3:$H$198,5,FALSE)))</f>
        <v>2.5839793281653748E-3</v>
      </c>
      <c r="N60" s="140" t="str">
        <f>IF(H60="x","x",(H60*1000000/VLOOKUP($C60,'Crisis Indicator Data'!$C$3:$H$198,5,FALSE)))</f>
        <v>x</v>
      </c>
      <c r="O60" s="140" t="str">
        <f>IF(I60="x","x",(I60*1000000/VLOOKUP($C60,'Crisis Indicator Data'!$C$3:$H$198,5,FALSE)))</f>
        <v>x</v>
      </c>
      <c r="P60" s="140" t="str">
        <f>IF(J60="x","x",(J60*1000000/VLOOKUP($C60,'Crisis Indicator Data'!$C$3:$H$198,5,FALSE)))</f>
        <v>x</v>
      </c>
      <c r="Q60" s="230" t="str">
        <f t="shared" si="4"/>
        <v>x</v>
      </c>
      <c r="R60" s="230" t="str">
        <f t="shared" si="5"/>
        <v>x</v>
      </c>
    </row>
    <row r="61" spans="1:18" x14ac:dyDescent="0.35">
      <c r="A61" s="145" t="str">
        <f>'Crisis Indicator Data'!A58</f>
        <v>Criminal Violence in Mexico</v>
      </c>
      <c r="B61" s="146" t="str">
        <f>'Crisis Indicator Data'!B58</f>
        <v>Other type of violence</v>
      </c>
      <c r="C61" s="146" t="str">
        <f>'Crisis Indicator Data'!C58</f>
        <v>MEX002</v>
      </c>
      <c r="D61" s="146" t="str">
        <f>'Crisis Indicator Data'!D58</f>
        <v>Mexico</v>
      </c>
      <c r="E61" s="146" t="str">
        <f>'Crisis Indicator Data'!E58</f>
        <v>MEX</v>
      </c>
      <c r="F61" s="152">
        <f>IF('Crisis Indicator Data'!Q58="x","x",('Crisis Indicator Data'!Q58/1000000))</f>
        <v>124.227</v>
      </c>
      <c r="G61" s="152">
        <f>IF('Crisis Indicator Data'!R58="x","x",('Crisis Indicator Data'!R58/1000000))</f>
        <v>0.32100000000000001</v>
      </c>
      <c r="H61" s="152" t="str">
        <f>IF('Crisis Indicator Data'!S58="x","x",('Crisis Indicator Data'!S58/1000000))</f>
        <v>x</v>
      </c>
      <c r="I61" s="152" t="str">
        <f>IF('Crisis Indicator Data'!T58="x","x",('Crisis Indicator Data'!T58/1000000))</f>
        <v>x</v>
      </c>
      <c r="J61" s="152" t="str">
        <f>IF('Crisis Indicator Data'!U58="x","x",('Crisis Indicator Data'!U58/1000000))</f>
        <v>x</v>
      </c>
      <c r="K61" s="236" t="str">
        <f t="shared" si="3"/>
        <v>x</v>
      </c>
      <c r="L61" s="140">
        <f>IF(F61="x","x",(F61*1000000/VLOOKUP($C61,'Crisis Indicator Data'!$C$3:$H$198,5,FALSE)))</f>
        <v>0.96320906863505262</v>
      </c>
      <c r="M61" s="140">
        <f>IF(G61="x","x",(G61*1000000/VLOOKUP($C61,'Crisis Indicator Data'!$C$3:$H$198,5,FALSE)))</f>
        <v>2.4889123220543995E-3</v>
      </c>
      <c r="N61" s="140" t="str">
        <f>IF(H61="x","x",(H61*1000000/VLOOKUP($C61,'Crisis Indicator Data'!$C$3:$H$198,5,FALSE)))</f>
        <v>x</v>
      </c>
      <c r="O61" s="140" t="str">
        <f>IF(I61="x","x",(I61*1000000/VLOOKUP($C61,'Crisis Indicator Data'!$C$3:$H$198,5,FALSE)))</f>
        <v>x</v>
      </c>
      <c r="P61" s="140" t="str">
        <f>IF(J61="x","x",(J61*1000000/VLOOKUP($C61,'Crisis Indicator Data'!$C$3:$H$198,5,FALSE)))</f>
        <v>x</v>
      </c>
      <c r="Q61" s="230" t="str">
        <f t="shared" si="4"/>
        <v>x</v>
      </c>
      <c r="R61" s="230" t="str">
        <f t="shared" si="5"/>
        <v>x</v>
      </c>
    </row>
    <row r="62" spans="1:18" x14ac:dyDescent="0.35">
      <c r="A62" s="145" t="str">
        <f>'Crisis Indicator Data'!A59</f>
        <v>Mixed Migration in Mexico</v>
      </c>
      <c r="B62" s="146" t="str">
        <f>'Crisis Indicator Data'!B59</f>
        <v>International displacement</v>
      </c>
      <c r="C62" s="146" t="str">
        <f>'Crisis Indicator Data'!C59</f>
        <v>MEX003</v>
      </c>
      <c r="D62" s="146" t="str">
        <f>'Crisis Indicator Data'!D59</f>
        <v>Mexico</v>
      </c>
      <c r="E62" s="146" t="str">
        <f>'Crisis Indicator Data'!E59</f>
        <v>MEX</v>
      </c>
      <c r="F62" s="152">
        <f>IF('Crisis Indicator Data'!Q59="x","x",('Crisis Indicator Data'!Q59/1000000))</f>
        <v>124.227</v>
      </c>
      <c r="G62" s="152">
        <f>IF('Crisis Indicator Data'!R59="x","x",('Crisis Indicator Data'!R59/1000000))</f>
        <v>0.32100000000000001</v>
      </c>
      <c r="H62" s="152" t="str">
        <f>IF('Crisis Indicator Data'!S59="x","x",('Crisis Indicator Data'!S59/1000000))</f>
        <v>x</v>
      </c>
      <c r="I62" s="152" t="str">
        <f>IF('Crisis Indicator Data'!T59="x","x",('Crisis Indicator Data'!T59/1000000))</f>
        <v>x</v>
      </c>
      <c r="J62" s="152" t="str">
        <f>IF('Crisis Indicator Data'!U59="x","x",('Crisis Indicator Data'!U59/1000000))</f>
        <v>x</v>
      </c>
      <c r="K62" s="236" t="str">
        <f t="shared" si="3"/>
        <v>x</v>
      </c>
      <c r="L62" s="140">
        <f>IF(F62="x","x",(F62*1000000/VLOOKUP($C62,'Crisis Indicator Data'!$C$3:$H$198,5,FALSE)))</f>
        <v>1</v>
      </c>
      <c r="M62" s="140">
        <f>IF(G62="x","x",(G62*1000000/VLOOKUP($C62,'Crisis Indicator Data'!$C$3:$H$198,5,FALSE)))</f>
        <v>2.5839793281653748E-3</v>
      </c>
      <c r="N62" s="140" t="str">
        <f>IF(H62="x","x",(H62*1000000/VLOOKUP($C62,'Crisis Indicator Data'!$C$3:$H$198,5,FALSE)))</f>
        <v>x</v>
      </c>
      <c r="O62" s="140" t="str">
        <f>IF(I62="x","x",(I62*1000000/VLOOKUP($C62,'Crisis Indicator Data'!$C$3:$H$198,5,FALSE)))</f>
        <v>x</v>
      </c>
      <c r="P62" s="140" t="str">
        <f>IF(J62="x","x",(J62*1000000/VLOOKUP($C62,'Crisis Indicator Data'!$C$3:$H$198,5,FALSE)))</f>
        <v>x</v>
      </c>
      <c r="Q62" s="230" t="str">
        <f t="shared" si="4"/>
        <v>x</v>
      </c>
      <c r="R62" s="230" t="str">
        <f t="shared" si="5"/>
        <v>x</v>
      </c>
    </row>
    <row r="63" spans="1:18" x14ac:dyDescent="0.35">
      <c r="A63" s="145" t="str">
        <f>'Crisis Indicator Data'!A60</f>
        <v>Complex crisis in Mali</v>
      </c>
      <c r="B63" s="146" t="str">
        <f>'Crisis Indicator Data'!B60</f>
        <v>Complex crisis</v>
      </c>
      <c r="C63" s="146" t="str">
        <f>'Crisis Indicator Data'!C60</f>
        <v>MLI001</v>
      </c>
      <c r="D63" s="146" t="str">
        <f>'Crisis Indicator Data'!D60</f>
        <v>Mali</v>
      </c>
      <c r="E63" s="146" t="str">
        <f>'Crisis Indicator Data'!E60</f>
        <v>MLI</v>
      </c>
      <c r="F63" s="152">
        <f>IF('Crisis Indicator Data'!Q60="x","x",('Crisis Indicator Data'!Q60/1000000))</f>
        <v>8.6910000000000007</v>
      </c>
      <c r="G63" s="152">
        <f>IF('Crisis Indicator Data'!R60="x","x",('Crisis Indicator Data'!R60/1000000))</f>
        <v>5.8120000000000003</v>
      </c>
      <c r="H63" s="152">
        <f>IF('Crisis Indicator Data'!S60="x","x",('Crisis Indicator Data'!S60/1000000))</f>
        <v>3.7</v>
      </c>
      <c r="I63" s="152">
        <f>IF('Crisis Indicator Data'!T60="x","x",('Crisis Indicator Data'!T60/1000000))</f>
        <v>2.2000000000000002</v>
      </c>
      <c r="J63" s="152">
        <f>IF('Crisis Indicator Data'!U60="x","x",('Crisis Indicator Data'!U60/1000000))</f>
        <v>0</v>
      </c>
      <c r="K63" s="236">
        <f t="shared" si="3"/>
        <v>4.5999999999999996</v>
      </c>
      <c r="L63" s="140">
        <f>IF(F63="x","x",(F63*1000000/VLOOKUP($C63,'Crisis Indicator Data'!$C$3:$H$198,5,FALSE)))</f>
        <v>0.42598764826977747</v>
      </c>
      <c r="M63" s="140">
        <f>IF(G63="x","x",(G63*1000000/VLOOKUP($C63,'Crisis Indicator Data'!$C$3:$H$198,5,FALSE)))</f>
        <v>0.28487403195765121</v>
      </c>
      <c r="N63" s="140">
        <f>IF(H63="x","x",(H63*1000000/VLOOKUP($C63,'Crisis Indicator Data'!$C$3:$H$198,5,FALSE)))</f>
        <v>0.18135476914028037</v>
      </c>
      <c r="O63" s="140">
        <f>IF(I63="x","x",(I63*1000000/VLOOKUP($C63,'Crisis Indicator Data'!$C$3:$H$198,5,FALSE)))</f>
        <v>0.1078325654347613</v>
      </c>
      <c r="P63" s="140">
        <f>IF(J63="x","x",(J63*1000000/VLOOKUP($C63,'Crisis Indicator Data'!$C$3:$H$198,5,FALSE)))</f>
        <v>0</v>
      </c>
      <c r="Q63" s="230">
        <f t="shared" si="4"/>
        <v>4</v>
      </c>
      <c r="R63" s="230">
        <f t="shared" si="5"/>
        <v>4.3</v>
      </c>
    </row>
    <row r="64" spans="1:18" x14ac:dyDescent="0.35">
      <c r="A64" s="145" t="str">
        <f>'Crisis Indicator Data'!A61</f>
        <v>Multiple crises in Myanmar</v>
      </c>
      <c r="B64" s="146" t="str">
        <f>'Crisis Indicator Data'!B61</f>
        <v>Multiple crises country</v>
      </c>
      <c r="C64" s="146" t="str">
        <f>'Crisis Indicator Data'!C61</f>
        <v>MMR001</v>
      </c>
      <c r="D64" s="146" t="str">
        <f>'Crisis Indicator Data'!D61</f>
        <v>Myanmar</v>
      </c>
      <c r="E64" s="146" t="str">
        <f>'Crisis Indicator Data'!E61</f>
        <v>MMR</v>
      </c>
      <c r="F64" s="152">
        <f>IF('Crisis Indicator Data'!Q61="x","x",('Crisis Indicator Data'!Q61/1000000))</f>
        <v>36.701999999999998</v>
      </c>
      <c r="G64" s="152">
        <f>IF('Crisis Indicator Data'!R61="x","x",('Crisis Indicator Data'!R61/1000000))</f>
        <v>3.6190000000000002</v>
      </c>
      <c r="H64" s="152">
        <f>IF('Crisis Indicator Data'!S61="x","x",('Crisis Indicator Data'!S61/1000000))</f>
        <v>3.0470000000000002</v>
      </c>
      <c r="I64" s="152">
        <f>IF('Crisis Indicator Data'!T61="x","x",('Crisis Indicator Data'!T61/1000000))</f>
        <v>0.498</v>
      </c>
      <c r="J64" s="152">
        <f>IF('Crisis Indicator Data'!U61="x","x",('Crisis Indicator Data'!U61/1000000))</f>
        <v>0.15</v>
      </c>
      <c r="K64" s="236">
        <f t="shared" si="3"/>
        <v>4.3</v>
      </c>
      <c r="L64" s="140">
        <f>IF(F64="x","x",(F64*1000000/VLOOKUP($C64,'Crisis Indicator Data'!$C$3:$H$198,5,FALSE)))</f>
        <v>0.83744809017478206</v>
      </c>
      <c r="M64" s="140">
        <f>IF(G64="x","x",(G64*1000000/VLOOKUP($C64,'Crisis Indicator Data'!$C$3:$H$198,5,FALSE)))</f>
        <v>8.2576552731255415E-2</v>
      </c>
      <c r="N64" s="140">
        <f>IF(H64="x","x",(H64*1000000/VLOOKUP($C64,'Crisis Indicator Data'!$C$3:$H$198,5,FALSE)))</f>
        <v>6.9524939533610192E-2</v>
      </c>
      <c r="O64" s="140">
        <f>IF(I64="x","x",(I64*1000000/VLOOKUP($C64,'Crisis Indicator Data'!$C$3:$H$198,5,FALSE)))</f>
        <v>1.1363117783963856E-2</v>
      </c>
      <c r="P64" s="140">
        <f>IF(J64="x","x",(J64*1000000/VLOOKUP($C64,'Crisis Indicator Data'!$C$3:$H$198,5,FALSE)))</f>
        <v>3.4226258385433306E-3</v>
      </c>
      <c r="Q64" s="230">
        <f t="shared" si="4"/>
        <v>3</v>
      </c>
      <c r="R64" s="230">
        <f t="shared" si="5"/>
        <v>3.65</v>
      </c>
    </row>
    <row r="65" spans="1:18" x14ac:dyDescent="0.35">
      <c r="A65" s="145" t="str">
        <f>'Crisis Indicator Data'!A62</f>
        <v>Rakhine Conflict</v>
      </c>
      <c r="B65" s="146" t="str">
        <f>'Crisis Indicator Data'!B62</f>
        <v>Conflict</v>
      </c>
      <c r="C65" s="146" t="str">
        <f>'Crisis Indicator Data'!C62</f>
        <v>MMR002</v>
      </c>
      <c r="D65" s="146" t="str">
        <f>'Crisis Indicator Data'!D62</f>
        <v>Myanmar</v>
      </c>
      <c r="E65" s="146" t="str">
        <f>'Crisis Indicator Data'!E62</f>
        <v>MMR</v>
      </c>
      <c r="F65" s="152">
        <f>IF('Crisis Indicator Data'!Q62="x","x",('Crisis Indicator Data'!Q62/1000000))</f>
        <v>2.3180000000000001</v>
      </c>
      <c r="G65" s="152">
        <f>IF('Crisis Indicator Data'!R62="x","x",('Crisis Indicator Data'!R62/1000000))</f>
        <v>0.72899999999999998</v>
      </c>
      <c r="H65" s="152">
        <f>IF('Crisis Indicator Data'!S62="x","x",('Crisis Indicator Data'!S62/1000000))</f>
        <v>0.247</v>
      </c>
      <c r="I65" s="152">
        <f>IF('Crisis Indicator Data'!T62="x","x",('Crisis Indicator Data'!T62/1000000))</f>
        <v>0.437</v>
      </c>
      <c r="J65" s="152">
        <f>IF('Crisis Indicator Data'!U62="x","x",('Crisis Indicator Data'!U62/1000000))</f>
        <v>0.15</v>
      </c>
      <c r="K65" s="236">
        <f t="shared" si="3"/>
        <v>3.2</v>
      </c>
      <c r="L65" s="140">
        <f>IF(F65="x","x",(F65*1000000/VLOOKUP($C65,'Crisis Indicator Data'!$C$3:$H$198,5,FALSE)))</f>
        <v>0.59711488923235445</v>
      </c>
      <c r="M65" s="140">
        <f>IF(G65="x","x",(G65*1000000/VLOOKUP($C65,'Crisis Indicator Data'!$C$3:$H$198,5,FALSE)))</f>
        <v>0.18778979907264295</v>
      </c>
      <c r="N65" s="140">
        <f>IF(H65="x","x",(H65*1000000/VLOOKUP($C65,'Crisis Indicator Data'!$C$3:$H$198,5,FALSE)))</f>
        <v>6.3626996393611537E-2</v>
      </c>
      <c r="O65" s="140">
        <f>IF(I65="x","x",(I65*1000000/VLOOKUP($C65,'Crisis Indicator Data'!$C$3:$H$198,5,FALSE)))</f>
        <v>0.11257083977331273</v>
      </c>
      <c r="P65" s="140">
        <f>IF(J65="x","x",(J65*1000000/VLOOKUP($C65,'Crisis Indicator Data'!$C$3:$H$198,5,FALSE)))</f>
        <v>3.8639876352395672E-2</v>
      </c>
      <c r="Q65" s="230">
        <f t="shared" si="4"/>
        <v>4</v>
      </c>
      <c r="R65" s="230">
        <f t="shared" si="5"/>
        <v>3.6</v>
      </c>
    </row>
    <row r="66" spans="1:18" x14ac:dyDescent="0.35">
      <c r="A66" s="145" t="str">
        <f>'Crisis Indicator Data'!A63</f>
        <v>Kachin and Shan Conflict</v>
      </c>
      <c r="B66" s="146" t="str">
        <f>'Crisis Indicator Data'!B63</f>
        <v>Conflict</v>
      </c>
      <c r="C66" s="146" t="str">
        <f>'Crisis Indicator Data'!C63</f>
        <v>MMR003</v>
      </c>
      <c r="D66" s="146" t="str">
        <f>'Crisis Indicator Data'!D63</f>
        <v>Myanmar</v>
      </c>
      <c r="E66" s="146" t="str">
        <f>'Crisis Indicator Data'!E63</f>
        <v>MMR</v>
      </c>
      <c r="F66" s="152">
        <f>IF('Crisis Indicator Data'!Q63="x","x",('Crisis Indicator Data'!Q63/1000000))</f>
        <v>2.9529999999999998</v>
      </c>
      <c r="G66" s="152">
        <f>IF('Crisis Indicator Data'!R63="x","x",('Crisis Indicator Data'!R63/1000000))</f>
        <v>2.6989999999999998</v>
      </c>
      <c r="H66" s="152">
        <f>IF('Crisis Indicator Data'!S63="x","x",('Crisis Indicator Data'!S63/1000000))</f>
        <v>0.8</v>
      </c>
      <c r="I66" s="152">
        <f>IF('Crisis Indicator Data'!T63="x","x",('Crisis Indicator Data'!T63/1000000))</f>
        <v>6.0999999999999999E-2</v>
      </c>
      <c r="J66" s="152">
        <f>IF('Crisis Indicator Data'!U63="x","x",('Crisis Indicator Data'!U63/1000000))</f>
        <v>0</v>
      </c>
      <c r="K66" s="236">
        <f t="shared" si="3"/>
        <v>3.2</v>
      </c>
      <c r="L66" s="140">
        <f>IF(F66="x","x",(F66*1000000/VLOOKUP($C66,'Crisis Indicator Data'!$C$3:$H$198,5,FALSE)))</f>
        <v>0.45340089052663901</v>
      </c>
      <c r="M66" s="140">
        <f>IF(G66="x","x",(G66*1000000/VLOOKUP($C66,'Crisis Indicator Data'!$C$3:$H$198,5,FALSE)))</f>
        <v>0.41440196530016887</v>
      </c>
      <c r="N66" s="140">
        <f>IF(H66="x","x",(H66*1000000/VLOOKUP($C66,'Crisis Indicator Data'!$C$3:$H$198,5,FALSE)))</f>
        <v>0.12283126055581145</v>
      </c>
      <c r="O66" s="140">
        <f>IF(I66="x","x",(I66*1000000/VLOOKUP($C66,'Crisis Indicator Data'!$C$3:$H$198,5,FALSE)))</f>
        <v>9.3658836173806225E-3</v>
      </c>
      <c r="P66" s="140">
        <f>IF(J66="x","x",(J66*1000000/VLOOKUP($C66,'Crisis Indicator Data'!$C$3:$H$198,5,FALSE)))</f>
        <v>0</v>
      </c>
      <c r="Q66" s="230">
        <f t="shared" si="4"/>
        <v>3</v>
      </c>
      <c r="R66" s="230">
        <f t="shared" si="5"/>
        <v>3.1</v>
      </c>
    </row>
    <row r="67" spans="1:18" x14ac:dyDescent="0.35">
      <c r="A67" s="145" t="str">
        <f>'Crisis Indicator Data'!A64</f>
        <v>Post-coup Violence in Myanmar</v>
      </c>
      <c r="B67" s="146" t="str">
        <f>'Crisis Indicator Data'!B64</f>
        <v>Conflict</v>
      </c>
      <c r="C67" s="146" t="str">
        <f>'Crisis Indicator Data'!C64</f>
        <v>MMR004</v>
      </c>
      <c r="D67" s="146" t="str">
        <f>'Crisis Indicator Data'!D64</f>
        <v>Myanmar</v>
      </c>
      <c r="E67" s="146" t="str">
        <f>'Crisis Indicator Data'!E64</f>
        <v>MMR</v>
      </c>
      <c r="F67" s="152">
        <f>IF('Crisis Indicator Data'!Q64="x","x",('Crisis Indicator Data'!Q64/1000000))</f>
        <v>31.431000000000001</v>
      </c>
      <c r="G67" s="152">
        <f>IF('Crisis Indicator Data'!R64="x","x",('Crisis Indicator Data'!R64/1000000))</f>
        <v>0.19</v>
      </c>
      <c r="H67" s="152">
        <f>IF('Crisis Indicator Data'!S64="x","x",('Crisis Indicator Data'!S64/1000000))</f>
        <v>2</v>
      </c>
      <c r="I67" s="152">
        <f>IF('Crisis Indicator Data'!T64="x","x",('Crisis Indicator Data'!T64/1000000))</f>
        <v>0</v>
      </c>
      <c r="J67" s="152">
        <f>IF('Crisis Indicator Data'!U64="x","x",('Crisis Indicator Data'!U64/1000000))</f>
        <v>0</v>
      </c>
      <c r="K67" s="236">
        <f t="shared" si="3"/>
        <v>3.8</v>
      </c>
      <c r="L67" s="140">
        <f>IF(F67="x","x",(F67*1000000/VLOOKUP($C67,'Crisis Indicator Data'!$C$3:$H$198,5,FALSE)))</f>
        <v>0.94017528641081627</v>
      </c>
      <c r="M67" s="140">
        <f>IF(G67="x","x",(G67*1000000/VLOOKUP($C67,'Crisis Indicator Data'!$C$3:$H$198,5,FALSE)))</f>
        <v>5.6833477909724508E-3</v>
      </c>
      <c r="N67" s="140">
        <f>IF(H67="x","x",(H67*1000000/VLOOKUP($C67,'Crisis Indicator Data'!$C$3:$H$198,5,FALSE)))</f>
        <v>5.982471358918369E-2</v>
      </c>
      <c r="O67" s="140">
        <f>IF(I67="x","x",(I67*1000000/VLOOKUP($C67,'Crisis Indicator Data'!$C$3:$H$198,5,FALSE)))</f>
        <v>0</v>
      </c>
      <c r="P67" s="140">
        <f>IF(J67="x","x",(J67*1000000/VLOOKUP($C67,'Crisis Indicator Data'!$C$3:$H$198,5,FALSE)))</f>
        <v>0</v>
      </c>
      <c r="Q67" s="230">
        <f t="shared" si="4"/>
        <v>3</v>
      </c>
      <c r="R67" s="230">
        <f t="shared" si="5"/>
        <v>3.4</v>
      </c>
    </row>
    <row r="68" spans="1:18" x14ac:dyDescent="0.35">
      <c r="A68" s="145" t="str">
        <f>'Crisis Indicator Data'!A65</f>
        <v>Cabo Delgado Islamist Insurgency</v>
      </c>
      <c r="B68" s="146" t="str">
        <f>'Crisis Indicator Data'!B65</f>
        <v>Other type of violence</v>
      </c>
      <c r="C68" s="146" t="str">
        <f>'Crisis Indicator Data'!C65</f>
        <v>MOZ004</v>
      </c>
      <c r="D68" s="146" t="str">
        <f>'Crisis Indicator Data'!D65</f>
        <v>Mozambique</v>
      </c>
      <c r="E68" s="146" t="str">
        <f>'Crisis Indicator Data'!E65</f>
        <v>MOZ</v>
      </c>
      <c r="F68" s="152">
        <f>IF('Crisis Indicator Data'!Q65="x","x",('Crisis Indicator Data'!Q65/1000000))</f>
        <v>7.9690000000000003</v>
      </c>
      <c r="G68" s="152">
        <f>IF('Crisis Indicator Data'!R65="x","x",('Crisis Indicator Data'!R65/1000000))</f>
        <v>1.0329999999999999</v>
      </c>
      <c r="H68" s="152">
        <f>IF('Crisis Indicator Data'!S65="x","x",('Crisis Indicator Data'!S65/1000000))</f>
        <v>1.2</v>
      </c>
      <c r="I68" s="152">
        <f>IF('Crisis Indicator Data'!T65="x","x",('Crisis Indicator Data'!T65/1000000))</f>
        <v>0.1</v>
      </c>
      <c r="J68" s="152">
        <f>IF('Crisis Indicator Data'!U65="x","x",('Crisis Indicator Data'!U65/1000000))</f>
        <v>0</v>
      </c>
      <c r="K68" s="236">
        <f t="shared" si="3"/>
        <v>3.5</v>
      </c>
      <c r="L68" s="140">
        <f>IF(F68="x","x",(F68*1000000/VLOOKUP($C68,'Crisis Indicator Data'!$C$3:$H$198,5,FALSE)))</f>
        <v>0.77353911861774416</v>
      </c>
      <c r="M68" s="140">
        <f>IF(G68="x","x",(G68*1000000/VLOOKUP($C68,'Crisis Indicator Data'!$C$3:$H$198,5,FALSE)))</f>
        <v>0.10027179188507085</v>
      </c>
      <c r="N68" s="140">
        <f>IF(H68="x","x",(H68*1000000/VLOOKUP($C68,'Crisis Indicator Data'!$C$3:$H$198,5,FALSE)))</f>
        <v>0.11648223645894001</v>
      </c>
      <c r="O68" s="140">
        <f>IF(I68="x","x",(I68*1000000/VLOOKUP($C68,'Crisis Indicator Data'!$C$3:$H$198,5,FALSE)))</f>
        <v>9.7068530382450006E-3</v>
      </c>
      <c r="P68" s="140">
        <f>IF(J68="x","x",(J68*1000000/VLOOKUP($C68,'Crisis Indicator Data'!$C$3:$H$198,5,FALSE)))</f>
        <v>0</v>
      </c>
      <c r="Q68" s="230">
        <f t="shared" si="4"/>
        <v>3</v>
      </c>
      <c r="R68" s="230">
        <f t="shared" si="5"/>
        <v>3.25</v>
      </c>
    </row>
    <row r="69" spans="1:18" x14ac:dyDescent="0.35">
      <c r="A69" s="145" t="str">
        <f>'Crisis Indicator Data'!A66</f>
        <v>Refugees from Mali in Mauritania</v>
      </c>
      <c r="B69" s="146" t="str">
        <f>'Crisis Indicator Data'!B66</f>
        <v>International displacement</v>
      </c>
      <c r="C69" s="146" t="str">
        <f>'Crisis Indicator Data'!C66</f>
        <v>MRT002</v>
      </c>
      <c r="D69" s="146" t="str">
        <f>'Crisis Indicator Data'!D66</f>
        <v>Mauritania</v>
      </c>
      <c r="E69" s="146" t="str">
        <f>'Crisis Indicator Data'!E66</f>
        <v>MRT</v>
      </c>
      <c r="F69" s="152">
        <f>IF('Crisis Indicator Data'!Q66="x","x",('Crisis Indicator Data'!Q66/1000000))</f>
        <v>1.0999999999999999E-2</v>
      </c>
      <c r="G69" s="152">
        <f>IF('Crisis Indicator Data'!R66="x","x",('Crisis Indicator Data'!R66/1000000))</f>
        <v>0</v>
      </c>
      <c r="H69" s="152">
        <f>IF('Crisis Indicator Data'!S66="x","x",('Crisis Indicator Data'!S66/1000000))</f>
        <v>8.5000000000000006E-2</v>
      </c>
      <c r="I69" s="152">
        <f>IF('Crisis Indicator Data'!T66="x","x",('Crisis Indicator Data'!T66/1000000))</f>
        <v>0</v>
      </c>
      <c r="J69" s="152">
        <f>IF('Crisis Indicator Data'!U66="x","x",('Crisis Indicator Data'!U66/1000000))</f>
        <v>0</v>
      </c>
      <c r="K69" s="236">
        <f t="shared" si="3"/>
        <v>1.5</v>
      </c>
      <c r="L69" s="140">
        <f>IF(F69="x","x",(F69*1000000/VLOOKUP($C69,'Crisis Indicator Data'!$C$3:$H$198,5,FALSE)))</f>
        <v>0.11578947368421053</v>
      </c>
      <c r="M69" s="140">
        <f>IF(G69="x","x",(G69*1000000/VLOOKUP($C69,'Crisis Indicator Data'!$C$3:$H$198,5,FALSE)))</f>
        <v>0</v>
      </c>
      <c r="N69" s="140">
        <f>IF(H69="x","x",(H69*1000000/VLOOKUP($C69,'Crisis Indicator Data'!$C$3:$H$198,5,FALSE)))</f>
        <v>0.89473684210526316</v>
      </c>
      <c r="O69" s="140">
        <f>IF(I69="x","x",(I69*1000000/VLOOKUP($C69,'Crisis Indicator Data'!$C$3:$H$198,5,FALSE)))</f>
        <v>0</v>
      </c>
      <c r="P69" s="140">
        <f>IF(J69="x","x",(J69*1000000/VLOOKUP($C69,'Crisis Indicator Data'!$C$3:$H$198,5,FALSE)))</f>
        <v>0</v>
      </c>
      <c r="Q69" s="230">
        <f t="shared" si="4"/>
        <v>3</v>
      </c>
      <c r="R69" s="230">
        <f t="shared" si="5"/>
        <v>2.25</v>
      </c>
    </row>
    <row r="70" spans="1:18" x14ac:dyDescent="0.35">
      <c r="A70" s="145" t="str">
        <f>'Crisis Indicator Data'!A67</f>
        <v>Food Security in Mauritania</v>
      </c>
      <c r="B70" s="146" t="str">
        <f>'Crisis Indicator Data'!B67</f>
        <v>Drought</v>
      </c>
      <c r="C70" s="146" t="str">
        <f>'Crisis Indicator Data'!C67</f>
        <v>MRT003</v>
      </c>
      <c r="D70" s="146" t="str">
        <f>'Crisis Indicator Data'!D67</f>
        <v>Mauritania</v>
      </c>
      <c r="E70" s="146" t="str">
        <f>'Crisis Indicator Data'!E67</f>
        <v>MRT</v>
      </c>
      <c r="F70" s="152">
        <f>IF('Crisis Indicator Data'!Q67="x","x",('Crisis Indicator Data'!Q67/1000000))</f>
        <v>2.6320000000000001</v>
      </c>
      <c r="G70" s="152">
        <f>IF('Crisis Indicator Data'!R67="x","x",('Crisis Indicator Data'!R67/1000000))</f>
        <v>1.036</v>
      </c>
      <c r="H70" s="152">
        <f>IF('Crisis Indicator Data'!S67="x","x",('Crisis Indicator Data'!S67/1000000))</f>
        <v>0.47599999999999998</v>
      </c>
      <c r="I70" s="152">
        <f>IF('Crisis Indicator Data'!T67="x","x",('Crisis Indicator Data'!T67/1000000))</f>
        <v>0</v>
      </c>
      <c r="J70" s="152">
        <f>IF('Crisis Indicator Data'!U67="x","x",('Crisis Indicator Data'!U67/1000000))</f>
        <v>0</v>
      </c>
      <c r="K70" s="236">
        <f t="shared" ref="K70:K101" si="6">IF(H70="x","x",IF(SUM(H70:J70)=0,0,IF(LOG(SUM(H70:J70)*1000000)&lt;$K$4,0,IF(LOG(SUM(H70:J70)*1000000)&gt;$K$3,5,ROUND(5-(K$3-LOG(SUM(H70:J70)*1000000))/(K$3-K$4)*5,1)))))</f>
        <v>2.8</v>
      </c>
      <c r="L70" s="140">
        <f>IF(F70="x","x",(F70*1000000/VLOOKUP($C70,'Crisis Indicator Data'!$C$3:$H$198,5,FALSE)))</f>
        <v>0.63208453410182519</v>
      </c>
      <c r="M70" s="140">
        <f>IF(G70="x","x",(G70*1000000/VLOOKUP($C70,'Crisis Indicator Data'!$C$3:$H$198,5,FALSE)))</f>
        <v>0.24879923150816521</v>
      </c>
      <c r="N70" s="140">
        <f>IF(H70="x","x",(H70*1000000/VLOOKUP($C70,'Crisis Indicator Data'!$C$3:$H$198,5,FALSE)))</f>
        <v>0.11431316042267051</v>
      </c>
      <c r="O70" s="140">
        <f>IF(I70="x","x",(I70*1000000/VLOOKUP($C70,'Crisis Indicator Data'!$C$3:$H$198,5,FALSE)))</f>
        <v>0</v>
      </c>
      <c r="P70" s="140">
        <f>IF(J70="x","x",(J70*1000000/VLOOKUP($C70,'Crisis Indicator Data'!$C$3:$H$198,5,FALSE)))</f>
        <v>0</v>
      </c>
      <c r="Q70" s="230">
        <f t="shared" ref="Q70:Q101" si="7">IF(N70="x","x",IF(OR(L70&gt;=$L$3,M70&gt;=$M$3,N70&gt;=$N$3,O70&gt;=$O$3,P70&gt;=$P$3),(IF(P70&gt;=$P$3,5,IF((O70+P70)&gt;=$O$3,4,IF((O70+P70+N70)&gt;=$N$3,3,IF((O70+P70+N70+M70)&gt;=$M$3,2,1)))))))</f>
        <v>3</v>
      </c>
      <c r="R70" s="230">
        <f t="shared" ref="R70:R101" si="8">IF(Q70="x","x",(AVERAGE(K70,Q70)))</f>
        <v>2.9</v>
      </c>
    </row>
    <row r="71" spans="1:18" x14ac:dyDescent="0.35">
      <c r="A71" s="145" t="str">
        <f>'Crisis Indicator Data'!A68</f>
        <v>Complex crisis in Malawi</v>
      </c>
      <c r="B71" s="146" t="str">
        <f>'Crisis Indicator Data'!B68</f>
        <v>Complex crisis</v>
      </c>
      <c r="C71" s="146" t="str">
        <f>'Crisis Indicator Data'!C68</f>
        <v>MWI002</v>
      </c>
      <c r="D71" s="146" t="str">
        <f>'Crisis Indicator Data'!D68</f>
        <v>Malawi</v>
      </c>
      <c r="E71" s="146" t="str">
        <f>'Crisis Indicator Data'!E68</f>
        <v>MWI</v>
      </c>
      <c r="F71" s="152">
        <f>IF('Crisis Indicator Data'!Q68="x","x",('Crisis Indicator Data'!Q68/1000000))</f>
        <v>1.889</v>
      </c>
      <c r="G71" s="152">
        <f>IF('Crisis Indicator Data'!R68="x","x",('Crisis Indicator Data'!R68/1000000))</f>
        <v>15.744</v>
      </c>
      <c r="H71" s="152">
        <f>IF('Crisis Indicator Data'!S68="x","x",('Crisis Indicator Data'!S68/1000000))</f>
        <v>1.496</v>
      </c>
      <c r="I71" s="152">
        <f>IF('Crisis Indicator Data'!T68="x","x",('Crisis Indicator Data'!T68/1000000))</f>
        <v>0</v>
      </c>
      <c r="J71" s="152">
        <f>IF('Crisis Indicator Data'!U68="x","x",('Crisis Indicator Data'!U68/1000000))</f>
        <v>0</v>
      </c>
      <c r="K71" s="236">
        <f t="shared" si="6"/>
        <v>3.6</v>
      </c>
      <c r="L71" s="140">
        <f>IF(F71="x","x",(F71*1000000/VLOOKUP($C71,'Crisis Indicator Data'!$C$3:$H$198,5,FALSE)))</f>
        <v>9.8750588112290247E-2</v>
      </c>
      <c r="M71" s="140">
        <f>IF(G71="x","x",(G71*1000000/VLOOKUP($C71,'Crisis Indicator Data'!$C$3:$H$198,5,FALSE)))</f>
        <v>0.82304354644780175</v>
      </c>
      <c r="N71" s="140">
        <f>IF(H71="x","x",(H71*1000000/VLOOKUP($C71,'Crisis Indicator Data'!$C$3:$H$198,5,FALSE)))</f>
        <v>7.8205865439907998E-2</v>
      </c>
      <c r="O71" s="140">
        <f>IF(I71="x","x",(I71*1000000/VLOOKUP($C71,'Crisis Indicator Data'!$C$3:$H$198,5,FALSE)))</f>
        <v>0</v>
      </c>
      <c r="P71" s="140">
        <f>IF(J71="x","x",(J71*1000000/VLOOKUP($C71,'Crisis Indicator Data'!$C$3:$H$198,5,FALSE)))</f>
        <v>0</v>
      </c>
      <c r="Q71" s="230">
        <f t="shared" si="7"/>
        <v>3</v>
      </c>
      <c r="R71" s="230">
        <f t="shared" si="8"/>
        <v>3.3</v>
      </c>
    </row>
    <row r="72" spans="1:18" x14ac:dyDescent="0.35">
      <c r="A72" s="145" t="str">
        <f>'Crisis Indicator Data'!A69</f>
        <v>International Refugees in Malaysia</v>
      </c>
      <c r="B72" s="146" t="str">
        <f>'Crisis Indicator Data'!B69</f>
        <v>International displacement</v>
      </c>
      <c r="C72" s="146" t="str">
        <f>'Crisis Indicator Data'!C69</f>
        <v>MYS001</v>
      </c>
      <c r="D72" s="146" t="str">
        <f>'Crisis Indicator Data'!D69</f>
        <v>Malaysia</v>
      </c>
      <c r="E72" s="146" t="str">
        <f>'Crisis Indicator Data'!E69</f>
        <v>MYS</v>
      </c>
      <c r="F72" s="152">
        <f>IF('Crisis Indicator Data'!Q69="x","x",('Crisis Indicator Data'!Q69/1000000))</f>
        <v>3.6349999999999998</v>
      </c>
      <c r="G72" s="152">
        <f>IF('Crisis Indicator Data'!R69="x","x",('Crisis Indicator Data'!R69/1000000))</f>
        <v>0</v>
      </c>
      <c r="H72" s="152">
        <f>IF('Crisis Indicator Data'!S69="x","x",('Crisis Indicator Data'!S69/1000000))</f>
        <v>0.18</v>
      </c>
      <c r="I72" s="152">
        <f>IF('Crisis Indicator Data'!T69="x","x",('Crisis Indicator Data'!T69/1000000))</f>
        <v>0</v>
      </c>
      <c r="J72" s="152">
        <f>IF('Crisis Indicator Data'!U69="x","x",('Crisis Indicator Data'!U69/1000000))</f>
        <v>0</v>
      </c>
      <c r="K72" s="236">
        <f t="shared" si="6"/>
        <v>2.1</v>
      </c>
      <c r="L72" s="140">
        <f>IF(F72="x","x",(F72*1000000/VLOOKUP($C72,'Crisis Indicator Data'!$C$3:$H$198,5,FALSE)))</f>
        <v>0.95281782437745743</v>
      </c>
      <c r="M72" s="140">
        <f>IF(G72="x","x",(G72*1000000/VLOOKUP($C72,'Crisis Indicator Data'!$C$3:$H$198,5,FALSE)))</f>
        <v>0</v>
      </c>
      <c r="N72" s="140">
        <f>IF(H72="x","x",(H72*1000000/VLOOKUP($C72,'Crisis Indicator Data'!$C$3:$H$198,5,FALSE)))</f>
        <v>4.7182175622542594E-2</v>
      </c>
      <c r="O72" s="140">
        <f>IF(I72="x","x",(I72*1000000/VLOOKUP($C72,'Crisis Indicator Data'!$C$3:$H$198,5,FALSE)))</f>
        <v>0</v>
      </c>
      <c r="P72" s="140">
        <f>IF(J72="x","x",(J72*1000000/VLOOKUP($C72,'Crisis Indicator Data'!$C$3:$H$198,5,FALSE)))</f>
        <v>0</v>
      </c>
      <c r="Q72" s="230">
        <f t="shared" si="7"/>
        <v>1</v>
      </c>
      <c r="R72" s="230">
        <f t="shared" si="8"/>
        <v>1.55</v>
      </c>
    </row>
    <row r="73" spans="1:18" x14ac:dyDescent="0.35">
      <c r="A73" s="145" t="str">
        <f>'Crisis Indicator Data'!A70</f>
        <v>Food Security Crisis in Namibia</v>
      </c>
      <c r="B73" s="146" t="str">
        <f>'Crisis Indicator Data'!B70</f>
        <v>Food Security</v>
      </c>
      <c r="C73" s="146" t="str">
        <f>'Crisis Indicator Data'!C70</f>
        <v>NAM002</v>
      </c>
      <c r="D73" s="146" t="str">
        <f>'Crisis Indicator Data'!D70</f>
        <v>Namibia</v>
      </c>
      <c r="E73" s="146" t="str">
        <f>'Crisis Indicator Data'!E70</f>
        <v>NAM</v>
      </c>
      <c r="F73" s="152">
        <f>IF('Crisis Indicator Data'!Q70="x","x",('Crisis Indicator Data'!Q70/1000000))</f>
        <v>1.165</v>
      </c>
      <c r="G73" s="152">
        <f>IF('Crisis Indicator Data'!R70="x","x",('Crisis Indicator Data'!R70/1000000))</f>
        <v>0.65100000000000002</v>
      </c>
      <c r="H73" s="152">
        <f>IF('Crisis Indicator Data'!S70="x","x",('Crisis Indicator Data'!S70/1000000))</f>
        <v>0.42599999999999999</v>
      </c>
      <c r="I73" s="152">
        <f>IF('Crisis Indicator Data'!T70="x","x",('Crisis Indicator Data'!T70/1000000))</f>
        <v>1.4E-2</v>
      </c>
      <c r="J73" s="152">
        <f>IF('Crisis Indicator Data'!U70="x","x",('Crisis Indicator Data'!U70/1000000))</f>
        <v>0</v>
      </c>
      <c r="K73" s="236">
        <f t="shared" si="6"/>
        <v>2.7</v>
      </c>
      <c r="L73" s="140">
        <f>IF(F73="x","x",(F73*1000000/VLOOKUP($C73,'Crisis Indicator Data'!$C$3:$H$198,5,FALSE)))</f>
        <v>0.51640070921985815</v>
      </c>
      <c r="M73" s="140">
        <f>IF(G73="x","x",(G73*1000000/VLOOKUP($C73,'Crisis Indicator Data'!$C$3:$H$198,5,FALSE)))</f>
        <v>0.28856382978723405</v>
      </c>
      <c r="N73" s="140">
        <f>IF(H73="x","x",(H73*1000000/VLOOKUP($C73,'Crisis Indicator Data'!$C$3:$H$198,5,FALSE)))</f>
        <v>0.18882978723404256</v>
      </c>
      <c r="O73" s="140">
        <f>IF(I73="x","x",(I73*1000000/VLOOKUP($C73,'Crisis Indicator Data'!$C$3:$H$198,5,FALSE)))</f>
        <v>6.2056737588652485E-3</v>
      </c>
      <c r="P73" s="140">
        <f>IF(J73="x","x",(J73*1000000/VLOOKUP($C73,'Crisis Indicator Data'!$C$3:$H$198,5,FALSE)))</f>
        <v>0</v>
      </c>
      <c r="Q73" s="230">
        <f t="shared" si="7"/>
        <v>3</v>
      </c>
      <c r="R73" s="230">
        <f t="shared" si="8"/>
        <v>2.85</v>
      </c>
    </row>
    <row r="74" spans="1:18" x14ac:dyDescent="0.35">
      <c r="A74" s="145" t="str">
        <f>'Crisis Indicator Data'!A71</f>
        <v>Multiple crises in Niger</v>
      </c>
      <c r="B74" s="146" t="str">
        <f>'Crisis Indicator Data'!B71</f>
        <v>Multiple crises country</v>
      </c>
      <c r="C74" s="146" t="str">
        <f>'Crisis Indicator Data'!C71</f>
        <v>NER001</v>
      </c>
      <c r="D74" s="146" t="str">
        <f>'Crisis Indicator Data'!D71</f>
        <v>Niger</v>
      </c>
      <c r="E74" s="146" t="str">
        <f>'Crisis Indicator Data'!E71</f>
        <v>NER</v>
      </c>
      <c r="F74" s="152">
        <f>IF('Crisis Indicator Data'!Q71="x","x",('Crisis Indicator Data'!Q71/1000000))</f>
        <v>19.917999999999999</v>
      </c>
      <c r="G74" s="152">
        <f>IF('Crisis Indicator Data'!R71="x","x",('Crisis Indicator Data'!R71/1000000))</f>
        <v>0.06</v>
      </c>
      <c r="H74" s="152">
        <f>IF('Crisis Indicator Data'!S71="x","x",('Crisis Indicator Data'!S71/1000000))</f>
        <v>3.6480000000000001</v>
      </c>
      <c r="I74" s="152">
        <f>IF('Crisis Indicator Data'!T71="x","x",('Crisis Indicator Data'!T71/1000000))</f>
        <v>0.17299999999999999</v>
      </c>
      <c r="J74" s="152">
        <f>IF('Crisis Indicator Data'!U71="x","x",('Crisis Indicator Data'!U71/1000000))</f>
        <v>0</v>
      </c>
      <c r="K74" s="236">
        <f t="shared" si="6"/>
        <v>4.3</v>
      </c>
      <c r="L74" s="140">
        <f>IF(F74="x","x",(F74*1000000/VLOOKUP($C74,'Crisis Indicator Data'!$C$3:$H$198,5,FALSE)))</f>
        <v>0.83689075630252097</v>
      </c>
      <c r="M74" s="140">
        <f>IF(G74="x","x",(G74*1000000/VLOOKUP($C74,'Crisis Indicator Data'!$C$3:$H$198,5,FALSE)))</f>
        <v>2.5210084033613447E-3</v>
      </c>
      <c r="N74" s="140">
        <f>IF(H74="x","x",(H74*1000000/VLOOKUP($C74,'Crisis Indicator Data'!$C$3:$H$198,5,FALSE)))</f>
        <v>0.15327731092436975</v>
      </c>
      <c r="O74" s="140">
        <f>IF(I74="x","x",(I74*1000000/VLOOKUP($C74,'Crisis Indicator Data'!$C$3:$H$198,5,FALSE)))</f>
        <v>7.2689075630252105E-3</v>
      </c>
      <c r="P74" s="140">
        <f>IF(J74="x","x",(J74*1000000/VLOOKUP($C74,'Crisis Indicator Data'!$C$3:$H$198,5,FALSE)))</f>
        <v>0</v>
      </c>
      <c r="Q74" s="230">
        <f t="shared" si="7"/>
        <v>3</v>
      </c>
      <c r="R74" s="230">
        <f t="shared" si="8"/>
        <v>3.65</v>
      </c>
    </row>
    <row r="75" spans="1:18" x14ac:dyDescent="0.35">
      <c r="A75" s="145" t="str">
        <f>'Crisis Indicator Data'!A72</f>
        <v>Boko Haram in Niger</v>
      </c>
      <c r="B75" s="146" t="str">
        <f>'Crisis Indicator Data'!B72</f>
        <v>Conflict</v>
      </c>
      <c r="C75" s="146" t="str">
        <f>'Crisis Indicator Data'!C72</f>
        <v>NER002</v>
      </c>
      <c r="D75" s="146" t="str">
        <f>'Crisis Indicator Data'!D72</f>
        <v>Niger</v>
      </c>
      <c r="E75" s="146" t="str">
        <f>'Crisis Indicator Data'!E72</f>
        <v>NER</v>
      </c>
      <c r="F75" s="152">
        <f>IF('Crisis Indicator Data'!Q72="x","x",('Crisis Indicator Data'!Q72/1000000))</f>
        <v>0.65600000000000003</v>
      </c>
      <c r="G75" s="152">
        <f>IF('Crisis Indicator Data'!R72="x","x",('Crisis Indicator Data'!R72/1000000))</f>
        <v>1E-3</v>
      </c>
      <c r="H75" s="152">
        <f>IF('Crisis Indicator Data'!S72="x","x",('Crisis Indicator Data'!S72/1000000))</f>
        <v>0.27200000000000002</v>
      </c>
      <c r="I75" s="152">
        <f>IF('Crisis Indicator Data'!T72="x","x",('Crisis Indicator Data'!T72/1000000))</f>
        <v>0.02</v>
      </c>
      <c r="J75" s="152">
        <f>IF('Crisis Indicator Data'!U72="x","x",('Crisis Indicator Data'!U72/1000000))</f>
        <v>0</v>
      </c>
      <c r="K75" s="236">
        <f t="shared" si="6"/>
        <v>2.4</v>
      </c>
      <c r="L75" s="140">
        <f>IF(F75="x","x",(F75*1000000/VLOOKUP($C75,'Crisis Indicator Data'!$C$3:$H$198,5,FALSE)))</f>
        <v>0.69125395152792413</v>
      </c>
      <c r="M75" s="140">
        <f>IF(G75="x","x",(G75*1000000/VLOOKUP($C75,'Crisis Indicator Data'!$C$3:$H$198,5,FALSE)))</f>
        <v>1.053740779768177E-3</v>
      </c>
      <c r="N75" s="140">
        <f>IF(H75="x","x",(H75*1000000/VLOOKUP($C75,'Crisis Indicator Data'!$C$3:$H$198,5,FALSE)))</f>
        <v>0.28661749209694415</v>
      </c>
      <c r="O75" s="140">
        <f>IF(I75="x","x",(I75*1000000/VLOOKUP($C75,'Crisis Indicator Data'!$C$3:$H$198,5,FALSE)))</f>
        <v>2.107481559536354E-2</v>
      </c>
      <c r="P75" s="140">
        <f>IF(J75="x","x",(J75*1000000/VLOOKUP($C75,'Crisis Indicator Data'!$C$3:$H$198,5,FALSE)))</f>
        <v>0</v>
      </c>
      <c r="Q75" s="230">
        <f t="shared" si="7"/>
        <v>3</v>
      </c>
      <c r="R75" s="230">
        <f t="shared" si="8"/>
        <v>2.7</v>
      </c>
    </row>
    <row r="76" spans="1:18" x14ac:dyDescent="0.35">
      <c r="A76" s="145" t="str">
        <f>'Crisis Indicator Data'!A73</f>
        <v>Mali/Burkina Faso conflict</v>
      </c>
      <c r="B76" s="146" t="str">
        <f>'Crisis Indicator Data'!B73</f>
        <v>Conflict</v>
      </c>
      <c r="C76" s="146" t="str">
        <f>'Crisis Indicator Data'!C73</f>
        <v>NER003</v>
      </c>
      <c r="D76" s="146" t="str">
        <f>'Crisis Indicator Data'!D73</f>
        <v>Niger</v>
      </c>
      <c r="E76" s="146" t="str">
        <f>'Crisis Indicator Data'!E73</f>
        <v>NER</v>
      </c>
      <c r="F76" s="152">
        <f>IF('Crisis Indicator Data'!Q73="x","x",('Crisis Indicator Data'!Q73/1000000))</f>
        <v>7.0439999999999996</v>
      </c>
      <c r="G76" s="152">
        <f>IF('Crisis Indicator Data'!R73="x","x",('Crisis Indicator Data'!R73/1000000))</f>
        <v>8.9999999999999993E-3</v>
      </c>
      <c r="H76" s="152">
        <f>IF('Crisis Indicator Data'!S73="x","x",('Crisis Indicator Data'!S73/1000000))</f>
        <v>1.31</v>
      </c>
      <c r="I76" s="152">
        <f>IF('Crisis Indicator Data'!T73="x","x",('Crisis Indicator Data'!T73/1000000))</f>
        <v>3.5999999999999997E-2</v>
      </c>
      <c r="J76" s="152">
        <f>IF('Crisis Indicator Data'!U73="x","x",('Crisis Indicator Data'!U73/1000000))</f>
        <v>0</v>
      </c>
      <c r="K76" s="236">
        <f t="shared" si="6"/>
        <v>3.5</v>
      </c>
      <c r="L76" s="140">
        <f>IF(F76="x","x",(F76*1000000/VLOOKUP($C76,'Crisis Indicator Data'!$C$3:$H$198,5,FALSE)))</f>
        <v>0.83857142857142852</v>
      </c>
      <c r="M76" s="140">
        <f>IF(G76="x","x",(G76*1000000/VLOOKUP($C76,'Crisis Indicator Data'!$C$3:$H$198,5,FALSE)))</f>
        <v>1.0714285714285715E-3</v>
      </c>
      <c r="N76" s="140">
        <f>IF(H76="x","x",(H76*1000000/VLOOKUP($C76,'Crisis Indicator Data'!$C$3:$H$198,5,FALSE)))</f>
        <v>0.15595238095238095</v>
      </c>
      <c r="O76" s="140">
        <f>IF(I76="x","x",(I76*1000000/VLOOKUP($C76,'Crisis Indicator Data'!$C$3:$H$198,5,FALSE)))</f>
        <v>4.2857142857142859E-3</v>
      </c>
      <c r="P76" s="140">
        <f>IF(J76="x","x",(J76*1000000/VLOOKUP($C76,'Crisis Indicator Data'!$C$3:$H$198,5,FALSE)))</f>
        <v>0</v>
      </c>
      <c r="Q76" s="230">
        <f t="shared" si="7"/>
        <v>3</v>
      </c>
      <c r="R76" s="230">
        <f t="shared" si="8"/>
        <v>3.25</v>
      </c>
    </row>
    <row r="77" spans="1:18" x14ac:dyDescent="0.35">
      <c r="A77" s="145" t="str">
        <f>'Crisis Indicator Data'!A74</f>
        <v>Nigerian Refugees</v>
      </c>
      <c r="B77" s="146" t="str">
        <f>'Crisis Indicator Data'!B74</f>
        <v>International displacement</v>
      </c>
      <c r="C77" s="146" t="str">
        <f>'Crisis Indicator Data'!C74</f>
        <v>NER004</v>
      </c>
      <c r="D77" s="146" t="str">
        <f>'Crisis Indicator Data'!D74</f>
        <v>Niger</v>
      </c>
      <c r="E77" s="146" t="str">
        <f>'Crisis Indicator Data'!E74</f>
        <v>NER</v>
      </c>
      <c r="F77" s="152">
        <f>IF('Crisis Indicator Data'!Q74="x","x",('Crisis Indicator Data'!Q74/1000000))</f>
        <v>0.624</v>
      </c>
      <c r="G77" s="152">
        <f>IF('Crisis Indicator Data'!R74="x","x",('Crisis Indicator Data'!R74/1000000))</f>
        <v>0</v>
      </c>
      <c r="H77" s="152">
        <f>IF('Crisis Indicator Data'!S74="x","x",('Crisis Indicator Data'!S74/1000000))</f>
        <v>0.66200000000000003</v>
      </c>
      <c r="I77" s="152">
        <f>IF('Crisis Indicator Data'!T74="x","x",('Crisis Indicator Data'!T74/1000000))</f>
        <v>4.2000000000000003E-2</v>
      </c>
      <c r="J77" s="152">
        <f>IF('Crisis Indicator Data'!U74="x","x",('Crisis Indicator Data'!U74/1000000))</f>
        <v>0</v>
      </c>
      <c r="K77" s="236">
        <f t="shared" si="6"/>
        <v>3.1</v>
      </c>
      <c r="L77" s="140">
        <f>IF(F77="x","x",(F77*1000000/VLOOKUP($C77,'Crisis Indicator Data'!$C$3:$H$198,5,FALSE)))</f>
        <v>0.46987951807228917</v>
      </c>
      <c r="M77" s="140">
        <f>IF(G77="x","x",(G77*1000000/VLOOKUP($C77,'Crisis Indicator Data'!$C$3:$H$198,5,FALSE)))</f>
        <v>0</v>
      </c>
      <c r="N77" s="140">
        <f>IF(H77="x","x",(H77*1000000/VLOOKUP($C77,'Crisis Indicator Data'!$C$3:$H$198,5,FALSE)))</f>
        <v>0.49849397590361444</v>
      </c>
      <c r="O77" s="140">
        <f>IF(I77="x","x",(I77*1000000/VLOOKUP($C77,'Crisis Indicator Data'!$C$3:$H$198,5,FALSE)))</f>
        <v>3.1626506024096383E-2</v>
      </c>
      <c r="P77" s="140">
        <f>IF(J77="x","x",(J77*1000000/VLOOKUP($C77,'Crisis Indicator Data'!$C$3:$H$198,5,FALSE)))</f>
        <v>0</v>
      </c>
      <c r="Q77" s="230">
        <f t="shared" si="7"/>
        <v>3</v>
      </c>
      <c r="R77" s="230">
        <f t="shared" si="8"/>
        <v>3.05</v>
      </c>
    </row>
    <row r="78" spans="1:18" x14ac:dyDescent="0.35">
      <c r="A78" s="145" t="str">
        <f>'Crisis Indicator Data'!A75</f>
        <v>Complex crisis in Nigeria</v>
      </c>
      <c r="B78" s="146" t="str">
        <f>'Crisis Indicator Data'!B75</f>
        <v>Complex crisis</v>
      </c>
      <c r="C78" s="146" t="str">
        <f>'Crisis Indicator Data'!C75</f>
        <v>NGA001</v>
      </c>
      <c r="D78" s="146" t="str">
        <f>'Crisis Indicator Data'!D75</f>
        <v>Nigeria</v>
      </c>
      <c r="E78" s="146" t="str">
        <f>'Crisis Indicator Data'!E75</f>
        <v>NGA</v>
      </c>
      <c r="F78" s="152">
        <f>IF('Crisis Indicator Data'!Q75="x","x",('Crisis Indicator Data'!Q75/1000000))</f>
        <v>59.07</v>
      </c>
      <c r="G78" s="152">
        <f>IF('Crisis Indicator Data'!R75="x","x",('Crisis Indicator Data'!R75/1000000))</f>
        <v>4.4000000000000004</v>
      </c>
      <c r="H78" s="152">
        <f>IF('Crisis Indicator Data'!S75="x","x",('Crisis Indicator Data'!S75/1000000))</f>
        <v>10.734</v>
      </c>
      <c r="I78" s="152">
        <f>IF('Crisis Indicator Data'!T75="x","x",('Crisis Indicator Data'!T75/1000000))</f>
        <v>2.6970000000000001</v>
      </c>
      <c r="J78" s="152">
        <f>IF('Crisis Indicator Data'!U75="x","x",('Crisis Indicator Data'!U75/1000000))</f>
        <v>0</v>
      </c>
      <c r="K78" s="236">
        <f t="shared" si="6"/>
        <v>5</v>
      </c>
      <c r="L78" s="140">
        <f>IF(F78="x","x",(F78*1000000/VLOOKUP($C78,'Crisis Indicator Data'!$C$3:$H$198,5,FALSE)))</f>
        <v>0.76813045344013731</v>
      </c>
      <c r="M78" s="140">
        <f>IF(G78="x","x",(G78*1000000/VLOOKUP($C78,'Crisis Indicator Data'!$C$3:$H$198,5,FALSE)))</f>
        <v>5.7216421112859392E-2</v>
      </c>
      <c r="N78" s="140">
        <f>IF(H78="x","x",(H78*1000000/VLOOKUP($C78,'Crisis Indicator Data'!$C$3:$H$198,5,FALSE)))</f>
        <v>0.13958206005123469</v>
      </c>
      <c r="O78" s="140">
        <f>IF(I78="x","x",(I78*1000000/VLOOKUP($C78,'Crisis Indicator Data'!$C$3:$H$198,5,FALSE)))</f>
        <v>3.5071065395768583E-2</v>
      </c>
      <c r="P78" s="140">
        <f>IF(J78="x","x",(J78*1000000/VLOOKUP($C78,'Crisis Indicator Data'!$C$3:$H$198,5,FALSE)))</f>
        <v>0</v>
      </c>
      <c r="Q78" s="230">
        <f t="shared" si="7"/>
        <v>3</v>
      </c>
      <c r="R78" s="230">
        <f t="shared" si="8"/>
        <v>4</v>
      </c>
    </row>
    <row r="79" spans="1:18" x14ac:dyDescent="0.35">
      <c r="A79" s="145" t="str">
        <f>'Crisis Indicator Data'!A76</f>
        <v>Middle belt conflict</v>
      </c>
      <c r="B79" s="146" t="str">
        <f>'Crisis Indicator Data'!B76</f>
        <v>Conflict</v>
      </c>
      <c r="C79" s="146" t="str">
        <f>'Crisis Indicator Data'!C76</f>
        <v>NGA003</v>
      </c>
      <c r="D79" s="146" t="str">
        <f>'Crisis Indicator Data'!D76</f>
        <v>Nigeria</v>
      </c>
      <c r="E79" s="146" t="str">
        <f>'Crisis Indicator Data'!E76</f>
        <v>NGA</v>
      </c>
      <c r="F79" s="152">
        <f>IF('Crisis Indicator Data'!Q76="x","x",('Crisis Indicator Data'!Q76/1000000))</f>
        <v>14.55</v>
      </c>
      <c r="G79" s="152">
        <f>IF('Crisis Indicator Data'!R76="x","x",('Crisis Indicator Data'!R76/1000000))</f>
        <v>0</v>
      </c>
      <c r="H79" s="152">
        <f>IF('Crisis Indicator Data'!S76="x","x",('Crisis Indicator Data'!S76/1000000))</f>
        <v>0.98199999999999998</v>
      </c>
      <c r="I79" s="152">
        <f>IF('Crisis Indicator Data'!T76="x","x",('Crisis Indicator Data'!T76/1000000))</f>
        <v>0</v>
      </c>
      <c r="J79" s="152">
        <f>IF('Crisis Indicator Data'!U76="x","x",('Crisis Indicator Data'!U76/1000000))</f>
        <v>0</v>
      </c>
      <c r="K79" s="236">
        <f t="shared" si="6"/>
        <v>3.3</v>
      </c>
      <c r="L79" s="140">
        <f>IF(F79="x","x",(F79*1000000/VLOOKUP($C79,'Crisis Indicator Data'!$C$3:$H$198,5,FALSE)))</f>
        <v>0.9367756889003348</v>
      </c>
      <c r="M79" s="140">
        <f>IF(G79="x","x",(G79*1000000/VLOOKUP($C79,'Crisis Indicator Data'!$C$3:$H$198,5,FALSE)))</f>
        <v>0</v>
      </c>
      <c r="N79" s="140">
        <f>IF(H79="x","x",(H79*1000000/VLOOKUP($C79,'Crisis Indicator Data'!$C$3:$H$198,5,FALSE)))</f>
        <v>6.3224311099665212E-2</v>
      </c>
      <c r="O79" s="140">
        <f>IF(I79="x","x",(I79*1000000/VLOOKUP($C79,'Crisis Indicator Data'!$C$3:$H$198,5,FALSE)))</f>
        <v>0</v>
      </c>
      <c r="P79" s="140">
        <f>IF(J79="x","x",(J79*1000000/VLOOKUP($C79,'Crisis Indicator Data'!$C$3:$H$198,5,FALSE)))</f>
        <v>0</v>
      </c>
      <c r="Q79" s="230">
        <f t="shared" si="7"/>
        <v>3</v>
      </c>
      <c r="R79" s="230">
        <f t="shared" si="8"/>
        <v>3.15</v>
      </c>
    </row>
    <row r="80" spans="1:18" x14ac:dyDescent="0.35">
      <c r="A80" s="145" t="str">
        <f>'Crisis Indicator Data'!A77</f>
        <v>Boko Haram crisis in Nigeria</v>
      </c>
      <c r="B80" s="146" t="str">
        <f>'Crisis Indicator Data'!B77</f>
        <v>Conflict</v>
      </c>
      <c r="C80" s="146" t="str">
        <f>'Crisis Indicator Data'!C77</f>
        <v>NGA004</v>
      </c>
      <c r="D80" s="146" t="str">
        <f>'Crisis Indicator Data'!D77</f>
        <v>Nigeria</v>
      </c>
      <c r="E80" s="146" t="str">
        <f>'Crisis Indicator Data'!E77</f>
        <v>NGA</v>
      </c>
      <c r="F80" s="152">
        <f>IF('Crisis Indicator Data'!Q77="x","x",('Crisis Indicator Data'!Q77/1000000))</f>
        <v>0</v>
      </c>
      <c r="G80" s="152">
        <f>IF('Crisis Indicator Data'!R77="x","x",('Crisis Indicator Data'!R77/1000000))</f>
        <v>4.4000000000000004</v>
      </c>
      <c r="H80" s="152">
        <f>IF('Crisis Indicator Data'!S77="x","x",('Crisis Indicator Data'!S77/1000000))</f>
        <v>6.0030000000000001</v>
      </c>
      <c r="I80" s="152">
        <f>IF('Crisis Indicator Data'!T77="x","x",('Crisis Indicator Data'!T77/1000000))</f>
        <v>2.6970000000000001</v>
      </c>
      <c r="J80" s="152">
        <f>IF('Crisis Indicator Data'!U77="x","x",('Crisis Indicator Data'!U77/1000000))</f>
        <v>0</v>
      </c>
      <c r="K80" s="236">
        <f t="shared" si="6"/>
        <v>4.9000000000000004</v>
      </c>
      <c r="L80" s="140">
        <f>IF(F80="x","x",(F80*1000000/VLOOKUP($C80,'Crisis Indicator Data'!$C$3:$H$198,5,FALSE)))</f>
        <v>0</v>
      </c>
      <c r="M80" s="140">
        <f>IF(G80="x","x",(G80*1000000/VLOOKUP($C80,'Crisis Indicator Data'!$C$3:$H$198,5,FALSE)))</f>
        <v>0.33587786259541985</v>
      </c>
      <c r="N80" s="140">
        <f>IF(H80="x","x",(H80*1000000/VLOOKUP($C80,'Crisis Indicator Data'!$C$3:$H$198,5,FALSE)))</f>
        <v>0.4582442748091603</v>
      </c>
      <c r="O80" s="140">
        <f>IF(I80="x","x",(I80*1000000/VLOOKUP($C80,'Crisis Indicator Data'!$C$3:$H$198,5,FALSE)))</f>
        <v>0.20587786259541985</v>
      </c>
      <c r="P80" s="140">
        <f>IF(J80="x","x",(J80*1000000/VLOOKUP($C80,'Crisis Indicator Data'!$C$3:$H$198,5,FALSE)))</f>
        <v>0</v>
      </c>
      <c r="Q80" s="230">
        <f t="shared" si="7"/>
        <v>4</v>
      </c>
      <c r="R80" s="230">
        <f t="shared" si="8"/>
        <v>4.45</v>
      </c>
    </row>
    <row r="81" spans="1:18" x14ac:dyDescent="0.35">
      <c r="A81" s="145" t="str">
        <f>'Crisis Indicator Data'!A78</f>
        <v>Northwest Banditry</v>
      </c>
      <c r="B81" s="146" t="str">
        <f>'Crisis Indicator Data'!B78</f>
        <v>Other type of violence</v>
      </c>
      <c r="C81" s="146" t="str">
        <f>'Crisis Indicator Data'!C78</f>
        <v>NGA007</v>
      </c>
      <c r="D81" s="146" t="str">
        <f>'Crisis Indicator Data'!D78</f>
        <v>Nigeria</v>
      </c>
      <c r="E81" s="146" t="str">
        <f>'Crisis Indicator Data'!E78</f>
        <v>NGA</v>
      </c>
      <c r="F81" s="152">
        <f>IF('Crisis Indicator Data'!Q78="x","x",('Crisis Indicator Data'!Q78/1000000))</f>
        <v>31.914000000000001</v>
      </c>
      <c r="G81" s="152">
        <f>IF('Crisis Indicator Data'!R78="x","x",('Crisis Indicator Data'!R78/1000000))</f>
        <v>0</v>
      </c>
      <c r="H81" s="152">
        <f>IF('Crisis Indicator Data'!S78="x","x",('Crisis Indicator Data'!S78/1000000))</f>
        <v>3.6789999999999998</v>
      </c>
      <c r="I81" s="152">
        <f>IF('Crisis Indicator Data'!T78="x","x",('Crisis Indicator Data'!T78/1000000))</f>
        <v>0</v>
      </c>
      <c r="J81" s="152">
        <f>IF('Crisis Indicator Data'!U78="x","x",('Crisis Indicator Data'!U78/1000000))</f>
        <v>0</v>
      </c>
      <c r="K81" s="236">
        <f t="shared" si="6"/>
        <v>4.3</v>
      </c>
      <c r="L81" s="140">
        <f>IF(F81="x","x",(F81*1000000/VLOOKUP($C81,'Crisis Indicator Data'!$C$3:$H$198,5,FALSE)))</f>
        <v>0.8966369791812997</v>
      </c>
      <c r="M81" s="140">
        <f>IF(G81="x","x",(G81*1000000/VLOOKUP($C81,'Crisis Indicator Data'!$C$3:$H$198,5,FALSE)))</f>
        <v>0</v>
      </c>
      <c r="N81" s="140">
        <f>IF(H81="x","x",(H81*1000000/VLOOKUP($C81,'Crisis Indicator Data'!$C$3:$H$198,5,FALSE)))</f>
        <v>0.1033630208187003</v>
      </c>
      <c r="O81" s="140">
        <f>IF(I81="x","x",(I81*1000000/VLOOKUP($C81,'Crisis Indicator Data'!$C$3:$H$198,5,FALSE)))</f>
        <v>0</v>
      </c>
      <c r="P81" s="140">
        <f>IF(J81="x","x",(J81*1000000/VLOOKUP($C81,'Crisis Indicator Data'!$C$3:$H$198,5,FALSE)))</f>
        <v>0</v>
      </c>
      <c r="Q81" s="230">
        <f t="shared" si="7"/>
        <v>3</v>
      </c>
      <c r="R81" s="230">
        <f t="shared" si="8"/>
        <v>3.65</v>
      </c>
    </row>
    <row r="82" spans="1:18" x14ac:dyDescent="0.35">
      <c r="A82" s="145" t="str">
        <f>'Crisis Indicator Data'!A79</f>
        <v>Cameroonian Refugees in Nigeria</v>
      </c>
      <c r="B82" s="146" t="str">
        <f>'Crisis Indicator Data'!B79</f>
        <v>International displacement</v>
      </c>
      <c r="C82" s="146" t="str">
        <f>'Crisis Indicator Data'!C79</f>
        <v>NGA008</v>
      </c>
      <c r="D82" s="146" t="str">
        <f>'Crisis Indicator Data'!D79</f>
        <v>Nigeria</v>
      </c>
      <c r="E82" s="146" t="str">
        <f>'Crisis Indicator Data'!E79</f>
        <v>NGA</v>
      </c>
      <c r="F82" s="152">
        <f>IF('Crisis Indicator Data'!Q79="x","x",('Crisis Indicator Data'!Q79/1000000))</f>
        <v>12.606</v>
      </c>
      <c r="G82" s="152">
        <f>IF('Crisis Indicator Data'!R79="x","x",('Crisis Indicator Data'!R79/1000000))</f>
        <v>0</v>
      </c>
      <c r="H82" s="152">
        <f>IF('Crisis Indicator Data'!S79="x","x",('Crisis Indicator Data'!S79/1000000))</f>
        <v>6.9000000000000006E-2</v>
      </c>
      <c r="I82" s="152">
        <f>IF('Crisis Indicator Data'!T79="x","x",('Crisis Indicator Data'!T79/1000000))</f>
        <v>0</v>
      </c>
      <c r="J82" s="152">
        <f>IF('Crisis Indicator Data'!U79="x","x",('Crisis Indicator Data'!U79/1000000))</f>
        <v>0</v>
      </c>
      <c r="K82" s="236">
        <f t="shared" si="6"/>
        <v>1.4</v>
      </c>
      <c r="L82" s="140">
        <f>IF(F82="x","x",(F82*1000000/VLOOKUP($C82,'Crisis Indicator Data'!$C$3:$H$198,5,FALSE)))</f>
        <v>0.99455621301775143</v>
      </c>
      <c r="M82" s="140">
        <f>IF(G82="x","x",(G82*1000000/VLOOKUP($C82,'Crisis Indicator Data'!$C$3:$H$198,5,FALSE)))</f>
        <v>0</v>
      </c>
      <c r="N82" s="140">
        <f>IF(H82="x","x",(H82*1000000/VLOOKUP($C82,'Crisis Indicator Data'!$C$3:$H$198,5,FALSE)))</f>
        <v>5.4437869822485203E-3</v>
      </c>
      <c r="O82" s="140">
        <f>IF(I82="x","x",(I82*1000000/VLOOKUP($C82,'Crisis Indicator Data'!$C$3:$H$198,5,FALSE)))</f>
        <v>0</v>
      </c>
      <c r="P82" s="140">
        <f>IF(J82="x","x",(J82*1000000/VLOOKUP($C82,'Crisis Indicator Data'!$C$3:$H$198,5,FALSE)))</f>
        <v>0</v>
      </c>
      <c r="Q82" s="230">
        <f t="shared" si="7"/>
        <v>1</v>
      </c>
      <c r="R82" s="230">
        <f t="shared" si="8"/>
        <v>1.2</v>
      </c>
    </row>
    <row r="83" spans="1:18" x14ac:dyDescent="0.35">
      <c r="A83" s="145" t="str">
        <f>'Crisis Indicator Data'!A80</f>
        <v>Socioeconomic crisis in Nicaragua</v>
      </c>
      <c r="B83" s="146" t="str">
        <f>'Crisis Indicator Data'!B80</f>
        <v>Political and economic crisis</v>
      </c>
      <c r="C83" s="146" t="str">
        <f>'Crisis Indicator Data'!C80</f>
        <v>NIC001</v>
      </c>
      <c r="D83" s="146" t="str">
        <f>'Crisis Indicator Data'!D80</f>
        <v>Nicaragua</v>
      </c>
      <c r="E83" s="146" t="str">
        <f>'Crisis Indicator Data'!E80</f>
        <v>NIC</v>
      </c>
      <c r="F83" s="152" t="str">
        <f>IF('Crisis Indicator Data'!Q80="x","x",('Crisis Indicator Data'!Q80/1000000))</f>
        <v>x</v>
      </c>
      <c r="G83" s="152" t="str">
        <f>IF('Crisis Indicator Data'!R80="x","x",('Crisis Indicator Data'!R80/1000000))</f>
        <v>x</v>
      </c>
      <c r="H83" s="152" t="str">
        <f>IF('Crisis Indicator Data'!S80="x","x",('Crisis Indicator Data'!S80/1000000))</f>
        <v>x</v>
      </c>
      <c r="I83" s="152">
        <f>IF('Crisis Indicator Data'!T80="x","x",('Crisis Indicator Data'!T80/1000000))</f>
        <v>0</v>
      </c>
      <c r="J83" s="152">
        <f>IF('Crisis Indicator Data'!U80="x","x",('Crisis Indicator Data'!U80/1000000))</f>
        <v>0</v>
      </c>
      <c r="K83" s="236" t="str">
        <f t="shared" si="6"/>
        <v>x</v>
      </c>
      <c r="L83" s="140" t="str">
        <f>IF(F83="x","x",(F83*1000000/VLOOKUP($C83,'Crisis Indicator Data'!$C$3:$H$198,5,FALSE)))</f>
        <v>x</v>
      </c>
      <c r="M83" s="140" t="str">
        <f>IF(G83="x","x",(G83*1000000/VLOOKUP($C83,'Crisis Indicator Data'!$C$3:$H$198,5,FALSE)))</f>
        <v>x</v>
      </c>
      <c r="N83" s="140" t="str">
        <f>IF(H83="x","x",(H83*1000000/VLOOKUP($C83,'Crisis Indicator Data'!$C$3:$H$198,5,FALSE)))</f>
        <v>x</v>
      </c>
      <c r="O83" s="140">
        <f>IF(I83="x","x",(I83*1000000/VLOOKUP($C83,'Crisis Indicator Data'!$C$3:$H$198,5,FALSE)))</f>
        <v>0</v>
      </c>
      <c r="P83" s="140">
        <f>IF(J83="x","x",(J83*1000000/VLOOKUP($C83,'Crisis Indicator Data'!$C$3:$H$198,5,FALSE)))</f>
        <v>0</v>
      </c>
      <c r="Q83" s="230" t="str">
        <f t="shared" si="7"/>
        <v>x</v>
      </c>
      <c r="R83" s="230" t="str">
        <f t="shared" si="8"/>
        <v>x</v>
      </c>
    </row>
    <row r="84" spans="1:18" x14ac:dyDescent="0.35">
      <c r="A84" s="145" t="str">
        <f>'Crisis Indicator Data'!A81</f>
        <v>Complex crisis in Pakistan</v>
      </c>
      <c r="B84" s="146" t="str">
        <f>'Crisis Indicator Data'!B81</f>
        <v>Complex crisis</v>
      </c>
      <c r="C84" s="146" t="str">
        <f>'Crisis Indicator Data'!C81</f>
        <v>PAK001</v>
      </c>
      <c r="D84" s="146" t="str">
        <f>'Crisis Indicator Data'!D81</f>
        <v>Pakistan</v>
      </c>
      <c r="E84" s="146" t="str">
        <f>'Crisis Indicator Data'!E81</f>
        <v>PAK</v>
      </c>
      <c r="F84" s="152">
        <f>IF('Crisis Indicator Data'!Q81="x","x",('Crisis Indicator Data'!Q81/1000000))</f>
        <v>76.123999999999995</v>
      </c>
      <c r="G84" s="152">
        <f>IF('Crisis Indicator Data'!R81="x","x",('Crisis Indicator Data'!R81/1000000))</f>
        <v>133.76900000000001</v>
      </c>
      <c r="H84" s="152">
        <f>IF('Crisis Indicator Data'!S81="x","x",('Crisis Indicator Data'!S81/1000000))</f>
        <v>10.474</v>
      </c>
      <c r="I84" s="152">
        <f>IF('Crisis Indicator Data'!T81="x","x",('Crisis Indicator Data'!T81/1000000))</f>
        <v>0.52600000000000002</v>
      </c>
      <c r="J84" s="152">
        <f>IF('Crisis Indicator Data'!U81="x","x",('Crisis Indicator Data'!U81/1000000))</f>
        <v>0</v>
      </c>
      <c r="K84" s="236">
        <f t="shared" si="6"/>
        <v>5</v>
      </c>
      <c r="L84" s="140">
        <f>IF(F84="x","x",(F84*1000000/VLOOKUP($C84,'Crisis Indicator Data'!$C$3:$H$198,5,FALSE)))</f>
        <v>0.34462090071166002</v>
      </c>
      <c r="M84" s="140">
        <f>IF(G84="x","x",(G84*1000000/VLOOKUP($C84,'Crisis Indicator Data'!$C$3:$H$198,5,FALSE)))</f>
        <v>0.60558553501258539</v>
      </c>
      <c r="N84" s="140">
        <f>IF(H84="x","x",(H84*1000000/VLOOKUP($C84,'Crisis Indicator Data'!$C$3:$H$198,5,FALSE)))</f>
        <v>4.7416837187403797E-2</v>
      </c>
      <c r="O84" s="140">
        <f>IF(I84="x","x",(I84*1000000/VLOOKUP($C84,'Crisis Indicator Data'!$C$3:$H$198,5,FALSE)))</f>
        <v>2.3812541875667748E-3</v>
      </c>
      <c r="P84" s="140">
        <f>IF(J84="x","x",(J84*1000000/VLOOKUP($C84,'Crisis Indicator Data'!$C$3:$H$198,5,FALSE)))</f>
        <v>0</v>
      </c>
      <c r="Q84" s="230">
        <f t="shared" si="7"/>
        <v>2</v>
      </c>
      <c r="R84" s="230">
        <f t="shared" si="8"/>
        <v>3.5</v>
      </c>
    </row>
    <row r="85" spans="1:18" x14ac:dyDescent="0.35">
      <c r="A85" s="145" t="str">
        <f>'Crisis Indicator Data'!A82</f>
        <v>Kashmir conflict in Pakistan</v>
      </c>
      <c r="B85" s="146" t="str">
        <f>'Crisis Indicator Data'!B82</f>
        <v>Conflict</v>
      </c>
      <c r="C85" s="146" t="str">
        <f>'Crisis Indicator Data'!C82</f>
        <v>PAK004</v>
      </c>
      <c r="D85" s="146" t="str">
        <f>'Crisis Indicator Data'!D82</f>
        <v>Pakistan</v>
      </c>
      <c r="E85" s="146" t="str">
        <f>'Crisis Indicator Data'!E82</f>
        <v>PAK</v>
      </c>
      <c r="F85" s="152" t="str">
        <f>IF('Crisis Indicator Data'!Q82="x","x",('Crisis Indicator Data'!Q82/1000000))</f>
        <v>x</v>
      </c>
      <c r="G85" s="152" t="str">
        <f>IF('Crisis Indicator Data'!R82="x","x",('Crisis Indicator Data'!R82/1000000))</f>
        <v>x</v>
      </c>
      <c r="H85" s="152" t="str">
        <f>IF('Crisis Indicator Data'!S82="x","x",('Crisis Indicator Data'!S82/1000000))</f>
        <v>x</v>
      </c>
      <c r="I85" s="152" t="str">
        <f>IF('Crisis Indicator Data'!T82="x","x",('Crisis Indicator Data'!T82/1000000))</f>
        <v>x</v>
      </c>
      <c r="J85" s="152" t="str">
        <f>IF('Crisis Indicator Data'!U82="x","x",('Crisis Indicator Data'!U82/1000000))</f>
        <v>x</v>
      </c>
      <c r="K85" s="236" t="str">
        <f t="shared" si="6"/>
        <v>x</v>
      </c>
      <c r="L85" s="140" t="str">
        <f>IF(F85="x","x",(F85*1000000/VLOOKUP($C85,'Crisis Indicator Data'!$C$3:$H$198,5,FALSE)))</f>
        <v>x</v>
      </c>
      <c r="M85" s="140" t="str">
        <f>IF(G85="x","x",(G85*1000000/VLOOKUP($C85,'Crisis Indicator Data'!$C$3:$H$198,5,FALSE)))</f>
        <v>x</v>
      </c>
      <c r="N85" s="140" t="str">
        <f>IF(H85="x","x",(H85*1000000/VLOOKUP($C85,'Crisis Indicator Data'!$C$3:$H$198,5,FALSE)))</f>
        <v>x</v>
      </c>
      <c r="O85" s="140" t="str">
        <f>IF(I85="x","x",(I85*1000000/VLOOKUP($C85,'Crisis Indicator Data'!$C$3:$H$198,5,FALSE)))</f>
        <v>x</v>
      </c>
      <c r="P85" s="140" t="str">
        <f>IF(J85="x","x",(J85*1000000/VLOOKUP($C85,'Crisis Indicator Data'!$C$3:$H$198,5,FALSE)))</f>
        <v>x</v>
      </c>
      <c r="Q85" s="230" t="str">
        <f t="shared" si="7"/>
        <v>x</v>
      </c>
      <c r="R85" s="230" t="str">
        <f t="shared" si="8"/>
        <v>x</v>
      </c>
    </row>
    <row r="86" spans="1:18" x14ac:dyDescent="0.35">
      <c r="A86" s="145" t="str">
        <f>'Crisis Indicator Data'!A83</f>
        <v>Venezuela displacement in Peru</v>
      </c>
      <c r="B86" s="146" t="str">
        <f>'Crisis Indicator Data'!B83</f>
        <v>International displacement</v>
      </c>
      <c r="C86" s="146" t="str">
        <f>'Crisis Indicator Data'!C83</f>
        <v>PER002</v>
      </c>
      <c r="D86" s="146" t="str">
        <f>'Crisis Indicator Data'!D83</f>
        <v>Peru</v>
      </c>
      <c r="E86" s="146" t="str">
        <f>'Crisis Indicator Data'!E83</f>
        <v>PER</v>
      </c>
      <c r="F86" s="152">
        <f>IF('Crisis Indicator Data'!Q83="x","x",('Crisis Indicator Data'!Q83/1000000))</f>
        <v>0.33700000000000002</v>
      </c>
      <c r="G86" s="152">
        <f>IF('Crisis Indicator Data'!R83="x","x",('Crisis Indicator Data'!R83/1000000))</f>
        <v>0</v>
      </c>
      <c r="H86" s="152">
        <f>IF('Crisis Indicator Data'!S83="x","x",('Crisis Indicator Data'!S83/1000000))</f>
        <v>0.71299999999999997</v>
      </c>
      <c r="I86" s="152">
        <f>IF('Crisis Indicator Data'!T83="x","x",('Crisis Indicator Data'!T83/1000000))</f>
        <v>0</v>
      </c>
      <c r="J86" s="152">
        <f>IF('Crisis Indicator Data'!U83="x","x",('Crisis Indicator Data'!U83/1000000))</f>
        <v>0</v>
      </c>
      <c r="K86" s="236">
        <f t="shared" si="6"/>
        <v>3.1</v>
      </c>
      <c r="L86" s="140">
        <f>IF(F86="x","x",(F86*1000000/VLOOKUP($C86,'Crisis Indicator Data'!$C$3:$H$198,5,FALSE)))</f>
        <v>0.32095238095238093</v>
      </c>
      <c r="M86" s="140">
        <f>IF(G86="x","x",(G86*1000000/VLOOKUP($C86,'Crisis Indicator Data'!$C$3:$H$198,5,FALSE)))</f>
        <v>0</v>
      </c>
      <c r="N86" s="140">
        <f>IF(H86="x","x",(H86*1000000/VLOOKUP($C86,'Crisis Indicator Data'!$C$3:$H$198,5,FALSE)))</f>
        <v>0.67904761904761901</v>
      </c>
      <c r="O86" s="140">
        <f>IF(I86="x","x",(I86*1000000/VLOOKUP($C86,'Crisis Indicator Data'!$C$3:$H$198,5,FALSE)))</f>
        <v>0</v>
      </c>
      <c r="P86" s="140">
        <f>IF(J86="x","x",(J86*1000000/VLOOKUP($C86,'Crisis Indicator Data'!$C$3:$H$198,5,FALSE)))</f>
        <v>0</v>
      </c>
      <c r="Q86" s="230">
        <f t="shared" si="7"/>
        <v>3</v>
      </c>
      <c r="R86" s="230">
        <f t="shared" si="8"/>
        <v>3.05</v>
      </c>
    </row>
    <row r="87" spans="1:18" x14ac:dyDescent="0.35">
      <c r="A87" s="145" t="str">
        <f>'Crisis Indicator Data'!A84</f>
        <v>Mindanao conflict</v>
      </c>
      <c r="B87" s="146" t="str">
        <f>'Crisis Indicator Data'!B84</f>
        <v>Conflict</v>
      </c>
      <c r="C87" s="146" t="str">
        <f>'Crisis Indicator Data'!C84</f>
        <v>PHL003</v>
      </c>
      <c r="D87" s="146" t="str">
        <f>'Crisis Indicator Data'!D84</f>
        <v>Philippines</v>
      </c>
      <c r="E87" s="146" t="str">
        <f>'Crisis Indicator Data'!E84</f>
        <v>PHL</v>
      </c>
      <c r="F87" s="152">
        <f>IF('Crisis Indicator Data'!Q84="x","x",('Crisis Indicator Data'!Q84/1000000))</f>
        <v>26.134</v>
      </c>
      <c r="G87" s="152">
        <f>IF('Crisis Indicator Data'!R84="x","x",('Crisis Indicator Data'!R84/1000000))</f>
        <v>0</v>
      </c>
      <c r="H87" s="152">
        <f>IF('Crisis Indicator Data'!S84="x","x",('Crisis Indicator Data'!S84/1000000))</f>
        <v>0.11799999999999999</v>
      </c>
      <c r="I87" s="152">
        <f>IF('Crisis Indicator Data'!T84="x","x",('Crisis Indicator Data'!T84/1000000))</f>
        <v>0</v>
      </c>
      <c r="J87" s="152">
        <f>IF('Crisis Indicator Data'!U84="x","x",('Crisis Indicator Data'!U84/1000000))</f>
        <v>0</v>
      </c>
      <c r="K87" s="236">
        <f t="shared" si="6"/>
        <v>1.8</v>
      </c>
      <c r="L87" s="140">
        <f>IF(F87="x","x",(F87*1000000/VLOOKUP($C87,'Crisis Indicator Data'!$C$3:$H$198,5,FALSE)))</f>
        <v>0.9955051043730001</v>
      </c>
      <c r="M87" s="140">
        <f>IF(G87="x","x",(G87*1000000/VLOOKUP($C87,'Crisis Indicator Data'!$C$3:$H$198,5,FALSE)))</f>
        <v>0</v>
      </c>
      <c r="N87" s="140">
        <f>IF(H87="x","x",(H87*1000000/VLOOKUP($C87,'Crisis Indicator Data'!$C$3:$H$198,5,FALSE)))</f>
        <v>4.4948956269998475E-3</v>
      </c>
      <c r="O87" s="140">
        <f>IF(I87="x","x",(I87*1000000/VLOOKUP($C87,'Crisis Indicator Data'!$C$3:$H$198,5,FALSE)))</f>
        <v>0</v>
      </c>
      <c r="P87" s="140">
        <f>IF(J87="x","x",(J87*1000000/VLOOKUP($C87,'Crisis Indicator Data'!$C$3:$H$198,5,FALSE)))</f>
        <v>0</v>
      </c>
      <c r="Q87" s="230">
        <f t="shared" si="7"/>
        <v>1</v>
      </c>
      <c r="R87" s="230">
        <f t="shared" si="8"/>
        <v>1.4</v>
      </c>
    </row>
    <row r="88" spans="1:18" x14ac:dyDescent="0.35">
      <c r="A88" s="145" t="str">
        <f>'Crisis Indicator Data'!A85</f>
        <v>Complex crisis in DPRK</v>
      </c>
      <c r="B88" s="146" t="str">
        <f>'Crisis Indicator Data'!B85</f>
        <v>Complex crisis</v>
      </c>
      <c r="C88" s="146" t="str">
        <f>'Crisis Indicator Data'!C85</f>
        <v>PRK001</v>
      </c>
      <c r="D88" s="146" t="str">
        <f>'Crisis Indicator Data'!D85</f>
        <v>DPRK</v>
      </c>
      <c r="E88" s="146" t="str">
        <f>'Crisis Indicator Data'!E85</f>
        <v>PRK</v>
      </c>
      <c r="F88" s="152">
        <f>IF('Crisis Indicator Data'!Q85="x","x",('Crisis Indicator Data'!Q85/1000000))</f>
        <v>0</v>
      </c>
      <c r="G88" s="152">
        <f>IF('Crisis Indicator Data'!R85="x","x",('Crisis Indicator Data'!R85/1000000))</f>
        <v>15.12</v>
      </c>
      <c r="H88" s="152">
        <f>IF('Crisis Indicator Data'!S85="x","x",('Crisis Indicator Data'!S85/1000000))</f>
        <v>4.97</v>
      </c>
      <c r="I88" s="152">
        <f>IF('Crisis Indicator Data'!T85="x","x",('Crisis Indicator Data'!T85/1000000))</f>
        <v>5.4589999999999996</v>
      </c>
      <c r="J88" s="152">
        <f>IF('Crisis Indicator Data'!U85="x","x",('Crisis Indicator Data'!U85/1000000))</f>
        <v>0</v>
      </c>
      <c r="K88" s="236">
        <f t="shared" si="6"/>
        <v>5</v>
      </c>
      <c r="L88" s="140">
        <f>IF(F88="x","x",(F88*1000000/VLOOKUP($C88,'Crisis Indicator Data'!$C$3:$H$198,5,FALSE)))</f>
        <v>0</v>
      </c>
      <c r="M88" s="140">
        <f>IF(G88="x","x",(G88*1000000/VLOOKUP($C88,'Crisis Indicator Data'!$C$3:$H$198,5,FALSE)))</f>
        <v>0.58910621055092338</v>
      </c>
      <c r="N88" s="140">
        <f>IF(H88="x","x",(H88*1000000/VLOOKUP($C88,'Crisis Indicator Data'!$C$3:$H$198,5,FALSE)))</f>
        <v>0.19364139328294241</v>
      </c>
      <c r="O88" s="140">
        <f>IF(I88="x","x",(I88*1000000/VLOOKUP($C88,'Crisis Indicator Data'!$C$3:$H$198,5,FALSE)))</f>
        <v>0.21269383620353777</v>
      </c>
      <c r="P88" s="140">
        <f>IF(J88="x","x",(J88*1000000/VLOOKUP($C88,'Crisis Indicator Data'!$C$3:$H$198,5,FALSE)))</f>
        <v>0</v>
      </c>
      <c r="Q88" s="230">
        <f t="shared" si="7"/>
        <v>4</v>
      </c>
      <c r="R88" s="230">
        <f t="shared" si="8"/>
        <v>4.5</v>
      </c>
    </row>
    <row r="89" spans="1:18" x14ac:dyDescent="0.35">
      <c r="A89" s="145" t="str">
        <f>'Crisis Indicator Data'!A86</f>
        <v>Conflict in Palestine</v>
      </c>
      <c r="B89" s="146" t="str">
        <f>'Crisis Indicator Data'!B86</f>
        <v>Conflict</v>
      </c>
      <c r="C89" s="146" t="str">
        <f>'Crisis Indicator Data'!C86</f>
        <v>PSE002</v>
      </c>
      <c r="D89" s="146" t="str">
        <f>'Crisis Indicator Data'!D86</f>
        <v>Palestine</v>
      </c>
      <c r="E89" s="146" t="str">
        <f>'Crisis Indicator Data'!E86</f>
        <v>PSE</v>
      </c>
      <c r="F89" s="152">
        <f>IF('Crisis Indicator Data'!Q86="x","x",('Crisis Indicator Data'!Q86/1000000))</f>
        <v>0.63</v>
      </c>
      <c r="G89" s="152">
        <f>IF('Crisis Indicator Data'!R86="x","x",('Crisis Indicator Data'!R86/1000000))</f>
        <v>2.294</v>
      </c>
      <c r="H89" s="152">
        <f>IF('Crisis Indicator Data'!S86="x","x",('Crisis Indicator Data'!S86/1000000))</f>
        <v>2.0539999999999998</v>
      </c>
      <c r="I89" s="152">
        <f>IF('Crisis Indicator Data'!T86="x","x",('Crisis Indicator Data'!T86/1000000))</f>
        <v>0.33600000000000002</v>
      </c>
      <c r="J89" s="152">
        <f>IF('Crisis Indicator Data'!U86="x","x",('Crisis Indicator Data'!U86/1000000))</f>
        <v>2.1000000000000001E-2</v>
      </c>
      <c r="K89" s="236">
        <f t="shared" si="6"/>
        <v>4</v>
      </c>
      <c r="L89" s="140">
        <f>IF(F89="x","x",(F89*1000000/VLOOKUP($C89,'Crisis Indicator Data'!$C$3:$H$198,5,FALSE)))</f>
        <v>0.11808809746954077</v>
      </c>
      <c r="M89" s="140">
        <f>IF(G89="x","x",(G89*1000000/VLOOKUP($C89,'Crisis Indicator Data'!$C$3:$H$198,5,FALSE)))</f>
        <v>0.42999062792877224</v>
      </c>
      <c r="N89" s="140">
        <f>IF(H89="x","x",(H89*1000000/VLOOKUP($C89,'Crisis Indicator Data'!$C$3:$H$198,5,FALSE)))</f>
        <v>0.38500468603561383</v>
      </c>
      <c r="O89" s="140">
        <f>IF(I89="x","x",(I89*1000000/VLOOKUP($C89,'Crisis Indicator Data'!$C$3:$H$198,5,FALSE)))</f>
        <v>6.2980318650421738E-2</v>
      </c>
      <c r="P89" s="140">
        <f>IF(J89="x","x",(J89*1000000/VLOOKUP($C89,'Crisis Indicator Data'!$C$3:$H$198,5,FALSE)))</f>
        <v>3.9362699156513586E-3</v>
      </c>
      <c r="Q89" s="230">
        <f t="shared" si="7"/>
        <v>4</v>
      </c>
      <c r="R89" s="230">
        <f t="shared" si="8"/>
        <v>4</v>
      </c>
    </row>
    <row r="90" spans="1:18" x14ac:dyDescent="0.35">
      <c r="A90" s="145" t="str">
        <f>'Crisis Indicator Data'!A87</f>
        <v>Regional Boko Haram Crisis</v>
      </c>
      <c r="B90" s="146" t="str">
        <f>'Crisis Indicator Data'!B87</f>
        <v>Regional crisis</v>
      </c>
      <c r="C90" s="146" t="str">
        <f>'Crisis Indicator Data'!C87</f>
        <v>REG001</v>
      </c>
      <c r="D90" s="146" t="str">
        <f>'Crisis Indicator Data'!D87</f>
        <v>Nigeria,Niger,Chad,Cameroon</v>
      </c>
      <c r="E90" s="146" t="str">
        <f>'Crisis Indicator Data'!E87</f>
        <v>NGA,NER,TCD,CMR</v>
      </c>
      <c r="F90" s="152">
        <f>IF('Crisis Indicator Data'!Q87="x","x",('Crisis Indicator Data'!Q87/1000000))</f>
        <v>6.0350000000000001</v>
      </c>
      <c r="G90" s="152">
        <f>IF('Crisis Indicator Data'!R87="x","x",('Crisis Indicator Data'!R87/1000000))</f>
        <v>4.2229999999999999</v>
      </c>
      <c r="H90" s="152">
        <f>IF('Crisis Indicator Data'!S87="x","x",('Crisis Indicator Data'!S87/1000000))</f>
        <v>4.6360000000000001</v>
      </c>
      <c r="I90" s="152">
        <f>IF('Crisis Indicator Data'!T87="x","x",('Crisis Indicator Data'!T87/1000000))</f>
        <v>4.2009999999999996</v>
      </c>
      <c r="J90" s="152">
        <f>IF('Crisis Indicator Data'!U87="x","x",('Crisis Indicator Data'!U87/1000000))</f>
        <v>0.122</v>
      </c>
      <c r="K90" s="236">
        <f t="shared" si="6"/>
        <v>4.9000000000000004</v>
      </c>
      <c r="L90" s="140">
        <f>IF(F90="x","x",(F90*1000000/VLOOKUP($C90,'Crisis Indicator Data'!$C$3:$H$198,5,FALSE)))</f>
        <v>0.31404485611697974</v>
      </c>
      <c r="M90" s="140">
        <f>IF(G90="x","x",(G90*1000000/VLOOKUP($C90,'Crisis Indicator Data'!$C$3:$H$198,5,FALSE)))</f>
        <v>0.21975334339387001</v>
      </c>
      <c r="N90" s="140">
        <f>IF(H90="x","x",(H90*1000000/VLOOKUP($C90,'Crisis Indicator Data'!$C$3:$H$198,5,FALSE)))</f>
        <v>0.24124473122755893</v>
      </c>
      <c r="O90" s="140">
        <f>IF(I90="x","x",(I90*1000000/VLOOKUP($C90,'Crisis Indicator Data'!$C$3:$H$198,5,FALSE)))</f>
        <v>0.21860852370297132</v>
      </c>
      <c r="P90" s="140">
        <f>IF(J90="x","x",(J90*1000000/VLOOKUP($C90,'Crisis Indicator Data'!$C$3:$H$198,5,FALSE)))</f>
        <v>6.348545558619972E-3</v>
      </c>
      <c r="Q90" s="230">
        <f t="shared" si="7"/>
        <v>4</v>
      </c>
      <c r="R90" s="230">
        <f t="shared" si="8"/>
        <v>4.45</v>
      </c>
    </row>
    <row r="91" spans="1:18" x14ac:dyDescent="0.3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6" t="str">
        <f>'Crisis Indicator Data'!E88</f>
        <v>VEN,BRA,COL,ECU,PER,TTO</v>
      </c>
      <c r="F91" s="152">
        <f>IF('Crisis Indicator Data'!Q88="x","x",('Crisis Indicator Data'!Q88/1000000))</f>
        <v>39.506</v>
      </c>
      <c r="G91" s="152">
        <f>IF('Crisis Indicator Data'!R88="x","x",('Crisis Indicator Data'!R88/1000000))</f>
        <v>13.009</v>
      </c>
      <c r="H91" s="152">
        <f>IF('Crisis Indicator Data'!S88="x","x",('Crisis Indicator Data'!S88/1000000))</f>
        <v>20.391999999999999</v>
      </c>
      <c r="I91" s="152">
        <f>IF('Crisis Indicator Data'!T88="x","x",('Crisis Indicator Data'!T88/1000000))</f>
        <v>0.16200000000000001</v>
      </c>
      <c r="J91" s="152">
        <f>IF('Crisis Indicator Data'!U88="x","x",('Crisis Indicator Data'!U88/1000000))</f>
        <v>0</v>
      </c>
      <c r="K91" s="236">
        <f t="shared" si="6"/>
        <v>5</v>
      </c>
      <c r="L91" s="140">
        <f>IF(F91="x","x",(F91*1000000/VLOOKUP($C91,'Crisis Indicator Data'!$C$3:$H$198,5,FALSE)))</f>
        <v>0.54066704074231209</v>
      </c>
      <c r="M91" s="140">
        <f>IF(G91="x","x",(G91*1000000/VLOOKUP($C91,'Crisis Indicator Data'!$C$3:$H$198,5,FALSE)))</f>
        <v>0.17803719771722618</v>
      </c>
      <c r="N91" s="140">
        <f>IF(H91="x","x",(H91*1000000/VLOOKUP($C91,'Crisis Indicator Data'!$C$3:$H$198,5,FALSE)))</f>
        <v>0.27907867905678196</v>
      </c>
      <c r="O91" s="140">
        <f>IF(I91="x","x",(I91*1000000/VLOOKUP($C91,'Crisis Indicator Data'!$C$3:$H$198,5,FALSE)))</f>
        <v>2.2170824836798093E-3</v>
      </c>
      <c r="P91" s="140">
        <f>IF(J91="x","x",(J91*1000000/VLOOKUP($C91,'Crisis Indicator Data'!$C$3:$H$198,5,FALSE)))</f>
        <v>0</v>
      </c>
      <c r="Q91" s="230">
        <f t="shared" si="7"/>
        <v>3</v>
      </c>
      <c r="R91" s="230">
        <f t="shared" si="8"/>
        <v>4</v>
      </c>
    </row>
    <row r="92" spans="1:18" x14ac:dyDescent="0.35">
      <c r="A92" s="145" t="str">
        <f>'Crisis Indicator Data'!A89</f>
        <v>Regional Kashmir conflict</v>
      </c>
      <c r="B92" s="146" t="str">
        <f>'Crisis Indicator Data'!B89</f>
        <v>Regional crisis</v>
      </c>
      <c r="C92" s="146" t="str">
        <f>'Crisis Indicator Data'!C89</f>
        <v>REG003</v>
      </c>
      <c r="D92" s="146" t="str">
        <f>'Crisis Indicator Data'!D89</f>
        <v>India,Pakistan</v>
      </c>
      <c r="E92" s="146" t="str">
        <f>'Crisis Indicator Data'!E89</f>
        <v>IND,PAK</v>
      </c>
      <c r="F92" s="152" t="str">
        <f>IF('Crisis Indicator Data'!Q89="x","x",('Crisis Indicator Data'!Q89/1000000))</f>
        <v>x</v>
      </c>
      <c r="G92" s="152" t="str">
        <f>IF('Crisis Indicator Data'!R89="x","x",('Crisis Indicator Data'!R89/1000000))</f>
        <v>x</v>
      </c>
      <c r="H92" s="152" t="str">
        <f>IF('Crisis Indicator Data'!S89="x","x",('Crisis Indicator Data'!S89/1000000))</f>
        <v>x</v>
      </c>
      <c r="I92" s="152" t="str">
        <f>IF('Crisis Indicator Data'!T89="x","x",('Crisis Indicator Data'!T89/1000000))</f>
        <v>x</v>
      </c>
      <c r="J92" s="152" t="str">
        <f>IF('Crisis Indicator Data'!U89="x","x",('Crisis Indicator Data'!U89/1000000))</f>
        <v>x</v>
      </c>
      <c r="K92" s="236" t="str">
        <f t="shared" si="6"/>
        <v>x</v>
      </c>
      <c r="L92" s="140" t="str">
        <f>IF(F92="x","x",(F92*1000000/VLOOKUP($C92,'Crisis Indicator Data'!$C$3:$H$198,5,FALSE)))</f>
        <v>x</v>
      </c>
      <c r="M92" s="140" t="str">
        <f>IF(G92="x","x",(G92*1000000/VLOOKUP($C92,'Crisis Indicator Data'!$C$3:$H$198,5,FALSE)))</f>
        <v>x</v>
      </c>
      <c r="N92" s="140" t="str">
        <f>IF(H92="x","x",(H92*1000000/VLOOKUP($C92,'Crisis Indicator Data'!$C$3:$H$198,5,FALSE)))</f>
        <v>x</v>
      </c>
      <c r="O92" s="140" t="str">
        <f>IF(I92="x","x",(I92*1000000/VLOOKUP($C92,'Crisis Indicator Data'!$C$3:$H$198,5,FALSE)))</f>
        <v>x</v>
      </c>
      <c r="P92" s="140" t="str">
        <f>IF(J92="x","x",(J92*1000000/VLOOKUP($C92,'Crisis Indicator Data'!$C$3:$H$198,5,FALSE)))</f>
        <v>x</v>
      </c>
      <c r="Q92" s="230" t="str">
        <f t="shared" si="7"/>
        <v>x</v>
      </c>
      <c r="R92" s="230" t="str">
        <f t="shared" si="8"/>
        <v>x</v>
      </c>
    </row>
    <row r="93" spans="1:18" x14ac:dyDescent="0.3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6" t="str">
        <f>'Crisis Indicator Data'!E90</f>
        <v>SYR,TUR,IRQ,EGY,JOR,LBN</v>
      </c>
      <c r="F93" s="152">
        <f>IF('Crisis Indicator Data'!Q90="x","x",('Crisis Indicator Data'!Q90/1000000))</f>
        <v>67.417000000000002</v>
      </c>
      <c r="G93" s="152">
        <f>IF('Crisis Indicator Data'!R90="x","x",('Crisis Indicator Data'!R90/1000000))</f>
        <v>10.750999999999999</v>
      </c>
      <c r="H93" s="152">
        <f>IF('Crisis Indicator Data'!S90="x","x",('Crisis Indicator Data'!S90/1000000))</f>
        <v>3.4209999999999998</v>
      </c>
      <c r="I93" s="152">
        <f>IF('Crisis Indicator Data'!T90="x","x",('Crisis Indicator Data'!T90/1000000))</f>
        <v>9.9749999999999996</v>
      </c>
      <c r="J93" s="152">
        <f>IF('Crisis Indicator Data'!U90="x","x",('Crisis Indicator Data'!U90/1000000))</f>
        <v>6.07</v>
      </c>
      <c r="K93" s="236">
        <f t="shared" si="6"/>
        <v>5</v>
      </c>
      <c r="L93" s="140">
        <f>IF(F93="x","x",(F93*1000000/VLOOKUP($C93,'Crisis Indicator Data'!$C$3:$H$198,5,FALSE)))</f>
        <v>0.69050740520720244</v>
      </c>
      <c r="M93" s="140">
        <f>IF(G93="x","x",(G93*1000000/VLOOKUP($C93,'Crisis Indicator Data'!$C$3:$H$198,5,FALSE)))</f>
        <v>0.11011532867648564</v>
      </c>
      <c r="N93" s="140">
        <f>IF(H93="x","x",(H93*1000000/VLOOKUP($C93,'Crisis Indicator Data'!$C$3:$H$198,5,FALSE)))</f>
        <v>3.5039023291066639E-2</v>
      </c>
      <c r="O93" s="140">
        <f>IF(I93="x","x",(I93*1000000/VLOOKUP($C93,'Crisis Indicator Data'!$C$3:$H$198,5,FALSE)))</f>
        <v>0.10216727779257226</v>
      </c>
      <c r="P93" s="140">
        <f>IF(J93="x","x",(J93*1000000/VLOOKUP($C93,'Crisis Indicator Data'!$C$3:$H$198,5,FALSE)))</f>
        <v>6.2170965032673046E-2</v>
      </c>
      <c r="Q93" s="230">
        <f t="shared" si="7"/>
        <v>5</v>
      </c>
      <c r="R93" s="230">
        <f t="shared" si="8"/>
        <v>5</v>
      </c>
    </row>
    <row r="94" spans="1:18" x14ac:dyDescent="0.3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6" t="str">
        <f>'Crisis Indicator Data'!E91</f>
        <v>TUR,GRC</v>
      </c>
      <c r="F94" s="152">
        <f>IF('Crisis Indicator Data'!Q91="x","x",('Crisis Indicator Data'!Q91/1000000))</f>
        <v>32.01</v>
      </c>
      <c r="G94" s="152">
        <f>IF('Crisis Indicator Data'!R91="x","x",('Crisis Indicator Data'!R91/1000000))</f>
        <v>3.5920000000000001</v>
      </c>
      <c r="H94" s="152">
        <f>IF('Crisis Indicator Data'!S91="x","x",('Crisis Indicator Data'!S91/1000000))</f>
        <v>1.6970000000000001</v>
      </c>
      <c r="I94" s="152">
        <f>IF('Crisis Indicator Data'!T91="x","x",('Crisis Indicator Data'!T91/1000000))</f>
        <v>0.74</v>
      </c>
      <c r="J94" s="152">
        <f>IF('Crisis Indicator Data'!U91="x","x",('Crisis Indicator Data'!U91/1000000))</f>
        <v>0</v>
      </c>
      <c r="K94" s="236">
        <f t="shared" si="6"/>
        <v>4</v>
      </c>
      <c r="L94" s="140">
        <f>IF(F94="x","x",(F94*1000000/VLOOKUP($C94,'Crisis Indicator Data'!$C$3:$H$198,5,FALSE)))</f>
        <v>0.84148264984227117</v>
      </c>
      <c r="M94" s="140">
        <f>IF(G94="x","x",(G94*1000000/VLOOKUP($C94,'Crisis Indicator Data'!$C$3:$H$198,5,FALSE)))</f>
        <v>9.442691903259727E-2</v>
      </c>
      <c r="N94" s="140">
        <f>IF(H94="x","x",(H94*1000000/VLOOKUP($C94,'Crisis Indicator Data'!$C$3:$H$198,5,FALSE)))</f>
        <v>4.4610935856992641E-2</v>
      </c>
      <c r="O94" s="140">
        <f>IF(I94="x","x",(I94*1000000/VLOOKUP($C94,'Crisis Indicator Data'!$C$3:$H$198,5,FALSE)))</f>
        <v>1.9453207150368034E-2</v>
      </c>
      <c r="P94" s="140">
        <f>IF(J94="x","x",(J94*1000000/VLOOKUP($C94,'Crisis Indicator Data'!$C$3:$H$198,5,FALSE)))</f>
        <v>0</v>
      </c>
      <c r="Q94" s="230">
        <f t="shared" si="7"/>
        <v>3</v>
      </c>
      <c r="R94" s="230">
        <f t="shared" si="8"/>
        <v>3.5</v>
      </c>
    </row>
    <row r="95" spans="1:18" x14ac:dyDescent="0.3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6" t="str">
        <f>'Crisis Indicator Data'!E92</f>
        <v>DZA,TUN,LBY,ITA</v>
      </c>
      <c r="F95" s="152" t="str">
        <f>IF('Crisis Indicator Data'!Q92="x","x",('Crisis Indicator Data'!Q92/1000000))</f>
        <v>x</v>
      </c>
      <c r="G95" s="152" t="str">
        <f>IF('Crisis Indicator Data'!R92="x","x",('Crisis Indicator Data'!R92/1000000))</f>
        <v>x</v>
      </c>
      <c r="H95" s="152" t="str">
        <f>IF('Crisis Indicator Data'!S92="x","x",('Crisis Indicator Data'!S92/1000000))</f>
        <v>x</v>
      </c>
      <c r="I95" s="152" t="str">
        <f>IF('Crisis Indicator Data'!T92="x","x",('Crisis Indicator Data'!T92/1000000))</f>
        <v>x</v>
      </c>
      <c r="J95" s="152" t="str">
        <f>IF('Crisis Indicator Data'!U92="x","x",('Crisis Indicator Data'!U92/1000000))</f>
        <v>x</v>
      </c>
      <c r="K95" s="236" t="str">
        <f t="shared" si="6"/>
        <v>x</v>
      </c>
      <c r="L95" s="140" t="str">
        <f>IF(F95="x","x",(F95*1000000/VLOOKUP($C95,'Crisis Indicator Data'!$C$3:$H$198,5,FALSE)))</f>
        <v>x</v>
      </c>
      <c r="M95" s="140" t="str">
        <f>IF(G95="x","x",(G95*1000000/VLOOKUP($C95,'Crisis Indicator Data'!$C$3:$H$198,5,FALSE)))</f>
        <v>x</v>
      </c>
      <c r="N95" s="140" t="str">
        <f>IF(H95="x","x",(H95*1000000/VLOOKUP($C95,'Crisis Indicator Data'!$C$3:$H$198,5,FALSE)))</f>
        <v>x</v>
      </c>
      <c r="O95" s="140" t="str">
        <f>IF(I95="x","x",(I95*1000000/VLOOKUP($C95,'Crisis Indicator Data'!$C$3:$H$198,5,FALSE)))</f>
        <v>x</v>
      </c>
      <c r="P95" s="140" t="str">
        <f>IF(J95="x","x",(J95*1000000/VLOOKUP($C95,'Crisis Indicator Data'!$C$3:$H$198,5,FALSE)))</f>
        <v>x</v>
      </c>
      <c r="Q95" s="230" t="str">
        <f t="shared" si="7"/>
        <v>x</v>
      </c>
      <c r="R95" s="230" t="str">
        <f t="shared" si="8"/>
        <v>x</v>
      </c>
    </row>
    <row r="96" spans="1:18" x14ac:dyDescent="0.35">
      <c r="A96" s="145" t="str">
        <f>'Crisis Indicator Data'!A93</f>
        <v>Western Mediterranean Route</v>
      </c>
      <c r="B96" s="146" t="str">
        <f>'Crisis Indicator Data'!B93</f>
        <v>Regional crisis</v>
      </c>
      <c r="C96" s="146" t="str">
        <f>'Crisis Indicator Data'!C93</f>
        <v>REG008</v>
      </c>
      <c r="D96" s="146" t="str">
        <f>'Crisis Indicator Data'!D93</f>
        <v>Algeria,Morocco,Spain</v>
      </c>
      <c r="E96" s="146" t="str">
        <f>'Crisis Indicator Data'!E93</f>
        <v>DZA,MAR,ESP</v>
      </c>
      <c r="F96" s="152" t="str">
        <f>IF('Crisis Indicator Data'!Q93="x","x",('Crisis Indicator Data'!Q93/1000000))</f>
        <v>x</v>
      </c>
      <c r="G96" s="152" t="str">
        <f>IF('Crisis Indicator Data'!R93="x","x",('Crisis Indicator Data'!R93/1000000))</f>
        <v>x</v>
      </c>
      <c r="H96" s="152" t="str">
        <f>IF('Crisis Indicator Data'!S93="x","x",('Crisis Indicator Data'!S93/1000000))</f>
        <v>x</v>
      </c>
      <c r="I96" s="152" t="str">
        <f>IF('Crisis Indicator Data'!T93="x","x",('Crisis Indicator Data'!T93/1000000))</f>
        <v>x</v>
      </c>
      <c r="J96" s="152" t="str">
        <f>IF('Crisis Indicator Data'!U93="x","x",('Crisis Indicator Data'!U93/1000000))</f>
        <v>x</v>
      </c>
      <c r="K96" s="236" t="str">
        <f t="shared" si="6"/>
        <v>x</v>
      </c>
      <c r="L96" s="140" t="str">
        <f>IF(F96="x","x",(F96*1000000/VLOOKUP($C96,'Crisis Indicator Data'!$C$3:$H$198,5,FALSE)))</f>
        <v>x</v>
      </c>
      <c r="M96" s="140" t="str">
        <f>IF(G96="x","x",(G96*1000000/VLOOKUP($C96,'Crisis Indicator Data'!$C$3:$H$198,5,FALSE)))</f>
        <v>x</v>
      </c>
      <c r="N96" s="140" t="str">
        <f>IF(H96="x","x",(H96*1000000/VLOOKUP($C96,'Crisis Indicator Data'!$C$3:$H$198,5,FALSE)))</f>
        <v>x</v>
      </c>
      <c r="O96" s="140" t="str">
        <f>IF(I96="x","x",(I96*1000000/VLOOKUP($C96,'Crisis Indicator Data'!$C$3:$H$198,5,FALSE)))</f>
        <v>x</v>
      </c>
      <c r="P96" s="140" t="str">
        <f>IF(J96="x","x",(J96*1000000/VLOOKUP($C96,'Crisis Indicator Data'!$C$3:$H$198,5,FALSE)))</f>
        <v>x</v>
      </c>
      <c r="Q96" s="230" t="str">
        <f t="shared" si="7"/>
        <v>x</v>
      </c>
      <c r="R96" s="230" t="str">
        <f t="shared" si="8"/>
        <v>x</v>
      </c>
    </row>
    <row r="97" spans="1:18" x14ac:dyDescent="0.35">
      <c r="A97" s="145" t="str">
        <f>'Crisis Indicator Data'!A94</f>
        <v>Rohingya Regional Crisis</v>
      </c>
      <c r="B97" s="146" t="str">
        <f>'Crisis Indicator Data'!B94</f>
        <v>Regional crisis</v>
      </c>
      <c r="C97" s="146" t="str">
        <f>'Crisis Indicator Data'!C94</f>
        <v>REG011</v>
      </c>
      <c r="D97" s="146" t="str">
        <f>'Crisis Indicator Data'!D94</f>
        <v>Bangladesh,Myanmar</v>
      </c>
      <c r="E97" s="146" t="str">
        <f>'Crisis Indicator Data'!E94</f>
        <v>BGD,MMR</v>
      </c>
      <c r="F97" s="152">
        <f>IF('Crisis Indicator Data'!Q94="x","x",('Crisis Indicator Data'!Q94/1000000))</f>
        <v>3.0409999999999999</v>
      </c>
      <c r="G97" s="152">
        <f>IF('Crisis Indicator Data'!R94="x","x",('Crisis Indicator Data'!R94/1000000))</f>
        <v>0</v>
      </c>
      <c r="H97" s="152">
        <f>IF('Crisis Indicator Data'!S94="x","x",('Crisis Indicator Data'!S94/1000000))</f>
        <v>2.19</v>
      </c>
      <c r="I97" s="152">
        <f>IF('Crisis Indicator Data'!T94="x","x",('Crisis Indicator Data'!T94/1000000))</f>
        <v>0</v>
      </c>
      <c r="J97" s="152">
        <f>IF('Crisis Indicator Data'!U94="x","x",('Crisis Indicator Data'!U94/1000000))</f>
        <v>0</v>
      </c>
      <c r="K97" s="236">
        <f t="shared" si="6"/>
        <v>3.9</v>
      </c>
      <c r="L97" s="140">
        <f>IF(F97="x","x",(F97*1000000/VLOOKUP($C97,'Crisis Indicator Data'!$C$3:$H$198,5,FALSE)))</f>
        <v>0.58134199961766397</v>
      </c>
      <c r="M97" s="140">
        <f>IF(G97="x","x",(G97*1000000/VLOOKUP($C97,'Crisis Indicator Data'!$C$3:$H$198,5,FALSE)))</f>
        <v>0</v>
      </c>
      <c r="N97" s="140">
        <f>IF(H97="x","x",(H97*1000000/VLOOKUP($C97,'Crisis Indicator Data'!$C$3:$H$198,5,FALSE)))</f>
        <v>0.41865800038233608</v>
      </c>
      <c r="O97" s="140">
        <f>IF(I97="x","x",(I97*1000000/VLOOKUP($C97,'Crisis Indicator Data'!$C$3:$H$198,5,FALSE)))</f>
        <v>0</v>
      </c>
      <c r="P97" s="140">
        <f>IF(J97="x","x",(J97*1000000/VLOOKUP($C97,'Crisis Indicator Data'!$C$3:$H$198,5,FALSE)))</f>
        <v>0</v>
      </c>
      <c r="Q97" s="230">
        <f t="shared" si="7"/>
        <v>3</v>
      </c>
      <c r="R97" s="230">
        <f t="shared" si="8"/>
        <v>3.45</v>
      </c>
    </row>
    <row r="98" spans="1:18" x14ac:dyDescent="0.3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6" t="str">
        <f>'Crisis Indicator Data'!E95</f>
        <v>LSO,MDG,MWI,NAM,SWZ,ZMB,ZWE</v>
      </c>
      <c r="F98" s="152">
        <f>IF('Crisis Indicator Data'!Q95="x","x",('Crisis Indicator Data'!Q95/1000000))</f>
        <v>16.727</v>
      </c>
      <c r="G98" s="152">
        <f>IF('Crisis Indicator Data'!R95="x","x",('Crisis Indicator Data'!R95/1000000))</f>
        <v>25.472999999999999</v>
      </c>
      <c r="H98" s="152">
        <f>IF('Crisis Indicator Data'!S95="x","x",('Crisis Indicator Data'!S95/1000000))</f>
        <v>11.611000000000001</v>
      </c>
      <c r="I98" s="152">
        <f>IF('Crisis Indicator Data'!T95="x","x",('Crisis Indicator Data'!T95/1000000))</f>
        <v>0.61399999999999999</v>
      </c>
      <c r="J98" s="152">
        <f>IF('Crisis Indicator Data'!U95="x","x",('Crisis Indicator Data'!U95/1000000))</f>
        <v>2.8000000000000001E-2</v>
      </c>
      <c r="K98" s="236">
        <f t="shared" si="6"/>
        <v>5</v>
      </c>
      <c r="L98" s="140">
        <f>IF(F98="x","x",(F98*1000000/VLOOKUP($C98,'Crisis Indicator Data'!$C$3:$H$198,5,FALSE)))</f>
        <v>0.30718234073421113</v>
      </c>
      <c r="M98" s="140">
        <f>IF(G98="x","x",(G98*1000000/VLOOKUP($C98,'Crisis Indicator Data'!$C$3:$H$198,5,FALSE)))</f>
        <v>0.46779791747011185</v>
      </c>
      <c r="N98" s="140">
        <f>IF(H98="x","x",(H98*1000000/VLOOKUP($C98,'Crisis Indicator Data'!$C$3:$H$198,5,FALSE)))</f>
        <v>0.21322975777275816</v>
      </c>
      <c r="O98" s="140">
        <f>IF(I98="x","x",(I98*1000000/VLOOKUP($C98,'Crisis Indicator Data'!$C$3:$H$198,5,FALSE)))</f>
        <v>1.1275779112261951E-2</v>
      </c>
      <c r="P98" s="140">
        <f>IF(J98="x","x",(J98*1000000/VLOOKUP($C98,'Crisis Indicator Data'!$C$3:$H$198,5,FALSE)))</f>
        <v>5.1420491065689677E-4</v>
      </c>
      <c r="Q98" s="230">
        <f t="shared" si="7"/>
        <v>3</v>
      </c>
      <c r="R98" s="230">
        <f t="shared" si="8"/>
        <v>4</v>
      </c>
    </row>
    <row r="99" spans="1:18" x14ac:dyDescent="0.35">
      <c r="A99" s="145" t="str">
        <f>'Crisis Indicator Data'!A96</f>
        <v>Nagorno-Karabakh Conflict</v>
      </c>
      <c r="B99" s="146" t="str">
        <f>'Crisis Indicator Data'!B96</f>
        <v>Regional crisis</v>
      </c>
      <c r="C99" s="146" t="str">
        <f>'Crisis Indicator Data'!C96</f>
        <v>REG013</v>
      </c>
      <c r="D99" s="146" t="str">
        <f>'Crisis Indicator Data'!D96</f>
        <v>Armenia,Azerbaijan</v>
      </c>
      <c r="E99" s="146" t="str">
        <f>'Crisis Indicator Data'!E96</f>
        <v>ARM,AZE</v>
      </c>
      <c r="F99" s="152" t="str">
        <f>IF('Crisis Indicator Data'!Q96="x","x",('Crisis Indicator Data'!Q96/1000000))</f>
        <v>x</v>
      </c>
      <c r="G99" s="152" t="str">
        <f>IF('Crisis Indicator Data'!R96="x","x",('Crisis Indicator Data'!R96/1000000))</f>
        <v>x</v>
      </c>
      <c r="H99" s="152" t="str">
        <f>IF('Crisis Indicator Data'!S96="x","x",('Crisis Indicator Data'!S96/1000000))</f>
        <v>x</v>
      </c>
      <c r="I99" s="152" t="str">
        <f>IF('Crisis Indicator Data'!T96="x","x",('Crisis Indicator Data'!T96/1000000))</f>
        <v>x</v>
      </c>
      <c r="J99" s="152" t="str">
        <f>IF('Crisis Indicator Data'!U96="x","x",('Crisis Indicator Data'!U96/1000000))</f>
        <v>x</v>
      </c>
      <c r="K99" s="236" t="str">
        <f t="shared" si="6"/>
        <v>x</v>
      </c>
      <c r="L99" s="140" t="str">
        <f>IF(F99="x","x",(F99*1000000/VLOOKUP($C99,'Crisis Indicator Data'!$C$3:$H$198,5,FALSE)))</f>
        <v>x</v>
      </c>
      <c r="M99" s="140" t="str">
        <f>IF(G99="x","x",(G99*1000000/VLOOKUP($C99,'Crisis Indicator Data'!$C$3:$H$198,5,FALSE)))</f>
        <v>x</v>
      </c>
      <c r="N99" s="140" t="str">
        <f>IF(H99="x","x",(H99*1000000/VLOOKUP($C99,'Crisis Indicator Data'!$C$3:$H$198,5,FALSE)))</f>
        <v>x</v>
      </c>
      <c r="O99" s="140" t="str">
        <f>IF(I99="x","x",(I99*1000000/VLOOKUP($C99,'Crisis Indicator Data'!$C$3:$H$198,5,FALSE)))</f>
        <v>x</v>
      </c>
      <c r="P99" s="140" t="str">
        <f>IF(J99="x","x",(J99*1000000/VLOOKUP($C99,'Crisis Indicator Data'!$C$3:$H$198,5,FALSE)))</f>
        <v>x</v>
      </c>
      <c r="Q99" s="230" t="str">
        <f t="shared" si="7"/>
        <v>x</v>
      </c>
      <c r="R99" s="230" t="str">
        <f t="shared" si="8"/>
        <v>x</v>
      </c>
    </row>
    <row r="100" spans="1:18" x14ac:dyDescent="0.3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6" t="str">
        <f>'Crisis Indicator Data'!E97</f>
        <v>RWA</v>
      </c>
      <c r="F100" s="152">
        <f>IF('Crisis Indicator Data'!Q97="x","x",('Crisis Indicator Data'!Q97/1000000))</f>
        <v>4.4359999999999999</v>
      </c>
      <c r="G100" s="152">
        <f>IF('Crisis Indicator Data'!R97="x","x",('Crisis Indicator Data'!R97/1000000))</f>
        <v>0</v>
      </c>
      <c r="H100" s="152">
        <f>IF('Crisis Indicator Data'!S97="x","x",('Crisis Indicator Data'!S97/1000000))</f>
        <v>0.14000000000000001</v>
      </c>
      <c r="I100" s="152">
        <f>IF('Crisis Indicator Data'!T97="x","x",('Crisis Indicator Data'!T97/1000000))</f>
        <v>0</v>
      </c>
      <c r="J100" s="152">
        <f>IF('Crisis Indicator Data'!U97="x","x",('Crisis Indicator Data'!U97/1000000))</f>
        <v>0</v>
      </c>
      <c r="K100" s="236">
        <f t="shared" si="6"/>
        <v>1.9</v>
      </c>
      <c r="L100" s="140">
        <f>IF(F100="x","x",(F100*1000000/VLOOKUP($C100,'Crisis Indicator Data'!$C$3:$H$198,5,FALSE)))</f>
        <v>0.96940559440559437</v>
      </c>
      <c r="M100" s="140">
        <f>IF(G100="x","x",(G100*1000000/VLOOKUP($C100,'Crisis Indicator Data'!$C$3:$H$198,5,FALSE)))</f>
        <v>0</v>
      </c>
      <c r="N100" s="140">
        <f>IF(H100="x","x",(H100*1000000/VLOOKUP($C100,'Crisis Indicator Data'!$C$3:$H$198,5,FALSE)))</f>
        <v>3.0594405594405596E-2</v>
      </c>
      <c r="O100" s="140">
        <f>IF(I100="x","x",(I100*1000000/VLOOKUP($C100,'Crisis Indicator Data'!$C$3:$H$198,5,FALSE)))</f>
        <v>0</v>
      </c>
      <c r="P100" s="140">
        <f>IF(J100="x","x",(J100*1000000/VLOOKUP($C100,'Crisis Indicator Data'!$C$3:$H$198,5,FALSE)))</f>
        <v>0</v>
      </c>
      <c r="Q100" s="230">
        <f t="shared" si="7"/>
        <v>1</v>
      </c>
      <c r="R100" s="230">
        <f t="shared" si="8"/>
        <v>1.45</v>
      </c>
    </row>
    <row r="101" spans="1:18" x14ac:dyDescent="0.35">
      <c r="A101" s="145" t="str">
        <f>'Crisis Indicator Data'!A98</f>
        <v>Complex crisis in Sudan</v>
      </c>
      <c r="B101" s="146" t="str">
        <f>'Crisis Indicator Data'!B98</f>
        <v>Multiple crises country</v>
      </c>
      <c r="C101" s="146" t="str">
        <f>'Crisis Indicator Data'!C98</f>
        <v>SDN001</v>
      </c>
      <c r="D101" s="146" t="str">
        <f>'Crisis Indicator Data'!D98</f>
        <v>Sudan</v>
      </c>
      <c r="E101" s="146" t="str">
        <f>'Crisis Indicator Data'!E98</f>
        <v>SDN</v>
      </c>
      <c r="F101" s="152">
        <f>IF('Crisis Indicator Data'!Q98="x","x",('Crisis Indicator Data'!Q98/1000000))</f>
        <v>16</v>
      </c>
      <c r="G101" s="152">
        <f>IF('Crisis Indicator Data'!R98="x","x",('Crisis Indicator Data'!R98/1000000))</f>
        <v>17.399999999999999</v>
      </c>
      <c r="H101" s="152">
        <f>IF('Crisis Indicator Data'!S98="x","x",('Crisis Indicator Data'!S98/1000000))</f>
        <v>6.1</v>
      </c>
      <c r="I101" s="152">
        <f>IF('Crisis Indicator Data'!T98="x","x",('Crisis Indicator Data'!T98/1000000))</f>
        <v>6.7</v>
      </c>
      <c r="J101" s="152">
        <f>IF('Crisis Indicator Data'!U98="x","x",('Crisis Indicator Data'!U98/1000000))</f>
        <v>0.6</v>
      </c>
      <c r="K101" s="236">
        <f t="shared" si="6"/>
        <v>5</v>
      </c>
      <c r="L101" s="140">
        <f>IF(F101="x","x",(F101*1000000/VLOOKUP($C101,'Crisis Indicator Data'!$C$3:$H$198,5,FALSE)))</f>
        <v>0.34188034188034189</v>
      </c>
      <c r="M101" s="140">
        <f>IF(G101="x","x",(G101*1000000/VLOOKUP($C101,'Crisis Indicator Data'!$C$3:$H$198,5,FALSE)))</f>
        <v>0.37179487179487181</v>
      </c>
      <c r="N101" s="140">
        <f>IF(H101="x","x",(H101*1000000/VLOOKUP($C101,'Crisis Indicator Data'!$C$3:$H$198,5,FALSE)))</f>
        <v>0.13034188034188035</v>
      </c>
      <c r="O101" s="140">
        <f>IF(I101="x","x",(I101*1000000/VLOOKUP($C101,'Crisis Indicator Data'!$C$3:$H$198,5,FALSE)))</f>
        <v>0.14316239316239315</v>
      </c>
      <c r="P101" s="140">
        <f>IF(J101="x","x",(J101*1000000/VLOOKUP($C101,'Crisis Indicator Data'!$C$3:$H$198,5,FALSE)))</f>
        <v>1.282051282051282E-2</v>
      </c>
      <c r="Q101" s="230">
        <f t="shared" si="7"/>
        <v>4</v>
      </c>
      <c r="R101" s="230">
        <f t="shared" si="8"/>
        <v>4.5</v>
      </c>
    </row>
    <row r="102" spans="1:18" x14ac:dyDescent="0.35">
      <c r="A102" s="145" t="str">
        <f>'Crisis Indicator Data'!A99</f>
        <v>Refugees in Sudan</v>
      </c>
      <c r="B102" s="146" t="str">
        <f>'Crisis Indicator Data'!B99</f>
        <v>International displacement</v>
      </c>
      <c r="C102" s="146" t="str">
        <f>'Crisis Indicator Data'!C99</f>
        <v>SDN005</v>
      </c>
      <c r="D102" s="146" t="str">
        <f>'Crisis Indicator Data'!D99</f>
        <v>Sudan</v>
      </c>
      <c r="E102" s="146" t="str">
        <f>'Crisis Indicator Data'!E99</f>
        <v>SDN</v>
      </c>
      <c r="F102" s="152">
        <f>IF('Crisis Indicator Data'!Q99="x","x",('Crisis Indicator Data'!Q99/1000000))</f>
        <v>0</v>
      </c>
      <c r="G102" s="152">
        <f>IF('Crisis Indicator Data'!R99="x","x",('Crisis Indicator Data'!R99/1000000))</f>
        <v>11.959</v>
      </c>
      <c r="H102" s="152">
        <f>IF('Crisis Indicator Data'!S99="x","x",('Crisis Indicator Data'!S99/1000000))</f>
        <v>1.048</v>
      </c>
      <c r="I102" s="152">
        <f>IF('Crisis Indicator Data'!T99="x","x",('Crisis Indicator Data'!T99/1000000))</f>
        <v>0</v>
      </c>
      <c r="J102" s="152">
        <f>IF('Crisis Indicator Data'!U99="x","x",('Crisis Indicator Data'!U99/1000000))</f>
        <v>0</v>
      </c>
      <c r="K102" s="236">
        <f t="shared" ref="K102:K133" si="9">IF(H102="x","x",IF(SUM(H102:J102)=0,0,IF(LOG(SUM(H102:J102)*1000000)&lt;$K$4,0,IF(LOG(SUM(H102:J102)*1000000)&gt;$K$3,5,ROUND(5-(K$3-LOG(SUM(H102:J102)*1000000))/(K$3-K$4)*5,1)))))</f>
        <v>3.4</v>
      </c>
      <c r="L102" s="140">
        <f>IF(F102="x","x",(F102*1000000/VLOOKUP($C102,'Crisis Indicator Data'!$C$3:$H$198,5,FALSE)))</f>
        <v>0</v>
      </c>
      <c r="M102" s="140">
        <f>IF(G102="x","x",(G102*1000000/VLOOKUP($C102,'Crisis Indicator Data'!$C$3:$H$198,5,FALSE)))</f>
        <v>0.91942800030752669</v>
      </c>
      <c r="N102" s="140">
        <f>IF(H102="x","x",(H102*1000000/VLOOKUP($C102,'Crisis Indicator Data'!$C$3:$H$198,5,FALSE)))</f>
        <v>8.0571999692473278E-2</v>
      </c>
      <c r="O102" s="140">
        <f>IF(I102="x","x",(I102*1000000/VLOOKUP($C102,'Crisis Indicator Data'!$C$3:$H$198,5,FALSE)))</f>
        <v>0</v>
      </c>
      <c r="P102" s="140">
        <f>IF(J102="x","x",(J102*1000000/VLOOKUP($C102,'Crisis Indicator Data'!$C$3:$H$198,5,FALSE)))</f>
        <v>0</v>
      </c>
      <c r="Q102" s="230">
        <f t="shared" ref="Q102:Q133" si="10">IF(N102="x","x",IF(OR(L102&gt;=$L$3,M102&gt;=$M$3,N102&gt;=$N$3,O102&gt;=$O$3,P102&gt;=$P$3),(IF(P102&gt;=$P$3,5,IF((O102+P102)&gt;=$O$3,4,IF((O102+P102+N102)&gt;=$N$3,3,IF((O102+P102+N102+M102)&gt;=$M$3,2,1)))))))</f>
        <v>3</v>
      </c>
      <c r="R102" s="230">
        <f t="shared" ref="R102:R133" si="11">IF(Q102="x","x",(AVERAGE(K102,Q102)))</f>
        <v>3.2</v>
      </c>
    </row>
    <row r="103" spans="1:18" x14ac:dyDescent="0.35">
      <c r="A103" s="145" t="str">
        <f>'Crisis Indicator Data'!A100</f>
        <v xml:space="preserve">Floods in Sudan </v>
      </c>
      <c r="B103" s="146" t="str">
        <f>'Crisis Indicator Data'!B100</f>
        <v>Flood</v>
      </c>
      <c r="C103" s="146" t="str">
        <f>'Crisis Indicator Data'!C100</f>
        <v>SDN006</v>
      </c>
      <c r="D103" s="146" t="str">
        <f>'Crisis Indicator Data'!D100</f>
        <v>Sudan</v>
      </c>
      <c r="E103" s="146" t="str">
        <f>'Crisis Indicator Data'!E100</f>
        <v>SDN</v>
      </c>
      <c r="F103" s="152">
        <f>IF('Crisis Indicator Data'!Q100="x","x",('Crisis Indicator Data'!Q100/1000000))</f>
        <v>46.085999999999999</v>
      </c>
      <c r="G103" s="152">
        <f>IF('Crisis Indicator Data'!R100="x","x",('Crisis Indicator Data'!R100/1000000))</f>
        <v>0.22700000000000001</v>
      </c>
      <c r="H103" s="152">
        <f>IF('Crisis Indicator Data'!S100="x","x",('Crisis Indicator Data'!S100/1000000))</f>
        <v>8.6999999999999994E-2</v>
      </c>
      <c r="I103" s="152">
        <f>IF('Crisis Indicator Data'!T100="x","x",('Crisis Indicator Data'!T100/1000000))</f>
        <v>0</v>
      </c>
      <c r="J103" s="152">
        <f>IF('Crisis Indicator Data'!U100="x","x",('Crisis Indicator Data'!U100/1000000))</f>
        <v>0</v>
      </c>
      <c r="K103" s="236">
        <f t="shared" si="9"/>
        <v>1.6</v>
      </c>
      <c r="L103" s="140">
        <f>IF(F103="x","x",(F103*1000000/VLOOKUP($C103,'Crisis Indicator Data'!$C$3:$H$198,5,FALSE)))</f>
        <v>0.9932327586206896</v>
      </c>
      <c r="M103" s="140">
        <f>IF(G103="x","x",(G103*1000000/VLOOKUP($C103,'Crisis Indicator Data'!$C$3:$H$198,5,FALSE)))</f>
        <v>4.8922413793103447E-3</v>
      </c>
      <c r="N103" s="140">
        <f>IF(H103="x","x",(H103*1000000/VLOOKUP($C103,'Crisis Indicator Data'!$C$3:$H$198,5,FALSE)))</f>
        <v>1.8749999999999999E-3</v>
      </c>
      <c r="O103" s="140">
        <f>IF(I103="x","x",(I103*1000000/VLOOKUP($C103,'Crisis Indicator Data'!$C$3:$H$198,5,FALSE)))</f>
        <v>0</v>
      </c>
      <c r="P103" s="140">
        <f>IF(J103="x","x",(J103*1000000/VLOOKUP($C103,'Crisis Indicator Data'!$C$3:$H$198,5,FALSE)))</f>
        <v>0</v>
      </c>
      <c r="Q103" s="230">
        <f t="shared" si="10"/>
        <v>1</v>
      </c>
      <c r="R103" s="230">
        <f t="shared" si="11"/>
        <v>1.3</v>
      </c>
    </row>
    <row r="104" spans="1:18" x14ac:dyDescent="0.35">
      <c r="A104" s="145" t="str">
        <f>'Crisis Indicator Data'!A101</f>
        <v>Refugees from Ethiopia</v>
      </c>
      <c r="B104" s="146" t="str">
        <f>'Crisis Indicator Data'!B101</f>
        <v>International displacement</v>
      </c>
      <c r="C104" s="146" t="str">
        <f>'Crisis Indicator Data'!C101</f>
        <v>SDN007</v>
      </c>
      <c r="D104" s="146" t="str">
        <f>'Crisis Indicator Data'!D101</f>
        <v>Sudan</v>
      </c>
      <c r="E104" s="146" t="str">
        <f>'Crisis Indicator Data'!E101</f>
        <v>SDN</v>
      </c>
      <c r="F104" s="152">
        <f>IF('Crisis Indicator Data'!Q101="x","x",('Crisis Indicator Data'!Q101/1000000))</f>
        <v>0</v>
      </c>
      <c r="G104" s="152">
        <f>IF('Crisis Indicator Data'!R101="x","x",('Crisis Indicator Data'!R101/1000000))</f>
        <v>13.759</v>
      </c>
      <c r="H104" s="152">
        <f>IF('Crisis Indicator Data'!S101="x","x",('Crisis Indicator Data'!S101/1000000))</f>
        <v>7.0999999999999994E-2</v>
      </c>
      <c r="I104" s="152">
        <f>IF('Crisis Indicator Data'!T101="x","x",('Crisis Indicator Data'!T101/1000000))</f>
        <v>0</v>
      </c>
      <c r="J104" s="152">
        <f>IF('Crisis Indicator Data'!U101="x","x",('Crisis Indicator Data'!U101/1000000))</f>
        <v>0</v>
      </c>
      <c r="K104" s="236">
        <f t="shared" si="9"/>
        <v>1.4</v>
      </c>
      <c r="L104" s="140">
        <f>IF(F104="x","x",(F104*1000000/VLOOKUP($C104,'Crisis Indicator Data'!$C$3:$H$198,5,FALSE)))</f>
        <v>0</v>
      </c>
      <c r="M104" s="140">
        <f>IF(G104="x","x",(G104*1000000/VLOOKUP($C104,'Crisis Indicator Data'!$C$3:$H$198,5,FALSE)))</f>
        <v>0.99486623282718722</v>
      </c>
      <c r="N104" s="140">
        <f>IF(H104="x","x",(H104*1000000/VLOOKUP($C104,'Crisis Indicator Data'!$C$3:$H$198,5,FALSE)))</f>
        <v>5.133767172812726E-3</v>
      </c>
      <c r="O104" s="140">
        <f>IF(I104="x","x",(I104*1000000/VLOOKUP($C104,'Crisis Indicator Data'!$C$3:$H$198,5,FALSE)))</f>
        <v>0</v>
      </c>
      <c r="P104" s="140">
        <f>IF(J104="x","x",(J104*1000000/VLOOKUP($C104,'Crisis Indicator Data'!$C$3:$H$198,5,FALSE)))</f>
        <v>0</v>
      </c>
      <c r="Q104" s="230">
        <f t="shared" si="10"/>
        <v>2</v>
      </c>
      <c r="R104" s="230">
        <f t="shared" si="11"/>
        <v>1.7</v>
      </c>
    </row>
    <row r="105" spans="1:18" x14ac:dyDescent="0.35">
      <c r="A105" s="145" t="str">
        <f>'Crisis Indicator Data'!A102</f>
        <v>Violence West-Darfur</v>
      </c>
      <c r="B105" s="146" t="str">
        <f>'Crisis Indicator Data'!B102</f>
        <v>Other type of violence</v>
      </c>
      <c r="C105" s="146" t="str">
        <f>'Crisis Indicator Data'!C102</f>
        <v>SDN008</v>
      </c>
      <c r="D105" s="146" t="str">
        <f>'Crisis Indicator Data'!D102</f>
        <v>Sudan</v>
      </c>
      <c r="E105" s="146" t="str">
        <f>'Crisis Indicator Data'!E102</f>
        <v>SDN</v>
      </c>
      <c r="F105" s="152">
        <f>IF('Crisis Indicator Data'!Q102="x","x",('Crisis Indicator Data'!Q102/1000000))</f>
        <v>0.82099999999999995</v>
      </c>
      <c r="G105" s="152">
        <f>IF('Crisis Indicator Data'!R102="x","x",('Crisis Indicator Data'!R102/1000000))</f>
        <v>0.42299999999999999</v>
      </c>
      <c r="H105" s="152">
        <f>IF('Crisis Indicator Data'!S102="x","x",('Crisis Indicator Data'!S102/1000000))</f>
        <v>0.59399999999999997</v>
      </c>
      <c r="I105" s="152">
        <f>IF('Crisis Indicator Data'!T102="x","x",('Crisis Indicator Data'!T102/1000000))</f>
        <v>0</v>
      </c>
      <c r="J105" s="152">
        <f>IF('Crisis Indicator Data'!U102="x","x",('Crisis Indicator Data'!U102/1000000))</f>
        <v>0</v>
      </c>
      <c r="K105" s="236">
        <f t="shared" si="9"/>
        <v>3</v>
      </c>
      <c r="L105" s="140">
        <f>IF(F105="x","x",(F105*1000000/VLOOKUP($C105,'Crisis Indicator Data'!$C$3:$H$198,5,FALSE)))</f>
        <v>0.44668117519042438</v>
      </c>
      <c r="M105" s="140">
        <f>IF(G105="x","x",(G105*1000000/VLOOKUP($C105,'Crisis Indicator Data'!$C$3:$H$198,5,FALSE)))</f>
        <v>0.23014145810663764</v>
      </c>
      <c r="N105" s="140">
        <f>IF(H105="x","x",(H105*1000000/VLOOKUP($C105,'Crisis Indicator Data'!$C$3:$H$198,5,FALSE)))</f>
        <v>0.32317736670293795</v>
      </c>
      <c r="O105" s="140">
        <f>IF(I105="x","x",(I105*1000000/VLOOKUP($C105,'Crisis Indicator Data'!$C$3:$H$198,5,FALSE)))</f>
        <v>0</v>
      </c>
      <c r="P105" s="140">
        <f>IF(J105="x","x",(J105*1000000/VLOOKUP($C105,'Crisis Indicator Data'!$C$3:$H$198,5,FALSE)))</f>
        <v>0</v>
      </c>
      <c r="Q105" s="230">
        <f t="shared" si="10"/>
        <v>3</v>
      </c>
      <c r="R105" s="230">
        <f t="shared" si="11"/>
        <v>3</v>
      </c>
    </row>
    <row r="106" spans="1:18" x14ac:dyDescent="0.35">
      <c r="A106" s="145" t="str">
        <f>'Crisis Indicator Data'!A103</f>
        <v>Drought in Senegal</v>
      </c>
      <c r="B106" s="146" t="str">
        <f>'Crisis Indicator Data'!B103</f>
        <v>Drought</v>
      </c>
      <c r="C106" s="146" t="str">
        <f>'Crisis Indicator Data'!C103</f>
        <v>SEN002</v>
      </c>
      <c r="D106" s="146" t="str">
        <f>'Crisis Indicator Data'!D103</f>
        <v>Senegal</v>
      </c>
      <c r="E106" s="146" t="str">
        <f>'Crisis Indicator Data'!E103</f>
        <v>SEN</v>
      </c>
      <c r="F106" s="152">
        <f>IF('Crisis Indicator Data'!Q103="x","x",('Crisis Indicator Data'!Q103/1000000))</f>
        <v>13.521000000000001</v>
      </c>
      <c r="G106" s="152">
        <f>IF('Crisis Indicator Data'!R103="x","x",('Crisis Indicator Data'!R103/1000000))</f>
        <v>2.6760000000000002</v>
      </c>
      <c r="H106" s="152">
        <f>IF('Crisis Indicator Data'!S103="x","x",('Crisis Indicator Data'!S103/1000000))</f>
        <v>0.498</v>
      </c>
      <c r="I106" s="152">
        <f>IF('Crisis Indicator Data'!T103="x","x",('Crisis Indicator Data'!T103/1000000))</f>
        <v>1.2999999999999999E-2</v>
      </c>
      <c r="J106" s="152">
        <f>IF('Crisis Indicator Data'!U103="x","x",('Crisis Indicator Data'!U103/1000000))</f>
        <v>0</v>
      </c>
      <c r="K106" s="236">
        <f t="shared" si="9"/>
        <v>2.8</v>
      </c>
      <c r="L106" s="140">
        <f>IF(F106="x","x",(F106*1000000/VLOOKUP($C106,'Crisis Indicator Data'!$C$3:$H$198,5,FALSE)))</f>
        <v>0.80920462026452811</v>
      </c>
      <c r="M106" s="140">
        <f>IF(G106="x","x",(G106*1000000/VLOOKUP($C106,'Crisis Indicator Data'!$C$3:$H$198,5,FALSE)))</f>
        <v>0.16015321084445508</v>
      </c>
      <c r="N106" s="140">
        <f>IF(H106="x","x",(H106*1000000/VLOOKUP($C106,'Crisis Indicator Data'!$C$3:$H$198,5,FALSE)))</f>
        <v>2.9804297085403077E-2</v>
      </c>
      <c r="O106" s="140">
        <f>IF(I106="x","x",(I106*1000000/VLOOKUP($C106,'Crisis Indicator Data'!$C$3:$H$198,5,FALSE)))</f>
        <v>7.7802381949847383E-4</v>
      </c>
      <c r="P106" s="140">
        <f>IF(J106="x","x",(J106*1000000/VLOOKUP($C106,'Crisis Indicator Data'!$C$3:$H$198,5,FALSE)))</f>
        <v>0</v>
      </c>
      <c r="Q106" s="230">
        <f t="shared" si="10"/>
        <v>2</v>
      </c>
      <c r="R106" s="230">
        <f t="shared" si="11"/>
        <v>2.4</v>
      </c>
    </row>
    <row r="107" spans="1:18" x14ac:dyDescent="0.35">
      <c r="A107" s="145" t="str">
        <f>'Crisis Indicator Data'!A104</f>
        <v>Complex crisis in El Salvador</v>
      </c>
      <c r="B107" s="146" t="str">
        <f>'Crisis Indicator Data'!B104</f>
        <v>Complex crisis</v>
      </c>
      <c r="C107" s="146" t="str">
        <f>'Crisis Indicator Data'!C104</f>
        <v>SLV001</v>
      </c>
      <c r="D107" s="146" t="str">
        <f>'Crisis Indicator Data'!D104</f>
        <v>El Salvador</v>
      </c>
      <c r="E107" s="146" t="str">
        <f>'Crisis Indicator Data'!E104</f>
        <v>SLV</v>
      </c>
      <c r="F107" s="152">
        <f>IF('Crisis Indicator Data'!Q104="x","x",('Crisis Indicator Data'!Q104/1000000))</f>
        <v>3.5</v>
      </c>
      <c r="G107" s="152">
        <f>IF('Crisis Indicator Data'!R104="x","x",('Crisis Indicator Data'!R104/1000000))</f>
        <v>1.5</v>
      </c>
      <c r="H107" s="152">
        <f>IF('Crisis Indicator Data'!S104="x","x",('Crisis Indicator Data'!S104/1000000))</f>
        <v>1.4</v>
      </c>
      <c r="I107" s="152">
        <f>IF('Crisis Indicator Data'!T104="x","x",('Crisis Indicator Data'!T104/1000000))</f>
        <v>0.3</v>
      </c>
      <c r="J107" s="152">
        <f>IF('Crisis Indicator Data'!U104="x","x",('Crisis Indicator Data'!U104/1000000))</f>
        <v>0</v>
      </c>
      <c r="K107" s="236">
        <f t="shared" si="9"/>
        <v>3.7</v>
      </c>
      <c r="L107" s="140">
        <f>IF(F107="x","x",(F107*1000000/VLOOKUP($C107,'Crisis Indicator Data'!$C$3:$H$198,5,FALSE)))</f>
        <v>0.52238805970149249</v>
      </c>
      <c r="M107" s="140">
        <f>IF(G107="x","x",(G107*1000000/VLOOKUP($C107,'Crisis Indicator Data'!$C$3:$H$198,5,FALSE)))</f>
        <v>0.22388059701492538</v>
      </c>
      <c r="N107" s="140">
        <f>IF(H107="x","x",(H107*1000000/VLOOKUP($C107,'Crisis Indicator Data'!$C$3:$H$198,5,FALSE)))</f>
        <v>0.20895522388059701</v>
      </c>
      <c r="O107" s="140">
        <f>IF(I107="x","x",(I107*1000000/VLOOKUP($C107,'Crisis Indicator Data'!$C$3:$H$198,5,FALSE)))</f>
        <v>4.4776119402985072E-2</v>
      </c>
      <c r="P107" s="140">
        <f>IF(J107="x","x",(J107*1000000/VLOOKUP($C107,'Crisis Indicator Data'!$C$3:$H$198,5,FALSE)))</f>
        <v>0</v>
      </c>
      <c r="Q107" s="230">
        <f t="shared" si="10"/>
        <v>3</v>
      </c>
      <c r="R107" s="230">
        <f t="shared" si="11"/>
        <v>3.35</v>
      </c>
    </row>
    <row r="108" spans="1:18" x14ac:dyDescent="0.35">
      <c r="A108" s="145" t="str">
        <f>'Crisis Indicator Data'!A105</f>
        <v>Complex crisis in Somalia</v>
      </c>
      <c r="B108" s="146" t="str">
        <f>'Crisis Indicator Data'!B105</f>
        <v>Complex crisis</v>
      </c>
      <c r="C108" s="146" t="str">
        <f>'Crisis Indicator Data'!C105</f>
        <v>SOM001</v>
      </c>
      <c r="D108" s="146" t="str">
        <f>'Crisis Indicator Data'!D105</f>
        <v>Somalia</v>
      </c>
      <c r="E108" s="146" t="str">
        <f>'Crisis Indicator Data'!E105</f>
        <v>SOM</v>
      </c>
      <c r="F108" s="152">
        <f>IF('Crisis Indicator Data'!Q105="x","x",('Crisis Indicator Data'!Q105/1000000))</f>
        <v>1.9E-2</v>
      </c>
      <c r="G108" s="152">
        <f>IF('Crisis Indicator Data'!R105="x","x",('Crisis Indicator Data'!R105/1000000))</f>
        <v>8</v>
      </c>
      <c r="H108" s="152">
        <f>IF('Crisis Indicator Data'!S105="x","x",('Crisis Indicator Data'!S105/1000000))</f>
        <v>7.7</v>
      </c>
      <c r="I108" s="152">
        <f>IF('Crisis Indicator Data'!T105="x","x",('Crisis Indicator Data'!T105/1000000))</f>
        <v>3.5999999999999997E-2</v>
      </c>
      <c r="J108" s="152">
        <f>IF('Crisis Indicator Data'!U105="x","x",('Crisis Indicator Data'!U105/1000000))</f>
        <v>0</v>
      </c>
      <c r="K108" s="236">
        <f t="shared" si="9"/>
        <v>4.8</v>
      </c>
      <c r="L108" s="140">
        <f>IF(F108="x","x",(F108*1000000/VLOOKUP($C108,'Crisis Indicator Data'!$C$3:$H$198,5,FALSE)))</f>
        <v>1.2059663598857505E-3</v>
      </c>
      <c r="M108" s="140">
        <f>IF(G108="x","x",(G108*1000000/VLOOKUP($C108,'Crisis Indicator Data'!$C$3:$H$198,5,FALSE)))</f>
        <v>0.50777530942557914</v>
      </c>
      <c r="N108" s="140">
        <f>IF(H108="x","x",(H108*1000000/VLOOKUP($C108,'Crisis Indicator Data'!$C$3:$H$198,5,FALSE)))</f>
        <v>0.48873373532211994</v>
      </c>
      <c r="O108" s="140">
        <f>IF(I108="x","x",(I108*1000000/VLOOKUP($C108,'Crisis Indicator Data'!$C$3:$H$198,5,FALSE)))</f>
        <v>2.2849888924151062E-3</v>
      </c>
      <c r="P108" s="140">
        <f>IF(J108="x","x",(J108*1000000/VLOOKUP($C108,'Crisis Indicator Data'!$C$3:$H$198,5,FALSE)))</f>
        <v>0</v>
      </c>
      <c r="Q108" s="230">
        <f t="shared" si="10"/>
        <v>3</v>
      </c>
      <c r="R108" s="230">
        <f t="shared" si="11"/>
        <v>3.9</v>
      </c>
    </row>
    <row r="109" spans="1:18" x14ac:dyDescent="0.3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6" t="str">
        <f>'Crisis Indicator Data'!E106</f>
        <v>SOM</v>
      </c>
      <c r="F109" s="152">
        <f>IF('Crisis Indicator Data'!Q106="x","x",('Crisis Indicator Data'!Q106/1000000))</f>
        <v>1.296</v>
      </c>
      <c r="G109" s="152">
        <f>IF('Crisis Indicator Data'!R106="x","x",('Crisis Indicator Data'!R106/1000000))</f>
        <v>0</v>
      </c>
      <c r="H109" s="152">
        <f>IF('Crisis Indicator Data'!S106="x","x",('Crisis Indicator Data'!S106/1000000))</f>
        <v>0</v>
      </c>
      <c r="I109" s="152">
        <f>IF('Crisis Indicator Data'!T106="x","x",('Crisis Indicator Data'!T106/1000000))</f>
        <v>2.5000000000000001E-2</v>
      </c>
      <c r="J109" s="152">
        <f>IF('Crisis Indicator Data'!U106="x","x",('Crisis Indicator Data'!U106/1000000))</f>
        <v>0</v>
      </c>
      <c r="K109" s="236">
        <f t="shared" si="9"/>
        <v>0.7</v>
      </c>
      <c r="L109" s="140">
        <f>IF(F109="x","x",(F109*1000000/VLOOKUP($C109,'Crisis Indicator Data'!$C$3:$H$198,5,FALSE)))</f>
        <v>0.98033282904689867</v>
      </c>
      <c r="M109" s="140">
        <f>IF(G109="x","x",(G109*1000000/VLOOKUP($C109,'Crisis Indicator Data'!$C$3:$H$198,5,FALSE)))</f>
        <v>0</v>
      </c>
      <c r="N109" s="140">
        <f>IF(H109="x","x",(H109*1000000/VLOOKUP($C109,'Crisis Indicator Data'!$C$3:$H$198,5,FALSE)))</f>
        <v>0</v>
      </c>
      <c r="O109" s="140">
        <f>IF(I109="x","x",(I109*1000000/VLOOKUP($C109,'Crisis Indicator Data'!$C$3:$H$198,5,FALSE)))</f>
        <v>1.8910741301059002E-2</v>
      </c>
      <c r="P109" s="140">
        <f>IF(J109="x","x",(J109*1000000/VLOOKUP($C109,'Crisis Indicator Data'!$C$3:$H$198,5,FALSE)))</f>
        <v>0</v>
      </c>
      <c r="Q109" s="230">
        <f t="shared" si="10"/>
        <v>1</v>
      </c>
      <c r="R109" s="230">
        <f t="shared" si="11"/>
        <v>0.85</v>
      </c>
    </row>
    <row r="110" spans="1:18" x14ac:dyDescent="0.35">
      <c r="A110" s="145" t="str">
        <f>'Crisis Indicator Data'!A107</f>
        <v>Drought in Somalia</v>
      </c>
      <c r="B110" s="146" t="str">
        <f>'Crisis Indicator Data'!B107</f>
        <v>Drought</v>
      </c>
      <c r="C110" s="146" t="str">
        <f>'Crisis Indicator Data'!C107</f>
        <v>SOM005</v>
      </c>
      <c r="D110" s="146" t="str">
        <f>'Crisis Indicator Data'!D107</f>
        <v>Somalia</v>
      </c>
      <c r="E110" s="146" t="str">
        <f>'Crisis Indicator Data'!E107</f>
        <v>SOM</v>
      </c>
      <c r="F110" s="152">
        <f>IF('Crisis Indicator Data'!Q107="x","x",('Crisis Indicator Data'!Q107/1000000))</f>
        <v>12.154</v>
      </c>
      <c r="G110" s="152">
        <f>IF('Crisis Indicator Data'!R107="x","x",('Crisis Indicator Data'!R107/1000000))</f>
        <v>0</v>
      </c>
      <c r="H110" s="152">
        <f>IF('Crisis Indicator Data'!S107="x","x",('Crisis Indicator Data'!S107/1000000))</f>
        <v>2.4870000000000001</v>
      </c>
      <c r="I110" s="152">
        <f>IF('Crisis Indicator Data'!T107="x","x",('Crisis Indicator Data'!T107/1000000))</f>
        <v>0.113</v>
      </c>
      <c r="J110" s="152">
        <f>IF('Crisis Indicator Data'!U107="x","x",('Crisis Indicator Data'!U107/1000000))</f>
        <v>0</v>
      </c>
      <c r="K110" s="236">
        <f t="shared" si="9"/>
        <v>4</v>
      </c>
      <c r="L110" s="140">
        <f>IF(F110="x","x",(F110*1000000/VLOOKUP($C110,'Crisis Indicator Data'!$C$3:$H$198,5,FALSE)))</f>
        <v>0.82377660295513078</v>
      </c>
      <c r="M110" s="140">
        <f>IF(G110="x","x",(G110*1000000/VLOOKUP($C110,'Crisis Indicator Data'!$C$3:$H$198,5,FALSE)))</f>
        <v>0</v>
      </c>
      <c r="N110" s="140">
        <f>IF(H110="x","x",(H110*1000000/VLOOKUP($C110,'Crisis Indicator Data'!$C$3:$H$198,5,FALSE)))</f>
        <v>0.16856445709638065</v>
      </c>
      <c r="O110" s="140">
        <f>IF(I110="x","x",(I110*1000000/VLOOKUP($C110,'Crisis Indicator Data'!$C$3:$H$198,5,FALSE)))</f>
        <v>7.6589399484885455E-3</v>
      </c>
      <c r="P110" s="140">
        <f>IF(J110="x","x",(J110*1000000/VLOOKUP($C110,'Crisis Indicator Data'!$C$3:$H$198,5,FALSE)))</f>
        <v>0</v>
      </c>
      <c r="Q110" s="230">
        <f t="shared" si="10"/>
        <v>3</v>
      </c>
      <c r="R110" s="230">
        <f t="shared" si="11"/>
        <v>3.5</v>
      </c>
    </row>
    <row r="111" spans="1:18" x14ac:dyDescent="0.35">
      <c r="A111" s="145" t="str">
        <f>'Crisis Indicator Data'!A108</f>
        <v>Complex crisis in South Sudan</v>
      </c>
      <c r="B111" s="146" t="str">
        <f>'Crisis Indicator Data'!B108</f>
        <v>Complex crisis</v>
      </c>
      <c r="C111" s="146" t="str">
        <f>'Crisis Indicator Data'!C108</f>
        <v>SSD001</v>
      </c>
      <c r="D111" s="146" t="str">
        <f>'Crisis Indicator Data'!D108</f>
        <v>South Sudan</v>
      </c>
      <c r="E111" s="146" t="str">
        <f>'Crisis Indicator Data'!E108</f>
        <v>SSD</v>
      </c>
      <c r="F111" s="152">
        <f>IF('Crisis Indicator Data'!Q108="x","x",('Crisis Indicator Data'!Q108/1000000))</f>
        <v>0</v>
      </c>
      <c r="G111" s="152">
        <f>IF('Crisis Indicator Data'!R108="x","x",('Crisis Indicator Data'!R108/1000000))</f>
        <v>3.4</v>
      </c>
      <c r="H111" s="152">
        <f>IF('Crisis Indicator Data'!S108="x","x",('Crisis Indicator Data'!S108/1000000))</f>
        <v>4.4710000000000001</v>
      </c>
      <c r="I111" s="152">
        <f>IF('Crisis Indicator Data'!T108="x","x",('Crisis Indicator Data'!T108/1000000))</f>
        <v>3.8290000000000002</v>
      </c>
      <c r="J111" s="152">
        <f>IF('Crisis Indicator Data'!U108="x","x",('Crisis Indicator Data'!U108/1000000))</f>
        <v>0</v>
      </c>
      <c r="K111" s="236">
        <f t="shared" si="9"/>
        <v>4.9000000000000004</v>
      </c>
      <c r="L111" s="140">
        <f>IF(F111="x","x",(F111*1000000/VLOOKUP($C111,'Crisis Indicator Data'!$C$3:$H$198,5,FALSE)))</f>
        <v>0</v>
      </c>
      <c r="M111" s="140">
        <f>IF(G111="x","x",(G111*1000000/VLOOKUP($C111,'Crisis Indicator Data'!$C$3:$H$198,5,FALSE)))</f>
        <v>0.29097133076593923</v>
      </c>
      <c r="N111" s="140">
        <f>IF(H111="x","x",(H111*1000000/VLOOKUP($C111,'Crisis Indicator Data'!$C$3:$H$198,5,FALSE)))</f>
        <v>0.38262729995721012</v>
      </c>
      <c r="O111" s="140">
        <f>IF(I111="x","x",(I111*1000000/VLOOKUP($C111,'Crisis Indicator Data'!$C$3:$H$198,5,FALSE)))</f>
        <v>0.32768506632434746</v>
      </c>
      <c r="P111" s="140">
        <f>IF(J111="x","x",(J111*1000000/VLOOKUP($C111,'Crisis Indicator Data'!$C$3:$H$198,5,FALSE)))</f>
        <v>0</v>
      </c>
      <c r="Q111" s="230">
        <f t="shared" si="10"/>
        <v>4</v>
      </c>
      <c r="R111" s="230">
        <f t="shared" si="11"/>
        <v>4.45</v>
      </c>
    </row>
    <row r="112" spans="1:18" x14ac:dyDescent="0.35">
      <c r="A112" s="145" t="str">
        <f>'Crisis Indicator Data'!A109</f>
        <v>Food Security Crisis in Eswatini</v>
      </c>
      <c r="B112" s="146" t="str">
        <f>'Crisis Indicator Data'!B109</f>
        <v>Food Security</v>
      </c>
      <c r="C112" s="146" t="str">
        <f>'Crisis Indicator Data'!C109</f>
        <v>SWZ001</v>
      </c>
      <c r="D112" s="146" t="str">
        <f>'Crisis Indicator Data'!D109</f>
        <v>Eswatini</v>
      </c>
      <c r="E112" s="146" t="str">
        <f>'Crisis Indicator Data'!E109</f>
        <v>SWZ</v>
      </c>
      <c r="F112" s="152">
        <f>IF('Crisis Indicator Data'!Q109="x","x",('Crisis Indicator Data'!Q109/1000000))</f>
        <v>0.495</v>
      </c>
      <c r="G112" s="152">
        <f>IF('Crisis Indicator Data'!R109="x","x",('Crisis Indicator Data'!R109/1000000))</f>
        <v>0.36</v>
      </c>
      <c r="H112" s="152">
        <f>IF('Crisis Indicator Data'!S109="x","x",('Crisis Indicator Data'!S109/1000000))</f>
        <v>0.26700000000000002</v>
      </c>
      <c r="I112" s="152">
        <f>IF('Crisis Indicator Data'!T109="x","x",('Crisis Indicator Data'!T109/1000000))</f>
        <v>0.05</v>
      </c>
      <c r="J112" s="152">
        <f>IF('Crisis Indicator Data'!U109="x","x",('Crisis Indicator Data'!U109/1000000))</f>
        <v>0</v>
      </c>
      <c r="K112" s="236">
        <f t="shared" si="9"/>
        <v>2.5</v>
      </c>
      <c r="L112" s="140">
        <f>IF(F112="x","x",(F112*1000000/VLOOKUP($C112,'Crisis Indicator Data'!$C$3:$H$198,5,FALSE)))</f>
        <v>0.42235494880546076</v>
      </c>
      <c r="M112" s="140">
        <f>IF(G112="x","x",(G112*1000000/VLOOKUP($C112,'Crisis Indicator Data'!$C$3:$H$198,5,FALSE)))</f>
        <v>0.30716723549488056</v>
      </c>
      <c r="N112" s="140">
        <f>IF(H112="x","x",(H112*1000000/VLOOKUP($C112,'Crisis Indicator Data'!$C$3:$H$198,5,FALSE)))</f>
        <v>0.22781569965870307</v>
      </c>
      <c r="O112" s="140">
        <f>IF(I112="x","x",(I112*1000000/VLOOKUP($C112,'Crisis Indicator Data'!$C$3:$H$198,5,FALSE)))</f>
        <v>4.2662116040955635E-2</v>
      </c>
      <c r="P112" s="140">
        <f>IF(J112="x","x",(J112*1000000/VLOOKUP($C112,'Crisis Indicator Data'!$C$3:$H$198,5,FALSE)))</f>
        <v>0</v>
      </c>
      <c r="Q112" s="230">
        <f t="shared" si="10"/>
        <v>3</v>
      </c>
      <c r="R112" s="230">
        <f t="shared" si="11"/>
        <v>2.75</v>
      </c>
    </row>
    <row r="113" spans="1:18" x14ac:dyDescent="0.35">
      <c r="A113" s="145" t="str">
        <f>'Crisis Indicator Data'!A110</f>
        <v>Syrian conflict</v>
      </c>
      <c r="B113" s="146" t="str">
        <f>'Crisis Indicator Data'!B110</f>
        <v>Complex crisis</v>
      </c>
      <c r="C113" s="146" t="str">
        <f>'Crisis Indicator Data'!C110</f>
        <v>SYR001</v>
      </c>
      <c r="D113" s="146" t="str">
        <f>'Crisis Indicator Data'!D110</f>
        <v>Syria</v>
      </c>
      <c r="E113" s="146" t="str">
        <f>'Crisis Indicator Data'!E110</f>
        <v>SYR</v>
      </c>
      <c r="F113" s="152">
        <f>IF('Crisis Indicator Data'!Q110="x","x",('Crisis Indicator Data'!Q110/1000000))</f>
        <v>0</v>
      </c>
      <c r="G113" s="152">
        <f>IF('Crisis Indicator Data'!R110="x","x",('Crisis Indicator Data'!R110/1000000))</f>
        <v>4.0999999999999996</v>
      </c>
      <c r="H113" s="152">
        <f>IF('Crisis Indicator Data'!S110="x","x",('Crisis Indicator Data'!S110/1000000))</f>
        <v>0.03</v>
      </c>
      <c r="I113" s="152">
        <f>IF('Crisis Indicator Data'!T110="x","x",('Crisis Indicator Data'!T110/1000000))</f>
        <v>7.38</v>
      </c>
      <c r="J113" s="152">
        <f>IF('Crisis Indicator Data'!U110="x","x",('Crisis Indicator Data'!U110/1000000))</f>
        <v>5.99</v>
      </c>
      <c r="K113" s="236">
        <f t="shared" si="9"/>
        <v>5</v>
      </c>
      <c r="L113" s="140">
        <f>IF(F113="x","x",(F113*1000000/VLOOKUP($C113,'Crisis Indicator Data'!$C$3:$H$198,5,FALSE)))</f>
        <v>0</v>
      </c>
      <c r="M113" s="140">
        <f>IF(G113="x","x",(G113*1000000/VLOOKUP($C113,'Crisis Indicator Data'!$C$3:$H$198,5,FALSE)))</f>
        <v>0.23428571428571426</v>
      </c>
      <c r="N113" s="140">
        <f>IF(H113="x","x",(H113*1000000/VLOOKUP($C113,'Crisis Indicator Data'!$C$3:$H$198,5,FALSE)))</f>
        <v>1.7142857142857142E-3</v>
      </c>
      <c r="O113" s="140">
        <f>IF(I113="x","x",(I113*1000000/VLOOKUP($C113,'Crisis Indicator Data'!$C$3:$H$198,5,FALSE)))</f>
        <v>0.42171428571428571</v>
      </c>
      <c r="P113" s="140">
        <f>IF(J113="x","x",(J113*1000000/VLOOKUP($C113,'Crisis Indicator Data'!$C$3:$H$198,5,FALSE)))</f>
        <v>0.3422857142857143</v>
      </c>
      <c r="Q113" s="230">
        <f t="shared" si="10"/>
        <v>5</v>
      </c>
      <c r="R113" s="230">
        <f t="shared" si="11"/>
        <v>5</v>
      </c>
    </row>
    <row r="114" spans="1:18" x14ac:dyDescent="0.35">
      <c r="A114" s="145" t="str">
        <f>'Crisis Indicator Data'!A111</f>
        <v>Complex crisis in Chad</v>
      </c>
      <c r="B114" s="146" t="str">
        <f>'Crisis Indicator Data'!B111</f>
        <v>Multiple crises country</v>
      </c>
      <c r="C114" s="146" t="str">
        <f>'Crisis Indicator Data'!C111</f>
        <v>TCD001</v>
      </c>
      <c r="D114" s="146" t="str">
        <f>'Crisis Indicator Data'!D111</f>
        <v>Chad</v>
      </c>
      <c r="E114" s="146" t="str">
        <f>'Crisis Indicator Data'!E111</f>
        <v>TCD</v>
      </c>
      <c r="F114" s="152">
        <f>IF('Crisis Indicator Data'!Q111="x","x",('Crisis Indicator Data'!Q111/1000000))</f>
        <v>9.1750000000000007</v>
      </c>
      <c r="G114" s="152">
        <f>IF('Crisis Indicator Data'!R111="x","x",('Crisis Indicator Data'!R111/1000000))</f>
        <v>1.2070000000000001</v>
      </c>
      <c r="H114" s="152">
        <f>IF('Crisis Indicator Data'!S111="x","x",('Crisis Indicator Data'!S111/1000000))</f>
        <v>4.7359999999999998</v>
      </c>
      <c r="I114" s="152">
        <f>IF('Crisis Indicator Data'!T111="x","x",('Crisis Indicator Data'!T111/1000000))</f>
        <v>1.472</v>
      </c>
      <c r="J114" s="152">
        <f>IF('Crisis Indicator Data'!U111="x","x",('Crisis Indicator Data'!U111/1000000))</f>
        <v>0.192</v>
      </c>
      <c r="K114" s="236">
        <f t="shared" si="9"/>
        <v>4.7</v>
      </c>
      <c r="L114" s="140">
        <f>IF(F114="x","x",(F114*1000000/VLOOKUP($C114,'Crisis Indicator Data'!$C$3:$H$198,5,FALSE)))</f>
        <v>0.54622849318330657</v>
      </c>
      <c r="M114" s="140">
        <f>IF(G114="x","x",(G114*1000000/VLOOKUP($C114,'Crisis Indicator Data'!$C$3:$H$198,5,FALSE)))</f>
        <v>7.1858069893433352E-2</v>
      </c>
      <c r="N114" s="140">
        <f>IF(H114="x","x",(H114*1000000/VLOOKUP($C114,'Crisis Indicator Data'!$C$3:$H$198,5,FALSE)))</f>
        <v>0.28195511103173188</v>
      </c>
      <c r="O114" s="140">
        <f>IF(I114="x","x",(I114*1000000/VLOOKUP($C114,'Crisis Indicator Data'!$C$3:$H$198,5,FALSE)))</f>
        <v>8.7634696672024767E-2</v>
      </c>
      <c r="P114" s="140">
        <f>IF(J114="x","x",(J114*1000000/VLOOKUP($C114,'Crisis Indicator Data'!$C$3:$H$198,5,FALSE)))</f>
        <v>1.1430612609394535E-2</v>
      </c>
      <c r="Q114" s="230">
        <f t="shared" si="10"/>
        <v>4</v>
      </c>
      <c r="R114" s="230">
        <f t="shared" si="11"/>
        <v>4.3499999999999996</v>
      </c>
    </row>
    <row r="115" spans="1:18" x14ac:dyDescent="0.35">
      <c r="A115" s="145" t="str">
        <f>'Crisis Indicator Data'!A112</f>
        <v>Boko Haram in Chad</v>
      </c>
      <c r="B115" s="146" t="str">
        <f>'Crisis Indicator Data'!B112</f>
        <v>Conflict</v>
      </c>
      <c r="C115" s="146" t="str">
        <f>'Crisis Indicator Data'!C112</f>
        <v>TCD003</v>
      </c>
      <c r="D115" s="146" t="str">
        <f>'Crisis Indicator Data'!D112</f>
        <v>Chad</v>
      </c>
      <c r="E115" s="146" t="str">
        <f>'Crisis Indicator Data'!E112</f>
        <v>TCD</v>
      </c>
      <c r="F115" s="152">
        <f>IF('Crisis Indicator Data'!Q112="x","x",('Crisis Indicator Data'!Q112/1000000))</f>
        <v>0</v>
      </c>
      <c r="G115" s="152">
        <f>IF('Crisis Indicator Data'!R112="x","x",('Crisis Indicator Data'!R112/1000000))</f>
        <v>0.318</v>
      </c>
      <c r="H115" s="152">
        <f>IF('Crisis Indicator Data'!S112="x","x",('Crisis Indicator Data'!S112/1000000))</f>
        <v>9.8000000000000004E-2</v>
      </c>
      <c r="I115" s="152">
        <f>IF('Crisis Indicator Data'!T112="x","x",('Crisis Indicator Data'!T112/1000000))</f>
        <v>0.14699999999999999</v>
      </c>
      <c r="J115" s="152">
        <f>IF('Crisis Indicator Data'!U112="x","x",('Crisis Indicator Data'!U112/1000000))</f>
        <v>0.122</v>
      </c>
      <c r="K115" s="236">
        <f t="shared" si="9"/>
        <v>2.6</v>
      </c>
      <c r="L115" s="140">
        <f>IF(F115="x","x",(F115*1000000/VLOOKUP($C115,'Crisis Indicator Data'!$C$3:$H$198,5,FALSE)))</f>
        <v>0</v>
      </c>
      <c r="M115" s="140">
        <f>IF(G115="x","x",(G115*1000000/VLOOKUP($C115,'Crisis Indicator Data'!$C$3:$H$198,5,FALSE)))</f>
        <v>0.46355685131195334</v>
      </c>
      <c r="N115" s="140">
        <f>IF(H115="x","x",(H115*1000000/VLOOKUP($C115,'Crisis Indicator Data'!$C$3:$H$198,5,FALSE)))</f>
        <v>0.14285714285714285</v>
      </c>
      <c r="O115" s="140">
        <f>IF(I115="x","x",(I115*1000000/VLOOKUP($C115,'Crisis Indicator Data'!$C$3:$H$198,5,FALSE)))</f>
        <v>0.21428571428571427</v>
      </c>
      <c r="P115" s="140">
        <f>IF(J115="x","x",(J115*1000000/VLOOKUP($C115,'Crisis Indicator Data'!$C$3:$H$198,5,FALSE)))</f>
        <v>0.17784256559766765</v>
      </c>
      <c r="Q115" s="230">
        <f t="shared" si="10"/>
        <v>5</v>
      </c>
      <c r="R115" s="230">
        <f t="shared" si="11"/>
        <v>3.8</v>
      </c>
    </row>
    <row r="116" spans="1:18" x14ac:dyDescent="0.35">
      <c r="A116" s="145" t="str">
        <f>'Crisis Indicator Data'!A113</f>
        <v>CAR refugees in Chad</v>
      </c>
      <c r="B116" s="146" t="str">
        <f>'Crisis Indicator Data'!B113</f>
        <v>International displacement</v>
      </c>
      <c r="C116" s="146" t="str">
        <f>'Crisis Indicator Data'!C113</f>
        <v>TCD004</v>
      </c>
      <c r="D116" s="146" t="str">
        <f>'Crisis Indicator Data'!D113</f>
        <v>Chad</v>
      </c>
      <c r="E116" s="146" t="str">
        <f>'Crisis Indicator Data'!E113</f>
        <v>TCD</v>
      </c>
      <c r="F116" s="152">
        <f>IF('Crisis Indicator Data'!Q113="x","x",('Crisis Indicator Data'!Q113/1000000))</f>
        <v>3.452</v>
      </c>
      <c r="G116" s="152">
        <f>IF('Crisis Indicator Data'!R113="x","x",('Crisis Indicator Data'!R113/1000000))</f>
        <v>0</v>
      </c>
      <c r="H116" s="152">
        <f>IF('Crisis Indicator Data'!S113="x","x",('Crisis Indicator Data'!S113/1000000))</f>
        <v>0.74299999999999999</v>
      </c>
      <c r="I116" s="152">
        <f>IF('Crisis Indicator Data'!T113="x","x",('Crisis Indicator Data'!T113/1000000))</f>
        <v>0.26100000000000001</v>
      </c>
      <c r="J116" s="152">
        <f>IF('Crisis Indicator Data'!U113="x","x",('Crisis Indicator Data'!U113/1000000))</f>
        <v>0</v>
      </c>
      <c r="K116" s="236">
        <f t="shared" si="9"/>
        <v>3.3</v>
      </c>
      <c r="L116" s="140">
        <f>IF(F116="x","x",(F116*1000000/VLOOKUP($C116,'Crisis Indicator Data'!$C$3:$H$198,5,FALSE)))</f>
        <v>0.77468581687612204</v>
      </c>
      <c r="M116" s="140">
        <f>IF(G116="x","x",(G116*1000000/VLOOKUP($C116,'Crisis Indicator Data'!$C$3:$H$198,5,FALSE)))</f>
        <v>0</v>
      </c>
      <c r="N116" s="140">
        <f>IF(H116="x","x",(H116*1000000/VLOOKUP($C116,'Crisis Indicator Data'!$C$3:$H$198,5,FALSE)))</f>
        <v>0.16674147217235188</v>
      </c>
      <c r="O116" s="140">
        <f>IF(I116="x","x",(I116*1000000/VLOOKUP($C116,'Crisis Indicator Data'!$C$3:$H$198,5,FALSE)))</f>
        <v>5.8572710951526032E-2</v>
      </c>
      <c r="P116" s="140">
        <f>IF(J116="x","x",(J116*1000000/VLOOKUP($C116,'Crisis Indicator Data'!$C$3:$H$198,5,FALSE)))</f>
        <v>0</v>
      </c>
      <c r="Q116" s="230">
        <f t="shared" si="10"/>
        <v>4</v>
      </c>
      <c r="R116" s="230">
        <f t="shared" si="11"/>
        <v>3.65</v>
      </c>
    </row>
    <row r="117" spans="1:18" x14ac:dyDescent="0.35">
      <c r="A117" s="145" t="str">
        <f>'Crisis Indicator Data'!A114</f>
        <v>Darfur refugees in Chad</v>
      </c>
      <c r="B117" s="146" t="str">
        <f>'Crisis Indicator Data'!B114</f>
        <v>International displacement</v>
      </c>
      <c r="C117" s="146" t="str">
        <f>'Crisis Indicator Data'!C114</f>
        <v>TCD005</v>
      </c>
      <c r="D117" s="146" t="str">
        <f>'Crisis Indicator Data'!D114</f>
        <v>Chad</v>
      </c>
      <c r="E117" s="146" t="str">
        <f>'Crisis Indicator Data'!E114</f>
        <v>TCD</v>
      </c>
      <c r="F117" s="152">
        <f>IF('Crisis Indicator Data'!Q114="x","x",('Crisis Indicator Data'!Q114/1000000))</f>
        <v>1.454</v>
      </c>
      <c r="G117" s="152">
        <f>IF('Crisis Indicator Data'!R114="x","x",('Crisis Indicator Data'!R114/1000000))</f>
        <v>0</v>
      </c>
      <c r="H117" s="152">
        <f>IF('Crisis Indicator Data'!S114="x","x",('Crisis Indicator Data'!S114/1000000))</f>
        <v>0.69399999999999995</v>
      </c>
      <c r="I117" s="152">
        <f>IF('Crisis Indicator Data'!T114="x","x",('Crisis Indicator Data'!T114/1000000))</f>
        <v>0.42899999999999999</v>
      </c>
      <c r="J117" s="152">
        <f>IF('Crisis Indicator Data'!U114="x","x",('Crisis Indicator Data'!U114/1000000))</f>
        <v>0</v>
      </c>
      <c r="K117" s="236">
        <f t="shared" si="9"/>
        <v>3.4</v>
      </c>
      <c r="L117" s="140">
        <f>IF(F117="x","x",(F117*1000000/VLOOKUP($C117,'Crisis Indicator Data'!$C$3:$H$198,5,FALSE)))</f>
        <v>0.56422196352347687</v>
      </c>
      <c r="M117" s="140">
        <f>IF(G117="x","x",(G117*1000000/VLOOKUP($C117,'Crisis Indicator Data'!$C$3:$H$198,5,FALSE)))</f>
        <v>0</v>
      </c>
      <c r="N117" s="140">
        <f>IF(H117="x","x",(H117*1000000/VLOOKUP($C117,'Crisis Indicator Data'!$C$3:$H$198,5,FALSE)))</f>
        <v>0.26930539386883973</v>
      </c>
      <c r="O117" s="140">
        <f>IF(I117="x","x",(I117*1000000/VLOOKUP($C117,'Crisis Indicator Data'!$C$3:$H$198,5,FALSE)))</f>
        <v>0.16647264260768335</v>
      </c>
      <c r="P117" s="140">
        <f>IF(J117="x","x",(J117*1000000/VLOOKUP($C117,'Crisis Indicator Data'!$C$3:$H$198,5,FALSE)))</f>
        <v>0</v>
      </c>
      <c r="Q117" s="230">
        <f t="shared" si="10"/>
        <v>4</v>
      </c>
      <c r="R117" s="230">
        <f t="shared" si="11"/>
        <v>3.7</v>
      </c>
    </row>
    <row r="118" spans="1:18" x14ac:dyDescent="0.35">
      <c r="A118" s="145" t="str">
        <f>'Crisis Indicator Data'!A115</f>
        <v>Tibesti Conflict in Chad</v>
      </c>
      <c r="B118" s="146" t="str">
        <f>'Crisis Indicator Data'!B115</f>
        <v>Conflict</v>
      </c>
      <c r="C118" s="146" t="str">
        <f>'Crisis Indicator Data'!C115</f>
        <v>TCD006</v>
      </c>
      <c r="D118" s="146" t="str">
        <f>'Crisis Indicator Data'!D115</f>
        <v>Chad</v>
      </c>
      <c r="E118" s="146" t="str">
        <f>'Crisis Indicator Data'!E115</f>
        <v>TCD</v>
      </c>
      <c r="F118" s="152">
        <f>IF('Crisis Indicator Data'!Q115="x","x",('Crisis Indicator Data'!Q115/1000000))</f>
        <v>0</v>
      </c>
      <c r="G118" s="152">
        <f>IF('Crisis Indicator Data'!R115="x","x",('Crisis Indicator Data'!R115/1000000))</f>
        <v>0.02</v>
      </c>
      <c r="H118" s="152">
        <f>IF('Crisis Indicator Data'!S115="x","x",('Crisis Indicator Data'!S115/1000000))</f>
        <v>1.0999999999999999E-2</v>
      </c>
      <c r="I118" s="152">
        <f>IF('Crisis Indicator Data'!T115="x","x",('Crisis Indicator Data'!T115/1000000))</f>
        <v>6.0000000000000001E-3</v>
      </c>
      <c r="J118" s="152">
        <f>IF('Crisis Indicator Data'!U115="x","x",('Crisis Indicator Data'!U115/1000000))</f>
        <v>1E-3</v>
      </c>
      <c r="K118" s="236">
        <f t="shared" si="9"/>
        <v>0.4</v>
      </c>
      <c r="L118" s="140">
        <f>IF(F118="x","x",(F118*1000000/VLOOKUP($C118,'Crisis Indicator Data'!$C$3:$H$198,5,FALSE)))</f>
        <v>0</v>
      </c>
      <c r="M118" s="140">
        <f>IF(G118="x","x",(G118*1000000/VLOOKUP($C118,'Crisis Indicator Data'!$C$3:$H$198,5,FALSE)))</f>
        <v>0.52631578947368418</v>
      </c>
      <c r="N118" s="140">
        <f>IF(H118="x","x",(H118*1000000/VLOOKUP($C118,'Crisis Indicator Data'!$C$3:$H$198,5,FALSE)))</f>
        <v>0.28947368421052633</v>
      </c>
      <c r="O118" s="140">
        <f>IF(I118="x","x",(I118*1000000/VLOOKUP($C118,'Crisis Indicator Data'!$C$3:$H$198,5,FALSE)))</f>
        <v>0.15789473684210525</v>
      </c>
      <c r="P118" s="140">
        <f>IF(J118="x","x",(J118*1000000/VLOOKUP($C118,'Crisis Indicator Data'!$C$3:$H$198,5,FALSE)))</f>
        <v>2.6315789473684209E-2</v>
      </c>
      <c r="Q118" s="230">
        <f t="shared" si="10"/>
        <v>4</v>
      </c>
      <c r="R118" s="230">
        <f t="shared" si="11"/>
        <v>2.2000000000000002</v>
      </c>
    </row>
    <row r="119" spans="1:18" x14ac:dyDescent="0.3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6" t="str">
        <f>'Crisis Indicator Data'!E116</f>
        <v>THA</v>
      </c>
      <c r="F119" s="152">
        <f>IF('Crisis Indicator Data'!Q116="x","x",('Crisis Indicator Data'!Q116/1000000))</f>
        <v>3.4580000000000002</v>
      </c>
      <c r="G119" s="152">
        <f>IF('Crisis Indicator Data'!R116="x","x",('Crisis Indicator Data'!R116/1000000))</f>
        <v>0</v>
      </c>
      <c r="H119" s="152">
        <f>IF('Crisis Indicator Data'!S116="x","x",('Crisis Indicator Data'!S116/1000000))</f>
        <v>9.0999999999999998E-2</v>
      </c>
      <c r="I119" s="152">
        <f>IF('Crisis Indicator Data'!T116="x","x",('Crisis Indicator Data'!T116/1000000))</f>
        <v>0</v>
      </c>
      <c r="J119" s="152">
        <f>IF('Crisis Indicator Data'!U116="x","x",('Crisis Indicator Data'!U116/1000000))</f>
        <v>0</v>
      </c>
      <c r="K119" s="236">
        <f t="shared" si="9"/>
        <v>1.6</v>
      </c>
      <c r="L119" s="140">
        <f>IF(F119="x","x",(F119*1000000/VLOOKUP($C119,'Crisis Indicator Data'!$C$3:$H$198,5,FALSE)))</f>
        <v>0.97435897435897434</v>
      </c>
      <c r="M119" s="140">
        <f>IF(G119="x","x",(G119*1000000/VLOOKUP($C119,'Crisis Indicator Data'!$C$3:$H$198,5,FALSE)))</f>
        <v>0</v>
      </c>
      <c r="N119" s="140">
        <f>IF(H119="x","x",(H119*1000000/VLOOKUP($C119,'Crisis Indicator Data'!$C$3:$H$198,5,FALSE)))</f>
        <v>2.564102564102564E-2</v>
      </c>
      <c r="O119" s="140">
        <f>IF(I119="x","x",(I119*1000000/VLOOKUP($C119,'Crisis Indicator Data'!$C$3:$H$198,5,FALSE)))</f>
        <v>0</v>
      </c>
      <c r="P119" s="140">
        <f>IF(J119="x","x",(J119*1000000/VLOOKUP($C119,'Crisis Indicator Data'!$C$3:$H$198,5,FALSE)))</f>
        <v>0</v>
      </c>
      <c r="Q119" s="230">
        <f t="shared" si="10"/>
        <v>1</v>
      </c>
      <c r="R119" s="230">
        <f t="shared" si="11"/>
        <v>1.3</v>
      </c>
    </row>
    <row r="120" spans="1:18" x14ac:dyDescent="0.3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6" t="str">
        <f>'Crisis Indicator Data'!E117</f>
        <v>THA</v>
      </c>
      <c r="F120" s="152" t="str">
        <f>IF('Crisis Indicator Data'!Q117="x","x",('Crisis Indicator Data'!Q117/1000000))</f>
        <v>x</v>
      </c>
      <c r="G120" s="152" t="str">
        <f>IF('Crisis Indicator Data'!R117="x","x",('Crisis Indicator Data'!R117/1000000))</f>
        <v>x</v>
      </c>
      <c r="H120" s="152" t="str">
        <f>IF('Crisis Indicator Data'!S117="x","x",('Crisis Indicator Data'!S117/1000000))</f>
        <v>x</v>
      </c>
      <c r="I120" s="152" t="str">
        <f>IF('Crisis Indicator Data'!T117="x","x",('Crisis Indicator Data'!T117/1000000))</f>
        <v>x</v>
      </c>
      <c r="J120" s="152" t="str">
        <f>IF('Crisis Indicator Data'!U117="x","x",('Crisis Indicator Data'!U117/1000000))</f>
        <v>x</v>
      </c>
      <c r="K120" s="236" t="str">
        <f t="shared" si="9"/>
        <v>x</v>
      </c>
      <c r="L120" s="140" t="str">
        <f>IF(F120="x","x",(F120*1000000/VLOOKUP($C120,'Crisis Indicator Data'!$C$3:$H$198,5,FALSE)))</f>
        <v>x</v>
      </c>
      <c r="M120" s="140" t="str">
        <f>IF(G120="x","x",(G120*1000000/VLOOKUP($C120,'Crisis Indicator Data'!$C$3:$H$198,5,FALSE)))</f>
        <v>x</v>
      </c>
      <c r="N120" s="140" t="str">
        <f>IF(H120="x","x",(H120*1000000/VLOOKUP($C120,'Crisis Indicator Data'!$C$3:$H$198,5,FALSE)))</f>
        <v>x</v>
      </c>
      <c r="O120" s="140" t="str">
        <f>IF(I120="x","x",(I120*1000000/VLOOKUP($C120,'Crisis Indicator Data'!$C$3:$H$198,5,FALSE)))</f>
        <v>x</v>
      </c>
      <c r="P120" s="140" t="str">
        <f>IF(J120="x","x",(J120*1000000/VLOOKUP($C120,'Crisis Indicator Data'!$C$3:$H$198,5,FALSE)))</f>
        <v>x</v>
      </c>
      <c r="Q120" s="230" t="str">
        <f t="shared" si="10"/>
        <v>x</v>
      </c>
      <c r="R120" s="230" t="str">
        <f t="shared" si="11"/>
        <v>x</v>
      </c>
    </row>
    <row r="121" spans="1:18" x14ac:dyDescent="0.3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6" t="str">
        <f>'Crisis Indicator Data'!E118</f>
        <v>THA</v>
      </c>
      <c r="F121" s="152">
        <f>IF('Crisis Indicator Data'!Q118="x","x",('Crisis Indicator Data'!Q118/1000000))</f>
        <v>0</v>
      </c>
      <c r="G121" s="152">
        <f>IF('Crisis Indicator Data'!R118="x","x",('Crisis Indicator Data'!R118/1000000))</f>
        <v>0</v>
      </c>
      <c r="H121" s="152">
        <f>IF('Crisis Indicator Data'!S118="x","x",('Crisis Indicator Data'!S118/1000000))</f>
        <v>9.0999999999999998E-2</v>
      </c>
      <c r="I121" s="152">
        <f>IF('Crisis Indicator Data'!T118="x","x",('Crisis Indicator Data'!T118/1000000))</f>
        <v>0</v>
      </c>
      <c r="J121" s="152">
        <f>IF('Crisis Indicator Data'!U118="x","x",('Crisis Indicator Data'!U118/1000000))</f>
        <v>0</v>
      </c>
      <c r="K121" s="236">
        <f t="shared" si="9"/>
        <v>1.6</v>
      </c>
      <c r="L121" s="140">
        <f>IF(F121="x","x",(F121*1000000/VLOOKUP($C121,'Crisis Indicator Data'!$C$3:$H$198,5,FALSE)))</f>
        <v>0</v>
      </c>
      <c r="M121" s="140">
        <f>IF(G121="x","x",(G121*1000000/VLOOKUP($C121,'Crisis Indicator Data'!$C$3:$H$198,5,FALSE)))</f>
        <v>0</v>
      </c>
      <c r="N121" s="140">
        <f>IF(H121="x","x",(H121*1000000/VLOOKUP($C121,'Crisis Indicator Data'!$C$3:$H$198,5,FALSE)))</f>
        <v>1</v>
      </c>
      <c r="O121" s="140">
        <f>IF(I121="x","x",(I121*1000000/VLOOKUP($C121,'Crisis Indicator Data'!$C$3:$H$198,5,FALSE)))</f>
        <v>0</v>
      </c>
      <c r="P121" s="140">
        <f>IF(J121="x","x",(J121*1000000/VLOOKUP($C121,'Crisis Indicator Data'!$C$3:$H$198,5,FALSE)))</f>
        <v>0</v>
      </c>
      <c r="Q121" s="230">
        <f t="shared" si="10"/>
        <v>3</v>
      </c>
      <c r="R121" s="230">
        <f t="shared" si="11"/>
        <v>2.2999999999999998</v>
      </c>
    </row>
    <row r="122" spans="1:18" x14ac:dyDescent="0.35">
      <c r="A122" s="145" t="str">
        <f>'Crisis Indicator Data'!A119</f>
        <v>Venezuelan refugees in Trinidad and Tobago</v>
      </c>
      <c r="B122" s="146" t="str">
        <f>'Crisis Indicator Data'!B119</f>
        <v>International displacement</v>
      </c>
      <c r="C122" s="146" t="str">
        <f>'Crisis Indicator Data'!C119</f>
        <v>TTO002</v>
      </c>
      <c r="D122" s="146" t="str">
        <f>'Crisis Indicator Data'!D119</f>
        <v>Trinidad and Tobago</v>
      </c>
      <c r="E122" s="146" t="str">
        <f>'Crisis Indicator Data'!E119</f>
        <v>TTO</v>
      </c>
      <c r="F122" s="152">
        <f>IF('Crisis Indicator Data'!Q119="x","x",('Crisis Indicator Data'!Q119/1000000))</f>
        <v>1.395</v>
      </c>
      <c r="G122" s="152">
        <f>IF('Crisis Indicator Data'!R119="x","x",('Crisis Indicator Data'!R119/1000000))</f>
        <v>0</v>
      </c>
      <c r="H122" s="152">
        <f>IF('Crisis Indicator Data'!S119="x","x",('Crisis Indicator Data'!S119/1000000))</f>
        <v>0.06</v>
      </c>
      <c r="I122" s="152">
        <f>IF('Crisis Indicator Data'!T119="x","x",('Crisis Indicator Data'!T119/1000000))</f>
        <v>0</v>
      </c>
      <c r="J122" s="152">
        <f>IF('Crisis Indicator Data'!U119="x","x",('Crisis Indicator Data'!U119/1000000))</f>
        <v>0</v>
      </c>
      <c r="K122" s="236">
        <f t="shared" si="9"/>
        <v>1.3</v>
      </c>
      <c r="L122" s="140">
        <f>IF(F122="x","x",(F122*1000000/VLOOKUP($C122,'Crisis Indicator Data'!$C$3:$H$198,5,FALSE)))</f>
        <v>0.96206896551724141</v>
      </c>
      <c r="M122" s="140">
        <f>IF(G122="x","x",(G122*1000000/VLOOKUP($C122,'Crisis Indicator Data'!$C$3:$H$198,5,FALSE)))</f>
        <v>0</v>
      </c>
      <c r="N122" s="140">
        <f>IF(H122="x","x",(H122*1000000/VLOOKUP($C122,'Crisis Indicator Data'!$C$3:$H$198,5,FALSE)))</f>
        <v>4.1379310344827586E-2</v>
      </c>
      <c r="O122" s="140">
        <f>IF(I122="x","x",(I122*1000000/VLOOKUP($C122,'Crisis Indicator Data'!$C$3:$H$198,5,FALSE)))</f>
        <v>0</v>
      </c>
      <c r="P122" s="140">
        <f>IF(J122="x","x",(J122*1000000/VLOOKUP($C122,'Crisis Indicator Data'!$C$3:$H$198,5,FALSE)))</f>
        <v>0</v>
      </c>
      <c r="Q122" s="230">
        <f t="shared" si="10"/>
        <v>1</v>
      </c>
      <c r="R122" s="230">
        <f t="shared" si="11"/>
        <v>1.1499999999999999</v>
      </c>
    </row>
    <row r="123" spans="1:18" x14ac:dyDescent="0.35">
      <c r="A123" s="145" t="str">
        <f>'Crisis Indicator Data'!A120</f>
        <v>Mixed migration flows in Tunisia</v>
      </c>
      <c r="B123" s="146" t="str">
        <f>'Crisis Indicator Data'!B120</f>
        <v>International displacement</v>
      </c>
      <c r="C123" s="146" t="str">
        <f>'Crisis Indicator Data'!C120</f>
        <v>TUN002</v>
      </c>
      <c r="D123" s="146" t="str">
        <f>'Crisis Indicator Data'!D120</f>
        <v>Tunisia</v>
      </c>
      <c r="E123" s="146" t="str">
        <f>'Crisis Indicator Data'!E120</f>
        <v>TUN</v>
      </c>
      <c r="F123" s="152" t="str">
        <f>IF('Crisis Indicator Data'!Q120="x","x",('Crisis Indicator Data'!Q120/1000000))</f>
        <v>x</v>
      </c>
      <c r="G123" s="152" t="str">
        <f>IF('Crisis Indicator Data'!R120="x","x",('Crisis Indicator Data'!R120/1000000))</f>
        <v>x</v>
      </c>
      <c r="H123" s="152" t="str">
        <f>IF('Crisis Indicator Data'!S120="x","x",('Crisis Indicator Data'!S120/1000000))</f>
        <v>x</v>
      </c>
      <c r="I123" s="152" t="str">
        <f>IF('Crisis Indicator Data'!T120="x","x",('Crisis Indicator Data'!T120/1000000))</f>
        <v>x</v>
      </c>
      <c r="J123" s="152" t="str">
        <f>IF('Crisis Indicator Data'!U120="x","x",('Crisis Indicator Data'!U120/1000000))</f>
        <v>x</v>
      </c>
      <c r="K123" s="236" t="str">
        <f t="shared" si="9"/>
        <v>x</v>
      </c>
      <c r="L123" s="140" t="str">
        <f>IF(F123="x","x",(F123*1000000/VLOOKUP($C123,'Crisis Indicator Data'!$C$3:$H$198,5,FALSE)))</f>
        <v>x</v>
      </c>
      <c r="M123" s="140" t="str">
        <f>IF(G123="x","x",(G123*1000000/VLOOKUP($C123,'Crisis Indicator Data'!$C$3:$H$198,5,FALSE)))</f>
        <v>x</v>
      </c>
      <c r="N123" s="140" t="str">
        <f>IF(H123="x","x",(H123*1000000/VLOOKUP($C123,'Crisis Indicator Data'!$C$3:$H$198,5,FALSE)))</f>
        <v>x</v>
      </c>
      <c r="O123" s="140" t="str">
        <f>IF(I123="x","x",(I123*1000000/VLOOKUP($C123,'Crisis Indicator Data'!$C$3:$H$198,5,FALSE)))</f>
        <v>x</v>
      </c>
      <c r="P123" s="140" t="str">
        <f>IF(J123="x","x",(J123*1000000/VLOOKUP($C123,'Crisis Indicator Data'!$C$3:$H$198,5,FALSE)))</f>
        <v>x</v>
      </c>
      <c r="Q123" s="230" t="str">
        <f t="shared" si="10"/>
        <v>x</v>
      </c>
      <c r="R123" s="230" t="str">
        <f t="shared" si="11"/>
        <v>x</v>
      </c>
    </row>
    <row r="124" spans="1:18" x14ac:dyDescent="0.35">
      <c r="A124" s="145" t="str">
        <f>'Crisis Indicator Data'!A121</f>
        <v>Complex situation in Turkey</v>
      </c>
      <c r="B124" s="146" t="str">
        <f>'Crisis Indicator Data'!B121</f>
        <v>Multiple crises country</v>
      </c>
      <c r="C124" s="146" t="str">
        <f>'Crisis Indicator Data'!C121</f>
        <v>TUR001</v>
      </c>
      <c r="D124" s="146" t="str">
        <f>'Crisis Indicator Data'!D121</f>
        <v>Turkey</v>
      </c>
      <c r="E124" s="146" t="str">
        <f>'Crisis Indicator Data'!E121</f>
        <v>TUR</v>
      </c>
      <c r="F124" s="152">
        <f>IF('Crisis Indicator Data'!Q121="x","x",('Crisis Indicator Data'!Q121/1000000))</f>
        <v>47.75</v>
      </c>
      <c r="G124" s="152">
        <f>IF('Crisis Indicator Data'!R121="x","x",('Crisis Indicator Data'!R121/1000000))</f>
        <v>3.4420000000000002</v>
      </c>
      <c r="H124" s="152">
        <f>IF('Crisis Indicator Data'!S121="x","x",('Crisis Indicator Data'!S121/1000000))</f>
        <v>1.679</v>
      </c>
      <c r="I124" s="152">
        <f>IF('Crisis Indicator Data'!T121="x","x",('Crisis Indicator Data'!T121/1000000))</f>
        <v>0.74</v>
      </c>
      <c r="J124" s="152">
        <f>IF('Crisis Indicator Data'!U121="x","x",('Crisis Indicator Data'!U121/1000000))</f>
        <v>0</v>
      </c>
      <c r="K124" s="236">
        <f t="shared" si="9"/>
        <v>4</v>
      </c>
      <c r="L124" s="140">
        <f>IF(F124="x","x",(F124*1000000/VLOOKUP($C124,'Crisis Indicator Data'!$C$3:$H$198,5,FALSE)))</f>
        <v>0.89067542108895559</v>
      </c>
      <c r="M124" s="140">
        <f>IF(G124="x","x",(G124*1000000/VLOOKUP($C124,'Crisis Indicator Data'!$C$3:$H$198,5,FALSE)))</f>
        <v>6.420324187200388E-2</v>
      </c>
      <c r="N124" s="140">
        <f>IF(H124="x","x",(H124*1000000/VLOOKUP($C124,'Crisis Indicator Data'!$C$3:$H$198,5,FALSE)))</f>
        <v>3.1318199623211654E-2</v>
      </c>
      <c r="O124" s="140">
        <f>IF(I124="x","x",(I124*1000000/VLOOKUP($C124,'Crisis Indicator Data'!$C$3:$H$198,5,FALSE)))</f>
        <v>1.3803137415828842E-2</v>
      </c>
      <c r="P124" s="140">
        <f>IF(J124="x","x",(J124*1000000/VLOOKUP($C124,'Crisis Indicator Data'!$C$3:$H$198,5,FALSE)))</f>
        <v>0</v>
      </c>
      <c r="Q124" s="230">
        <f t="shared" si="10"/>
        <v>2</v>
      </c>
      <c r="R124" s="230">
        <f t="shared" si="11"/>
        <v>3</v>
      </c>
    </row>
    <row r="125" spans="1:18" x14ac:dyDescent="0.35">
      <c r="A125" s="145" t="str">
        <f>'Crisis Indicator Data'!A122</f>
        <v>Syrian Refugees in Turkey</v>
      </c>
      <c r="B125" s="146" t="str">
        <f>'Crisis Indicator Data'!B122</f>
        <v>International displacement</v>
      </c>
      <c r="C125" s="146" t="str">
        <f>'Crisis Indicator Data'!C122</f>
        <v>TUR002</v>
      </c>
      <c r="D125" s="146" t="str">
        <f>'Crisis Indicator Data'!D122</f>
        <v>Turkey</v>
      </c>
      <c r="E125" s="146" t="str">
        <f>'Crisis Indicator Data'!E122</f>
        <v>TUR</v>
      </c>
      <c r="F125" s="152">
        <f>IF('Crisis Indicator Data'!Q122="x","x",('Crisis Indicator Data'!Q122/1000000))</f>
        <v>30.626999999999999</v>
      </c>
      <c r="G125" s="152">
        <f>IF('Crisis Indicator Data'!R122="x","x",('Crisis Indicator Data'!R122/1000000))</f>
        <v>3.4420000000000002</v>
      </c>
      <c r="H125" s="152">
        <f>IF('Crisis Indicator Data'!S122="x","x",('Crisis Indicator Data'!S122/1000000))</f>
        <v>1.679</v>
      </c>
      <c r="I125" s="152">
        <f>IF('Crisis Indicator Data'!T122="x","x",('Crisis Indicator Data'!T122/1000000))</f>
        <v>0.41</v>
      </c>
      <c r="J125" s="152">
        <f>IF('Crisis Indicator Data'!U122="x","x",('Crisis Indicator Data'!U122/1000000))</f>
        <v>0</v>
      </c>
      <c r="K125" s="236">
        <f t="shared" si="9"/>
        <v>3.9</v>
      </c>
      <c r="L125" s="140">
        <f>IF(F125="x","x",(F125*1000000/VLOOKUP($C125,'Crisis Indicator Data'!$C$3:$H$198,5,FALSE)))</f>
        <v>0.84703246860998949</v>
      </c>
      <c r="M125" s="140">
        <f>IF(G125="x","x",(G125*1000000/VLOOKUP($C125,'Crisis Indicator Data'!$C$3:$H$198,5,FALSE)))</f>
        <v>9.5193318214503012E-2</v>
      </c>
      <c r="N125" s="140">
        <f>IF(H125="x","x",(H125*1000000/VLOOKUP($C125,'Crisis Indicator Data'!$C$3:$H$198,5,FALSE)))</f>
        <v>4.6435090436417942E-2</v>
      </c>
      <c r="O125" s="140">
        <f>IF(I125="x","x",(I125*1000000/VLOOKUP($C125,'Crisis Indicator Data'!$C$3:$H$198,5,FALSE)))</f>
        <v>1.1339122739089552E-2</v>
      </c>
      <c r="P125" s="140">
        <f>IF(J125="x","x",(J125*1000000/VLOOKUP($C125,'Crisis Indicator Data'!$C$3:$H$198,5,FALSE)))</f>
        <v>0</v>
      </c>
      <c r="Q125" s="230">
        <f t="shared" si="10"/>
        <v>3</v>
      </c>
      <c r="R125" s="230">
        <f t="shared" si="11"/>
        <v>3.45</v>
      </c>
    </row>
    <row r="126" spans="1:18" x14ac:dyDescent="0.35">
      <c r="A126" s="145" t="str">
        <f>'Crisis Indicator Data'!A123</f>
        <v>Mixed Migration Flows in Turkey</v>
      </c>
      <c r="B126" s="146" t="str">
        <f>'Crisis Indicator Data'!B123</f>
        <v>International displacement</v>
      </c>
      <c r="C126" s="146" t="str">
        <f>'Crisis Indicator Data'!C123</f>
        <v>TUR003</v>
      </c>
      <c r="D126" s="146" t="str">
        <f>'Crisis Indicator Data'!D123</f>
        <v>Turkey</v>
      </c>
      <c r="E126" s="146" t="str">
        <f>'Crisis Indicator Data'!E123</f>
        <v>TUR</v>
      </c>
      <c r="F126" s="152">
        <f>IF('Crisis Indicator Data'!Q123="x","x",('Crisis Indicator Data'!Q123/1000000))</f>
        <v>31.765000000000001</v>
      </c>
      <c r="G126" s="152">
        <f>IF('Crisis Indicator Data'!R123="x","x",('Crisis Indicator Data'!R123/1000000))</f>
        <v>3.4420000000000002</v>
      </c>
      <c r="H126" s="152">
        <f>IF('Crisis Indicator Data'!S123="x","x",('Crisis Indicator Data'!S123/1000000))</f>
        <v>1.679</v>
      </c>
      <c r="I126" s="152">
        <f>IF('Crisis Indicator Data'!T123="x","x",('Crisis Indicator Data'!T123/1000000))</f>
        <v>0.74</v>
      </c>
      <c r="J126" s="152">
        <f>IF('Crisis Indicator Data'!U123="x","x",('Crisis Indicator Data'!U123/1000000))</f>
        <v>0</v>
      </c>
      <c r="K126" s="236">
        <f t="shared" si="9"/>
        <v>4</v>
      </c>
      <c r="L126" s="140">
        <f>IF(F126="x","x",(F126*1000000/VLOOKUP($C126,'Crisis Indicator Data'!$C$3:$H$198,5,FALSE)))</f>
        <v>0.84423005368628079</v>
      </c>
      <c r="M126" s="140">
        <f>IF(G126="x","x",(G126*1000000/VLOOKUP($C126,'Crisis Indicator Data'!$C$3:$H$198,5,FALSE)))</f>
        <v>9.1479296231329402E-2</v>
      </c>
      <c r="N126" s="140">
        <f>IF(H126="x","x",(H126*1000000/VLOOKUP($C126,'Crisis Indicator Data'!$C$3:$H$198,5,FALSE)))</f>
        <v>4.4623398713655449E-2</v>
      </c>
      <c r="O126" s="140">
        <f>IF(I126="x","x",(I126*1000000/VLOOKUP($C126,'Crisis Indicator Data'!$C$3:$H$198,5,FALSE)))</f>
        <v>1.9667251368734387E-2</v>
      </c>
      <c r="P126" s="140">
        <f>IF(J126="x","x",(J126*1000000/VLOOKUP($C126,'Crisis Indicator Data'!$C$3:$H$198,5,FALSE)))</f>
        <v>0</v>
      </c>
      <c r="Q126" s="230">
        <f t="shared" si="10"/>
        <v>3</v>
      </c>
      <c r="R126" s="230">
        <f t="shared" si="11"/>
        <v>3.5</v>
      </c>
    </row>
    <row r="127" spans="1:18" x14ac:dyDescent="0.35">
      <c r="A127" s="145" t="str">
        <f>'Crisis Indicator Data'!A124</f>
        <v>Kurdish Conflict</v>
      </c>
      <c r="B127" s="146" t="str">
        <f>'Crisis Indicator Data'!B124</f>
        <v>Conflict</v>
      </c>
      <c r="C127" s="146" t="str">
        <f>'Crisis Indicator Data'!C124</f>
        <v>TUR004</v>
      </c>
      <c r="D127" s="146" t="str">
        <f>'Crisis Indicator Data'!D124</f>
        <v>Turkey</v>
      </c>
      <c r="E127" s="146" t="str">
        <f>'Crisis Indicator Data'!E124</f>
        <v>TUR</v>
      </c>
      <c r="F127" s="152" t="str">
        <f>IF('Crisis Indicator Data'!Q124="x","x",('Crisis Indicator Data'!Q124/1000000))</f>
        <v>x</v>
      </c>
      <c r="G127" s="152" t="str">
        <f>IF('Crisis Indicator Data'!R124="x","x",('Crisis Indicator Data'!R124/1000000))</f>
        <v>x</v>
      </c>
      <c r="H127" s="152" t="str">
        <f>IF('Crisis Indicator Data'!S124="x","x",('Crisis Indicator Data'!S124/1000000))</f>
        <v>x</v>
      </c>
      <c r="I127" s="152" t="str">
        <f>IF('Crisis Indicator Data'!T124="x","x",('Crisis Indicator Data'!T124/1000000))</f>
        <v>x</v>
      </c>
      <c r="J127" s="152" t="str">
        <f>IF('Crisis Indicator Data'!U124="x","x",('Crisis Indicator Data'!U124/1000000))</f>
        <v>x</v>
      </c>
      <c r="K127" s="236" t="str">
        <f t="shared" si="9"/>
        <v>x</v>
      </c>
      <c r="L127" s="140" t="str">
        <f>IF(F127="x","x",(F127*1000000/VLOOKUP($C127,'Crisis Indicator Data'!$C$3:$H$198,5,FALSE)))</f>
        <v>x</v>
      </c>
      <c r="M127" s="140" t="str">
        <f>IF(G127="x","x",(G127*1000000/VLOOKUP($C127,'Crisis Indicator Data'!$C$3:$H$198,5,FALSE)))</f>
        <v>x</v>
      </c>
      <c r="N127" s="140" t="str">
        <f>IF(H127="x","x",(H127*1000000/VLOOKUP($C127,'Crisis Indicator Data'!$C$3:$H$198,5,FALSE)))</f>
        <v>x</v>
      </c>
      <c r="O127" s="140" t="str">
        <f>IF(I127="x","x",(I127*1000000/VLOOKUP($C127,'Crisis Indicator Data'!$C$3:$H$198,5,FALSE)))</f>
        <v>x</v>
      </c>
      <c r="P127" s="140" t="str">
        <f>IF(J127="x","x",(J127*1000000/VLOOKUP($C127,'Crisis Indicator Data'!$C$3:$H$198,5,FALSE)))</f>
        <v>x</v>
      </c>
      <c r="Q127" s="230" t="str">
        <f t="shared" si="10"/>
        <v>x</v>
      </c>
      <c r="R127" s="230" t="str">
        <f t="shared" si="11"/>
        <v>x</v>
      </c>
    </row>
    <row r="128" spans="1:18" x14ac:dyDescent="0.35">
      <c r="A128" s="145" t="str">
        <f>'Crisis Indicator Data'!A125</f>
        <v>International Displacement in Tanzania</v>
      </c>
      <c r="B128" s="146" t="str">
        <f>'Crisis Indicator Data'!B125</f>
        <v>International displacement</v>
      </c>
      <c r="C128" s="146" t="str">
        <f>'Crisis Indicator Data'!C125</f>
        <v>TZA002</v>
      </c>
      <c r="D128" s="146" t="str">
        <f>'Crisis Indicator Data'!D125</f>
        <v>Tanzania</v>
      </c>
      <c r="E128" s="146" t="str">
        <f>'Crisis Indicator Data'!E125</f>
        <v>TZA</v>
      </c>
      <c r="F128" s="152">
        <f>IF('Crisis Indicator Data'!Q125="x","x",('Crisis Indicator Data'!Q125/1000000))</f>
        <v>0</v>
      </c>
      <c r="G128" s="152">
        <f>IF('Crisis Indicator Data'!R125="x","x",('Crisis Indicator Data'!R125/1000000))</f>
        <v>11.147</v>
      </c>
      <c r="H128" s="152">
        <f>IF('Crisis Indicator Data'!S125="x","x",('Crisis Indicator Data'!S125/1000000))</f>
        <v>0.246</v>
      </c>
      <c r="I128" s="152">
        <f>IF('Crisis Indicator Data'!T125="x","x",('Crisis Indicator Data'!T125/1000000))</f>
        <v>0</v>
      </c>
      <c r="J128" s="152">
        <f>IF('Crisis Indicator Data'!U125="x","x",('Crisis Indicator Data'!U125/1000000))</f>
        <v>0</v>
      </c>
      <c r="K128" s="236">
        <f t="shared" si="9"/>
        <v>2.2999999999999998</v>
      </c>
      <c r="L128" s="140">
        <f>IF(F128="x","x",(F128*1000000/VLOOKUP($C128,'Crisis Indicator Data'!$C$3:$H$198,5,FALSE)))</f>
        <v>0</v>
      </c>
      <c r="M128" s="140">
        <f>IF(G128="x","x",(G128*1000000/VLOOKUP($C128,'Crisis Indicator Data'!$C$3:$H$198,5,FALSE)))</f>
        <v>0.97840779425963309</v>
      </c>
      <c r="N128" s="140">
        <f>IF(H128="x","x",(H128*1000000/VLOOKUP($C128,'Crisis Indicator Data'!$C$3:$H$198,5,FALSE)))</f>
        <v>2.1592205740366893E-2</v>
      </c>
      <c r="O128" s="140">
        <f>IF(I128="x","x",(I128*1000000/VLOOKUP($C128,'Crisis Indicator Data'!$C$3:$H$198,5,FALSE)))</f>
        <v>0</v>
      </c>
      <c r="P128" s="140">
        <f>IF(J128="x","x",(J128*1000000/VLOOKUP($C128,'Crisis Indicator Data'!$C$3:$H$198,5,FALSE)))</f>
        <v>0</v>
      </c>
      <c r="Q128" s="230">
        <f t="shared" si="10"/>
        <v>2</v>
      </c>
      <c r="R128" s="230">
        <f t="shared" si="11"/>
        <v>2.15</v>
      </c>
    </row>
    <row r="129" spans="1:22" x14ac:dyDescent="0.35">
      <c r="A129" s="145" t="str">
        <f>'Crisis Indicator Data'!A126</f>
        <v>International Displacement in Uganda</v>
      </c>
      <c r="B129" s="146" t="str">
        <f>'Crisis Indicator Data'!B126</f>
        <v>International displacement</v>
      </c>
      <c r="C129" s="146" t="str">
        <f>'Crisis Indicator Data'!C126</f>
        <v>UGA005</v>
      </c>
      <c r="D129" s="146" t="str">
        <f>'Crisis Indicator Data'!D126</f>
        <v>Uganda</v>
      </c>
      <c r="E129" s="146" t="str">
        <f>'Crisis Indicator Data'!E126</f>
        <v>UGA</v>
      </c>
      <c r="F129" s="152">
        <f>IF('Crisis Indicator Data'!Q126="x","x",('Crisis Indicator Data'!Q126/1000000))</f>
        <v>6.1470000000000002</v>
      </c>
      <c r="G129" s="152">
        <f>IF('Crisis Indicator Data'!R126="x","x",('Crisis Indicator Data'!R126/1000000))</f>
        <v>0</v>
      </c>
      <c r="H129" s="152">
        <f>IF('Crisis Indicator Data'!S126="x","x",('Crisis Indicator Data'!S126/1000000))</f>
        <v>1.504</v>
      </c>
      <c r="I129" s="152">
        <f>IF('Crisis Indicator Data'!T126="x","x",('Crisis Indicator Data'!T126/1000000))</f>
        <v>0</v>
      </c>
      <c r="J129" s="152">
        <f>IF('Crisis Indicator Data'!U126="x","x",('Crisis Indicator Data'!U126/1000000))</f>
        <v>0</v>
      </c>
      <c r="K129" s="236">
        <f t="shared" si="9"/>
        <v>3.6</v>
      </c>
      <c r="L129" s="140">
        <f>IF(F129="x","x",(F129*1000000/VLOOKUP($C129,'Crisis Indicator Data'!$C$3:$H$198,5,FALSE)))</f>
        <v>0.80342438896876223</v>
      </c>
      <c r="M129" s="140">
        <f>IF(G129="x","x",(G129*1000000/VLOOKUP($C129,'Crisis Indicator Data'!$C$3:$H$198,5,FALSE)))</f>
        <v>0</v>
      </c>
      <c r="N129" s="140">
        <f>IF(H129="x","x",(H129*1000000/VLOOKUP($C129,'Crisis Indicator Data'!$C$3:$H$198,5,FALSE)))</f>
        <v>0.19657561103123775</v>
      </c>
      <c r="O129" s="140">
        <f>IF(I129="x","x",(I129*1000000/VLOOKUP($C129,'Crisis Indicator Data'!$C$3:$H$198,5,FALSE)))</f>
        <v>0</v>
      </c>
      <c r="P129" s="140">
        <f>IF(J129="x","x",(J129*1000000/VLOOKUP($C129,'Crisis Indicator Data'!$C$3:$H$198,5,FALSE)))</f>
        <v>0</v>
      </c>
      <c r="Q129" s="230">
        <f t="shared" si="10"/>
        <v>3</v>
      </c>
      <c r="R129" s="230">
        <f t="shared" si="11"/>
        <v>3.3</v>
      </c>
    </row>
    <row r="130" spans="1:22" x14ac:dyDescent="0.35">
      <c r="A130" s="145" t="str">
        <f>'Crisis Indicator Data'!A127</f>
        <v>Conflict in Ukraine</v>
      </c>
      <c r="B130" s="146" t="str">
        <f>'Crisis Indicator Data'!B127</f>
        <v>Conflict</v>
      </c>
      <c r="C130" s="146" t="str">
        <f>'Crisis Indicator Data'!C127</f>
        <v>UKR002</v>
      </c>
      <c r="D130" s="146" t="str">
        <f>'Crisis Indicator Data'!D127</f>
        <v>Ukraine</v>
      </c>
      <c r="E130" s="146" t="str">
        <f>'Crisis Indicator Data'!E127</f>
        <v>UKR</v>
      </c>
      <c r="F130" s="152">
        <f>IF('Crisis Indicator Data'!Q127="x","x",('Crisis Indicator Data'!Q127/1000000))</f>
        <v>0.90900000000000003</v>
      </c>
      <c r="G130" s="152">
        <f>IF('Crisis Indicator Data'!R127="x","x",('Crisis Indicator Data'!R127/1000000))</f>
        <v>2</v>
      </c>
      <c r="H130" s="152">
        <f>IF('Crisis Indicator Data'!S127="x","x",('Crisis Indicator Data'!S127/1000000))</f>
        <v>1.7</v>
      </c>
      <c r="I130" s="152">
        <f>IF('Crisis Indicator Data'!T127="x","x",('Crisis Indicator Data'!T127/1000000))</f>
        <v>1.7</v>
      </c>
      <c r="J130" s="152">
        <f>IF('Crisis Indicator Data'!U127="x","x",('Crisis Indicator Data'!U127/1000000))</f>
        <v>0</v>
      </c>
      <c r="K130" s="236">
        <f t="shared" si="9"/>
        <v>4.2</v>
      </c>
      <c r="L130" s="140">
        <f>IF(F130="x","x",(F130*1000000/VLOOKUP($C130,'Crisis Indicator Data'!$C$3:$H$198,5,FALSE)))</f>
        <v>0.14407988587731813</v>
      </c>
      <c r="M130" s="140">
        <f>IF(G130="x","x",(G130*1000000/VLOOKUP($C130,'Crisis Indicator Data'!$C$3:$H$198,5,FALSE)))</f>
        <v>0.31700744967506739</v>
      </c>
      <c r="N130" s="140">
        <f>IF(H130="x","x",(H130*1000000/VLOOKUP($C130,'Crisis Indicator Data'!$C$3:$H$198,5,FALSE)))</f>
        <v>0.26945633222380727</v>
      </c>
      <c r="O130" s="140">
        <f>IF(I130="x","x",(I130*1000000/VLOOKUP($C130,'Crisis Indicator Data'!$C$3:$H$198,5,FALSE)))</f>
        <v>0.26945633222380727</v>
      </c>
      <c r="P130" s="140">
        <f>IF(J130="x","x",(J130*1000000/VLOOKUP($C130,'Crisis Indicator Data'!$C$3:$H$198,5,FALSE)))</f>
        <v>0</v>
      </c>
      <c r="Q130" s="230">
        <f t="shared" si="10"/>
        <v>4</v>
      </c>
      <c r="R130" s="230">
        <f t="shared" si="11"/>
        <v>4.0999999999999996</v>
      </c>
    </row>
    <row r="131" spans="1:22" x14ac:dyDescent="0.35">
      <c r="A131" s="145" t="str">
        <f>'Crisis Indicator Data'!A128</f>
        <v>Complex crisis in Venezuela</v>
      </c>
      <c r="B131" s="146" t="str">
        <f>'Crisis Indicator Data'!B128</f>
        <v>Complex crisis</v>
      </c>
      <c r="C131" s="146" t="str">
        <f>'Crisis Indicator Data'!C128</f>
        <v>VEN001</v>
      </c>
      <c r="D131" s="146" t="str">
        <f>'Crisis Indicator Data'!D128</f>
        <v>Venezuela</v>
      </c>
      <c r="E131" s="146" t="str">
        <f>'Crisis Indicator Data'!E128</f>
        <v>VEN</v>
      </c>
      <c r="F131" s="152">
        <f>IF('Crisis Indicator Data'!Q128="x","x",('Crisis Indicator Data'!Q128/1000000))</f>
        <v>0</v>
      </c>
      <c r="G131" s="152">
        <f>IF('Crisis Indicator Data'!R128="x","x",('Crisis Indicator Data'!R128/1000000))</f>
        <v>12.61</v>
      </c>
      <c r="H131" s="152">
        <f>IF('Crisis Indicator Data'!S128="x","x",('Crisis Indicator Data'!S128/1000000))</f>
        <v>14.803000000000001</v>
      </c>
      <c r="I131" s="152">
        <f>IF('Crisis Indicator Data'!T128="x","x",('Crisis Indicator Data'!T128/1000000))</f>
        <v>0</v>
      </c>
      <c r="J131" s="152">
        <f>IF('Crisis Indicator Data'!U128="x","x",('Crisis Indicator Data'!U128/1000000))</f>
        <v>0</v>
      </c>
      <c r="K131" s="236">
        <f t="shared" si="9"/>
        <v>5</v>
      </c>
      <c r="L131" s="140">
        <f>IF(F131="x","x",(F131*1000000/VLOOKUP($C131,'Crisis Indicator Data'!$C$3:$H$198,5,FALSE)))</f>
        <v>0</v>
      </c>
      <c r="M131" s="140">
        <f>IF(G131="x","x",(G131*1000000/VLOOKUP($C131,'Crisis Indicator Data'!$C$3:$H$198,5,FALSE)))</f>
        <v>0.46001751057930834</v>
      </c>
      <c r="N131" s="140">
        <f>IF(H131="x","x",(H131*1000000/VLOOKUP($C131,'Crisis Indicator Data'!$C$3:$H$198,5,FALSE)))</f>
        <v>0.54001896979425068</v>
      </c>
      <c r="O131" s="140">
        <f>IF(I131="x","x",(I131*1000000/VLOOKUP($C131,'Crisis Indicator Data'!$C$3:$H$198,5,FALSE)))</f>
        <v>0</v>
      </c>
      <c r="P131" s="140">
        <f>IF(J131="x","x",(J131*1000000/VLOOKUP($C131,'Crisis Indicator Data'!$C$3:$H$198,5,FALSE)))</f>
        <v>0</v>
      </c>
      <c r="Q131" s="230">
        <f t="shared" si="10"/>
        <v>3</v>
      </c>
      <c r="R131" s="230">
        <f t="shared" si="11"/>
        <v>4</v>
      </c>
    </row>
    <row r="132" spans="1:22" x14ac:dyDescent="0.35">
      <c r="A132" s="145" t="str">
        <f>'Crisis Indicator Data'!A129</f>
        <v>Conflict in Yemen</v>
      </c>
      <c r="B132" s="146" t="str">
        <f>'Crisis Indicator Data'!B129</f>
        <v>Complex crisis</v>
      </c>
      <c r="C132" s="146" t="str">
        <f>'Crisis Indicator Data'!C129</f>
        <v>YEM001</v>
      </c>
      <c r="D132" s="146" t="str">
        <f>'Crisis Indicator Data'!D129</f>
        <v>Yemen</v>
      </c>
      <c r="E132" s="146" t="str">
        <f>'Crisis Indicator Data'!E129</f>
        <v>YEM</v>
      </c>
      <c r="F132" s="152">
        <f>IF('Crisis Indicator Data'!Q129="x","x",('Crisis Indicator Data'!Q129/1000000))</f>
        <v>3.6</v>
      </c>
      <c r="G132" s="152">
        <f>IF('Crisis Indicator Data'!R129="x","x",('Crisis Indicator Data'!R129/1000000))</f>
        <v>6.4</v>
      </c>
      <c r="H132" s="152">
        <f>IF('Crisis Indicator Data'!S129="x","x",('Crisis Indicator Data'!S129/1000000))</f>
        <v>8.4</v>
      </c>
      <c r="I132" s="152">
        <f>IF('Crisis Indicator Data'!T129="x","x",('Crisis Indicator Data'!T129/1000000))</f>
        <v>8.9</v>
      </c>
      <c r="J132" s="152">
        <f>IF('Crisis Indicator Data'!U129="x","x",('Crisis Indicator Data'!U129/1000000))</f>
        <v>3.4</v>
      </c>
      <c r="K132" s="236">
        <f t="shared" si="9"/>
        <v>5</v>
      </c>
      <c r="L132" s="140">
        <f>IF(F132="x","x",(F132*1000000/VLOOKUP($C132,'Crisis Indicator Data'!$C$3:$H$198,5,FALSE)))</f>
        <v>0.11726384364820847</v>
      </c>
      <c r="M132" s="140">
        <f>IF(G132="x","x",(G132*1000000/VLOOKUP($C132,'Crisis Indicator Data'!$C$3:$H$198,5,FALSE)))</f>
        <v>0.20846905537459284</v>
      </c>
      <c r="N132" s="140">
        <f>IF(H132="x","x",(H132*1000000/VLOOKUP($C132,'Crisis Indicator Data'!$C$3:$H$198,5,FALSE)))</f>
        <v>0.2736156351791531</v>
      </c>
      <c r="O132" s="140">
        <f>IF(I132="x","x",(I132*1000000/VLOOKUP($C132,'Crisis Indicator Data'!$C$3:$H$198,5,FALSE)))</f>
        <v>0.28990228013029318</v>
      </c>
      <c r="P132" s="140">
        <f>IF(J132="x","x",(J132*1000000/VLOOKUP($C132,'Crisis Indicator Data'!$C$3:$H$198,5,FALSE)))</f>
        <v>0.11074918566775244</v>
      </c>
      <c r="Q132" s="230">
        <f t="shared" si="10"/>
        <v>5</v>
      </c>
      <c r="R132" s="230">
        <f t="shared" si="11"/>
        <v>5</v>
      </c>
    </row>
    <row r="133" spans="1:22" x14ac:dyDescent="0.35">
      <c r="A133" s="145" t="str">
        <f>'Crisis Indicator Data'!A130</f>
        <v>Mixed migration flows in Yemen</v>
      </c>
      <c r="B133" s="146" t="str">
        <f>'Crisis Indicator Data'!B130</f>
        <v>International displacement</v>
      </c>
      <c r="C133" s="146" t="str">
        <f>'Crisis Indicator Data'!C130</f>
        <v>YEM002</v>
      </c>
      <c r="D133" s="146" t="str">
        <f>'Crisis Indicator Data'!D130</f>
        <v>Yemen</v>
      </c>
      <c r="E133" s="146" t="str">
        <f>'Crisis Indicator Data'!E130</f>
        <v>YEM</v>
      </c>
      <c r="F133" s="152">
        <f>IF('Crisis Indicator Data'!Q130="x","x",('Crisis Indicator Data'!Q130/1000000))</f>
        <v>3.6</v>
      </c>
      <c r="G133" s="152">
        <f>IF('Crisis Indicator Data'!R130="x","x",('Crisis Indicator Data'!R130/1000000))</f>
        <v>6.4</v>
      </c>
      <c r="H133" s="152">
        <f>IF('Crisis Indicator Data'!S130="x","x",('Crisis Indicator Data'!S130/1000000))</f>
        <v>8.4</v>
      </c>
      <c r="I133" s="152">
        <f>IF('Crisis Indicator Data'!T130="x","x",('Crisis Indicator Data'!T130/1000000))</f>
        <v>8.9</v>
      </c>
      <c r="J133" s="152">
        <f>IF('Crisis Indicator Data'!U130="x","x",('Crisis Indicator Data'!U130/1000000))</f>
        <v>3.4</v>
      </c>
      <c r="K133" s="236">
        <f t="shared" si="9"/>
        <v>5</v>
      </c>
      <c r="L133" s="140">
        <f>IF(F133="x","x",(F133*1000000/VLOOKUP($C133,'Crisis Indicator Data'!$C$3:$H$198,5,FALSE)))</f>
        <v>0.11726384364820847</v>
      </c>
      <c r="M133" s="140">
        <f>IF(G133="x","x",(G133*1000000/VLOOKUP($C133,'Crisis Indicator Data'!$C$3:$H$198,5,FALSE)))</f>
        <v>0.20846905537459284</v>
      </c>
      <c r="N133" s="140">
        <f>IF(H133="x","x",(H133*1000000/VLOOKUP($C133,'Crisis Indicator Data'!$C$3:$H$198,5,FALSE)))</f>
        <v>0.2736156351791531</v>
      </c>
      <c r="O133" s="140">
        <f>IF(I133="x","x",(I133*1000000/VLOOKUP($C133,'Crisis Indicator Data'!$C$3:$H$198,5,FALSE)))</f>
        <v>0.28990228013029318</v>
      </c>
      <c r="P133" s="140">
        <f>IF(J133="x","x",(J133*1000000/VLOOKUP($C133,'Crisis Indicator Data'!$C$3:$H$198,5,FALSE)))</f>
        <v>0.11074918566775244</v>
      </c>
      <c r="Q133" s="230">
        <f t="shared" si="10"/>
        <v>5</v>
      </c>
      <c r="R133" s="230">
        <f t="shared" si="11"/>
        <v>5</v>
      </c>
    </row>
    <row r="134" spans="1:22" x14ac:dyDescent="0.35">
      <c r="A134" s="145" t="str">
        <f>'Crisis Indicator Data'!A131</f>
        <v>Drought in Zambia</v>
      </c>
      <c r="B134" s="146" t="str">
        <f>'Crisis Indicator Data'!B131</f>
        <v>Drought</v>
      </c>
      <c r="C134" s="146" t="str">
        <f>'Crisis Indicator Data'!C131</f>
        <v>ZMB002</v>
      </c>
      <c r="D134" s="146" t="str">
        <f>'Crisis Indicator Data'!D131</f>
        <v>Zambia</v>
      </c>
      <c r="E134" s="146" t="str">
        <f>'Crisis Indicator Data'!E131</f>
        <v>ZMB</v>
      </c>
      <c r="F134" s="152">
        <f>IF('Crisis Indicator Data'!Q131="x","x",('Crisis Indicator Data'!Q131/1000000))</f>
        <v>5.4210000000000003</v>
      </c>
      <c r="G134" s="152">
        <f>IF('Crisis Indicator Data'!R131="x","x",('Crisis Indicator Data'!R131/1000000))</f>
        <v>5.1849999999999996</v>
      </c>
      <c r="H134" s="152">
        <f>IF('Crisis Indicator Data'!S131="x","x",('Crisis Indicator Data'!S131/1000000))</f>
        <v>1.575</v>
      </c>
      <c r="I134" s="152">
        <f>IF('Crisis Indicator Data'!T131="x","x",('Crisis Indicator Data'!T131/1000000))</f>
        <v>0</v>
      </c>
      <c r="J134" s="152">
        <f>IF('Crisis Indicator Data'!U131="x","x",('Crisis Indicator Data'!U131/1000000))</f>
        <v>0</v>
      </c>
      <c r="K134" s="236">
        <f t="shared" ref="K134:K135" si="12">IF(H134="x","x",IF(SUM(H134:J134)=0,0,IF(LOG(SUM(H134:J134)*1000000)&lt;$K$4,0,IF(LOG(SUM(H134:J134)*1000000)&gt;$K$3,5,ROUND(5-(K$3-LOG(SUM(H134:J134)*1000000))/(K$3-K$4)*5,1)))))</f>
        <v>3.7</v>
      </c>
      <c r="L134" s="140">
        <f>IF(F134="x","x",(F134*1000000/VLOOKUP($C134,'Crisis Indicator Data'!$C$3:$H$198,5,FALSE)))</f>
        <v>0.44503735325506938</v>
      </c>
      <c r="M134" s="140">
        <f>IF(G134="x","x",(G134*1000000/VLOOKUP($C134,'Crisis Indicator Data'!$C$3:$H$198,5,FALSE)))</f>
        <v>0.42566291765864872</v>
      </c>
      <c r="N134" s="140">
        <f>IF(H134="x","x",(H134*1000000/VLOOKUP($C134,'Crisis Indicator Data'!$C$3:$H$198,5,FALSE)))</f>
        <v>0.12929972908628193</v>
      </c>
      <c r="O134" s="140">
        <f>IF(I134="x","x",(I134*1000000/VLOOKUP($C134,'Crisis Indicator Data'!$C$3:$H$198,5,FALSE)))</f>
        <v>0</v>
      </c>
      <c r="P134" s="140">
        <f>IF(J134="x","x",(J134*1000000/VLOOKUP($C134,'Crisis Indicator Data'!$C$3:$H$198,5,FALSE)))</f>
        <v>0</v>
      </c>
      <c r="Q134" s="230">
        <f t="shared" ref="Q134:Q135" si="13">IF(N134="x","x",IF(OR(L134&gt;=$L$3,M134&gt;=$M$3,N134&gt;=$N$3,O134&gt;=$O$3,P134&gt;=$P$3),(IF(P134&gt;=$P$3,5,IF((O134+P134)&gt;=$O$3,4,IF((O134+P134+N134)&gt;=$N$3,3,IF((O134+P134+N134+M134)&gt;=$M$3,2,1)))))))</f>
        <v>3</v>
      </c>
      <c r="R134" s="230">
        <f t="shared" ref="R134:R135" si="14">IF(Q134="x","x",(AVERAGE(K134,Q134)))</f>
        <v>3.35</v>
      </c>
    </row>
    <row r="135" spans="1:22" x14ac:dyDescent="0.35">
      <c r="A135" s="145" t="str">
        <f>'Crisis Indicator Data'!A132</f>
        <v>Complex crisis in Zimbabwe</v>
      </c>
      <c r="B135" s="146" t="str">
        <f>'Crisis Indicator Data'!B132</f>
        <v>Complex crisis</v>
      </c>
      <c r="C135" s="146" t="str">
        <f>'Crisis Indicator Data'!C132</f>
        <v>ZWE001</v>
      </c>
      <c r="D135" s="146" t="str">
        <f>'Crisis Indicator Data'!D132</f>
        <v>Zimbabwe</v>
      </c>
      <c r="E135" s="146" t="str">
        <f>'Crisis Indicator Data'!E132</f>
        <v>ZWE</v>
      </c>
      <c r="F135" s="152">
        <f>IF('Crisis Indicator Data'!Q132="x","x",('Crisis Indicator Data'!Q132/1000000))</f>
        <v>5.851</v>
      </c>
      <c r="G135" s="152">
        <f>IF('Crisis Indicator Data'!R132="x","x",('Crisis Indicator Data'!R132/1000000))</f>
        <v>2.9060000000000001</v>
      </c>
      <c r="H135" s="152">
        <f>IF('Crisis Indicator Data'!S132="x","x",('Crisis Indicator Data'!S132/1000000))</f>
        <v>6.734</v>
      </c>
      <c r="I135" s="152">
        <f>IF('Crisis Indicator Data'!T132="x","x",('Crisis Indicator Data'!T132/1000000))</f>
        <v>6.6000000000000003E-2</v>
      </c>
      <c r="J135" s="152">
        <f>IF('Crisis Indicator Data'!U132="x","x",('Crisis Indicator Data'!U132/1000000))</f>
        <v>0</v>
      </c>
      <c r="K135" s="236">
        <f t="shared" si="12"/>
        <v>4.7</v>
      </c>
      <c r="L135" s="140">
        <f>IF(F135="x","x",(F135*1000000/VLOOKUP($C135,'Crisis Indicator Data'!$C$3:$H$198,5,FALSE)))</f>
        <v>0.37610079064086904</v>
      </c>
      <c r="M135" s="140">
        <f>IF(G135="x","x",(G135*1000000/VLOOKUP($C135,'Crisis Indicator Data'!$C$3:$H$198,5,FALSE)))</f>
        <v>0.18679694028411647</v>
      </c>
      <c r="N135" s="140">
        <f>IF(H135="x","x",(H135*1000000/VLOOKUP($C135,'Crisis Indicator Data'!$C$3:$H$198,5,FALSE)))</f>
        <v>0.43285980587516876</v>
      </c>
      <c r="O135" s="140">
        <f>IF(I135="x","x",(I135*1000000/VLOOKUP($C135,'Crisis Indicator Data'!$C$3:$H$198,5,FALSE)))</f>
        <v>4.2424631998457286E-3</v>
      </c>
      <c r="P135" s="140">
        <f>IF(J135="x","x",(J135*1000000/VLOOKUP($C135,'Crisis Indicator Data'!$C$3:$H$198,5,FALSE)))</f>
        <v>0</v>
      </c>
      <c r="Q135" s="230">
        <f t="shared" si="13"/>
        <v>3</v>
      </c>
      <c r="R135" s="230">
        <f t="shared" si="14"/>
        <v>3.85</v>
      </c>
    </row>
    <row r="136" spans="1:22" x14ac:dyDescent="0.35">
      <c r="I136"/>
      <c r="J136"/>
      <c r="K136"/>
      <c r="L136"/>
      <c r="M136"/>
      <c r="N136"/>
      <c r="O136"/>
      <c r="P136"/>
      <c r="Q136"/>
      <c r="R136"/>
      <c r="S136"/>
      <c r="T136"/>
      <c r="U136"/>
      <c r="V136"/>
    </row>
    <row r="137" spans="1:22" x14ac:dyDescent="0.35">
      <c r="I137"/>
      <c r="J137"/>
      <c r="K137"/>
      <c r="L137"/>
      <c r="M137"/>
      <c r="N137"/>
      <c r="O137"/>
      <c r="P137"/>
      <c r="Q137"/>
      <c r="R137"/>
      <c r="S137"/>
      <c r="T137"/>
      <c r="U137"/>
      <c r="V137"/>
    </row>
    <row r="138" spans="1:22" x14ac:dyDescent="0.35">
      <c r="I138"/>
      <c r="J138"/>
      <c r="K138"/>
      <c r="L138"/>
      <c r="M138"/>
      <c r="N138"/>
      <c r="O138"/>
      <c r="P138"/>
      <c r="Q138"/>
      <c r="R138"/>
      <c r="S138"/>
      <c r="T138"/>
      <c r="U138"/>
      <c r="V138"/>
    </row>
    <row r="139" spans="1:22" x14ac:dyDescent="0.35">
      <c r="I139"/>
      <c r="J139"/>
      <c r="K139"/>
      <c r="L139"/>
      <c r="M139"/>
      <c r="N139"/>
      <c r="O139"/>
      <c r="P139"/>
      <c r="Q139"/>
      <c r="R139"/>
      <c r="S139"/>
      <c r="T139"/>
      <c r="U139"/>
      <c r="V139"/>
    </row>
    <row r="140" spans="1:22" x14ac:dyDescent="0.35">
      <c r="I140"/>
      <c r="J140"/>
      <c r="K140"/>
      <c r="L140"/>
      <c r="M140"/>
      <c r="N140"/>
      <c r="O140"/>
      <c r="P140"/>
      <c r="Q140"/>
      <c r="R140"/>
      <c r="S140"/>
      <c r="T140"/>
      <c r="U140"/>
      <c r="V140"/>
    </row>
    <row r="141" spans="1:22" x14ac:dyDescent="0.35">
      <c r="I141"/>
      <c r="J141"/>
      <c r="K141"/>
      <c r="L141"/>
      <c r="M141"/>
      <c r="N141"/>
      <c r="O141"/>
      <c r="P141"/>
      <c r="Q141"/>
      <c r="R141"/>
      <c r="S141"/>
      <c r="T141"/>
      <c r="U141"/>
      <c r="V141"/>
    </row>
    <row r="142" spans="1:22" x14ac:dyDescent="0.35">
      <c r="I142"/>
      <c r="J142"/>
      <c r="K142"/>
      <c r="L142"/>
      <c r="M142"/>
      <c r="N142"/>
      <c r="O142"/>
      <c r="P142"/>
      <c r="Q142"/>
      <c r="R142"/>
      <c r="S142"/>
      <c r="T142"/>
      <c r="U142"/>
      <c r="V142"/>
    </row>
    <row r="143" spans="1:22" x14ac:dyDescent="0.35">
      <c r="I143"/>
      <c r="J143"/>
      <c r="K143"/>
      <c r="L143"/>
      <c r="M143"/>
      <c r="N143"/>
      <c r="O143"/>
      <c r="P143"/>
      <c r="Q143"/>
      <c r="R143"/>
      <c r="S143"/>
      <c r="T143"/>
      <c r="U143"/>
      <c r="V143"/>
    </row>
    <row r="144" spans="1:22" x14ac:dyDescent="0.35">
      <c r="I144"/>
      <c r="J144"/>
      <c r="K144"/>
      <c r="L144"/>
      <c r="M144"/>
      <c r="N144"/>
      <c r="O144"/>
      <c r="P144"/>
      <c r="Q144"/>
      <c r="R144"/>
      <c r="S144"/>
      <c r="T144"/>
      <c r="U144"/>
      <c r="V144"/>
    </row>
    <row r="145" spans="9:22" x14ac:dyDescent="0.35">
      <c r="I145"/>
      <c r="J145"/>
      <c r="K145"/>
      <c r="L145"/>
      <c r="M145"/>
      <c r="N145"/>
      <c r="O145"/>
      <c r="P145"/>
      <c r="Q145"/>
      <c r="R145"/>
      <c r="S145"/>
      <c r="T145"/>
      <c r="U145"/>
      <c r="V145"/>
    </row>
    <row r="146" spans="9:22" x14ac:dyDescent="0.35">
      <c r="I146"/>
      <c r="J146"/>
      <c r="K146"/>
      <c r="L146"/>
      <c r="M146"/>
      <c r="N146"/>
      <c r="O146"/>
      <c r="P146"/>
      <c r="Q146"/>
      <c r="R146"/>
      <c r="S146"/>
      <c r="T146"/>
      <c r="U146"/>
      <c r="V146"/>
    </row>
    <row r="147" spans="9:22" x14ac:dyDescent="0.35">
      <c r="I147"/>
      <c r="J147"/>
      <c r="K147"/>
      <c r="L147"/>
      <c r="M147"/>
      <c r="N147"/>
      <c r="O147"/>
      <c r="P147"/>
      <c r="Q147"/>
      <c r="R147"/>
      <c r="S147"/>
      <c r="T147"/>
      <c r="U147"/>
      <c r="V147"/>
    </row>
    <row r="148" spans="9:22" x14ac:dyDescent="0.35">
      <c r="I148"/>
      <c r="J148"/>
      <c r="K148"/>
      <c r="L148"/>
      <c r="M148"/>
      <c r="N148"/>
      <c r="O148"/>
      <c r="P148"/>
      <c r="Q148"/>
      <c r="R148"/>
      <c r="S148"/>
      <c r="T148"/>
      <c r="U148"/>
      <c r="V148"/>
    </row>
    <row r="149" spans="9:22" x14ac:dyDescent="0.35">
      <c r="I149"/>
      <c r="J149"/>
      <c r="K149"/>
      <c r="L149"/>
      <c r="M149"/>
      <c r="N149"/>
      <c r="O149"/>
      <c r="P149"/>
      <c r="Q149"/>
      <c r="R149"/>
      <c r="S149"/>
      <c r="T149"/>
      <c r="U149"/>
      <c r="V149"/>
    </row>
    <row r="150" spans="9:22" x14ac:dyDescent="0.35">
      <c r="I150"/>
      <c r="J150"/>
      <c r="K150"/>
      <c r="L150"/>
      <c r="M150"/>
      <c r="N150"/>
      <c r="O150"/>
      <c r="P150"/>
      <c r="Q150"/>
      <c r="R150"/>
      <c r="S150"/>
      <c r="T150"/>
      <c r="U150"/>
      <c r="V150"/>
    </row>
  </sheetData>
  <mergeCells count="1">
    <mergeCell ref="A1:R1"/>
  </mergeCells>
  <conditionalFormatting sqref="K6:K135">
    <cfRule type="cellIs" dxfId="338" priority="21" stopIfTrue="1" operator="between">
      <formula>7.1</formula>
      <formula>10</formula>
    </cfRule>
    <cfRule type="cellIs" dxfId="337" priority="22" stopIfTrue="1" operator="between">
      <formula>5.4</formula>
      <formula>7</formula>
    </cfRule>
    <cfRule type="cellIs" dxfId="336" priority="23" stopIfTrue="1" operator="between">
      <formula>3.5</formula>
      <formula>5.3</formula>
    </cfRule>
    <cfRule type="cellIs" dxfId="335" priority="24" stopIfTrue="1" operator="between">
      <formula>1.8</formula>
      <formula>3.4</formula>
    </cfRule>
    <cfRule type="cellIs" dxfId="334" priority="25" stopIfTrue="1" operator="between">
      <formula>0</formula>
      <formula>1.7</formula>
    </cfRule>
  </conditionalFormatting>
  <conditionalFormatting sqref="Q6:Q135">
    <cfRule type="cellIs" dxfId="333" priority="16" stopIfTrue="1" operator="between">
      <formula>7.1</formula>
      <formula>10</formula>
    </cfRule>
    <cfRule type="cellIs" dxfId="332" priority="17" stopIfTrue="1" operator="between">
      <formula>5.4</formula>
      <formula>7</formula>
    </cfRule>
    <cfRule type="cellIs" dxfId="331" priority="18" stopIfTrue="1" operator="between">
      <formula>3.5</formula>
      <formula>5.3</formula>
    </cfRule>
    <cfRule type="cellIs" dxfId="330" priority="19" stopIfTrue="1" operator="between">
      <formula>1.8</formula>
      <formula>3.4</formula>
    </cfRule>
    <cfRule type="cellIs" dxfId="329" priority="20" stopIfTrue="1" operator="between">
      <formula>0</formula>
      <formula>1.7</formula>
    </cfRule>
  </conditionalFormatting>
  <conditionalFormatting sqref="R6:R135">
    <cfRule type="cellIs" dxfId="328" priority="6" stopIfTrue="1" operator="between">
      <formula>5</formula>
      <formula>5.9</formula>
    </cfRule>
    <cfRule type="cellIs" dxfId="327" priority="7" stopIfTrue="1" operator="between">
      <formula>4</formula>
      <formula>4.9</formula>
    </cfRule>
    <cfRule type="cellIs" dxfId="326" priority="8" stopIfTrue="1" operator="between">
      <formula>3</formula>
      <formula>3.9</formula>
    </cfRule>
    <cfRule type="cellIs" dxfId="325" priority="9" stopIfTrue="1" operator="between">
      <formula>2</formula>
      <formula>2.9</formula>
    </cfRule>
    <cfRule type="cellIs" dxfId="324" priority="10" stopIfTrue="1" operator="between">
      <formula>0</formula>
      <formula>1.9</formula>
    </cfRule>
  </conditionalFormatting>
  <conditionalFormatting sqref="L6:P135">
    <cfRule type="cellIs" priority="4" stopIfTrue="1" operator="equal">
      <formula>"x"</formula>
    </cfRule>
    <cfRule type="cellIs" dxfId="323"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O150"/>
  <sheetViews>
    <sheetView workbookViewId="0">
      <selection activeCell="D136" sqref="D136:AO150"/>
    </sheetView>
  </sheetViews>
  <sheetFormatPr defaultColWidth="9.453125" defaultRowHeight="14.5" x14ac:dyDescent="0.35"/>
  <cols>
    <col min="1" max="1" width="40.453125" style="207" bestFit="1" customWidth="1"/>
    <col min="2" max="2" width="25.54296875" style="207" bestFit="1" customWidth="1"/>
    <col min="3" max="3" width="11.453125" style="207" bestFit="1" customWidth="1"/>
    <col min="4" max="4" width="11.453125" style="207" customWidth="1"/>
    <col min="5" max="5" width="8.453125" style="204" customWidth="1"/>
    <col min="6" max="14" width="8.54296875" style="207" customWidth="1"/>
    <col min="15" max="15" width="8.54296875" style="205" customWidth="1"/>
    <col min="16" max="17" width="8.54296875" style="207" customWidth="1"/>
    <col min="18" max="18" width="8.54296875" style="205" customWidth="1"/>
    <col min="19" max="22" width="8.54296875" style="207" customWidth="1"/>
    <col min="23" max="24" width="8.54296875" style="205" customWidth="1"/>
    <col min="25" max="25" width="8.54296875" style="207" customWidth="1"/>
    <col min="26" max="26" width="8.54296875" style="205" customWidth="1"/>
    <col min="27" max="30" width="13" style="207" hidden="1" customWidth="1"/>
    <col min="31" max="31" width="8.54296875" style="207" hidden="1" customWidth="1"/>
    <col min="32" max="38" width="13" style="207" hidden="1" customWidth="1"/>
    <col min="39" max="40" width="8.54296875" style="205" customWidth="1"/>
    <col min="41" max="41" width="9.453125" style="207" customWidth="1"/>
    <col min="42" max="16384" width="9.453125" style="207"/>
  </cols>
  <sheetData>
    <row r="1" spans="1:40" x14ac:dyDescent="0.35">
      <c r="A1" s="291"/>
      <c r="B1" s="287"/>
      <c r="C1" s="287"/>
      <c r="D1" s="287"/>
      <c r="E1" s="292"/>
      <c r="F1" s="287"/>
      <c r="G1" s="287"/>
      <c r="H1" s="287"/>
      <c r="I1" s="287"/>
      <c r="J1" s="287"/>
      <c r="K1" s="287"/>
      <c r="L1" s="287"/>
      <c r="M1" s="287"/>
      <c r="N1" s="287"/>
      <c r="O1" s="293"/>
      <c r="P1" s="287"/>
      <c r="Q1" s="287"/>
      <c r="R1" s="293"/>
      <c r="S1" s="287"/>
      <c r="T1" s="287"/>
      <c r="U1" s="287"/>
      <c r="V1" s="287"/>
      <c r="W1" s="293"/>
      <c r="X1" s="293"/>
      <c r="Y1" s="287"/>
      <c r="Z1" s="293"/>
      <c r="AA1" s="287"/>
      <c r="AB1" s="287"/>
      <c r="AC1" s="287"/>
      <c r="AD1" s="287"/>
      <c r="AE1" s="287"/>
      <c r="AF1" s="287"/>
      <c r="AG1" s="287"/>
      <c r="AH1" s="287"/>
      <c r="AI1" s="287"/>
      <c r="AJ1" s="287"/>
      <c r="AK1" s="287"/>
      <c r="AL1" s="287"/>
      <c r="AM1" s="293"/>
      <c r="AN1" s="293"/>
    </row>
    <row r="2" spans="1:40" ht="109.5" customHeight="1" thickBot="1" x14ac:dyDescent="0.4">
      <c r="A2" s="51"/>
      <c r="B2" s="51"/>
      <c r="C2" s="55"/>
      <c r="D2" s="55"/>
      <c r="E2" s="8"/>
      <c r="F2" s="80" t="s">
        <v>6725</v>
      </c>
      <c r="G2" s="80" t="s">
        <v>6726</v>
      </c>
      <c r="H2" s="79" t="s">
        <v>6727</v>
      </c>
      <c r="I2" s="80" t="s">
        <v>6728</v>
      </c>
      <c r="J2" s="80" t="s">
        <v>6729</v>
      </c>
      <c r="K2" s="79" t="s">
        <v>6730</v>
      </c>
      <c r="L2" s="80" t="s">
        <v>6731</v>
      </c>
      <c r="M2" s="80" t="s">
        <v>6732</v>
      </c>
      <c r="N2" s="79" t="s">
        <v>6733</v>
      </c>
      <c r="O2" s="78" t="s">
        <v>6734</v>
      </c>
      <c r="P2" s="80" t="s">
        <v>6735</v>
      </c>
      <c r="Q2" s="80" t="s">
        <v>6736</v>
      </c>
      <c r="R2" s="78" t="s">
        <v>6737</v>
      </c>
      <c r="S2" s="80" t="s">
        <v>6738</v>
      </c>
      <c r="T2" s="80" t="s">
        <v>6739</v>
      </c>
      <c r="U2" s="80" t="s">
        <v>6740</v>
      </c>
      <c r="V2" s="80" t="s">
        <v>6741</v>
      </c>
      <c r="W2" s="78" t="s">
        <v>6742</v>
      </c>
      <c r="X2" s="77" t="s">
        <v>6682</v>
      </c>
      <c r="Y2" s="80" t="s">
        <v>6743</v>
      </c>
      <c r="Z2" s="78" t="s">
        <v>6744</v>
      </c>
      <c r="AA2" s="80" t="s">
        <v>3242</v>
      </c>
      <c r="AB2" s="80" t="s">
        <v>3252</v>
      </c>
      <c r="AC2" s="80" t="s">
        <v>3244</v>
      </c>
      <c r="AD2" s="80" t="s">
        <v>3254</v>
      </c>
      <c r="AE2" s="79" t="s">
        <v>6745</v>
      </c>
      <c r="AF2" s="80" t="s">
        <v>3204</v>
      </c>
      <c r="AG2" s="80" t="s">
        <v>3207</v>
      </c>
      <c r="AH2" s="79" t="s">
        <v>6746</v>
      </c>
      <c r="AI2" s="80" t="s">
        <v>3246</v>
      </c>
      <c r="AJ2" s="80" t="s">
        <v>6747</v>
      </c>
      <c r="AK2" s="80" t="s">
        <v>3248</v>
      </c>
      <c r="AL2" s="79" t="s">
        <v>6748</v>
      </c>
      <c r="AM2" s="78" t="s">
        <v>6749</v>
      </c>
      <c r="AN2" s="77" t="s">
        <v>6683</v>
      </c>
    </row>
    <row r="3" spans="1:40" x14ac:dyDescent="0.35">
      <c r="A3" s="51"/>
      <c r="B3" s="51"/>
      <c r="C3" s="55"/>
      <c r="D3" s="55"/>
      <c r="E3" s="7" t="s">
        <v>6712</v>
      </c>
      <c r="F3" s="239">
        <v>14</v>
      </c>
      <c r="G3" s="239">
        <v>10</v>
      </c>
      <c r="H3" s="239"/>
      <c r="I3" s="239">
        <v>1</v>
      </c>
      <c r="J3" s="239">
        <v>0.5</v>
      </c>
      <c r="K3" s="239"/>
      <c r="L3" s="239">
        <v>0.75</v>
      </c>
      <c r="M3" s="239">
        <v>65</v>
      </c>
      <c r="N3" s="239"/>
      <c r="O3" s="239"/>
      <c r="P3" s="239"/>
      <c r="Q3" s="67">
        <v>3000</v>
      </c>
      <c r="R3" s="239"/>
      <c r="S3" s="239">
        <v>100</v>
      </c>
      <c r="T3" s="239">
        <v>2.5</v>
      </c>
      <c r="U3" s="239">
        <v>10</v>
      </c>
      <c r="V3" s="239">
        <v>100</v>
      </c>
      <c r="W3" s="239"/>
      <c r="X3" s="239"/>
      <c r="Y3" s="239"/>
      <c r="Z3" s="239"/>
      <c r="AA3" s="239"/>
      <c r="AB3" s="239"/>
      <c r="AC3" s="239"/>
      <c r="AD3" s="239"/>
      <c r="AE3" s="239"/>
      <c r="AF3" s="239"/>
      <c r="AG3" s="239"/>
      <c r="AH3" s="239"/>
      <c r="AI3" s="239"/>
      <c r="AJ3" s="239"/>
      <c r="AK3" s="239"/>
      <c r="AL3" s="239"/>
      <c r="AM3" s="239"/>
      <c r="AN3" s="239"/>
    </row>
    <row r="4" spans="1:40" x14ac:dyDescent="0.35">
      <c r="A4" s="51"/>
      <c r="B4" s="51"/>
      <c r="C4" s="55"/>
      <c r="D4" s="55"/>
      <c r="E4" s="7" t="s">
        <v>6713</v>
      </c>
      <c r="F4" s="239">
        <v>0</v>
      </c>
      <c r="G4" s="239">
        <v>0</v>
      </c>
      <c r="H4" s="239"/>
      <c r="I4" s="239">
        <v>0</v>
      </c>
      <c r="J4" s="239">
        <v>0</v>
      </c>
      <c r="K4" s="239"/>
      <c r="L4" s="239">
        <v>0</v>
      </c>
      <c r="M4" s="239">
        <v>25</v>
      </c>
      <c r="N4" s="239"/>
      <c r="O4" s="239"/>
      <c r="P4" s="239"/>
      <c r="Q4" s="239">
        <v>1</v>
      </c>
      <c r="R4" s="239"/>
      <c r="S4" s="239">
        <v>0</v>
      </c>
      <c r="T4" s="239">
        <v>-2.5</v>
      </c>
      <c r="U4" s="239">
        <v>0</v>
      </c>
      <c r="V4" s="239">
        <v>0</v>
      </c>
      <c r="W4" s="239"/>
      <c r="X4" s="239"/>
      <c r="Y4" s="239"/>
      <c r="Z4" s="239"/>
      <c r="AA4" s="239"/>
      <c r="AB4" s="239"/>
      <c r="AC4" s="239"/>
      <c r="AD4" s="239"/>
      <c r="AE4" s="239"/>
      <c r="AF4" s="239"/>
      <c r="AG4" s="239"/>
      <c r="AH4" s="239"/>
      <c r="AI4" s="239"/>
      <c r="AJ4" s="239"/>
      <c r="AK4" s="239"/>
      <c r="AL4" s="239"/>
      <c r="AM4" s="239"/>
      <c r="AN4" s="239"/>
    </row>
    <row r="5" spans="1:40" x14ac:dyDescent="0.35">
      <c r="A5" s="23" t="s">
        <v>6666</v>
      </c>
      <c r="B5" s="23" t="s">
        <v>6750</v>
      </c>
      <c r="C5" s="23" t="s">
        <v>6668</v>
      </c>
      <c r="D5" s="23" t="s">
        <v>6669</v>
      </c>
      <c r="E5" s="24" t="s">
        <v>6714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3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33">
        <f t="shared" ref="H6:H37" si="0">IF(AND(F6="x",G6="x"),"x",AVERAGE(F6,G6))</f>
        <v>3.5</v>
      </c>
      <c r="I6" s="23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3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33">
        <f t="shared" ref="K6:K37" si="1">IF(AND(I6="x",J6="x"),"x",AVERAGE(I6,J6))</f>
        <v>1.85</v>
      </c>
      <c r="L6" s="23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3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33">
        <f t="shared" ref="N6:N37" si="2">IF(AND(L6="x",M6="x"),"x",AVERAGE(L6,M6))</f>
        <v>3.8</v>
      </c>
      <c r="O6" s="233">
        <f t="shared" ref="O6:O37" si="3">AVERAGE(H6,K6,N6)</f>
        <v>3.0499999999999994</v>
      </c>
      <c r="P6" s="233">
        <f>IF(B6="Regional crisis",VLOOKUP(C6,'Regional Crises'!$B$1:$R$69,12,FALSE),VLOOKUP(E6,'Country Indicator Data'!$B$4:$I$300,8,FALSE))</f>
        <v>10</v>
      </c>
      <c r="Q6" s="23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33">
        <f t="shared" ref="R6:R37" si="4">AVERAGE(P6:Q6)</f>
        <v>7.5</v>
      </c>
      <c r="S6" s="23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3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3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3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33">
        <f t="shared" ref="W6:W37" si="5">IF(AND(S6="x",V6="x"),"x",ROUND(AVERAGE(S6,V6,T6,U6),1))</f>
        <v>3.9</v>
      </c>
      <c r="X6" s="233">
        <f t="shared" ref="X6:X37" si="6">ROUND(AVERAGE(O6,W6,R6),1)</f>
        <v>4.8</v>
      </c>
      <c r="Y6" s="240">
        <f>IF('Core Indicators'!FC3="x","x",IF('Core Indicators'!FC3&gt;=5,5,IF('Core Indicators'!FC3&gt;=4,4,IF('Core Indicators'!FC3&gt;=3,3,IF('Core Indicators'!FC3&gt;=2,2,IF('Core Indicators'!FC3&gt;=1,1,0))))))</f>
        <v>5</v>
      </c>
      <c r="Z6" s="233">
        <f t="shared" ref="Z6:Z37" si="7">Y6</f>
        <v>5</v>
      </c>
      <c r="AA6" s="240">
        <f>'Crisis Indicator Data'!Y3</f>
        <v>0</v>
      </c>
      <c r="AB6" s="240">
        <f>'Crisis Indicator Data'!Z3</f>
        <v>3</v>
      </c>
      <c r="AC6" s="240">
        <f>'Crisis Indicator Data'!AA3</f>
        <v>2</v>
      </c>
      <c r="AD6" s="240">
        <f>'Crisis Indicator Data'!AB3</f>
        <v>3</v>
      </c>
      <c r="AE6" s="240">
        <f t="shared" ref="AE6:AE37" si="8">IF(SUM(AA6:AD6)=0,0,IF(SUM(AA6,AB6,AC6,AD6)&lt;2,1,IF(SUM(AA6:AD6)&lt;6,2,IF(SUM(AA6:AD6)&lt;8,3,IF(SUM(AA6:AD6)&lt;10,4,5)))))</f>
        <v>4</v>
      </c>
      <c r="AF6" s="240">
        <f>'Crisis Indicator Data'!AC3</f>
        <v>2</v>
      </c>
      <c r="AG6" s="240">
        <f>'Crisis Indicator Data'!AD3</f>
        <v>3</v>
      </c>
      <c r="AH6" s="240">
        <f t="shared" ref="AH6:AH37" si="9">IF(SUM(AF6:AG6)=0,0,IF(SUM(AF6,AG6)=1,1,IF(SUM(AF6:AG6)&lt;3,2,IF(SUM(AF6:AG6)&lt;4,3,IF(SUM(AF6:AG6)&lt;5,4,5)))))</f>
        <v>5</v>
      </c>
      <c r="AI6" s="240">
        <f>'Crisis Indicator Data'!AE3</f>
        <v>3</v>
      </c>
      <c r="AJ6" s="240">
        <f>'Crisis Indicator Data'!AF3</f>
        <v>3</v>
      </c>
      <c r="AK6" s="240">
        <f>'Crisis Indicator Data'!AG3</f>
        <v>3</v>
      </c>
      <c r="AL6" s="240">
        <f t="shared" ref="AL6:AL37" si="10">IF(SUM(AI6:AK6)=0,0,IF(SUM(AI6:AK6)=1,1,IF(SUM(AI6:AK6)&lt;3,2,IF(SUM(AI6:AK6)&lt;5,3,IF(SUM(AI6:AK6)&lt;7,4,5)))))</f>
        <v>5</v>
      </c>
      <c r="AM6" s="233">
        <f t="shared" ref="AM6:AM37" si="11">IF(AA6=3,5,ROUND(AVERAGE(AE6,AH6,AL6),0))</f>
        <v>5</v>
      </c>
      <c r="AN6" s="233">
        <f t="shared" ref="AN6:AN37" si="12">IF(AND(Z6="x",AM6="x"),"x",ROUND(AVERAGE(Z6,AM6),1))</f>
        <v>5</v>
      </c>
    </row>
    <row r="7" spans="1:40" ht="13.5" customHeight="1" x14ac:dyDescent="0.35">
      <c r="A7" s="142" t="str">
        <f>'Crisis Indicator Data'!A4</f>
        <v>Nagorno-Karabakh Conflict in Armenia</v>
      </c>
      <c r="B7" s="143" t="str">
        <f>'Crisis Indicator Data'!B4</f>
        <v>Conflict</v>
      </c>
      <c r="C7" s="143" t="str">
        <f>'Crisis Indicator Data'!C4</f>
        <v>ARM002</v>
      </c>
      <c r="D7" s="143" t="str">
        <f>'Crisis Indicator Data'!D4</f>
        <v>Armenia</v>
      </c>
      <c r="E7" s="144" t="str">
        <f>'Crisis Indicator Data'!E4</f>
        <v>ARM</v>
      </c>
      <c r="F7" s="23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2.9</v>
      </c>
      <c r="G7" s="23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1.5</v>
      </c>
      <c r="H7" s="233">
        <f t="shared" si="0"/>
        <v>2.2000000000000002</v>
      </c>
      <c r="I7" s="23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0.2</v>
      </c>
      <c r="J7" s="23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0.2</v>
      </c>
      <c r="K7" s="233">
        <f t="shared" si="1"/>
        <v>0.2</v>
      </c>
      <c r="L7" s="23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1.7</v>
      </c>
      <c r="M7" s="233">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0.6</v>
      </c>
      <c r="N7" s="233">
        <f t="shared" si="2"/>
        <v>1.1499999999999999</v>
      </c>
      <c r="O7" s="233">
        <f t="shared" si="3"/>
        <v>1.1833333333333333</v>
      </c>
      <c r="P7" s="233">
        <f>IF(B7="Regional crisis",VLOOKUP(C7,'Regional Crises'!$B$1:$R$69,12,FALSE),VLOOKUP(E7,'Country Indicator Data'!$B$4:$I$300,8,FALSE))</f>
        <v>6</v>
      </c>
      <c r="Q7" s="23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v>
      </c>
      <c r="R7" s="233">
        <f t="shared" si="4"/>
        <v>3</v>
      </c>
      <c r="S7" s="23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2.9</v>
      </c>
      <c r="T7" s="23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2.6</v>
      </c>
      <c r="U7" s="23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v>
      </c>
      <c r="V7" s="23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2.4</v>
      </c>
      <c r="W7" s="233">
        <f t="shared" si="5"/>
        <v>2.5</v>
      </c>
      <c r="X7" s="233">
        <f t="shared" si="6"/>
        <v>2.2000000000000002</v>
      </c>
      <c r="Y7" s="240">
        <f>IF('Core Indicators'!FC4="x","x",IF('Core Indicators'!FC4&gt;=5,5,IF('Core Indicators'!FC4&gt;=4,4,IF('Core Indicators'!FC4&gt;=3,3,IF('Core Indicators'!FC4&gt;=2,2,IF('Core Indicators'!FC4&gt;=1,1,0))))))</f>
        <v>2</v>
      </c>
      <c r="Z7" s="233">
        <f t="shared" si="7"/>
        <v>2</v>
      </c>
      <c r="AA7" s="240">
        <f>'Crisis Indicator Data'!Y4</f>
        <v>0</v>
      </c>
      <c r="AB7" s="240">
        <f>'Crisis Indicator Data'!Z4</f>
        <v>0</v>
      </c>
      <c r="AC7" s="240">
        <f>'Crisis Indicator Data'!AA4</f>
        <v>0</v>
      </c>
      <c r="AD7" s="240">
        <f>'Crisis Indicator Data'!AB4</f>
        <v>0</v>
      </c>
      <c r="AE7" s="240">
        <f t="shared" si="8"/>
        <v>0</v>
      </c>
      <c r="AF7" s="240">
        <f>'Crisis Indicator Data'!AC4</f>
        <v>0</v>
      </c>
      <c r="AG7" s="240">
        <f>'Crisis Indicator Data'!AD4</f>
        <v>0</v>
      </c>
      <c r="AH7" s="240">
        <f t="shared" si="9"/>
        <v>0</v>
      </c>
      <c r="AI7" s="240">
        <f>'Crisis Indicator Data'!AE4</f>
        <v>0</v>
      </c>
      <c r="AJ7" s="240">
        <f>'Crisis Indicator Data'!AF4</f>
        <v>2</v>
      </c>
      <c r="AK7" s="240">
        <f>'Crisis Indicator Data'!AG4</f>
        <v>0</v>
      </c>
      <c r="AL7" s="240">
        <f t="shared" si="10"/>
        <v>2</v>
      </c>
      <c r="AM7" s="233">
        <f t="shared" si="11"/>
        <v>1</v>
      </c>
      <c r="AN7" s="233">
        <f t="shared" si="12"/>
        <v>1.5</v>
      </c>
    </row>
    <row r="8" spans="1:40" ht="13.5" customHeight="1" x14ac:dyDescent="0.35">
      <c r="A8" s="142" t="str">
        <f>'Crisis Indicator Data'!A5</f>
        <v>Nagorno-Karabakh conflict in Azerbaijan</v>
      </c>
      <c r="B8" s="143" t="str">
        <f>'Crisis Indicator Data'!B5</f>
        <v>Conflict</v>
      </c>
      <c r="C8" s="143" t="str">
        <f>'Crisis Indicator Data'!C5</f>
        <v>AZE002</v>
      </c>
      <c r="D8" s="143" t="str">
        <f>'Crisis Indicator Data'!D5</f>
        <v>Azerbaijan</v>
      </c>
      <c r="E8" s="144" t="str">
        <f>'Crisis Indicator Data'!E5</f>
        <v>AZE</v>
      </c>
      <c r="F8" s="23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3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3.3</v>
      </c>
      <c r="H8" s="233">
        <f t="shared" si="0"/>
        <v>3.45</v>
      </c>
      <c r="I8" s="23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0.8</v>
      </c>
      <c r="J8" s="23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0.6</v>
      </c>
      <c r="K8" s="233">
        <f t="shared" si="1"/>
        <v>0.7</v>
      </c>
      <c r="L8" s="23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2.1</v>
      </c>
      <c r="M8" s="23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0.2</v>
      </c>
      <c r="N8" s="233">
        <f t="shared" si="2"/>
        <v>1.1500000000000001</v>
      </c>
      <c r="O8" s="233">
        <f t="shared" si="3"/>
        <v>1.7666666666666668</v>
      </c>
      <c r="P8" s="233">
        <f>IF(B8="Regional crisis",VLOOKUP(C8,'Regional Crises'!$B$1:$R$69,12,FALSE),VLOOKUP(E8,'Country Indicator Data'!$B$4:$I$300,8,FALSE))</f>
        <v>10</v>
      </c>
      <c r="Q8" s="23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2.8</v>
      </c>
      <c r="R8" s="233">
        <f t="shared" si="4"/>
        <v>6.4</v>
      </c>
      <c r="S8" s="23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3.5</v>
      </c>
      <c r="T8" s="23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3.1</v>
      </c>
      <c r="U8" s="23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3.5</v>
      </c>
      <c r="V8" s="23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4.5</v>
      </c>
      <c r="W8" s="233">
        <f t="shared" si="5"/>
        <v>3.7</v>
      </c>
      <c r="X8" s="233">
        <f t="shared" si="6"/>
        <v>4</v>
      </c>
      <c r="Y8" s="240">
        <f>IF('Core Indicators'!FC5="x","x",IF('Core Indicators'!FC5&gt;=5,5,IF('Core Indicators'!FC5&gt;=4,4,IF('Core Indicators'!FC5&gt;=3,3,IF('Core Indicators'!FC5&gt;=2,2,IF('Core Indicators'!FC5&gt;=1,1,0))))))</f>
        <v>3</v>
      </c>
      <c r="Z8" s="233">
        <f t="shared" si="7"/>
        <v>3</v>
      </c>
      <c r="AA8" s="240">
        <f>'Crisis Indicator Data'!Y5</f>
        <v>2</v>
      </c>
      <c r="AB8" s="240">
        <f>'Crisis Indicator Data'!Z5</f>
        <v>0</v>
      </c>
      <c r="AC8" s="240">
        <f>'Crisis Indicator Data'!AA5</f>
        <v>1</v>
      </c>
      <c r="AD8" s="240">
        <f>'Crisis Indicator Data'!AB5</f>
        <v>0</v>
      </c>
      <c r="AE8" s="240">
        <f t="shared" si="8"/>
        <v>2</v>
      </c>
      <c r="AF8" s="240">
        <f>'Crisis Indicator Data'!AC5</f>
        <v>0</v>
      </c>
      <c r="AG8" s="240">
        <f>'Crisis Indicator Data'!AD5</f>
        <v>0</v>
      </c>
      <c r="AH8" s="240">
        <f t="shared" si="9"/>
        <v>0</v>
      </c>
      <c r="AI8" s="240">
        <f>'Crisis Indicator Data'!AE5</f>
        <v>1</v>
      </c>
      <c r="AJ8" s="240">
        <f>'Crisis Indicator Data'!AF5</f>
        <v>3</v>
      </c>
      <c r="AK8" s="240">
        <f>'Crisis Indicator Data'!AG5</f>
        <v>1</v>
      </c>
      <c r="AL8" s="240">
        <f t="shared" si="10"/>
        <v>4</v>
      </c>
      <c r="AM8" s="233">
        <f t="shared" si="11"/>
        <v>2</v>
      </c>
      <c r="AN8" s="233">
        <f t="shared" si="12"/>
        <v>2.5</v>
      </c>
    </row>
    <row r="9" spans="1:40" ht="13.5" customHeight="1" x14ac:dyDescent="0.35">
      <c r="A9" s="142" t="str">
        <f>'Crisis Indicator Data'!A6</f>
        <v>Complex in Burundi</v>
      </c>
      <c r="B9" s="143" t="str">
        <f>'Crisis Indicator Data'!B6</f>
        <v>Complex crisis</v>
      </c>
      <c r="C9" s="143" t="str">
        <f>'Crisis Indicator Data'!C6</f>
        <v>BDI001</v>
      </c>
      <c r="D9" s="143" t="str">
        <f>'Crisis Indicator Data'!D6</f>
        <v>Burundi</v>
      </c>
      <c r="E9" s="144" t="str">
        <f>'Crisis Indicator Data'!E6</f>
        <v>BDI</v>
      </c>
      <c r="F9" s="23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23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233">
        <f t="shared" si="0"/>
        <v>2.6500000000000004</v>
      </c>
      <c r="I9" s="23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23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233">
        <f t="shared" si="1"/>
        <v>0.65</v>
      </c>
      <c r="L9" s="23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23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233">
        <f t="shared" si="2"/>
        <v>2.6</v>
      </c>
      <c r="O9" s="233">
        <f t="shared" si="3"/>
        <v>1.9666666666666668</v>
      </c>
      <c r="P9" s="233">
        <f>IF(B9="Regional crisis",VLOOKUP(C9,'Regional Crises'!$B$1:$R$69,12,FALSE),VLOOKUP(E9,'Country Indicator Data'!$B$4:$I$300,8,FALSE))</f>
        <v>6</v>
      </c>
      <c r="Q9" s="23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233">
        <f t="shared" si="4"/>
        <v>4.7</v>
      </c>
      <c r="S9" s="23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4.0999999999999996</v>
      </c>
      <c r="T9" s="23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3.9</v>
      </c>
      <c r="U9" s="23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3.8</v>
      </c>
      <c r="V9" s="23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4.4000000000000004</v>
      </c>
      <c r="W9" s="233">
        <f t="shared" si="5"/>
        <v>4.0999999999999996</v>
      </c>
      <c r="X9" s="233">
        <f t="shared" si="6"/>
        <v>3.6</v>
      </c>
      <c r="Y9" s="240">
        <f>IF('Core Indicators'!FC6="x","x",IF('Core Indicators'!FC6&gt;=5,5,IF('Core Indicators'!FC6&gt;=4,4,IF('Core Indicators'!FC6&gt;=3,3,IF('Core Indicators'!FC6&gt;=2,2,IF('Core Indicators'!FC6&gt;=1,1,0))))))</f>
        <v>5</v>
      </c>
      <c r="Z9" s="233">
        <f t="shared" si="7"/>
        <v>5</v>
      </c>
      <c r="AA9" s="240">
        <f>'Crisis Indicator Data'!Y6</f>
        <v>0</v>
      </c>
      <c r="AB9" s="240">
        <f>'Crisis Indicator Data'!Z6</f>
        <v>2</v>
      </c>
      <c r="AC9" s="240">
        <f>'Crisis Indicator Data'!AA6</f>
        <v>0</v>
      </c>
      <c r="AD9" s="240">
        <f>'Crisis Indicator Data'!AB6</f>
        <v>0</v>
      </c>
      <c r="AE9" s="240">
        <f t="shared" si="8"/>
        <v>2</v>
      </c>
      <c r="AF9" s="240">
        <f>'Crisis Indicator Data'!AC6</f>
        <v>0</v>
      </c>
      <c r="AG9" s="240">
        <f>'Crisis Indicator Data'!AD6</f>
        <v>0</v>
      </c>
      <c r="AH9" s="240">
        <f t="shared" si="9"/>
        <v>0</v>
      </c>
      <c r="AI9" s="240">
        <f>'Crisis Indicator Data'!AE6</f>
        <v>0</v>
      </c>
      <c r="AJ9" s="240">
        <f>'Crisis Indicator Data'!AF6</f>
        <v>0</v>
      </c>
      <c r="AK9" s="240">
        <f>'Crisis Indicator Data'!AG6</f>
        <v>3</v>
      </c>
      <c r="AL9" s="240">
        <f t="shared" si="10"/>
        <v>3</v>
      </c>
      <c r="AM9" s="233">
        <f t="shared" si="11"/>
        <v>2</v>
      </c>
      <c r="AN9" s="233">
        <f t="shared" si="12"/>
        <v>3.5</v>
      </c>
    </row>
    <row r="10" spans="1:40" ht="13.5" customHeight="1" x14ac:dyDescent="0.35">
      <c r="A10" s="142" t="str">
        <f>'Crisis Indicator Data'!A7</f>
        <v>Conflict in Burkina Faso</v>
      </c>
      <c r="B10" s="143" t="str">
        <f>'Crisis Indicator Data'!B7</f>
        <v>Conflict</v>
      </c>
      <c r="C10" s="143" t="str">
        <f>'Crisis Indicator Data'!C7</f>
        <v>BFA002</v>
      </c>
      <c r="D10" s="143" t="str">
        <f>'Crisis Indicator Data'!D7</f>
        <v>Burkina Faso</v>
      </c>
      <c r="E10" s="144" t="str">
        <f>'Crisis Indicator Data'!E7</f>
        <v>BFA</v>
      </c>
      <c r="F10" s="23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23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1.9</v>
      </c>
      <c r="H10" s="233">
        <f t="shared" si="0"/>
        <v>1.5</v>
      </c>
      <c r="I10" s="23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23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33">
        <f t="shared" si="1"/>
        <v>1.4</v>
      </c>
      <c r="L10" s="23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23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233">
        <f t="shared" si="2"/>
        <v>2.6999999999999997</v>
      </c>
      <c r="O10" s="233">
        <f t="shared" si="3"/>
        <v>1.8666666666666665</v>
      </c>
      <c r="P10" s="233">
        <f>IF(B10="Regional crisis",VLOOKUP(C10,'Regional Crises'!$B$1:$R$69,12,FALSE),VLOOKUP(E10,'Country Indicator Data'!$B$4:$I$300,8,FALSE))</f>
        <v>10</v>
      </c>
      <c r="Q10" s="23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4</v>
      </c>
      <c r="R10" s="233">
        <f t="shared" si="4"/>
        <v>7</v>
      </c>
      <c r="S10" s="23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23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2.9</v>
      </c>
      <c r="U10" s="23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23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2.2000000000000002</v>
      </c>
      <c r="W10" s="233">
        <f t="shared" si="5"/>
        <v>2.8</v>
      </c>
      <c r="X10" s="233">
        <f t="shared" si="6"/>
        <v>3.9</v>
      </c>
      <c r="Y10" s="240">
        <f>IF('Core Indicators'!FC7="x","x",IF('Core Indicators'!FC7&gt;=5,5,IF('Core Indicators'!FC7&gt;=4,4,IF('Core Indicators'!FC7&gt;=3,3,IF('Core Indicators'!FC7&gt;=2,2,IF('Core Indicators'!FC7&gt;=1,1,0))))))</f>
        <v>4</v>
      </c>
      <c r="Z10" s="233">
        <f t="shared" si="7"/>
        <v>4</v>
      </c>
      <c r="AA10" s="240">
        <f>'Crisis Indicator Data'!Y7</f>
        <v>0</v>
      </c>
      <c r="AB10" s="240">
        <f>'Crisis Indicator Data'!Z7</f>
        <v>2</v>
      </c>
      <c r="AC10" s="240">
        <f>'Crisis Indicator Data'!AA7</f>
        <v>2</v>
      </c>
      <c r="AD10" s="240">
        <f>'Crisis Indicator Data'!AB7</f>
        <v>0</v>
      </c>
      <c r="AE10" s="240">
        <f t="shared" si="8"/>
        <v>2</v>
      </c>
      <c r="AF10" s="240">
        <f>'Crisis Indicator Data'!AC7</f>
        <v>0</v>
      </c>
      <c r="AG10" s="240">
        <f>'Crisis Indicator Data'!AD7</f>
        <v>3</v>
      </c>
      <c r="AH10" s="240">
        <f t="shared" si="9"/>
        <v>3</v>
      </c>
      <c r="AI10" s="240">
        <f>'Crisis Indicator Data'!AE7</f>
        <v>2</v>
      </c>
      <c r="AJ10" s="240">
        <f>'Crisis Indicator Data'!AF7</f>
        <v>0</v>
      </c>
      <c r="AK10" s="240">
        <f>'Crisis Indicator Data'!AG7</f>
        <v>3</v>
      </c>
      <c r="AL10" s="240">
        <f t="shared" si="10"/>
        <v>4</v>
      </c>
      <c r="AM10" s="233">
        <f t="shared" si="11"/>
        <v>3</v>
      </c>
      <c r="AN10" s="233">
        <f t="shared" si="12"/>
        <v>3.5</v>
      </c>
    </row>
    <row r="11" spans="1:40" ht="13.5" customHeight="1" x14ac:dyDescent="0.35">
      <c r="A11" s="142" t="str">
        <f>'Crisis Indicator Data'!A8</f>
        <v>Rohingya refugee crisis</v>
      </c>
      <c r="B11" s="143" t="str">
        <f>'Crisis Indicator Data'!B8</f>
        <v>International displacement</v>
      </c>
      <c r="C11" s="143" t="str">
        <f>'Crisis Indicator Data'!C8</f>
        <v>BGD002</v>
      </c>
      <c r="D11" s="143" t="str">
        <f>'Crisis Indicator Data'!D8</f>
        <v>Bangladesh</v>
      </c>
      <c r="E11" s="144" t="str">
        <f>'Crisis Indicator Data'!E8</f>
        <v>BGD</v>
      </c>
      <c r="F11" s="23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23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2.8</v>
      </c>
      <c r="H11" s="233">
        <f t="shared" si="0"/>
        <v>2.65</v>
      </c>
      <c r="I11" s="23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23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233">
        <f t="shared" si="1"/>
        <v>1.05</v>
      </c>
      <c r="L11" s="23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23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0.9</v>
      </c>
      <c r="N11" s="233">
        <f t="shared" si="2"/>
        <v>2.25</v>
      </c>
      <c r="O11" s="233">
        <f t="shared" si="3"/>
        <v>1.9833333333333334</v>
      </c>
      <c r="P11" s="233">
        <f>IF(B11="Regional crisis",VLOOKUP(C11,'Regional Crises'!$B$1:$R$69,12,FALSE),VLOOKUP(E11,'Country Indicator Data'!$B$4:$I$300,8,FALSE))</f>
        <v>6</v>
      </c>
      <c r="Q11" s="23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33">
        <f t="shared" si="4"/>
        <v>4.5</v>
      </c>
      <c r="S11" s="23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3.7</v>
      </c>
      <c r="T11" s="23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23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3.3</v>
      </c>
      <c r="V11" s="23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3.1</v>
      </c>
      <c r="W11" s="233">
        <f t="shared" si="5"/>
        <v>3.3</v>
      </c>
      <c r="X11" s="233">
        <f t="shared" si="6"/>
        <v>3.3</v>
      </c>
      <c r="Y11" s="240">
        <f>IF('Core Indicators'!FC8="x","x",IF('Core Indicators'!FC8&gt;=5,5,IF('Core Indicators'!FC8&gt;=4,4,IF('Core Indicators'!FC8&gt;=3,3,IF('Core Indicators'!FC8&gt;=2,2,IF('Core Indicators'!FC8&gt;=1,1,0))))))</f>
        <v>3</v>
      </c>
      <c r="Z11" s="233">
        <f t="shared" si="7"/>
        <v>3</v>
      </c>
      <c r="AA11" s="240">
        <f>'Crisis Indicator Data'!Y8</f>
        <v>2</v>
      </c>
      <c r="AB11" s="240">
        <f>'Crisis Indicator Data'!Z8</f>
        <v>2</v>
      </c>
      <c r="AC11" s="240">
        <f>'Crisis Indicator Data'!AA8</f>
        <v>2</v>
      </c>
      <c r="AD11" s="240">
        <f>'Crisis Indicator Data'!AB8</f>
        <v>0</v>
      </c>
      <c r="AE11" s="240">
        <f t="shared" si="8"/>
        <v>3</v>
      </c>
      <c r="AF11" s="240">
        <f>'Crisis Indicator Data'!AC8</f>
        <v>2</v>
      </c>
      <c r="AG11" s="240">
        <f>'Crisis Indicator Data'!AD8</f>
        <v>3</v>
      </c>
      <c r="AH11" s="240">
        <f t="shared" si="9"/>
        <v>5</v>
      </c>
      <c r="AI11" s="240">
        <f>'Crisis Indicator Data'!AE8</f>
        <v>0</v>
      </c>
      <c r="AJ11" s="240">
        <f>'Crisis Indicator Data'!AF8</f>
        <v>0</v>
      </c>
      <c r="AK11" s="240">
        <f>'Crisis Indicator Data'!AG8</f>
        <v>2</v>
      </c>
      <c r="AL11" s="240">
        <f t="shared" si="10"/>
        <v>2</v>
      </c>
      <c r="AM11" s="233">
        <f t="shared" si="11"/>
        <v>3</v>
      </c>
      <c r="AN11" s="233">
        <f t="shared" si="12"/>
        <v>3</v>
      </c>
    </row>
    <row r="12" spans="1:40" ht="13.5" customHeight="1" x14ac:dyDescent="0.35">
      <c r="A12" s="142" t="str">
        <f>'Crisis Indicator Data'!A9</f>
        <v>Venezuela displacement in Brazil</v>
      </c>
      <c r="B12" s="143" t="str">
        <f>'Crisis Indicator Data'!B9</f>
        <v>International displacement</v>
      </c>
      <c r="C12" s="143" t="str">
        <f>'Crisis Indicator Data'!C9</f>
        <v>BRA002</v>
      </c>
      <c r="D12" s="143" t="str">
        <f>'Crisis Indicator Data'!D9</f>
        <v>Brazil</v>
      </c>
      <c r="E12" s="144" t="str">
        <f>'Crisis Indicator Data'!E9</f>
        <v>BRA</v>
      </c>
      <c r="F12" s="23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0.7</v>
      </c>
      <c r="G12" s="23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1.3</v>
      </c>
      <c r="H12" s="233">
        <f t="shared" si="0"/>
        <v>1</v>
      </c>
      <c r="I12" s="23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2.6</v>
      </c>
      <c r="J12" s="23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0.7</v>
      </c>
      <c r="K12" s="233">
        <f t="shared" si="1"/>
        <v>1.65</v>
      </c>
      <c r="L12" s="23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2.6</v>
      </c>
      <c r="M12" s="23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3.6</v>
      </c>
      <c r="N12" s="233">
        <f t="shared" si="2"/>
        <v>3.1</v>
      </c>
      <c r="O12" s="233">
        <f t="shared" si="3"/>
        <v>1.9166666666666667</v>
      </c>
      <c r="P12" s="233">
        <f>IF(B12="Regional crisis",VLOOKUP(C12,'Regional Crises'!$B$1:$R$69,12,FALSE),VLOOKUP(E12,'Country Indicator Data'!$B$4:$I$300,8,FALSE))</f>
        <v>10</v>
      </c>
      <c r="Q12" s="23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0</v>
      </c>
      <c r="R12" s="233">
        <f t="shared" si="4"/>
        <v>5</v>
      </c>
      <c r="S12" s="23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3.3</v>
      </c>
      <c r="T12" s="23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2.7</v>
      </c>
      <c r="U12" s="23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1.3</v>
      </c>
      <c r="V12" s="23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1.3</v>
      </c>
      <c r="W12" s="233">
        <f t="shared" si="5"/>
        <v>2.2000000000000002</v>
      </c>
      <c r="X12" s="233">
        <f t="shared" si="6"/>
        <v>3</v>
      </c>
      <c r="Y12" s="240">
        <f>IF('Core Indicators'!FC9="x","x",IF('Core Indicators'!FC9&gt;=5,5,IF('Core Indicators'!FC9&gt;=4,4,IF('Core Indicators'!FC9&gt;=3,3,IF('Core Indicators'!FC9&gt;=2,2,IF('Core Indicators'!FC9&gt;=1,1,0))))))</f>
        <v>2</v>
      </c>
      <c r="Z12" s="233">
        <f t="shared" si="7"/>
        <v>2</v>
      </c>
      <c r="AA12" s="240">
        <f>'Crisis Indicator Data'!Y9</f>
        <v>0</v>
      </c>
      <c r="AB12" s="240">
        <f>'Crisis Indicator Data'!Z9</f>
        <v>0</v>
      </c>
      <c r="AC12" s="240">
        <f>'Crisis Indicator Data'!AA9</f>
        <v>1</v>
      </c>
      <c r="AD12" s="240">
        <f>'Crisis Indicator Data'!AB9</f>
        <v>0</v>
      </c>
      <c r="AE12" s="240">
        <f t="shared" si="8"/>
        <v>1</v>
      </c>
      <c r="AF12" s="240">
        <f>'Crisis Indicator Data'!AC9</f>
        <v>0</v>
      </c>
      <c r="AG12" s="240">
        <f>'Crisis Indicator Data'!AD9</f>
        <v>2</v>
      </c>
      <c r="AH12" s="240">
        <f t="shared" si="9"/>
        <v>2</v>
      </c>
      <c r="AI12" s="240">
        <f>'Crisis Indicator Data'!AE9</f>
        <v>1</v>
      </c>
      <c r="AJ12" s="240">
        <f>'Crisis Indicator Data'!AF9</f>
        <v>0</v>
      </c>
      <c r="AK12" s="240">
        <f>'Crisis Indicator Data'!AG9</f>
        <v>1</v>
      </c>
      <c r="AL12" s="240">
        <f t="shared" si="10"/>
        <v>2</v>
      </c>
      <c r="AM12" s="233">
        <f t="shared" si="11"/>
        <v>2</v>
      </c>
      <c r="AN12" s="233">
        <f t="shared" si="12"/>
        <v>2</v>
      </c>
    </row>
    <row r="13" spans="1:40" ht="13.5" customHeight="1" x14ac:dyDescent="0.35">
      <c r="A13" s="142" t="str">
        <f>'Crisis Indicator Data'!A10</f>
        <v>Complex crisis in CAR</v>
      </c>
      <c r="B13" s="143" t="str">
        <f>'Crisis Indicator Data'!B10</f>
        <v>Complex crisis</v>
      </c>
      <c r="C13" s="143" t="str">
        <f>'Crisis Indicator Data'!C10</f>
        <v>CAF001</v>
      </c>
      <c r="D13" s="143" t="str">
        <f>'Crisis Indicator Data'!D10</f>
        <v>CAR</v>
      </c>
      <c r="E13" s="144" t="str">
        <f>'Crisis Indicator Data'!E10</f>
        <v>CAF</v>
      </c>
      <c r="F13" s="23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3.6</v>
      </c>
      <c r="G13" s="23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3.2</v>
      </c>
      <c r="H13" s="233">
        <f t="shared" si="0"/>
        <v>3.4000000000000004</v>
      </c>
      <c r="I13" s="23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4.4000000000000004</v>
      </c>
      <c r="J13" s="23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1.8</v>
      </c>
      <c r="K13" s="233">
        <f t="shared" si="1"/>
        <v>3.1</v>
      </c>
      <c r="L13" s="23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4.5</v>
      </c>
      <c r="M13" s="23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3.9</v>
      </c>
      <c r="N13" s="233">
        <f t="shared" si="2"/>
        <v>4.2</v>
      </c>
      <c r="O13" s="233">
        <f t="shared" si="3"/>
        <v>3.5666666666666664</v>
      </c>
      <c r="P13" s="233">
        <f>IF(B13="Regional crisis",VLOOKUP(C13,'Regional Crises'!$B$1:$R$69,12,FALSE),VLOOKUP(E13,'Country Indicator Data'!$B$4:$I$300,8,FALSE))</f>
        <v>8</v>
      </c>
      <c r="Q13" s="23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3.6</v>
      </c>
      <c r="R13" s="233">
        <f t="shared" si="4"/>
        <v>5.8</v>
      </c>
      <c r="S13" s="23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23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4.2</v>
      </c>
      <c r="U13" s="23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3.4</v>
      </c>
      <c r="V13" s="23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4.5</v>
      </c>
      <c r="W13" s="233">
        <f t="shared" si="5"/>
        <v>4</v>
      </c>
      <c r="X13" s="233">
        <f t="shared" si="6"/>
        <v>4.5</v>
      </c>
      <c r="Y13" s="240">
        <f>IF('Core Indicators'!FC10="x","x",IF('Core Indicators'!FC10&gt;=5,5,IF('Core Indicators'!FC10&gt;=4,4,IF('Core Indicators'!FC10&gt;=3,3,IF('Core Indicators'!FC10&gt;=2,2,IF('Core Indicators'!FC10&gt;=1,1,0))))))</f>
        <v>5</v>
      </c>
      <c r="Z13" s="233">
        <f t="shared" si="7"/>
        <v>5</v>
      </c>
      <c r="AA13" s="240">
        <f>'Crisis Indicator Data'!Y10</f>
        <v>1</v>
      </c>
      <c r="AB13" s="240">
        <f>'Crisis Indicator Data'!Z10</f>
        <v>3</v>
      </c>
      <c r="AC13" s="240">
        <f>'Crisis Indicator Data'!AA10</f>
        <v>2</v>
      </c>
      <c r="AD13" s="240">
        <f>'Crisis Indicator Data'!AB10</f>
        <v>2</v>
      </c>
      <c r="AE13" s="240">
        <f t="shared" si="8"/>
        <v>4</v>
      </c>
      <c r="AF13" s="240">
        <f>'Crisis Indicator Data'!AC10</f>
        <v>0</v>
      </c>
      <c r="AG13" s="240">
        <f>'Crisis Indicator Data'!AD10</f>
        <v>3</v>
      </c>
      <c r="AH13" s="240">
        <f t="shared" si="9"/>
        <v>3</v>
      </c>
      <c r="AI13" s="240">
        <f>'Crisis Indicator Data'!AE10</f>
        <v>3</v>
      </c>
      <c r="AJ13" s="240">
        <f>'Crisis Indicator Data'!AF10</f>
        <v>0</v>
      </c>
      <c r="AK13" s="240">
        <f>'Crisis Indicator Data'!AG10</f>
        <v>3</v>
      </c>
      <c r="AL13" s="240">
        <f t="shared" si="10"/>
        <v>4</v>
      </c>
      <c r="AM13" s="233">
        <f t="shared" si="11"/>
        <v>4</v>
      </c>
      <c r="AN13" s="233">
        <f t="shared" si="12"/>
        <v>4.5</v>
      </c>
    </row>
    <row r="14" spans="1:40" ht="13.5" customHeight="1" x14ac:dyDescent="0.35">
      <c r="A14" s="142" t="str">
        <f>'Crisis Indicator Data'!A11</f>
        <v>Multiple crises in Cameroon</v>
      </c>
      <c r="B14" s="143" t="str">
        <f>'Crisis Indicator Data'!B11</f>
        <v>Multiple crises country</v>
      </c>
      <c r="C14" s="143" t="str">
        <f>'Crisis Indicator Data'!C11</f>
        <v>CMR001</v>
      </c>
      <c r="D14" s="143" t="str">
        <f>'Crisis Indicator Data'!D11</f>
        <v>Cameroon</v>
      </c>
      <c r="E14" s="144" t="str">
        <f>'Crisis Indicator Data'!E11</f>
        <v>CMR</v>
      </c>
      <c r="F14" s="23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3.2</v>
      </c>
      <c r="G14" s="23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3.2</v>
      </c>
      <c r="H14" s="233">
        <f t="shared" si="0"/>
        <v>3.2</v>
      </c>
      <c r="I14" s="23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4.3</v>
      </c>
      <c r="J14" s="23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v>
      </c>
      <c r="K14" s="233">
        <f t="shared" si="1"/>
        <v>2.15</v>
      </c>
      <c r="L14" s="23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3.8</v>
      </c>
      <c r="M14" s="23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2.7</v>
      </c>
      <c r="N14" s="233">
        <f t="shared" si="2"/>
        <v>3.25</v>
      </c>
      <c r="O14" s="233">
        <f t="shared" si="3"/>
        <v>2.8666666666666667</v>
      </c>
      <c r="P14" s="233">
        <f>IF(B14="Regional crisis",VLOOKUP(C14,'Regional Crises'!$B$1:$R$69,12,FALSE),VLOOKUP(E14,'Country Indicator Data'!$B$4:$I$300,8,FALSE))</f>
        <v>8</v>
      </c>
      <c r="Q14" s="23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3.9</v>
      </c>
      <c r="R14" s="233">
        <f t="shared" si="4"/>
        <v>5.95</v>
      </c>
      <c r="S14" s="23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23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3.6</v>
      </c>
      <c r="U14" s="23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3.4</v>
      </c>
      <c r="V14" s="23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4.0999999999999996</v>
      </c>
      <c r="W14" s="233">
        <f t="shared" si="5"/>
        <v>3.7</v>
      </c>
      <c r="X14" s="233">
        <f t="shared" si="6"/>
        <v>4.2</v>
      </c>
      <c r="Y14" s="240">
        <f>IF('Core Indicators'!FC11="x","x",IF('Core Indicators'!FC11&gt;=5,5,IF('Core Indicators'!FC11&gt;=4,4,IF('Core Indicators'!FC11&gt;=3,3,IF('Core Indicators'!FC11&gt;=2,2,IF('Core Indicators'!FC11&gt;=1,1,0))))))</f>
        <v>5</v>
      </c>
      <c r="Z14" s="233">
        <f t="shared" si="7"/>
        <v>5</v>
      </c>
      <c r="AA14" s="240">
        <f>'Crisis Indicator Data'!Y11</f>
        <v>1</v>
      </c>
      <c r="AB14" s="240">
        <f>'Crisis Indicator Data'!Z11</f>
        <v>3</v>
      </c>
      <c r="AC14" s="240">
        <f>'Crisis Indicator Data'!AA11</f>
        <v>3</v>
      </c>
      <c r="AD14" s="240">
        <f>'Crisis Indicator Data'!AB11</f>
        <v>0</v>
      </c>
      <c r="AE14" s="240">
        <f t="shared" si="8"/>
        <v>3</v>
      </c>
      <c r="AF14" s="240">
        <f>'Crisis Indicator Data'!AC11</f>
        <v>2</v>
      </c>
      <c r="AG14" s="240">
        <f>'Crisis Indicator Data'!AD11</f>
        <v>3</v>
      </c>
      <c r="AH14" s="240">
        <f t="shared" si="9"/>
        <v>5</v>
      </c>
      <c r="AI14" s="240">
        <f>'Crisis Indicator Data'!AE11</f>
        <v>3</v>
      </c>
      <c r="AJ14" s="240">
        <f>'Crisis Indicator Data'!AF11</f>
        <v>1</v>
      </c>
      <c r="AK14" s="240">
        <f>'Crisis Indicator Data'!AG11</f>
        <v>3</v>
      </c>
      <c r="AL14" s="240">
        <f t="shared" si="10"/>
        <v>5</v>
      </c>
      <c r="AM14" s="233">
        <f t="shared" si="11"/>
        <v>4</v>
      </c>
      <c r="AN14" s="233">
        <f t="shared" si="12"/>
        <v>4.5</v>
      </c>
    </row>
    <row r="15" spans="1:40" ht="13.5" customHeight="1" x14ac:dyDescent="0.35">
      <c r="A15" s="142" t="str">
        <f>'Crisis Indicator Data'!A12</f>
        <v>Boko Haram in Cameroon</v>
      </c>
      <c r="B15" s="143" t="str">
        <f>'Crisis Indicator Data'!B12</f>
        <v>Conflict</v>
      </c>
      <c r="C15" s="143" t="str">
        <f>'Crisis Indicator Data'!C12</f>
        <v>CMR002</v>
      </c>
      <c r="D15" s="143" t="str">
        <f>'Crisis Indicator Data'!D12</f>
        <v>Cameroon</v>
      </c>
      <c r="E15" s="144" t="str">
        <f>'Crisis Indicator Data'!E12</f>
        <v>CMR</v>
      </c>
      <c r="F15" s="23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3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33">
        <f t="shared" si="0"/>
        <v>3.2</v>
      </c>
      <c r="I15" s="23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3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33">
        <f t="shared" si="1"/>
        <v>2.15</v>
      </c>
      <c r="L15" s="23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3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33">
        <f t="shared" si="2"/>
        <v>3.25</v>
      </c>
      <c r="O15" s="233">
        <f t="shared" si="3"/>
        <v>2.8666666666666667</v>
      </c>
      <c r="P15" s="233">
        <f>IF(B15="Regional crisis",VLOOKUP(C15,'Regional Crises'!$B$1:$R$69,12,FALSE),VLOOKUP(E15,'Country Indicator Data'!$B$4:$I$300,8,FALSE))</f>
        <v>8</v>
      </c>
      <c r="Q15" s="23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33">
        <f t="shared" si="4"/>
        <v>5.95</v>
      </c>
      <c r="S15" s="23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3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3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3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33">
        <f t="shared" si="5"/>
        <v>3.7</v>
      </c>
      <c r="X15" s="233">
        <f t="shared" si="6"/>
        <v>4.2</v>
      </c>
      <c r="Y15" s="240">
        <f>IF('Core Indicators'!FC12="x","x",IF('Core Indicators'!FC12&gt;=5,5,IF('Core Indicators'!FC12&gt;=4,4,IF('Core Indicators'!FC12&gt;=3,3,IF('Core Indicators'!FC12&gt;=2,2,IF('Core Indicators'!FC12&gt;=1,1,0))))))</f>
        <v>5</v>
      </c>
      <c r="Z15" s="233">
        <f t="shared" si="7"/>
        <v>5</v>
      </c>
      <c r="AA15" s="240">
        <f>'Crisis Indicator Data'!Y12</f>
        <v>1</v>
      </c>
      <c r="AB15" s="240">
        <f>'Crisis Indicator Data'!Z12</f>
        <v>2</v>
      </c>
      <c r="AC15" s="240">
        <f>'Crisis Indicator Data'!AA12</f>
        <v>1</v>
      </c>
      <c r="AD15" s="240">
        <f>'Crisis Indicator Data'!AB12</f>
        <v>0</v>
      </c>
      <c r="AE15" s="240">
        <f t="shared" si="8"/>
        <v>2</v>
      </c>
      <c r="AF15" s="240">
        <f>'Crisis Indicator Data'!AC12</f>
        <v>0</v>
      </c>
      <c r="AG15" s="240">
        <f>'Crisis Indicator Data'!AD12</f>
        <v>3</v>
      </c>
      <c r="AH15" s="240">
        <f t="shared" si="9"/>
        <v>3</v>
      </c>
      <c r="AI15" s="240">
        <f>'Crisis Indicator Data'!AE12</f>
        <v>2</v>
      </c>
      <c r="AJ15" s="240">
        <f>'Crisis Indicator Data'!AF12</f>
        <v>0</v>
      </c>
      <c r="AK15" s="240">
        <f>'Crisis Indicator Data'!AG12</f>
        <v>3</v>
      </c>
      <c r="AL15" s="240">
        <f t="shared" si="10"/>
        <v>4</v>
      </c>
      <c r="AM15" s="233">
        <f t="shared" si="11"/>
        <v>3</v>
      </c>
      <c r="AN15" s="233">
        <f t="shared" si="12"/>
        <v>4</v>
      </c>
    </row>
    <row r="16" spans="1:40" ht="13.5" customHeight="1" x14ac:dyDescent="0.35">
      <c r="A16" s="142" t="str">
        <f>'Crisis Indicator Data'!A13</f>
        <v>Anglophone Crisis in Cameroon</v>
      </c>
      <c r="B16" s="143" t="str">
        <f>'Crisis Indicator Data'!B13</f>
        <v>Conflict</v>
      </c>
      <c r="C16" s="143" t="str">
        <f>'Crisis Indicator Data'!C13</f>
        <v>CMR003</v>
      </c>
      <c r="D16" s="143" t="str">
        <f>'Crisis Indicator Data'!D13</f>
        <v>Cameroon</v>
      </c>
      <c r="E16" s="144" t="str">
        <f>'Crisis Indicator Data'!E13</f>
        <v>CMR</v>
      </c>
      <c r="F16" s="23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3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33">
        <f t="shared" si="0"/>
        <v>3.2</v>
      </c>
      <c r="I16" s="23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3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33">
        <f t="shared" si="1"/>
        <v>2.15</v>
      </c>
      <c r="L16" s="23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3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33">
        <f t="shared" si="2"/>
        <v>3.25</v>
      </c>
      <c r="O16" s="233">
        <f t="shared" si="3"/>
        <v>2.8666666666666667</v>
      </c>
      <c r="P16" s="233">
        <f>IF(B16="Regional crisis",VLOOKUP(C16,'Regional Crises'!$B$1:$R$69,12,FALSE),VLOOKUP(E16,'Country Indicator Data'!$B$4:$I$300,8,FALSE))</f>
        <v>8</v>
      </c>
      <c r="Q16" s="23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33">
        <f t="shared" si="4"/>
        <v>5.95</v>
      </c>
      <c r="S16" s="23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3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3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3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33">
        <f t="shared" si="5"/>
        <v>3.7</v>
      </c>
      <c r="X16" s="233">
        <f t="shared" si="6"/>
        <v>4.2</v>
      </c>
      <c r="Y16" s="240">
        <f>IF('Core Indicators'!FC13="x","x",IF('Core Indicators'!FC13&gt;=5,5,IF('Core Indicators'!FC13&gt;=4,4,IF('Core Indicators'!FC13&gt;=3,3,IF('Core Indicators'!FC13&gt;=2,2,IF('Core Indicators'!FC13&gt;=1,1,0))))))</f>
        <v>4</v>
      </c>
      <c r="Z16" s="233">
        <f t="shared" si="7"/>
        <v>4</v>
      </c>
      <c r="AA16" s="240">
        <f>'Crisis Indicator Data'!Y13</f>
        <v>1</v>
      </c>
      <c r="AB16" s="240">
        <f>'Crisis Indicator Data'!Z13</f>
        <v>3</v>
      </c>
      <c r="AC16" s="240">
        <f>'Crisis Indicator Data'!AA13</f>
        <v>3</v>
      </c>
      <c r="AD16" s="240">
        <f>'Crisis Indicator Data'!AB13</f>
        <v>0</v>
      </c>
      <c r="AE16" s="240">
        <f t="shared" si="8"/>
        <v>3</v>
      </c>
      <c r="AF16" s="240">
        <f>'Crisis Indicator Data'!AC13</f>
        <v>2</v>
      </c>
      <c r="AG16" s="240">
        <f>'Crisis Indicator Data'!AD13</f>
        <v>3</v>
      </c>
      <c r="AH16" s="240">
        <f t="shared" si="9"/>
        <v>5</v>
      </c>
      <c r="AI16" s="240">
        <f>'Crisis Indicator Data'!AE13</f>
        <v>3</v>
      </c>
      <c r="AJ16" s="240">
        <f>'Crisis Indicator Data'!AF13</f>
        <v>0</v>
      </c>
      <c r="AK16" s="240">
        <f>'Crisis Indicator Data'!AG13</f>
        <v>3</v>
      </c>
      <c r="AL16" s="240">
        <f t="shared" si="10"/>
        <v>4</v>
      </c>
      <c r="AM16" s="233">
        <f t="shared" si="11"/>
        <v>4</v>
      </c>
      <c r="AN16" s="233">
        <f t="shared" si="12"/>
        <v>4</v>
      </c>
    </row>
    <row r="17" spans="1:40" ht="13.5" customHeight="1" x14ac:dyDescent="0.35">
      <c r="A17" s="142" t="str">
        <f>'Crisis Indicator Data'!A14</f>
        <v>CAR refugees in Cameroon</v>
      </c>
      <c r="B17" s="143" t="str">
        <f>'Crisis Indicator Data'!B14</f>
        <v>International displacement</v>
      </c>
      <c r="C17" s="143" t="str">
        <f>'Crisis Indicator Data'!C14</f>
        <v>CMR004</v>
      </c>
      <c r="D17" s="143" t="str">
        <f>'Crisis Indicator Data'!D14</f>
        <v>Cameroon</v>
      </c>
      <c r="E17" s="144" t="str">
        <f>'Crisis Indicator Data'!E14</f>
        <v>CMR</v>
      </c>
      <c r="F17" s="23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3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33">
        <f t="shared" si="0"/>
        <v>3.2</v>
      </c>
      <c r="I17" s="23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3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33">
        <f t="shared" si="1"/>
        <v>2.15</v>
      </c>
      <c r="L17" s="23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3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33">
        <f t="shared" si="2"/>
        <v>3.25</v>
      </c>
      <c r="O17" s="233">
        <f t="shared" si="3"/>
        <v>2.8666666666666667</v>
      </c>
      <c r="P17" s="233">
        <f>IF(B17="Regional crisis",VLOOKUP(C17,'Regional Crises'!$B$1:$R$69,12,FALSE),VLOOKUP(E17,'Country Indicator Data'!$B$4:$I$300,8,FALSE))</f>
        <v>8</v>
      </c>
      <c r="Q17" s="23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33">
        <f t="shared" si="4"/>
        <v>5.95</v>
      </c>
      <c r="S17" s="23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3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3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3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33">
        <f t="shared" si="5"/>
        <v>3.7</v>
      </c>
      <c r="X17" s="233">
        <f t="shared" si="6"/>
        <v>4.2</v>
      </c>
      <c r="Y17" s="240">
        <f>IF('Core Indicators'!FC14="x","x",IF('Core Indicators'!FC14&gt;=5,5,IF('Core Indicators'!FC14&gt;=4,4,IF('Core Indicators'!FC14&gt;=3,3,IF('Core Indicators'!FC14&gt;=2,2,IF('Core Indicators'!FC14&gt;=1,1,0))))))</f>
        <v>3</v>
      </c>
      <c r="Z17" s="233">
        <f t="shared" si="7"/>
        <v>3</v>
      </c>
      <c r="AA17" s="240">
        <f>'Crisis Indicator Data'!Y14</f>
        <v>1</v>
      </c>
      <c r="AB17" s="240">
        <f>'Crisis Indicator Data'!Z14</f>
        <v>2</v>
      </c>
      <c r="AC17" s="240">
        <f>'Crisis Indicator Data'!AA14</f>
        <v>0</v>
      </c>
      <c r="AD17" s="240">
        <f>'Crisis Indicator Data'!AB14</f>
        <v>0</v>
      </c>
      <c r="AE17" s="240">
        <f t="shared" si="8"/>
        <v>2</v>
      </c>
      <c r="AF17" s="240">
        <f>'Crisis Indicator Data'!AC14</f>
        <v>0</v>
      </c>
      <c r="AG17" s="240">
        <f>'Crisis Indicator Data'!AD14</f>
        <v>2</v>
      </c>
      <c r="AH17" s="240">
        <f t="shared" si="9"/>
        <v>2</v>
      </c>
      <c r="AI17" s="240">
        <f>'Crisis Indicator Data'!AE14</f>
        <v>0</v>
      </c>
      <c r="AJ17" s="240">
        <f>'Crisis Indicator Data'!AF14</f>
        <v>1</v>
      </c>
      <c r="AK17" s="240">
        <f>'Crisis Indicator Data'!AG14</f>
        <v>1</v>
      </c>
      <c r="AL17" s="240">
        <f t="shared" si="10"/>
        <v>2</v>
      </c>
      <c r="AM17" s="233">
        <f t="shared" si="11"/>
        <v>2</v>
      </c>
      <c r="AN17" s="233">
        <f t="shared" si="12"/>
        <v>2.5</v>
      </c>
    </row>
    <row r="18" spans="1:40" ht="13.5" customHeight="1" x14ac:dyDescent="0.35">
      <c r="A18" s="142" t="str">
        <f>'Crisis Indicator Data'!A15</f>
        <v>Complex crisis in DRC</v>
      </c>
      <c r="B18" s="143" t="str">
        <f>'Crisis Indicator Data'!B15</f>
        <v>Complex crisis</v>
      </c>
      <c r="C18" s="143" t="str">
        <f>'Crisis Indicator Data'!C15</f>
        <v>COD001</v>
      </c>
      <c r="D18" s="143" t="str">
        <f>'Crisis Indicator Data'!D15</f>
        <v>DRC</v>
      </c>
      <c r="E18" s="144" t="str">
        <f>'Crisis Indicator Data'!E15</f>
        <v>COD</v>
      </c>
      <c r="F18" s="23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3.9</v>
      </c>
      <c r="G18" s="23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33">
        <f t="shared" si="0"/>
        <v>3.55</v>
      </c>
      <c r="I18" s="23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4.7</v>
      </c>
      <c r="J18" s="23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5</v>
      </c>
      <c r="K18" s="233">
        <f t="shared" si="1"/>
        <v>4.8499999999999996</v>
      </c>
      <c r="L18" s="23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4.4000000000000004</v>
      </c>
      <c r="M18" s="23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2.1</v>
      </c>
      <c r="N18" s="233">
        <f t="shared" si="2"/>
        <v>3.25</v>
      </c>
      <c r="O18" s="233">
        <f t="shared" si="3"/>
        <v>3.8833333333333329</v>
      </c>
      <c r="P18" s="233">
        <f>IF(B18="Regional crisis",VLOOKUP(C18,'Regional Crises'!$B$1:$R$69,12,FALSE),VLOOKUP(E18,'Country Indicator Data'!$B$4:$I$300,8,FALSE))</f>
        <v>10</v>
      </c>
      <c r="Q18" s="23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4.9000000000000004</v>
      </c>
      <c r="R18" s="233">
        <f t="shared" si="4"/>
        <v>7.45</v>
      </c>
      <c r="S18" s="23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4.0999999999999996</v>
      </c>
      <c r="T18" s="23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4.3</v>
      </c>
      <c r="U18" s="23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3.6</v>
      </c>
      <c r="V18" s="23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33">
        <f t="shared" si="5"/>
        <v>4</v>
      </c>
      <c r="X18" s="233">
        <f t="shared" si="6"/>
        <v>5.0999999999999996</v>
      </c>
      <c r="Y18" s="240">
        <f>IF('Core Indicators'!FC15="x","x",IF('Core Indicators'!FC15&gt;=5,5,IF('Core Indicators'!FC15&gt;=4,4,IF('Core Indicators'!FC15&gt;=3,3,IF('Core Indicators'!FC15&gt;=2,2,IF('Core Indicators'!FC15&gt;=1,1,0))))))</f>
        <v>5</v>
      </c>
      <c r="Z18" s="233">
        <f t="shared" si="7"/>
        <v>5</v>
      </c>
      <c r="AA18" s="240">
        <f>'Crisis Indicator Data'!Y15</f>
        <v>1</v>
      </c>
      <c r="AB18" s="240">
        <f>'Crisis Indicator Data'!Z15</f>
        <v>3</v>
      </c>
      <c r="AC18" s="240">
        <f>'Crisis Indicator Data'!AA15</f>
        <v>2</v>
      </c>
      <c r="AD18" s="240">
        <f>'Crisis Indicator Data'!AB15</f>
        <v>2</v>
      </c>
      <c r="AE18" s="240">
        <f t="shared" si="8"/>
        <v>4</v>
      </c>
      <c r="AF18" s="240">
        <f>'Crisis Indicator Data'!AC15</f>
        <v>2</v>
      </c>
      <c r="AG18" s="240">
        <f>'Crisis Indicator Data'!AD15</f>
        <v>2</v>
      </c>
      <c r="AH18" s="240">
        <f t="shared" si="9"/>
        <v>4</v>
      </c>
      <c r="AI18" s="240">
        <f>'Crisis Indicator Data'!AE15</f>
        <v>3</v>
      </c>
      <c r="AJ18" s="240">
        <f>'Crisis Indicator Data'!AF15</f>
        <v>1</v>
      </c>
      <c r="AK18" s="240">
        <f>'Crisis Indicator Data'!AG15</f>
        <v>3</v>
      </c>
      <c r="AL18" s="240">
        <f t="shared" si="10"/>
        <v>5</v>
      </c>
      <c r="AM18" s="233">
        <f t="shared" si="11"/>
        <v>4</v>
      </c>
      <c r="AN18" s="233">
        <f t="shared" si="12"/>
        <v>4.5</v>
      </c>
    </row>
    <row r="19" spans="1:40" ht="13.5" customHeight="1" x14ac:dyDescent="0.35">
      <c r="A19" s="142" t="str">
        <f>'Crisis Indicator Data'!A16</f>
        <v>Complex crisis in Congo</v>
      </c>
      <c r="B19" s="143" t="str">
        <f>'Crisis Indicator Data'!B16</f>
        <v>Complex crisis</v>
      </c>
      <c r="C19" s="143" t="str">
        <f>'Crisis Indicator Data'!C16</f>
        <v>COG001</v>
      </c>
      <c r="D19" s="143" t="str">
        <f>'Crisis Indicator Data'!D16</f>
        <v>Congo</v>
      </c>
      <c r="E19" s="144" t="str">
        <f>'Crisis Indicator Data'!E16</f>
        <v>COG</v>
      </c>
      <c r="F19" s="23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1.4</v>
      </c>
      <c r="G19" s="23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3.4</v>
      </c>
      <c r="H19" s="233">
        <f t="shared" si="0"/>
        <v>2.4</v>
      </c>
      <c r="I19" s="23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3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33">
        <f t="shared" si="1"/>
        <v>4.7</v>
      </c>
      <c r="L19" s="23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3.9</v>
      </c>
      <c r="M19" s="23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v>
      </c>
      <c r="N19" s="233">
        <f t="shared" si="2"/>
        <v>3.45</v>
      </c>
      <c r="O19" s="233">
        <f t="shared" si="3"/>
        <v>3.5166666666666671</v>
      </c>
      <c r="P19" s="233">
        <f>IF(B19="Regional crisis",VLOOKUP(C19,'Regional Crises'!$B$1:$R$69,12,FALSE),VLOOKUP(E19,'Country Indicator Data'!$B$4:$I$300,8,FALSE))</f>
        <v>2</v>
      </c>
      <c r="Q19" s="233" t="str">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x</v>
      </c>
      <c r="R19" s="233">
        <f t="shared" si="4"/>
        <v>2</v>
      </c>
      <c r="S19" s="23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3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3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3.8</v>
      </c>
      <c r="V19" s="23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v>
      </c>
      <c r="W19" s="233">
        <f t="shared" si="5"/>
        <v>3.9</v>
      </c>
      <c r="X19" s="233">
        <f t="shared" si="6"/>
        <v>3.1</v>
      </c>
      <c r="Y19" s="240">
        <f>IF('Core Indicators'!FC16="x","x",IF('Core Indicators'!FC16&gt;=5,5,IF('Core Indicators'!FC16&gt;=4,4,IF('Core Indicators'!FC16&gt;=3,3,IF('Core Indicators'!FC16&gt;=2,2,IF('Core Indicators'!FC16&gt;=1,1,0))))))</f>
        <v>5</v>
      </c>
      <c r="Z19" s="233">
        <f t="shared" si="7"/>
        <v>5</v>
      </c>
      <c r="AA19" s="240">
        <f>'Crisis Indicator Data'!Y16</f>
        <v>1</v>
      </c>
      <c r="AB19" s="240">
        <f>'Crisis Indicator Data'!Z16</f>
        <v>0</v>
      </c>
      <c r="AC19" s="240">
        <f>'Crisis Indicator Data'!AA16</f>
        <v>0</v>
      </c>
      <c r="AD19" s="240">
        <f>'Crisis Indicator Data'!AB16</f>
        <v>0</v>
      </c>
      <c r="AE19" s="240">
        <f t="shared" si="8"/>
        <v>1</v>
      </c>
      <c r="AF19" s="240">
        <f>'Crisis Indicator Data'!AC16</f>
        <v>0</v>
      </c>
      <c r="AG19" s="240">
        <f>'Crisis Indicator Data'!AD16</f>
        <v>2</v>
      </c>
      <c r="AH19" s="240">
        <f t="shared" si="9"/>
        <v>2</v>
      </c>
      <c r="AI19" s="240">
        <f>'Crisis Indicator Data'!AE16</f>
        <v>0</v>
      </c>
      <c r="AJ19" s="240">
        <f>'Crisis Indicator Data'!AF16</f>
        <v>0</v>
      </c>
      <c r="AK19" s="240">
        <f>'Crisis Indicator Data'!AG16</f>
        <v>3</v>
      </c>
      <c r="AL19" s="240">
        <f t="shared" si="10"/>
        <v>3</v>
      </c>
      <c r="AM19" s="233">
        <f t="shared" si="11"/>
        <v>2</v>
      </c>
      <c r="AN19" s="233">
        <f t="shared" si="12"/>
        <v>3.5</v>
      </c>
    </row>
    <row r="20" spans="1:40" ht="13.5" customHeight="1" x14ac:dyDescent="0.35">
      <c r="A20" s="142" t="str">
        <f>'Crisis Indicator Data'!A17</f>
        <v>Complex crisis in Colombia</v>
      </c>
      <c r="B20" s="143" t="str">
        <f>'Crisis Indicator Data'!B17</f>
        <v>Complex crisis</v>
      </c>
      <c r="C20" s="143" t="str">
        <f>'Crisis Indicator Data'!C17</f>
        <v>COL001</v>
      </c>
      <c r="D20" s="143" t="str">
        <f>'Crisis Indicator Data'!D17</f>
        <v>Colombia</v>
      </c>
      <c r="E20" s="144" t="str">
        <f>'Crisis Indicator Data'!E17</f>
        <v>COL</v>
      </c>
      <c r="F20" s="23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3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1.7</v>
      </c>
      <c r="H20" s="233">
        <f t="shared" si="0"/>
        <v>1.5499999999999998</v>
      </c>
      <c r="I20" s="23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2.1</v>
      </c>
      <c r="J20" s="23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2.5</v>
      </c>
      <c r="K20" s="233">
        <f t="shared" si="1"/>
        <v>2.2999999999999998</v>
      </c>
      <c r="L20" s="23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2.7</v>
      </c>
      <c r="M20" s="23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3.3</v>
      </c>
      <c r="N20" s="233">
        <f t="shared" si="2"/>
        <v>3</v>
      </c>
      <c r="O20" s="233">
        <f t="shared" si="3"/>
        <v>2.2833333333333332</v>
      </c>
      <c r="P20" s="233">
        <f>IF(B20="Regional crisis",VLOOKUP(C20,'Regional Crises'!$B$1:$R$69,12,FALSE),VLOOKUP(E20,'Country Indicator Data'!$B$4:$I$300,8,FALSE))</f>
        <v>8</v>
      </c>
      <c r="Q20" s="23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233">
        <f t="shared" si="4"/>
        <v>5.9</v>
      </c>
      <c r="S20" s="23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23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2.9</v>
      </c>
      <c r="U20" s="23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1.9</v>
      </c>
      <c r="V20" s="23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1.7</v>
      </c>
      <c r="W20" s="233">
        <f t="shared" si="5"/>
        <v>2.4</v>
      </c>
      <c r="X20" s="233">
        <f t="shared" si="6"/>
        <v>3.5</v>
      </c>
      <c r="Y20" s="240">
        <f>IF('Core Indicators'!FC17="x","x",IF('Core Indicators'!FC17&gt;=5,5,IF('Core Indicators'!FC17&gt;=4,4,IF('Core Indicators'!FC17&gt;=3,3,IF('Core Indicators'!FC17&gt;=2,2,IF('Core Indicators'!FC17&gt;=1,1,0))))))</f>
        <v>5</v>
      </c>
      <c r="Z20" s="233">
        <f t="shared" si="7"/>
        <v>5</v>
      </c>
      <c r="AA20" s="240">
        <f>'Crisis Indicator Data'!Y17</f>
        <v>0</v>
      </c>
      <c r="AB20" s="240">
        <f>'Crisis Indicator Data'!Z17</f>
        <v>2</v>
      </c>
      <c r="AC20" s="240">
        <f>'Crisis Indicator Data'!AA17</f>
        <v>1</v>
      </c>
      <c r="AD20" s="240">
        <f>'Crisis Indicator Data'!AB17</f>
        <v>0</v>
      </c>
      <c r="AE20" s="240">
        <f t="shared" si="8"/>
        <v>2</v>
      </c>
      <c r="AF20" s="240">
        <f>'Crisis Indicator Data'!AC17</f>
        <v>1</v>
      </c>
      <c r="AG20" s="240">
        <f>'Crisis Indicator Data'!AD17</f>
        <v>2</v>
      </c>
      <c r="AH20" s="240">
        <f t="shared" si="9"/>
        <v>3</v>
      </c>
      <c r="AI20" s="240">
        <f>'Crisis Indicator Data'!AE17</f>
        <v>3</v>
      </c>
      <c r="AJ20" s="240">
        <f>'Crisis Indicator Data'!AF17</f>
        <v>2</v>
      </c>
      <c r="AK20" s="240">
        <f>'Crisis Indicator Data'!AG17</f>
        <v>3</v>
      </c>
      <c r="AL20" s="240">
        <f t="shared" si="10"/>
        <v>5</v>
      </c>
      <c r="AM20" s="233">
        <f t="shared" si="11"/>
        <v>3</v>
      </c>
      <c r="AN20" s="233">
        <f t="shared" si="12"/>
        <v>4</v>
      </c>
    </row>
    <row r="21" spans="1:40" ht="13.5" customHeight="1" x14ac:dyDescent="0.3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4" t="str">
        <f>'Crisis Indicator Data'!E18</f>
        <v>COL</v>
      </c>
      <c r="F21" s="23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3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33">
        <f t="shared" si="0"/>
        <v>1.5499999999999998</v>
      </c>
      <c r="I21" s="23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3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33">
        <f t="shared" si="1"/>
        <v>2.2999999999999998</v>
      </c>
      <c r="L21" s="23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3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33">
        <f t="shared" si="2"/>
        <v>3</v>
      </c>
      <c r="O21" s="233">
        <f t="shared" si="3"/>
        <v>2.2833333333333332</v>
      </c>
      <c r="P21" s="233">
        <f>IF(B21="Regional crisis",VLOOKUP(C21,'Regional Crises'!$B$1:$R$69,12,FALSE),VLOOKUP(E21,'Country Indicator Data'!$B$4:$I$300,8,FALSE))</f>
        <v>8</v>
      </c>
      <c r="Q21" s="23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33">
        <f t="shared" si="4"/>
        <v>5.9</v>
      </c>
      <c r="S21" s="23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3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3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3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33">
        <f t="shared" si="5"/>
        <v>2.4</v>
      </c>
      <c r="X21" s="233">
        <f t="shared" si="6"/>
        <v>3.5</v>
      </c>
      <c r="Y21" s="240">
        <f>IF('Core Indicators'!FC18="x","x",IF('Core Indicators'!FC18&gt;=5,5,IF('Core Indicators'!FC18&gt;=4,4,IF('Core Indicators'!FC18&gt;=3,3,IF('Core Indicators'!FC18&gt;=2,2,IF('Core Indicators'!FC18&gt;=1,1,0))))))</f>
        <v>3</v>
      </c>
      <c r="Z21" s="233">
        <f t="shared" si="7"/>
        <v>3</v>
      </c>
      <c r="AA21" s="240">
        <f>'Crisis Indicator Data'!Y18</f>
        <v>0</v>
      </c>
      <c r="AB21" s="240">
        <f>'Crisis Indicator Data'!Z18</f>
        <v>2</v>
      </c>
      <c r="AC21" s="240">
        <f>'Crisis Indicator Data'!AA18</f>
        <v>1</v>
      </c>
      <c r="AD21" s="240">
        <f>'Crisis Indicator Data'!AB18</f>
        <v>0</v>
      </c>
      <c r="AE21" s="240">
        <f t="shared" si="8"/>
        <v>2</v>
      </c>
      <c r="AF21" s="240">
        <f>'Crisis Indicator Data'!AC18</f>
        <v>0</v>
      </c>
      <c r="AG21" s="240">
        <f>'Crisis Indicator Data'!AD18</f>
        <v>2</v>
      </c>
      <c r="AH21" s="240">
        <f t="shared" si="9"/>
        <v>2</v>
      </c>
      <c r="AI21" s="240">
        <f>'Crisis Indicator Data'!AE18</f>
        <v>3</v>
      </c>
      <c r="AJ21" s="240">
        <f>'Crisis Indicator Data'!AF18</f>
        <v>2</v>
      </c>
      <c r="AK21" s="240">
        <f>'Crisis Indicator Data'!AG18</f>
        <v>3</v>
      </c>
      <c r="AL21" s="240">
        <f t="shared" si="10"/>
        <v>5</v>
      </c>
      <c r="AM21" s="233">
        <f t="shared" si="11"/>
        <v>3</v>
      </c>
      <c r="AN21" s="233">
        <f t="shared" si="12"/>
        <v>3</v>
      </c>
    </row>
    <row r="22" spans="1:40" ht="13.5" customHeight="1" x14ac:dyDescent="0.3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4" t="str">
        <f>'Crisis Indicator Data'!E19</f>
        <v>CRI</v>
      </c>
      <c r="F22" s="23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1.1000000000000001</v>
      </c>
      <c r="G22" s="23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0.5</v>
      </c>
      <c r="H22" s="233">
        <f t="shared" si="0"/>
        <v>0.8</v>
      </c>
      <c r="I22" s="23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1.5</v>
      </c>
      <c r="J22" s="23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0.2</v>
      </c>
      <c r="K22" s="233">
        <f t="shared" si="1"/>
        <v>0.85</v>
      </c>
      <c r="L22" s="23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23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2.9</v>
      </c>
      <c r="N22" s="233">
        <f t="shared" si="2"/>
        <v>2.4</v>
      </c>
      <c r="O22" s="233">
        <f t="shared" si="3"/>
        <v>1.3499999999999999</v>
      </c>
      <c r="P22" s="233">
        <f>IF(B22="Regional crisis",VLOOKUP(C22,'Regional Crises'!$B$1:$R$69,12,FALSE),VLOOKUP(E22,'Country Indicator Data'!$B$4:$I$300,8,FALSE))</f>
        <v>0</v>
      </c>
      <c r="Q22" s="233">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233">
        <f t="shared" si="4"/>
        <v>0</v>
      </c>
      <c r="S22" s="23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2.2000000000000002</v>
      </c>
      <c r="T22" s="23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v>
      </c>
      <c r="U22" s="23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23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233">
        <f t="shared" si="5"/>
        <v>1.3</v>
      </c>
      <c r="X22" s="233">
        <f t="shared" si="6"/>
        <v>0.9</v>
      </c>
      <c r="Y22" s="240">
        <f>IF('Core Indicators'!FC19="x","x",IF('Core Indicators'!FC19&gt;=5,5,IF('Core Indicators'!FC19&gt;=4,4,IF('Core Indicators'!FC19&gt;=3,3,IF('Core Indicators'!FC19&gt;=2,2,IF('Core Indicators'!FC19&gt;=1,1,0))))))</f>
        <v>2</v>
      </c>
      <c r="Z22" s="233">
        <f t="shared" si="7"/>
        <v>2</v>
      </c>
      <c r="AA22" s="240">
        <f>'Crisis Indicator Data'!Y19</f>
        <v>0</v>
      </c>
      <c r="AB22" s="240">
        <f>'Crisis Indicator Data'!Z19</f>
        <v>0</v>
      </c>
      <c r="AC22" s="240">
        <f>'Crisis Indicator Data'!AA19</f>
        <v>0</v>
      </c>
      <c r="AD22" s="240">
        <f>'Crisis Indicator Data'!AB19</f>
        <v>0</v>
      </c>
      <c r="AE22" s="240">
        <f t="shared" si="8"/>
        <v>0</v>
      </c>
      <c r="AF22" s="240">
        <f>'Crisis Indicator Data'!AC19</f>
        <v>0</v>
      </c>
      <c r="AG22" s="240">
        <f>'Crisis Indicator Data'!AD19</f>
        <v>1</v>
      </c>
      <c r="AH22" s="240">
        <f t="shared" si="9"/>
        <v>1</v>
      </c>
      <c r="AI22" s="240">
        <f>'Crisis Indicator Data'!AE19</f>
        <v>0</v>
      </c>
      <c r="AJ22" s="240">
        <f>'Crisis Indicator Data'!AF19</f>
        <v>0</v>
      </c>
      <c r="AK22" s="240">
        <f>'Crisis Indicator Data'!AG19</f>
        <v>1</v>
      </c>
      <c r="AL22" s="240">
        <f t="shared" si="10"/>
        <v>1</v>
      </c>
      <c r="AM22" s="233">
        <f t="shared" si="11"/>
        <v>1</v>
      </c>
      <c r="AN22" s="233">
        <f t="shared" si="12"/>
        <v>1.5</v>
      </c>
    </row>
    <row r="23" spans="1:40" ht="13.5" customHeight="1" x14ac:dyDescent="0.35">
      <c r="A23" s="142" t="str">
        <f>'Crisis Indicator Data'!A20</f>
        <v>Multiple crises in Djibouti</v>
      </c>
      <c r="B23" s="143" t="str">
        <f>'Crisis Indicator Data'!B20</f>
        <v>Multiple crises country</v>
      </c>
      <c r="C23" s="143" t="str">
        <f>'Crisis Indicator Data'!C20</f>
        <v>DJI001</v>
      </c>
      <c r="D23" s="143" t="str">
        <f>'Crisis Indicator Data'!D20</f>
        <v>Djibouti</v>
      </c>
      <c r="E23" s="144" t="str">
        <f>'Crisis Indicator Data'!E20</f>
        <v>DJI</v>
      </c>
      <c r="F23" s="23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2.9</v>
      </c>
      <c r="G23" s="23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3.1</v>
      </c>
      <c r="H23" s="233">
        <f t="shared" si="0"/>
        <v>3</v>
      </c>
      <c r="I23" s="23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2.8</v>
      </c>
      <c r="J23" s="23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33">
        <f t="shared" si="1"/>
        <v>1.4</v>
      </c>
      <c r="L23" s="233" t="str">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x</v>
      </c>
      <c r="M23" s="23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33">
        <f t="shared" si="2"/>
        <v>2.1</v>
      </c>
      <c r="O23" s="233">
        <f t="shared" si="3"/>
        <v>2.1666666666666665</v>
      </c>
      <c r="P23" s="233">
        <f>IF(B23="Regional crisis",VLOOKUP(C23,'Regional Crises'!$B$1:$R$69,12,FALSE),VLOOKUP(E23,'Country Indicator Data'!$B$4:$I$300,8,FALSE))</f>
        <v>6</v>
      </c>
      <c r="Q23" s="23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233">
        <f t="shared" si="4"/>
        <v>3.55</v>
      </c>
      <c r="S23" s="23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3.5</v>
      </c>
      <c r="T23" s="23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3.4</v>
      </c>
      <c r="U23" s="23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3.5</v>
      </c>
      <c r="V23" s="23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3.8</v>
      </c>
      <c r="W23" s="233">
        <f t="shared" si="5"/>
        <v>3.6</v>
      </c>
      <c r="X23" s="233">
        <f t="shared" si="6"/>
        <v>3.1</v>
      </c>
      <c r="Y23" s="240">
        <f>IF('Core Indicators'!FC20="x","x",IF('Core Indicators'!FC20&gt;=5,5,IF('Core Indicators'!FC20&gt;=4,4,IF('Core Indicators'!FC20&gt;=3,3,IF('Core Indicators'!FC20&gt;=2,2,IF('Core Indicators'!FC20&gt;=1,1,0))))))</f>
        <v>5</v>
      </c>
      <c r="Z23" s="233">
        <f t="shared" si="7"/>
        <v>5</v>
      </c>
      <c r="AA23" s="240">
        <f>'Crisis Indicator Data'!Y20</f>
        <v>1</v>
      </c>
      <c r="AB23" s="240">
        <f>'Crisis Indicator Data'!Z20</f>
        <v>1</v>
      </c>
      <c r="AC23" s="240">
        <f>'Crisis Indicator Data'!AA20</f>
        <v>0</v>
      </c>
      <c r="AD23" s="240">
        <f>'Crisis Indicator Data'!AB20</f>
        <v>0</v>
      </c>
      <c r="AE23" s="240">
        <f t="shared" si="8"/>
        <v>2</v>
      </c>
      <c r="AF23" s="240">
        <f>'Crisis Indicator Data'!AC20</f>
        <v>0</v>
      </c>
      <c r="AG23" s="240">
        <f>'Crisis Indicator Data'!AD20</f>
        <v>2</v>
      </c>
      <c r="AH23" s="240">
        <f t="shared" si="9"/>
        <v>2</v>
      </c>
      <c r="AI23" s="240">
        <f>'Crisis Indicator Data'!AE20</f>
        <v>0</v>
      </c>
      <c r="AJ23" s="240">
        <f>'Crisis Indicator Data'!AF20</f>
        <v>0</v>
      </c>
      <c r="AK23" s="240">
        <f>'Crisis Indicator Data'!AG20</f>
        <v>1</v>
      </c>
      <c r="AL23" s="240">
        <f t="shared" si="10"/>
        <v>1</v>
      </c>
      <c r="AM23" s="233">
        <f t="shared" si="11"/>
        <v>2</v>
      </c>
      <c r="AN23" s="233">
        <f t="shared" si="12"/>
        <v>3.5</v>
      </c>
    </row>
    <row r="24" spans="1:40" ht="13.5" customHeight="1" x14ac:dyDescent="0.35">
      <c r="A24" s="142" t="str">
        <f>'Crisis Indicator Data'!A21</f>
        <v>Mixed migration in Djibouti</v>
      </c>
      <c r="B24" s="143" t="str">
        <f>'Crisis Indicator Data'!B21</f>
        <v>International displacement</v>
      </c>
      <c r="C24" s="143" t="str">
        <f>'Crisis Indicator Data'!C21</f>
        <v>DJI002</v>
      </c>
      <c r="D24" s="143" t="str">
        <f>'Crisis Indicator Data'!D21</f>
        <v>Djibouti</v>
      </c>
      <c r="E24" s="144" t="str">
        <f>'Crisis Indicator Data'!E21</f>
        <v>DJI</v>
      </c>
      <c r="F24" s="23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3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33">
        <f t="shared" si="0"/>
        <v>3</v>
      </c>
      <c r="I24" s="23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3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33">
        <f t="shared" si="1"/>
        <v>1.4</v>
      </c>
      <c r="L24" s="233"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3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33">
        <f t="shared" si="2"/>
        <v>2.1</v>
      </c>
      <c r="O24" s="233">
        <f t="shared" si="3"/>
        <v>2.1666666666666665</v>
      </c>
      <c r="P24" s="233">
        <f>IF(B24="Regional crisis",VLOOKUP(C24,'Regional Crises'!$B$1:$R$69,12,FALSE),VLOOKUP(E24,'Country Indicator Data'!$B$4:$I$300,8,FALSE))</f>
        <v>6</v>
      </c>
      <c r="Q24" s="23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1.1000000000000001</v>
      </c>
      <c r="R24" s="233">
        <f t="shared" si="4"/>
        <v>3.55</v>
      </c>
      <c r="S24" s="23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3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3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3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33">
        <f t="shared" si="5"/>
        <v>3.6</v>
      </c>
      <c r="X24" s="233">
        <f t="shared" si="6"/>
        <v>3.1</v>
      </c>
      <c r="Y24" s="240">
        <f>IF('Core Indicators'!FC21="x","x",IF('Core Indicators'!FC21&gt;=5,5,IF('Core Indicators'!FC21&gt;=4,4,IF('Core Indicators'!FC21&gt;=3,3,IF('Core Indicators'!FC21&gt;=2,2,IF('Core Indicators'!FC21&gt;=1,1,0))))))</f>
        <v>3</v>
      </c>
      <c r="Z24" s="233">
        <f t="shared" si="7"/>
        <v>3</v>
      </c>
      <c r="AA24" s="240">
        <f>'Crisis Indicator Data'!Y21</f>
        <v>1</v>
      </c>
      <c r="AB24" s="240">
        <f>'Crisis Indicator Data'!Z21</f>
        <v>1</v>
      </c>
      <c r="AC24" s="240">
        <f>'Crisis Indicator Data'!AA21</f>
        <v>0</v>
      </c>
      <c r="AD24" s="240">
        <f>'Crisis Indicator Data'!AB21</f>
        <v>0</v>
      </c>
      <c r="AE24" s="240">
        <f t="shared" si="8"/>
        <v>2</v>
      </c>
      <c r="AF24" s="240">
        <f>'Crisis Indicator Data'!AC21</f>
        <v>0</v>
      </c>
      <c r="AG24" s="240">
        <f>'Crisis Indicator Data'!AD21</f>
        <v>2</v>
      </c>
      <c r="AH24" s="240">
        <f t="shared" si="9"/>
        <v>2</v>
      </c>
      <c r="AI24" s="240">
        <f>'Crisis Indicator Data'!AE21</f>
        <v>0</v>
      </c>
      <c r="AJ24" s="240">
        <f>'Crisis Indicator Data'!AF21</f>
        <v>0</v>
      </c>
      <c r="AK24" s="240">
        <f>'Crisis Indicator Data'!AG21</f>
        <v>1</v>
      </c>
      <c r="AL24" s="240">
        <f t="shared" si="10"/>
        <v>1</v>
      </c>
      <c r="AM24" s="233">
        <f t="shared" si="11"/>
        <v>2</v>
      </c>
      <c r="AN24" s="233">
        <f t="shared" si="12"/>
        <v>2.5</v>
      </c>
    </row>
    <row r="25" spans="1:40" ht="13.5" customHeight="1" x14ac:dyDescent="0.35">
      <c r="A25" s="142" t="str">
        <f>'Crisis Indicator Data'!A22</f>
        <v>Drought in Djibouti</v>
      </c>
      <c r="B25" s="143" t="str">
        <f>'Crisis Indicator Data'!B22</f>
        <v>Drought</v>
      </c>
      <c r="C25" s="143" t="str">
        <f>'Crisis Indicator Data'!C22</f>
        <v>DJI003</v>
      </c>
      <c r="D25" s="143" t="str">
        <f>'Crisis Indicator Data'!D22</f>
        <v>Djibouti</v>
      </c>
      <c r="E25" s="144" t="str">
        <f>'Crisis Indicator Data'!E22</f>
        <v>DJI</v>
      </c>
      <c r="F25" s="23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3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33">
        <f t="shared" si="0"/>
        <v>3</v>
      </c>
      <c r="I25" s="23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3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33">
        <f t="shared" si="1"/>
        <v>1.4</v>
      </c>
      <c r="L25" s="233"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3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33">
        <f t="shared" si="2"/>
        <v>2.1</v>
      </c>
      <c r="O25" s="233">
        <f t="shared" si="3"/>
        <v>2.1666666666666665</v>
      </c>
      <c r="P25" s="233">
        <f>IF(B25="Regional crisis",VLOOKUP(C25,'Regional Crises'!$B$1:$R$69,12,FALSE),VLOOKUP(E25,'Country Indicator Data'!$B$4:$I$300,8,FALSE))</f>
        <v>6</v>
      </c>
      <c r="Q25" s="23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1.1000000000000001</v>
      </c>
      <c r="R25" s="233">
        <f t="shared" si="4"/>
        <v>3.55</v>
      </c>
      <c r="S25" s="23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3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3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3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33">
        <f t="shared" si="5"/>
        <v>3.6</v>
      </c>
      <c r="X25" s="233">
        <f t="shared" si="6"/>
        <v>3.1</v>
      </c>
      <c r="Y25" s="240">
        <f>IF('Core Indicators'!FC22="x","x",IF('Core Indicators'!FC22&gt;=5,5,IF('Core Indicators'!FC22&gt;=4,4,IF('Core Indicators'!FC22&gt;=3,3,IF('Core Indicators'!FC22&gt;=2,2,IF('Core Indicators'!FC22&gt;=1,1,0))))))</f>
        <v>5</v>
      </c>
      <c r="Z25" s="233">
        <f t="shared" si="7"/>
        <v>5</v>
      </c>
      <c r="AA25" s="240">
        <f>'Crisis Indicator Data'!Y22</f>
        <v>1</v>
      </c>
      <c r="AB25" s="240">
        <f>'Crisis Indicator Data'!Z22</f>
        <v>1</v>
      </c>
      <c r="AC25" s="240">
        <f>'Crisis Indicator Data'!AA22</f>
        <v>0</v>
      </c>
      <c r="AD25" s="240">
        <f>'Crisis Indicator Data'!AB22</f>
        <v>0</v>
      </c>
      <c r="AE25" s="240">
        <f t="shared" si="8"/>
        <v>2</v>
      </c>
      <c r="AF25" s="240">
        <f>'Crisis Indicator Data'!AC22</f>
        <v>0</v>
      </c>
      <c r="AG25" s="240">
        <f>'Crisis Indicator Data'!AD22</f>
        <v>2</v>
      </c>
      <c r="AH25" s="240">
        <f t="shared" si="9"/>
        <v>2</v>
      </c>
      <c r="AI25" s="240">
        <f>'Crisis Indicator Data'!AE22</f>
        <v>0</v>
      </c>
      <c r="AJ25" s="240">
        <f>'Crisis Indicator Data'!AF22</f>
        <v>0</v>
      </c>
      <c r="AK25" s="240">
        <f>'Crisis Indicator Data'!AG22</f>
        <v>1</v>
      </c>
      <c r="AL25" s="240">
        <f t="shared" si="10"/>
        <v>1</v>
      </c>
      <c r="AM25" s="233">
        <f t="shared" si="11"/>
        <v>2</v>
      </c>
      <c r="AN25" s="233">
        <f t="shared" si="12"/>
        <v>3.5</v>
      </c>
    </row>
    <row r="26" spans="1:40" ht="13.5" customHeight="1" x14ac:dyDescent="0.35">
      <c r="A26" s="142" t="str">
        <f>'Crisis Indicator Data'!A23</f>
        <v>Mixed migration flows in Algeria</v>
      </c>
      <c r="B26" s="143" t="str">
        <f>'Crisis Indicator Data'!B23</f>
        <v>International displacement</v>
      </c>
      <c r="C26" s="143" t="str">
        <f>'Crisis Indicator Data'!C23</f>
        <v>DZA002</v>
      </c>
      <c r="D26" s="143" t="str">
        <f>'Crisis Indicator Data'!D23</f>
        <v>Algeria</v>
      </c>
      <c r="E26" s="144" t="str">
        <f>'Crisis Indicator Data'!E23</f>
        <v>DZA</v>
      </c>
      <c r="F26" s="23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23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2.7</v>
      </c>
      <c r="H26" s="233">
        <f t="shared" si="0"/>
        <v>3.3</v>
      </c>
      <c r="I26" s="23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v>
      </c>
      <c r="J26" s="23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2.7</v>
      </c>
      <c r="K26" s="233">
        <f t="shared" si="1"/>
        <v>2.35</v>
      </c>
      <c r="L26" s="233">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v>
      </c>
      <c r="M26" s="23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0.3</v>
      </c>
      <c r="N26" s="233">
        <f t="shared" si="2"/>
        <v>1.65</v>
      </c>
      <c r="O26" s="233">
        <f t="shared" si="3"/>
        <v>2.4333333333333336</v>
      </c>
      <c r="P26" s="233">
        <f>IF(B26="Regional crisis",VLOOKUP(C26,'Regional Crises'!$B$1:$R$69,12,FALSE),VLOOKUP(E26,'Country Indicator Data'!$B$4:$I$300,8,FALSE))</f>
        <v>6</v>
      </c>
      <c r="Q26" s="233">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33">
        <f t="shared" si="4"/>
        <v>5.0999999999999996</v>
      </c>
      <c r="S26" s="23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3.3</v>
      </c>
      <c r="T26" s="23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3.3</v>
      </c>
      <c r="U26" s="23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2.9</v>
      </c>
      <c r="V26" s="23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3.3</v>
      </c>
      <c r="W26" s="233">
        <f t="shared" si="5"/>
        <v>3.2</v>
      </c>
      <c r="X26" s="233">
        <f t="shared" si="6"/>
        <v>3.6</v>
      </c>
      <c r="Y26" s="240">
        <f>IF('Core Indicators'!FC23="x","x",IF('Core Indicators'!FC23&gt;=5,5,IF('Core Indicators'!FC23&gt;=4,4,IF('Core Indicators'!FC23&gt;=3,3,IF('Core Indicators'!FC23&gt;=2,2,IF('Core Indicators'!FC23&gt;=1,1,0))))))</f>
        <v>2</v>
      </c>
      <c r="Z26" s="233">
        <f t="shared" si="7"/>
        <v>2</v>
      </c>
      <c r="AA26" s="240">
        <f>'Crisis Indicator Data'!Y23</f>
        <v>0</v>
      </c>
      <c r="AB26" s="240">
        <f>'Crisis Indicator Data'!Z23</f>
        <v>1</v>
      </c>
      <c r="AC26" s="240">
        <f>'Crisis Indicator Data'!AA23</f>
        <v>1</v>
      </c>
      <c r="AD26" s="240">
        <f>'Crisis Indicator Data'!AB23</f>
        <v>0</v>
      </c>
      <c r="AE26" s="240">
        <f t="shared" si="8"/>
        <v>2</v>
      </c>
      <c r="AF26" s="240">
        <f>'Crisis Indicator Data'!AC23</f>
        <v>0</v>
      </c>
      <c r="AG26" s="240">
        <f>'Crisis Indicator Data'!AD23</f>
        <v>0</v>
      </c>
      <c r="AH26" s="240">
        <f t="shared" si="9"/>
        <v>0</v>
      </c>
      <c r="AI26" s="240">
        <f>'Crisis Indicator Data'!AE23</f>
        <v>0</v>
      </c>
      <c r="AJ26" s="240">
        <f>'Crisis Indicator Data'!AF23</f>
        <v>1</v>
      </c>
      <c r="AK26" s="240">
        <f>'Crisis Indicator Data'!AG23</f>
        <v>0</v>
      </c>
      <c r="AL26" s="240">
        <f t="shared" si="10"/>
        <v>1</v>
      </c>
      <c r="AM26" s="233">
        <f t="shared" si="11"/>
        <v>1</v>
      </c>
      <c r="AN26" s="233">
        <f t="shared" si="12"/>
        <v>1.5</v>
      </c>
    </row>
    <row r="27" spans="1:40" ht="13.5" customHeight="1" x14ac:dyDescent="0.35">
      <c r="A27" s="142" t="str">
        <f>'Crisis Indicator Data'!A24</f>
        <v>Sahrawi refugees in Algeria</v>
      </c>
      <c r="B27" s="143" t="str">
        <f>'Crisis Indicator Data'!B24</f>
        <v>International displacement</v>
      </c>
      <c r="C27" s="143" t="str">
        <f>'Crisis Indicator Data'!C24</f>
        <v>DZA003</v>
      </c>
      <c r="D27" s="143" t="str">
        <f>'Crisis Indicator Data'!D24</f>
        <v>Algeria</v>
      </c>
      <c r="E27" s="144" t="str">
        <f>'Crisis Indicator Data'!E24</f>
        <v>DZA</v>
      </c>
      <c r="F27" s="23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3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33">
        <f t="shared" si="0"/>
        <v>3.3</v>
      </c>
      <c r="I27" s="23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3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33">
        <f t="shared" si="1"/>
        <v>2.35</v>
      </c>
      <c r="L27" s="233">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3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33">
        <f t="shared" si="2"/>
        <v>1.65</v>
      </c>
      <c r="O27" s="233">
        <f t="shared" si="3"/>
        <v>2.4333333333333336</v>
      </c>
      <c r="P27" s="233">
        <f>IF(B27="Regional crisis",VLOOKUP(C27,'Regional Crises'!$B$1:$R$69,12,FALSE),VLOOKUP(E27,'Country Indicator Data'!$B$4:$I$300,8,FALSE))</f>
        <v>6</v>
      </c>
      <c r="Q27" s="23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33">
        <f t="shared" si="4"/>
        <v>5.0999999999999996</v>
      </c>
      <c r="S27" s="23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3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3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3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33">
        <f t="shared" si="5"/>
        <v>3.2</v>
      </c>
      <c r="X27" s="233">
        <f t="shared" si="6"/>
        <v>3.6</v>
      </c>
      <c r="Y27" s="240">
        <f>IF('Core Indicators'!FC24="x","x",IF('Core Indicators'!FC24&gt;=5,5,IF('Core Indicators'!FC24&gt;=4,4,IF('Core Indicators'!FC24&gt;=3,3,IF('Core Indicators'!FC24&gt;=2,2,IF('Core Indicators'!FC24&gt;=1,1,0))))))</f>
        <v>1</v>
      </c>
      <c r="Z27" s="233">
        <f t="shared" si="7"/>
        <v>1</v>
      </c>
      <c r="AA27" s="240">
        <f>'Crisis Indicator Data'!Y24</f>
        <v>0</v>
      </c>
      <c r="AB27" s="240">
        <f>'Crisis Indicator Data'!Z24</f>
        <v>2</v>
      </c>
      <c r="AC27" s="240">
        <f>'Crisis Indicator Data'!AA24</f>
        <v>1</v>
      </c>
      <c r="AD27" s="240">
        <f>'Crisis Indicator Data'!AB24</f>
        <v>0</v>
      </c>
      <c r="AE27" s="240">
        <f t="shared" si="8"/>
        <v>2</v>
      </c>
      <c r="AF27" s="240">
        <f>'Crisis Indicator Data'!AC24</f>
        <v>0</v>
      </c>
      <c r="AG27" s="240">
        <f>'Crisis Indicator Data'!AD24</f>
        <v>1</v>
      </c>
      <c r="AH27" s="240">
        <f t="shared" si="9"/>
        <v>1</v>
      </c>
      <c r="AI27" s="240">
        <f>'Crisis Indicator Data'!AE24</f>
        <v>0</v>
      </c>
      <c r="AJ27" s="240">
        <f>'Crisis Indicator Data'!AF24</f>
        <v>1</v>
      </c>
      <c r="AK27" s="240">
        <f>'Crisis Indicator Data'!AG24</f>
        <v>0</v>
      </c>
      <c r="AL27" s="240">
        <f t="shared" si="10"/>
        <v>1</v>
      </c>
      <c r="AM27" s="233">
        <f t="shared" si="11"/>
        <v>1</v>
      </c>
      <c r="AN27" s="233">
        <f t="shared" si="12"/>
        <v>1</v>
      </c>
    </row>
    <row r="28" spans="1:40" ht="13.5" customHeight="1" x14ac:dyDescent="0.35">
      <c r="A28" s="142" t="str">
        <f>'Crisis Indicator Data'!A25</f>
        <v>Multiple crises in Algeria</v>
      </c>
      <c r="B28" s="143" t="str">
        <f>'Crisis Indicator Data'!B25</f>
        <v>Multiple crises country</v>
      </c>
      <c r="C28" s="143" t="str">
        <f>'Crisis Indicator Data'!C25</f>
        <v>DZA004</v>
      </c>
      <c r="D28" s="143" t="str">
        <f>'Crisis Indicator Data'!D25</f>
        <v>Algeria</v>
      </c>
      <c r="E28" s="144" t="str">
        <f>'Crisis Indicator Data'!E25</f>
        <v>DZA</v>
      </c>
      <c r="F28" s="23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3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33">
        <f t="shared" si="0"/>
        <v>3.3</v>
      </c>
      <c r="I28" s="23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3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33">
        <f t="shared" si="1"/>
        <v>2.35</v>
      </c>
      <c r="L28" s="233">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3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33">
        <f t="shared" si="2"/>
        <v>1.65</v>
      </c>
      <c r="O28" s="233">
        <f t="shared" si="3"/>
        <v>2.4333333333333336</v>
      </c>
      <c r="P28" s="233">
        <f>IF(B28="Regional crisis",VLOOKUP(C28,'Regional Crises'!$B$1:$R$69,12,FALSE),VLOOKUP(E28,'Country Indicator Data'!$B$4:$I$300,8,FALSE))</f>
        <v>6</v>
      </c>
      <c r="Q28" s="23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33">
        <f t="shared" si="4"/>
        <v>5.0999999999999996</v>
      </c>
      <c r="S28" s="23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3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3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3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33">
        <f t="shared" si="5"/>
        <v>3.2</v>
      </c>
      <c r="X28" s="233">
        <f t="shared" si="6"/>
        <v>3.6</v>
      </c>
      <c r="Y28" s="240">
        <f>IF('Core Indicators'!FC25="x","x",IF('Core Indicators'!FC25&gt;=5,5,IF('Core Indicators'!FC25&gt;=4,4,IF('Core Indicators'!FC25&gt;=3,3,IF('Core Indicators'!FC25&gt;=2,2,IF('Core Indicators'!FC25&gt;=1,1,0))))))</f>
        <v>2</v>
      </c>
      <c r="Z28" s="233">
        <f t="shared" si="7"/>
        <v>2</v>
      </c>
      <c r="AA28" s="240">
        <f>'Crisis Indicator Data'!Y25</f>
        <v>0</v>
      </c>
      <c r="AB28" s="240">
        <f>'Crisis Indicator Data'!Z25</f>
        <v>2</v>
      </c>
      <c r="AC28" s="240">
        <f>'Crisis Indicator Data'!AA25</f>
        <v>1</v>
      </c>
      <c r="AD28" s="240">
        <f>'Crisis Indicator Data'!AB25</f>
        <v>0</v>
      </c>
      <c r="AE28" s="240">
        <f t="shared" si="8"/>
        <v>2</v>
      </c>
      <c r="AF28" s="240">
        <f>'Crisis Indicator Data'!AC25</f>
        <v>0</v>
      </c>
      <c r="AG28" s="240">
        <f>'Crisis Indicator Data'!AD25</f>
        <v>1</v>
      </c>
      <c r="AH28" s="240">
        <f t="shared" si="9"/>
        <v>1</v>
      </c>
      <c r="AI28" s="240">
        <f>'Crisis Indicator Data'!AE25</f>
        <v>0</v>
      </c>
      <c r="AJ28" s="240">
        <f>'Crisis Indicator Data'!AF25</f>
        <v>1</v>
      </c>
      <c r="AK28" s="240">
        <f>'Crisis Indicator Data'!AG25</f>
        <v>0</v>
      </c>
      <c r="AL28" s="240">
        <f t="shared" si="10"/>
        <v>1</v>
      </c>
      <c r="AM28" s="233">
        <f t="shared" si="11"/>
        <v>1</v>
      </c>
      <c r="AN28" s="233">
        <f t="shared" si="12"/>
        <v>1.5</v>
      </c>
    </row>
    <row r="29" spans="1:40" ht="13.5" customHeight="1" x14ac:dyDescent="0.3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4" t="str">
        <f>'Crisis Indicator Data'!E26</f>
        <v>ECU</v>
      </c>
      <c r="F29" s="23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1.8</v>
      </c>
      <c r="G29" s="23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1.4</v>
      </c>
      <c r="H29" s="233">
        <f t="shared" si="0"/>
        <v>1.6</v>
      </c>
      <c r="I29" s="23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1.6</v>
      </c>
      <c r="J29" s="23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3.1</v>
      </c>
      <c r="K29" s="233">
        <f t="shared" si="1"/>
        <v>2.35</v>
      </c>
      <c r="L29" s="23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2.6</v>
      </c>
      <c r="M29" s="23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2.6</v>
      </c>
      <c r="N29" s="233">
        <f t="shared" si="2"/>
        <v>2.6</v>
      </c>
      <c r="O29" s="233">
        <f t="shared" si="3"/>
        <v>2.1833333333333336</v>
      </c>
      <c r="P29" s="233">
        <f>IF(B29="Regional crisis",VLOOKUP(C29,'Regional Crises'!$B$1:$R$69,12,FALSE),VLOOKUP(E29,'Country Indicator Data'!$B$4:$I$300,8,FALSE))</f>
        <v>6</v>
      </c>
      <c r="Q29" s="233">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33">
        <f t="shared" si="4"/>
        <v>3</v>
      </c>
      <c r="S29" s="23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3.1</v>
      </c>
      <c r="T29" s="23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3.1</v>
      </c>
      <c r="U29" s="23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1.8</v>
      </c>
      <c r="V29" s="23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1.8</v>
      </c>
      <c r="W29" s="233">
        <f t="shared" si="5"/>
        <v>2.5</v>
      </c>
      <c r="X29" s="233">
        <f t="shared" si="6"/>
        <v>2.6</v>
      </c>
      <c r="Y29" s="240">
        <f>IF('Core Indicators'!FC26="x","x",IF('Core Indicators'!FC26&gt;=5,5,IF('Core Indicators'!FC26&gt;=4,4,IF('Core Indicators'!FC26&gt;=3,3,IF('Core Indicators'!FC26&gt;=2,2,IF('Core Indicators'!FC26&gt;=1,1,0))))))</f>
        <v>2</v>
      </c>
      <c r="Z29" s="233">
        <f t="shared" si="7"/>
        <v>2</v>
      </c>
      <c r="AA29" s="240">
        <f>'Crisis Indicator Data'!Y26</f>
        <v>0</v>
      </c>
      <c r="AB29" s="240">
        <f>'Crisis Indicator Data'!Z26</f>
        <v>0</v>
      </c>
      <c r="AC29" s="240">
        <f>'Crisis Indicator Data'!AA26</f>
        <v>0</v>
      </c>
      <c r="AD29" s="240">
        <f>'Crisis Indicator Data'!AB26</f>
        <v>0</v>
      </c>
      <c r="AE29" s="240">
        <f t="shared" si="8"/>
        <v>0</v>
      </c>
      <c r="AF29" s="240">
        <f>'Crisis Indicator Data'!AC26</f>
        <v>0</v>
      </c>
      <c r="AG29" s="240">
        <f>'Crisis Indicator Data'!AD26</f>
        <v>2</v>
      </c>
      <c r="AH29" s="240">
        <f t="shared" si="9"/>
        <v>2</v>
      </c>
      <c r="AI29" s="240">
        <f>'Crisis Indicator Data'!AE26</f>
        <v>0</v>
      </c>
      <c r="AJ29" s="240">
        <f>'Crisis Indicator Data'!AF26</f>
        <v>1</v>
      </c>
      <c r="AK29" s="240">
        <f>'Crisis Indicator Data'!AG26</f>
        <v>1</v>
      </c>
      <c r="AL29" s="240">
        <f t="shared" si="10"/>
        <v>2</v>
      </c>
      <c r="AM29" s="233">
        <f t="shared" si="11"/>
        <v>1</v>
      </c>
      <c r="AN29" s="233">
        <f t="shared" si="12"/>
        <v>1.5</v>
      </c>
    </row>
    <row r="30" spans="1:40" ht="13.5" customHeight="1" x14ac:dyDescent="0.35">
      <c r="A30" s="142" t="str">
        <f>'Crisis Indicator Data'!A27</f>
        <v>Syrian Refugee Crisis in Egypt</v>
      </c>
      <c r="B30" s="143" t="str">
        <f>'Crisis Indicator Data'!B27</f>
        <v>International displacement</v>
      </c>
      <c r="C30" s="143" t="str">
        <f>'Crisis Indicator Data'!C27</f>
        <v>EGY002</v>
      </c>
      <c r="D30" s="143" t="str">
        <f>'Crisis Indicator Data'!D27</f>
        <v>Egypt</v>
      </c>
      <c r="E30" s="144" t="str">
        <f>'Crisis Indicator Data'!E27</f>
        <v>EGY</v>
      </c>
      <c r="F30" s="23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23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233">
        <f t="shared" si="0"/>
        <v>3.5999999999999996</v>
      </c>
      <c r="I30" s="23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0.8</v>
      </c>
      <c r="J30" s="23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0.9</v>
      </c>
      <c r="K30" s="233">
        <f t="shared" si="1"/>
        <v>0.85000000000000009</v>
      </c>
      <c r="L30" s="233">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3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0.8</v>
      </c>
      <c r="N30" s="233">
        <f t="shared" si="2"/>
        <v>1.9</v>
      </c>
      <c r="O30" s="233">
        <f t="shared" si="3"/>
        <v>2.1166666666666667</v>
      </c>
      <c r="P30" s="233">
        <f>IF(B30="Regional crisis",VLOOKUP(C30,'Regional Crises'!$B$1:$R$69,12,FALSE),VLOOKUP(E30,'Country Indicator Data'!$B$4:$I$300,8,FALSE))</f>
        <v>8</v>
      </c>
      <c r="Q30" s="23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3</v>
      </c>
      <c r="R30" s="233">
        <f t="shared" si="4"/>
        <v>5.5</v>
      </c>
      <c r="S30" s="23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3.3</v>
      </c>
      <c r="T30" s="23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23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3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233">
        <f t="shared" si="5"/>
        <v>3.4</v>
      </c>
      <c r="X30" s="233">
        <f t="shared" si="6"/>
        <v>3.7</v>
      </c>
      <c r="Y30" s="240">
        <f>IF('Core Indicators'!FC27="x","x",IF('Core Indicators'!FC27&gt;=5,5,IF('Core Indicators'!FC27&gt;=4,4,IF('Core Indicators'!FC27&gt;=3,3,IF('Core Indicators'!FC27&gt;=2,2,IF('Core Indicators'!FC27&gt;=1,1,0))))))</f>
        <v>2</v>
      </c>
      <c r="Z30" s="233">
        <f t="shared" si="7"/>
        <v>2</v>
      </c>
      <c r="AA30" s="240">
        <f>'Crisis Indicator Data'!Y27</f>
        <v>0</v>
      </c>
      <c r="AB30" s="240">
        <f>'Crisis Indicator Data'!Z27</f>
        <v>0</v>
      </c>
      <c r="AC30" s="240">
        <f>'Crisis Indicator Data'!AA27</f>
        <v>0</v>
      </c>
      <c r="AD30" s="240">
        <f>'Crisis Indicator Data'!AB27</f>
        <v>0</v>
      </c>
      <c r="AE30" s="240">
        <f t="shared" si="8"/>
        <v>0</v>
      </c>
      <c r="AF30" s="240">
        <f>'Crisis Indicator Data'!AC27</f>
        <v>0</v>
      </c>
      <c r="AG30" s="240">
        <f>'Crisis Indicator Data'!AD27</f>
        <v>1</v>
      </c>
      <c r="AH30" s="240">
        <f t="shared" si="9"/>
        <v>1</v>
      </c>
      <c r="AI30" s="240">
        <f>'Crisis Indicator Data'!AE27</f>
        <v>0</v>
      </c>
      <c r="AJ30" s="240">
        <f>'Crisis Indicator Data'!AF27</f>
        <v>1</v>
      </c>
      <c r="AK30" s="240">
        <f>'Crisis Indicator Data'!AG27</f>
        <v>0</v>
      </c>
      <c r="AL30" s="240">
        <f t="shared" si="10"/>
        <v>1</v>
      </c>
      <c r="AM30" s="233">
        <f t="shared" si="11"/>
        <v>1</v>
      </c>
      <c r="AN30" s="233">
        <f t="shared" si="12"/>
        <v>1.5</v>
      </c>
    </row>
    <row r="31" spans="1:40" ht="13.5" customHeight="1" x14ac:dyDescent="0.35">
      <c r="A31" s="142" t="str">
        <f>'Crisis Indicator Data'!A28</f>
        <v>Complex crisis in Eritrea</v>
      </c>
      <c r="B31" s="143" t="str">
        <f>'Crisis Indicator Data'!B28</f>
        <v>Complex crisis</v>
      </c>
      <c r="C31" s="143" t="str">
        <f>'Crisis Indicator Data'!C28</f>
        <v>ERI001</v>
      </c>
      <c r="D31" s="143" t="str">
        <f>'Crisis Indicator Data'!D28</f>
        <v>Eritrea</v>
      </c>
      <c r="E31" s="144" t="str">
        <f>'Crisis Indicator Data'!E28</f>
        <v>ERI</v>
      </c>
      <c r="F31" s="23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5</v>
      </c>
      <c r="G31" s="23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3.9</v>
      </c>
      <c r="H31" s="233">
        <f t="shared" si="0"/>
        <v>4.45</v>
      </c>
      <c r="I31" s="23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3.1</v>
      </c>
      <c r="J31" s="23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33">
        <f t="shared" si="1"/>
        <v>1.55</v>
      </c>
      <c r="L31" s="233"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33" t="str">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x</v>
      </c>
      <c r="N31" s="233" t="str">
        <f t="shared" si="2"/>
        <v>x</v>
      </c>
      <c r="O31" s="233">
        <f t="shared" si="3"/>
        <v>3</v>
      </c>
      <c r="P31" s="233">
        <f>IF(B31="Regional crisis",VLOOKUP(C31,'Regional Crises'!$B$1:$R$69,12,FALSE),VLOOKUP(E31,'Country Indicator Data'!$B$4:$I$300,8,FALSE))</f>
        <v>10</v>
      </c>
      <c r="Q31" s="23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233">
        <f t="shared" si="4"/>
        <v>5</v>
      </c>
      <c r="S31" s="23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3.9</v>
      </c>
      <c r="T31" s="23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4.0999999999999996</v>
      </c>
      <c r="U31" s="23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4.4000000000000004</v>
      </c>
      <c r="V31" s="23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4.9000000000000004</v>
      </c>
      <c r="W31" s="233">
        <f t="shared" si="5"/>
        <v>4.3</v>
      </c>
      <c r="X31" s="233">
        <f t="shared" si="6"/>
        <v>4.0999999999999996</v>
      </c>
      <c r="Y31" s="240">
        <f>IF('Core Indicators'!FC28="x","x",IF('Core Indicators'!FC28&gt;=5,5,IF('Core Indicators'!FC28&gt;=4,4,IF('Core Indicators'!FC28&gt;=3,3,IF('Core Indicators'!FC28&gt;=2,2,IF('Core Indicators'!FC28&gt;=1,1,0))))))</f>
        <v>5</v>
      </c>
      <c r="Z31" s="233">
        <f t="shared" si="7"/>
        <v>5</v>
      </c>
      <c r="AA31" s="240">
        <f>'Crisis Indicator Data'!Y28</f>
        <v>3</v>
      </c>
      <c r="AB31" s="240">
        <f>'Crisis Indicator Data'!Z28</f>
        <v>1</v>
      </c>
      <c r="AC31" s="240">
        <f>'Crisis Indicator Data'!AA28</f>
        <v>2</v>
      </c>
      <c r="AD31" s="240">
        <f>'Crisis Indicator Data'!AB28</f>
        <v>0</v>
      </c>
      <c r="AE31" s="240">
        <f t="shared" si="8"/>
        <v>3</v>
      </c>
      <c r="AF31" s="240">
        <f>'Crisis Indicator Data'!AC28</f>
        <v>3</v>
      </c>
      <c r="AG31" s="240">
        <f>'Crisis Indicator Data'!AD28</f>
        <v>0</v>
      </c>
      <c r="AH31" s="240">
        <f t="shared" si="9"/>
        <v>3</v>
      </c>
      <c r="AI31" s="240">
        <f>'Crisis Indicator Data'!AE28</f>
        <v>0</v>
      </c>
      <c r="AJ31" s="240">
        <f>'Crisis Indicator Data'!AF28</f>
        <v>2</v>
      </c>
      <c r="AK31" s="240">
        <f>'Crisis Indicator Data'!AG28</f>
        <v>1</v>
      </c>
      <c r="AL31" s="240">
        <f t="shared" si="10"/>
        <v>3</v>
      </c>
      <c r="AM31" s="233">
        <f t="shared" si="11"/>
        <v>5</v>
      </c>
      <c r="AN31" s="233">
        <f t="shared" si="12"/>
        <v>5</v>
      </c>
    </row>
    <row r="32" spans="1:40" ht="13.5" customHeight="1" x14ac:dyDescent="0.35">
      <c r="A32" s="142" t="str">
        <f>'Crisis Indicator Data'!A29</f>
        <v>Mixed migration flows in spain</v>
      </c>
      <c r="B32" s="143" t="str">
        <f>'Crisis Indicator Data'!B29</f>
        <v>International displacement</v>
      </c>
      <c r="C32" s="143" t="str">
        <f>'Crisis Indicator Data'!C29</f>
        <v>ESP002</v>
      </c>
      <c r="D32" s="143" t="str">
        <f>'Crisis Indicator Data'!D29</f>
        <v>Spain</v>
      </c>
      <c r="E32" s="144" t="str">
        <f>'Crisis Indicator Data'!E29</f>
        <v>ESP</v>
      </c>
      <c r="F32" s="23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233" t="str">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x</v>
      </c>
      <c r="H32" s="233">
        <f t="shared" si="0"/>
        <v>1.1000000000000001</v>
      </c>
      <c r="I32" s="23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2.5</v>
      </c>
      <c r="J32" s="23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3</v>
      </c>
      <c r="K32" s="233">
        <f t="shared" si="1"/>
        <v>2.75</v>
      </c>
      <c r="L32" s="233">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0.5</v>
      </c>
      <c r="M32" s="23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1.2</v>
      </c>
      <c r="N32" s="233">
        <f t="shared" si="2"/>
        <v>0.85</v>
      </c>
      <c r="O32" s="233">
        <f t="shared" si="3"/>
        <v>1.5666666666666667</v>
      </c>
      <c r="P32" s="233">
        <f>IF(B32="Regional crisis",VLOOKUP(C32,'Regional Crises'!$B$1:$R$69,12,FALSE),VLOOKUP(E32,'Country Indicator Data'!$B$4:$I$300,8,FALSE))</f>
        <v>4</v>
      </c>
      <c r="Q32" s="23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233">
        <f t="shared" si="4"/>
        <v>3.5</v>
      </c>
      <c r="S32" s="23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1.9</v>
      </c>
      <c r="T32" s="23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233" t="str">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x</v>
      </c>
      <c r="V32" s="23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0.4</v>
      </c>
      <c r="W32" s="233">
        <f t="shared" si="5"/>
        <v>1.3</v>
      </c>
      <c r="X32" s="233">
        <f t="shared" si="6"/>
        <v>2.1</v>
      </c>
      <c r="Y32" s="240">
        <f>IF('Core Indicators'!FC29="x","x",IF('Core Indicators'!FC29&gt;=5,5,IF('Core Indicators'!FC29&gt;=4,4,IF('Core Indicators'!FC29&gt;=3,3,IF('Core Indicators'!FC29&gt;=2,2,IF('Core Indicators'!FC29&gt;=1,1,0))))))</f>
        <v>2</v>
      </c>
      <c r="Z32" s="233">
        <f t="shared" si="7"/>
        <v>2</v>
      </c>
      <c r="AA32" s="240">
        <f>'Crisis Indicator Data'!Y29</f>
        <v>0</v>
      </c>
      <c r="AB32" s="240">
        <f>'Crisis Indicator Data'!Z29</f>
        <v>0</v>
      </c>
      <c r="AC32" s="240">
        <f>'Crisis Indicator Data'!AA29</f>
        <v>0</v>
      </c>
      <c r="AD32" s="240">
        <f>'Crisis Indicator Data'!AB29</f>
        <v>0</v>
      </c>
      <c r="AE32" s="240">
        <f t="shared" si="8"/>
        <v>0</v>
      </c>
      <c r="AF32" s="240">
        <f>'Crisis Indicator Data'!AC29</f>
        <v>0</v>
      </c>
      <c r="AG32" s="240">
        <f>'Crisis Indicator Data'!AD29</f>
        <v>2</v>
      </c>
      <c r="AH32" s="240">
        <f t="shared" si="9"/>
        <v>2</v>
      </c>
      <c r="AI32" s="240">
        <f>'Crisis Indicator Data'!AE29</f>
        <v>0</v>
      </c>
      <c r="AJ32" s="240">
        <f>'Crisis Indicator Data'!AF29</f>
        <v>0</v>
      </c>
      <c r="AK32" s="240">
        <f>'Crisis Indicator Data'!AG29</f>
        <v>0</v>
      </c>
      <c r="AL32" s="240">
        <f t="shared" si="10"/>
        <v>0</v>
      </c>
      <c r="AM32" s="233">
        <f t="shared" si="11"/>
        <v>1</v>
      </c>
      <c r="AN32" s="233">
        <f t="shared" si="12"/>
        <v>1.5</v>
      </c>
    </row>
    <row r="33" spans="1:40" ht="13.5" customHeight="1" x14ac:dyDescent="0.35">
      <c r="A33" s="142" t="str">
        <f>'Crisis Indicator Data'!A30</f>
        <v>Complex crisis in Ethiopia</v>
      </c>
      <c r="B33" s="143" t="str">
        <f>'Crisis Indicator Data'!B30</f>
        <v>Complex crisis</v>
      </c>
      <c r="C33" s="143" t="str">
        <f>'Crisis Indicator Data'!C30</f>
        <v>ETH001</v>
      </c>
      <c r="D33" s="143" t="str">
        <f>'Crisis Indicator Data'!D30</f>
        <v>Ethiopia</v>
      </c>
      <c r="E33" s="144" t="str">
        <f>'Crisis Indicator Data'!E30</f>
        <v>ETH</v>
      </c>
      <c r="F33" s="23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3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v>
      </c>
      <c r="H33" s="233">
        <f t="shared" si="0"/>
        <v>3.45</v>
      </c>
      <c r="I33" s="23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3.8</v>
      </c>
      <c r="J33" s="23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33">
        <f t="shared" si="1"/>
        <v>3.25</v>
      </c>
      <c r="L33" s="23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3.4</v>
      </c>
      <c r="M33" s="23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1.3</v>
      </c>
      <c r="N33" s="233">
        <f t="shared" si="2"/>
        <v>2.35</v>
      </c>
      <c r="O33" s="233">
        <f t="shared" si="3"/>
        <v>3.0166666666666671</v>
      </c>
      <c r="P33" s="233">
        <f>IF(B33="Regional crisis",VLOOKUP(C33,'Regional Crises'!$B$1:$R$69,12,FALSE),VLOOKUP(E33,'Country Indicator Data'!$B$4:$I$300,8,FALSE))</f>
        <v>10</v>
      </c>
      <c r="Q33" s="233">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5</v>
      </c>
      <c r="R33" s="233">
        <f t="shared" si="4"/>
        <v>7.5</v>
      </c>
      <c r="S33" s="23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23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v>
      </c>
      <c r="U33" s="23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3.4</v>
      </c>
      <c r="V33" s="23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233">
        <f t="shared" si="5"/>
        <v>3.4</v>
      </c>
      <c r="X33" s="233">
        <f t="shared" si="6"/>
        <v>4.5999999999999996</v>
      </c>
      <c r="Y33" s="240">
        <f>IF('Core Indicators'!FC30="x","x",IF('Core Indicators'!FC30&gt;=5,5,IF('Core Indicators'!FC30&gt;=4,4,IF('Core Indicators'!FC30&gt;=3,3,IF('Core Indicators'!FC30&gt;=2,2,IF('Core Indicators'!FC30&gt;=1,1,0))))))</f>
        <v>4</v>
      </c>
      <c r="Z33" s="233">
        <f t="shared" si="7"/>
        <v>4</v>
      </c>
      <c r="AA33" s="240">
        <f>'Crisis Indicator Data'!Y30</f>
        <v>2</v>
      </c>
      <c r="AB33" s="240">
        <f>'Crisis Indicator Data'!Z30</f>
        <v>2</v>
      </c>
      <c r="AC33" s="240">
        <f>'Crisis Indicator Data'!AA30</f>
        <v>3</v>
      </c>
      <c r="AD33" s="240">
        <f>'Crisis Indicator Data'!AB30</f>
        <v>2</v>
      </c>
      <c r="AE33" s="240">
        <f t="shared" si="8"/>
        <v>4</v>
      </c>
      <c r="AF33" s="240">
        <f>'Crisis Indicator Data'!AC30</f>
        <v>2</v>
      </c>
      <c r="AG33" s="240">
        <f>'Crisis Indicator Data'!AD30</f>
        <v>3</v>
      </c>
      <c r="AH33" s="240">
        <f t="shared" si="9"/>
        <v>5</v>
      </c>
      <c r="AI33" s="240">
        <f>'Crisis Indicator Data'!AE30</f>
        <v>3</v>
      </c>
      <c r="AJ33" s="240">
        <f>'Crisis Indicator Data'!AF30</f>
        <v>3</v>
      </c>
      <c r="AK33" s="240">
        <f>'Crisis Indicator Data'!AG30</f>
        <v>3</v>
      </c>
      <c r="AL33" s="240">
        <f t="shared" si="10"/>
        <v>5</v>
      </c>
      <c r="AM33" s="233">
        <f t="shared" si="11"/>
        <v>5</v>
      </c>
      <c r="AN33" s="233">
        <f t="shared" si="12"/>
        <v>4.5</v>
      </c>
    </row>
    <row r="34" spans="1:40" ht="13.5" customHeight="1" x14ac:dyDescent="0.35">
      <c r="A34" s="142" t="str">
        <f>'Crisis Indicator Data'!A31</f>
        <v>Flood Crisis in Ethiopia</v>
      </c>
      <c r="B34" s="143" t="str">
        <f>'Crisis Indicator Data'!B31</f>
        <v>Flood</v>
      </c>
      <c r="C34" s="143" t="str">
        <f>'Crisis Indicator Data'!C31</f>
        <v>ETH002</v>
      </c>
      <c r="D34" s="143" t="str">
        <f>'Crisis Indicator Data'!D31</f>
        <v>Ethiopia</v>
      </c>
      <c r="E34" s="144" t="str">
        <f>'Crisis Indicator Data'!E31</f>
        <v>ETH</v>
      </c>
      <c r="F34" s="23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3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33">
        <f t="shared" si="0"/>
        <v>3.45</v>
      </c>
      <c r="I34" s="23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3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33">
        <f t="shared" si="1"/>
        <v>3.25</v>
      </c>
      <c r="L34" s="233">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33">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33">
        <f t="shared" si="2"/>
        <v>2.35</v>
      </c>
      <c r="O34" s="233">
        <f t="shared" si="3"/>
        <v>3.0166666666666671</v>
      </c>
      <c r="P34" s="233">
        <f>IF(B34="Regional crisis",VLOOKUP(C34,'Regional Crises'!$B$1:$R$69,12,FALSE),VLOOKUP(E34,'Country Indicator Data'!$B$4:$I$300,8,FALSE))</f>
        <v>10</v>
      </c>
      <c r="Q34" s="23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33">
        <f t="shared" si="4"/>
        <v>7.5</v>
      </c>
      <c r="S34" s="23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3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3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3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33">
        <f t="shared" si="5"/>
        <v>3.4</v>
      </c>
      <c r="X34" s="233">
        <f t="shared" si="6"/>
        <v>4.5999999999999996</v>
      </c>
      <c r="Y34" s="240">
        <f>IF('Core Indicators'!FC31="x","x",IF('Core Indicators'!FC31&gt;=5,5,IF('Core Indicators'!FC31&gt;=4,4,IF('Core Indicators'!FC31&gt;=3,3,IF('Core Indicators'!FC31&gt;=2,2,IF('Core Indicators'!FC31&gt;=1,1,0))))))</f>
        <v>4</v>
      </c>
      <c r="Z34" s="233">
        <f t="shared" si="7"/>
        <v>4</v>
      </c>
      <c r="AA34" s="240">
        <f>'Crisis Indicator Data'!Y31</f>
        <v>2</v>
      </c>
      <c r="AB34" s="240">
        <f>'Crisis Indicator Data'!Z31</f>
        <v>1</v>
      </c>
      <c r="AC34" s="240">
        <f>'Crisis Indicator Data'!AA31</f>
        <v>1</v>
      </c>
      <c r="AD34" s="240">
        <f>'Crisis Indicator Data'!AB31</f>
        <v>0</v>
      </c>
      <c r="AE34" s="240">
        <f t="shared" si="8"/>
        <v>2</v>
      </c>
      <c r="AF34" s="240">
        <f>'Crisis Indicator Data'!AC31</f>
        <v>0</v>
      </c>
      <c r="AG34" s="240">
        <f>'Crisis Indicator Data'!AD31</f>
        <v>2</v>
      </c>
      <c r="AH34" s="240">
        <f t="shared" si="9"/>
        <v>2</v>
      </c>
      <c r="AI34" s="240">
        <f>'Crisis Indicator Data'!AE31</f>
        <v>0</v>
      </c>
      <c r="AJ34" s="240">
        <f>'Crisis Indicator Data'!AF31</f>
        <v>3</v>
      </c>
      <c r="AK34" s="240">
        <f>'Crisis Indicator Data'!AG31</f>
        <v>3</v>
      </c>
      <c r="AL34" s="240">
        <f t="shared" si="10"/>
        <v>4</v>
      </c>
      <c r="AM34" s="233">
        <f t="shared" si="11"/>
        <v>3</v>
      </c>
      <c r="AN34" s="233">
        <f t="shared" si="12"/>
        <v>3.5</v>
      </c>
    </row>
    <row r="35" spans="1:40" ht="13.5" customHeight="1" x14ac:dyDescent="0.35">
      <c r="A35" s="142" t="str">
        <f>'Crisis Indicator Data'!A32</f>
        <v>International Displacement</v>
      </c>
      <c r="B35" s="143" t="str">
        <f>'Crisis Indicator Data'!B32</f>
        <v>International displacement</v>
      </c>
      <c r="C35" s="143" t="str">
        <f>'Crisis Indicator Data'!C32</f>
        <v>ETH003</v>
      </c>
      <c r="D35" s="143" t="str">
        <f>'Crisis Indicator Data'!D32</f>
        <v>Ethiopia</v>
      </c>
      <c r="E35" s="144" t="str">
        <f>'Crisis Indicator Data'!E32</f>
        <v>ETH</v>
      </c>
      <c r="F35" s="23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33">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33">
        <f t="shared" si="0"/>
        <v>3.45</v>
      </c>
      <c r="I35" s="23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3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33">
        <f t="shared" si="1"/>
        <v>3.25</v>
      </c>
      <c r="L35" s="23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3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33">
        <f t="shared" si="2"/>
        <v>2.35</v>
      </c>
      <c r="O35" s="233">
        <f t="shared" si="3"/>
        <v>3.0166666666666671</v>
      </c>
      <c r="P35" s="233">
        <f>IF(B35="Regional crisis",VLOOKUP(C35,'Regional Crises'!$B$1:$R$69,12,FALSE),VLOOKUP(E35,'Country Indicator Data'!$B$4:$I$300,8,FALSE))</f>
        <v>10</v>
      </c>
      <c r="Q35" s="23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33">
        <f t="shared" si="4"/>
        <v>7.5</v>
      </c>
      <c r="S35" s="23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3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33">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3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33">
        <f t="shared" si="5"/>
        <v>3.4</v>
      </c>
      <c r="X35" s="233">
        <f t="shared" si="6"/>
        <v>4.5999999999999996</v>
      </c>
      <c r="Y35" s="240">
        <f>IF('Core Indicators'!FC32="x","x",IF('Core Indicators'!FC32&gt;=5,5,IF('Core Indicators'!FC32&gt;=4,4,IF('Core Indicators'!FC32&gt;=3,3,IF('Core Indicators'!FC32&gt;=2,2,IF('Core Indicators'!FC32&gt;=1,1,0))))))</f>
        <v>3</v>
      </c>
      <c r="Z35" s="233">
        <f t="shared" si="7"/>
        <v>3</v>
      </c>
      <c r="AA35" s="240">
        <f>'Crisis Indicator Data'!Y32</f>
        <v>2</v>
      </c>
      <c r="AB35" s="240">
        <f>'Crisis Indicator Data'!Z32</f>
        <v>1</v>
      </c>
      <c r="AC35" s="240">
        <f>'Crisis Indicator Data'!AA32</f>
        <v>1</v>
      </c>
      <c r="AD35" s="240">
        <f>'Crisis Indicator Data'!AB32</f>
        <v>0</v>
      </c>
      <c r="AE35" s="240">
        <f t="shared" si="8"/>
        <v>2</v>
      </c>
      <c r="AF35" s="240">
        <f>'Crisis Indicator Data'!AC32</f>
        <v>0</v>
      </c>
      <c r="AG35" s="240">
        <f>'Crisis Indicator Data'!AD32</f>
        <v>2</v>
      </c>
      <c r="AH35" s="240">
        <f t="shared" si="9"/>
        <v>2</v>
      </c>
      <c r="AI35" s="240">
        <f>'Crisis Indicator Data'!AE32</f>
        <v>3</v>
      </c>
      <c r="AJ35" s="240">
        <f>'Crisis Indicator Data'!AF32</f>
        <v>3</v>
      </c>
      <c r="AK35" s="240">
        <f>'Crisis Indicator Data'!AG32</f>
        <v>3</v>
      </c>
      <c r="AL35" s="240">
        <f t="shared" si="10"/>
        <v>5</v>
      </c>
      <c r="AM35" s="233">
        <f t="shared" si="11"/>
        <v>3</v>
      </c>
      <c r="AN35" s="233">
        <f t="shared" si="12"/>
        <v>3</v>
      </c>
    </row>
    <row r="36" spans="1:40" ht="13.5" customHeight="1" x14ac:dyDescent="0.35">
      <c r="A36" s="142" t="str">
        <f>'Crisis Indicator Data'!A33</f>
        <v>Northern Ethiopia Conflict</v>
      </c>
      <c r="B36" s="143" t="str">
        <f>'Crisis Indicator Data'!B33</f>
        <v>Conflict</v>
      </c>
      <c r="C36" s="143" t="str">
        <f>'Crisis Indicator Data'!C33</f>
        <v>ETH004</v>
      </c>
      <c r="D36" s="143" t="str">
        <f>'Crisis Indicator Data'!D33</f>
        <v>Ethiopia</v>
      </c>
      <c r="E36" s="144" t="str">
        <f>'Crisis Indicator Data'!E33</f>
        <v>ETH</v>
      </c>
      <c r="F36" s="23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3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33">
        <f t="shared" si="0"/>
        <v>3.45</v>
      </c>
      <c r="I36" s="23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3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33">
        <f t="shared" si="1"/>
        <v>3.25</v>
      </c>
      <c r="L36" s="23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3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33">
        <f t="shared" si="2"/>
        <v>2.35</v>
      </c>
      <c r="O36" s="233">
        <f t="shared" si="3"/>
        <v>3.0166666666666671</v>
      </c>
      <c r="P36" s="233">
        <f>IF(B36="Regional crisis",VLOOKUP(C36,'Regional Crises'!$B$1:$R$69,12,FALSE),VLOOKUP(E36,'Country Indicator Data'!$B$4:$I$300,8,FALSE))</f>
        <v>10</v>
      </c>
      <c r="Q36" s="23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33">
        <f t="shared" si="4"/>
        <v>7.5</v>
      </c>
      <c r="S36" s="23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3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3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3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33">
        <f t="shared" si="5"/>
        <v>3.4</v>
      </c>
      <c r="X36" s="233">
        <f t="shared" si="6"/>
        <v>4.5999999999999996</v>
      </c>
      <c r="Y36" s="240">
        <f>IF('Core Indicators'!FC33="x","x",IF('Core Indicators'!FC33&gt;=5,5,IF('Core Indicators'!FC33&gt;=4,4,IF('Core Indicators'!FC33&gt;=3,3,IF('Core Indicators'!FC33&gt;=2,2,IF('Core Indicators'!FC33&gt;=1,1,0))))))</f>
        <v>4</v>
      </c>
      <c r="Z36" s="233">
        <f t="shared" si="7"/>
        <v>4</v>
      </c>
      <c r="AA36" s="240">
        <f>'Crisis Indicator Data'!Y33</f>
        <v>1</v>
      </c>
      <c r="AB36" s="240">
        <f>'Crisis Indicator Data'!Z33</f>
        <v>2</v>
      </c>
      <c r="AC36" s="240">
        <f>'Crisis Indicator Data'!AA33</f>
        <v>3</v>
      </c>
      <c r="AD36" s="240">
        <f>'Crisis Indicator Data'!AB33</f>
        <v>2</v>
      </c>
      <c r="AE36" s="240">
        <f t="shared" si="8"/>
        <v>4</v>
      </c>
      <c r="AF36" s="240">
        <f>'Crisis Indicator Data'!AC33</f>
        <v>2</v>
      </c>
      <c r="AG36" s="240">
        <f>'Crisis Indicator Data'!AD33</f>
        <v>3</v>
      </c>
      <c r="AH36" s="240">
        <f t="shared" si="9"/>
        <v>5</v>
      </c>
      <c r="AI36" s="240">
        <f>'Crisis Indicator Data'!AE33</f>
        <v>3</v>
      </c>
      <c r="AJ36" s="240">
        <f>'Crisis Indicator Data'!AF33</f>
        <v>3</v>
      </c>
      <c r="AK36" s="240">
        <f>'Crisis Indicator Data'!AG33</f>
        <v>3</v>
      </c>
      <c r="AL36" s="240">
        <f t="shared" si="10"/>
        <v>5</v>
      </c>
      <c r="AM36" s="233">
        <f t="shared" si="11"/>
        <v>5</v>
      </c>
      <c r="AN36" s="233">
        <f t="shared" si="12"/>
        <v>4.5</v>
      </c>
    </row>
    <row r="37" spans="1:40" ht="13.5" customHeight="1" x14ac:dyDescent="0.35">
      <c r="A37" s="142" t="str">
        <f>'Crisis Indicator Data'!A34</f>
        <v>Mixed migration flows in Greece</v>
      </c>
      <c r="B37" s="143" t="str">
        <f>'Crisis Indicator Data'!B34</f>
        <v>International displacement</v>
      </c>
      <c r="C37" s="143" t="str">
        <f>'Crisis Indicator Data'!C34</f>
        <v>GRC002</v>
      </c>
      <c r="D37" s="143" t="str">
        <f>'Crisis Indicator Data'!D34</f>
        <v>Greece</v>
      </c>
      <c r="E37" s="144" t="str">
        <f>'Crisis Indicator Data'!E34</f>
        <v>GRC</v>
      </c>
      <c r="F37" s="23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33"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33">
        <f t="shared" si="0"/>
        <v>1.8</v>
      </c>
      <c r="I37" s="23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0.4</v>
      </c>
      <c r="J37" s="23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0.3</v>
      </c>
      <c r="K37" s="233">
        <f t="shared" si="1"/>
        <v>0.35</v>
      </c>
      <c r="L37" s="23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0.8</v>
      </c>
      <c r="M37" s="23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v>
      </c>
      <c r="N37" s="233">
        <f t="shared" si="2"/>
        <v>0.9</v>
      </c>
      <c r="O37" s="233">
        <f t="shared" si="3"/>
        <v>1.0166666666666666</v>
      </c>
      <c r="P37" s="233">
        <f>IF(B37="Regional crisis",VLOOKUP(C37,'Regional Crises'!$B$1:$R$69,12,FALSE),VLOOKUP(E37,'Country Indicator Data'!$B$4:$I$300,8,FALSE))</f>
        <v>6</v>
      </c>
      <c r="Q37" s="23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1.8</v>
      </c>
      <c r="R37" s="233">
        <f t="shared" si="4"/>
        <v>3.9</v>
      </c>
      <c r="S37" s="23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2.6</v>
      </c>
      <c r="T37" s="23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2.2999999999999998</v>
      </c>
      <c r="U37" s="233"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3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0.6</v>
      </c>
      <c r="W37" s="233">
        <f t="shared" si="5"/>
        <v>1.8</v>
      </c>
      <c r="X37" s="233">
        <f t="shared" si="6"/>
        <v>2.2000000000000002</v>
      </c>
      <c r="Y37" s="240">
        <f>IF('Core Indicators'!FC34="x","x",IF('Core Indicators'!FC34&gt;=5,5,IF('Core Indicators'!FC34&gt;=4,4,IF('Core Indicators'!FC34&gt;=3,3,IF('Core Indicators'!FC34&gt;=2,2,IF('Core Indicators'!FC34&gt;=1,1,0))))))</f>
        <v>2</v>
      </c>
      <c r="Z37" s="233">
        <f t="shared" si="7"/>
        <v>2</v>
      </c>
      <c r="AA37" s="240">
        <f>'Crisis Indicator Data'!Y34</f>
        <v>0</v>
      </c>
      <c r="AB37" s="240">
        <f>'Crisis Indicator Data'!Z34</f>
        <v>0</v>
      </c>
      <c r="AC37" s="240">
        <f>'Crisis Indicator Data'!AA34</f>
        <v>2</v>
      </c>
      <c r="AD37" s="240">
        <f>'Crisis Indicator Data'!AB34</f>
        <v>0</v>
      </c>
      <c r="AE37" s="240">
        <f t="shared" si="8"/>
        <v>2</v>
      </c>
      <c r="AF37" s="240">
        <f>'Crisis Indicator Data'!AC34</f>
        <v>2</v>
      </c>
      <c r="AG37" s="240">
        <f>'Crisis Indicator Data'!AD34</f>
        <v>2</v>
      </c>
      <c r="AH37" s="240">
        <f t="shared" si="9"/>
        <v>4</v>
      </c>
      <c r="AI37" s="240">
        <f>'Crisis Indicator Data'!AE34</f>
        <v>1</v>
      </c>
      <c r="AJ37" s="240">
        <f>'Crisis Indicator Data'!AF34</f>
        <v>0</v>
      </c>
      <c r="AK37" s="240">
        <f>'Crisis Indicator Data'!AG34</f>
        <v>0</v>
      </c>
      <c r="AL37" s="240">
        <f t="shared" si="10"/>
        <v>1</v>
      </c>
      <c r="AM37" s="233">
        <f t="shared" si="11"/>
        <v>2</v>
      </c>
      <c r="AN37" s="233">
        <f t="shared" si="12"/>
        <v>2</v>
      </c>
    </row>
    <row r="38" spans="1:40" ht="13.5" customHeight="1" x14ac:dyDescent="0.35">
      <c r="A38" s="142" t="str">
        <f>'Crisis Indicator Data'!A35</f>
        <v>Complex crisis in Guatemala</v>
      </c>
      <c r="B38" s="143" t="str">
        <f>'Crisis Indicator Data'!B35</f>
        <v>Complex crisis</v>
      </c>
      <c r="C38" s="143" t="str">
        <f>'Crisis Indicator Data'!C35</f>
        <v>GTM001</v>
      </c>
      <c r="D38" s="143" t="str">
        <f>'Crisis Indicator Data'!D35</f>
        <v>Guatemala</v>
      </c>
      <c r="E38" s="144" t="str">
        <f>'Crisis Indicator Data'!E35</f>
        <v>GTM</v>
      </c>
      <c r="F38" s="23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3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33">
        <f t="shared" ref="H38:H69" si="13">IF(AND(F38="x",G38="x"),"x",AVERAGE(F38,G38))</f>
        <v>2.0499999999999998</v>
      </c>
      <c r="I38" s="23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3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3.9</v>
      </c>
      <c r="K38" s="233">
        <f t="shared" ref="K38:K69" si="14">IF(AND(I38="x",J38="x"),"x",AVERAGE(I38,J38))</f>
        <v>3.2</v>
      </c>
      <c r="L38" s="23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3.3</v>
      </c>
      <c r="M38" s="23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2.9</v>
      </c>
      <c r="N38" s="233">
        <f t="shared" ref="N38:N69" si="15">IF(AND(L38="x",M38="x"),"x",AVERAGE(L38,M38))</f>
        <v>3.0999999999999996</v>
      </c>
      <c r="O38" s="233">
        <f t="shared" ref="O38:O69" si="16">AVERAGE(H38,K38,N38)</f>
        <v>2.7833333333333332</v>
      </c>
      <c r="P38" s="233">
        <f>IF(B38="Regional crisis",VLOOKUP(C38,'Regional Crises'!$B$1:$R$69,12,FALSE),VLOOKUP(E38,'Country Indicator Data'!$B$4:$I$300,8,FALSE))</f>
        <v>6</v>
      </c>
      <c r="Q38" s="23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233">
        <f t="shared" ref="R38:R69" si="17">AVERAGE(P38:Q38)</f>
        <v>5.35</v>
      </c>
      <c r="S38" s="23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3.7</v>
      </c>
      <c r="T38" s="23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23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3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2.4</v>
      </c>
      <c r="W38" s="233">
        <f t="shared" ref="W38:W69" si="18">IF(AND(S38="x",V38="x"),"x",ROUND(AVERAGE(S38,V38,T38,U38),1))</f>
        <v>3.3</v>
      </c>
      <c r="X38" s="233">
        <f t="shared" ref="X38:X69" si="19">ROUND(AVERAGE(O38,W38,R38),1)</f>
        <v>3.8</v>
      </c>
      <c r="Y38" s="240">
        <f>IF('Core Indicators'!FC35="x","x",IF('Core Indicators'!FC35&gt;=5,5,IF('Core Indicators'!FC35&gt;=4,4,IF('Core Indicators'!FC35&gt;=3,3,IF('Core Indicators'!FC35&gt;=2,2,IF('Core Indicators'!FC35&gt;=1,1,0))))))</f>
        <v>3</v>
      </c>
      <c r="Z38" s="233">
        <f t="shared" ref="Z38:Z69" si="20">Y38</f>
        <v>3</v>
      </c>
      <c r="AA38" s="240">
        <f>'Crisis Indicator Data'!Y35</f>
        <v>0</v>
      </c>
      <c r="AB38" s="240">
        <f>'Crisis Indicator Data'!Z35</f>
        <v>1</v>
      </c>
      <c r="AC38" s="240">
        <f>'Crisis Indicator Data'!AA35</f>
        <v>1</v>
      </c>
      <c r="AD38" s="240">
        <f>'Crisis Indicator Data'!AB35</f>
        <v>0</v>
      </c>
      <c r="AE38" s="240">
        <f t="shared" ref="AE38:AE69" si="21">IF(SUM(AA38:AD38)=0,0,IF(SUM(AA38,AB38,AC38,AD38)&lt;2,1,IF(SUM(AA38:AD38)&lt;6,2,IF(SUM(AA38:AD38)&lt;8,3,IF(SUM(AA38:AD38)&lt;10,4,5)))))</f>
        <v>2</v>
      </c>
      <c r="AF38" s="240">
        <f>'Crisis Indicator Data'!AC35</f>
        <v>0</v>
      </c>
      <c r="AG38" s="240">
        <f>'Crisis Indicator Data'!AD35</f>
        <v>2</v>
      </c>
      <c r="AH38" s="240">
        <f t="shared" ref="AH38:AH69" si="22">IF(SUM(AF38:AG38)=0,0,IF(SUM(AF38,AG38)=1,1,IF(SUM(AF38:AG38)&lt;3,2,IF(SUM(AF38:AG38)&lt;4,3,IF(SUM(AF38:AG38)&lt;5,4,5)))))</f>
        <v>2</v>
      </c>
      <c r="AI38" s="240">
        <f>'Crisis Indicator Data'!AE35</f>
        <v>1</v>
      </c>
      <c r="AJ38" s="240">
        <f>'Crisis Indicator Data'!AF35</f>
        <v>0</v>
      </c>
      <c r="AK38" s="240">
        <f>'Crisis Indicator Data'!AG35</f>
        <v>2</v>
      </c>
      <c r="AL38" s="240">
        <f t="shared" ref="AL38:AL69" si="23">IF(SUM(AI38:AK38)=0,0,IF(SUM(AI38:AK38)=1,1,IF(SUM(AI38:AK38)&lt;3,2,IF(SUM(AI38:AK38)&lt;5,3,IF(SUM(AI38:AK38)&lt;7,4,5)))))</f>
        <v>3</v>
      </c>
      <c r="AM38" s="233">
        <f t="shared" ref="AM38:AM69" si="24">IF(AA38=3,5,ROUND(AVERAGE(AE38,AH38,AL38),0))</f>
        <v>2</v>
      </c>
      <c r="AN38" s="233">
        <f t="shared" ref="AN38:AN69" si="25">IF(AND(Z38="x",AM38="x"),"x",ROUND(AVERAGE(Z38,AM38),1))</f>
        <v>2.5</v>
      </c>
    </row>
    <row r="39" spans="1:40" ht="13.5" customHeight="1" x14ac:dyDescent="0.35">
      <c r="A39" s="142" t="str">
        <f>'Crisis Indicator Data'!A36</f>
        <v>Complex crisis in Honduras</v>
      </c>
      <c r="B39" s="143" t="str">
        <f>'Crisis Indicator Data'!B36</f>
        <v>Complex crisis</v>
      </c>
      <c r="C39" s="143" t="str">
        <f>'Crisis Indicator Data'!C36</f>
        <v>HND001</v>
      </c>
      <c r="D39" s="143" t="str">
        <f>'Crisis Indicator Data'!D36</f>
        <v>Honduras</v>
      </c>
      <c r="E39" s="144" t="str">
        <f>'Crisis Indicator Data'!E36</f>
        <v>HND</v>
      </c>
      <c r="F39" s="23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233">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233">
        <f t="shared" si="13"/>
        <v>2.25</v>
      </c>
      <c r="I39" s="23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0.8</v>
      </c>
      <c r="J39" s="23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0.7</v>
      </c>
      <c r="K39" s="233">
        <f t="shared" si="14"/>
        <v>0.75</v>
      </c>
      <c r="L39" s="233">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3.2</v>
      </c>
      <c r="M39" s="233">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33">
        <f t="shared" si="15"/>
        <v>3.05</v>
      </c>
      <c r="O39" s="233">
        <f t="shared" si="16"/>
        <v>2.0166666666666666</v>
      </c>
      <c r="P39" s="233">
        <f>IF(B39="Regional crisis",VLOOKUP(C39,'Regional Crises'!$B$1:$R$69,12,FALSE),VLOOKUP(E39,'Country Indicator Data'!$B$4:$I$300,8,FALSE))</f>
        <v>6</v>
      </c>
      <c r="Q39" s="23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33">
        <f t="shared" si="17"/>
        <v>5.35</v>
      </c>
      <c r="S39" s="23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3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3.5</v>
      </c>
      <c r="U39" s="233">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3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2.8</v>
      </c>
      <c r="W39" s="233">
        <f t="shared" si="18"/>
        <v>3.4</v>
      </c>
      <c r="X39" s="233">
        <f t="shared" si="19"/>
        <v>3.6</v>
      </c>
      <c r="Y39" s="240">
        <f>IF('Core Indicators'!FC36="x","x",IF('Core Indicators'!FC36&gt;=5,5,IF('Core Indicators'!FC36&gt;=4,4,IF('Core Indicators'!FC36&gt;=3,3,IF('Core Indicators'!FC36&gt;=2,2,IF('Core Indicators'!FC36&gt;=1,1,0))))))</f>
        <v>3</v>
      </c>
      <c r="Z39" s="233">
        <f t="shared" si="20"/>
        <v>3</v>
      </c>
      <c r="AA39" s="240">
        <f>'Crisis Indicator Data'!Y36</f>
        <v>0</v>
      </c>
      <c r="AB39" s="240">
        <f>'Crisis Indicator Data'!Z36</f>
        <v>1</v>
      </c>
      <c r="AC39" s="240">
        <f>'Crisis Indicator Data'!AA36</f>
        <v>1</v>
      </c>
      <c r="AD39" s="240">
        <f>'Crisis Indicator Data'!AB36</f>
        <v>0</v>
      </c>
      <c r="AE39" s="240">
        <f t="shared" si="21"/>
        <v>2</v>
      </c>
      <c r="AF39" s="240">
        <f>'Crisis Indicator Data'!AC36</f>
        <v>0</v>
      </c>
      <c r="AG39" s="240">
        <f>'Crisis Indicator Data'!AD36</f>
        <v>2</v>
      </c>
      <c r="AH39" s="240">
        <f t="shared" si="22"/>
        <v>2</v>
      </c>
      <c r="AI39" s="240">
        <f>'Crisis Indicator Data'!AE36</f>
        <v>3</v>
      </c>
      <c r="AJ39" s="240">
        <f>'Crisis Indicator Data'!AF36</f>
        <v>0</v>
      </c>
      <c r="AK39" s="240">
        <f>'Crisis Indicator Data'!AG36</f>
        <v>2</v>
      </c>
      <c r="AL39" s="240">
        <f t="shared" si="23"/>
        <v>4</v>
      </c>
      <c r="AM39" s="233">
        <f t="shared" si="24"/>
        <v>3</v>
      </c>
      <c r="AN39" s="233">
        <f t="shared" si="25"/>
        <v>3</v>
      </c>
    </row>
    <row r="40" spans="1:40" ht="13.5" customHeight="1" x14ac:dyDescent="0.35">
      <c r="A40" s="142" t="str">
        <f>'Crisis Indicator Data'!A37</f>
        <v>Complex crisis in Haiti</v>
      </c>
      <c r="B40" s="143" t="str">
        <f>'Crisis Indicator Data'!B37</f>
        <v>Complex crisis</v>
      </c>
      <c r="C40" s="143" t="str">
        <f>'Crisis Indicator Data'!C37</f>
        <v>HTI001</v>
      </c>
      <c r="D40" s="143" t="str">
        <f>'Crisis Indicator Data'!D37</f>
        <v>Haiti</v>
      </c>
      <c r="E40" s="144" t="str">
        <f>'Crisis Indicator Data'!E37</f>
        <v>HTI</v>
      </c>
      <c r="F40" s="23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2.1</v>
      </c>
      <c r="G40" s="233">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2.9</v>
      </c>
      <c r="H40" s="233">
        <f t="shared" si="13"/>
        <v>2.5</v>
      </c>
      <c r="I40" s="23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v>
      </c>
      <c r="J40" s="23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v>
      </c>
      <c r="K40" s="233">
        <f t="shared" si="14"/>
        <v>0</v>
      </c>
      <c r="L40" s="23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4.0999999999999996</v>
      </c>
      <c r="M40" s="23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v>
      </c>
      <c r="N40" s="233">
        <f t="shared" si="15"/>
        <v>3.05</v>
      </c>
      <c r="O40" s="233">
        <f t="shared" si="16"/>
        <v>1.8499999999999999</v>
      </c>
      <c r="P40" s="233">
        <f>IF(B40="Regional crisis",VLOOKUP(C40,'Regional Crises'!$B$1:$R$69,12,FALSE),VLOOKUP(E40,'Country Indicator Data'!$B$4:$I$300,8,FALSE))</f>
        <v>6</v>
      </c>
      <c r="Q40" s="23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4.8</v>
      </c>
      <c r="R40" s="233">
        <f t="shared" si="17"/>
        <v>5.4</v>
      </c>
      <c r="S40" s="23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4.0999999999999996</v>
      </c>
      <c r="T40" s="23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233">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3.5</v>
      </c>
      <c r="V40" s="23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3.1</v>
      </c>
      <c r="W40" s="233">
        <f t="shared" si="18"/>
        <v>3.6</v>
      </c>
      <c r="X40" s="233">
        <f t="shared" si="19"/>
        <v>3.6</v>
      </c>
      <c r="Y40" s="240">
        <f>IF('Core Indicators'!FC37="x","x",IF('Core Indicators'!FC37&gt;=5,5,IF('Core Indicators'!FC37&gt;=4,4,IF('Core Indicators'!FC37&gt;=3,3,IF('Core Indicators'!FC37&gt;=2,2,IF('Core Indicators'!FC37&gt;=1,1,0))))))</f>
        <v>3</v>
      </c>
      <c r="Z40" s="233">
        <f t="shared" si="20"/>
        <v>3</v>
      </c>
      <c r="AA40" s="240">
        <f>'Crisis Indicator Data'!Y37</f>
        <v>0</v>
      </c>
      <c r="AB40" s="240">
        <f>'Crisis Indicator Data'!Z37</f>
        <v>3</v>
      </c>
      <c r="AC40" s="240">
        <f>'Crisis Indicator Data'!AA37</f>
        <v>2</v>
      </c>
      <c r="AD40" s="240">
        <f>'Crisis Indicator Data'!AB37</f>
        <v>0</v>
      </c>
      <c r="AE40" s="240">
        <f t="shared" si="21"/>
        <v>2</v>
      </c>
      <c r="AF40" s="240">
        <f>'Crisis Indicator Data'!AC37</f>
        <v>0</v>
      </c>
      <c r="AG40" s="240">
        <f>'Crisis Indicator Data'!AD37</f>
        <v>2</v>
      </c>
      <c r="AH40" s="240">
        <f t="shared" si="22"/>
        <v>2</v>
      </c>
      <c r="AI40" s="240">
        <f>'Crisis Indicator Data'!AE37</f>
        <v>2</v>
      </c>
      <c r="AJ40" s="240">
        <f>'Crisis Indicator Data'!AF37</f>
        <v>0</v>
      </c>
      <c r="AK40" s="240">
        <f>'Crisis Indicator Data'!AG37</f>
        <v>3</v>
      </c>
      <c r="AL40" s="240">
        <f t="shared" si="23"/>
        <v>4</v>
      </c>
      <c r="AM40" s="233">
        <f t="shared" si="24"/>
        <v>3</v>
      </c>
      <c r="AN40" s="233">
        <f t="shared" si="25"/>
        <v>3</v>
      </c>
    </row>
    <row r="41" spans="1:40" ht="13.5" customHeight="1" x14ac:dyDescent="0.35">
      <c r="A41" s="142" t="str">
        <f>'Crisis Indicator Data'!A38</f>
        <v xml:space="preserve">Nippes Earthquake </v>
      </c>
      <c r="B41" s="143" t="str">
        <f>'Crisis Indicator Data'!B38</f>
        <v>Earthquake</v>
      </c>
      <c r="C41" s="143" t="str">
        <f>'Crisis Indicator Data'!C38</f>
        <v>HTI002</v>
      </c>
      <c r="D41" s="143" t="str">
        <f>'Crisis Indicator Data'!D38</f>
        <v>Haiti</v>
      </c>
      <c r="E41" s="144" t="str">
        <f>'Crisis Indicator Data'!E38</f>
        <v>HTI</v>
      </c>
      <c r="F41" s="23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2.1</v>
      </c>
      <c r="G41" s="23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2.9</v>
      </c>
      <c r="H41" s="233">
        <f t="shared" si="13"/>
        <v>2.5</v>
      </c>
      <c r="I41" s="23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v>
      </c>
      <c r="J41" s="23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233">
        <f t="shared" si="14"/>
        <v>0</v>
      </c>
      <c r="L41" s="23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4.0999999999999996</v>
      </c>
      <c r="M41" s="23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v>
      </c>
      <c r="N41" s="233">
        <f t="shared" si="15"/>
        <v>3.05</v>
      </c>
      <c r="O41" s="233">
        <f t="shared" si="16"/>
        <v>1.8499999999999999</v>
      </c>
      <c r="P41" s="233">
        <f>IF(B41="Regional crisis",VLOOKUP(C41,'Regional Crises'!$B$1:$R$69,12,FALSE),VLOOKUP(E41,'Country Indicator Data'!$B$4:$I$300,8,FALSE))</f>
        <v>6</v>
      </c>
      <c r="Q41" s="23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4.8</v>
      </c>
      <c r="R41" s="233">
        <f t="shared" si="17"/>
        <v>5.4</v>
      </c>
      <c r="S41" s="23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4.0999999999999996</v>
      </c>
      <c r="T41" s="23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3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23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3.1</v>
      </c>
      <c r="W41" s="233">
        <f t="shared" si="18"/>
        <v>3.6</v>
      </c>
      <c r="X41" s="233">
        <f t="shared" si="19"/>
        <v>3.6</v>
      </c>
      <c r="Y41" s="240">
        <f>IF('Core Indicators'!FC38="x","x",IF('Core Indicators'!FC38&gt;=5,5,IF('Core Indicators'!FC38&gt;=4,4,IF('Core Indicators'!FC38&gt;=3,3,IF('Core Indicators'!FC38&gt;=2,2,IF('Core Indicators'!FC38&gt;=1,1,0))))))</f>
        <v>3</v>
      </c>
      <c r="Z41" s="233">
        <f t="shared" si="20"/>
        <v>3</v>
      </c>
      <c r="AA41" s="240">
        <f>'Crisis Indicator Data'!Y38</f>
        <v>0</v>
      </c>
      <c r="AB41" s="240">
        <f>'Crisis Indicator Data'!Z38</f>
        <v>1</v>
      </c>
      <c r="AC41" s="240">
        <f>'Crisis Indicator Data'!AA38</f>
        <v>2</v>
      </c>
      <c r="AD41" s="240">
        <f>'Crisis Indicator Data'!AB38</f>
        <v>0</v>
      </c>
      <c r="AE41" s="240">
        <f t="shared" si="21"/>
        <v>2</v>
      </c>
      <c r="AF41" s="240">
        <f>'Crisis Indicator Data'!AC38</f>
        <v>0</v>
      </c>
      <c r="AG41" s="240">
        <f>'Crisis Indicator Data'!AD38</f>
        <v>2</v>
      </c>
      <c r="AH41" s="240">
        <f t="shared" si="22"/>
        <v>2</v>
      </c>
      <c r="AI41" s="240">
        <f>'Crisis Indicator Data'!AE38</f>
        <v>1</v>
      </c>
      <c r="AJ41" s="240">
        <f>'Crisis Indicator Data'!AF38</f>
        <v>0</v>
      </c>
      <c r="AK41" s="240">
        <f>'Crisis Indicator Data'!AG38</f>
        <v>3</v>
      </c>
      <c r="AL41" s="240">
        <f t="shared" si="23"/>
        <v>3</v>
      </c>
      <c r="AM41" s="233">
        <f t="shared" si="24"/>
        <v>2</v>
      </c>
      <c r="AN41" s="233">
        <f t="shared" si="25"/>
        <v>2.5</v>
      </c>
    </row>
    <row r="42" spans="1:40" ht="13.5" customHeight="1" x14ac:dyDescent="0.35">
      <c r="A42" s="142" t="str">
        <f>'Crisis Indicator Data'!A39</f>
        <v>Papua Conflict</v>
      </c>
      <c r="B42" s="143" t="str">
        <f>'Crisis Indicator Data'!B39</f>
        <v>Conflict</v>
      </c>
      <c r="C42" s="143" t="str">
        <f>'Crisis Indicator Data'!C39</f>
        <v>IDN002</v>
      </c>
      <c r="D42" s="143" t="str">
        <f>'Crisis Indicator Data'!D39</f>
        <v>Indonesia</v>
      </c>
      <c r="E42" s="144" t="str">
        <f>'Crisis Indicator Data'!E39</f>
        <v>IDN</v>
      </c>
      <c r="F42" s="23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3.2</v>
      </c>
      <c r="G42" s="23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1.8</v>
      </c>
      <c r="H42" s="233">
        <f t="shared" si="13"/>
        <v>2.5</v>
      </c>
      <c r="I42" s="23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3.9</v>
      </c>
      <c r="J42" s="23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1.1000000000000001</v>
      </c>
      <c r="K42" s="233">
        <f t="shared" si="14"/>
        <v>2.5</v>
      </c>
      <c r="L42" s="23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23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1.7</v>
      </c>
      <c r="N42" s="233">
        <f t="shared" si="15"/>
        <v>2.35</v>
      </c>
      <c r="O42" s="233">
        <f t="shared" si="16"/>
        <v>2.4499999999999997</v>
      </c>
      <c r="P42" s="233">
        <f>IF(B42="Regional crisis",VLOOKUP(C42,'Regional Crises'!$B$1:$R$69,12,FALSE),VLOOKUP(E42,'Country Indicator Data'!$B$4:$I$300,8,FALSE))</f>
        <v>6</v>
      </c>
      <c r="Q42" s="23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1.9</v>
      </c>
      <c r="R42" s="233">
        <f t="shared" si="17"/>
        <v>3.95</v>
      </c>
      <c r="S42" s="23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v>
      </c>
      <c r="T42" s="23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2.8</v>
      </c>
      <c r="U42" s="23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v>
      </c>
      <c r="V42" s="23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2</v>
      </c>
      <c r="W42" s="233">
        <f t="shared" si="18"/>
        <v>2.5</v>
      </c>
      <c r="X42" s="233">
        <f t="shared" si="19"/>
        <v>3</v>
      </c>
      <c r="Y42" s="240">
        <f>IF('Core Indicators'!FC39="x","x",IF('Core Indicators'!FC39&gt;=5,5,IF('Core Indicators'!FC39&gt;=4,4,IF('Core Indicators'!FC39&gt;=3,3,IF('Core Indicators'!FC39&gt;=2,2,IF('Core Indicators'!FC39&gt;=1,1,0))))))</f>
        <v>4</v>
      </c>
      <c r="Z42" s="233">
        <f t="shared" si="20"/>
        <v>4</v>
      </c>
      <c r="AA42" s="240">
        <f>'Crisis Indicator Data'!Y39</f>
        <v>1</v>
      </c>
      <c r="AB42" s="240">
        <f>'Crisis Indicator Data'!Z39</f>
        <v>2</v>
      </c>
      <c r="AC42" s="240">
        <f>'Crisis Indicator Data'!AA39</f>
        <v>2</v>
      </c>
      <c r="AD42" s="240">
        <f>'Crisis Indicator Data'!AB39</f>
        <v>0</v>
      </c>
      <c r="AE42" s="240">
        <f t="shared" si="21"/>
        <v>2</v>
      </c>
      <c r="AF42" s="240">
        <f>'Crisis Indicator Data'!AC39</f>
        <v>2</v>
      </c>
      <c r="AG42" s="240">
        <f>'Crisis Indicator Data'!AD39</f>
        <v>0</v>
      </c>
      <c r="AH42" s="240">
        <f t="shared" si="22"/>
        <v>2</v>
      </c>
      <c r="AI42" s="240">
        <f>'Crisis Indicator Data'!AE39</f>
        <v>3</v>
      </c>
      <c r="AJ42" s="240">
        <f>'Crisis Indicator Data'!AF39</f>
        <v>0</v>
      </c>
      <c r="AK42" s="240">
        <f>'Crisis Indicator Data'!AG39</f>
        <v>1</v>
      </c>
      <c r="AL42" s="240">
        <f t="shared" si="23"/>
        <v>3</v>
      </c>
      <c r="AM42" s="233">
        <f t="shared" si="24"/>
        <v>2</v>
      </c>
      <c r="AN42" s="233">
        <f t="shared" si="25"/>
        <v>3</v>
      </c>
    </row>
    <row r="43" spans="1:40" ht="13.5" customHeight="1" x14ac:dyDescent="0.35">
      <c r="A43" s="142" t="str">
        <f>'Crisis Indicator Data'!A40</f>
        <v>Conflict in Jammu and Kashmir</v>
      </c>
      <c r="B43" s="143" t="str">
        <f>'Crisis Indicator Data'!B40</f>
        <v>Conflict</v>
      </c>
      <c r="C43" s="143" t="str">
        <f>'Crisis Indicator Data'!C40</f>
        <v>IND002</v>
      </c>
      <c r="D43" s="143" t="str">
        <f>'Crisis Indicator Data'!D40</f>
        <v>India</v>
      </c>
      <c r="E43" s="144" t="str">
        <f>'Crisis Indicator Data'!E40</f>
        <v>IND</v>
      </c>
      <c r="F43" s="23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2.5</v>
      </c>
      <c r="G43" s="23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1.4</v>
      </c>
      <c r="H43" s="233">
        <f t="shared" si="13"/>
        <v>1.95</v>
      </c>
      <c r="I43" s="23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4.4000000000000004</v>
      </c>
      <c r="J43" s="23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0.1</v>
      </c>
      <c r="K43" s="233">
        <f t="shared" si="14"/>
        <v>2.25</v>
      </c>
      <c r="L43" s="23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3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33">
        <f t="shared" si="15"/>
        <v>2.2999999999999998</v>
      </c>
      <c r="O43" s="233">
        <f t="shared" si="16"/>
        <v>2.1666666666666665</v>
      </c>
      <c r="P43" s="233">
        <f>IF(B43="Regional crisis",VLOOKUP(C43,'Regional Crises'!$B$1:$R$69,12,FALSE),VLOOKUP(E43,'Country Indicator Data'!$B$4:$I$300,8,FALSE))</f>
        <v>6</v>
      </c>
      <c r="Q43" s="23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3.8</v>
      </c>
      <c r="R43" s="233">
        <f t="shared" si="17"/>
        <v>4.9000000000000004</v>
      </c>
      <c r="S43" s="23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v>
      </c>
      <c r="T43" s="23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2.5</v>
      </c>
      <c r="U43" s="23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1.5</v>
      </c>
      <c r="V43" s="23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1.5</v>
      </c>
      <c r="W43" s="233">
        <f t="shared" si="18"/>
        <v>2.1</v>
      </c>
      <c r="X43" s="233">
        <f t="shared" si="19"/>
        <v>3.1</v>
      </c>
      <c r="Y43" s="240" t="str">
        <f>IF('Core Indicators'!FC40="x","x",IF('Core Indicators'!FC40&gt;=5,5,IF('Core Indicators'!FC40&gt;=4,4,IF('Core Indicators'!FC40&gt;=3,3,IF('Core Indicators'!FC40&gt;=2,2,IF('Core Indicators'!FC40&gt;=1,1,0))))))</f>
        <v>x</v>
      </c>
      <c r="Z43" s="233" t="str">
        <f t="shared" si="20"/>
        <v>x</v>
      </c>
      <c r="AA43" s="240">
        <f>'Crisis Indicator Data'!Y40</f>
        <v>2</v>
      </c>
      <c r="AB43" s="240">
        <f>'Crisis Indicator Data'!Z40</f>
        <v>1</v>
      </c>
      <c r="AC43" s="240">
        <f>'Crisis Indicator Data'!AA40</f>
        <v>1</v>
      </c>
      <c r="AD43" s="240">
        <f>'Crisis Indicator Data'!AB40</f>
        <v>0</v>
      </c>
      <c r="AE43" s="240">
        <f t="shared" si="21"/>
        <v>2</v>
      </c>
      <c r="AF43" s="240">
        <f>'Crisis Indicator Data'!AC40</f>
        <v>0</v>
      </c>
      <c r="AG43" s="240">
        <f>'Crisis Indicator Data'!AD40</f>
        <v>2</v>
      </c>
      <c r="AH43" s="240">
        <f t="shared" si="22"/>
        <v>2</v>
      </c>
      <c r="AI43" s="240">
        <f>'Crisis Indicator Data'!AE40</f>
        <v>1</v>
      </c>
      <c r="AJ43" s="240">
        <f>'Crisis Indicator Data'!AF40</f>
        <v>1</v>
      </c>
      <c r="AK43" s="240">
        <f>'Crisis Indicator Data'!AG40</f>
        <v>2</v>
      </c>
      <c r="AL43" s="240">
        <f t="shared" si="23"/>
        <v>3</v>
      </c>
      <c r="AM43" s="233">
        <f t="shared" si="24"/>
        <v>2</v>
      </c>
      <c r="AN43" s="233">
        <f t="shared" si="25"/>
        <v>2</v>
      </c>
    </row>
    <row r="44" spans="1:40" ht="13.5" customHeight="1" x14ac:dyDescent="0.35">
      <c r="A44" s="142" t="str">
        <f>'Crisis Indicator Data'!A41</f>
        <v>Afghan Refugees in Iran</v>
      </c>
      <c r="B44" s="143" t="str">
        <f>'Crisis Indicator Data'!B41</f>
        <v>International displacement</v>
      </c>
      <c r="C44" s="143" t="str">
        <f>'Crisis Indicator Data'!C41</f>
        <v>IRN004</v>
      </c>
      <c r="D44" s="143" t="str">
        <f>'Crisis Indicator Data'!D41</f>
        <v>Iran</v>
      </c>
      <c r="E44" s="144" t="str">
        <f>'Crisis Indicator Data'!E41</f>
        <v>IRN</v>
      </c>
      <c r="F44" s="23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23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3.6</v>
      </c>
      <c r="H44" s="233">
        <f t="shared" si="13"/>
        <v>4.3</v>
      </c>
      <c r="I44" s="23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3.4</v>
      </c>
      <c r="J44" s="23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1.6</v>
      </c>
      <c r="K44" s="233">
        <f t="shared" si="14"/>
        <v>2.5</v>
      </c>
      <c r="L44" s="23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23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2.1</v>
      </c>
      <c r="N44" s="233">
        <f t="shared" si="15"/>
        <v>2.7</v>
      </c>
      <c r="O44" s="233">
        <f t="shared" si="16"/>
        <v>3.1666666666666665</v>
      </c>
      <c r="P44" s="233">
        <f>IF(B44="Regional crisis",VLOOKUP(C44,'Regional Crises'!$B$1:$R$69,12,FALSE),VLOOKUP(E44,'Country Indicator Data'!$B$4:$I$300,8,FALSE))</f>
        <v>6</v>
      </c>
      <c r="Q44" s="23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233">
        <f t="shared" si="17"/>
        <v>3</v>
      </c>
      <c r="S44" s="23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3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3.2</v>
      </c>
      <c r="U44" s="23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3.9</v>
      </c>
      <c r="V44" s="23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4.2</v>
      </c>
      <c r="W44" s="233">
        <f t="shared" si="18"/>
        <v>3.8</v>
      </c>
      <c r="X44" s="233">
        <f t="shared" si="19"/>
        <v>3.3</v>
      </c>
      <c r="Y44" s="240">
        <f>IF('Core Indicators'!FC41="x","x",IF('Core Indicators'!FC41&gt;=5,5,IF('Core Indicators'!FC41&gt;=4,4,IF('Core Indicators'!FC41&gt;=3,3,IF('Core Indicators'!FC41&gt;=2,2,IF('Core Indicators'!FC41&gt;=1,1,0))))))</f>
        <v>2</v>
      </c>
      <c r="Z44" s="233">
        <f t="shared" si="20"/>
        <v>2</v>
      </c>
      <c r="AA44" s="240">
        <f>'Crisis Indicator Data'!Y41</f>
        <v>1</v>
      </c>
      <c r="AB44" s="240">
        <f>'Crisis Indicator Data'!Z41</f>
        <v>1</v>
      </c>
      <c r="AC44" s="240">
        <f>'Crisis Indicator Data'!AA41</f>
        <v>2</v>
      </c>
      <c r="AD44" s="240">
        <f>'Crisis Indicator Data'!AB41</f>
        <v>0</v>
      </c>
      <c r="AE44" s="240">
        <f t="shared" si="21"/>
        <v>2</v>
      </c>
      <c r="AF44" s="240">
        <f>'Crisis Indicator Data'!AC41</f>
        <v>0</v>
      </c>
      <c r="AG44" s="240">
        <f>'Crisis Indicator Data'!AD41</f>
        <v>1</v>
      </c>
      <c r="AH44" s="240">
        <f t="shared" si="22"/>
        <v>1</v>
      </c>
      <c r="AI44" s="240">
        <f>'Crisis Indicator Data'!AE41</f>
        <v>1</v>
      </c>
      <c r="AJ44" s="240">
        <f>'Crisis Indicator Data'!AF41</f>
        <v>1</v>
      </c>
      <c r="AK44" s="240">
        <f>'Crisis Indicator Data'!AG41</f>
        <v>2</v>
      </c>
      <c r="AL44" s="240">
        <f t="shared" si="23"/>
        <v>3</v>
      </c>
      <c r="AM44" s="233">
        <f t="shared" si="24"/>
        <v>2</v>
      </c>
      <c r="AN44" s="233">
        <f t="shared" si="25"/>
        <v>2</v>
      </c>
    </row>
    <row r="45" spans="1:40" ht="13.5" customHeight="1" x14ac:dyDescent="0.35">
      <c r="A45" s="142" t="str">
        <f>'Crisis Indicator Data'!A42</f>
        <v>Multiple crises in Iraq</v>
      </c>
      <c r="B45" s="143" t="str">
        <f>'Crisis Indicator Data'!B42</f>
        <v>Multiple crises country</v>
      </c>
      <c r="C45" s="143" t="str">
        <f>'Crisis Indicator Data'!C42</f>
        <v>IRQ001</v>
      </c>
      <c r="D45" s="143" t="str">
        <f>'Crisis Indicator Data'!D42</f>
        <v>Iraq</v>
      </c>
      <c r="E45" s="144" t="str">
        <f>'Crisis Indicator Data'!E42</f>
        <v>IRQ</v>
      </c>
      <c r="F45" s="23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4.3</v>
      </c>
      <c r="G45" s="233">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233">
        <f t="shared" si="13"/>
        <v>3.65</v>
      </c>
      <c r="I45" s="23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2.7</v>
      </c>
      <c r="J45" s="23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33">
        <f t="shared" si="14"/>
        <v>1.35</v>
      </c>
      <c r="L45" s="23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3.6</v>
      </c>
      <c r="M45" s="23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0.6</v>
      </c>
      <c r="N45" s="233">
        <f t="shared" si="15"/>
        <v>2.1</v>
      </c>
      <c r="O45" s="233">
        <f t="shared" si="16"/>
        <v>2.3666666666666667</v>
      </c>
      <c r="P45" s="233">
        <f>IF(B45="Regional crisis",VLOOKUP(C45,'Regional Crises'!$B$1:$R$69,12,FALSE),VLOOKUP(E45,'Country Indicator Data'!$B$4:$I$300,8,FALSE))</f>
        <v>10</v>
      </c>
      <c r="Q45" s="23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4.5999999999999996</v>
      </c>
      <c r="R45" s="233">
        <f t="shared" si="17"/>
        <v>7.3</v>
      </c>
      <c r="S45" s="23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v>
      </c>
      <c r="T45" s="23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4.2</v>
      </c>
      <c r="U45" s="233">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3.1</v>
      </c>
      <c r="V45" s="23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3.5</v>
      </c>
      <c r="W45" s="233">
        <f t="shared" si="18"/>
        <v>3.7</v>
      </c>
      <c r="X45" s="233">
        <f t="shared" si="19"/>
        <v>4.5</v>
      </c>
      <c r="Y45" s="240">
        <f>IF('Core Indicators'!FC42="x","x",IF('Core Indicators'!FC42&gt;=5,5,IF('Core Indicators'!FC42&gt;=4,4,IF('Core Indicators'!FC42&gt;=3,3,IF('Core Indicators'!FC42&gt;=2,2,IF('Core Indicators'!FC42&gt;=1,1,0))))))</f>
        <v>5</v>
      </c>
      <c r="Z45" s="233">
        <f t="shared" si="20"/>
        <v>5</v>
      </c>
      <c r="AA45" s="240">
        <f>'Crisis Indicator Data'!Y42</f>
        <v>1</v>
      </c>
      <c r="AB45" s="240">
        <f>'Crisis Indicator Data'!Z42</f>
        <v>3</v>
      </c>
      <c r="AC45" s="240">
        <f>'Crisis Indicator Data'!AA42</f>
        <v>3</v>
      </c>
      <c r="AD45" s="240">
        <f>'Crisis Indicator Data'!AB42</f>
        <v>0</v>
      </c>
      <c r="AE45" s="240">
        <f t="shared" si="21"/>
        <v>3</v>
      </c>
      <c r="AF45" s="240">
        <f>'Crisis Indicator Data'!AC42</f>
        <v>3</v>
      </c>
      <c r="AG45" s="240">
        <f>'Crisis Indicator Data'!AD42</f>
        <v>3</v>
      </c>
      <c r="AH45" s="240">
        <f t="shared" si="22"/>
        <v>5</v>
      </c>
      <c r="AI45" s="240">
        <f>'Crisis Indicator Data'!AE42</f>
        <v>3</v>
      </c>
      <c r="AJ45" s="240">
        <f>'Crisis Indicator Data'!AF42</f>
        <v>3</v>
      </c>
      <c r="AK45" s="240">
        <f>'Crisis Indicator Data'!AG42</f>
        <v>1</v>
      </c>
      <c r="AL45" s="240">
        <f t="shared" si="23"/>
        <v>5</v>
      </c>
      <c r="AM45" s="233">
        <f t="shared" si="24"/>
        <v>4</v>
      </c>
      <c r="AN45" s="233">
        <f t="shared" si="25"/>
        <v>4.5</v>
      </c>
    </row>
    <row r="46" spans="1:40" ht="13.5" customHeight="1" x14ac:dyDescent="0.35">
      <c r="A46" s="142" t="str">
        <f>'Crisis Indicator Data'!A43</f>
        <v>Conflict  in Iraq</v>
      </c>
      <c r="B46" s="143" t="str">
        <f>'Crisis Indicator Data'!B43</f>
        <v>Conflict</v>
      </c>
      <c r="C46" s="143" t="str">
        <f>'Crisis Indicator Data'!C43</f>
        <v>IRQ002</v>
      </c>
      <c r="D46" s="143" t="str">
        <f>'Crisis Indicator Data'!D43</f>
        <v>Iraq</v>
      </c>
      <c r="E46" s="144" t="str">
        <f>'Crisis Indicator Data'!E43</f>
        <v>IRQ</v>
      </c>
      <c r="F46" s="23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4.3</v>
      </c>
      <c r="G46" s="233">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33">
        <f t="shared" si="13"/>
        <v>3.65</v>
      </c>
      <c r="I46" s="23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2.7</v>
      </c>
      <c r="J46" s="23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33">
        <f t="shared" si="14"/>
        <v>1.35</v>
      </c>
      <c r="L46" s="23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3.6</v>
      </c>
      <c r="M46" s="23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0.6</v>
      </c>
      <c r="N46" s="233">
        <f t="shared" si="15"/>
        <v>2.1</v>
      </c>
      <c r="O46" s="233">
        <f t="shared" si="16"/>
        <v>2.3666666666666667</v>
      </c>
      <c r="P46" s="233">
        <f>IF(B46="Regional crisis",VLOOKUP(C46,'Regional Crises'!$B$1:$R$69,12,FALSE),VLOOKUP(E46,'Country Indicator Data'!$B$4:$I$300,8,FALSE))</f>
        <v>10</v>
      </c>
      <c r="Q46" s="23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4.5999999999999996</v>
      </c>
      <c r="R46" s="233">
        <f t="shared" si="17"/>
        <v>7.3</v>
      </c>
      <c r="S46" s="23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23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4.2</v>
      </c>
      <c r="U46" s="233">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23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3.5</v>
      </c>
      <c r="W46" s="233">
        <f t="shared" si="18"/>
        <v>3.7</v>
      </c>
      <c r="X46" s="233">
        <f t="shared" si="19"/>
        <v>4.5</v>
      </c>
      <c r="Y46" s="240">
        <f>IF('Core Indicators'!FC43="x","x",IF('Core Indicators'!FC43&gt;=5,5,IF('Core Indicators'!FC43&gt;=4,4,IF('Core Indicators'!FC43&gt;=3,3,IF('Core Indicators'!FC43&gt;=2,2,IF('Core Indicators'!FC43&gt;=1,1,0))))))</f>
        <v>5</v>
      </c>
      <c r="Z46" s="233">
        <f t="shared" si="20"/>
        <v>5</v>
      </c>
      <c r="AA46" s="240">
        <f>'Crisis Indicator Data'!Y43</f>
        <v>1</v>
      </c>
      <c r="AB46" s="240">
        <f>'Crisis Indicator Data'!Z43</f>
        <v>3</v>
      </c>
      <c r="AC46" s="240">
        <f>'Crisis Indicator Data'!AA43</f>
        <v>3</v>
      </c>
      <c r="AD46" s="240">
        <f>'Crisis Indicator Data'!AB43</f>
        <v>0</v>
      </c>
      <c r="AE46" s="240">
        <f t="shared" si="21"/>
        <v>3</v>
      </c>
      <c r="AF46" s="240">
        <f>'Crisis Indicator Data'!AC43</f>
        <v>3</v>
      </c>
      <c r="AG46" s="240">
        <f>'Crisis Indicator Data'!AD43</f>
        <v>3</v>
      </c>
      <c r="AH46" s="240">
        <f t="shared" si="22"/>
        <v>5</v>
      </c>
      <c r="AI46" s="240">
        <f>'Crisis Indicator Data'!AE43</f>
        <v>3</v>
      </c>
      <c r="AJ46" s="240">
        <f>'Crisis Indicator Data'!AF43</f>
        <v>3</v>
      </c>
      <c r="AK46" s="240">
        <f>'Crisis Indicator Data'!AG43</f>
        <v>1</v>
      </c>
      <c r="AL46" s="240">
        <f t="shared" si="23"/>
        <v>5</v>
      </c>
      <c r="AM46" s="233">
        <f t="shared" si="24"/>
        <v>4</v>
      </c>
      <c r="AN46" s="233">
        <f t="shared" si="25"/>
        <v>4.5</v>
      </c>
    </row>
    <row r="47" spans="1:40" ht="13.5" customHeight="1" x14ac:dyDescent="0.35">
      <c r="A47" s="142" t="str">
        <f>'Crisis Indicator Data'!A44</f>
        <v>Syrian and Palestinian refugees in iraq</v>
      </c>
      <c r="B47" s="143" t="str">
        <f>'Crisis Indicator Data'!B44</f>
        <v>International displacement</v>
      </c>
      <c r="C47" s="143" t="str">
        <f>'Crisis Indicator Data'!C44</f>
        <v>IRQ003</v>
      </c>
      <c r="D47" s="143" t="str">
        <f>'Crisis Indicator Data'!D44</f>
        <v>Iraq</v>
      </c>
      <c r="E47" s="144" t="str">
        <f>'Crisis Indicator Data'!E44</f>
        <v>IRQ</v>
      </c>
      <c r="F47" s="23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3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33">
        <f t="shared" si="13"/>
        <v>3.65</v>
      </c>
      <c r="I47" s="23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3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33">
        <f t="shared" si="14"/>
        <v>1.35</v>
      </c>
      <c r="L47" s="23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3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33">
        <f t="shared" si="15"/>
        <v>2.1</v>
      </c>
      <c r="O47" s="233">
        <f t="shared" si="16"/>
        <v>2.3666666666666667</v>
      </c>
      <c r="P47" s="233">
        <f>IF(B47="Regional crisis",VLOOKUP(C47,'Regional Crises'!$B$1:$R$69,12,FALSE),VLOOKUP(E47,'Country Indicator Data'!$B$4:$I$300,8,FALSE))</f>
        <v>10</v>
      </c>
      <c r="Q47" s="23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4.5999999999999996</v>
      </c>
      <c r="R47" s="233">
        <f t="shared" si="17"/>
        <v>7.3</v>
      </c>
      <c r="S47" s="23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3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3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3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33">
        <f t="shared" si="18"/>
        <v>3.7</v>
      </c>
      <c r="X47" s="233">
        <f t="shared" si="19"/>
        <v>4.5</v>
      </c>
      <c r="Y47" s="240">
        <f>IF('Core Indicators'!FC44="x","x",IF('Core Indicators'!FC44&gt;=5,5,IF('Core Indicators'!FC44&gt;=4,4,IF('Core Indicators'!FC44&gt;=3,3,IF('Core Indicators'!FC44&gt;=2,2,IF('Core Indicators'!FC44&gt;=1,1,0))))))</f>
        <v>5</v>
      </c>
      <c r="Z47" s="233">
        <f t="shared" si="20"/>
        <v>5</v>
      </c>
      <c r="AA47" s="240">
        <f>'Crisis Indicator Data'!Y44</f>
        <v>0</v>
      </c>
      <c r="AB47" s="240">
        <f>'Crisis Indicator Data'!Z44</f>
        <v>1</v>
      </c>
      <c r="AC47" s="240">
        <f>'Crisis Indicator Data'!AA44</f>
        <v>0</v>
      </c>
      <c r="AD47" s="240">
        <f>'Crisis Indicator Data'!AB44</f>
        <v>0</v>
      </c>
      <c r="AE47" s="240">
        <f t="shared" si="21"/>
        <v>1</v>
      </c>
      <c r="AF47" s="240">
        <f>'Crisis Indicator Data'!AC44</f>
        <v>2</v>
      </c>
      <c r="AG47" s="240">
        <f>'Crisis Indicator Data'!AD44</f>
        <v>2</v>
      </c>
      <c r="AH47" s="240">
        <f t="shared" si="22"/>
        <v>4</v>
      </c>
      <c r="AI47" s="240">
        <f>'Crisis Indicator Data'!AE44</f>
        <v>0</v>
      </c>
      <c r="AJ47" s="240">
        <f>'Crisis Indicator Data'!AF44</f>
        <v>0</v>
      </c>
      <c r="AK47" s="240">
        <f>'Crisis Indicator Data'!AG44</f>
        <v>0</v>
      </c>
      <c r="AL47" s="240">
        <f t="shared" si="23"/>
        <v>0</v>
      </c>
      <c r="AM47" s="233">
        <f t="shared" si="24"/>
        <v>2</v>
      </c>
      <c r="AN47" s="233">
        <f t="shared" si="25"/>
        <v>3.5</v>
      </c>
    </row>
    <row r="48" spans="1:40" ht="13.5" customHeight="1" x14ac:dyDescent="0.35">
      <c r="A48" s="142" t="str">
        <f>'Crisis Indicator Data'!A45</f>
        <v>Mixed migration flows in Italy</v>
      </c>
      <c r="B48" s="143" t="str">
        <f>'Crisis Indicator Data'!B45</f>
        <v>International displacement</v>
      </c>
      <c r="C48" s="143" t="str">
        <f>'Crisis Indicator Data'!C45</f>
        <v>ITA002</v>
      </c>
      <c r="D48" s="143" t="str">
        <f>'Crisis Indicator Data'!D45</f>
        <v>Italy</v>
      </c>
      <c r="E48" s="144" t="str">
        <f>'Crisis Indicator Data'!E45</f>
        <v>ITA</v>
      </c>
      <c r="F48" s="23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0.7</v>
      </c>
      <c r="G48" s="233" t="str">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x</v>
      </c>
      <c r="H48" s="233">
        <f t="shared" si="13"/>
        <v>0.7</v>
      </c>
      <c r="I48" s="23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0.6</v>
      </c>
      <c r="J48" s="23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0.1</v>
      </c>
      <c r="K48" s="233">
        <f t="shared" si="14"/>
        <v>0.35</v>
      </c>
      <c r="L48" s="23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0.5</v>
      </c>
      <c r="M48" s="23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1.4</v>
      </c>
      <c r="N48" s="233">
        <f t="shared" si="15"/>
        <v>0.95</v>
      </c>
      <c r="O48" s="233">
        <f t="shared" si="16"/>
        <v>0.66666666666666663</v>
      </c>
      <c r="P48" s="233">
        <f>IF(B48="Regional crisis",VLOOKUP(C48,'Regional Crises'!$B$1:$R$69,12,FALSE),VLOOKUP(E48,'Country Indicator Data'!$B$4:$I$300,8,FALSE))</f>
        <v>0</v>
      </c>
      <c r="Q48" s="23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4.0999999999999996</v>
      </c>
      <c r="R48" s="233">
        <f t="shared" si="17"/>
        <v>2.0499999999999998</v>
      </c>
      <c r="S48" s="23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2.4</v>
      </c>
      <c r="T48" s="23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2.2000000000000002</v>
      </c>
      <c r="U48" s="233" t="str">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x</v>
      </c>
      <c r="V48" s="23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0.6</v>
      </c>
      <c r="W48" s="233">
        <f t="shared" si="18"/>
        <v>1.7</v>
      </c>
      <c r="X48" s="233">
        <f t="shared" si="19"/>
        <v>1.5</v>
      </c>
      <c r="Y48" s="240">
        <f>IF('Core Indicators'!FC45="x","x",IF('Core Indicators'!FC45&gt;=5,5,IF('Core Indicators'!FC45&gt;=4,4,IF('Core Indicators'!FC45&gt;=3,3,IF('Core Indicators'!FC45&gt;=2,2,IF('Core Indicators'!FC45&gt;=1,1,0))))))</f>
        <v>2</v>
      </c>
      <c r="Z48" s="233">
        <f t="shared" si="20"/>
        <v>2</v>
      </c>
      <c r="AA48" s="240">
        <f>'Crisis Indicator Data'!Y45</f>
        <v>0</v>
      </c>
      <c r="AB48" s="240">
        <f>'Crisis Indicator Data'!Z45</f>
        <v>0</v>
      </c>
      <c r="AC48" s="240">
        <f>'Crisis Indicator Data'!AA45</f>
        <v>0</v>
      </c>
      <c r="AD48" s="240">
        <f>'Crisis Indicator Data'!AB45</f>
        <v>0</v>
      </c>
      <c r="AE48" s="240">
        <f t="shared" si="21"/>
        <v>0</v>
      </c>
      <c r="AF48" s="240">
        <f>'Crisis Indicator Data'!AC45</f>
        <v>0</v>
      </c>
      <c r="AG48" s="240">
        <f>'Crisis Indicator Data'!AD45</f>
        <v>2</v>
      </c>
      <c r="AH48" s="240">
        <f t="shared" si="22"/>
        <v>2</v>
      </c>
      <c r="AI48" s="240">
        <f>'Crisis Indicator Data'!AE45</f>
        <v>0</v>
      </c>
      <c r="AJ48" s="240">
        <f>'Crisis Indicator Data'!AF45</f>
        <v>0</v>
      </c>
      <c r="AK48" s="240">
        <f>'Crisis Indicator Data'!AG45</f>
        <v>1</v>
      </c>
      <c r="AL48" s="240">
        <f t="shared" si="23"/>
        <v>1</v>
      </c>
      <c r="AM48" s="233">
        <f t="shared" si="24"/>
        <v>1</v>
      </c>
      <c r="AN48" s="233">
        <f t="shared" si="25"/>
        <v>1.5</v>
      </c>
    </row>
    <row r="49" spans="1:40" ht="13.5" customHeight="1" x14ac:dyDescent="0.35">
      <c r="A49" s="142" t="str">
        <f>'Crisis Indicator Data'!A46</f>
        <v>Syrian refugees in Jordan</v>
      </c>
      <c r="B49" s="143" t="str">
        <f>'Crisis Indicator Data'!B46</f>
        <v>International displacement</v>
      </c>
      <c r="C49" s="143" t="str">
        <f>'Crisis Indicator Data'!C46</f>
        <v>JOR002</v>
      </c>
      <c r="D49" s="143" t="str">
        <f>'Crisis Indicator Data'!D46</f>
        <v>Jordan</v>
      </c>
      <c r="E49" s="144" t="str">
        <f>'Crisis Indicator Data'!E46</f>
        <v>JOR</v>
      </c>
      <c r="F49" s="23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4.3</v>
      </c>
      <c r="G49" s="233">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2.8</v>
      </c>
      <c r="H49" s="233">
        <f t="shared" si="13"/>
        <v>3.55</v>
      </c>
      <c r="I49" s="23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2.9</v>
      </c>
      <c r="J49" s="23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5</v>
      </c>
      <c r="K49" s="233">
        <f t="shared" si="14"/>
        <v>3.95</v>
      </c>
      <c r="L49" s="23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3.1</v>
      </c>
      <c r="M49" s="23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1.1000000000000001</v>
      </c>
      <c r="N49" s="233">
        <f t="shared" si="15"/>
        <v>2.1</v>
      </c>
      <c r="O49" s="233">
        <f t="shared" si="16"/>
        <v>3.1999999999999997</v>
      </c>
      <c r="P49" s="233">
        <f>IF(B49="Regional crisis",VLOOKUP(C49,'Regional Crises'!$B$1:$R$69,12,FALSE),VLOOKUP(E49,'Country Indicator Data'!$B$4:$I$300,8,FALSE))</f>
        <v>6</v>
      </c>
      <c r="Q49" s="23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233">
        <f t="shared" si="17"/>
        <v>3</v>
      </c>
      <c r="S49" s="23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2.6</v>
      </c>
      <c r="T49" s="23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2.4</v>
      </c>
      <c r="U49" s="233">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2.9</v>
      </c>
      <c r="V49" s="23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3.2</v>
      </c>
      <c r="W49" s="233">
        <f t="shared" si="18"/>
        <v>2.8</v>
      </c>
      <c r="X49" s="233">
        <f t="shared" si="19"/>
        <v>3</v>
      </c>
      <c r="Y49" s="240">
        <f>IF('Core Indicators'!FC46="x","x",IF('Core Indicators'!FC46&gt;=5,5,IF('Core Indicators'!FC46&gt;=4,4,IF('Core Indicators'!FC46&gt;=3,3,IF('Core Indicators'!FC46&gt;=2,2,IF('Core Indicators'!FC46&gt;=1,1,0))))))</f>
        <v>2</v>
      </c>
      <c r="Z49" s="233">
        <f t="shared" si="20"/>
        <v>2</v>
      </c>
      <c r="AA49" s="240">
        <f>'Crisis Indicator Data'!Y46</f>
        <v>0</v>
      </c>
      <c r="AB49" s="240">
        <f>'Crisis Indicator Data'!Z46</f>
        <v>0</v>
      </c>
      <c r="AC49" s="240">
        <f>'Crisis Indicator Data'!AA46</f>
        <v>0</v>
      </c>
      <c r="AD49" s="240">
        <f>'Crisis Indicator Data'!AB46</f>
        <v>0</v>
      </c>
      <c r="AE49" s="240">
        <f t="shared" si="21"/>
        <v>0</v>
      </c>
      <c r="AF49" s="240">
        <f>'Crisis Indicator Data'!AC46</f>
        <v>0</v>
      </c>
      <c r="AG49" s="240">
        <f>'Crisis Indicator Data'!AD46</f>
        <v>2</v>
      </c>
      <c r="AH49" s="240">
        <f t="shared" si="22"/>
        <v>2</v>
      </c>
      <c r="AI49" s="240">
        <f>'Crisis Indicator Data'!AE46</f>
        <v>0</v>
      </c>
      <c r="AJ49" s="240">
        <f>'Crisis Indicator Data'!AF46</f>
        <v>2</v>
      </c>
      <c r="AK49" s="240">
        <f>'Crisis Indicator Data'!AG46</f>
        <v>1</v>
      </c>
      <c r="AL49" s="240">
        <f t="shared" si="23"/>
        <v>3</v>
      </c>
      <c r="AM49" s="233">
        <f t="shared" si="24"/>
        <v>2</v>
      </c>
      <c r="AN49" s="233">
        <f t="shared" si="25"/>
        <v>2</v>
      </c>
    </row>
    <row r="50" spans="1:40" ht="13.5" customHeight="1" x14ac:dyDescent="0.35">
      <c r="A50" s="142" t="str">
        <f>'Crisis Indicator Data'!A47</f>
        <v xml:space="preserve">Multiple crisis in Kenya </v>
      </c>
      <c r="B50" s="143" t="str">
        <f>'Crisis Indicator Data'!B47</f>
        <v>Multiple crises country</v>
      </c>
      <c r="C50" s="143" t="str">
        <f>'Crisis Indicator Data'!C47</f>
        <v>KEN001</v>
      </c>
      <c r="D50" s="143" t="str">
        <f>'Crisis Indicator Data'!D47</f>
        <v>Kenya</v>
      </c>
      <c r="E50" s="144" t="str">
        <f>'Crisis Indicator Data'!E47</f>
        <v>KEN</v>
      </c>
      <c r="F50" s="23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3.6</v>
      </c>
      <c r="G50" s="233">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2.6</v>
      </c>
      <c r="H50" s="233">
        <f t="shared" si="13"/>
        <v>3.1</v>
      </c>
      <c r="I50" s="23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4.3</v>
      </c>
      <c r="J50" s="23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0.8</v>
      </c>
      <c r="K50" s="233">
        <f t="shared" si="14"/>
        <v>2.5499999999999998</v>
      </c>
      <c r="L50" s="23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3.6</v>
      </c>
      <c r="M50" s="23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33">
        <f t="shared" si="15"/>
        <v>2.8</v>
      </c>
      <c r="O50" s="233">
        <f t="shared" si="16"/>
        <v>2.8166666666666664</v>
      </c>
      <c r="P50" s="233">
        <f>IF(B50="Regional crisis",VLOOKUP(C50,'Regional Crises'!$B$1:$R$69,12,FALSE),VLOOKUP(E50,'Country Indicator Data'!$B$4:$I$300,8,FALSE))</f>
        <v>10</v>
      </c>
      <c r="Q50" s="23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33">
        <f t="shared" si="17"/>
        <v>5</v>
      </c>
      <c r="S50" s="23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3.6</v>
      </c>
      <c r="T50" s="23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233">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2.2999999999999998</v>
      </c>
      <c r="V50" s="23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2.6</v>
      </c>
      <c r="W50" s="233">
        <f t="shared" si="18"/>
        <v>2.9</v>
      </c>
      <c r="X50" s="233">
        <f t="shared" si="19"/>
        <v>3.6</v>
      </c>
      <c r="Y50" s="240">
        <f>IF('Core Indicators'!FC47="x","x",IF('Core Indicators'!FC47&gt;=5,5,IF('Core Indicators'!FC47&gt;=4,4,IF('Core Indicators'!FC47&gt;=3,3,IF('Core Indicators'!FC47&gt;=2,2,IF('Core Indicators'!FC47&gt;=1,1,0))))))</f>
        <v>2</v>
      </c>
      <c r="Z50" s="233">
        <f t="shared" si="20"/>
        <v>2</v>
      </c>
      <c r="AA50" s="240">
        <f>'Crisis Indicator Data'!Y47</f>
        <v>1</v>
      </c>
      <c r="AB50" s="240">
        <f>'Crisis Indicator Data'!Z47</f>
        <v>0</v>
      </c>
      <c r="AC50" s="240">
        <f>'Crisis Indicator Data'!AA47</f>
        <v>1</v>
      </c>
      <c r="AD50" s="240">
        <f>'Crisis Indicator Data'!AB47</f>
        <v>1</v>
      </c>
      <c r="AE50" s="240">
        <f t="shared" si="21"/>
        <v>2</v>
      </c>
      <c r="AF50" s="240">
        <f>'Crisis Indicator Data'!AC47</f>
        <v>0</v>
      </c>
      <c r="AG50" s="240">
        <f>'Crisis Indicator Data'!AD47</f>
        <v>1</v>
      </c>
      <c r="AH50" s="240">
        <f t="shared" si="22"/>
        <v>1</v>
      </c>
      <c r="AI50" s="240">
        <f>'Crisis Indicator Data'!AE47</f>
        <v>1</v>
      </c>
      <c r="AJ50" s="240">
        <f>'Crisis Indicator Data'!AF47</f>
        <v>1</v>
      </c>
      <c r="AK50" s="240">
        <f>'Crisis Indicator Data'!AG47</f>
        <v>0</v>
      </c>
      <c r="AL50" s="240">
        <f t="shared" si="23"/>
        <v>2</v>
      </c>
      <c r="AM50" s="233">
        <f t="shared" si="24"/>
        <v>2</v>
      </c>
      <c r="AN50" s="233">
        <f t="shared" si="25"/>
        <v>2</v>
      </c>
    </row>
    <row r="51" spans="1:40" ht="13.5" customHeight="1" x14ac:dyDescent="0.35">
      <c r="A51" s="142" t="str">
        <f>'Crisis Indicator Data'!A48</f>
        <v>Refugee situation in Kenya</v>
      </c>
      <c r="B51" s="143" t="str">
        <f>'Crisis Indicator Data'!B48</f>
        <v>International displacement</v>
      </c>
      <c r="C51" s="143" t="str">
        <f>'Crisis Indicator Data'!C48</f>
        <v>KEN002</v>
      </c>
      <c r="D51" s="143" t="str">
        <f>'Crisis Indicator Data'!D48</f>
        <v>Kenya</v>
      </c>
      <c r="E51" s="144" t="str">
        <f>'Crisis Indicator Data'!E48</f>
        <v>KEN</v>
      </c>
      <c r="F51" s="23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3.6</v>
      </c>
      <c r="G51" s="23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233">
        <f t="shared" si="13"/>
        <v>3.1</v>
      </c>
      <c r="I51" s="23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4.3</v>
      </c>
      <c r="J51" s="23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0.8</v>
      </c>
      <c r="K51" s="233">
        <f t="shared" si="14"/>
        <v>2.5499999999999998</v>
      </c>
      <c r="L51" s="23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3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233">
        <f t="shared" si="15"/>
        <v>2.8</v>
      </c>
      <c r="O51" s="233">
        <f t="shared" si="16"/>
        <v>2.8166666666666664</v>
      </c>
      <c r="P51" s="233">
        <f>IF(B51="Regional crisis",VLOOKUP(C51,'Regional Crises'!$B$1:$R$69,12,FALSE),VLOOKUP(E51,'Country Indicator Data'!$B$4:$I$300,8,FALSE))</f>
        <v>10</v>
      </c>
      <c r="Q51" s="23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33">
        <f t="shared" si="17"/>
        <v>5</v>
      </c>
      <c r="S51" s="23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3.6</v>
      </c>
      <c r="T51" s="23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23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2.2999999999999998</v>
      </c>
      <c r="V51" s="23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233">
        <f t="shared" si="18"/>
        <v>2.9</v>
      </c>
      <c r="X51" s="233">
        <f t="shared" si="19"/>
        <v>3.6</v>
      </c>
      <c r="Y51" s="240">
        <f>IF('Core Indicators'!FC48="x","x",IF('Core Indicators'!FC48&gt;=5,5,IF('Core Indicators'!FC48&gt;=4,4,IF('Core Indicators'!FC48&gt;=3,3,IF('Core Indicators'!FC48&gt;=2,2,IF('Core Indicators'!FC48&gt;=1,1,0))))))</f>
        <v>2</v>
      </c>
      <c r="Z51" s="233">
        <f t="shared" si="20"/>
        <v>2</v>
      </c>
      <c r="AA51" s="240">
        <f>'Crisis Indicator Data'!Y48</f>
        <v>1</v>
      </c>
      <c r="AB51" s="240">
        <f>'Crisis Indicator Data'!Z48</f>
        <v>0</v>
      </c>
      <c r="AC51" s="240">
        <f>'Crisis Indicator Data'!AA48</f>
        <v>1</v>
      </c>
      <c r="AD51" s="240">
        <f>'Crisis Indicator Data'!AB48</f>
        <v>1</v>
      </c>
      <c r="AE51" s="240">
        <f t="shared" si="21"/>
        <v>2</v>
      </c>
      <c r="AF51" s="240">
        <f>'Crisis Indicator Data'!AC48</f>
        <v>0</v>
      </c>
      <c r="AG51" s="240">
        <f>'Crisis Indicator Data'!AD48</f>
        <v>1</v>
      </c>
      <c r="AH51" s="240">
        <f t="shared" si="22"/>
        <v>1</v>
      </c>
      <c r="AI51" s="240">
        <f>'Crisis Indicator Data'!AE48</f>
        <v>0</v>
      </c>
      <c r="AJ51" s="240">
        <f>'Crisis Indicator Data'!AF48</f>
        <v>1</v>
      </c>
      <c r="AK51" s="240">
        <f>'Crisis Indicator Data'!AG48</f>
        <v>0</v>
      </c>
      <c r="AL51" s="240">
        <f t="shared" si="23"/>
        <v>1</v>
      </c>
      <c r="AM51" s="233">
        <f t="shared" si="24"/>
        <v>1</v>
      </c>
      <c r="AN51" s="233">
        <f t="shared" si="25"/>
        <v>1.5</v>
      </c>
    </row>
    <row r="52" spans="1:40" ht="13.5" customHeight="1" x14ac:dyDescent="0.35">
      <c r="A52" s="142" t="str">
        <f>'Crisis Indicator Data'!A49</f>
        <v>Drought in Kenya</v>
      </c>
      <c r="B52" s="143" t="str">
        <f>'Crisis Indicator Data'!B49</f>
        <v>Drought</v>
      </c>
      <c r="C52" s="143" t="str">
        <f>'Crisis Indicator Data'!C49</f>
        <v>KEN003</v>
      </c>
      <c r="D52" s="143" t="str">
        <f>'Crisis Indicator Data'!D49</f>
        <v>Kenya</v>
      </c>
      <c r="E52" s="144" t="str">
        <f>'Crisis Indicator Data'!E49</f>
        <v>KEN</v>
      </c>
      <c r="F52" s="23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3.6</v>
      </c>
      <c r="G52" s="23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2.6</v>
      </c>
      <c r="H52" s="233">
        <f t="shared" si="13"/>
        <v>3.1</v>
      </c>
      <c r="I52" s="23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4.3</v>
      </c>
      <c r="J52" s="23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0.8</v>
      </c>
      <c r="K52" s="233">
        <f t="shared" si="14"/>
        <v>2.5499999999999998</v>
      </c>
      <c r="L52" s="23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3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233">
        <f t="shared" si="15"/>
        <v>2.8</v>
      </c>
      <c r="O52" s="233">
        <f t="shared" si="16"/>
        <v>2.8166666666666664</v>
      </c>
      <c r="P52" s="233">
        <f>IF(B52="Regional crisis",VLOOKUP(C52,'Regional Crises'!$B$1:$R$69,12,FALSE),VLOOKUP(E52,'Country Indicator Data'!$B$4:$I$300,8,FALSE))</f>
        <v>10</v>
      </c>
      <c r="Q52" s="23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33">
        <f t="shared" si="17"/>
        <v>5</v>
      </c>
      <c r="S52" s="23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3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v>
      </c>
      <c r="U52" s="23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2.2999999999999998</v>
      </c>
      <c r="V52" s="23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233">
        <f t="shared" si="18"/>
        <v>2.9</v>
      </c>
      <c r="X52" s="233">
        <f t="shared" si="19"/>
        <v>3.6</v>
      </c>
      <c r="Y52" s="240">
        <f>IF('Core Indicators'!FC49="x","x",IF('Core Indicators'!FC49&gt;=5,5,IF('Core Indicators'!FC49&gt;=4,4,IF('Core Indicators'!FC49&gt;=3,3,IF('Core Indicators'!FC49&gt;=2,2,IF('Core Indicators'!FC49&gt;=1,1,0))))))</f>
        <v>2</v>
      </c>
      <c r="Z52" s="233">
        <f t="shared" si="20"/>
        <v>2</v>
      </c>
      <c r="AA52" s="240">
        <f>'Crisis Indicator Data'!Y49</f>
        <v>1</v>
      </c>
      <c r="AB52" s="240">
        <f>'Crisis Indicator Data'!Z49</f>
        <v>0</v>
      </c>
      <c r="AC52" s="240">
        <f>'Crisis Indicator Data'!AA49</f>
        <v>0</v>
      </c>
      <c r="AD52" s="240">
        <f>'Crisis Indicator Data'!AB49</f>
        <v>1</v>
      </c>
      <c r="AE52" s="240">
        <f t="shared" si="21"/>
        <v>2</v>
      </c>
      <c r="AF52" s="240">
        <f>'Crisis Indicator Data'!AC49</f>
        <v>0</v>
      </c>
      <c r="AG52" s="240">
        <f>'Crisis Indicator Data'!AD49</f>
        <v>0</v>
      </c>
      <c r="AH52" s="240">
        <f t="shared" si="22"/>
        <v>0</v>
      </c>
      <c r="AI52" s="240">
        <f>'Crisis Indicator Data'!AE49</f>
        <v>1</v>
      </c>
      <c r="AJ52" s="240">
        <f>'Crisis Indicator Data'!AF49</f>
        <v>1</v>
      </c>
      <c r="AK52" s="240">
        <f>'Crisis Indicator Data'!AG49</f>
        <v>0</v>
      </c>
      <c r="AL52" s="240">
        <f t="shared" si="23"/>
        <v>2</v>
      </c>
      <c r="AM52" s="233">
        <f t="shared" si="24"/>
        <v>1</v>
      </c>
      <c r="AN52" s="233">
        <f t="shared" si="25"/>
        <v>1.5</v>
      </c>
    </row>
    <row r="53" spans="1:40" ht="13.5" customHeight="1" x14ac:dyDescent="0.35">
      <c r="A53" s="142" t="str">
        <f>'Crisis Indicator Data'!A50</f>
        <v>Syrian refugees in Lebanon</v>
      </c>
      <c r="B53" s="143" t="str">
        <f>'Crisis Indicator Data'!B50</f>
        <v>International displacement</v>
      </c>
      <c r="C53" s="143" t="str">
        <f>'Crisis Indicator Data'!C50</f>
        <v>LBN002</v>
      </c>
      <c r="D53" s="143" t="str">
        <f>'Crisis Indicator Data'!D50</f>
        <v>Lebanon</v>
      </c>
      <c r="E53" s="144" t="str">
        <f>'Crisis Indicator Data'!E50</f>
        <v>LBN</v>
      </c>
      <c r="F53" s="23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2.9</v>
      </c>
      <c r="G53" s="23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2.4</v>
      </c>
      <c r="H53" s="233">
        <f t="shared" si="13"/>
        <v>2.65</v>
      </c>
      <c r="I53" s="23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4.0999999999999996</v>
      </c>
      <c r="J53" s="23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v>
      </c>
      <c r="K53" s="233">
        <f t="shared" si="14"/>
        <v>2.5499999999999998</v>
      </c>
      <c r="L53" s="23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2.4</v>
      </c>
      <c r="M53" s="23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0.9</v>
      </c>
      <c r="N53" s="233">
        <f t="shared" si="15"/>
        <v>1.65</v>
      </c>
      <c r="O53" s="233">
        <f t="shared" si="16"/>
        <v>2.2833333333333332</v>
      </c>
      <c r="P53" s="233">
        <f>IF(B53="Regional crisis",VLOOKUP(C53,'Regional Crises'!$B$1:$R$69,12,FALSE),VLOOKUP(E53,'Country Indicator Data'!$B$4:$I$300,8,FALSE))</f>
        <v>6</v>
      </c>
      <c r="Q53" s="23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233">
        <f t="shared" si="17"/>
        <v>4.6500000000000004</v>
      </c>
      <c r="S53" s="23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3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3.4</v>
      </c>
      <c r="U53" s="23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2.6</v>
      </c>
      <c r="V53" s="23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233">
        <f t="shared" si="18"/>
        <v>3.1</v>
      </c>
      <c r="X53" s="233">
        <f t="shared" si="19"/>
        <v>3.3</v>
      </c>
      <c r="Y53" s="240">
        <f>IF('Core Indicators'!FC50="x","x",IF('Core Indicators'!FC50&gt;=5,5,IF('Core Indicators'!FC50&gt;=4,4,IF('Core Indicators'!FC50&gt;=3,3,IF('Core Indicators'!FC50&gt;=2,2,IF('Core Indicators'!FC50&gt;=1,1,0))))))</f>
        <v>2</v>
      </c>
      <c r="Z53" s="233">
        <f t="shared" si="20"/>
        <v>2</v>
      </c>
      <c r="AA53" s="240">
        <f>'Crisis Indicator Data'!Y50</f>
        <v>1</v>
      </c>
      <c r="AB53" s="240">
        <f>'Crisis Indicator Data'!Z50</f>
        <v>1</v>
      </c>
      <c r="AC53" s="240">
        <f>'Crisis Indicator Data'!AA50</f>
        <v>0</v>
      </c>
      <c r="AD53" s="240">
        <f>'Crisis Indicator Data'!AB50</f>
        <v>0</v>
      </c>
      <c r="AE53" s="240">
        <f t="shared" si="21"/>
        <v>2</v>
      </c>
      <c r="AF53" s="240">
        <f>'Crisis Indicator Data'!AC50</f>
        <v>2</v>
      </c>
      <c r="AG53" s="240">
        <f>'Crisis Indicator Data'!AD50</f>
        <v>2</v>
      </c>
      <c r="AH53" s="240">
        <f t="shared" si="22"/>
        <v>4</v>
      </c>
      <c r="AI53" s="240">
        <f>'Crisis Indicator Data'!AE50</f>
        <v>0</v>
      </c>
      <c r="AJ53" s="240">
        <f>'Crisis Indicator Data'!AF50</f>
        <v>3</v>
      </c>
      <c r="AK53" s="240">
        <f>'Crisis Indicator Data'!AG50</f>
        <v>3</v>
      </c>
      <c r="AL53" s="240">
        <f t="shared" si="23"/>
        <v>4</v>
      </c>
      <c r="AM53" s="233">
        <f t="shared" si="24"/>
        <v>3</v>
      </c>
      <c r="AN53" s="233">
        <f t="shared" si="25"/>
        <v>2.5</v>
      </c>
    </row>
    <row r="54" spans="1:40" ht="13.5" customHeight="1" x14ac:dyDescent="0.35">
      <c r="A54" s="145" t="str">
        <f>'Crisis Indicator Data'!A51</f>
        <v>Socioeconomic crisis in Lebanon</v>
      </c>
      <c r="B54" s="146" t="str">
        <f>'Crisis Indicator Data'!B51</f>
        <v>Political and economic crisis</v>
      </c>
      <c r="C54" s="146" t="str">
        <f>'Crisis Indicator Data'!C51</f>
        <v>LBN004</v>
      </c>
      <c r="D54" s="146" t="str">
        <f>'Crisis Indicator Data'!D51</f>
        <v>Lebanon</v>
      </c>
      <c r="E54" s="147" t="str">
        <f>'Crisis Indicator Data'!E51</f>
        <v>LBN</v>
      </c>
      <c r="F54" s="23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2.9</v>
      </c>
      <c r="G54" s="23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2.4</v>
      </c>
      <c r="H54" s="233">
        <f t="shared" si="13"/>
        <v>2.65</v>
      </c>
      <c r="I54" s="23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4.0999999999999996</v>
      </c>
      <c r="J54" s="23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v>
      </c>
      <c r="K54" s="233">
        <f t="shared" si="14"/>
        <v>2.5499999999999998</v>
      </c>
      <c r="L54" s="23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2.4</v>
      </c>
      <c r="M54" s="233">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0.9</v>
      </c>
      <c r="N54" s="233">
        <f t="shared" si="15"/>
        <v>1.65</v>
      </c>
      <c r="O54" s="233">
        <f t="shared" si="16"/>
        <v>2.2833333333333332</v>
      </c>
      <c r="P54" s="233">
        <f>IF(B54="Regional crisis",VLOOKUP(C54,'Regional Crises'!$B$1:$R$69,12,FALSE),VLOOKUP(E54,'Country Indicator Data'!$B$4:$I$300,8,FALSE))</f>
        <v>6</v>
      </c>
      <c r="Q54" s="23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3.3</v>
      </c>
      <c r="R54" s="233">
        <f t="shared" si="17"/>
        <v>4.6500000000000004</v>
      </c>
      <c r="S54" s="23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3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3.4</v>
      </c>
      <c r="U54" s="23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2.6</v>
      </c>
      <c r="V54" s="23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233">
        <f t="shared" si="18"/>
        <v>3.1</v>
      </c>
      <c r="X54" s="233">
        <f t="shared" si="19"/>
        <v>3.3</v>
      </c>
      <c r="Y54" s="240">
        <f>IF('Core Indicators'!FC51="x","x",IF('Core Indicators'!FC51&gt;=5,5,IF('Core Indicators'!FC51&gt;=4,4,IF('Core Indicators'!FC51&gt;=3,3,IF('Core Indicators'!FC51&gt;=2,2,IF('Core Indicators'!FC51&gt;=1,1,0))))))</f>
        <v>3</v>
      </c>
      <c r="Z54" s="233">
        <f t="shared" si="20"/>
        <v>3</v>
      </c>
      <c r="AA54" s="240">
        <f>'Crisis Indicator Data'!Y51</f>
        <v>1</v>
      </c>
      <c r="AB54" s="240">
        <f>'Crisis Indicator Data'!Z51</f>
        <v>1</v>
      </c>
      <c r="AC54" s="240">
        <f>'Crisis Indicator Data'!AA51</f>
        <v>0</v>
      </c>
      <c r="AD54" s="240">
        <f>'Crisis Indicator Data'!AB51</f>
        <v>0</v>
      </c>
      <c r="AE54" s="240">
        <f t="shared" si="21"/>
        <v>2</v>
      </c>
      <c r="AF54" s="240">
        <f>'Crisis Indicator Data'!AC51</f>
        <v>2</v>
      </c>
      <c r="AG54" s="240">
        <f>'Crisis Indicator Data'!AD51</f>
        <v>2</v>
      </c>
      <c r="AH54" s="240">
        <f t="shared" si="22"/>
        <v>4</v>
      </c>
      <c r="AI54" s="240">
        <f>'Crisis Indicator Data'!AE51</f>
        <v>0</v>
      </c>
      <c r="AJ54" s="240">
        <f>'Crisis Indicator Data'!AF51</f>
        <v>3</v>
      </c>
      <c r="AK54" s="240">
        <f>'Crisis Indicator Data'!AG51</f>
        <v>3</v>
      </c>
      <c r="AL54" s="240">
        <f t="shared" si="23"/>
        <v>4</v>
      </c>
      <c r="AM54" s="233">
        <f t="shared" si="24"/>
        <v>3</v>
      </c>
      <c r="AN54" s="233">
        <f t="shared" si="25"/>
        <v>3</v>
      </c>
    </row>
    <row r="55" spans="1:40" ht="13.5" customHeight="1" x14ac:dyDescent="0.35">
      <c r="A55" s="145" t="str">
        <f>'Crisis Indicator Data'!A52</f>
        <v>Complex crisis in Libya</v>
      </c>
      <c r="B55" s="146" t="str">
        <f>'Crisis Indicator Data'!B52</f>
        <v>Multiple crises country</v>
      </c>
      <c r="C55" s="146" t="str">
        <f>'Crisis Indicator Data'!C52</f>
        <v>LBY001</v>
      </c>
      <c r="D55" s="146" t="str">
        <f>'Crisis Indicator Data'!D52</f>
        <v>Libya</v>
      </c>
      <c r="E55" s="147" t="str">
        <f>'Crisis Indicator Data'!E52</f>
        <v>LBY</v>
      </c>
      <c r="F55" s="23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4.5999999999999996</v>
      </c>
      <c r="G55" s="23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3.8</v>
      </c>
      <c r="H55" s="233">
        <f t="shared" si="13"/>
        <v>4.1999999999999993</v>
      </c>
      <c r="I55" s="23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1.4</v>
      </c>
      <c r="J55" s="23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33">
        <f t="shared" si="14"/>
        <v>0.7</v>
      </c>
      <c r="L55" s="23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1.1000000000000001</v>
      </c>
      <c r="M55" s="233" t="str">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x</v>
      </c>
      <c r="N55" s="233">
        <f t="shared" si="15"/>
        <v>1.1000000000000001</v>
      </c>
      <c r="O55" s="233">
        <f t="shared" si="16"/>
        <v>2</v>
      </c>
      <c r="P55" s="233">
        <f>IF(B55="Regional crisis",VLOOKUP(C55,'Regional Crises'!$B$1:$R$69,12,FALSE),VLOOKUP(E55,'Country Indicator Data'!$B$4:$I$300,8,FALSE))</f>
        <v>10</v>
      </c>
      <c r="Q55" s="23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4.2</v>
      </c>
      <c r="R55" s="233">
        <f t="shared" si="17"/>
        <v>7.1</v>
      </c>
      <c r="S55" s="23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23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4.3</v>
      </c>
      <c r="U55" s="23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3.6</v>
      </c>
      <c r="V55" s="23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4.5999999999999996</v>
      </c>
      <c r="W55" s="233">
        <f t="shared" si="18"/>
        <v>4.2</v>
      </c>
      <c r="X55" s="233">
        <f t="shared" si="19"/>
        <v>4.4000000000000004</v>
      </c>
      <c r="Y55" s="240">
        <f>IF('Core Indicators'!FC52="x","x",IF('Core Indicators'!FC52&gt;=5,5,IF('Core Indicators'!FC52&gt;=4,4,IF('Core Indicators'!FC52&gt;=3,3,IF('Core Indicators'!FC52&gt;=2,2,IF('Core Indicators'!FC52&gt;=1,1,0))))))</f>
        <v>5</v>
      </c>
      <c r="Z55" s="233">
        <f t="shared" si="20"/>
        <v>5</v>
      </c>
      <c r="AA55" s="240">
        <f>'Crisis Indicator Data'!Y52</f>
        <v>1</v>
      </c>
      <c r="AB55" s="240">
        <f>'Crisis Indicator Data'!Z52</f>
        <v>3</v>
      </c>
      <c r="AC55" s="240">
        <f>'Crisis Indicator Data'!AA52</f>
        <v>0</v>
      </c>
      <c r="AD55" s="240">
        <f>'Crisis Indicator Data'!AB52</f>
        <v>0</v>
      </c>
      <c r="AE55" s="240">
        <f t="shared" si="21"/>
        <v>2</v>
      </c>
      <c r="AF55" s="240">
        <f>'Crisis Indicator Data'!AC52</f>
        <v>2</v>
      </c>
      <c r="AG55" s="240">
        <f>'Crisis Indicator Data'!AD52</f>
        <v>2</v>
      </c>
      <c r="AH55" s="240">
        <f t="shared" si="22"/>
        <v>4</v>
      </c>
      <c r="AI55" s="240">
        <f>'Crisis Indicator Data'!AE52</f>
        <v>1</v>
      </c>
      <c r="AJ55" s="240">
        <f>'Crisis Indicator Data'!AF52</f>
        <v>1</v>
      </c>
      <c r="AK55" s="240">
        <f>'Crisis Indicator Data'!AG52</f>
        <v>3</v>
      </c>
      <c r="AL55" s="240">
        <f t="shared" si="23"/>
        <v>4</v>
      </c>
      <c r="AM55" s="233">
        <f t="shared" si="24"/>
        <v>3</v>
      </c>
      <c r="AN55" s="233">
        <f t="shared" si="25"/>
        <v>4</v>
      </c>
    </row>
    <row r="56" spans="1:40" ht="13.5" customHeight="1" x14ac:dyDescent="0.35">
      <c r="A56" s="145" t="str">
        <f>'Crisis Indicator Data'!A53</f>
        <v>Mixed migration flows in Libya</v>
      </c>
      <c r="B56" s="146" t="str">
        <f>'Crisis Indicator Data'!B53</f>
        <v>International displacement</v>
      </c>
      <c r="C56" s="146" t="str">
        <f>'Crisis Indicator Data'!C53</f>
        <v>LBY002</v>
      </c>
      <c r="D56" s="146" t="str">
        <f>'Crisis Indicator Data'!D53</f>
        <v>Libya</v>
      </c>
      <c r="E56" s="147" t="str">
        <f>'Crisis Indicator Data'!E53</f>
        <v>LBY</v>
      </c>
      <c r="F56" s="23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4.5999999999999996</v>
      </c>
      <c r="G56" s="23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233">
        <f t="shared" si="13"/>
        <v>4.1999999999999993</v>
      </c>
      <c r="I56" s="23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1.4</v>
      </c>
      <c r="J56" s="23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33">
        <f t="shared" si="14"/>
        <v>0.7</v>
      </c>
      <c r="L56" s="23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1.1000000000000001</v>
      </c>
      <c r="M56" s="233" t="str">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x</v>
      </c>
      <c r="N56" s="233">
        <f t="shared" si="15"/>
        <v>1.1000000000000001</v>
      </c>
      <c r="O56" s="233">
        <f t="shared" si="16"/>
        <v>2</v>
      </c>
      <c r="P56" s="233">
        <f>IF(B56="Regional crisis",VLOOKUP(C56,'Regional Crises'!$B$1:$R$69,12,FALSE),VLOOKUP(E56,'Country Indicator Data'!$B$4:$I$300,8,FALSE))</f>
        <v>10</v>
      </c>
      <c r="Q56" s="23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4.2</v>
      </c>
      <c r="R56" s="233">
        <f t="shared" si="17"/>
        <v>7.1</v>
      </c>
      <c r="S56" s="23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4.0999999999999996</v>
      </c>
      <c r="T56" s="23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23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3.6</v>
      </c>
      <c r="V56" s="23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4.5999999999999996</v>
      </c>
      <c r="W56" s="233">
        <f t="shared" si="18"/>
        <v>4.2</v>
      </c>
      <c r="X56" s="233">
        <f t="shared" si="19"/>
        <v>4.4000000000000004</v>
      </c>
      <c r="Y56" s="240">
        <f>IF('Core Indicators'!FC53="x","x",IF('Core Indicators'!FC53&gt;=5,5,IF('Core Indicators'!FC53&gt;=4,4,IF('Core Indicators'!FC53&gt;=3,3,IF('Core Indicators'!FC53&gt;=2,2,IF('Core Indicators'!FC53&gt;=1,1,0))))))</f>
        <v>2</v>
      </c>
      <c r="Z56" s="233">
        <f t="shared" si="20"/>
        <v>2</v>
      </c>
      <c r="AA56" s="240">
        <f>'Crisis Indicator Data'!Y53</f>
        <v>1</v>
      </c>
      <c r="AB56" s="240">
        <f>'Crisis Indicator Data'!Z53</f>
        <v>3</v>
      </c>
      <c r="AC56" s="240">
        <f>'Crisis Indicator Data'!AA53</f>
        <v>0</v>
      </c>
      <c r="AD56" s="240">
        <f>'Crisis Indicator Data'!AB53</f>
        <v>0</v>
      </c>
      <c r="AE56" s="240">
        <f t="shared" si="21"/>
        <v>2</v>
      </c>
      <c r="AF56" s="240">
        <f>'Crisis Indicator Data'!AC53</f>
        <v>2</v>
      </c>
      <c r="AG56" s="240">
        <f>'Crisis Indicator Data'!AD53</f>
        <v>2</v>
      </c>
      <c r="AH56" s="240">
        <f t="shared" si="22"/>
        <v>4</v>
      </c>
      <c r="AI56" s="240">
        <f>'Crisis Indicator Data'!AE53</f>
        <v>1</v>
      </c>
      <c r="AJ56" s="240">
        <f>'Crisis Indicator Data'!AF53</f>
        <v>1</v>
      </c>
      <c r="AK56" s="240">
        <f>'Crisis Indicator Data'!AG53</f>
        <v>3</v>
      </c>
      <c r="AL56" s="240">
        <f t="shared" si="23"/>
        <v>4</v>
      </c>
      <c r="AM56" s="233">
        <f t="shared" si="24"/>
        <v>3</v>
      </c>
      <c r="AN56" s="233">
        <f t="shared" si="25"/>
        <v>2.5</v>
      </c>
    </row>
    <row r="57" spans="1:40" ht="13.5" customHeight="1" x14ac:dyDescent="0.35">
      <c r="A57" s="145" t="str">
        <f>'Crisis Indicator Data'!A54</f>
        <v>Drought in Lesotho</v>
      </c>
      <c r="B57" s="146" t="str">
        <f>'Crisis Indicator Data'!B54</f>
        <v>Drought</v>
      </c>
      <c r="C57" s="146" t="str">
        <f>'Crisis Indicator Data'!C54</f>
        <v>LSO002</v>
      </c>
      <c r="D57" s="146" t="str">
        <f>'Crisis Indicator Data'!D54</f>
        <v>Lesotho</v>
      </c>
      <c r="E57" s="147" t="str">
        <f>'Crisis Indicator Data'!E54</f>
        <v>LSO</v>
      </c>
      <c r="F57" s="23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1.1000000000000001</v>
      </c>
      <c r="G57" s="233">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2.2999999999999998</v>
      </c>
      <c r="H57" s="233">
        <f t="shared" si="13"/>
        <v>1.7</v>
      </c>
      <c r="I57" s="23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v>
      </c>
      <c r="J57" s="23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33">
        <f t="shared" si="14"/>
        <v>0</v>
      </c>
      <c r="L57" s="23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33">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2.5</v>
      </c>
      <c r="N57" s="233">
        <f t="shared" si="15"/>
        <v>3.05</v>
      </c>
      <c r="O57" s="233">
        <f t="shared" si="16"/>
        <v>1.5833333333333333</v>
      </c>
      <c r="P57" s="233">
        <f>IF(B57="Regional crisis",VLOOKUP(C57,'Regional Crises'!$B$1:$R$69,12,FALSE),VLOOKUP(E57,'Country Indicator Data'!$B$4:$I$300,8,FALSE))</f>
        <v>0</v>
      </c>
      <c r="Q57" s="23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1.4</v>
      </c>
      <c r="R57" s="233">
        <f t="shared" si="17"/>
        <v>0.7</v>
      </c>
      <c r="S57" s="23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23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2.9</v>
      </c>
      <c r="U57" s="233">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2.5</v>
      </c>
      <c r="V57" s="23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1.9</v>
      </c>
      <c r="W57" s="233">
        <f t="shared" si="18"/>
        <v>2.6</v>
      </c>
      <c r="X57" s="233">
        <f t="shared" si="19"/>
        <v>1.6</v>
      </c>
      <c r="Y57" s="240">
        <f>IF('Core Indicators'!FC54="x","x",IF('Core Indicators'!FC54&gt;=5,5,IF('Core Indicators'!FC54&gt;=4,4,IF('Core Indicators'!FC54&gt;=3,3,IF('Core Indicators'!FC54&gt;=2,2,IF('Core Indicators'!FC54&gt;=1,1,0))))))</f>
        <v>1</v>
      </c>
      <c r="Z57" s="233">
        <f t="shared" si="20"/>
        <v>1</v>
      </c>
      <c r="AA57" s="240">
        <f>'Crisis Indicator Data'!Y54</f>
        <v>1</v>
      </c>
      <c r="AB57" s="240">
        <f>'Crisis Indicator Data'!Z54</f>
        <v>0</v>
      </c>
      <c r="AC57" s="240">
        <f>'Crisis Indicator Data'!AA54</f>
        <v>0</v>
      </c>
      <c r="AD57" s="240">
        <f>'Crisis Indicator Data'!AB54</f>
        <v>0</v>
      </c>
      <c r="AE57" s="240">
        <f t="shared" si="21"/>
        <v>1</v>
      </c>
      <c r="AF57" s="240">
        <f>'Crisis Indicator Data'!AC54</f>
        <v>0</v>
      </c>
      <c r="AG57" s="240">
        <f>'Crisis Indicator Data'!AD54</f>
        <v>2</v>
      </c>
      <c r="AH57" s="240">
        <f t="shared" si="22"/>
        <v>2</v>
      </c>
      <c r="AI57" s="240">
        <f>'Crisis Indicator Data'!AE54</f>
        <v>0</v>
      </c>
      <c r="AJ57" s="240">
        <f>'Crisis Indicator Data'!AF54</f>
        <v>0</v>
      </c>
      <c r="AK57" s="240">
        <f>'Crisis Indicator Data'!AG54</f>
        <v>0</v>
      </c>
      <c r="AL57" s="240">
        <f t="shared" si="23"/>
        <v>0</v>
      </c>
      <c r="AM57" s="233">
        <f t="shared" si="24"/>
        <v>1</v>
      </c>
      <c r="AN57" s="233">
        <f t="shared" si="25"/>
        <v>1</v>
      </c>
    </row>
    <row r="58" spans="1:40" ht="13.5" customHeight="1" x14ac:dyDescent="0.35">
      <c r="A58" s="145" t="str">
        <f>'Crisis Indicator Data'!A55</f>
        <v>Mixed migration flows in Morocco</v>
      </c>
      <c r="B58" s="146" t="str">
        <f>'Crisis Indicator Data'!B55</f>
        <v>International displacement</v>
      </c>
      <c r="C58" s="146" t="str">
        <f>'Crisis Indicator Data'!C55</f>
        <v>MAR002</v>
      </c>
      <c r="D58" s="146" t="str">
        <f>'Crisis Indicator Data'!D55</f>
        <v>Morocco</v>
      </c>
      <c r="E58" s="147" t="str">
        <f>'Crisis Indicator Data'!E55</f>
        <v>MAR</v>
      </c>
      <c r="F58" s="23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3.2</v>
      </c>
      <c r="G58" s="233">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3.2</v>
      </c>
      <c r="H58" s="233">
        <f t="shared" si="13"/>
        <v>3.2</v>
      </c>
      <c r="I58" s="23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2.5</v>
      </c>
      <c r="J58" s="23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4</v>
      </c>
      <c r="K58" s="233">
        <f t="shared" si="14"/>
        <v>3.25</v>
      </c>
      <c r="L58" s="233">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233">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1.8</v>
      </c>
      <c r="N58" s="233">
        <f t="shared" si="15"/>
        <v>2.5499999999999998</v>
      </c>
      <c r="O58" s="233">
        <f t="shared" si="16"/>
        <v>3</v>
      </c>
      <c r="P58" s="233">
        <f>IF(B58="Regional crisis",VLOOKUP(C58,'Regional Crises'!$B$1:$R$69,12,FALSE),VLOOKUP(E58,'Country Indicator Data'!$B$4:$I$300,8,FALSE))</f>
        <v>6</v>
      </c>
      <c r="Q58" s="23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3.2</v>
      </c>
      <c r="R58" s="233">
        <f t="shared" si="17"/>
        <v>4.5999999999999996</v>
      </c>
      <c r="S58" s="23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23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2.6</v>
      </c>
      <c r="U58" s="233">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3.4</v>
      </c>
      <c r="V58" s="23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3.2</v>
      </c>
      <c r="W58" s="233">
        <f t="shared" si="18"/>
        <v>3.1</v>
      </c>
      <c r="X58" s="233">
        <f t="shared" si="19"/>
        <v>3.6</v>
      </c>
      <c r="Y58" s="240">
        <f>IF('Core Indicators'!FC55="x","x",IF('Core Indicators'!FC55&gt;=5,5,IF('Core Indicators'!FC55&gt;=4,4,IF('Core Indicators'!FC55&gt;=3,3,IF('Core Indicators'!FC55&gt;=2,2,IF('Core Indicators'!FC55&gt;=1,1,0))))))</f>
        <v>1</v>
      </c>
      <c r="Z58" s="233">
        <f t="shared" si="20"/>
        <v>1</v>
      </c>
      <c r="AA58" s="240">
        <f>'Crisis Indicator Data'!Y55</f>
        <v>2</v>
      </c>
      <c r="AB58" s="240">
        <f>'Crisis Indicator Data'!Z55</f>
        <v>1</v>
      </c>
      <c r="AC58" s="240">
        <f>'Crisis Indicator Data'!AA55</f>
        <v>1</v>
      </c>
      <c r="AD58" s="240">
        <f>'Crisis Indicator Data'!AB55</f>
        <v>0</v>
      </c>
      <c r="AE58" s="240">
        <f t="shared" si="21"/>
        <v>2</v>
      </c>
      <c r="AF58" s="240">
        <f>'Crisis Indicator Data'!AC55</f>
        <v>2</v>
      </c>
      <c r="AG58" s="240">
        <f>'Crisis Indicator Data'!AD55</f>
        <v>2</v>
      </c>
      <c r="AH58" s="240">
        <f t="shared" si="22"/>
        <v>4</v>
      </c>
      <c r="AI58" s="240">
        <f>'Crisis Indicator Data'!AE55</f>
        <v>0</v>
      </c>
      <c r="AJ58" s="240">
        <f>'Crisis Indicator Data'!AF55</f>
        <v>1</v>
      </c>
      <c r="AK58" s="240">
        <f>'Crisis Indicator Data'!AG55</f>
        <v>0</v>
      </c>
      <c r="AL58" s="240">
        <f t="shared" si="23"/>
        <v>1</v>
      </c>
      <c r="AM58" s="233">
        <f t="shared" si="24"/>
        <v>2</v>
      </c>
      <c r="AN58" s="233">
        <f t="shared" si="25"/>
        <v>1.5</v>
      </c>
    </row>
    <row r="59" spans="1:40" ht="13.5" customHeight="1" x14ac:dyDescent="0.35">
      <c r="A59" s="145" t="str">
        <f>'Crisis Indicator Data'!A56</f>
        <v>Drought in Madagascar</v>
      </c>
      <c r="B59" s="146" t="str">
        <f>'Crisis Indicator Data'!B56</f>
        <v>Drought</v>
      </c>
      <c r="C59" s="146" t="str">
        <f>'Crisis Indicator Data'!C56</f>
        <v>MDG002</v>
      </c>
      <c r="D59" s="146" t="str">
        <f>'Crisis Indicator Data'!D56</f>
        <v>Madagascar</v>
      </c>
      <c r="E59" s="147" t="str">
        <f>'Crisis Indicator Data'!E56</f>
        <v>MDG</v>
      </c>
      <c r="F59" s="23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3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2.2999999999999998</v>
      </c>
      <c r="H59" s="233">
        <f t="shared" si="13"/>
        <v>2.5999999999999996</v>
      </c>
      <c r="I59" s="23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3.1</v>
      </c>
      <c r="J59" s="23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233">
        <f t="shared" si="14"/>
        <v>1.55</v>
      </c>
      <c r="L59" s="233" t="str">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x</v>
      </c>
      <c r="M59" s="23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2.2000000000000002</v>
      </c>
      <c r="N59" s="233">
        <f t="shared" si="15"/>
        <v>2.2000000000000002</v>
      </c>
      <c r="O59" s="233">
        <f t="shared" si="16"/>
        <v>2.1166666666666667</v>
      </c>
      <c r="P59" s="233">
        <f>IF(B59="Regional crisis",VLOOKUP(C59,'Regional Crises'!$B$1:$R$69,12,FALSE),VLOOKUP(E59,'Country Indicator Data'!$B$4:$I$300,8,FALSE))</f>
        <v>0</v>
      </c>
      <c r="Q59" s="23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3.7</v>
      </c>
      <c r="R59" s="233">
        <f t="shared" si="17"/>
        <v>1.85</v>
      </c>
      <c r="S59" s="23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3.8</v>
      </c>
      <c r="T59" s="23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3.5</v>
      </c>
      <c r="U59" s="23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3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v>
      </c>
      <c r="W59" s="233">
        <f t="shared" si="18"/>
        <v>3.1</v>
      </c>
      <c r="X59" s="233">
        <f t="shared" si="19"/>
        <v>2.4</v>
      </c>
      <c r="Y59" s="240">
        <f>IF('Core Indicators'!FC56="x","x",IF('Core Indicators'!FC56&gt;=5,5,IF('Core Indicators'!FC56&gt;=4,4,IF('Core Indicators'!FC56&gt;=3,3,IF('Core Indicators'!FC56&gt;=2,2,IF('Core Indicators'!FC56&gt;=1,1,0))))))</f>
        <v>1</v>
      </c>
      <c r="Z59" s="233">
        <f t="shared" si="20"/>
        <v>1</v>
      </c>
      <c r="AA59" s="240">
        <f>'Crisis Indicator Data'!Y56</f>
        <v>1</v>
      </c>
      <c r="AB59" s="240">
        <f>'Crisis Indicator Data'!Z56</f>
        <v>0</v>
      </c>
      <c r="AC59" s="240">
        <f>'Crisis Indicator Data'!AA56</f>
        <v>0</v>
      </c>
      <c r="AD59" s="240">
        <f>'Crisis Indicator Data'!AB56</f>
        <v>0</v>
      </c>
      <c r="AE59" s="240">
        <f t="shared" si="21"/>
        <v>1</v>
      </c>
      <c r="AF59" s="240">
        <f>'Crisis Indicator Data'!AC56</f>
        <v>0</v>
      </c>
      <c r="AG59" s="240">
        <f>'Crisis Indicator Data'!AD56</f>
        <v>2</v>
      </c>
      <c r="AH59" s="240">
        <f t="shared" si="22"/>
        <v>2</v>
      </c>
      <c r="AI59" s="240">
        <f>'Crisis Indicator Data'!AE56</f>
        <v>1</v>
      </c>
      <c r="AJ59" s="240">
        <f>'Crisis Indicator Data'!AF56</f>
        <v>0</v>
      </c>
      <c r="AK59" s="240">
        <f>'Crisis Indicator Data'!AG56</f>
        <v>2</v>
      </c>
      <c r="AL59" s="240">
        <f t="shared" si="23"/>
        <v>3</v>
      </c>
      <c r="AM59" s="233">
        <f t="shared" si="24"/>
        <v>2</v>
      </c>
      <c r="AN59" s="233">
        <f t="shared" si="25"/>
        <v>1.5</v>
      </c>
    </row>
    <row r="60" spans="1:40" ht="13.5" customHeight="1" x14ac:dyDescent="0.35">
      <c r="A60" s="145" t="str">
        <f>'Crisis Indicator Data'!A57</f>
        <v>Multiple crisis in Mexico</v>
      </c>
      <c r="B60" s="146" t="str">
        <f>'Crisis Indicator Data'!B57</f>
        <v>Multiple crises country</v>
      </c>
      <c r="C60" s="146" t="str">
        <f>'Crisis Indicator Data'!C57</f>
        <v>MEX001</v>
      </c>
      <c r="D60" s="146" t="str">
        <f>'Crisis Indicator Data'!D57</f>
        <v>Mexico</v>
      </c>
      <c r="E60" s="147" t="str">
        <f>'Crisis Indicator Data'!E57</f>
        <v>MEX</v>
      </c>
      <c r="F60" s="23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1.4</v>
      </c>
      <c r="G60" s="23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v>
      </c>
      <c r="H60" s="233">
        <f t="shared" si="13"/>
        <v>1.7</v>
      </c>
      <c r="I60" s="23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1.7</v>
      </c>
      <c r="J60" s="23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1.1000000000000001</v>
      </c>
      <c r="K60" s="233">
        <f t="shared" si="14"/>
        <v>1.4</v>
      </c>
      <c r="L60" s="23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2.2000000000000002</v>
      </c>
      <c r="M60" s="23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2.6</v>
      </c>
      <c r="N60" s="233">
        <f t="shared" si="15"/>
        <v>2.4000000000000004</v>
      </c>
      <c r="O60" s="233">
        <f t="shared" si="16"/>
        <v>1.8333333333333333</v>
      </c>
      <c r="P60" s="233">
        <f>IF(B60="Regional crisis",VLOOKUP(C60,'Regional Crises'!$B$1:$R$69,12,FALSE),VLOOKUP(E60,'Country Indicator Data'!$B$4:$I$300,8,FALSE))</f>
        <v>8</v>
      </c>
      <c r="Q60" s="233">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5</v>
      </c>
      <c r="R60" s="233">
        <f t="shared" si="17"/>
        <v>6.5</v>
      </c>
      <c r="S60" s="23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3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3.2</v>
      </c>
      <c r="U60" s="23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2.5</v>
      </c>
      <c r="V60" s="23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1.9</v>
      </c>
      <c r="W60" s="233">
        <f t="shared" si="18"/>
        <v>2.8</v>
      </c>
      <c r="X60" s="233">
        <f t="shared" si="19"/>
        <v>3.7</v>
      </c>
      <c r="Y60" s="240">
        <f>IF('Core Indicators'!FC57="x","x",IF('Core Indicators'!FC57&gt;=5,5,IF('Core Indicators'!FC57&gt;=4,4,IF('Core Indicators'!FC57&gt;=3,3,IF('Core Indicators'!FC57&gt;=2,2,IF('Core Indicators'!FC57&gt;=1,1,0))))))</f>
        <v>3</v>
      </c>
      <c r="Z60" s="233">
        <f t="shared" si="20"/>
        <v>3</v>
      </c>
      <c r="AA60" s="240">
        <f>'Crisis Indicator Data'!Y57</f>
        <v>0</v>
      </c>
      <c r="AB60" s="240">
        <f>'Crisis Indicator Data'!Z57</f>
        <v>2</v>
      </c>
      <c r="AC60" s="240">
        <f>'Crisis Indicator Data'!AA57</f>
        <v>2</v>
      </c>
      <c r="AD60" s="240">
        <f>'Crisis Indicator Data'!AB57</f>
        <v>0</v>
      </c>
      <c r="AE60" s="240">
        <f t="shared" si="21"/>
        <v>2</v>
      </c>
      <c r="AF60" s="240">
        <f>'Crisis Indicator Data'!AC57</f>
        <v>2</v>
      </c>
      <c r="AG60" s="240">
        <f>'Crisis Indicator Data'!AD57</f>
        <v>2</v>
      </c>
      <c r="AH60" s="240">
        <f t="shared" si="22"/>
        <v>4</v>
      </c>
      <c r="AI60" s="240">
        <f>'Crisis Indicator Data'!AE57</f>
        <v>1</v>
      </c>
      <c r="AJ60" s="240">
        <f>'Crisis Indicator Data'!AF57</f>
        <v>0</v>
      </c>
      <c r="AK60" s="240">
        <f>'Crisis Indicator Data'!AG57</f>
        <v>2</v>
      </c>
      <c r="AL60" s="240">
        <f t="shared" si="23"/>
        <v>3</v>
      </c>
      <c r="AM60" s="233">
        <f t="shared" si="24"/>
        <v>3</v>
      </c>
      <c r="AN60" s="233">
        <f t="shared" si="25"/>
        <v>3</v>
      </c>
    </row>
    <row r="61" spans="1:40" ht="13.5" customHeight="1" x14ac:dyDescent="0.35">
      <c r="A61" s="145" t="str">
        <f>'Crisis Indicator Data'!A58</f>
        <v>Criminal Violence in Mexico</v>
      </c>
      <c r="B61" s="146" t="str">
        <f>'Crisis Indicator Data'!B58</f>
        <v>Other type of violence</v>
      </c>
      <c r="C61" s="146" t="str">
        <f>'Crisis Indicator Data'!C58</f>
        <v>MEX002</v>
      </c>
      <c r="D61" s="146" t="str">
        <f>'Crisis Indicator Data'!D58</f>
        <v>Mexico</v>
      </c>
      <c r="E61" s="147" t="str">
        <f>'Crisis Indicator Data'!E58</f>
        <v>MEX</v>
      </c>
      <c r="F61" s="23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3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33">
        <f t="shared" si="13"/>
        <v>1.7</v>
      </c>
      <c r="I61" s="23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3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33">
        <f t="shared" si="14"/>
        <v>1.4</v>
      </c>
      <c r="L61" s="233">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3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33">
        <f t="shared" si="15"/>
        <v>2.4000000000000004</v>
      </c>
      <c r="O61" s="233">
        <f t="shared" si="16"/>
        <v>1.8333333333333333</v>
      </c>
      <c r="P61" s="233">
        <f>IF(B61="Regional crisis",VLOOKUP(C61,'Regional Crises'!$B$1:$R$69,12,FALSE),VLOOKUP(E61,'Country Indicator Data'!$B$4:$I$300,8,FALSE))</f>
        <v>8</v>
      </c>
      <c r="Q61" s="233">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33">
        <f t="shared" si="17"/>
        <v>6.5</v>
      </c>
      <c r="S61" s="23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3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3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3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33">
        <f t="shared" si="18"/>
        <v>2.8</v>
      </c>
      <c r="X61" s="233">
        <f t="shared" si="19"/>
        <v>3.7</v>
      </c>
      <c r="Y61" s="240">
        <f>IF('Core Indicators'!FC58="x","x",IF('Core Indicators'!FC58&gt;=5,5,IF('Core Indicators'!FC58&gt;=4,4,IF('Core Indicators'!FC58&gt;=3,3,IF('Core Indicators'!FC58&gt;=2,2,IF('Core Indicators'!FC58&gt;=1,1,0))))))</f>
        <v>4</v>
      </c>
      <c r="Z61" s="233">
        <f t="shared" si="20"/>
        <v>4</v>
      </c>
      <c r="AA61" s="240">
        <f>'Crisis Indicator Data'!Y58</f>
        <v>0</v>
      </c>
      <c r="AB61" s="240">
        <f>'Crisis Indicator Data'!Z58</f>
        <v>2</v>
      </c>
      <c r="AC61" s="240">
        <f>'Crisis Indicator Data'!AA58</f>
        <v>1</v>
      </c>
      <c r="AD61" s="240">
        <f>'Crisis Indicator Data'!AB58</f>
        <v>0</v>
      </c>
      <c r="AE61" s="240">
        <f t="shared" si="21"/>
        <v>2</v>
      </c>
      <c r="AF61" s="240">
        <f>'Crisis Indicator Data'!AC58</f>
        <v>0</v>
      </c>
      <c r="AG61" s="240">
        <f>'Crisis Indicator Data'!AD58</f>
        <v>2</v>
      </c>
      <c r="AH61" s="240">
        <f t="shared" si="22"/>
        <v>2</v>
      </c>
      <c r="AI61" s="240">
        <f>'Crisis Indicator Data'!AE58</f>
        <v>1</v>
      </c>
      <c r="AJ61" s="240">
        <f>'Crisis Indicator Data'!AF58</f>
        <v>0</v>
      </c>
      <c r="AK61" s="240">
        <f>'Crisis Indicator Data'!AG58</f>
        <v>1</v>
      </c>
      <c r="AL61" s="240">
        <f t="shared" si="23"/>
        <v>2</v>
      </c>
      <c r="AM61" s="233">
        <f t="shared" si="24"/>
        <v>2</v>
      </c>
      <c r="AN61" s="233">
        <f t="shared" si="25"/>
        <v>3</v>
      </c>
    </row>
    <row r="62" spans="1:40" ht="13.5" customHeight="1" x14ac:dyDescent="0.35">
      <c r="A62" s="145" t="str">
        <f>'Crisis Indicator Data'!A59</f>
        <v>Mixed Migration in Mexico</v>
      </c>
      <c r="B62" s="146" t="str">
        <f>'Crisis Indicator Data'!B59</f>
        <v>International displacement</v>
      </c>
      <c r="C62" s="146" t="str">
        <f>'Crisis Indicator Data'!C59</f>
        <v>MEX003</v>
      </c>
      <c r="D62" s="146" t="str">
        <f>'Crisis Indicator Data'!D59</f>
        <v>Mexico</v>
      </c>
      <c r="E62" s="147" t="str">
        <f>'Crisis Indicator Data'!E59</f>
        <v>MEX</v>
      </c>
      <c r="F62" s="23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1.4</v>
      </c>
      <c r="G62" s="23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v>
      </c>
      <c r="H62" s="233">
        <f t="shared" si="13"/>
        <v>1.7</v>
      </c>
      <c r="I62" s="23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1.7</v>
      </c>
      <c r="J62" s="23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1.1000000000000001</v>
      </c>
      <c r="K62" s="233">
        <f t="shared" si="14"/>
        <v>1.4</v>
      </c>
      <c r="L62" s="233">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2.2000000000000002</v>
      </c>
      <c r="M62" s="23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2.6</v>
      </c>
      <c r="N62" s="233">
        <f t="shared" si="15"/>
        <v>2.4000000000000004</v>
      </c>
      <c r="O62" s="233">
        <f t="shared" si="16"/>
        <v>1.8333333333333333</v>
      </c>
      <c r="P62" s="233">
        <f>IF(B62="Regional crisis",VLOOKUP(C62,'Regional Crises'!$B$1:$R$69,12,FALSE),VLOOKUP(E62,'Country Indicator Data'!$B$4:$I$300,8,FALSE))</f>
        <v>8</v>
      </c>
      <c r="Q62" s="233">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5</v>
      </c>
      <c r="R62" s="233">
        <f t="shared" si="17"/>
        <v>6.5</v>
      </c>
      <c r="S62" s="23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3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3.2</v>
      </c>
      <c r="U62" s="23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2.5</v>
      </c>
      <c r="V62" s="23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1.9</v>
      </c>
      <c r="W62" s="233">
        <f t="shared" si="18"/>
        <v>2.8</v>
      </c>
      <c r="X62" s="233">
        <f t="shared" si="19"/>
        <v>3.7</v>
      </c>
      <c r="Y62" s="240">
        <f>IF('Core Indicators'!FC59="x","x",IF('Core Indicators'!FC59&gt;=5,5,IF('Core Indicators'!FC59&gt;=4,4,IF('Core Indicators'!FC59&gt;=3,3,IF('Core Indicators'!FC59&gt;=2,2,IF('Core Indicators'!FC59&gt;=1,1,0))))))</f>
        <v>3</v>
      </c>
      <c r="Z62" s="233">
        <f t="shared" si="20"/>
        <v>3</v>
      </c>
      <c r="AA62" s="240">
        <f>'Crisis Indicator Data'!Y59</f>
        <v>0</v>
      </c>
      <c r="AB62" s="240">
        <f>'Crisis Indicator Data'!Z59</f>
        <v>2</v>
      </c>
      <c r="AC62" s="240">
        <f>'Crisis Indicator Data'!AA59</f>
        <v>1</v>
      </c>
      <c r="AD62" s="240">
        <f>'Crisis Indicator Data'!AB59</f>
        <v>0</v>
      </c>
      <c r="AE62" s="240">
        <f t="shared" si="21"/>
        <v>2</v>
      </c>
      <c r="AF62" s="240">
        <f>'Crisis Indicator Data'!AC59</f>
        <v>0</v>
      </c>
      <c r="AG62" s="240">
        <f>'Crisis Indicator Data'!AD59</f>
        <v>3</v>
      </c>
      <c r="AH62" s="240">
        <f t="shared" si="22"/>
        <v>3</v>
      </c>
      <c r="AI62" s="240">
        <f>'Crisis Indicator Data'!AE59</f>
        <v>1</v>
      </c>
      <c r="AJ62" s="240">
        <f>'Crisis Indicator Data'!AF59</f>
        <v>0</v>
      </c>
      <c r="AK62" s="240">
        <f>'Crisis Indicator Data'!AG59</f>
        <v>1</v>
      </c>
      <c r="AL62" s="240">
        <f t="shared" si="23"/>
        <v>2</v>
      </c>
      <c r="AM62" s="233">
        <f t="shared" si="24"/>
        <v>2</v>
      </c>
      <c r="AN62" s="233">
        <f t="shared" si="25"/>
        <v>2.5</v>
      </c>
    </row>
    <row r="63" spans="1:40" ht="13.5" customHeight="1" x14ac:dyDescent="0.35">
      <c r="A63" s="145" t="str">
        <f>'Crisis Indicator Data'!A60</f>
        <v>Complex crisis in Mali</v>
      </c>
      <c r="B63" s="146" t="str">
        <f>'Crisis Indicator Data'!B60</f>
        <v>Complex crisis</v>
      </c>
      <c r="C63" s="146" t="str">
        <f>'Crisis Indicator Data'!C60</f>
        <v>MLI001</v>
      </c>
      <c r="D63" s="146" t="str">
        <f>'Crisis Indicator Data'!D60</f>
        <v>Mali</v>
      </c>
      <c r="E63" s="147" t="str">
        <f>'Crisis Indicator Data'!E60</f>
        <v>MLI</v>
      </c>
      <c r="F63" s="23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23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2.1</v>
      </c>
      <c r="H63" s="233">
        <f t="shared" si="13"/>
        <v>1.4</v>
      </c>
      <c r="I63" s="23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0.9</v>
      </c>
      <c r="J63" s="23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33">
        <f t="shared" si="14"/>
        <v>0.45</v>
      </c>
      <c r="L63" s="233">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4.5</v>
      </c>
      <c r="M63" s="23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v>
      </c>
      <c r="N63" s="233">
        <f t="shared" si="15"/>
        <v>2.75</v>
      </c>
      <c r="O63" s="233">
        <f t="shared" si="16"/>
        <v>1.5333333333333332</v>
      </c>
      <c r="P63" s="233">
        <f>IF(B63="Regional crisis",VLOOKUP(C63,'Regional Crises'!$B$1:$R$69,12,FALSE),VLOOKUP(E63,'Country Indicator Data'!$B$4:$I$300,8,FALSE))</f>
        <v>10</v>
      </c>
      <c r="Q63" s="23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4.3</v>
      </c>
      <c r="R63" s="233">
        <f t="shared" si="17"/>
        <v>7.15</v>
      </c>
      <c r="S63" s="23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3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3.3</v>
      </c>
      <c r="U63" s="23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2.8</v>
      </c>
      <c r="V63" s="23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v>
      </c>
      <c r="W63" s="233">
        <f t="shared" si="18"/>
        <v>3.2</v>
      </c>
      <c r="X63" s="233">
        <f t="shared" si="19"/>
        <v>4</v>
      </c>
      <c r="Y63" s="240">
        <f>IF('Core Indicators'!FC60="x","x",IF('Core Indicators'!FC60&gt;=5,5,IF('Core Indicators'!FC60&gt;=4,4,IF('Core Indicators'!FC60&gt;=3,3,IF('Core Indicators'!FC60&gt;=2,2,IF('Core Indicators'!FC60&gt;=1,1,0))))))</f>
        <v>5</v>
      </c>
      <c r="Z63" s="233">
        <f t="shared" si="20"/>
        <v>5</v>
      </c>
      <c r="AA63" s="240">
        <f>'Crisis Indicator Data'!Y60</f>
        <v>0</v>
      </c>
      <c r="AB63" s="240">
        <f>'Crisis Indicator Data'!Z60</f>
        <v>3</v>
      </c>
      <c r="AC63" s="240">
        <f>'Crisis Indicator Data'!AA60</f>
        <v>2</v>
      </c>
      <c r="AD63" s="240">
        <f>'Crisis Indicator Data'!AB60</f>
        <v>3</v>
      </c>
      <c r="AE63" s="240">
        <f t="shared" si="21"/>
        <v>4</v>
      </c>
      <c r="AF63" s="240">
        <f>'Crisis Indicator Data'!AC60</f>
        <v>2</v>
      </c>
      <c r="AG63" s="240">
        <f>'Crisis Indicator Data'!AD60</f>
        <v>3</v>
      </c>
      <c r="AH63" s="240">
        <f t="shared" si="22"/>
        <v>5</v>
      </c>
      <c r="AI63" s="240">
        <f>'Crisis Indicator Data'!AE60</f>
        <v>3</v>
      </c>
      <c r="AJ63" s="240">
        <f>'Crisis Indicator Data'!AF60</f>
        <v>1</v>
      </c>
      <c r="AK63" s="240">
        <f>'Crisis Indicator Data'!AG60</f>
        <v>3</v>
      </c>
      <c r="AL63" s="240">
        <f t="shared" si="23"/>
        <v>5</v>
      </c>
      <c r="AM63" s="233">
        <f t="shared" si="24"/>
        <v>5</v>
      </c>
      <c r="AN63" s="233">
        <f t="shared" si="25"/>
        <v>5</v>
      </c>
    </row>
    <row r="64" spans="1:40" ht="13.5" customHeight="1" x14ac:dyDescent="0.35">
      <c r="A64" s="145" t="str">
        <f>'Crisis Indicator Data'!A61</f>
        <v>Multiple crises in Myanmar</v>
      </c>
      <c r="B64" s="146" t="str">
        <f>'Crisis Indicator Data'!B61</f>
        <v>Multiple crises country</v>
      </c>
      <c r="C64" s="146" t="str">
        <f>'Crisis Indicator Data'!C61</f>
        <v>MMR001</v>
      </c>
      <c r="D64" s="146" t="str">
        <f>'Crisis Indicator Data'!D61</f>
        <v>Myanmar</v>
      </c>
      <c r="E64" s="147" t="str">
        <f>'Crisis Indicator Data'!E61</f>
        <v>MMR</v>
      </c>
      <c r="F64" s="23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5</v>
      </c>
      <c r="G64" s="23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3.4</v>
      </c>
      <c r="H64" s="233">
        <f t="shared" si="13"/>
        <v>4.2</v>
      </c>
      <c r="I64" s="23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2.6</v>
      </c>
      <c r="J64" s="23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3</v>
      </c>
      <c r="K64" s="233">
        <f t="shared" si="14"/>
        <v>2.8</v>
      </c>
      <c r="L64" s="23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233">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0.7</v>
      </c>
      <c r="N64" s="233">
        <f t="shared" si="15"/>
        <v>1.9</v>
      </c>
      <c r="O64" s="233">
        <f t="shared" si="16"/>
        <v>2.9666666666666668</v>
      </c>
      <c r="P64" s="233">
        <f>IF(B64="Regional crisis",VLOOKUP(C64,'Regional Crises'!$B$1:$R$69,12,FALSE),VLOOKUP(E64,'Country Indicator Data'!$B$4:$I$300,8,FALSE))</f>
        <v>8</v>
      </c>
      <c r="Q64" s="23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5</v>
      </c>
      <c r="R64" s="233">
        <f t="shared" si="17"/>
        <v>6.5</v>
      </c>
      <c r="S64" s="23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3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3.6</v>
      </c>
      <c r="U64" s="23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23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3.5</v>
      </c>
      <c r="W64" s="233">
        <f t="shared" si="18"/>
        <v>3.6</v>
      </c>
      <c r="X64" s="233">
        <f t="shared" si="19"/>
        <v>4.4000000000000004</v>
      </c>
      <c r="Y64" s="240">
        <f>IF('Core Indicators'!FC61="x","x",IF('Core Indicators'!FC61&gt;=5,5,IF('Core Indicators'!FC61&gt;=4,4,IF('Core Indicators'!FC61&gt;=3,3,IF('Core Indicators'!FC61&gt;=2,2,IF('Core Indicators'!FC61&gt;=1,1,0))))))</f>
        <v>4</v>
      </c>
      <c r="Z64" s="233">
        <f t="shared" si="20"/>
        <v>4</v>
      </c>
      <c r="AA64" s="240">
        <f>'Crisis Indicator Data'!Y61</f>
        <v>2</v>
      </c>
      <c r="AB64" s="240">
        <f>'Crisis Indicator Data'!Z61</f>
        <v>3</v>
      </c>
      <c r="AC64" s="240">
        <f>'Crisis Indicator Data'!AA61</f>
        <v>3</v>
      </c>
      <c r="AD64" s="240">
        <f>'Crisis Indicator Data'!AB61</f>
        <v>3</v>
      </c>
      <c r="AE64" s="240">
        <f t="shared" si="21"/>
        <v>5</v>
      </c>
      <c r="AF64" s="240">
        <f>'Crisis Indicator Data'!AC61</f>
        <v>3</v>
      </c>
      <c r="AG64" s="240">
        <f>'Crisis Indicator Data'!AD61</f>
        <v>3</v>
      </c>
      <c r="AH64" s="240">
        <f t="shared" si="22"/>
        <v>5</v>
      </c>
      <c r="AI64" s="240">
        <f>'Crisis Indicator Data'!AE61</f>
        <v>3</v>
      </c>
      <c r="AJ64" s="240">
        <f>'Crisis Indicator Data'!AF61</f>
        <v>1</v>
      </c>
      <c r="AK64" s="240">
        <f>'Crisis Indicator Data'!AG61</f>
        <v>3</v>
      </c>
      <c r="AL64" s="240">
        <f t="shared" si="23"/>
        <v>5</v>
      </c>
      <c r="AM64" s="233">
        <f t="shared" si="24"/>
        <v>5</v>
      </c>
      <c r="AN64" s="233">
        <f t="shared" si="25"/>
        <v>4.5</v>
      </c>
    </row>
    <row r="65" spans="1:40" ht="13.5" customHeight="1" x14ac:dyDescent="0.35">
      <c r="A65" s="145" t="str">
        <f>'Crisis Indicator Data'!A62</f>
        <v>Rakhine Conflict</v>
      </c>
      <c r="B65" s="146" t="str">
        <f>'Crisis Indicator Data'!B62</f>
        <v>Conflict</v>
      </c>
      <c r="C65" s="146" t="str">
        <f>'Crisis Indicator Data'!C62</f>
        <v>MMR002</v>
      </c>
      <c r="D65" s="146" t="str">
        <f>'Crisis Indicator Data'!D62</f>
        <v>Myanmar</v>
      </c>
      <c r="E65" s="147" t="str">
        <f>'Crisis Indicator Data'!E62</f>
        <v>MMR</v>
      </c>
      <c r="F65" s="23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3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33">
        <f t="shared" si="13"/>
        <v>4.2</v>
      </c>
      <c r="I65" s="23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3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33">
        <f t="shared" si="14"/>
        <v>2.8</v>
      </c>
      <c r="L65" s="23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33">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33">
        <f t="shared" si="15"/>
        <v>1.9</v>
      </c>
      <c r="O65" s="233">
        <f t="shared" si="16"/>
        <v>2.9666666666666668</v>
      </c>
      <c r="P65" s="233">
        <f>IF(B65="Regional crisis",VLOOKUP(C65,'Regional Crises'!$B$1:$R$69,12,FALSE),VLOOKUP(E65,'Country Indicator Data'!$B$4:$I$300,8,FALSE))</f>
        <v>8</v>
      </c>
      <c r="Q65" s="23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33">
        <f t="shared" si="17"/>
        <v>6.5</v>
      </c>
      <c r="S65" s="23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3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3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3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33">
        <f t="shared" si="18"/>
        <v>3.6</v>
      </c>
      <c r="X65" s="233">
        <f t="shared" si="19"/>
        <v>4.4000000000000004</v>
      </c>
      <c r="Y65" s="240">
        <f>IF('Core Indicators'!FC62="x","x",IF('Core Indicators'!FC62&gt;=5,5,IF('Core Indicators'!FC62&gt;=4,4,IF('Core Indicators'!FC62&gt;=3,3,IF('Core Indicators'!FC62&gt;=2,2,IF('Core Indicators'!FC62&gt;=1,1,0))))))</f>
        <v>4</v>
      </c>
      <c r="Z65" s="233">
        <f t="shared" si="20"/>
        <v>4</v>
      </c>
      <c r="AA65" s="240">
        <f>'Crisis Indicator Data'!Y62</f>
        <v>2</v>
      </c>
      <c r="AB65" s="240">
        <f>'Crisis Indicator Data'!Z62</f>
        <v>3</v>
      </c>
      <c r="AC65" s="240">
        <f>'Crisis Indicator Data'!AA62</f>
        <v>2</v>
      </c>
      <c r="AD65" s="240">
        <f>'Crisis Indicator Data'!AB62</f>
        <v>3</v>
      </c>
      <c r="AE65" s="240">
        <f t="shared" si="21"/>
        <v>5</v>
      </c>
      <c r="AF65" s="240">
        <f>'Crisis Indicator Data'!AC62</f>
        <v>3</v>
      </c>
      <c r="AG65" s="240">
        <f>'Crisis Indicator Data'!AD62</f>
        <v>3</v>
      </c>
      <c r="AH65" s="240">
        <f t="shared" si="22"/>
        <v>5</v>
      </c>
      <c r="AI65" s="240">
        <f>'Crisis Indicator Data'!AE62</f>
        <v>3</v>
      </c>
      <c r="AJ65" s="240">
        <f>'Crisis Indicator Data'!AF62</f>
        <v>1</v>
      </c>
      <c r="AK65" s="240">
        <f>'Crisis Indicator Data'!AG62</f>
        <v>2</v>
      </c>
      <c r="AL65" s="240">
        <f t="shared" si="23"/>
        <v>4</v>
      </c>
      <c r="AM65" s="233">
        <f t="shared" si="24"/>
        <v>5</v>
      </c>
      <c r="AN65" s="233">
        <f t="shared" si="25"/>
        <v>4.5</v>
      </c>
    </row>
    <row r="66" spans="1:40" ht="13.5" customHeight="1" x14ac:dyDescent="0.35">
      <c r="A66" s="145" t="str">
        <f>'Crisis Indicator Data'!A63</f>
        <v>Kachin and Shan Conflict</v>
      </c>
      <c r="B66" s="146" t="str">
        <f>'Crisis Indicator Data'!B63</f>
        <v>Conflict</v>
      </c>
      <c r="C66" s="146" t="str">
        <f>'Crisis Indicator Data'!C63</f>
        <v>MMR003</v>
      </c>
      <c r="D66" s="146" t="str">
        <f>'Crisis Indicator Data'!D63</f>
        <v>Myanmar</v>
      </c>
      <c r="E66" s="147" t="str">
        <f>'Crisis Indicator Data'!E63</f>
        <v>MMR</v>
      </c>
      <c r="F66" s="23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3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33">
        <f t="shared" si="13"/>
        <v>4.2</v>
      </c>
      <c r="I66" s="23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3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33">
        <f t="shared" si="14"/>
        <v>2.8</v>
      </c>
      <c r="L66" s="23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33">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33">
        <f t="shared" si="15"/>
        <v>1.9</v>
      </c>
      <c r="O66" s="233">
        <f t="shared" si="16"/>
        <v>2.9666666666666668</v>
      </c>
      <c r="P66" s="233">
        <f>IF(B66="Regional crisis",VLOOKUP(C66,'Regional Crises'!$B$1:$R$69,12,FALSE),VLOOKUP(E66,'Country Indicator Data'!$B$4:$I$300,8,FALSE))</f>
        <v>8</v>
      </c>
      <c r="Q66" s="23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33">
        <f t="shared" si="17"/>
        <v>6.5</v>
      </c>
      <c r="S66" s="23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3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3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3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33">
        <f t="shared" si="18"/>
        <v>3.6</v>
      </c>
      <c r="X66" s="233">
        <f t="shared" si="19"/>
        <v>4.4000000000000004</v>
      </c>
      <c r="Y66" s="240">
        <f>IF('Core Indicators'!FC63="x","x",IF('Core Indicators'!FC63&gt;=5,5,IF('Core Indicators'!FC63&gt;=4,4,IF('Core Indicators'!FC63&gt;=3,3,IF('Core Indicators'!FC63&gt;=2,2,IF('Core Indicators'!FC63&gt;=1,1,0))))))</f>
        <v>3</v>
      </c>
      <c r="Z66" s="233">
        <f t="shared" si="20"/>
        <v>3</v>
      </c>
      <c r="AA66" s="240">
        <f>'Crisis Indicator Data'!Y63</f>
        <v>2</v>
      </c>
      <c r="AB66" s="240">
        <f>'Crisis Indicator Data'!Z63</f>
        <v>3</v>
      </c>
      <c r="AC66" s="240">
        <f>'Crisis Indicator Data'!AA63</f>
        <v>3</v>
      </c>
      <c r="AD66" s="240">
        <f>'Crisis Indicator Data'!AB63</f>
        <v>3</v>
      </c>
      <c r="AE66" s="240">
        <f t="shared" si="21"/>
        <v>5</v>
      </c>
      <c r="AF66" s="240">
        <f>'Crisis Indicator Data'!AC63</f>
        <v>2</v>
      </c>
      <c r="AG66" s="240">
        <f>'Crisis Indicator Data'!AD63</f>
        <v>3</v>
      </c>
      <c r="AH66" s="240">
        <f t="shared" si="22"/>
        <v>5</v>
      </c>
      <c r="AI66" s="240">
        <f>'Crisis Indicator Data'!AE63</f>
        <v>3</v>
      </c>
      <c r="AJ66" s="240">
        <f>'Crisis Indicator Data'!AF63</f>
        <v>1</v>
      </c>
      <c r="AK66" s="240">
        <f>'Crisis Indicator Data'!AG63</f>
        <v>3</v>
      </c>
      <c r="AL66" s="240">
        <f t="shared" si="23"/>
        <v>5</v>
      </c>
      <c r="AM66" s="233">
        <f t="shared" si="24"/>
        <v>5</v>
      </c>
      <c r="AN66" s="233">
        <f t="shared" si="25"/>
        <v>4</v>
      </c>
    </row>
    <row r="67" spans="1:40" ht="13.5" customHeight="1" x14ac:dyDescent="0.35">
      <c r="A67" s="145" t="str">
        <f>'Crisis Indicator Data'!A64</f>
        <v>Post-coup Violence in Myanmar</v>
      </c>
      <c r="B67" s="146" t="str">
        <f>'Crisis Indicator Data'!B64</f>
        <v>Conflict</v>
      </c>
      <c r="C67" s="146" t="str">
        <f>'Crisis Indicator Data'!C64</f>
        <v>MMR004</v>
      </c>
      <c r="D67" s="146" t="str">
        <f>'Crisis Indicator Data'!D64</f>
        <v>Myanmar</v>
      </c>
      <c r="E67" s="147" t="str">
        <f>'Crisis Indicator Data'!E64</f>
        <v>MMR</v>
      </c>
      <c r="F67" s="23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5</v>
      </c>
      <c r="G67" s="23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3.4</v>
      </c>
      <c r="H67" s="233">
        <f t="shared" si="13"/>
        <v>4.2</v>
      </c>
      <c r="I67" s="23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2.6</v>
      </c>
      <c r="J67" s="23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3</v>
      </c>
      <c r="K67" s="233">
        <f t="shared" si="14"/>
        <v>2.8</v>
      </c>
      <c r="L67" s="23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23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0.7</v>
      </c>
      <c r="N67" s="233">
        <f t="shared" si="15"/>
        <v>1.9</v>
      </c>
      <c r="O67" s="233">
        <f t="shared" si="16"/>
        <v>2.9666666666666668</v>
      </c>
      <c r="P67" s="233">
        <f>IF(B67="Regional crisis",VLOOKUP(C67,'Regional Crises'!$B$1:$R$69,12,FALSE),VLOOKUP(E67,'Country Indicator Data'!$B$4:$I$300,8,FALSE))</f>
        <v>8</v>
      </c>
      <c r="Q67" s="23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233">
        <f t="shared" si="17"/>
        <v>6.5</v>
      </c>
      <c r="S67" s="23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3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23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3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3.5</v>
      </c>
      <c r="W67" s="233">
        <f t="shared" si="18"/>
        <v>3.6</v>
      </c>
      <c r="X67" s="233">
        <f t="shared" si="19"/>
        <v>4.4000000000000004</v>
      </c>
      <c r="Y67" s="240">
        <f>IF('Core Indicators'!FC64="x","x",IF('Core Indicators'!FC64&gt;=5,5,IF('Core Indicators'!FC64&gt;=4,4,IF('Core Indicators'!FC64&gt;=3,3,IF('Core Indicators'!FC64&gt;=2,2,IF('Core Indicators'!FC64&gt;=1,1,0))))))</f>
        <v>3</v>
      </c>
      <c r="Z67" s="233">
        <f t="shared" si="20"/>
        <v>3</v>
      </c>
      <c r="AA67" s="240">
        <f>'Crisis Indicator Data'!Y64</f>
        <v>0</v>
      </c>
      <c r="AB67" s="240">
        <f>'Crisis Indicator Data'!Z64</f>
        <v>0</v>
      </c>
      <c r="AC67" s="240">
        <f>'Crisis Indicator Data'!AA64</f>
        <v>2</v>
      </c>
      <c r="AD67" s="240">
        <f>'Crisis Indicator Data'!AB64</f>
        <v>1</v>
      </c>
      <c r="AE67" s="240">
        <f t="shared" si="21"/>
        <v>2</v>
      </c>
      <c r="AF67" s="240">
        <f>'Crisis Indicator Data'!AC64</f>
        <v>0</v>
      </c>
      <c r="AG67" s="240">
        <f>'Crisis Indicator Data'!AD64</f>
        <v>3</v>
      </c>
      <c r="AH67" s="240">
        <f t="shared" si="22"/>
        <v>3</v>
      </c>
      <c r="AI67" s="240">
        <f>'Crisis Indicator Data'!AE64</f>
        <v>2</v>
      </c>
      <c r="AJ67" s="240">
        <f>'Crisis Indicator Data'!AF64</f>
        <v>1</v>
      </c>
      <c r="AK67" s="240">
        <f>'Crisis Indicator Data'!AG64</f>
        <v>0</v>
      </c>
      <c r="AL67" s="240">
        <f t="shared" si="23"/>
        <v>3</v>
      </c>
      <c r="AM67" s="233">
        <f t="shared" si="24"/>
        <v>3</v>
      </c>
      <c r="AN67" s="233">
        <f t="shared" si="25"/>
        <v>3</v>
      </c>
    </row>
    <row r="68" spans="1:40" ht="13.5" customHeight="1" x14ac:dyDescent="0.35">
      <c r="A68" s="145" t="str">
        <f>'Crisis Indicator Data'!A65</f>
        <v>Cabo Delgado Islamist Insurgency</v>
      </c>
      <c r="B68" s="146" t="str">
        <f>'Crisis Indicator Data'!B65</f>
        <v>Other type of violence</v>
      </c>
      <c r="C68" s="146" t="str">
        <f>'Crisis Indicator Data'!C65</f>
        <v>MOZ004</v>
      </c>
      <c r="D68" s="146" t="str">
        <f>'Crisis Indicator Data'!D65</f>
        <v>Mozambique</v>
      </c>
      <c r="E68" s="147" t="str">
        <f>'Crisis Indicator Data'!E65</f>
        <v>MOZ</v>
      </c>
      <c r="F68" s="23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2.5</v>
      </c>
      <c r="G68" s="23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2.8</v>
      </c>
      <c r="H68" s="233">
        <f t="shared" si="13"/>
        <v>2.65</v>
      </c>
      <c r="I68" s="23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4.5</v>
      </c>
      <c r="J68" s="23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1.7</v>
      </c>
      <c r="K68" s="233">
        <f t="shared" si="14"/>
        <v>3.1</v>
      </c>
      <c r="L68" s="23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3.8</v>
      </c>
      <c r="M68" s="23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3.6</v>
      </c>
      <c r="N68" s="233">
        <f t="shared" si="15"/>
        <v>3.7</v>
      </c>
      <c r="O68" s="233">
        <f t="shared" si="16"/>
        <v>3.15</v>
      </c>
      <c r="P68" s="233">
        <f>IF(B68="Regional crisis",VLOOKUP(C68,'Regional Crises'!$B$1:$R$69,12,FALSE),VLOOKUP(E68,'Country Indicator Data'!$B$4:$I$300,8,FALSE))</f>
        <v>10</v>
      </c>
      <c r="Q68" s="233">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v>
      </c>
      <c r="R68" s="233">
        <f t="shared" si="17"/>
        <v>7</v>
      </c>
      <c r="S68" s="23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3.7</v>
      </c>
      <c r="T68" s="23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23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3.5</v>
      </c>
      <c r="V68" s="23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2.8</v>
      </c>
      <c r="W68" s="233">
        <f t="shared" si="18"/>
        <v>3.4</v>
      </c>
      <c r="X68" s="233">
        <f t="shared" si="19"/>
        <v>4.5</v>
      </c>
      <c r="Y68" s="240">
        <f>IF('Core Indicators'!FC65="x","x",IF('Core Indicators'!FC65&gt;=5,5,IF('Core Indicators'!FC65&gt;=4,4,IF('Core Indicators'!FC65&gt;=3,3,IF('Core Indicators'!FC65&gt;=2,2,IF('Core Indicators'!FC65&gt;=1,1,0))))))</f>
        <v>3</v>
      </c>
      <c r="Z68" s="233">
        <f t="shared" si="20"/>
        <v>3</v>
      </c>
      <c r="AA68" s="240">
        <f>'Crisis Indicator Data'!Y65</f>
        <v>1</v>
      </c>
      <c r="AB68" s="240">
        <f>'Crisis Indicator Data'!Z65</f>
        <v>3</v>
      </c>
      <c r="AC68" s="240">
        <f>'Crisis Indicator Data'!AA65</f>
        <v>2</v>
      </c>
      <c r="AD68" s="240">
        <f>'Crisis Indicator Data'!AB65</f>
        <v>0</v>
      </c>
      <c r="AE68" s="240">
        <f t="shared" si="21"/>
        <v>3</v>
      </c>
      <c r="AF68" s="240">
        <f>'Crisis Indicator Data'!AC65</f>
        <v>2</v>
      </c>
      <c r="AG68" s="240">
        <f>'Crisis Indicator Data'!AD65</f>
        <v>2</v>
      </c>
      <c r="AH68" s="240">
        <f t="shared" si="22"/>
        <v>4</v>
      </c>
      <c r="AI68" s="240">
        <f>'Crisis Indicator Data'!AE65</f>
        <v>3</v>
      </c>
      <c r="AJ68" s="240">
        <f>'Crisis Indicator Data'!AF65</f>
        <v>1</v>
      </c>
      <c r="AK68" s="240">
        <f>'Crisis Indicator Data'!AG65</f>
        <v>2</v>
      </c>
      <c r="AL68" s="240">
        <f t="shared" si="23"/>
        <v>4</v>
      </c>
      <c r="AM68" s="233">
        <f t="shared" si="24"/>
        <v>4</v>
      </c>
      <c r="AN68" s="233">
        <f t="shared" si="25"/>
        <v>3.5</v>
      </c>
    </row>
    <row r="69" spans="1:40" ht="13.5" customHeight="1" x14ac:dyDescent="0.35">
      <c r="A69" s="145" t="str">
        <f>'Crisis Indicator Data'!A66</f>
        <v>Refugees from Mali in Mauritania</v>
      </c>
      <c r="B69" s="146" t="str">
        <f>'Crisis Indicator Data'!B66</f>
        <v>International displacement</v>
      </c>
      <c r="C69" s="146" t="str">
        <f>'Crisis Indicator Data'!C66</f>
        <v>MRT002</v>
      </c>
      <c r="D69" s="146" t="str">
        <f>'Crisis Indicator Data'!D66</f>
        <v>Mauritania</v>
      </c>
      <c r="E69" s="147" t="str">
        <f>'Crisis Indicator Data'!E66</f>
        <v>MRT</v>
      </c>
      <c r="F69" s="23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3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2.9</v>
      </c>
      <c r="H69" s="233">
        <f t="shared" si="13"/>
        <v>3.05</v>
      </c>
      <c r="I69" s="23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3.3</v>
      </c>
      <c r="J69" s="23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233">
        <f t="shared" si="14"/>
        <v>1.65</v>
      </c>
      <c r="L69" s="23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4.0999999999999996</v>
      </c>
      <c r="M69" s="23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v>
      </c>
      <c r="N69" s="233">
        <f t="shared" si="15"/>
        <v>2.5499999999999998</v>
      </c>
      <c r="O69" s="233">
        <f t="shared" si="16"/>
        <v>2.4166666666666665</v>
      </c>
      <c r="P69" s="233">
        <f>IF(B69="Regional crisis",VLOOKUP(C69,'Regional Crises'!$B$1:$R$69,12,FALSE),VLOOKUP(E69,'Country Indicator Data'!$B$4:$I$300,8,FALSE))</f>
        <v>4</v>
      </c>
      <c r="Q69" s="233">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0.7</v>
      </c>
      <c r="R69" s="233">
        <f t="shared" si="17"/>
        <v>2.35</v>
      </c>
      <c r="S69" s="23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3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3.1</v>
      </c>
      <c r="U69" s="23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v>
      </c>
      <c r="V69" s="23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3.3</v>
      </c>
      <c r="W69" s="233">
        <f t="shared" si="18"/>
        <v>3.3</v>
      </c>
      <c r="X69" s="233">
        <f t="shared" si="19"/>
        <v>2.7</v>
      </c>
      <c r="Y69" s="240">
        <f>IF('Core Indicators'!FC66="x","x",IF('Core Indicators'!FC66&gt;=5,5,IF('Core Indicators'!FC66&gt;=4,4,IF('Core Indicators'!FC66&gt;=3,3,IF('Core Indicators'!FC66&gt;=2,2,IF('Core Indicators'!FC66&gt;=1,1,0))))))</f>
        <v>2</v>
      </c>
      <c r="Z69" s="233">
        <f t="shared" si="20"/>
        <v>2</v>
      </c>
      <c r="AA69" s="240">
        <f>'Crisis Indicator Data'!Y66</f>
        <v>2</v>
      </c>
      <c r="AB69" s="240">
        <f>'Crisis Indicator Data'!Z66</f>
        <v>0</v>
      </c>
      <c r="AC69" s="240">
        <f>'Crisis Indicator Data'!AA66</f>
        <v>0</v>
      </c>
      <c r="AD69" s="240">
        <f>'Crisis Indicator Data'!AB66</f>
        <v>0</v>
      </c>
      <c r="AE69" s="240">
        <f t="shared" si="21"/>
        <v>2</v>
      </c>
      <c r="AF69" s="240">
        <f>'Crisis Indicator Data'!AC66</f>
        <v>0</v>
      </c>
      <c r="AG69" s="240">
        <f>'Crisis Indicator Data'!AD66</f>
        <v>0</v>
      </c>
      <c r="AH69" s="240">
        <f t="shared" si="22"/>
        <v>0</v>
      </c>
      <c r="AI69" s="240">
        <f>'Crisis Indicator Data'!AE66</f>
        <v>0</v>
      </c>
      <c r="AJ69" s="240">
        <f>'Crisis Indicator Data'!AF66</f>
        <v>1</v>
      </c>
      <c r="AK69" s="240">
        <f>'Crisis Indicator Data'!AG66</f>
        <v>0</v>
      </c>
      <c r="AL69" s="240">
        <f t="shared" si="23"/>
        <v>1</v>
      </c>
      <c r="AM69" s="233">
        <f t="shared" si="24"/>
        <v>1</v>
      </c>
      <c r="AN69" s="233">
        <f t="shared" si="25"/>
        <v>1.5</v>
      </c>
    </row>
    <row r="70" spans="1:40" ht="13.5" customHeight="1" x14ac:dyDescent="0.35">
      <c r="A70" s="145" t="str">
        <f>'Crisis Indicator Data'!A67</f>
        <v>Food Security in Mauritania</v>
      </c>
      <c r="B70" s="146" t="str">
        <f>'Crisis Indicator Data'!B67</f>
        <v>Drought</v>
      </c>
      <c r="C70" s="146" t="str">
        <f>'Crisis Indicator Data'!C67</f>
        <v>MRT003</v>
      </c>
      <c r="D70" s="146" t="str">
        <f>'Crisis Indicator Data'!D67</f>
        <v>Mauritania</v>
      </c>
      <c r="E70" s="147" t="str">
        <f>'Crisis Indicator Data'!E67</f>
        <v>MRT</v>
      </c>
      <c r="F70" s="23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23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2.9</v>
      </c>
      <c r="H70" s="233">
        <f t="shared" ref="H70:H101" si="26">IF(AND(F70="x",G70="x"),"x",AVERAGE(F70,G70))</f>
        <v>3.05</v>
      </c>
      <c r="I70" s="23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3.3</v>
      </c>
      <c r="J70" s="23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33">
        <f t="shared" ref="K70:K101" si="27">IF(AND(I70="x",J70="x"),"x",AVERAGE(I70,J70))</f>
        <v>1.65</v>
      </c>
      <c r="L70" s="233">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3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v>
      </c>
      <c r="N70" s="233">
        <f t="shared" ref="N70:N101" si="28">IF(AND(L70="x",M70="x"),"x",AVERAGE(L70,M70))</f>
        <v>2.5499999999999998</v>
      </c>
      <c r="O70" s="233">
        <f t="shared" ref="O70:O101" si="29">AVERAGE(H70,K70,N70)</f>
        <v>2.4166666666666665</v>
      </c>
      <c r="P70" s="233">
        <f>IF(B70="Regional crisis",VLOOKUP(C70,'Regional Crises'!$B$1:$R$69,12,FALSE),VLOOKUP(E70,'Country Indicator Data'!$B$4:$I$300,8,FALSE))</f>
        <v>4</v>
      </c>
      <c r="Q70" s="23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0.7</v>
      </c>
      <c r="R70" s="233">
        <f t="shared" ref="R70:R101" si="30">AVERAGE(P70:Q70)</f>
        <v>2.35</v>
      </c>
      <c r="S70" s="23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3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3.1</v>
      </c>
      <c r="U70" s="23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v>
      </c>
      <c r="V70" s="23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3.3</v>
      </c>
      <c r="W70" s="233">
        <f t="shared" ref="W70:W101" si="31">IF(AND(S70="x",V70="x"),"x",ROUND(AVERAGE(S70,V70,T70,U70),1))</f>
        <v>3.3</v>
      </c>
      <c r="X70" s="233">
        <f t="shared" ref="X70:X101" si="32">ROUND(AVERAGE(O70,W70,R70),1)</f>
        <v>2.7</v>
      </c>
      <c r="Y70" s="240">
        <f>IF('Core Indicators'!FC67="x","x",IF('Core Indicators'!FC67&gt;=5,5,IF('Core Indicators'!FC67&gt;=4,4,IF('Core Indicators'!FC67&gt;=3,3,IF('Core Indicators'!FC67&gt;=2,2,IF('Core Indicators'!FC67&gt;=1,1,0))))))</f>
        <v>3</v>
      </c>
      <c r="Z70" s="233">
        <f t="shared" ref="Z70:Z101" si="33">Y70</f>
        <v>3</v>
      </c>
      <c r="AA70" s="240">
        <f>'Crisis Indicator Data'!Y67</f>
        <v>2</v>
      </c>
      <c r="AB70" s="240">
        <f>'Crisis Indicator Data'!Z67</f>
        <v>0</v>
      </c>
      <c r="AC70" s="240">
        <f>'Crisis Indicator Data'!AA67</f>
        <v>0</v>
      </c>
      <c r="AD70" s="240">
        <f>'Crisis Indicator Data'!AB67</f>
        <v>0</v>
      </c>
      <c r="AE70" s="240">
        <f t="shared" ref="AE70:AE101" si="34">IF(SUM(AA70:AD70)=0,0,IF(SUM(AA70,AB70,AC70,AD70)&lt;2,1,IF(SUM(AA70:AD70)&lt;6,2,IF(SUM(AA70:AD70)&lt;8,3,IF(SUM(AA70:AD70)&lt;10,4,5)))))</f>
        <v>2</v>
      </c>
      <c r="AF70" s="240">
        <f>'Crisis Indicator Data'!AC67</f>
        <v>0</v>
      </c>
      <c r="AG70" s="240">
        <f>'Crisis Indicator Data'!AD67</f>
        <v>0</v>
      </c>
      <c r="AH70" s="240">
        <f t="shared" ref="AH70:AH101" si="35">IF(SUM(AF70:AG70)=0,0,IF(SUM(AF70,AG70)=1,1,IF(SUM(AF70:AG70)&lt;3,2,IF(SUM(AF70:AG70)&lt;4,3,IF(SUM(AF70:AG70)&lt;5,4,5)))))</f>
        <v>0</v>
      </c>
      <c r="AI70" s="240">
        <f>'Crisis Indicator Data'!AE67</f>
        <v>0</v>
      </c>
      <c r="AJ70" s="240">
        <f>'Crisis Indicator Data'!AF67</f>
        <v>1</v>
      </c>
      <c r="AK70" s="240">
        <f>'Crisis Indicator Data'!AG67</f>
        <v>0</v>
      </c>
      <c r="AL70" s="240">
        <f t="shared" ref="AL70:AL101" si="36">IF(SUM(AI70:AK70)=0,0,IF(SUM(AI70:AK70)=1,1,IF(SUM(AI70:AK70)&lt;3,2,IF(SUM(AI70:AK70)&lt;5,3,IF(SUM(AI70:AK70)&lt;7,4,5)))))</f>
        <v>1</v>
      </c>
      <c r="AM70" s="233">
        <f t="shared" ref="AM70:AM101" si="37">IF(AA70=3,5,ROUND(AVERAGE(AE70,AH70,AL70),0))</f>
        <v>1</v>
      </c>
      <c r="AN70" s="233">
        <f t="shared" ref="AN70:AN101" si="38">IF(AND(Z70="x",AM70="x"),"x",ROUND(AVERAGE(Z70,AM70),1))</f>
        <v>2</v>
      </c>
    </row>
    <row r="71" spans="1:40" ht="13.5" customHeight="1" x14ac:dyDescent="0.35">
      <c r="A71" s="145" t="str">
        <f>'Crisis Indicator Data'!A68</f>
        <v>Complex crisis in Malawi</v>
      </c>
      <c r="B71" s="146" t="str">
        <f>'Crisis Indicator Data'!B68</f>
        <v>Complex crisis</v>
      </c>
      <c r="C71" s="146" t="str">
        <f>'Crisis Indicator Data'!C68</f>
        <v>MWI002</v>
      </c>
      <c r="D71" s="146" t="str">
        <f>'Crisis Indicator Data'!D68</f>
        <v>Malawi</v>
      </c>
      <c r="E71" s="147" t="str">
        <f>'Crisis Indicator Data'!E68</f>
        <v>MWI</v>
      </c>
      <c r="F71" s="23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23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1.8</v>
      </c>
      <c r="H71" s="233">
        <f t="shared" si="26"/>
        <v>1.6</v>
      </c>
      <c r="I71" s="23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v>
      </c>
      <c r="J71" s="23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33">
        <f t="shared" si="27"/>
        <v>1.5</v>
      </c>
      <c r="L71" s="233">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4.0999999999999996</v>
      </c>
      <c r="M71" s="23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2.5</v>
      </c>
      <c r="N71" s="233">
        <f t="shared" si="28"/>
        <v>3.3</v>
      </c>
      <c r="O71" s="233">
        <f t="shared" si="29"/>
        <v>2.1333333333333333</v>
      </c>
      <c r="P71" s="233">
        <f>IF(B71="Regional crisis",VLOOKUP(C71,'Regional Crises'!$B$1:$R$69,12,FALSE),VLOOKUP(E71,'Country Indicator Data'!$B$4:$I$300,8,FALSE))</f>
        <v>0</v>
      </c>
      <c r="Q71" s="23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2.4</v>
      </c>
      <c r="R71" s="233">
        <f t="shared" si="30"/>
        <v>1.2</v>
      </c>
      <c r="S71" s="23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3.5</v>
      </c>
      <c r="T71" s="23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2.8</v>
      </c>
      <c r="U71" s="23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2.2999999999999998</v>
      </c>
      <c r="V71" s="23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233">
        <f t="shared" si="31"/>
        <v>2.6</v>
      </c>
      <c r="X71" s="233">
        <f t="shared" si="32"/>
        <v>2</v>
      </c>
      <c r="Y71" s="240">
        <f>IF('Core Indicators'!FC68="x","x",IF('Core Indicators'!FC68&gt;=5,5,IF('Core Indicators'!FC68&gt;=4,4,IF('Core Indicators'!FC68&gt;=3,3,IF('Core Indicators'!FC68&gt;=2,2,IF('Core Indicators'!FC68&gt;=1,1,0))))))</f>
        <v>2</v>
      </c>
      <c r="Z71" s="233">
        <f t="shared" si="33"/>
        <v>2</v>
      </c>
      <c r="AA71" s="240">
        <f>'Crisis Indicator Data'!Y68</f>
        <v>2</v>
      </c>
      <c r="AB71" s="240">
        <f>'Crisis Indicator Data'!Z68</f>
        <v>0</v>
      </c>
      <c r="AC71" s="240">
        <f>'Crisis Indicator Data'!AA68</f>
        <v>0</v>
      </c>
      <c r="AD71" s="240">
        <f>'Crisis Indicator Data'!AB68</f>
        <v>0</v>
      </c>
      <c r="AE71" s="240">
        <f t="shared" si="34"/>
        <v>2</v>
      </c>
      <c r="AF71" s="240">
        <f>'Crisis Indicator Data'!AC68</f>
        <v>2</v>
      </c>
      <c r="AG71" s="240">
        <f>'Crisis Indicator Data'!AD68</f>
        <v>2</v>
      </c>
      <c r="AH71" s="240">
        <f t="shared" si="35"/>
        <v>4</v>
      </c>
      <c r="AI71" s="240">
        <f>'Crisis Indicator Data'!AE68</f>
        <v>0</v>
      </c>
      <c r="AJ71" s="240">
        <f>'Crisis Indicator Data'!AF68</f>
        <v>0</v>
      </c>
      <c r="AK71" s="240">
        <f>'Crisis Indicator Data'!AG68</f>
        <v>1</v>
      </c>
      <c r="AL71" s="240">
        <f t="shared" si="36"/>
        <v>1</v>
      </c>
      <c r="AM71" s="233">
        <f t="shared" si="37"/>
        <v>2</v>
      </c>
      <c r="AN71" s="233">
        <f t="shared" si="38"/>
        <v>2</v>
      </c>
    </row>
    <row r="72" spans="1:40" ht="13.5" customHeight="1" x14ac:dyDescent="0.35">
      <c r="A72" s="145" t="str">
        <f>'Crisis Indicator Data'!A69</f>
        <v>International Refugees in Malaysia</v>
      </c>
      <c r="B72" s="146" t="str">
        <f>'Crisis Indicator Data'!B69</f>
        <v>International displacement</v>
      </c>
      <c r="C72" s="146" t="str">
        <f>'Crisis Indicator Data'!C69</f>
        <v>MYS001</v>
      </c>
      <c r="D72" s="146" t="str">
        <f>'Crisis Indicator Data'!D69</f>
        <v>Malaysia</v>
      </c>
      <c r="E72" s="147" t="str">
        <f>'Crisis Indicator Data'!E69</f>
        <v>MYS</v>
      </c>
      <c r="F72" s="23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3.9</v>
      </c>
      <c r="G72" s="23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33">
        <f t="shared" si="26"/>
        <v>3</v>
      </c>
      <c r="I72" s="23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v>
      </c>
      <c r="J72" s="23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0.6</v>
      </c>
      <c r="K72" s="233">
        <f t="shared" si="27"/>
        <v>1.8</v>
      </c>
      <c r="L72" s="233">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1.8</v>
      </c>
      <c r="M72" s="23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v>
      </c>
      <c r="N72" s="233">
        <f t="shared" si="28"/>
        <v>1.9</v>
      </c>
      <c r="O72" s="233">
        <f t="shared" si="29"/>
        <v>2.2333333333333329</v>
      </c>
      <c r="P72" s="233">
        <f>IF(B72="Regional crisis",VLOOKUP(C72,'Regional Crises'!$B$1:$R$69,12,FALSE),VLOOKUP(E72,'Country Indicator Data'!$B$4:$I$300,8,FALSE))</f>
        <v>2</v>
      </c>
      <c r="Q72" s="23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1.2</v>
      </c>
      <c r="R72" s="233">
        <f t="shared" si="30"/>
        <v>1.6</v>
      </c>
      <c r="S72" s="23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2.4</v>
      </c>
      <c r="T72" s="23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1.9</v>
      </c>
      <c r="U72" s="23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23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2.4</v>
      </c>
      <c r="W72" s="233">
        <f t="shared" si="31"/>
        <v>2.2999999999999998</v>
      </c>
      <c r="X72" s="233">
        <f t="shared" si="32"/>
        <v>2</v>
      </c>
      <c r="Y72" s="240">
        <f>IF('Core Indicators'!FC69="x","x",IF('Core Indicators'!FC69&gt;=5,5,IF('Core Indicators'!FC69&gt;=4,4,IF('Core Indicators'!FC69&gt;=3,3,IF('Core Indicators'!FC69&gt;=2,2,IF('Core Indicators'!FC69&gt;=1,1,0))))))</f>
        <v>3</v>
      </c>
      <c r="Z72" s="233">
        <f t="shared" si="33"/>
        <v>3</v>
      </c>
      <c r="AA72" s="240">
        <f>'Crisis Indicator Data'!Y69</f>
        <v>1</v>
      </c>
      <c r="AB72" s="240">
        <f>'Crisis Indicator Data'!Z69</f>
        <v>0</v>
      </c>
      <c r="AC72" s="240">
        <f>'Crisis Indicator Data'!AA69</f>
        <v>1</v>
      </c>
      <c r="AD72" s="240">
        <f>'Crisis Indicator Data'!AB69</f>
        <v>0</v>
      </c>
      <c r="AE72" s="240">
        <f t="shared" si="34"/>
        <v>2</v>
      </c>
      <c r="AF72" s="240">
        <f>'Crisis Indicator Data'!AC69</f>
        <v>2</v>
      </c>
      <c r="AG72" s="240">
        <f>'Crisis Indicator Data'!AD69</f>
        <v>1</v>
      </c>
      <c r="AH72" s="240">
        <f t="shared" si="35"/>
        <v>3</v>
      </c>
      <c r="AI72" s="240">
        <f>'Crisis Indicator Data'!AE69</f>
        <v>0</v>
      </c>
      <c r="AJ72" s="240">
        <f>'Crisis Indicator Data'!AF69</f>
        <v>0</v>
      </c>
      <c r="AK72" s="240">
        <f>'Crisis Indicator Data'!AG69</f>
        <v>0</v>
      </c>
      <c r="AL72" s="240">
        <f t="shared" si="36"/>
        <v>0</v>
      </c>
      <c r="AM72" s="233">
        <f t="shared" si="37"/>
        <v>2</v>
      </c>
      <c r="AN72" s="233">
        <f t="shared" si="38"/>
        <v>2.5</v>
      </c>
    </row>
    <row r="73" spans="1:40" ht="13.5" customHeight="1" x14ac:dyDescent="0.35">
      <c r="A73" s="145" t="str">
        <f>'Crisis Indicator Data'!A70</f>
        <v>Food Security Crisis in Namibia</v>
      </c>
      <c r="B73" s="146" t="str">
        <f>'Crisis Indicator Data'!B70</f>
        <v>Food Security</v>
      </c>
      <c r="C73" s="146" t="str">
        <f>'Crisis Indicator Data'!C70</f>
        <v>NAM002</v>
      </c>
      <c r="D73" s="146" t="str">
        <f>'Crisis Indicator Data'!D70</f>
        <v>Namibia</v>
      </c>
      <c r="E73" s="147" t="str">
        <f>'Crisis Indicator Data'!E70</f>
        <v>NAM</v>
      </c>
      <c r="F73" s="23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1.1000000000000001</v>
      </c>
      <c r="G73" s="23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1.3</v>
      </c>
      <c r="H73" s="233">
        <f t="shared" si="26"/>
        <v>1.2000000000000002</v>
      </c>
      <c r="I73" s="23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3.6</v>
      </c>
      <c r="J73" s="23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1.6</v>
      </c>
      <c r="K73" s="233">
        <f t="shared" si="27"/>
        <v>2.6</v>
      </c>
      <c r="L73" s="233">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3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4.3</v>
      </c>
      <c r="N73" s="233">
        <f t="shared" si="28"/>
        <v>3.7</v>
      </c>
      <c r="O73" s="233">
        <f t="shared" si="29"/>
        <v>2.5</v>
      </c>
      <c r="P73" s="233">
        <f>IF(B73="Regional crisis",VLOOKUP(C73,'Regional Crises'!$B$1:$R$69,12,FALSE),VLOOKUP(E73,'Country Indicator Data'!$B$4:$I$300,8,FALSE))</f>
        <v>0</v>
      </c>
      <c r="Q73" s="23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233">
        <f t="shared" si="30"/>
        <v>0</v>
      </c>
      <c r="S73" s="23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2.4</v>
      </c>
      <c r="T73" s="23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2.2000000000000002</v>
      </c>
      <c r="U73" s="23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1.6</v>
      </c>
      <c r="V73" s="23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1.2</v>
      </c>
      <c r="W73" s="233">
        <f t="shared" si="31"/>
        <v>1.9</v>
      </c>
      <c r="X73" s="233">
        <f t="shared" si="32"/>
        <v>1.5</v>
      </c>
      <c r="Y73" s="240">
        <f>IF('Core Indicators'!FC70="x","x",IF('Core Indicators'!FC70&gt;=5,5,IF('Core Indicators'!FC70&gt;=4,4,IF('Core Indicators'!FC70&gt;=3,3,IF('Core Indicators'!FC70&gt;=2,2,IF('Core Indicators'!FC70&gt;=1,1,0))))))</f>
        <v>1</v>
      </c>
      <c r="Z73" s="233">
        <f t="shared" si="33"/>
        <v>1</v>
      </c>
      <c r="AA73" s="240">
        <f>'Crisis Indicator Data'!Y70</f>
        <v>0</v>
      </c>
      <c r="AB73" s="240">
        <f>'Crisis Indicator Data'!Z70</f>
        <v>0</v>
      </c>
      <c r="AC73" s="240">
        <f>'Crisis Indicator Data'!AA70</f>
        <v>0</v>
      </c>
      <c r="AD73" s="240">
        <f>'Crisis Indicator Data'!AB70</f>
        <v>0</v>
      </c>
      <c r="AE73" s="240">
        <f t="shared" si="34"/>
        <v>0</v>
      </c>
      <c r="AF73" s="240">
        <f>'Crisis Indicator Data'!AC70</f>
        <v>0</v>
      </c>
      <c r="AG73" s="240">
        <f>'Crisis Indicator Data'!AD70</f>
        <v>0</v>
      </c>
      <c r="AH73" s="240">
        <f t="shared" si="35"/>
        <v>0</v>
      </c>
      <c r="AI73" s="240">
        <f>'Crisis Indicator Data'!AE70</f>
        <v>0</v>
      </c>
      <c r="AJ73" s="240">
        <f>'Crisis Indicator Data'!AF70</f>
        <v>0</v>
      </c>
      <c r="AK73" s="240">
        <f>'Crisis Indicator Data'!AG70</f>
        <v>2</v>
      </c>
      <c r="AL73" s="240">
        <f t="shared" si="36"/>
        <v>2</v>
      </c>
      <c r="AM73" s="233">
        <f t="shared" si="37"/>
        <v>1</v>
      </c>
      <c r="AN73" s="233">
        <f t="shared" si="38"/>
        <v>1</v>
      </c>
    </row>
    <row r="74" spans="1:40" ht="13.5" customHeight="1" x14ac:dyDescent="0.35">
      <c r="A74" s="145" t="str">
        <f>'Crisis Indicator Data'!A71</f>
        <v>Multiple crises in Niger</v>
      </c>
      <c r="B74" s="146" t="str">
        <f>'Crisis Indicator Data'!B71</f>
        <v>Multiple crises country</v>
      </c>
      <c r="C74" s="146" t="str">
        <f>'Crisis Indicator Data'!C71</f>
        <v>NER001</v>
      </c>
      <c r="D74" s="146" t="str">
        <f>'Crisis Indicator Data'!D71</f>
        <v>Niger</v>
      </c>
      <c r="E74" s="147" t="str">
        <f>'Crisis Indicator Data'!E71</f>
        <v>NER</v>
      </c>
      <c r="F74" s="23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2.1</v>
      </c>
      <c r="G74" s="23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33">
        <f t="shared" si="26"/>
        <v>2.0499999999999998</v>
      </c>
      <c r="I74" s="23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23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0.9</v>
      </c>
      <c r="K74" s="233">
        <f t="shared" si="27"/>
        <v>2</v>
      </c>
      <c r="L74" s="23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4.3</v>
      </c>
      <c r="M74" s="23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1.2</v>
      </c>
      <c r="N74" s="233">
        <f t="shared" si="28"/>
        <v>2.75</v>
      </c>
      <c r="O74" s="233">
        <f t="shared" si="29"/>
        <v>2.2666666666666666</v>
      </c>
      <c r="P74" s="233">
        <f>IF(B74="Regional crisis",VLOOKUP(C74,'Regional Crises'!$B$1:$R$69,12,FALSE),VLOOKUP(E74,'Country Indicator Data'!$B$4:$I$300,8,FALSE))</f>
        <v>6</v>
      </c>
      <c r="Q74" s="23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3.7</v>
      </c>
      <c r="R74" s="233">
        <f t="shared" si="30"/>
        <v>4.8499999999999996</v>
      </c>
      <c r="S74" s="23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3.4</v>
      </c>
      <c r="T74" s="23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v>
      </c>
      <c r="U74" s="23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2.2999999999999998</v>
      </c>
      <c r="V74" s="23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2.6</v>
      </c>
      <c r="W74" s="233">
        <f t="shared" si="31"/>
        <v>2.8</v>
      </c>
      <c r="X74" s="233">
        <f t="shared" si="32"/>
        <v>3.3</v>
      </c>
      <c r="Y74" s="240">
        <f>IF('Core Indicators'!FC71="x","x",IF('Core Indicators'!FC71&gt;=5,5,IF('Core Indicators'!FC71&gt;=4,4,IF('Core Indicators'!FC71&gt;=3,3,IF('Core Indicators'!FC71&gt;=2,2,IF('Core Indicators'!FC71&gt;=1,1,0))))))</f>
        <v>5</v>
      </c>
      <c r="Z74" s="233">
        <f t="shared" si="33"/>
        <v>5</v>
      </c>
      <c r="AA74" s="240">
        <f>'Crisis Indicator Data'!Y71</f>
        <v>1</v>
      </c>
      <c r="AB74" s="240">
        <f>'Crisis Indicator Data'!Z71</f>
        <v>3</v>
      </c>
      <c r="AC74" s="240">
        <f>'Crisis Indicator Data'!AA71</f>
        <v>2</v>
      </c>
      <c r="AD74" s="240">
        <f>'Crisis Indicator Data'!AB71</f>
        <v>0</v>
      </c>
      <c r="AE74" s="240">
        <f t="shared" si="34"/>
        <v>3</v>
      </c>
      <c r="AF74" s="240">
        <f>'Crisis Indicator Data'!AC71</f>
        <v>0</v>
      </c>
      <c r="AG74" s="240">
        <f>'Crisis Indicator Data'!AD71</f>
        <v>3</v>
      </c>
      <c r="AH74" s="240">
        <f t="shared" si="35"/>
        <v>3</v>
      </c>
      <c r="AI74" s="240">
        <f>'Crisis Indicator Data'!AE71</f>
        <v>3</v>
      </c>
      <c r="AJ74" s="240">
        <f>'Crisis Indicator Data'!AF71</f>
        <v>1</v>
      </c>
      <c r="AK74" s="240">
        <f>'Crisis Indicator Data'!AG71</f>
        <v>3</v>
      </c>
      <c r="AL74" s="240">
        <f t="shared" si="36"/>
        <v>5</v>
      </c>
      <c r="AM74" s="233">
        <f t="shared" si="37"/>
        <v>4</v>
      </c>
      <c r="AN74" s="233">
        <f t="shared" si="38"/>
        <v>4.5</v>
      </c>
    </row>
    <row r="75" spans="1:40" ht="13.5" customHeight="1" x14ac:dyDescent="0.35">
      <c r="A75" s="145" t="str">
        <f>'Crisis Indicator Data'!A72</f>
        <v>Boko Haram in Niger</v>
      </c>
      <c r="B75" s="146" t="str">
        <f>'Crisis Indicator Data'!B72</f>
        <v>Conflict</v>
      </c>
      <c r="C75" s="146" t="str">
        <f>'Crisis Indicator Data'!C72</f>
        <v>NER002</v>
      </c>
      <c r="D75" s="146" t="str">
        <f>'Crisis Indicator Data'!D72</f>
        <v>Niger</v>
      </c>
      <c r="E75" s="147" t="str">
        <f>'Crisis Indicator Data'!E72</f>
        <v>NER</v>
      </c>
      <c r="F75" s="23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3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33">
        <f t="shared" si="26"/>
        <v>2.0499999999999998</v>
      </c>
      <c r="I75" s="23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3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33">
        <f t="shared" si="27"/>
        <v>2</v>
      </c>
      <c r="L75" s="23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3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33">
        <f t="shared" si="28"/>
        <v>2.75</v>
      </c>
      <c r="O75" s="233">
        <f t="shared" si="29"/>
        <v>2.2666666666666666</v>
      </c>
      <c r="P75" s="233">
        <f>IF(B75="Regional crisis",VLOOKUP(C75,'Regional Crises'!$B$1:$R$69,12,FALSE),VLOOKUP(E75,'Country Indicator Data'!$B$4:$I$300,8,FALSE))</f>
        <v>6</v>
      </c>
      <c r="Q75" s="23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33">
        <f t="shared" si="30"/>
        <v>4.8499999999999996</v>
      </c>
      <c r="S75" s="23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3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3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3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33">
        <f t="shared" si="31"/>
        <v>2.8</v>
      </c>
      <c r="X75" s="233">
        <f t="shared" si="32"/>
        <v>3.3</v>
      </c>
      <c r="Y75" s="240">
        <f>IF('Core Indicators'!FC72="x","x",IF('Core Indicators'!FC72&gt;=5,5,IF('Core Indicators'!FC72&gt;=4,4,IF('Core Indicators'!FC72&gt;=3,3,IF('Core Indicators'!FC72&gt;=2,2,IF('Core Indicators'!FC72&gt;=1,1,0))))))</f>
        <v>5</v>
      </c>
      <c r="Z75" s="233">
        <f t="shared" si="33"/>
        <v>5</v>
      </c>
      <c r="AA75" s="240">
        <f>'Crisis Indicator Data'!Y72</f>
        <v>1</v>
      </c>
      <c r="AB75" s="240">
        <f>'Crisis Indicator Data'!Z72</f>
        <v>3</v>
      </c>
      <c r="AC75" s="240">
        <f>'Crisis Indicator Data'!AA72</f>
        <v>2</v>
      </c>
      <c r="AD75" s="240">
        <f>'Crisis Indicator Data'!AB72</f>
        <v>0</v>
      </c>
      <c r="AE75" s="240">
        <f t="shared" si="34"/>
        <v>3</v>
      </c>
      <c r="AF75" s="240">
        <f>'Crisis Indicator Data'!AC72</f>
        <v>0</v>
      </c>
      <c r="AG75" s="240">
        <f>'Crisis Indicator Data'!AD72</f>
        <v>3</v>
      </c>
      <c r="AH75" s="240">
        <f t="shared" si="35"/>
        <v>3</v>
      </c>
      <c r="AI75" s="240">
        <f>'Crisis Indicator Data'!AE72</f>
        <v>3</v>
      </c>
      <c r="AJ75" s="240">
        <f>'Crisis Indicator Data'!AF72</f>
        <v>1</v>
      </c>
      <c r="AK75" s="240">
        <f>'Crisis Indicator Data'!AG72</f>
        <v>3</v>
      </c>
      <c r="AL75" s="240">
        <f t="shared" si="36"/>
        <v>5</v>
      </c>
      <c r="AM75" s="233">
        <f t="shared" si="37"/>
        <v>4</v>
      </c>
      <c r="AN75" s="233">
        <f t="shared" si="38"/>
        <v>4.5</v>
      </c>
    </row>
    <row r="76" spans="1:40" ht="13.5" customHeight="1" x14ac:dyDescent="0.35">
      <c r="A76" s="145" t="str">
        <f>'Crisis Indicator Data'!A73</f>
        <v>Mali/Burkina Faso conflict</v>
      </c>
      <c r="B76" s="146" t="str">
        <f>'Crisis Indicator Data'!B73</f>
        <v>Conflict</v>
      </c>
      <c r="C76" s="146" t="str">
        <f>'Crisis Indicator Data'!C73</f>
        <v>NER003</v>
      </c>
      <c r="D76" s="146" t="str">
        <f>'Crisis Indicator Data'!D73</f>
        <v>Niger</v>
      </c>
      <c r="E76" s="147" t="str">
        <f>'Crisis Indicator Data'!E73</f>
        <v>NER</v>
      </c>
      <c r="F76" s="23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3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33">
        <f t="shared" si="26"/>
        <v>2.0499999999999998</v>
      </c>
      <c r="I76" s="23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3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33">
        <f t="shared" si="27"/>
        <v>2</v>
      </c>
      <c r="L76" s="23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3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33">
        <f t="shared" si="28"/>
        <v>2.75</v>
      </c>
      <c r="O76" s="233">
        <f t="shared" si="29"/>
        <v>2.2666666666666666</v>
      </c>
      <c r="P76" s="233">
        <f>IF(B76="Regional crisis",VLOOKUP(C76,'Regional Crises'!$B$1:$R$69,12,FALSE),VLOOKUP(E76,'Country Indicator Data'!$B$4:$I$300,8,FALSE))</f>
        <v>6</v>
      </c>
      <c r="Q76" s="23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33">
        <f t="shared" si="30"/>
        <v>4.8499999999999996</v>
      </c>
      <c r="S76" s="23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3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3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3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33">
        <f t="shared" si="31"/>
        <v>2.8</v>
      </c>
      <c r="X76" s="233">
        <f t="shared" si="32"/>
        <v>3.3</v>
      </c>
      <c r="Y76" s="240">
        <f>IF('Core Indicators'!FC73="x","x",IF('Core Indicators'!FC73&gt;=5,5,IF('Core Indicators'!FC73&gt;=4,4,IF('Core Indicators'!FC73&gt;=3,3,IF('Core Indicators'!FC73&gt;=2,2,IF('Core Indicators'!FC73&gt;=1,1,0))))))</f>
        <v>5</v>
      </c>
      <c r="Z76" s="233">
        <f t="shared" si="33"/>
        <v>5</v>
      </c>
      <c r="AA76" s="240">
        <f>'Crisis Indicator Data'!Y73</f>
        <v>1</v>
      </c>
      <c r="AB76" s="240">
        <f>'Crisis Indicator Data'!Z73</f>
        <v>3</v>
      </c>
      <c r="AC76" s="240">
        <f>'Crisis Indicator Data'!AA73</f>
        <v>2</v>
      </c>
      <c r="AD76" s="240">
        <f>'Crisis Indicator Data'!AB73</f>
        <v>1</v>
      </c>
      <c r="AE76" s="240">
        <f t="shared" si="34"/>
        <v>3</v>
      </c>
      <c r="AF76" s="240">
        <f>'Crisis Indicator Data'!AC73</f>
        <v>0</v>
      </c>
      <c r="AG76" s="240">
        <f>'Crisis Indicator Data'!AD73</f>
        <v>3</v>
      </c>
      <c r="AH76" s="240">
        <f t="shared" si="35"/>
        <v>3</v>
      </c>
      <c r="AI76" s="240">
        <f>'Crisis Indicator Data'!AE73</f>
        <v>3</v>
      </c>
      <c r="AJ76" s="240">
        <f>'Crisis Indicator Data'!AF73</f>
        <v>1</v>
      </c>
      <c r="AK76" s="240">
        <f>'Crisis Indicator Data'!AG73</f>
        <v>3</v>
      </c>
      <c r="AL76" s="240">
        <f t="shared" si="36"/>
        <v>5</v>
      </c>
      <c r="AM76" s="233">
        <f t="shared" si="37"/>
        <v>4</v>
      </c>
      <c r="AN76" s="233">
        <f t="shared" si="38"/>
        <v>4.5</v>
      </c>
    </row>
    <row r="77" spans="1:40" ht="13.5" customHeight="1" x14ac:dyDescent="0.35">
      <c r="A77" s="145" t="str">
        <f>'Crisis Indicator Data'!A74</f>
        <v>Nigerian Refugees</v>
      </c>
      <c r="B77" s="146" t="str">
        <f>'Crisis Indicator Data'!B74</f>
        <v>International displacement</v>
      </c>
      <c r="C77" s="146" t="str">
        <f>'Crisis Indicator Data'!C74</f>
        <v>NER004</v>
      </c>
      <c r="D77" s="146" t="str">
        <f>'Crisis Indicator Data'!D74</f>
        <v>Niger</v>
      </c>
      <c r="E77" s="147" t="str">
        <f>'Crisis Indicator Data'!E74</f>
        <v>NER</v>
      </c>
      <c r="F77" s="23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2.1</v>
      </c>
      <c r="G77" s="23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33">
        <f t="shared" si="26"/>
        <v>2.0499999999999998</v>
      </c>
      <c r="I77" s="23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23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0.9</v>
      </c>
      <c r="K77" s="233">
        <f t="shared" si="27"/>
        <v>2</v>
      </c>
      <c r="L77" s="233">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4.3</v>
      </c>
      <c r="M77" s="23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1.2</v>
      </c>
      <c r="N77" s="233">
        <f t="shared" si="28"/>
        <v>2.75</v>
      </c>
      <c r="O77" s="233">
        <f t="shared" si="29"/>
        <v>2.2666666666666666</v>
      </c>
      <c r="P77" s="233">
        <f>IF(B77="Regional crisis",VLOOKUP(C77,'Regional Crises'!$B$1:$R$69,12,FALSE),VLOOKUP(E77,'Country Indicator Data'!$B$4:$I$300,8,FALSE))</f>
        <v>6</v>
      </c>
      <c r="Q77" s="23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3.7</v>
      </c>
      <c r="R77" s="233">
        <f t="shared" si="30"/>
        <v>4.8499999999999996</v>
      </c>
      <c r="S77" s="23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23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23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3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2.6</v>
      </c>
      <c r="W77" s="233">
        <f t="shared" si="31"/>
        <v>2.8</v>
      </c>
      <c r="X77" s="233">
        <f t="shared" si="32"/>
        <v>3.3</v>
      </c>
      <c r="Y77" s="240">
        <f>IF('Core Indicators'!FC74="x","x",IF('Core Indicators'!FC74&gt;=5,5,IF('Core Indicators'!FC74&gt;=4,4,IF('Core Indicators'!FC74&gt;=3,3,IF('Core Indicators'!FC74&gt;=2,2,IF('Core Indicators'!FC74&gt;=1,1,0))))))</f>
        <v>2</v>
      </c>
      <c r="Z77" s="233">
        <f t="shared" si="33"/>
        <v>2</v>
      </c>
      <c r="AA77" s="240">
        <f>'Crisis Indicator Data'!Y74</f>
        <v>1</v>
      </c>
      <c r="AB77" s="240">
        <f>'Crisis Indicator Data'!Z74</f>
        <v>3</v>
      </c>
      <c r="AC77" s="240">
        <f>'Crisis Indicator Data'!AA74</f>
        <v>2</v>
      </c>
      <c r="AD77" s="240">
        <f>'Crisis Indicator Data'!AB74</f>
        <v>0</v>
      </c>
      <c r="AE77" s="240">
        <f t="shared" si="34"/>
        <v>3</v>
      </c>
      <c r="AF77" s="240">
        <f>'Crisis Indicator Data'!AC74</f>
        <v>0</v>
      </c>
      <c r="AG77" s="240">
        <f>'Crisis Indicator Data'!AD74</f>
        <v>3</v>
      </c>
      <c r="AH77" s="240">
        <f t="shared" si="35"/>
        <v>3</v>
      </c>
      <c r="AI77" s="240">
        <f>'Crisis Indicator Data'!AE74</f>
        <v>3</v>
      </c>
      <c r="AJ77" s="240">
        <f>'Crisis Indicator Data'!AF74</f>
        <v>0</v>
      </c>
      <c r="AK77" s="240">
        <f>'Crisis Indicator Data'!AG74</f>
        <v>3</v>
      </c>
      <c r="AL77" s="240">
        <f t="shared" si="36"/>
        <v>4</v>
      </c>
      <c r="AM77" s="233">
        <f t="shared" si="37"/>
        <v>3</v>
      </c>
      <c r="AN77" s="233">
        <f t="shared" si="38"/>
        <v>2.5</v>
      </c>
    </row>
    <row r="78" spans="1:40" ht="13.5" customHeight="1" x14ac:dyDescent="0.35">
      <c r="A78" s="145" t="str">
        <f>'Crisis Indicator Data'!A75</f>
        <v>Complex crisis in Nigeria</v>
      </c>
      <c r="B78" s="146" t="str">
        <f>'Crisis Indicator Data'!B75</f>
        <v>Complex crisis</v>
      </c>
      <c r="C78" s="146" t="str">
        <f>'Crisis Indicator Data'!C75</f>
        <v>NGA001</v>
      </c>
      <c r="D78" s="146" t="str">
        <f>'Crisis Indicator Data'!D75</f>
        <v>Nigeria</v>
      </c>
      <c r="E78" s="147" t="str">
        <f>'Crisis Indicator Data'!E75</f>
        <v>NGA</v>
      </c>
      <c r="F78" s="23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3.9</v>
      </c>
      <c r="G78" s="23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233">
        <f t="shared" si="26"/>
        <v>3.0999999999999996</v>
      </c>
      <c r="I78" s="23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4.0999999999999996</v>
      </c>
      <c r="J78" s="23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0.3</v>
      </c>
      <c r="K78" s="233">
        <f t="shared" si="27"/>
        <v>2.1999999999999997</v>
      </c>
      <c r="L78" s="233" t="str">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23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233">
        <f t="shared" si="28"/>
        <v>1.3</v>
      </c>
      <c r="O78" s="233">
        <f t="shared" si="29"/>
        <v>2.1999999999999997</v>
      </c>
      <c r="P78" s="233">
        <f>IF(B78="Regional crisis",VLOOKUP(C78,'Regional Crises'!$B$1:$R$69,12,FALSE),VLOOKUP(E78,'Country Indicator Data'!$B$4:$I$300,8,FALSE))</f>
        <v>10</v>
      </c>
      <c r="Q78" s="23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33">
        <f t="shared" si="30"/>
        <v>7.5</v>
      </c>
      <c r="S78" s="23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3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3.4</v>
      </c>
      <c r="U78" s="23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2.4</v>
      </c>
      <c r="V78" s="23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2.7</v>
      </c>
      <c r="W78" s="233">
        <f t="shared" si="31"/>
        <v>3.1</v>
      </c>
      <c r="X78" s="233">
        <f t="shared" si="32"/>
        <v>4.3</v>
      </c>
      <c r="Y78" s="240">
        <f>IF('Core Indicators'!FC75="x","x",IF('Core Indicators'!FC75&gt;=5,5,IF('Core Indicators'!FC75&gt;=4,4,IF('Core Indicators'!FC75&gt;=3,3,IF('Core Indicators'!FC75&gt;=2,2,IF('Core Indicators'!FC75&gt;=1,1,0))))))</f>
        <v>5</v>
      </c>
      <c r="Z78" s="233">
        <f t="shared" si="33"/>
        <v>5</v>
      </c>
      <c r="AA78" s="240">
        <f>'Crisis Indicator Data'!Y75</f>
        <v>1</v>
      </c>
      <c r="AB78" s="240">
        <f>'Crisis Indicator Data'!Z75</f>
        <v>3</v>
      </c>
      <c r="AC78" s="240">
        <f>'Crisis Indicator Data'!AA75</f>
        <v>2</v>
      </c>
      <c r="AD78" s="240">
        <f>'Crisis Indicator Data'!AB75</f>
        <v>3</v>
      </c>
      <c r="AE78" s="240">
        <f t="shared" si="34"/>
        <v>4</v>
      </c>
      <c r="AF78" s="240">
        <f>'Crisis Indicator Data'!AC75</f>
        <v>2</v>
      </c>
      <c r="AG78" s="240">
        <f>'Crisis Indicator Data'!AD75</f>
        <v>3</v>
      </c>
      <c r="AH78" s="240">
        <f t="shared" si="35"/>
        <v>5</v>
      </c>
      <c r="AI78" s="240">
        <f>'Crisis Indicator Data'!AE75</f>
        <v>3</v>
      </c>
      <c r="AJ78" s="240">
        <f>'Crisis Indicator Data'!AF75</f>
        <v>1</v>
      </c>
      <c r="AK78" s="240">
        <f>'Crisis Indicator Data'!AG75</f>
        <v>3</v>
      </c>
      <c r="AL78" s="240">
        <f t="shared" si="36"/>
        <v>5</v>
      </c>
      <c r="AM78" s="233">
        <f t="shared" si="37"/>
        <v>5</v>
      </c>
      <c r="AN78" s="233">
        <f t="shared" si="38"/>
        <v>5</v>
      </c>
    </row>
    <row r="79" spans="1:40" ht="13.5" customHeight="1" x14ac:dyDescent="0.35">
      <c r="A79" s="145" t="str">
        <f>'Crisis Indicator Data'!A76</f>
        <v>Middle belt conflict</v>
      </c>
      <c r="B79" s="146" t="str">
        <f>'Crisis Indicator Data'!B76</f>
        <v>Conflict</v>
      </c>
      <c r="C79" s="146" t="str">
        <f>'Crisis Indicator Data'!C76</f>
        <v>NGA003</v>
      </c>
      <c r="D79" s="146" t="str">
        <f>'Crisis Indicator Data'!D76</f>
        <v>Nigeria</v>
      </c>
      <c r="E79" s="147" t="str">
        <f>'Crisis Indicator Data'!E76</f>
        <v>NGA</v>
      </c>
      <c r="F79" s="23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3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33">
        <f t="shared" si="26"/>
        <v>3.0999999999999996</v>
      </c>
      <c r="I79" s="23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3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33">
        <f t="shared" si="27"/>
        <v>2.1999999999999997</v>
      </c>
      <c r="L79" s="233"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3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33">
        <f t="shared" si="28"/>
        <v>1.3</v>
      </c>
      <c r="O79" s="233">
        <f t="shared" si="29"/>
        <v>2.1999999999999997</v>
      </c>
      <c r="P79" s="233">
        <f>IF(B79="Regional crisis",VLOOKUP(C79,'Regional Crises'!$B$1:$R$69,12,FALSE),VLOOKUP(E79,'Country Indicator Data'!$B$4:$I$300,8,FALSE))</f>
        <v>10</v>
      </c>
      <c r="Q79" s="23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33">
        <f t="shared" si="30"/>
        <v>7.5</v>
      </c>
      <c r="S79" s="23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3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3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3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33">
        <f t="shared" si="31"/>
        <v>3.1</v>
      </c>
      <c r="X79" s="233">
        <f t="shared" si="32"/>
        <v>4.3</v>
      </c>
      <c r="Y79" s="240">
        <f>IF('Core Indicators'!FC76="x","x",IF('Core Indicators'!FC76&gt;=5,5,IF('Core Indicators'!FC76&gt;=4,4,IF('Core Indicators'!FC76&gt;=3,3,IF('Core Indicators'!FC76&gt;=2,2,IF('Core Indicators'!FC76&gt;=1,1,0))))))</f>
        <v>5</v>
      </c>
      <c r="Z79" s="233">
        <f t="shared" si="33"/>
        <v>5</v>
      </c>
      <c r="AA79" s="240">
        <f>'Crisis Indicator Data'!Y76</f>
        <v>1</v>
      </c>
      <c r="AB79" s="240">
        <f>'Crisis Indicator Data'!Z76</f>
        <v>2</v>
      </c>
      <c r="AC79" s="240">
        <f>'Crisis Indicator Data'!AA76</f>
        <v>0</v>
      </c>
      <c r="AD79" s="240">
        <f>'Crisis Indicator Data'!AB76</f>
        <v>3</v>
      </c>
      <c r="AE79" s="240">
        <f t="shared" si="34"/>
        <v>3</v>
      </c>
      <c r="AF79" s="240">
        <f>'Crisis Indicator Data'!AC76</f>
        <v>0</v>
      </c>
      <c r="AG79" s="240">
        <f>'Crisis Indicator Data'!AD76</f>
        <v>1</v>
      </c>
      <c r="AH79" s="240">
        <f t="shared" si="35"/>
        <v>1</v>
      </c>
      <c r="AI79" s="240">
        <f>'Crisis Indicator Data'!AE76</f>
        <v>1</v>
      </c>
      <c r="AJ79" s="240">
        <f>'Crisis Indicator Data'!AF76</f>
        <v>1</v>
      </c>
      <c r="AK79" s="240">
        <f>'Crisis Indicator Data'!AG76</f>
        <v>2</v>
      </c>
      <c r="AL79" s="240">
        <f t="shared" si="36"/>
        <v>3</v>
      </c>
      <c r="AM79" s="233">
        <f t="shared" si="37"/>
        <v>2</v>
      </c>
      <c r="AN79" s="233">
        <f t="shared" si="38"/>
        <v>3.5</v>
      </c>
    </row>
    <row r="80" spans="1:40" ht="13.5" customHeight="1" x14ac:dyDescent="0.35">
      <c r="A80" s="145" t="str">
        <f>'Crisis Indicator Data'!A77</f>
        <v>Boko Haram crisis in Nigeria</v>
      </c>
      <c r="B80" s="146" t="str">
        <f>'Crisis Indicator Data'!B77</f>
        <v>Conflict</v>
      </c>
      <c r="C80" s="146" t="str">
        <f>'Crisis Indicator Data'!C77</f>
        <v>NGA004</v>
      </c>
      <c r="D80" s="146" t="str">
        <f>'Crisis Indicator Data'!D77</f>
        <v>Nigeria</v>
      </c>
      <c r="E80" s="147" t="str">
        <f>'Crisis Indicator Data'!E77</f>
        <v>NGA</v>
      </c>
      <c r="F80" s="23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3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33">
        <f t="shared" si="26"/>
        <v>3.0999999999999996</v>
      </c>
      <c r="I80" s="23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3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33">
        <f t="shared" si="27"/>
        <v>2.1999999999999997</v>
      </c>
      <c r="L80" s="233"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3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33">
        <f t="shared" si="28"/>
        <v>1.3</v>
      </c>
      <c r="O80" s="233">
        <f t="shared" si="29"/>
        <v>2.1999999999999997</v>
      </c>
      <c r="P80" s="233">
        <f>IF(B80="Regional crisis",VLOOKUP(C80,'Regional Crises'!$B$1:$R$69,12,FALSE),VLOOKUP(E80,'Country Indicator Data'!$B$4:$I$300,8,FALSE))</f>
        <v>10</v>
      </c>
      <c r="Q80" s="23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33">
        <f t="shared" si="30"/>
        <v>7.5</v>
      </c>
      <c r="S80" s="23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3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3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3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33">
        <f t="shared" si="31"/>
        <v>3.1</v>
      </c>
      <c r="X80" s="233">
        <f t="shared" si="32"/>
        <v>4.3</v>
      </c>
      <c r="Y80" s="240">
        <f>IF('Core Indicators'!FC77="x","x",IF('Core Indicators'!FC77&gt;=5,5,IF('Core Indicators'!FC77&gt;=4,4,IF('Core Indicators'!FC77&gt;=3,3,IF('Core Indicators'!FC77&gt;=2,2,IF('Core Indicators'!FC77&gt;=1,1,0))))))</f>
        <v>4</v>
      </c>
      <c r="Z80" s="233">
        <f t="shared" si="33"/>
        <v>4</v>
      </c>
      <c r="AA80" s="240">
        <f>'Crisis Indicator Data'!Y77</f>
        <v>1</v>
      </c>
      <c r="AB80" s="240">
        <f>'Crisis Indicator Data'!Z77</f>
        <v>3</v>
      </c>
      <c r="AC80" s="240">
        <f>'Crisis Indicator Data'!AA77</f>
        <v>2</v>
      </c>
      <c r="AD80" s="240">
        <f>'Crisis Indicator Data'!AB77</f>
        <v>3</v>
      </c>
      <c r="AE80" s="240">
        <f t="shared" si="34"/>
        <v>4</v>
      </c>
      <c r="AF80" s="240">
        <f>'Crisis Indicator Data'!AC77</f>
        <v>2</v>
      </c>
      <c r="AG80" s="240">
        <f>'Crisis Indicator Data'!AD77</f>
        <v>2</v>
      </c>
      <c r="AH80" s="240">
        <f t="shared" si="35"/>
        <v>4</v>
      </c>
      <c r="AI80" s="240">
        <f>'Crisis Indicator Data'!AE77</f>
        <v>3</v>
      </c>
      <c r="AJ80" s="240">
        <f>'Crisis Indicator Data'!AF77</f>
        <v>1</v>
      </c>
      <c r="AK80" s="240">
        <f>'Crisis Indicator Data'!AG77</f>
        <v>3</v>
      </c>
      <c r="AL80" s="240">
        <f t="shared" si="36"/>
        <v>5</v>
      </c>
      <c r="AM80" s="233">
        <f t="shared" si="37"/>
        <v>4</v>
      </c>
      <c r="AN80" s="233">
        <f t="shared" si="38"/>
        <v>4</v>
      </c>
    </row>
    <row r="81" spans="1:40" ht="13.5" customHeight="1" x14ac:dyDescent="0.35">
      <c r="A81" s="145" t="str">
        <f>'Crisis Indicator Data'!A78</f>
        <v>Northwest Banditry</v>
      </c>
      <c r="B81" s="146" t="str">
        <f>'Crisis Indicator Data'!B78</f>
        <v>Other type of violence</v>
      </c>
      <c r="C81" s="146" t="str">
        <f>'Crisis Indicator Data'!C78</f>
        <v>NGA007</v>
      </c>
      <c r="D81" s="146" t="str">
        <f>'Crisis Indicator Data'!D78</f>
        <v>Nigeria</v>
      </c>
      <c r="E81" s="147" t="str">
        <f>'Crisis Indicator Data'!E78</f>
        <v>NGA</v>
      </c>
      <c r="F81" s="23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3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33">
        <f t="shared" si="26"/>
        <v>3.0999999999999996</v>
      </c>
      <c r="I81" s="23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3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33">
        <f t="shared" si="27"/>
        <v>2.1999999999999997</v>
      </c>
      <c r="L81" s="233"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3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33">
        <f t="shared" si="28"/>
        <v>1.3</v>
      </c>
      <c r="O81" s="233">
        <f t="shared" si="29"/>
        <v>2.1999999999999997</v>
      </c>
      <c r="P81" s="233">
        <f>IF(B81="Regional crisis",VLOOKUP(C81,'Regional Crises'!$B$1:$R$69,12,FALSE),VLOOKUP(E81,'Country Indicator Data'!$B$4:$I$300,8,FALSE))</f>
        <v>10</v>
      </c>
      <c r="Q81" s="23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33">
        <f t="shared" si="30"/>
        <v>7.5</v>
      </c>
      <c r="S81" s="23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3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3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3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33">
        <f t="shared" si="31"/>
        <v>3.1</v>
      </c>
      <c r="X81" s="233">
        <f t="shared" si="32"/>
        <v>4.3</v>
      </c>
      <c r="Y81" s="240">
        <f>IF('Core Indicators'!FC78="x","x",IF('Core Indicators'!FC78&gt;=5,5,IF('Core Indicators'!FC78&gt;=4,4,IF('Core Indicators'!FC78&gt;=3,3,IF('Core Indicators'!FC78&gt;=2,2,IF('Core Indicators'!FC78&gt;=1,1,0))))))</f>
        <v>5</v>
      </c>
      <c r="Z81" s="233">
        <f t="shared" si="33"/>
        <v>5</v>
      </c>
      <c r="AA81" s="240">
        <f>'Crisis Indicator Data'!Y78</f>
        <v>1</v>
      </c>
      <c r="AB81" s="240">
        <f>'Crisis Indicator Data'!Z78</f>
        <v>3</v>
      </c>
      <c r="AC81" s="240">
        <f>'Crisis Indicator Data'!AA78</f>
        <v>0</v>
      </c>
      <c r="AD81" s="240">
        <f>'Crisis Indicator Data'!AB78</f>
        <v>3</v>
      </c>
      <c r="AE81" s="240">
        <f t="shared" si="34"/>
        <v>3</v>
      </c>
      <c r="AF81" s="240">
        <f>'Crisis Indicator Data'!AC78</f>
        <v>2</v>
      </c>
      <c r="AG81" s="240">
        <f>'Crisis Indicator Data'!AD78</f>
        <v>2</v>
      </c>
      <c r="AH81" s="240">
        <f t="shared" si="35"/>
        <v>4</v>
      </c>
      <c r="AI81" s="240">
        <f>'Crisis Indicator Data'!AE78</f>
        <v>2</v>
      </c>
      <c r="AJ81" s="240">
        <f>'Crisis Indicator Data'!AF78</f>
        <v>1</v>
      </c>
      <c r="AK81" s="240">
        <f>'Crisis Indicator Data'!AG78</f>
        <v>3</v>
      </c>
      <c r="AL81" s="240">
        <f t="shared" si="36"/>
        <v>4</v>
      </c>
      <c r="AM81" s="233">
        <f t="shared" si="37"/>
        <v>4</v>
      </c>
      <c r="AN81" s="233">
        <f t="shared" si="38"/>
        <v>4.5</v>
      </c>
    </row>
    <row r="82" spans="1:40" ht="13.5" customHeight="1" x14ac:dyDescent="0.35">
      <c r="A82" s="145" t="str">
        <f>'Crisis Indicator Data'!A79</f>
        <v>Cameroonian Refugees in Nigeria</v>
      </c>
      <c r="B82" s="146" t="str">
        <f>'Crisis Indicator Data'!B79</f>
        <v>International displacement</v>
      </c>
      <c r="C82" s="146" t="str">
        <f>'Crisis Indicator Data'!C79</f>
        <v>NGA008</v>
      </c>
      <c r="D82" s="146" t="str">
        <f>'Crisis Indicator Data'!D79</f>
        <v>Nigeria</v>
      </c>
      <c r="E82" s="147" t="str">
        <f>'Crisis Indicator Data'!E79</f>
        <v>NGA</v>
      </c>
      <c r="F82" s="23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3.9</v>
      </c>
      <c r="G82" s="23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233">
        <f t="shared" si="26"/>
        <v>3.0999999999999996</v>
      </c>
      <c r="I82" s="23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4.0999999999999996</v>
      </c>
      <c r="J82" s="23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0.3</v>
      </c>
      <c r="K82" s="233">
        <f t="shared" si="27"/>
        <v>2.1999999999999997</v>
      </c>
      <c r="L82" s="233" t="str">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23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1.3</v>
      </c>
      <c r="N82" s="233">
        <f t="shared" si="28"/>
        <v>1.3</v>
      </c>
      <c r="O82" s="233">
        <f t="shared" si="29"/>
        <v>2.1999999999999997</v>
      </c>
      <c r="P82" s="233">
        <f>IF(B82="Regional crisis",VLOOKUP(C82,'Regional Crises'!$B$1:$R$69,12,FALSE),VLOOKUP(E82,'Country Indicator Data'!$B$4:$I$300,8,FALSE))</f>
        <v>10</v>
      </c>
      <c r="Q82" s="23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33">
        <f t="shared" si="30"/>
        <v>7.5</v>
      </c>
      <c r="S82" s="23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3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23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2.4</v>
      </c>
      <c r="V82" s="23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2.7</v>
      </c>
      <c r="W82" s="233">
        <f t="shared" si="31"/>
        <v>3.1</v>
      </c>
      <c r="X82" s="233">
        <f t="shared" si="32"/>
        <v>4.3</v>
      </c>
      <c r="Y82" s="240">
        <f>IF('Core Indicators'!FC79="x","x",IF('Core Indicators'!FC79&gt;=5,5,IF('Core Indicators'!FC79&gt;=4,4,IF('Core Indicators'!FC79&gt;=3,3,IF('Core Indicators'!FC79&gt;=2,2,IF('Core Indicators'!FC79&gt;=1,1,0))))))</f>
        <v>5</v>
      </c>
      <c r="Z82" s="233">
        <f t="shared" si="33"/>
        <v>5</v>
      </c>
      <c r="AA82" s="240">
        <f>'Crisis Indicator Data'!Y79</f>
        <v>1</v>
      </c>
      <c r="AB82" s="240">
        <f>'Crisis Indicator Data'!Z79</f>
        <v>2</v>
      </c>
      <c r="AC82" s="240">
        <f>'Crisis Indicator Data'!AA79</f>
        <v>0</v>
      </c>
      <c r="AD82" s="240">
        <f>'Crisis Indicator Data'!AB79</f>
        <v>3</v>
      </c>
      <c r="AE82" s="240">
        <f t="shared" si="34"/>
        <v>3</v>
      </c>
      <c r="AF82" s="240">
        <f>'Crisis Indicator Data'!AC79</f>
        <v>0</v>
      </c>
      <c r="AG82" s="240">
        <f>'Crisis Indicator Data'!AD79</f>
        <v>1</v>
      </c>
      <c r="AH82" s="240">
        <f t="shared" si="35"/>
        <v>1</v>
      </c>
      <c r="AI82" s="240">
        <f>'Crisis Indicator Data'!AE79</f>
        <v>0</v>
      </c>
      <c r="AJ82" s="240">
        <f>'Crisis Indicator Data'!AF79</f>
        <v>1</v>
      </c>
      <c r="AK82" s="240">
        <f>'Crisis Indicator Data'!AG79</f>
        <v>3</v>
      </c>
      <c r="AL82" s="240">
        <f t="shared" si="36"/>
        <v>3</v>
      </c>
      <c r="AM82" s="233">
        <f t="shared" si="37"/>
        <v>2</v>
      </c>
      <c r="AN82" s="233">
        <f t="shared" si="38"/>
        <v>3.5</v>
      </c>
    </row>
    <row r="83" spans="1:40" ht="13.5" customHeight="1" x14ac:dyDescent="0.35">
      <c r="A83" s="145" t="str">
        <f>'Crisis Indicator Data'!A80</f>
        <v>Socioeconomic crisis in Nicaragua</v>
      </c>
      <c r="B83" s="146" t="str">
        <f>'Crisis Indicator Data'!B80</f>
        <v>Political and economic crisis</v>
      </c>
      <c r="C83" s="146" t="str">
        <f>'Crisis Indicator Data'!C80</f>
        <v>NIC001</v>
      </c>
      <c r="D83" s="146" t="str">
        <f>'Crisis Indicator Data'!D80</f>
        <v>Nicaragua</v>
      </c>
      <c r="E83" s="147" t="str">
        <f>'Crisis Indicator Data'!E80</f>
        <v>NIC</v>
      </c>
      <c r="F83" s="23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23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v>
      </c>
      <c r="H83" s="233">
        <f t="shared" si="26"/>
        <v>2.95</v>
      </c>
      <c r="I83" s="23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1.3</v>
      </c>
      <c r="J83" s="23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1.4</v>
      </c>
      <c r="K83" s="233">
        <f t="shared" si="27"/>
        <v>1.35</v>
      </c>
      <c r="L83" s="23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v>
      </c>
      <c r="M83" s="23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2.7</v>
      </c>
      <c r="N83" s="233">
        <f t="shared" si="28"/>
        <v>2.85</v>
      </c>
      <c r="O83" s="233">
        <f t="shared" si="29"/>
        <v>2.3833333333333333</v>
      </c>
      <c r="P83" s="233">
        <f>IF(B83="Regional crisis",VLOOKUP(C83,'Regional Crises'!$B$1:$R$69,12,FALSE),VLOOKUP(E83,'Country Indicator Data'!$B$4:$I$300,8,FALSE))</f>
        <v>6</v>
      </c>
      <c r="Q83" s="23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v>
      </c>
      <c r="R83" s="233">
        <f t="shared" si="30"/>
        <v>4</v>
      </c>
      <c r="S83" s="23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3.9</v>
      </c>
      <c r="T83" s="23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3.7</v>
      </c>
      <c r="U83" s="23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3.8</v>
      </c>
      <c r="V83" s="23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233">
        <f t="shared" si="31"/>
        <v>3.7</v>
      </c>
      <c r="X83" s="233">
        <f t="shared" si="32"/>
        <v>3.4</v>
      </c>
      <c r="Y83" s="240">
        <f>IF('Core Indicators'!FC80="x","x",IF('Core Indicators'!FC80&gt;=5,5,IF('Core Indicators'!FC80&gt;=4,4,IF('Core Indicators'!FC80&gt;=3,3,IF('Core Indicators'!FC80&gt;=2,2,IF('Core Indicators'!FC80&gt;=1,1,0))))))</f>
        <v>1</v>
      </c>
      <c r="Z83" s="233">
        <f t="shared" si="33"/>
        <v>1</v>
      </c>
      <c r="AA83" s="240">
        <f>'Crisis Indicator Data'!Y80</f>
        <v>2</v>
      </c>
      <c r="AB83" s="240">
        <f>'Crisis Indicator Data'!Z80</f>
        <v>1</v>
      </c>
      <c r="AC83" s="240">
        <f>'Crisis Indicator Data'!AA80</f>
        <v>2</v>
      </c>
      <c r="AD83" s="240">
        <f>'Crisis Indicator Data'!AB80</f>
        <v>0</v>
      </c>
      <c r="AE83" s="240">
        <f t="shared" si="34"/>
        <v>2</v>
      </c>
      <c r="AF83" s="240">
        <f>'Crisis Indicator Data'!AC80</f>
        <v>2</v>
      </c>
      <c r="AG83" s="240">
        <f>'Crisis Indicator Data'!AD80</f>
        <v>2</v>
      </c>
      <c r="AH83" s="240">
        <f t="shared" si="35"/>
        <v>4</v>
      </c>
      <c r="AI83" s="240">
        <f>'Crisis Indicator Data'!AE80</f>
        <v>0</v>
      </c>
      <c r="AJ83" s="240">
        <f>'Crisis Indicator Data'!AF80</f>
        <v>0</v>
      </c>
      <c r="AK83" s="240">
        <f>'Crisis Indicator Data'!AG80</f>
        <v>3</v>
      </c>
      <c r="AL83" s="240">
        <f t="shared" si="36"/>
        <v>3</v>
      </c>
      <c r="AM83" s="233">
        <f t="shared" si="37"/>
        <v>3</v>
      </c>
      <c r="AN83" s="233">
        <f t="shared" si="38"/>
        <v>2</v>
      </c>
    </row>
    <row r="84" spans="1:40" ht="13.5" customHeight="1" x14ac:dyDescent="0.35">
      <c r="A84" s="145" t="str">
        <f>'Crisis Indicator Data'!A81</f>
        <v>Complex crisis in Pakistan</v>
      </c>
      <c r="B84" s="146" t="str">
        <f>'Crisis Indicator Data'!B81</f>
        <v>Complex crisis</v>
      </c>
      <c r="C84" s="146" t="str">
        <f>'Crisis Indicator Data'!C81</f>
        <v>PAK001</v>
      </c>
      <c r="D84" s="146" t="str">
        <f>'Crisis Indicator Data'!D81</f>
        <v>Pakistan</v>
      </c>
      <c r="E84" s="147" t="str">
        <f>'Crisis Indicator Data'!E81</f>
        <v>PAK</v>
      </c>
      <c r="F84" s="23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3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3.1</v>
      </c>
      <c r="H84" s="233">
        <f t="shared" si="26"/>
        <v>3.5</v>
      </c>
      <c r="I84" s="23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3.2</v>
      </c>
      <c r="J84" s="23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1.6</v>
      </c>
      <c r="K84" s="233">
        <f t="shared" si="27"/>
        <v>2.4000000000000004</v>
      </c>
      <c r="L84" s="23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3.6</v>
      </c>
      <c r="M84" s="23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0.8</v>
      </c>
      <c r="N84" s="233">
        <f t="shared" si="28"/>
        <v>2.2000000000000002</v>
      </c>
      <c r="O84" s="233">
        <f t="shared" si="29"/>
        <v>2.7000000000000006</v>
      </c>
      <c r="P84" s="233">
        <f>IF(B84="Regional crisis",VLOOKUP(C84,'Regional Crises'!$B$1:$R$69,12,FALSE),VLOOKUP(E84,'Country Indicator Data'!$B$4:$I$300,8,FALSE))</f>
        <v>6</v>
      </c>
      <c r="Q84" s="23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4.0999999999999996</v>
      </c>
      <c r="R84" s="233">
        <f t="shared" si="30"/>
        <v>5.05</v>
      </c>
      <c r="S84" s="23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3.4</v>
      </c>
      <c r="T84" s="23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23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3.4</v>
      </c>
      <c r="V84" s="23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3.1</v>
      </c>
      <c r="W84" s="233">
        <f t="shared" si="31"/>
        <v>3.3</v>
      </c>
      <c r="X84" s="233">
        <f t="shared" si="32"/>
        <v>3.7</v>
      </c>
      <c r="Y84" s="240">
        <f>IF('Core Indicators'!FC81="x","x",IF('Core Indicators'!FC81&gt;=5,5,IF('Core Indicators'!FC81&gt;=4,4,IF('Core Indicators'!FC81&gt;=3,3,IF('Core Indicators'!FC81&gt;=2,2,IF('Core Indicators'!FC81&gt;=1,1,0))))))</f>
        <v>5</v>
      </c>
      <c r="Z84" s="233">
        <f t="shared" si="33"/>
        <v>5</v>
      </c>
      <c r="AA84" s="240">
        <f>'Crisis Indicator Data'!Y81</f>
        <v>2</v>
      </c>
      <c r="AB84" s="240">
        <f>'Crisis Indicator Data'!Z81</f>
        <v>2</v>
      </c>
      <c r="AC84" s="240">
        <f>'Crisis Indicator Data'!AA81</f>
        <v>2</v>
      </c>
      <c r="AD84" s="240">
        <f>'Crisis Indicator Data'!AB81</f>
        <v>2</v>
      </c>
      <c r="AE84" s="240">
        <f t="shared" si="34"/>
        <v>4</v>
      </c>
      <c r="AF84" s="240">
        <f>'Crisis Indicator Data'!AC81</f>
        <v>0</v>
      </c>
      <c r="AG84" s="240">
        <f>'Crisis Indicator Data'!AD81</f>
        <v>2</v>
      </c>
      <c r="AH84" s="240">
        <f t="shared" si="35"/>
        <v>2</v>
      </c>
      <c r="AI84" s="240">
        <f>'Crisis Indicator Data'!AE81</f>
        <v>2</v>
      </c>
      <c r="AJ84" s="240">
        <f>'Crisis Indicator Data'!AF81</f>
        <v>1</v>
      </c>
      <c r="AK84" s="240">
        <f>'Crisis Indicator Data'!AG81</f>
        <v>1</v>
      </c>
      <c r="AL84" s="240">
        <f t="shared" si="36"/>
        <v>3</v>
      </c>
      <c r="AM84" s="233">
        <f t="shared" si="37"/>
        <v>3</v>
      </c>
      <c r="AN84" s="233">
        <f t="shared" si="38"/>
        <v>4</v>
      </c>
    </row>
    <row r="85" spans="1:40" ht="13.5" customHeight="1" x14ac:dyDescent="0.35">
      <c r="A85" s="145" t="str">
        <f>'Crisis Indicator Data'!A82</f>
        <v>Kashmir conflict in Pakistan</v>
      </c>
      <c r="B85" s="146" t="str">
        <f>'Crisis Indicator Data'!B82</f>
        <v>Conflict</v>
      </c>
      <c r="C85" s="146" t="str">
        <f>'Crisis Indicator Data'!C82</f>
        <v>PAK004</v>
      </c>
      <c r="D85" s="146" t="str">
        <f>'Crisis Indicator Data'!D82</f>
        <v>Pakistan</v>
      </c>
      <c r="E85" s="147" t="str">
        <f>'Crisis Indicator Data'!E82</f>
        <v>PAK</v>
      </c>
      <c r="F85" s="23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3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3.1</v>
      </c>
      <c r="H85" s="233">
        <f t="shared" si="26"/>
        <v>3.5</v>
      </c>
      <c r="I85" s="23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3.2</v>
      </c>
      <c r="J85" s="23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33">
        <f t="shared" si="27"/>
        <v>2.4000000000000004</v>
      </c>
      <c r="L85" s="233">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3.6</v>
      </c>
      <c r="M85" s="23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0.8</v>
      </c>
      <c r="N85" s="233">
        <f t="shared" si="28"/>
        <v>2.2000000000000002</v>
      </c>
      <c r="O85" s="233">
        <f t="shared" si="29"/>
        <v>2.7000000000000006</v>
      </c>
      <c r="P85" s="233">
        <f>IF(B85="Regional crisis",VLOOKUP(C85,'Regional Crises'!$B$1:$R$69,12,FALSE),VLOOKUP(E85,'Country Indicator Data'!$B$4:$I$300,8,FALSE))</f>
        <v>6</v>
      </c>
      <c r="Q85" s="23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4.0999999999999996</v>
      </c>
      <c r="R85" s="233">
        <f t="shared" si="30"/>
        <v>5.05</v>
      </c>
      <c r="S85" s="23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3.4</v>
      </c>
      <c r="T85" s="23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23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3.4</v>
      </c>
      <c r="V85" s="23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3.1</v>
      </c>
      <c r="W85" s="233">
        <f t="shared" si="31"/>
        <v>3.3</v>
      </c>
      <c r="X85" s="233">
        <f t="shared" si="32"/>
        <v>3.7</v>
      </c>
      <c r="Y85" s="240">
        <f>IF('Core Indicators'!FC82="x","x",IF('Core Indicators'!FC82&gt;=5,5,IF('Core Indicators'!FC82&gt;=4,4,IF('Core Indicators'!FC82&gt;=3,3,IF('Core Indicators'!FC82&gt;=2,2,IF('Core Indicators'!FC82&gt;=1,1,0))))))</f>
        <v>3</v>
      </c>
      <c r="Z85" s="233">
        <f t="shared" si="33"/>
        <v>3</v>
      </c>
      <c r="AA85" s="240">
        <f>'Crisis Indicator Data'!Y82</f>
        <v>2</v>
      </c>
      <c r="AB85" s="240">
        <f>'Crisis Indicator Data'!Z82</f>
        <v>1</v>
      </c>
      <c r="AC85" s="240">
        <f>'Crisis Indicator Data'!AA82</f>
        <v>1</v>
      </c>
      <c r="AD85" s="240">
        <f>'Crisis Indicator Data'!AB82</f>
        <v>2</v>
      </c>
      <c r="AE85" s="240">
        <f t="shared" si="34"/>
        <v>3</v>
      </c>
      <c r="AF85" s="240">
        <f>'Crisis Indicator Data'!AC82</f>
        <v>0</v>
      </c>
      <c r="AG85" s="240">
        <f>'Crisis Indicator Data'!AD82</f>
        <v>2</v>
      </c>
      <c r="AH85" s="240">
        <f t="shared" si="35"/>
        <v>2</v>
      </c>
      <c r="AI85" s="240">
        <f>'Crisis Indicator Data'!AE82</f>
        <v>0</v>
      </c>
      <c r="AJ85" s="240">
        <f>'Crisis Indicator Data'!AF82</f>
        <v>1</v>
      </c>
      <c r="AK85" s="240">
        <f>'Crisis Indicator Data'!AG82</f>
        <v>1</v>
      </c>
      <c r="AL85" s="240">
        <f t="shared" si="36"/>
        <v>2</v>
      </c>
      <c r="AM85" s="233">
        <f t="shared" si="37"/>
        <v>2</v>
      </c>
      <c r="AN85" s="233">
        <f t="shared" si="38"/>
        <v>2.5</v>
      </c>
    </row>
    <row r="86" spans="1:40" ht="13.5" customHeight="1" x14ac:dyDescent="0.35">
      <c r="A86" s="145" t="str">
        <f>'Crisis Indicator Data'!A83</f>
        <v>Venezuela displacement in Peru</v>
      </c>
      <c r="B86" s="146" t="str">
        <f>'Crisis Indicator Data'!B83</f>
        <v>International displacement</v>
      </c>
      <c r="C86" s="146" t="str">
        <f>'Crisis Indicator Data'!C83</f>
        <v>PER002</v>
      </c>
      <c r="D86" s="146" t="str">
        <f>'Crisis Indicator Data'!D83</f>
        <v>Peru</v>
      </c>
      <c r="E86" s="147" t="str">
        <f>'Crisis Indicator Data'!E83</f>
        <v>PER</v>
      </c>
      <c r="F86" s="23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1.8</v>
      </c>
      <c r="G86" s="23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1.7</v>
      </c>
      <c r="H86" s="233">
        <f t="shared" si="26"/>
        <v>1.75</v>
      </c>
      <c r="I86" s="23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23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4.5</v>
      </c>
      <c r="K86" s="233">
        <f t="shared" si="27"/>
        <v>3.75</v>
      </c>
      <c r="L86" s="233">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2.5</v>
      </c>
      <c r="M86" s="23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2.1</v>
      </c>
      <c r="N86" s="233">
        <f t="shared" si="28"/>
        <v>2.2999999999999998</v>
      </c>
      <c r="O86" s="233">
        <f t="shared" si="29"/>
        <v>2.6</v>
      </c>
      <c r="P86" s="233">
        <f>IF(B86="Regional crisis",VLOOKUP(C86,'Regional Crises'!$B$1:$R$69,12,FALSE),VLOOKUP(E86,'Country Indicator Data'!$B$4:$I$300,8,FALSE))</f>
        <v>6</v>
      </c>
      <c r="Q86" s="233" t="str">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x</v>
      </c>
      <c r="R86" s="233">
        <f t="shared" si="30"/>
        <v>6</v>
      </c>
      <c r="S86" s="23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3.2</v>
      </c>
      <c r="T86" s="23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3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1.9</v>
      </c>
      <c r="V86" s="23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1.4</v>
      </c>
      <c r="W86" s="233">
        <f t="shared" si="31"/>
        <v>2.4</v>
      </c>
      <c r="X86" s="233">
        <f t="shared" si="32"/>
        <v>3.7</v>
      </c>
      <c r="Y86" s="240">
        <f>IF('Core Indicators'!FC83="x","x",IF('Core Indicators'!FC83&gt;=5,5,IF('Core Indicators'!FC83&gt;=4,4,IF('Core Indicators'!FC83&gt;=3,3,IF('Core Indicators'!FC83&gt;=2,2,IF('Core Indicators'!FC83&gt;=1,1,0))))))</f>
        <v>2</v>
      </c>
      <c r="Z86" s="233">
        <f t="shared" si="33"/>
        <v>2</v>
      </c>
      <c r="AA86" s="240">
        <f>'Crisis Indicator Data'!Y83</f>
        <v>0</v>
      </c>
      <c r="AB86" s="240">
        <f>'Crisis Indicator Data'!Z83</f>
        <v>0</v>
      </c>
      <c r="AC86" s="240">
        <f>'Crisis Indicator Data'!AA83</f>
        <v>0</v>
      </c>
      <c r="AD86" s="240">
        <f>'Crisis Indicator Data'!AB83</f>
        <v>0</v>
      </c>
      <c r="AE86" s="240">
        <f t="shared" si="34"/>
        <v>0</v>
      </c>
      <c r="AF86" s="240">
        <f>'Crisis Indicator Data'!AC83</f>
        <v>0</v>
      </c>
      <c r="AG86" s="240">
        <f>'Crisis Indicator Data'!AD83</f>
        <v>2</v>
      </c>
      <c r="AH86" s="240">
        <f t="shared" si="35"/>
        <v>2</v>
      </c>
      <c r="AI86" s="240">
        <f>'Crisis Indicator Data'!AE83</f>
        <v>0</v>
      </c>
      <c r="AJ86" s="240">
        <f>'Crisis Indicator Data'!AF83</f>
        <v>1</v>
      </c>
      <c r="AK86" s="240">
        <f>'Crisis Indicator Data'!AG83</f>
        <v>2</v>
      </c>
      <c r="AL86" s="240">
        <f t="shared" si="36"/>
        <v>3</v>
      </c>
      <c r="AM86" s="233">
        <f t="shared" si="37"/>
        <v>2</v>
      </c>
      <c r="AN86" s="233">
        <f t="shared" si="38"/>
        <v>2</v>
      </c>
    </row>
    <row r="87" spans="1:40" ht="13.5" customHeight="1" x14ac:dyDescent="0.35">
      <c r="A87" s="145" t="str">
        <f>'Crisis Indicator Data'!A84</f>
        <v>Mindanao conflict</v>
      </c>
      <c r="B87" s="146" t="str">
        <f>'Crisis Indicator Data'!B84</f>
        <v>Conflict</v>
      </c>
      <c r="C87" s="146" t="str">
        <f>'Crisis Indicator Data'!C84</f>
        <v>PHL003</v>
      </c>
      <c r="D87" s="146" t="str">
        <f>'Crisis Indicator Data'!D84</f>
        <v>Philippines</v>
      </c>
      <c r="E87" s="147" t="str">
        <f>'Crisis Indicator Data'!E84</f>
        <v>PHL</v>
      </c>
      <c r="F87" s="23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1.8</v>
      </c>
      <c r="G87" s="23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2.1</v>
      </c>
      <c r="H87" s="233">
        <f t="shared" si="26"/>
        <v>1.9500000000000002</v>
      </c>
      <c r="I87" s="23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1.3</v>
      </c>
      <c r="J87" s="23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1.4</v>
      </c>
      <c r="K87" s="233">
        <f t="shared" si="27"/>
        <v>1.35</v>
      </c>
      <c r="L87" s="233">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2.8</v>
      </c>
      <c r="M87" s="23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2.2000000000000002</v>
      </c>
      <c r="N87" s="233">
        <f t="shared" si="28"/>
        <v>2.5</v>
      </c>
      <c r="O87" s="233">
        <f t="shared" si="29"/>
        <v>1.9333333333333336</v>
      </c>
      <c r="P87" s="233">
        <f>IF(B87="Regional crisis",VLOOKUP(C87,'Regional Crises'!$B$1:$R$69,12,FALSE),VLOOKUP(E87,'Country Indicator Data'!$B$4:$I$300,8,FALSE))</f>
        <v>8</v>
      </c>
      <c r="Q87" s="23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3.9</v>
      </c>
      <c r="R87" s="233">
        <f t="shared" si="30"/>
        <v>5.95</v>
      </c>
      <c r="S87" s="23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3.3</v>
      </c>
      <c r="T87" s="23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3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2.6</v>
      </c>
      <c r="V87" s="23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2.1</v>
      </c>
      <c r="W87" s="233">
        <f t="shared" si="31"/>
        <v>2.8</v>
      </c>
      <c r="X87" s="233">
        <f t="shared" si="32"/>
        <v>3.6</v>
      </c>
      <c r="Y87" s="240">
        <f>IF('Core Indicators'!FC84="x","x",IF('Core Indicators'!FC84&gt;=5,5,IF('Core Indicators'!FC84&gt;=4,4,IF('Core Indicators'!FC84&gt;=3,3,IF('Core Indicators'!FC84&gt;=2,2,IF('Core Indicators'!FC84&gt;=1,1,0))))))</f>
        <v>4</v>
      </c>
      <c r="Z87" s="233">
        <f t="shared" si="33"/>
        <v>4</v>
      </c>
      <c r="AA87" s="240">
        <f>'Crisis Indicator Data'!Y84</f>
        <v>0</v>
      </c>
      <c r="AB87" s="240">
        <f>'Crisis Indicator Data'!Z84</f>
        <v>1</v>
      </c>
      <c r="AC87" s="240">
        <f>'Crisis Indicator Data'!AA84</f>
        <v>0</v>
      </c>
      <c r="AD87" s="240">
        <f>'Crisis Indicator Data'!AB84</f>
        <v>0</v>
      </c>
      <c r="AE87" s="240">
        <f t="shared" si="34"/>
        <v>1</v>
      </c>
      <c r="AF87" s="240">
        <f>'Crisis Indicator Data'!AC84</f>
        <v>0</v>
      </c>
      <c r="AG87" s="240">
        <f>'Crisis Indicator Data'!AD84</f>
        <v>1</v>
      </c>
      <c r="AH87" s="240">
        <f t="shared" si="35"/>
        <v>1</v>
      </c>
      <c r="AI87" s="240">
        <f>'Crisis Indicator Data'!AE84</f>
        <v>2</v>
      </c>
      <c r="AJ87" s="240">
        <f>'Crisis Indicator Data'!AF84</f>
        <v>1</v>
      </c>
      <c r="AK87" s="240">
        <f>'Crisis Indicator Data'!AG84</f>
        <v>2</v>
      </c>
      <c r="AL87" s="240">
        <f t="shared" si="36"/>
        <v>4</v>
      </c>
      <c r="AM87" s="233">
        <f t="shared" si="37"/>
        <v>2</v>
      </c>
      <c r="AN87" s="233">
        <f t="shared" si="38"/>
        <v>3</v>
      </c>
    </row>
    <row r="88" spans="1:40" ht="13.5" customHeight="1" x14ac:dyDescent="0.35">
      <c r="A88" s="145" t="str">
        <f>'Crisis Indicator Data'!A85</f>
        <v>Complex crisis in DPRK</v>
      </c>
      <c r="B88" s="146" t="str">
        <f>'Crisis Indicator Data'!B85</f>
        <v>Complex crisis</v>
      </c>
      <c r="C88" s="146" t="str">
        <f>'Crisis Indicator Data'!C85</f>
        <v>PRK001</v>
      </c>
      <c r="D88" s="146" t="str">
        <f>'Crisis Indicator Data'!D85</f>
        <v>DPRK</v>
      </c>
      <c r="E88" s="147" t="str">
        <f>'Crisis Indicator Data'!E85</f>
        <v>PRK</v>
      </c>
      <c r="F88" s="23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23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3.7</v>
      </c>
      <c r="H88" s="233">
        <f t="shared" si="26"/>
        <v>4.3499999999999996</v>
      </c>
      <c r="I88" s="23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v>
      </c>
      <c r="J88" s="23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33">
        <f t="shared" si="27"/>
        <v>0</v>
      </c>
      <c r="L88" s="233" t="str">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x</v>
      </c>
      <c r="M88" s="233" t="str">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x</v>
      </c>
      <c r="N88" s="233" t="str">
        <f t="shared" si="28"/>
        <v>x</v>
      </c>
      <c r="O88" s="233">
        <f t="shared" si="29"/>
        <v>2.1749999999999998</v>
      </c>
      <c r="P88" s="233">
        <f>IF(B88="Regional crisis",VLOOKUP(C88,'Regional Crises'!$B$1:$R$69,12,FALSE),VLOOKUP(E88,'Country Indicator Data'!$B$4:$I$300,8,FALSE))</f>
        <v>4</v>
      </c>
      <c r="Q88" s="23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0.7</v>
      </c>
      <c r="R88" s="233">
        <f t="shared" si="30"/>
        <v>2.35</v>
      </c>
      <c r="S88" s="23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4.2</v>
      </c>
      <c r="T88" s="23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4.2</v>
      </c>
      <c r="U88" s="23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4.4000000000000004</v>
      </c>
      <c r="V88" s="23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4.9000000000000004</v>
      </c>
      <c r="W88" s="233">
        <f t="shared" si="31"/>
        <v>4.4000000000000004</v>
      </c>
      <c r="X88" s="233">
        <f t="shared" si="32"/>
        <v>3</v>
      </c>
      <c r="Y88" s="240">
        <f>IF('Core Indicators'!FC85="x","x",IF('Core Indicators'!FC85&gt;=5,5,IF('Core Indicators'!FC85&gt;=4,4,IF('Core Indicators'!FC85&gt;=3,3,IF('Core Indicators'!FC85&gt;=2,2,IF('Core Indicators'!FC85&gt;=1,1,0))))))</f>
        <v>1</v>
      </c>
      <c r="Z88" s="233">
        <f t="shared" si="33"/>
        <v>1</v>
      </c>
      <c r="AA88" s="240">
        <f>'Crisis Indicator Data'!Y85</f>
        <v>2</v>
      </c>
      <c r="AB88" s="240">
        <f>'Crisis Indicator Data'!Z85</f>
        <v>2</v>
      </c>
      <c r="AC88" s="240">
        <f>'Crisis Indicator Data'!AA85</f>
        <v>2</v>
      </c>
      <c r="AD88" s="240">
        <f>'Crisis Indicator Data'!AB85</f>
        <v>0</v>
      </c>
      <c r="AE88" s="240">
        <f t="shared" si="34"/>
        <v>3</v>
      </c>
      <c r="AF88" s="240">
        <f>'Crisis Indicator Data'!AC85</f>
        <v>3</v>
      </c>
      <c r="AG88" s="240">
        <f>'Crisis Indicator Data'!AD85</f>
        <v>3</v>
      </c>
      <c r="AH88" s="240">
        <f t="shared" si="35"/>
        <v>5</v>
      </c>
      <c r="AI88" s="240">
        <f>'Crisis Indicator Data'!AE85</f>
        <v>0</v>
      </c>
      <c r="AJ88" s="240">
        <f>'Crisis Indicator Data'!AF85</f>
        <v>0</v>
      </c>
      <c r="AK88" s="240">
        <f>'Crisis Indicator Data'!AG85</f>
        <v>2</v>
      </c>
      <c r="AL88" s="240">
        <f t="shared" si="36"/>
        <v>2</v>
      </c>
      <c r="AM88" s="233">
        <f t="shared" si="37"/>
        <v>3</v>
      </c>
      <c r="AN88" s="233">
        <f t="shared" si="38"/>
        <v>2</v>
      </c>
    </row>
    <row r="89" spans="1:40" ht="13.5" customHeight="1" x14ac:dyDescent="0.35">
      <c r="A89" s="145" t="str">
        <f>'Crisis Indicator Data'!A86</f>
        <v>Conflict in Palestine</v>
      </c>
      <c r="B89" s="146" t="str">
        <f>'Crisis Indicator Data'!B86</f>
        <v>Conflict</v>
      </c>
      <c r="C89" s="146" t="str">
        <f>'Crisis Indicator Data'!C86</f>
        <v>PSE002</v>
      </c>
      <c r="D89" s="146" t="str">
        <f>'Crisis Indicator Data'!D86</f>
        <v>Palestine</v>
      </c>
      <c r="E89" s="147" t="str">
        <f>'Crisis Indicator Data'!E86</f>
        <v>PSE</v>
      </c>
      <c r="F89" s="233" t="str">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x</v>
      </c>
      <c r="G89" s="233" t="str">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x</v>
      </c>
      <c r="H89" s="233" t="str">
        <f t="shared" si="26"/>
        <v>x</v>
      </c>
      <c r="I89" s="23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v>
      </c>
      <c r="J89" s="23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233">
        <f t="shared" si="27"/>
        <v>0</v>
      </c>
      <c r="L89" s="233" t="str">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x</v>
      </c>
      <c r="M89" s="23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1.1000000000000001</v>
      </c>
      <c r="N89" s="233">
        <f t="shared" si="28"/>
        <v>1.1000000000000001</v>
      </c>
      <c r="O89" s="233">
        <f t="shared" si="29"/>
        <v>0.55000000000000004</v>
      </c>
      <c r="P89" s="233">
        <f>IF(B89="Regional crisis",VLOOKUP(C89,'Regional Crises'!$B$1:$R$69,12,FALSE),VLOOKUP(E89,'Country Indicator Data'!$B$4:$I$300,8,FALSE))</f>
        <v>6</v>
      </c>
      <c r="Q89" s="23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233">
        <f t="shared" si="30"/>
        <v>4.8</v>
      </c>
      <c r="S89" s="233" t="str">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x</v>
      </c>
      <c r="T89" s="23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33" t="str">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x</v>
      </c>
      <c r="V89" s="23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v>
      </c>
      <c r="W89" s="233">
        <f t="shared" si="31"/>
        <v>3.8</v>
      </c>
      <c r="X89" s="233">
        <f t="shared" si="32"/>
        <v>3.1</v>
      </c>
      <c r="Y89" s="240">
        <f>IF('Core Indicators'!FC86="x","x",IF('Core Indicators'!FC86&gt;=5,5,IF('Core Indicators'!FC86&gt;=4,4,IF('Core Indicators'!FC86&gt;=3,3,IF('Core Indicators'!FC86&gt;=2,2,IF('Core Indicators'!FC86&gt;=1,1,0))))))</f>
        <v>4</v>
      </c>
      <c r="Z89" s="233">
        <f t="shared" si="33"/>
        <v>4</v>
      </c>
      <c r="AA89" s="240">
        <f>'Crisis Indicator Data'!Y86</f>
        <v>2</v>
      </c>
      <c r="AB89" s="240">
        <f>'Crisis Indicator Data'!Z86</f>
        <v>3</v>
      </c>
      <c r="AC89" s="240">
        <f>'Crisis Indicator Data'!AA86</f>
        <v>3</v>
      </c>
      <c r="AD89" s="240">
        <f>'Crisis Indicator Data'!AB86</f>
        <v>0</v>
      </c>
      <c r="AE89" s="240">
        <f t="shared" si="34"/>
        <v>4</v>
      </c>
      <c r="AF89" s="240">
        <f>'Crisis Indicator Data'!AC86</f>
        <v>3</v>
      </c>
      <c r="AG89" s="240">
        <f>'Crisis Indicator Data'!AD86</f>
        <v>3</v>
      </c>
      <c r="AH89" s="240">
        <f t="shared" si="35"/>
        <v>5</v>
      </c>
      <c r="AI89" s="240">
        <f>'Crisis Indicator Data'!AE86</f>
        <v>2</v>
      </c>
      <c r="AJ89" s="240">
        <f>'Crisis Indicator Data'!AF86</f>
        <v>2</v>
      </c>
      <c r="AK89" s="240">
        <f>'Crisis Indicator Data'!AG86</f>
        <v>3</v>
      </c>
      <c r="AL89" s="240">
        <f t="shared" si="36"/>
        <v>5</v>
      </c>
      <c r="AM89" s="233">
        <f t="shared" si="37"/>
        <v>5</v>
      </c>
      <c r="AN89" s="233">
        <f t="shared" si="38"/>
        <v>4.5</v>
      </c>
    </row>
    <row r="90" spans="1:40" ht="13.5" customHeight="1" x14ac:dyDescent="0.35">
      <c r="A90" s="145" t="str">
        <f>'Crisis Indicator Data'!A87</f>
        <v>Regional Boko Haram Crisis</v>
      </c>
      <c r="B90" s="146" t="str">
        <f>'Crisis Indicator Data'!B87</f>
        <v>Regional crisis</v>
      </c>
      <c r="C90" s="146" t="str">
        <f>'Crisis Indicator Data'!C87</f>
        <v>REG001</v>
      </c>
      <c r="D90" s="146" t="str">
        <f>'Crisis Indicator Data'!D87</f>
        <v>Nigeria,Niger,Chad,Cameroon</v>
      </c>
      <c r="E90" s="147" t="str">
        <f>'Crisis Indicator Data'!E87</f>
        <v>NGA,NER,TCD,CMR</v>
      </c>
      <c r="F90" s="23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2.8</v>
      </c>
      <c r="G90" s="23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2.7</v>
      </c>
      <c r="H90" s="233">
        <f t="shared" si="26"/>
        <v>2.75</v>
      </c>
      <c r="I90" s="23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v>
      </c>
      <c r="J90" s="23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0.8</v>
      </c>
      <c r="K90" s="233">
        <f t="shared" si="27"/>
        <v>2.4</v>
      </c>
      <c r="L90" s="23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3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1.9</v>
      </c>
      <c r="N90" s="233">
        <f t="shared" si="28"/>
        <v>3.0999999999999996</v>
      </c>
      <c r="O90" s="233">
        <f t="shared" si="29"/>
        <v>2.75</v>
      </c>
      <c r="P90" s="233">
        <f>IF(B90="Regional crisis",VLOOKUP(C90,'Regional Crises'!$B$1:$R$69,12,FALSE),VLOOKUP(E90,'Country Indicator Data'!$B$4:$I$300,8,FALSE))</f>
        <v>8.5</v>
      </c>
      <c r="Q90" s="23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33">
        <f t="shared" si="30"/>
        <v>6.75</v>
      </c>
      <c r="S90" s="23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3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23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23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3.4</v>
      </c>
      <c r="W90" s="233">
        <f t="shared" si="31"/>
        <v>3.4</v>
      </c>
      <c r="X90" s="233">
        <f t="shared" si="32"/>
        <v>4.3</v>
      </c>
      <c r="Y90" s="240">
        <f>IF('Core Indicators'!FC87="x","x",IF('Core Indicators'!FC87&gt;=5,5,IF('Core Indicators'!FC87&gt;=4,4,IF('Core Indicators'!FC87&gt;=3,3,IF('Core Indicators'!FC87&gt;=2,2,IF('Core Indicators'!FC87&gt;=1,1,0))))))</f>
        <v>5</v>
      </c>
      <c r="Z90" s="233">
        <f t="shared" si="33"/>
        <v>5</v>
      </c>
      <c r="AA90" s="240">
        <f>'Crisis Indicator Data'!Y87</f>
        <v>1</v>
      </c>
      <c r="AB90" s="240">
        <f>'Crisis Indicator Data'!Z87</f>
        <v>3</v>
      </c>
      <c r="AC90" s="240">
        <f>'Crisis Indicator Data'!AA87</f>
        <v>3</v>
      </c>
      <c r="AD90" s="240">
        <f>'Crisis Indicator Data'!AB87</f>
        <v>1</v>
      </c>
      <c r="AE90" s="240">
        <f t="shared" si="34"/>
        <v>4</v>
      </c>
      <c r="AF90" s="240">
        <f>'Crisis Indicator Data'!AC87</f>
        <v>2</v>
      </c>
      <c r="AG90" s="240">
        <f>'Crisis Indicator Data'!AD87</f>
        <v>3</v>
      </c>
      <c r="AH90" s="240">
        <f t="shared" si="35"/>
        <v>5</v>
      </c>
      <c r="AI90" s="240">
        <f>'Crisis Indicator Data'!AE87</f>
        <v>3</v>
      </c>
      <c r="AJ90" s="240">
        <f>'Crisis Indicator Data'!AF87</f>
        <v>2</v>
      </c>
      <c r="AK90" s="240">
        <f>'Crisis Indicator Data'!AG87</f>
        <v>3</v>
      </c>
      <c r="AL90" s="240">
        <f t="shared" si="36"/>
        <v>5</v>
      </c>
      <c r="AM90" s="233">
        <f t="shared" si="37"/>
        <v>5</v>
      </c>
      <c r="AN90" s="233">
        <f t="shared" si="38"/>
        <v>5</v>
      </c>
    </row>
    <row r="91" spans="1:40" ht="13.5" customHeight="1" x14ac:dyDescent="0.3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7" t="str">
        <f>'Crisis Indicator Data'!E88</f>
        <v>VEN,BRA,COL,ECU,PER,TTO</v>
      </c>
      <c r="F91" s="23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1.5</v>
      </c>
      <c r="G91" s="23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1.7</v>
      </c>
      <c r="H91" s="233">
        <f t="shared" si="26"/>
        <v>1.6</v>
      </c>
      <c r="I91" s="23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2.4</v>
      </c>
      <c r="J91" s="23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2.7</v>
      </c>
      <c r="K91" s="233">
        <f t="shared" si="27"/>
        <v>2.5499999999999998</v>
      </c>
      <c r="L91" s="23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2.6</v>
      </c>
      <c r="M91" s="23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2.6</v>
      </c>
      <c r="N91" s="233">
        <f t="shared" si="28"/>
        <v>2.6</v>
      </c>
      <c r="O91" s="233">
        <f t="shared" si="29"/>
        <v>2.25</v>
      </c>
      <c r="P91" s="233">
        <f>IF(B91="Regional crisis",VLOOKUP(C91,'Regional Crises'!$B$1:$R$69,12,FALSE),VLOOKUP(E91,'Country Indicator Data'!$B$4:$I$300,8,FALSE))</f>
        <v>6</v>
      </c>
      <c r="Q91" s="233" t="str">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x</v>
      </c>
      <c r="R91" s="233">
        <f t="shared" si="30"/>
        <v>6</v>
      </c>
      <c r="S91" s="23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3.3</v>
      </c>
      <c r="T91" s="23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23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v>
      </c>
      <c r="V91" s="23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233">
        <f t="shared" si="31"/>
        <v>2.6</v>
      </c>
      <c r="X91" s="233">
        <f t="shared" si="32"/>
        <v>3.6</v>
      </c>
      <c r="Y91" s="240">
        <f>IF('Core Indicators'!FC88="x","x",IF('Core Indicators'!FC88&gt;=5,5,IF('Core Indicators'!FC88&gt;=4,4,IF('Core Indicators'!FC88&gt;=3,3,IF('Core Indicators'!FC88&gt;=2,2,IF('Core Indicators'!FC88&gt;=1,1,0))))))</f>
        <v>4</v>
      </c>
      <c r="Z91" s="233">
        <f t="shared" si="33"/>
        <v>4</v>
      </c>
      <c r="AA91" s="240">
        <f>'Crisis Indicator Data'!Y88</f>
        <v>0</v>
      </c>
      <c r="AB91" s="240">
        <f>'Crisis Indicator Data'!Z88</f>
        <v>2</v>
      </c>
      <c r="AC91" s="240">
        <f>'Crisis Indicator Data'!AA88</f>
        <v>0</v>
      </c>
      <c r="AD91" s="240">
        <f>'Crisis Indicator Data'!AB88</f>
        <v>2</v>
      </c>
      <c r="AE91" s="240">
        <f t="shared" si="34"/>
        <v>2</v>
      </c>
      <c r="AF91" s="240">
        <f>'Crisis Indicator Data'!AC88</f>
        <v>0</v>
      </c>
      <c r="AG91" s="240">
        <f>'Crisis Indicator Data'!AD88</f>
        <v>3</v>
      </c>
      <c r="AH91" s="240">
        <f t="shared" si="35"/>
        <v>3</v>
      </c>
      <c r="AI91" s="240">
        <f>'Crisis Indicator Data'!AE88</f>
        <v>1</v>
      </c>
      <c r="AJ91" s="240">
        <f>'Crisis Indicator Data'!AF88</f>
        <v>2</v>
      </c>
      <c r="AK91" s="240">
        <f>'Crisis Indicator Data'!AG88</f>
        <v>3</v>
      </c>
      <c r="AL91" s="240">
        <f t="shared" si="36"/>
        <v>4</v>
      </c>
      <c r="AM91" s="233">
        <f t="shared" si="37"/>
        <v>3</v>
      </c>
      <c r="AN91" s="233">
        <f t="shared" si="38"/>
        <v>3.5</v>
      </c>
    </row>
    <row r="92" spans="1:40" ht="13.5" customHeight="1" x14ac:dyDescent="0.35">
      <c r="A92" s="145" t="str">
        <f>'Crisis Indicator Data'!A89</f>
        <v>Regional Kashmir conflict</v>
      </c>
      <c r="B92" s="146" t="str">
        <f>'Crisis Indicator Data'!B89</f>
        <v>Regional crisis</v>
      </c>
      <c r="C92" s="146" t="str">
        <f>'Crisis Indicator Data'!C89</f>
        <v>REG003</v>
      </c>
      <c r="D92" s="146" t="str">
        <f>'Crisis Indicator Data'!D89</f>
        <v>India,Pakistan</v>
      </c>
      <c r="E92" s="147" t="str">
        <f>'Crisis Indicator Data'!E89</f>
        <v>IND,PAK</v>
      </c>
      <c r="F92" s="23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23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33">
        <f t="shared" si="26"/>
        <v>2.75</v>
      </c>
      <c r="I92" s="23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3.8</v>
      </c>
      <c r="J92" s="23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0.8</v>
      </c>
      <c r="K92" s="233">
        <f t="shared" si="27"/>
        <v>2.2999999999999998</v>
      </c>
      <c r="L92" s="23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3.5</v>
      </c>
      <c r="M92" s="23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1.1000000000000001</v>
      </c>
      <c r="N92" s="233">
        <f t="shared" si="28"/>
        <v>2.2999999999999998</v>
      </c>
      <c r="O92" s="233">
        <f t="shared" si="29"/>
        <v>2.4499999999999997</v>
      </c>
      <c r="P92" s="233">
        <f>IF(B92="Regional crisis",VLOOKUP(C92,'Regional Crises'!$B$1:$R$69,12,FALSE),VLOOKUP(E92,'Country Indicator Data'!$B$4:$I$300,8,FALSE))</f>
        <v>6</v>
      </c>
      <c r="Q92" s="23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4.4000000000000004</v>
      </c>
      <c r="R92" s="233">
        <f t="shared" si="30"/>
        <v>5.2</v>
      </c>
      <c r="S92" s="23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3.2</v>
      </c>
      <c r="T92" s="23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23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3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2.2999999999999998</v>
      </c>
      <c r="W92" s="233">
        <f t="shared" si="31"/>
        <v>2.7</v>
      </c>
      <c r="X92" s="233">
        <f t="shared" si="32"/>
        <v>3.5</v>
      </c>
      <c r="Y92" s="240">
        <f>IF('Core Indicators'!FC89="x","x",IF('Core Indicators'!FC89&gt;=5,5,IF('Core Indicators'!FC89&gt;=4,4,IF('Core Indicators'!FC89&gt;=3,3,IF('Core Indicators'!FC89&gt;=2,2,IF('Core Indicators'!FC89&gt;=1,1,0))))))</f>
        <v>3</v>
      </c>
      <c r="Z92" s="233">
        <f t="shared" si="33"/>
        <v>3</v>
      </c>
      <c r="AA92" s="240">
        <f>'Crisis Indicator Data'!Y89</f>
        <v>2</v>
      </c>
      <c r="AB92" s="240">
        <f>'Crisis Indicator Data'!Z89</f>
        <v>1</v>
      </c>
      <c r="AC92" s="240">
        <f>'Crisis Indicator Data'!AA89</f>
        <v>2</v>
      </c>
      <c r="AD92" s="240">
        <f>'Crisis Indicator Data'!AB89</f>
        <v>2</v>
      </c>
      <c r="AE92" s="240">
        <f t="shared" si="34"/>
        <v>3</v>
      </c>
      <c r="AF92" s="240">
        <f>'Crisis Indicator Data'!AC89</f>
        <v>0</v>
      </c>
      <c r="AG92" s="240">
        <f>'Crisis Indicator Data'!AD89</f>
        <v>2</v>
      </c>
      <c r="AH92" s="240">
        <f t="shared" si="35"/>
        <v>2</v>
      </c>
      <c r="AI92" s="240">
        <f>'Crisis Indicator Data'!AE89</f>
        <v>0</v>
      </c>
      <c r="AJ92" s="240">
        <f>'Crisis Indicator Data'!AF89</f>
        <v>1</v>
      </c>
      <c r="AK92" s="240">
        <f>'Crisis Indicator Data'!AG89</f>
        <v>3</v>
      </c>
      <c r="AL92" s="240">
        <f t="shared" si="36"/>
        <v>3</v>
      </c>
      <c r="AM92" s="233">
        <f t="shared" si="37"/>
        <v>3</v>
      </c>
      <c r="AN92" s="233">
        <f t="shared" si="38"/>
        <v>3</v>
      </c>
    </row>
    <row r="93" spans="1:40" ht="13.5" customHeight="1" x14ac:dyDescent="0.3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7" t="str">
        <f>'Crisis Indicator Data'!E90</f>
        <v>SYR,TUR,IRQ,EGY,JOR,LBN</v>
      </c>
      <c r="F93" s="23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3.8</v>
      </c>
      <c r="G93" s="23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v>
      </c>
      <c r="H93" s="233">
        <f t="shared" si="26"/>
        <v>3.4</v>
      </c>
      <c r="I93" s="23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2.5</v>
      </c>
      <c r="J93" s="23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3.3</v>
      </c>
      <c r="K93" s="233">
        <f t="shared" si="27"/>
        <v>2.9</v>
      </c>
      <c r="L93" s="23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v>
      </c>
      <c r="M93" s="23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33">
        <f t="shared" si="28"/>
        <v>2.1</v>
      </c>
      <c r="O93" s="233">
        <f t="shared" si="29"/>
        <v>2.8000000000000003</v>
      </c>
      <c r="P93" s="233">
        <f>IF(B93="Regional crisis",VLOOKUP(C93,'Regional Crises'!$B$1:$R$69,12,FALSE),VLOOKUP(E93,'Country Indicator Data'!$B$4:$I$300,8,FALSE))</f>
        <v>8.3333333333333339</v>
      </c>
      <c r="Q93" s="233">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33">
        <f t="shared" si="30"/>
        <v>6.666666666666667</v>
      </c>
      <c r="S93" s="23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3.5</v>
      </c>
      <c r="T93" s="23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3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3.3</v>
      </c>
      <c r="V93" s="23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3.6</v>
      </c>
      <c r="W93" s="233">
        <f t="shared" si="31"/>
        <v>3.5</v>
      </c>
      <c r="X93" s="233">
        <f t="shared" si="32"/>
        <v>4.3</v>
      </c>
      <c r="Y93" s="240">
        <f>IF('Core Indicators'!FC90="x","x",IF('Core Indicators'!FC90&gt;=5,5,IF('Core Indicators'!FC90&gt;=4,4,IF('Core Indicators'!FC90&gt;=3,3,IF('Core Indicators'!FC90&gt;=2,2,IF('Core Indicators'!FC90&gt;=1,1,0))))))</f>
        <v>5</v>
      </c>
      <c r="Z93" s="233">
        <f t="shared" si="33"/>
        <v>5</v>
      </c>
      <c r="AA93" s="240">
        <f>'Crisis Indicator Data'!Y90</f>
        <v>1</v>
      </c>
      <c r="AB93" s="240">
        <f>'Crisis Indicator Data'!Z90</f>
        <v>3</v>
      </c>
      <c r="AC93" s="240">
        <f>'Crisis Indicator Data'!AA90</f>
        <v>2</v>
      </c>
      <c r="AD93" s="240">
        <f>'Crisis Indicator Data'!AB90</f>
        <v>3</v>
      </c>
      <c r="AE93" s="240">
        <f t="shared" si="34"/>
        <v>4</v>
      </c>
      <c r="AF93" s="240">
        <f>'Crisis Indicator Data'!AC90</f>
        <v>3</v>
      </c>
      <c r="AG93" s="240">
        <f>'Crisis Indicator Data'!AD90</f>
        <v>3</v>
      </c>
      <c r="AH93" s="240">
        <f t="shared" si="35"/>
        <v>5</v>
      </c>
      <c r="AI93" s="240">
        <f>'Crisis Indicator Data'!AE90</f>
        <v>3</v>
      </c>
      <c r="AJ93" s="240">
        <f>'Crisis Indicator Data'!AF90</f>
        <v>3</v>
      </c>
      <c r="AK93" s="240">
        <f>'Crisis Indicator Data'!AG90</f>
        <v>3</v>
      </c>
      <c r="AL93" s="240">
        <f t="shared" si="36"/>
        <v>5</v>
      </c>
      <c r="AM93" s="233">
        <f t="shared" si="37"/>
        <v>5</v>
      </c>
      <c r="AN93" s="233">
        <f t="shared" si="38"/>
        <v>5</v>
      </c>
    </row>
    <row r="94" spans="1:40" ht="13.5" customHeight="1" x14ac:dyDescent="0.3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7" t="str">
        <f>'Crisis Indicator Data'!E91</f>
        <v>TUR,GRC</v>
      </c>
      <c r="F94" s="23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3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2.5</v>
      </c>
      <c r="H94" s="233">
        <f t="shared" si="26"/>
        <v>2.2999999999999998</v>
      </c>
      <c r="I94" s="23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1.2</v>
      </c>
      <c r="J94" s="23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1.8</v>
      </c>
      <c r="K94" s="233">
        <f t="shared" si="27"/>
        <v>1.5</v>
      </c>
      <c r="L94" s="233">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1.4</v>
      </c>
      <c r="M94" s="23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1.6</v>
      </c>
      <c r="N94" s="233">
        <f t="shared" si="28"/>
        <v>1.5</v>
      </c>
      <c r="O94" s="233">
        <f t="shared" si="29"/>
        <v>1.7666666666666666</v>
      </c>
      <c r="P94" s="233">
        <f>IF(B94="Regional crisis",VLOOKUP(C94,'Regional Crises'!$B$1:$R$69,12,FALSE),VLOOKUP(E94,'Country Indicator Data'!$B$4:$I$300,8,FALSE))</f>
        <v>8</v>
      </c>
      <c r="Q94" s="23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2</v>
      </c>
      <c r="R94" s="233">
        <f t="shared" si="30"/>
        <v>5</v>
      </c>
      <c r="S94" s="23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2.8</v>
      </c>
      <c r="T94" s="23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2.5</v>
      </c>
      <c r="U94" s="23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3.3</v>
      </c>
      <c r="V94" s="23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v>
      </c>
      <c r="W94" s="233">
        <f t="shared" si="31"/>
        <v>2.7</v>
      </c>
      <c r="X94" s="233">
        <f t="shared" si="32"/>
        <v>3.2</v>
      </c>
      <c r="Y94" s="240">
        <f>IF('Core Indicators'!FC91="x","x",IF('Core Indicators'!FC91&gt;=5,5,IF('Core Indicators'!FC91&gt;=4,4,IF('Core Indicators'!FC91&gt;=3,3,IF('Core Indicators'!FC91&gt;=2,2,IF('Core Indicators'!FC91&gt;=1,1,0))))))</f>
        <v>2</v>
      </c>
      <c r="Z94" s="233">
        <f t="shared" si="33"/>
        <v>2</v>
      </c>
      <c r="AA94" s="240">
        <f>'Crisis Indicator Data'!Y91</f>
        <v>1</v>
      </c>
      <c r="AB94" s="240">
        <f>'Crisis Indicator Data'!Z91</f>
        <v>0</v>
      </c>
      <c r="AC94" s="240">
        <f>'Crisis Indicator Data'!AA91</f>
        <v>2</v>
      </c>
      <c r="AD94" s="240">
        <f>'Crisis Indicator Data'!AB91</f>
        <v>0</v>
      </c>
      <c r="AE94" s="240">
        <f t="shared" si="34"/>
        <v>2</v>
      </c>
      <c r="AF94" s="240">
        <f>'Crisis Indicator Data'!AC91</f>
        <v>2</v>
      </c>
      <c r="AG94" s="240">
        <f>'Crisis Indicator Data'!AD91</f>
        <v>3</v>
      </c>
      <c r="AH94" s="240">
        <f t="shared" si="35"/>
        <v>5</v>
      </c>
      <c r="AI94" s="240">
        <f>'Crisis Indicator Data'!AE91</f>
        <v>1</v>
      </c>
      <c r="AJ94" s="240">
        <f>'Crisis Indicator Data'!AF91</f>
        <v>3</v>
      </c>
      <c r="AK94" s="240">
        <f>'Crisis Indicator Data'!AG91</f>
        <v>0</v>
      </c>
      <c r="AL94" s="240">
        <f t="shared" si="36"/>
        <v>3</v>
      </c>
      <c r="AM94" s="233">
        <f t="shared" si="37"/>
        <v>3</v>
      </c>
      <c r="AN94" s="233">
        <f t="shared" si="38"/>
        <v>2.5</v>
      </c>
    </row>
    <row r="95" spans="1:40" ht="13.5" customHeight="1" x14ac:dyDescent="0.3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7" t="str">
        <f>'Crisis Indicator Data'!E92</f>
        <v>DZA,TUN,LBY,ITA</v>
      </c>
      <c r="F95" s="23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3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2.7</v>
      </c>
      <c r="H95" s="233">
        <f t="shared" si="26"/>
        <v>2.8</v>
      </c>
      <c r="I95" s="23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1.1000000000000001</v>
      </c>
      <c r="J95" s="23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0.7</v>
      </c>
      <c r="K95" s="233">
        <f t="shared" si="27"/>
        <v>0.9</v>
      </c>
      <c r="L95" s="233">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1.6</v>
      </c>
      <c r="M95" s="23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0.9</v>
      </c>
      <c r="N95" s="233">
        <f t="shared" si="28"/>
        <v>1.25</v>
      </c>
      <c r="O95" s="233">
        <f t="shared" si="29"/>
        <v>1.6499999999999997</v>
      </c>
      <c r="P95" s="233">
        <f>IF(B95="Regional crisis",VLOOKUP(C95,'Regional Crises'!$B$1:$R$69,12,FALSE),VLOOKUP(E95,'Country Indicator Data'!$B$4:$I$300,8,FALSE))</f>
        <v>5.5</v>
      </c>
      <c r="Q95" s="23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v>
      </c>
      <c r="R95" s="233">
        <f t="shared" si="30"/>
        <v>4.75</v>
      </c>
      <c r="S95" s="23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3.1</v>
      </c>
      <c r="T95" s="23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3.1</v>
      </c>
      <c r="U95" s="23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2.9</v>
      </c>
      <c r="V95" s="23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2.5</v>
      </c>
      <c r="W95" s="233">
        <f t="shared" si="31"/>
        <v>2.9</v>
      </c>
      <c r="X95" s="233">
        <f t="shared" si="32"/>
        <v>3.1</v>
      </c>
      <c r="Y95" s="240">
        <f>IF('Core Indicators'!FC92="x","x",IF('Core Indicators'!FC92&gt;=5,5,IF('Core Indicators'!FC92&gt;=4,4,IF('Core Indicators'!FC92&gt;=3,3,IF('Core Indicators'!FC92&gt;=2,2,IF('Core Indicators'!FC92&gt;=1,1,0))))))</f>
        <v>2</v>
      </c>
      <c r="Z95" s="233">
        <f t="shared" si="33"/>
        <v>2</v>
      </c>
      <c r="AA95" s="240">
        <f>'Crisis Indicator Data'!Y92</f>
        <v>1</v>
      </c>
      <c r="AB95" s="240">
        <f>'Crisis Indicator Data'!Z92</f>
        <v>3</v>
      </c>
      <c r="AC95" s="240">
        <f>'Crisis Indicator Data'!AA92</f>
        <v>1</v>
      </c>
      <c r="AD95" s="240">
        <f>'Crisis Indicator Data'!AB92</f>
        <v>0</v>
      </c>
      <c r="AE95" s="240">
        <f t="shared" si="34"/>
        <v>2</v>
      </c>
      <c r="AF95" s="240">
        <f>'Crisis Indicator Data'!AC92</f>
        <v>2</v>
      </c>
      <c r="AG95" s="240">
        <f>'Crisis Indicator Data'!AD92</f>
        <v>3</v>
      </c>
      <c r="AH95" s="240">
        <f t="shared" si="35"/>
        <v>5</v>
      </c>
      <c r="AI95" s="240">
        <f>'Crisis Indicator Data'!AE92</f>
        <v>1</v>
      </c>
      <c r="AJ95" s="240">
        <f>'Crisis Indicator Data'!AF92</f>
        <v>1</v>
      </c>
      <c r="AK95" s="240">
        <f>'Crisis Indicator Data'!AG92</f>
        <v>3</v>
      </c>
      <c r="AL95" s="240">
        <f t="shared" si="36"/>
        <v>4</v>
      </c>
      <c r="AM95" s="233">
        <f t="shared" si="37"/>
        <v>4</v>
      </c>
      <c r="AN95" s="233">
        <f t="shared" si="38"/>
        <v>3</v>
      </c>
    </row>
    <row r="96" spans="1:40" ht="13.5" customHeight="1" x14ac:dyDescent="0.35">
      <c r="A96" s="145" t="str">
        <f>'Crisis Indicator Data'!A93</f>
        <v>Western Mediterranean Route</v>
      </c>
      <c r="B96" s="146" t="str">
        <f>'Crisis Indicator Data'!B93</f>
        <v>Regional crisis</v>
      </c>
      <c r="C96" s="146" t="str">
        <f>'Crisis Indicator Data'!C93</f>
        <v>REG008</v>
      </c>
      <c r="D96" s="146" t="str">
        <f>'Crisis Indicator Data'!D93</f>
        <v>Algeria,Morocco,Spain</v>
      </c>
      <c r="E96" s="147" t="str">
        <f>'Crisis Indicator Data'!E93</f>
        <v>DZA,MAR,ESP</v>
      </c>
      <c r="F96" s="23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2.7</v>
      </c>
      <c r="G96" s="23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233">
        <f t="shared" si="26"/>
        <v>2.8</v>
      </c>
      <c r="I96" s="23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2.2999999999999998</v>
      </c>
      <c r="J96" s="23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3.2</v>
      </c>
      <c r="K96" s="233">
        <f t="shared" si="27"/>
        <v>2.75</v>
      </c>
      <c r="L96" s="233">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2.2000000000000002</v>
      </c>
      <c r="M96" s="23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1.1000000000000001</v>
      </c>
      <c r="N96" s="233">
        <f t="shared" si="28"/>
        <v>1.6500000000000001</v>
      </c>
      <c r="O96" s="233">
        <f t="shared" si="29"/>
        <v>2.4</v>
      </c>
      <c r="P96" s="233">
        <f>IF(B96="Regional crisis",VLOOKUP(C96,'Regional Crises'!$B$1:$R$69,12,FALSE),VLOOKUP(E96,'Country Indicator Data'!$B$4:$I$300,8,FALSE))</f>
        <v>5.333333333333333</v>
      </c>
      <c r="Q96" s="23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3.2</v>
      </c>
      <c r="R96" s="233">
        <f t="shared" si="30"/>
        <v>4.2666666666666666</v>
      </c>
      <c r="S96" s="23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2.7</v>
      </c>
      <c r="T96" s="23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2.5</v>
      </c>
      <c r="U96" s="23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3.1</v>
      </c>
      <c r="V96" s="23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2.2999999999999998</v>
      </c>
      <c r="W96" s="233">
        <f t="shared" si="31"/>
        <v>2.7</v>
      </c>
      <c r="X96" s="233">
        <f t="shared" si="32"/>
        <v>3.1</v>
      </c>
      <c r="Y96" s="240">
        <f>IF('Core Indicators'!FC93="x","x",IF('Core Indicators'!FC93&gt;=5,5,IF('Core Indicators'!FC93&gt;=4,4,IF('Core Indicators'!FC93&gt;=3,3,IF('Core Indicators'!FC93&gt;=2,2,IF('Core Indicators'!FC93&gt;=1,1,0))))))</f>
        <v>2</v>
      </c>
      <c r="Z96" s="233">
        <f t="shared" si="33"/>
        <v>2</v>
      </c>
      <c r="AA96" s="240">
        <f>'Crisis Indicator Data'!Y93</f>
        <v>2</v>
      </c>
      <c r="AB96" s="240">
        <f>'Crisis Indicator Data'!Z93</f>
        <v>2</v>
      </c>
      <c r="AC96" s="240">
        <f>'Crisis Indicator Data'!AA93</f>
        <v>1</v>
      </c>
      <c r="AD96" s="240">
        <f>'Crisis Indicator Data'!AB93</f>
        <v>0</v>
      </c>
      <c r="AE96" s="240">
        <f t="shared" si="34"/>
        <v>2</v>
      </c>
      <c r="AF96" s="240">
        <f>'Crisis Indicator Data'!AC93</f>
        <v>2</v>
      </c>
      <c r="AG96" s="240">
        <f>'Crisis Indicator Data'!AD93</f>
        <v>2</v>
      </c>
      <c r="AH96" s="240">
        <f t="shared" si="35"/>
        <v>4</v>
      </c>
      <c r="AI96" s="240">
        <f>'Crisis Indicator Data'!AE93</f>
        <v>0</v>
      </c>
      <c r="AJ96" s="240">
        <f>'Crisis Indicator Data'!AF93</f>
        <v>1</v>
      </c>
      <c r="AK96" s="240">
        <f>'Crisis Indicator Data'!AG93</f>
        <v>0</v>
      </c>
      <c r="AL96" s="240">
        <f t="shared" si="36"/>
        <v>1</v>
      </c>
      <c r="AM96" s="233">
        <f t="shared" si="37"/>
        <v>2</v>
      </c>
      <c r="AN96" s="233">
        <f t="shared" si="38"/>
        <v>2</v>
      </c>
    </row>
    <row r="97" spans="1:40" ht="13.5" customHeight="1" x14ac:dyDescent="0.35">
      <c r="A97" s="145" t="str">
        <f>'Crisis Indicator Data'!A94</f>
        <v>Rohingya Regional Crisis</v>
      </c>
      <c r="B97" s="146" t="str">
        <f>'Crisis Indicator Data'!B94</f>
        <v>Regional crisis</v>
      </c>
      <c r="C97" s="146" t="str">
        <f>'Crisis Indicator Data'!C94</f>
        <v>REG011</v>
      </c>
      <c r="D97" s="146" t="str">
        <f>'Crisis Indicator Data'!D94</f>
        <v>Bangladesh,Myanmar</v>
      </c>
      <c r="E97" s="147" t="str">
        <f>'Crisis Indicator Data'!E94</f>
        <v>BGD,MMR</v>
      </c>
      <c r="F97" s="23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3.8</v>
      </c>
      <c r="G97" s="23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33">
        <f t="shared" si="26"/>
        <v>3.45</v>
      </c>
      <c r="I97" s="23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1.8</v>
      </c>
      <c r="J97" s="23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2.1</v>
      </c>
      <c r="K97" s="233">
        <f t="shared" si="27"/>
        <v>1.9500000000000002</v>
      </c>
      <c r="L97" s="233">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3.3</v>
      </c>
      <c r="M97" s="233">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33">
        <f t="shared" si="28"/>
        <v>2.0499999999999998</v>
      </c>
      <c r="O97" s="233">
        <f t="shared" si="29"/>
        <v>2.4833333333333334</v>
      </c>
      <c r="P97" s="233">
        <f>IF(B97="Regional crisis",VLOOKUP(C97,'Regional Crises'!$B$1:$R$69,12,FALSE),VLOOKUP(E97,'Country Indicator Data'!$B$4:$I$300,8,FALSE))</f>
        <v>7</v>
      </c>
      <c r="Q97" s="23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33">
        <f t="shared" si="30"/>
        <v>6</v>
      </c>
      <c r="S97" s="23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3.6</v>
      </c>
      <c r="T97" s="23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3.3</v>
      </c>
      <c r="U97" s="23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3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3.3</v>
      </c>
      <c r="W97" s="233">
        <f t="shared" si="31"/>
        <v>3.4</v>
      </c>
      <c r="X97" s="233">
        <f t="shared" si="32"/>
        <v>4</v>
      </c>
      <c r="Y97" s="240">
        <f>IF('Core Indicators'!FC94="x","x",IF('Core Indicators'!FC94&gt;=5,5,IF('Core Indicators'!FC94&gt;=4,4,IF('Core Indicators'!FC94&gt;=3,3,IF('Core Indicators'!FC94&gt;=2,2,IF('Core Indicators'!FC94&gt;=1,1,0))))))</f>
        <v>4</v>
      </c>
      <c r="Z97" s="233">
        <f t="shared" si="33"/>
        <v>4</v>
      </c>
      <c r="AA97" s="240">
        <f>'Crisis Indicator Data'!Y94</f>
        <v>2</v>
      </c>
      <c r="AB97" s="240">
        <f>'Crisis Indicator Data'!Z94</f>
        <v>3</v>
      </c>
      <c r="AC97" s="240">
        <f>'Crisis Indicator Data'!AA94</f>
        <v>2</v>
      </c>
      <c r="AD97" s="240">
        <f>'Crisis Indicator Data'!AB94</f>
        <v>3</v>
      </c>
      <c r="AE97" s="240">
        <f t="shared" si="34"/>
        <v>5</v>
      </c>
      <c r="AF97" s="240">
        <f>'Crisis Indicator Data'!AC94</f>
        <v>3</v>
      </c>
      <c r="AG97" s="240">
        <f>'Crisis Indicator Data'!AD94</f>
        <v>3</v>
      </c>
      <c r="AH97" s="240">
        <f t="shared" si="35"/>
        <v>5</v>
      </c>
      <c r="AI97" s="240">
        <f>'Crisis Indicator Data'!AE94</f>
        <v>3</v>
      </c>
      <c r="AJ97" s="240">
        <f>'Crisis Indicator Data'!AF94</f>
        <v>1</v>
      </c>
      <c r="AK97" s="240">
        <f>'Crisis Indicator Data'!AG94</f>
        <v>2</v>
      </c>
      <c r="AL97" s="240">
        <f t="shared" si="36"/>
        <v>4</v>
      </c>
      <c r="AM97" s="233">
        <f t="shared" si="37"/>
        <v>5</v>
      </c>
      <c r="AN97" s="233">
        <f t="shared" si="38"/>
        <v>4.5</v>
      </c>
    </row>
    <row r="98" spans="1:40" ht="13.5" customHeight="1" x14ac:dyDescent="0.3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7" t="str">
        <f>'Crisis Indicator Data'!E95</f>
        <v>LSO,MDG,MWI,NAM,SWZ,ZMB,ZWE</v>
      </c>
      <c r="F98" s="233">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2.4</v>
      </c>
      <c r="G98" s="233">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33">
        <f t="shared" si="26"/>
        <v>2.3499999999999996</v>
      </c>
      <c r="I98" s="23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2.1</v>
      </c>
      <c r="J98" s="23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33">
        <f t="shared" si="27"/>
        <v>1.2</v>
      </c>
      <c r="L98" s="233">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23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3.2</v>
      </c>
      <c r="N98" s="233">
        <f t="shared" si="28"/>
        <v>3.4000000000000004</v>
      </c>
      <c r="O98" s="233">
        <f t="shared" si="29"/>
        <v>2.3166666666666669</v>
      </c>
      <c r="P98" s="233">
        <f>IF(B98="Regional crisis",VLOOKUP(C98,'Regional Crises'!$B$1:$R$69,12,FALSE),VLOOKUP(E98,'Country Indicator Data'!$B$4:$I$300,8,FALSE))</f>
        <v>1.7142857142857142</v>
      </c>
      <c r="Q98" s="23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3.9</v>
      </c>
      <c r="R98" s="233">
        <f t="shared" si="30"/>
        <v>2.8071428571428569</v>
      </c>
      <c r="S98" s="233">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3.3</v>
      </c>
      <c r="T98" s="23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233">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2.8</v>
      </c>
      <c r="V98" s="23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2.4</v>
      </c>
      <c r="W98" s="233">
        <f t="shared" si="31"/>
        <v>2.9</v>
      </c>
      <c r="X98" s="233">
        <f t="shared" si="32"/>
        <v>2.7</v>
      </c>
      <c r="Y98" s="240">
        <f>IF('Core Indicators'!FC95="x","x",IF('Core Indicators'!FC95&gt;=5,5,IF('Core Indicators'!FC95&gt;=4,4,IF('Core Indicators'!FC95&gt;=3,3,IF('Core Indicators'!FC95&gt;=2,2,IF('Core Indicators'!FC95&gt;=1,1,0))))))</f>
        <v>3</v>
      </c>
      <c r="Z98" s="233">
        <f t="shared" si="33"/>
        <v>3</v>
      </c>
      <c r="AA98" s="240">
        <f>'Crisis Indicator Data'!Y95</f>
        <v>2</v>
      </c>
      <c r="AB98" s="240">
        <f>'Crisis Indicator Data'!Z95</f>
        <v>3</v>
      </c>
      <c r="AC98" s="240">
        <f>'Crisis Indicator Data'!AA95</f>
        <v>2</v>
      </c>
      <c r="AD98" s="240">
        <f>'Crisis Indicator Data'!AB95</f>
        <v>3</v>
      </c>
      <c r="AE98" s="240">
        <f t="shared" si="34"/>
        <v>5</v>
      </c>
      <c r="AF98" s="240">
        <f>'Crisis Indicator Data'!AC95</f>
        <v>2</v>
      </c>
      <c r="AG98" s="240">
        <f>'Crisis Indicator Data'!AD95</f>
        <v>2</v>
      </c>
      <c r="AH98" s="240">
        <f t="shared" si="35"/>
        <v>4</v>
      </c>
      <c r="AI98" s="240">
        <f>'Crisis Indicator Data'!AE95</f>
        <v>3</v>
      </c>
      <c r="AJ98" s="240">
        <f>'Crisis Indicator Data'!AF95</f>
        <v>2</v>
      </c>
      <c r="AK98" s="240">
        <f>'Crisis Indicator Data'!AG95</f>
        <v>3</v>
      </c>
      <c r="AL98" s="240">
        <f t="shared" si="36"/>
        <v>5</v>
      </c>
      <c r="AM98" s="233">
        <f t="shared" si="37"/>
        <v>5</v>
      </c>
      <c r="AN98" s="233">
        <f t="shared" si="38"/>
        <v>4</v>
      </c>
    </row>
    <row r="99" spans="1:40" ht="13.5" customHeight="1" x14ac:dyDescent="0.35">
      <c r="A99" s="145" t="str">
        <f>'Crisis Indicator Data'!A96</f>
        <v>Nagorno-Karabakh Conflict</v>
      </c>
      <c r="B99" s="146" t="str">
        <f>'Crisis Indicator Data'!B96</f>
        <v>Regional crisis</v>
      </c>
      <c r="C99" s="146" t="str">
        <f>'Crisis Indicator Data'!C96</f>
        <v>REG013</v>
      </c>
      <c r="D99" s="146" t="str">
        <f>'Crisis Indicator Data'!D96</f>
        <v>Armenia,Azerbaijan</v>
      </c>
      <c r="E99" s="147" t="str">
        <f>'Crisis Indicator Data'!E96</f>
        <v>ARM,AZE</v>
      </c>
      <c r="F99" s="23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23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2.4</v>
      </c>
      <c r="H99" s="233">
        <f t="shared" si="26"/>
        <v>2.8</v>
      </c>
      <c r="I99" s="23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0.5</v>
      </c>
      <c r="J99" s="23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0.4</v>
      </c>
      <c r="K99" s="233">
        <f t="shared" si="27"/>
        <v>0.45</v>
      </c>
      <c r="L99" s="233">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1.9</v>
      </c>
      <c r="M99" s="23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0.4</v>
      </c>
      <c r="N99" s="233">
        <f t="shared" si="28"/>
        <v>1.1499999999999999</v>
      </c>
      <c r="O99" s="233">
        <f t="shared" si="29"/>
        <v>1.4666666666666668</v>
      </c>
      <c r="P99" s="233">
        <f>IF(B99="Regional crisis",VLOOKUP(C99,'Regional Crises'!$B$1:$R$69,12,FALSE),VLOOKUP(E99,'Country Indicator Data'!$B$4:$I$300,8,FALSE))</f>
        <v>8</v>
      </c>
      <c r="Q99" s="23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3.1</v>
      </c>
      <c r="R99" s="233">
        <f t="shared" si="30"/>
        <v>5.55</v>
      </c>
      <c r="S99" s="23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3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2.9</v>
      </c>
      <c r="U99" s="23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2.8</v>
      </c>
      <c r="V99" s="23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233">
        <f t="shared" si="31"/>
        <v>3.1</v>
      </c>
      <c r="X99" s="233">
        <f t="shared" si="32"/>
        <v>3.4</v>
      </c>
      <c r="Y99" s="240">
        <f>IF('Core Indicators'!FC96="x","x",IF('Core Indicators'!FC96&gt;=5,5,IF('Core Indicators'!FC96&gt;=4,4,IF('Core Indicators'!FC96&gt;=3,3,IF('Core Indicators'!FC96&gt;=2,2,IF('Core Indicators'!FC96&gt;=1,1,0))))))</f>
        <v>3</v>
      </c>
      <c r="Z99" s="233">
        <f t="shared" si="33"/>
        <v>3</v>
      </c>
      <c r="AA99" s="240">
        <f>'Crisis Indicator Data'!Y96</f>
        <v>2</v>
      </c>
      <c r="AB99" s="240">
        <f>'Crisis Indicator Data'!Z96</f>
        <v>0</v>
      </c>
      <c r="AC99" s="240">
        <f>'Crisis Indicator Data'!AA96</f>
        <v>1</v>
      </c>
      <c r="AD99" s="240">
        <f>'Crisis Indicator Data'!AB96</f>
        <v>0</v>
      </c>
      <c r="AE99" s="240">
        <f t="shared" si="34"/>
        <v>2</v>
      </c>
      <c r="AF99" s="240">
        <f>'Crisis Indicator Data'!AC96</f>
        <v>0</v>
      </c>
      <c r="AG99" s="240">
        <f>'Crisis Indicator Data'!AD96</f>
        <v>0</v>
      </c>
      <c r="AH99" s="240">
        <f t="shared" si="35"/>
        <v>0</v>
      </c>
      <c r="AI99" s="240">
        <f>'Crisis Indicator Data'!AE96</f>
        <v>1</v>
      </c>
      <c r="AJ99" s="240">
        <f>'Crisis Indicator Data'!AF96</f>
        <v>3</v>
      </c>
      <c r="AK99" s="240">
        <f>'Crisis Indicator Data'!AG96</f>
        <v>1</v>
      </c>
      <c r="AL99" s="240">
        <f t="shared" si="36"/>
        <v>4</v>
      </c>
      <c r="AM99" s="233">
        <f t="shared" si="37"/>
        <v>2</v>
      </c>
      <c r="AN99" s="233">
        <f t="shared" si="38"/>
        <v>2.5</v>
      </c>
    </row>
    <row r="100" spans="1:40" ht="13.5" customHeight="1" x14ac:dyDescent="0.3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7" t="str">
        <f>'Crisis Indicator Data'!E97</f>
        <v>RWA</v>
      </c>
      <c r="F100" s="23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3.2</v>
      </c>
      <c r="G100" s="23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33">
        <f t="shared" si="26"/>
        <v>3.1</v>
      </c>
      <c r="I100" s="23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1.4</v>
      </c>
      <c r="J100" s="23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5</v>
      </c>
      <c r="K100" s="233">
        <f t="shared" si="27"/>
        <v>3.2</v>
      </c>
      <c r="L100" s="23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2.7</v>
      </c>
      <c r="M100" s="23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2.2999999999999998</v>
      </c>
      <c r="N100" s="233">
        <f t="shared" si="28"/>
        <v>2.5</v>
      </c>
      <c r="O100" s="233">
        <f t="shared" si="29"/>
        <v>2.9333333333333336</v>
      </c>
      <c r="P100" s="233">
        <f>IF(B100="Regional crisis",VLOOKUP(C100,'Regional Crises'!$B$1:$R$69,12,FALSE),VLOOKUP(E100,'Country Indicator Data'!$B$4:$I$300,8,FALSE))</f>
        <v>6</v>
      </c>
      <c r="Q100" s="233" t="str">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x</v>
      </c>
      <c r="R100" s="233">
        <f t="shared" si="30"/>
        <v>6</v>
      </c>
      <c r="S100" s="23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2.4</v>
      </c>
      <c r="T100" s="23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2.4</v>
      </c>
      <c r="U100" s="23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3.1</v>
      </c>
      <c r="V100" s="23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3.9</v>
      </c>
      <c r="W100" s="233">
        <f t="shared" si="31"/>
        <v>3</v>
      </c>
      <c r="X100" s="233">
        <f t="shared" si="32"/>
        <v>4</v>
      </c>
      <c r="Y100" s="240">
        <f>IF('Core Indicators'!FC97="x","x",IF('Core Indicators'!FC97&gt;=5,5,IF('Core Indicators'!FC97&gt;=4,4,IF('Core Indicators'!FC97&gt;=3,3,IF('Core Indicators'!FC97&gt;=2,2,IF('Core Indicators'!FC97&gt;=1,1,0))))))</f>
        <v>2</v>
      </c>
      <c r="Z100" s="233">
        <f t="shared" si="33"/>
        <v>2</v>
      </c>
      <c r="AA100" s="240">
        <f>'Crisis Indicator Data'!Y97</f>
        <v>1</v>
      </c>
      <c r="AB100" s="240">
        <f>'Crisis Indicator Data'!Z97</f>
        <v>0</v>
      </c>
      <c r="AC100" s="240">
        <f>'Crisis Indicator Data'!AA97</f>
        <v>0</v>
      </c>
      <c r="AD100" s="240">
        <f>'Crisis Indicator Data'!AB97</f>
        <v>0</v>
      </c>
      <c r="AE100" s="240">
        <f t="shared" si="34"/>
        <v>1</v>
      </c>
      <c r="AF100" s="240">
        <f>'Crisis Indicator Data'!AC97</f>
        <v>0</v>
      </c>
      <c r="AG100" s="240">
        <f>'Crisis Indicator Data'!AD97</f>
        <v>0</v>
      </c>
      <c r="AH100" s="240">
        <f t="shared" si="35"/>
        <v>0</v>
      </c>
      <c r="AI100" s="240">
        <f>'Crisis Indicator Data'!AE97</f>
        <v>0</v>
      </c>
      <c r="AJ100" s="240">
        <f>'Crisis Indicator Data'!AF97</f>
        <v>0</v>
      </c>
      <c r="AK100" s="240">
        <f>'Crisis Indicator Data'!AG97</f>
        <v>3</v>
      </c>
      <c r="AL100" s="240">
        <f t="shared" si="36"/>
        <v>3</v>
      </c>
      <c r="AM100" s="233">
        <f t="shared" si="37"/>
        <v>1</v>
      </c>
      <c r="AN100" s="233">
        <f t="shared" si="38"/>
        <v>1.5</v>
      </c>
    </row>
    <row r="101" spans="1:40" ht="13.5" customHeight="1" x14ac:dyDescent="0.35">
      <c r="A101" s="145" t="str">
        <f>'Crisis Indicator Data'!A98</f>
        <v>Complex crisis in Sudan</v>
      </c>
      <c r="B101" s="146" t="str">
        <f>'Crisis Indicator Data'!B98</f>
        <v>Multiple crises country</v>
      </c>
      <c r="C101" s="146" t="str">
        <f>'Crisis Indicator Data'!C98</f>
        <v>SDN001</v>
      </c>
      <c r="D101" s="146" t="str">
        <f>'Crisis Indicator Data'!D98</f>
        <v>Sudan</v>
      </c>
      <c r="E101" s="147" t="str">
        <f>'Crisis Indicator Data'!E98</f>
        <v>SDN</v>
      </c>
      <c r="F101" s="23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3.6</v>
      </c>
      <c r="G101" s="23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4</v>
      </c>
      <c r="H101" s="233">
        <f t="shared" si="26"/>
        <v>3.8</v>
      </c>
      <c r="I101" s="23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v>
      </c>
      <c r="J101" s="23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5</v>
      </c>
      <c r="K101" s="233">
        <f t="shared" si="27"/>
        <v>4.5</v>
      </c>
      <c r="L101" s="23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3.7</v>
      </c>
      <c r="M101" s="23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233">
        <f t="shared" si="28"/>
        <v>2.4500000000000002</v>
      </c>
      <c r="O101" s="233">
        <f t="shared" si="29"/>
        <v>3.5833333333333335</v>
      </c>
      <c r="P101" s="233">
        <f>IF(B101="Regional crisis",VLOOKUP(C101,'Regional Crises'!$B$1:$R$69,12,FALSE),VLOOKUP(E101,'Country Indicator Data'!$B$4:$I$300,8,FALSE))</f>
        <v>8</v>
      </c>
      <c r="Q101" s="23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4.4000000000000004</v>
      </c>
      <c r="R101" s="233">
        <f t="shared" si="30"/>
        <v>6.2</v>
      </c>
      <c r="S101" s="23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4.2</v>
      </c>
      <c r="T101" s="23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3.6</v>
      </c>
      <c r="U101" s="23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4.5</v>
      </c>
      <c r="V101" s="23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4.4000000000000004</v>
      </c>
      <c r="W101" s="233">
        <f t="shared" si="31"/>
        <v>4.2</v>
      </c>
      <c r="X101" s="233">
        <f t="shared" si="32"/>
        <v>4.7</v>
      </c>
      <c r="Y101" s="240">
        <f>IF('Core Indicators'!FC98="x","x",IF('Core Indicators'!FC98&gt;=5,5,IF('Core Indicators'!FC98&gt;=4,4,IF('Core Indicators'!FC98&gt;=3,3,IF('Core Indicators'!FC98&gt;=2,2,IF('Core Indicators'!FC98&gt;=1,1,0))))))</f>
        <v>5</v>
      </c>
      <c r="Z101" s="233">
        <f t="shared" si="33"/>
        <v>5</v>
      </c>
      <c r="AA101" s="240">
        <f>'Crisis Indicator Data'!Y98</f>
        <v>2</v>
      </c>
      <c r="AB101" s="240">
        <f>'Crisis Indicator Data'!Z98</f>
        <v>2</v>
      </c>
      <c r="AC101" s="240">
        <f>'Crisis Indicator Data'!AA98</f>
        <v>1</v>
      </c>
      <c r="AD101" s="240">
        <f>'Crisis Indicator Data'!AB98</f>
        <v>1</v>
      </c>
      <c r="AE101" s="240">
        <f t="shared" si="34"/>
        <v>3</v>
      </c>
      <c r="AF101" s="240">
        <f>'Crisis Indicator Data'!AC98</f>
        <v>1</v>
      </c>
      <c r="AG101" s="240">
        <f>'Crisis Indicator Data'!AD98</f>
        <v>2</v>
      </c>
      <c r="AH101" s="240">
        <f t="shared" si="35"/>
        <v>3</v>
      </c>
      <c r="AI101" s="240">
        <f>'Crisis Indicator Data'!AE98</f>
        <v>3</v>
      </c>
      <c r="AJ101" s="240">
        <f>'Crisis Indicator Data'!AF98</f>
        <v>1</v>
      </c>
      <c r="AK101" s="240">
        <f>'Crisis Indicator Data'!AG98</f>
        <v>3</v>
      </c>
      <c r="AL101" s="240">
        <f t="shared" si="36"/>
        <v>5</v>
      </c>
      <c r="AM101" s="233">
        <f t="shared" si="37"/>
        <v>4</v>
      </c>
      <c r="AN101" s="233">
        <f t="shared" si="38"/>
        <v>4.5</v>
      </c>
    </row>
    <row r="102" spans="1:40" ht="13.5" customHeight="1" x14ac:dyDescent="0.35">
      <c r="A102" s="145" t="str">
        <f>'Crisis Indicator Data'!A99</f>
        <v>Refugees in Sudan</v>
      </c>
      <c r="B102" s="146" t="str">
        <f>'Crisis Indicator Data'!B99</f>
        <v>International displacement</v>
      </c>
      <c r="C102" s="146" t="str">
        <f>'Crisis Indicator Data'!C99</f>
        <v>SDN005</v>
      </c>
      <c r="D102" s="146" t="str">
        <f>'Crisis Indicator Data'!D99</f>
        <v>Sudan</v>
      </c>
      <c r="E102" s="147" t="str">
        <f>'Crisis Indicator Data'!E99</f>
        <v>SDN</v>
      </c>
      <c r="F102" s="23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3.6</v>
      </c>
      <c r="G102" s="23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4</v>
      </c>
      <c r="H102" s="233">
        <f t="shared" ref="H102:H133" si="39">IF(AND(F102="x",G102="x"),"x",AVERAGE(F102,G102))</f>
        <v>3.8</v>
      </c>
      <c r="I102" s="23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v>
      </c>
      <c r="J102" s="23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5</v>
      </c>
      <c r="K102" s="233">
        <f t="shared" ref="K102:K133" si="40">IF(AND(I102="x",J102="x"),"x",AVERAGE(I102,J102))</f>
        <v>4.5</v>
      </c>
      <c r="L102" s="23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3.7</v>
      </c>
      <c r="M102" s="23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233">
        <f t="shared" ref="N102:N133" si="41">IF(AND(L102="x",M102="x"),"x",AVERAGE(L102,M102))</f>
        <v>2.4500000000000002</v>
      </c>
      <c r="O102" s="233">
        <f t="shared" ref="O102:O133" si="42">AVERAGE(H102,K102,N102)</f>
        <v>3.5833333333333335</v>
      </c>
      <c r="P102" s="233">
        <f>IF(B102="Regional crisis",VLOOKUP(C102,'Regional Crises'!$B$1:$R$69,12,FALSE),VLOOKUP(E102,'Country Indicator Data'!$B$4:$I$300,8,FALSE))</f>
        <v>8</v>
      </c>
      <c r="Q102" s="23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4.4000000000000004</v>
      </c>
      <c r="R102" s="233">
        <f t="shared" ref="R102:R133" si="43">AVERAGE(P102:Q102)</f>
        <v>6.2</v>
      </c>
      <c r="S102" s="23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4.2</v>
      </c>
      <c r="T102" s="23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3.6</v>
      </c>
      <c r="U102" s="23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4.5</v>
      </c>
      <c r="V102" s="23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4.4000000000000004</v>
      </c>
      <c r="W102" s="233">
        <f t="shared" ref="W102:W133" si="44">IF(AND(S102="x",V102="x"),"x",ROUND(AVERAGE(S102,V102,T102,U102),1))</f>
        <v>4.2</v>
      </c>
      <c r="X102" s="233">
        <f t="shared" ref="X102:X133" si="45">ROUND(AVERAGE(O102,W102,R102),1)</f>
        <v>4.7</v>
      </c>
      <c r="Y102" s="240">
        <f>IF('Core Indicators'!FC99="x","x",IF('Core Indicators'!FC99&gt;=5,5,IF('Core Indicators'!FC99&gt;=4,4,IF('Core Indicators'!FC99&gt;=3,3,IF('Core Indicators'!FC99&gt;=2,2,IF('Core Indicators'!FC99&gt;=1,1,0))))))</f>
        <v>2</v>
      </c>
      <c r="Z102" s="233">
        <f t="shared" ref="Z102:Z133" si="46">Y102</f>
        <v>2</v>
      </c>
      <c r="AA102" s="240">
        <f>'Crisis Indicator Data'!Y99</f>
        <v>2</v>
      </c>
      <c r="AB102" s="240">
        <f>'Crisis Indicator Data'!Z99</f>
        <v>1</v>
      </c>
      <c r="AC102" s="240">
        <f>'Crisis Indicator Data'!AA99</f>
        <v>0</v>
      </c>
      <c r="AD102" s="240">
        <f>'Crisis Indicator Data'!AB99</f>
        <v>0</v>
      </c>
      <c r="AE102" s="240">
        <f t="shared" ref="AE102:AE133" si="47">IF(SUM(AA102:AD102)=0,0,IF(SUM(AA102,AB102,AC102,AD102)&lt;2,1,IF(SUM(AA102:AD102)&lt;6,2,IF(SUM(AA102:AD102)&lt;8,3,IF(SUM(AA102:AD102)&lt;10,4,5)))))</f>
        <v>2</v>
      </c>
      <c r="AF102" s="240">
        <f>'Crisis Indicator Data'!AC99</f>
        <v>0</v>
      </c>
      <c r="AG102" s="240">
        <f>'Crisis Indicator Data'!AD99</f>
        <v>1</v>
      </c>
      <c r="AH102" s="240">
        <f t="shared" ref="AH102:AH133" si="48">IF(SUM(AF102:AG102)=0,0,IF(SUM(AF102,AG102)=1,1,IF(SUM(AF102:AG102)&lt;3,2,IF(SUM(AF102:AG102)&lt;4,3,IF(SUM(AF102:AG102)&lt;5,4,5)))))</f>
        <v>1</v>
      </c>
      <c r="AI102" s="240">
        <f>'Crisis Indicator Data'!AE99</f>
        <v>0</v>
      </c>
      <c r="AJ102" s="240">
        <f>'Crisis Indicator Data'!AF99</f>
        <v>1</v>
      </c>
      <c r="AK102" s="240">
        <f>'Crisis Indicator Data'!AG99</f>
        <v>2</v>
      </c>
      <c r="AL102" s="240">
        <f t="shared" ref="AL102:AL133" si="49">IF(SUM(AI102:AK102)=0,0,IF(SUM(AI102:AK102)=1,1,IF(SUM(AI102:AK102)&lt;3,2,IF(SUM(AI102:AK102)&lt;5,3,IF(SUM(AI102:AK102)&lt;7,4,5)))))</f>
        <v>3</v>
      </c>
      <c r="AM102" s="233">
        <f t="shared" ref="AM102:AM133" si="50">IF(AA102=3,5,ROUND(AVERAGE(AE102,AH102,AL102),0))</f>
        <v>2</v>
      </c>
      <c r="AN102" s="233">
        <f t="shared" ref="AN102:AN133" si="51">IF(AND(Z102="x",AM102="x"),"x",ROUND(AVERAGE(Z102,AM102),1))</f>
        <v>2</v>
      </c>
    </row>
    <row r="103" spans="1:40" ht="13.5" customHeight="1" x14ac:dyDescent="0.35">
      <c r="A103" s="145" t="str">
        <f>'Crisis Indicator Data'!A100</f>
        <v xml:space="preserve">Floods in Sudan </v>
      </c>
      <c r="B103" s="146" t="str">
        <f>'Crisis Indicator Data'!B100</f>
        <v>Flood</v>
      </c>
      <c r="C103" s="146" t="str">
        <f>'Crisis Indicator Data'!C100</f>
        <v>SDN006</v>
      </c>
      <c r="D103" s="146" t="str">
        <f>'Crisis Indicator Data'!D100</f>
        <v>Sudan</v>
      </c>
      <c r="E103" s="147" t="str">
        <f>'Crisis Indicator Data'!E100</f>
        <v>SDN</v>
      </c>
      <c r="F103" s="23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3.6</v>
      </c>
      <c r="G103" s="23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4</v>
      </c>
      <c r="H103" s="233">
        <f t="shared" si="39"/>
        <v>3.8</v>
      </c>
      <c r="I103" s="23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v>
      </c>
      <c r="J103" s="23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33">
        <f t="shared" si="40"/>
        <v>4.5</v>
      </c>
      <c r="L103" s="23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3.7</v>
      </c>
      <c r="M103" s="23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233">
        <f t="shared" si="41"/>
        <v>2.4500000000000002</v>
      </c>
      <c r="O103" s="233">
        <f t="shared" si="42"/>
        <v>3.5833333333333335</v>
      </c>
      <c r="P103" s="233">
        <f>IF(B103="Regional crisis",VLOOKUP(C103,'Regional Crises'!$B$1:$R$69,12,FALSE),VLOOKUP(E103,'Country Indicator Data'!$B$4:$I$300,8,FALSE))</f>
        <v>8</v>
      </c>
      <c r="Q103" s="233">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4.4000000000000004</v>
      </c>
      <c r="R103" s="233">
        <f t="shared" si="43"/>
        <v>6.2</v>
      </c>
      <c r="S103" s="23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3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3.6</v>
      </c>
      <c r="U103" s="23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4.5</v>
      </c>
      <c r="V103" s="23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4.4000000000000004</v>
      </c>
      <c r="W103" s="233">
        <f t="shared" si="44"/>
        <v>4.2</v>
      </c>
      <c r="X103" s="233">
        <f t="shared" si="45"/>
        <v>4.7</v>
      </c>
      <c r="Y103" s="240">
        <f>IF('Core Indicators'!FC100="x","x",IF('Core Indicators'!FC100&gt;=5,5,IF('Core Indicators'!FC100&gt;=4,4,IF('Core Indicators'!FC100&gt;=3,3,IF('Core Indicators'!FC100&gt;=2,2,IF('Core Indicators'!FC100&gt;=1,1,0))))))</f>
        <v>3</v>
      </c>
      <c r="Z103" s="233">
        <f t="shared" si="46"/>
        <v>3</v>
      </c>
      <c r="AA103" s="240">
        <f>'Crisis Indicator Data'!Y100</f>
        <v>1</v>
      </c>
      <c r="AB103" s="240">
        <f>'Crisis Indicator Data'!Z100</f>
        <v>1</v>
      </c>
      <c r="AC103" s="240">
        <f>'Crisis Indicator Data'!AA100</f>
        <v>0</v>
      </c>
      <c r="AD103" s="240">
        <f>'Crisis Indicator Data'!AB100</f>
        <v>0</v>
      </c>
      <c r="AE103" s="240">
        <f t="shared" si="47"/>
        <v>2</v>
      </c>
      <c r="AF103" s="240">
        <f>'Crisis Indicator Data'!AC100</f>
        <v>0</v>
      </c>
      <c r="AG103" s="240">
        <f>'Crisis Indicator Data'!AD100</f>
        <v>0</v>
      </c>
      <c r="AH103" s="240">
        <f t="shared" si="48"/>
        <v>0</v>
      </c>
      <c r="AI103" s="240">
        <f>'Crisis Indicator Data'!AE100</f>
        <v>0</v>
      </c>
      <c r="AJ103" s="240">
        <f>'Crisis Indicator Data'!AF100</f>
        <v>1</v>
      </c>
      <c r="AK103" s="240">
        <f>'Crisis Indicator Data'!AG100</f>
        <v>0</v>
      </c>
      <c r="AL103" s="240">
        <f t="shared" si="49"/>
        <v>1</v>
      </c>
      <c r="AM103" s="233">
        <f t="shared" si="50"/>
        <v>1</v>
      </c>
      <c r="AN103" s="233">
        <f t="shared" si="51"/>
        <v>2</v>
      </c>
    </row>
    <row r="104" spans="1:40" ht="13.5" customHeight="1" x14ac:dyDescent="0.35">
      <c r="A104" s="145" t="str">
        <f>'Crisis Indicator Data'!A101</f>
        <v>Refugees from Ethiopia</v>
      </c>
      <c r="B104" s="146" t="str">
        <f>'Crisis Indicator Data'!B101</f>
        <v>International displacement</v>
      </c>
      <c r="C104" s="146" t="str">
        <f>'Crisis Indicator Data'!C101</f>
        <v>SDN007</v>
      </c>
      <c r="D104" s="146" t="str">
        <f>'Crisis Indicator Data'!D101</f>
        <v>Sudan</v>
      </c>
      <c r="E104" s="147" t="str">
        <f>'Crisis Indicator Data'!E101</f>
        <v>SDN</v>
      </c>
      <c r="F104" s="23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3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33">
        <f t="shared" si="39"/>
        <v>3.8</v>
      </c>
      <c r="I104" s="23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3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33">
        <f t="shared" si="40"/>
        <v>4.5</v>
      </c>
      <c r="L104" s="23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3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33">
        <f t="shared" si="41"/>
        <v>2.4500000000000002</v>
      </c>
      <c r="O104" s="233">
        <f t="shared" si="42"/>
        <v>3.5833333333333335</v>
      </c>
      <c r="P104" s="233">
        <f>IF(B104="Regional crisis",VLOOKUP(C104,'Regional Crises'!$B$1:$R$69,12,FALSE),VLOOKUP(E104,'Country Indicator Data'!$B$4:$I$300,8,FALSE))</f>
        <v>8</v>
      </c>
      <c r="Q104" s="23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4.4000000000000004</v>
      </c>
      <c r="R104" s="233">
        <f t="shared" si="43"/>
        <v>6.2</v>
      </c>
      <c r="S104" s="23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3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3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3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33">
        <f t="shared" si="44"/>
        <v>4.2</v>
      </c>
      <c r="X104" s="233">
        <f t="shared" si="45"/>
        <v>4.7</v>
      </c>
      <c r="Y104" s="240">
        <f>IF('Core Indicators'!FC101="x","x",IF('Core Indicators'!FC101&gt;=5,5,IF('Core Indicators'!FC101&gt;=4,4,IF('Core Indicators'!FC101&gt;=3,3,IF('Core Indicators'!FC101&gt;=2,2,IF('Core Indicators'!FC101&gt;=1,1,0))))))</f>
        <v>2</v>
      </c>
      <c r="Z104" s="233">
        <f t="shared" si="46"/>
        <v>2</v>
      </c>
      <c r="AA104" s="240">
        <f>'Crisis Indicator Data'!Y101</f>
        <v>2</v>
      </c>
      <c r="AB104" s="240">
        <f>'Crisis Indicator Data'!Z101</f>
        <v>1</v>
      </c>
      <c r="AC104" s="240">
        <f>'Crisis Indicator Data'!AA101</f>
        <v>0</v>
      </c>
      <c r="AD104" s="240">
        <f>'Crisis Indicator Data'!AB101</f>
        <v>0</v>
      </c>
      <c r="AE104" s="240">
        <f t="shared" si="47"/>
        <v>2</v>
      </c>
      <c r="AF104" s="240">
        <f>'Crisis Indicator Data'!AC101</f>
        <v>0</v>
      </c>
      <c r="AG104" s="240">
        <f>'Crisis Indicator Data'!AD101</f>
        <v>2</v>
      </c>
      <c r="AH104" s="240">
        <f t="shared" si="48"/>
        <v>2</v>
      </c>
      <c r="AI104" s="240">
        <f>'Crisis Indicator Data'!AE101</f>
        <v>0</v>
      </c>
      <c r="AJ104" s="240">
        <f>'Crisis Indicator Data'!AF101</f>
        <v>1</v>
      </c>
      <c r="AK104" s="240">
        <f>'Crisis Indicator Data'!AG101</f>
        <v>1</v>
      </c>
      <c r="AL104" s="240">
        <f t="shared" si="49"/>
        <v>2</v>
      </c>
      <c r="AM104" s="233">
        <f t="shared" si="50"/>
        <v>2</v>
      </c>
      <c r="AN104" s="233">
        <f t="shared" si="51"/>
        <v>2</v>
      </c>
    </row>
    <row r="105" spans="1:40" ht="13.5" customHeight="1" x14ac:dyDescent="0.35">
      <c r="A105" s="145" t="str">
        <f>'Crisis Indicator Data'!A102</f>
        <v>Violence West-Darfur</v>
      </c>
      <c r="B105" s="146" t="str">
        <f>'Crisis Indicator Data'!B102</f>
        <v>Other type of violence</v>
      </c>
      <c r="C105" s="146" t="str">
        <f>'Crisis Indicator Data'!C102</f>
        <v>SDN008</v>
      </c>
      <c r="D105" s="146" t="str">
        <f>'Crisis Indicator Data'!D102</f>
        <v>Sudan</v>
      </c>
      <c r="E105" s="147" t="str">
        <f>'Crisis Indicator Data'!E102</f>
        <v>SDN</v>
      </c>
      <c r="F105" s="23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3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33">
        <f t="shared" si="39"/>
        <v>3.8</v>
      </c>
      <c r="I105" s="23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3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33">
        <f t="shared" si="40"/>
        <v>4.5</v>
      </c>
      <c r="L105" s="23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3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33">
        <f t="shared" si="41"/>
        <v>2.4500000000000002</v>
      </c>
      <c r="O105" s="233">
        <f t="shared" si="42"/>
        <v>3.5833333333333335</v>
      </c>
      <c r="P105" s="233">
        <f>IF(B105="Regional crisis",VLOOKUP(C105,'Regional Crises'!$B$1:$R$69,12,FALSE),VLOOKUP(E105,'Country Indicator Data'!$B$4:$I$300,8,FALSE))</f>
        <v>8</v>
      </c>
      <c r="Q105" s="23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4.4000000000000004</v>
      </c>
      <c r="R105" s="233">
        <f t="shared" si="43"/>
        <v>6.2</v>
      </c>
      <c r="S105" s="23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3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3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3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33">
        <f t="shared" si="44"/>
        <v>4.2</v>
      </c>
      <c r="X105" s="233">
        <f t="shared" si="45"/>
        <v>4.7</v>
      </c>
      <c r="Y105" s="240">
        <f>IF('Core Indicators'!FC102="x","x",IF('Core Indicators'!FC102&gt;=5,5,IF('Core Indicators'!FC102&gt;=4,4,IF('Core Indicators'!FC102&gt;=3,3,IF('Core Indicators'!FC102&gt;=2,2,IF('Core Indicators'!FC102&gt;=1,1,0))))))</f>
        <v>2</v>
      </c>
      <c r="Z105" s="233">
        <f t="shared" si="46"/>
        <v>2</v>
      </c>
      <c r="AA105" s="240">
        <f>'Crisis Indicator Data'!Y102</f>
        <v>2</v>
      </c>
      <c r="AB105" s="240">
        <f>'Crisis Indicator Data'!Z102</f>
        <v>2</v>
      </c>
      <c r="AC105" s="240">
        <f>'Crisis Indicator Data'!AA102</f>
        <v>1</v>
      </c>
      <c r="AD105" s="240">
        <f>'Crisis Indicator Data'!AB102</f>
        <v>1</v>
      </c>
      <c r="AE105" s="240">
        <f t="shared" si="47"/>
        <v>3</v>
      </c>
      <c r="AF105" s="240">
        <f>'Crisis Indicator Data'!AC102</f>
        <v>1</v>
      </c>
      <c r="AG105" s="240">
        <f>'Crisis Indicator Data'!AD102</f>
        <v>2</v>
      </c>
      <c r="AH105" s="240">
        <f t="shared" si="48"/>
        <v>3</v>
      </c>
      <c r="AI105" s="240">
        <f>'Crisis Indicator Data'!AE102</f>
        <v>3</v>
      </c>
      <c r="AJ105" s="240">
        <f>'Crisis Indicator Data'!AF102</f>
        <v>1</v>
      </c>
      <c r="AK105" s="240">
        <f>'Crisis Indicator Data'!AG102</f>
        <v>1</v>
      </c>
      <c r="AL105" s="240">
        <f t="shared" si="49"/>
        <v>4</v>
      </c>
      <c r="AM105" s="233">
        <f t="shared" si="50"/>
        <v>3</v>
      </c>
      <c r="AN105" s="233">
        <f t="shared" si="51"/>
        <v>2.5</v>
      </c>
    </row>
    <row r="106" spans="1:40" ht="13.5" customHeight="1" x14ac:dyDescent="0.35">
      <c r="A106" s="145" t="str">
        <f>'Crisis Indicator Data'!A103</f>
        <v>Drought in Senegal</v>
      </c>
      <c r="B106" s="146" t="str">
        <f>'Crisis Indicator Data'!B103</f>
        <v>Drought</v>
      </c>
      <c r="C106" s="146" t="str">
        <f>'Crisis Indicator Data'!C103</f>
        <v>SEN002</v>
      </c>
      <c r="D106" s="146" t="str">
        <f>'Crisis Indicator Data'!D103</f>
        <v>Senegal</v>
      </c>
      <c r="E106" s="147" t="str">
        <f>'Crisis Indicator Data'!E103</f>
        <v>SEN</v>
      </c>
      <c r="F106" s="23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3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33">
        <f t="shared" si="39"/>
        <v>1.65</v>
      </c>
      <c r="I106" s="23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3.6</v>
      </c>
      <c r="J106" s="23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v>
      </c>
      <c r="K106" s="233">
        <f t="shared" si="40"/>
        <v>1.8</v>
      </c>
      <c r="L106" s="23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3.5</v>
      </c>
      <c r="M106" s="23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33">
        <f t="shared" si="41"/>
        <v>2.7</v>
      </c>
      <c r="O106" s="233">
        <f t="shared" si="42"/>
        <v>2.0500000000000003</v>
      </c>
      <c r="P106" s="233">
        <f>IF(B106="Regional crisis",VLOOKUP(C106,'Regional Crises'!$B$1:$R$69,12,FALSE),VLOOKUP(E106,'Country Indicator Data'!$B$4:$I$300,8,FALSE))</f>
        <v>4</v>
      </c>
      <c r="Q106" s="23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0</v>
      </c>
      <c r="R106" s="233">
        <f t="shared" si="43"/>
        <v>2</v>
      </c>
      <c r="S106" s="23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2.8</v>
      </c>
      <c r="T106" s="23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2.7</v>
      </c>
      <c r="U106" s="23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23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1.5</v>
      </c>
      <c r="W106" s="233">
        <f t="shared" si="44"/>
        <v>2.2999999999999998</v>
      </c>
      <c r="X106" s="233">
        <f t="shared" si="45"/>
        <v>2.1</v>
      </c>
      <c r="Y106" s="240">
        <f>IF('Core Indicators'!FC103="x","x",IF('Core Indicators'!FC103&gt;=5,5,IF('Core Indicators'!FC103&gt;=4,4,IF('Core Indicators'!FC103&gt;=3,3,IF('Core Indicators'!FC103&gt;=2,2,IF('Core Indicators'!FC103&gt;=1,1,0))))))</f>
        <v>4</v>
      </c>
      <c r="Z106" s="233">
        <f t="shared" si="46"/>
        <v>4</v>
      </c>
      <c r="AA106" s="240">
        <f>'Crisis Indicator Data'!Y103</f>
        <v>1</v>
      </c>
      <c r="AB106" s="240">
        <f>'Crisis Indicator Data'!Z103</f>
        <v>0</v>
      </c>
      <c r="AC106" s="240">
        <f>'Crisis Indicator Data'!AA103</f>
        <v>0</v>
      </c>
      <c r="AD106" s="240">
        <f>'Crisis Indicator Data'!AB103</f>
        <v>0</v>
      </c>
      <c r="AE106" s="240">
        <f t="shared" si="47"/>
        <v>1</v>
      </c>
      <c r="AF106" s="240">
        <f>'Crisis Indicator Data'!AC103</f>
        <v>0</v>
      </c>
      <c r="AG106" s="240">
        <f>'Crisis Indicator Data'!AD103</f>
        <v>2</v>
      </c>
      <c r="AH106" s="240">
        <f t="shared" si="48"/>
        <v>2</v>
      </c>
      <c r="AI106" s="240">
        <f>'Crisis Indicator Data'!AE103</f>
        <v>0</v>
      </c>
      <c r="AJ106" s="240">
        <f>'Crisis Indicator Data'!AF103</f>
        <v>1</v>
      </c>
      <c r="AK106" s="240">
        <f>'Crisis Indicator Data'!AG103</f>
        <v>0</v>
      </c>
      <c r="AL106" s="240">
        <f t="shared" si="49"/>
        <v>1</v>
      </c>
      <c r="AM106" s="233">
        <f t="shared" si="50"/>
        <v>1</v>
      </c>
      <c r="AN106" s="233">
        <f t="shared" si="51"/>
        <v>2.5</v>
      </c>
    </row>
    <row r="107" spans="1:40" ht="13.5" customHeight="1" x14ac:dyDescent="0.35">
      <c r="A107" s="145" t="str">
        <f>'Crisis Indicator Data'!A104</f>
        <v>Complex crisis in El Salvador</v>
      </c>
      <c r="B107" s="146" t="str">
        <f>'Crisis Indicator Data'!B104</f>
        <v>Complex crisis</v>
      </c>
      <c r="C107" s="146" t="str">
        <f>'Crisis Indicator Data'!C104</f>
        <v>SLV001</v>
      </c>
      <c r="D107" s="146" t="str">
        <f>'Crisis Indicator Data'!D104</f>
        <v>El Salvador</v>
      </c>
      <c r="E107" s="147" t="str">
        <f>'Crisis Indicator Data'!E104</f>
        <v>SLV</v>
      </c>
      <c r="F107" s="23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23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1.4</v>
      </c>
      <c r="H107" s="233">
        <f t="shared" si="39"/>
        <v>1.0499999999999998</v>
      </c>
      <c r="I107" s="23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0.9</v>
      </c>
      <c r="J107" s="23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v>
      </c>
      <c r="K107" s="233">
        <f t="shared" si="40"/>
        <v>0.45</v>
      </c>
      <c r="L107" s="23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3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1.7</v>
      </c>
      <c r="N107" s="233">
        <f t="shared" si="41"/>
        <v>2.15</v>
      </c>
      <c r="O107" s="233">
        <f t="shared" si="42"/>
        <v>1.2166666666666666</v>
      </c>
      <c r="P107" s="233">
        <f>IF(B107="Regional crisis",VLOOKUP(C107,'Regional Crises'!$B$1:$R$69,12,FALSE),VLOOKUP(E107,'Country Indicator Data'!$B$4:$I$300,8,FALSE))</f>
        <v>6</v>
      </c>
      <c r="Q107" s="23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4.3</v>
      </c>
      <c r="R107" s="233">
        <f t="shared" si="43"/>
        <v>5.15</v>
      </c>
      <c r="S107" s="23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3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3.3</v>
      </c>
      <c r="U107" s="23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v>
      </c>
      <c r="V107" s="23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1.7</v>
      </c>
      <c r="W107" s="233">
        <f t="shared" si="44"/>
        <v>2.6</v>
      </c>
      <c r="X107" s="233">
        <f t="shared" si="45"/>
        <v>3</v>
      </c>
      <c r="Y107" s="240">
        <f>IF('Core Indicators'!FC104="x","x",IF('Core Indicators'!FC104&gt;=5,5,IF('Core Indicators'!FC104&gt;=4,4,IF('Core Indicators'!FC104&gt;=3,3,IF('Core Indicators'!FC104&gt;=2,2,IF('Core Indicators'!FC104&gt;=1,1,0))))))</f>
        <v>3</v>
      </c>
      <c r="Z107" s="233">
        <f t="shared" si="46"/>
        <v>3</v>
      </c>
      <c r="AA107" s="240">
        <f>'Crisis Indicator Data'!Y104</f>
        <v>0</v>
      </c>
      <c r="AB107" s="240">
        <f>'Crisis Indicator Data'!Z104</f>
        <v>3</v>
      </c>
      <c r="AC107" s="240">
        <f>'Crisis Indicator Data'!AA104</f>
        <v>1</v>
      </c>
      <c r="AD107" s="240">
        <f>'Crisis Indicator Data'!AB104</f>
        <v>0</v>
      </c>
      <c r="AE107" s="240">
        <f t="shared" si="47"/>
        <v>2</v>
      </c>
      <c r="AF107" s="240">
        <f>'Crisis Indicator Data'!AC104</f>
        <v>0</v>
      </c>
      <c r="AG107" s="240">
        <f>'Crisis Indicator Data'!AD104</f>
        <v>2</v>
      </c>
      <c r="AH107" s="240">
        <f t="shared" si="48"/>
        <v>2</v>
      </c>
      <c r="AI107" s="240">
        <f>'Crisis Indicator Data'!AE104</f>
        <v>3</v>
      </c>
      <c r="AJ107" s="240">
        <f>'Crisis Indicator Data'!AF104</f>
        <v>0</v>
      </c>
      <c r="AK107" s="240">
        <f>'Crisis Indicator Data'!AG104</f>
        <v>1</v>
      </c>
      <c r="AL107" s="240">
        <f t="shared" si="49"/>
        <v>3</v>
      </c>
      <c r="AM107" s="233">
        <f t="shared" si="50"/>
        <v>2</v>
      </c>
      <c r="AN107" s="233">
        <f t="shared" si="51"/>
        <v>2.5</v>
      </c>
    </row>
    <row r="108" spans="1:40" ht="13.5" customHeight="1" x14ac:dyDescent="0.35">
      <c r="A108" s="145" t="str">
        <f>'Crisis Indicator Data'!A105</f>
        <v>Complex crisis in Somalia</v>
      </c>
      <c r="B108" s="146" t="str">
        <f>'Crisis Indicator Data'!B105</f>
        <v>Complex crisis</v>
      </c>
      <c r="C108" s="146" t="str">
        <f>'Crisis Indicator Data'!C105</f>
        <v>SOM001</v>
      </c>
      <c r="D108" s="146" t="str">
        <f>'Crisis Indicator Data'!D105</f>
        <v>Somalia</v>
      </c>
      <c r="E108" s="147" t="str">
        <f>'Crisis Indicator Data'!E105</f>
        <v>SOM</v>
      </c>
      <c r="F108" s="233" t="str">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x</v>
      </c>
      <c r="G108" s="23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4.3</v>
      </c>
      <c r="H108" s="233">
        <f t="shared" si="39"/>
        <v>4.3</v>
      </c>
      <c r="I108" s="23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23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33">
        <f t="shared" si="40"/>
        <v>0</v>
      </c>
      <c r="L108" s="233" t="str">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233">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1.5</v>
      </c>
      <c r="N108" s="233">
        <f t="shared" si="41"/>
        <v>1.5</v>
      </c>
      <c r="O108" s="233">
        <f t="shared" si="42"/>
        <v>1.9333333333333333</v>
      </c>
      <c r="P108" s="233">
        <f>IF(B108="Regional crisis",VLOOKUP(C108,'Regional Crises'!$B$1:$R$69,12,FALSE),VLOOKUP(E108,'Country Indicator Data'!$B$4:$I$300,8,FALSE))</f>
        <v>10</v>
      </c>
      <c r="Q108" s="23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4.7</v>
      </c>
      <c r="R108" s="233">
        <f t="shared" si="43"/>
        <v>7.35</v>
      </c>
      <c r="S108" s="23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4.5999999999999996</v>
      </c>
      <c r="T108" s="23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4.9000000000000004</v>
      </c>
      <c r="U108" s="23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4.5</v>
      </c>
      <c r="V108" s="23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4.7</v>
      </c>
      <c r="W108" s="233">
        <f t="shared" si="44"/>
        <v>4.7</v>
      </c>
      <c r="X108" s="233">
        <f t="shared" si="45"/>
        <v>4.7</v>
      </c>
      <c r="Y108" s="240">
        <f>IF('Core Indicators'!FC105="x","x",IF('Core Indicators'!FC105&gt;=5,5,IF('Core Indicators'!FC105&gt;=4,4,IF('Core Indicators'!FC105&gt;=3,3,IF('Core Indicators'!FC105&gt;=2,2,IF('Core Indicators'!FC105&gt;=1,1,0))))))</f>
        <v>5</v>
      </c>
      <c r="Z108" s="233">
        <f t="shared" si="46"/>
        <v>5</v>
      </c>
      <c r="AA108" s="240">
        <f>'Crisis Indicator Data'!Y105</f>
        <v>1</v>
      </c>
      <c r="AB108" s="240">
        <f>'Crisis Indicator Data'!Z105</f>
        <v>3</v>
      </c>
      <c r="AC108" s="240">
        <f>'Crisis Indicator Data'!AA105</f>
        <v>3</v>
      </c>
      <c r="AD108" s="240">
        <f>'Crisis Indicator Data'!AB105</f>
        <v>2</v>
      </c>
      <c r="AE108" s="240">
        <f t="shared" si="47"/>
        <v>4</v>
      </c>
      <c r="AF108" s="240">
        <f>'Crisis Indicator Data'!AC105</f>
        <v>2</v>
      </c>
      <c r="AG108" s="240">
        <f>'Crisis Indicator Data'!AD105</f>
        <v>3</v>
      </c>
      <c r="AH108" s="240">
        <f t="shared" si="48"/>
        <v>5</v>
      </c>
      <c r="AI108" s="240">
        <f>'Crisis Indicator Data'!AE105</f>
        <v>3</v>
      </c>
      <c r="AJ108" s="240">
        <f>'Crisis Indicator Data'!AF105</f>
        <v>2</v>
      </c>
      <c r="AK108" s="240">
        <f>'Crisis Indicator Data'!AG105</f>
        <v>3</v>
      </c>
      <c r="AL108" s="240">
        <f t="shared" si="49"/>
        <v>5</v>
      </c>
      <c r="AM108" s="233">
        <f t="shared" si="50"/>
        <v>5</v>
      </c>
      <c r="AN108" s="233">
        <f t="shared" si="51"/>
        <v>5</v>
      </c>
    </row>
    <row r="109" spans="1:40" ht="13.5" customHeight="1" x14ac:dyDescent="0.3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7" t="str">
        <f>'Crisis Indicator Data'!E106</f>
        <v>SOM</v>
      </c>
      <c r="F109" s="233" t="str">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x</v>
      </c>
      <c r="G109" s="233">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4.3</v>
      </c>
      <c r="H109" s="233">
        <f t="shared" si="39"/>
        <v>4.3</v>
      </c>
      <c r="I109" s="23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3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33">
        <f t="shared" si="40"/>
        <v>0</v>
      </c>
      <c r="L109" s="233" t="str">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33">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1.5</v>
      </c>
      <c r="N109" s="233">
        <f t="shared" si="41"/>
        <v>1.5</v>
      </c>
      <c r="O109" s="233">
        <f t="shared" si="42"/>
        <v>1.9333333333333333</v>
      </c>
      <c r="P109" s="233">
        <f>IF(B109="Regional crisis",VLOOKUP(C109,'Regional Crises'!$B$1:$R$69,12,FALSE),VLOOKUP(E109,'Country Indicator Data'!$B$4:$I$300,8,FALSE))</f>
        <v>10</v>
      </c>
      <c r="Q109" s="233">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4.7</v>
      </c>
      <c r="R109" s="233">
        <f t="shared" si="43"/>
        <v>7.35</v>
      </c>
      <c r="S109" s="233">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4.5999999999999996</v>
      </c>
      <c r="T109" s="23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4.9000000000000004</v>
      </c>
      <c r="U109" s="233">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4.5</v>
      </c>
      <c r="V109" s="23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4.7</v>
      </c>
      <c r="W109" s="233">
        <f t="shared" si="44"/>
        <v>4.7</v>
      </c>
      <c r="X109" s="233">
        <f t="shared" si="45"/>
        <v>4.7</v>
      </c>
      <c r="Y109" s="240">
        <f>IF('Core Indicators'!FC106="x","x",IF('Core Indicators'!FC106&gt;=5,5,IF('Core Indicators'!FC106&gt;=4,4,IF('Core Indicators'!FC106&gt;=3,3,IF('Core Indicators'!FC106&gt;=2,2,IF('Core Indicators'!FC106&gt;=1,1,0))))))</f>
        <v>1</v>
      </c>
      <c r="Z109" s="233">
        <f t="shared" si="46"/>
        <v>1</v>
      </c>
      <c r="AA109" s="240">
        <f>'Crisis Indicator Data'!Y106</f>
        <v>1</v>
      </c>
      <c r="AB109" s="240">
        <f>'Crisis Indicator Data'!Z106</f>
        <v>3</v>
      </c>
      <c r="AC109" s="240">
        <f>'Crisis Indicator Data'!AA106</f>
        <v>3</v>
      </c>
      <c r="AD109" s="240">
        <f>'Crisis Indicator Data'!AB106</f>
        <v>2</v>
      </c>
      <c r="AE109" s="240">
        <f t="shared" si="47"/>
        <v>4</v>
      </c>
      <c r="AF109" s="240">
        <f>'Crisis Indicator Data'!AC106</f>
        <v>2</v>
      </c>
      <c r="AG109" s="240">
        <f>'Crisis Indicator Data'!AD106</f>
        <v>3</v>
      </c>
      <c r="AH109" s="240">
        <f t="shared" si="48"/>
        <v>5</v>
      </c>
      <c r="AI109" s="240">
        <f>'Crisis Indicator Data'!AE106</f>
        <v>3</v>
      </c>
      <c r="AJ109" s="240">
        <f>'Crisis Indicator Data'!AF106</f>
        <v>2</v>
      </c>
      <c r="AK109" s="240">
        <f>'Crisis Indicator Data'!AG106</f>
        <v>3</v>
      </c>
      <c r="AL109" s="240">
        <f t="shared" si="49"/>
        <v>5</v>
      </c>
      <c r="AM109" s="233">
        <f t="shared" si="50"/>
        <v>5</v>
      </c>
      <c r="AN109" s="233">
        <f t="shared" si="51"/>
        <v>3</v>
      </c>
    </row>
    <row r="110" spans="1:40" ht="13.5" customHeight="1" x14ac:dyDescent="0.35">
      <c r="A110" s="145" t="str">
        <f>'Crisis Indicator Data'!A107</f>
        <v>Drought in Somalia</v>
      </c>
      <c r="B110" s="146" t="str">
        <f>'Crisis Indicator Data'!B107</f>
        <v>Drought</v>
      </c>
      <c r="C110" s="146" t="str">
        <f>'Crisis Indicator Data'!C107</f>
        <v>SOM005</v>
      </c>
      <c r="D110" s="146" t="str">
        <f>'Crisis Indicator Data'!D107</f>
        <v>Somalia</v>
      </c>
      <c r="E110" s="147" t="str">
        <f>'Crisis Indicator Data'!E107</f>
        <v>SOM</v>
      </c>
      <c r="F110" s="233" t="str">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233">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4.3</v>
      </c>
      <c r="H110" s="233">
        <f t="shared" si="39"/>
        <v>4.3</v>
      </c>
      <c r="I110" s="23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3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33">
        <f t="shared" si="40"/>
        <v>0</v>
      </c>
      <c r="L110" s="233"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3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1.5</v>
      </c>
      <c r="N110" s="233">
        <f t="shared" si="41"/>
        <v>1.5</v>
      </c>
      <c r="O110" s="233">
        <f t="shared" si="42"/>
        <v>1.9333333333333333</v>
      </c>
      <c r="P110" s="233">
        <f>IF(B110="Regional crisis",VLOOKUP(C110,'Regional Crises'!$B$1:$R$69,12,FALSE),VLOOKUP(E110,'Country Indicator Data'!$B$4:$I$300,8,FALSE))</f>
        <v>10</v>
      </c>
      <c r="Q110" s="23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4.7</v>
      </c>
      <c r="R110" s="233">
        <f t="shared" si="43"/>
        <v>7.35</v>
      </c>
      <c r="S110" s="233">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4.5999999999999996</v>
      </c>
      <c r="T110" s="23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4.9000000000000004</v>
      </c>
      <c r="U110" s="233">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4.5</v>
      </c>
      <c r="V110" s="23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4.7</v>
      </c>
      <c r="W110" s="233">
        <f t="shared" si="44"/>
        <v>4.7</v>
      </c>
      <c r="X110" s="233">
        <f t="shared" si="45"/>
        <v>4.7</v>
      </c>
      <c r="Y110" s="240">
        <f>IF('Core Indicators'!FC107="x","x",IF('Core Indicators'!FC107&gt;=5,5,IF('Core Indicators'!FC107&gt;=4,4,IF('Core Indicators'!FC107&gt;=3,3,IF('Core Indicators'!FC107&gt;=2,2,IF('Core Indicators'!FC107&gt;=1,1,0))))))</f>
        <v>5</v>
      </c>
      <c r="Z110" s="233">
        <f t="shared" si="46"/>
        <v>5</v>
      </c>
      <c r="AA110" s="240">
        <f>'Crisis Indicator Data'!Y107</f>
        <v>0</v>
      </c>
      <c r="AB110" s="240">
        <f>'Crisis Indicator Data'!Z107</f>
        <v>3</v>
      </c>
      <c r="AC110" s="240">
        <f>'Crisis Indicator Data'!AA107</f>
        <v>3</v>
      </c>
      <c r="AD110" s="240">
        <f>'Crisis Indicator Data'!AB107</f>
        <v>3</v>
      </c>
      <c r="AE110" s="240">
        <f t="shared" si="47"/>
        <v>4</v>
      </c>
      <c r="AF110" s="240">
        <f>'Crisis Indicator Data'!AC107</f>
        <v>0</v>
      </c>
      <c r="AG110" s="240">
        <f>'Crisis Indicator Data'!AD107</f>
        <v>2</v>
      </c>
      <c r="AH110" s="240">
        <f t="shared" si="48"/>
        <v>2</v>
      </c>
      <c r="AI110" s="240">
        <f>'Crisis Indicator Data'!AE107</f>
        <v>3</v>
      </c>
      <c r="AJ110" s="240">
        <f>'Crisis Indicator Data'!AF107</f>
        <v>1</v>
      </c>
      <c r="AK110" s="240">
        <f>'Crisis Indicator Data'!AG107</f>
        <v>2</v>
      </c>
      <c r="AL110" s="240">
        <f t="shared" si="49"/>
        <v>4</v>
      </c>
      <c r="AM110" s="233">
        <f t="shared" si="50"/>
        <v>3</v>
      </c>
      <c r="AN110" s="233">
        <f t="shared" si="51"/>
        <v>4</v>
      </c>
    </row>
    <row r="111" spans="1:40" ht="13.5" customHeight="1" x14ac:dyDescent="0.35">
      <c r="A111" s="145" t="str">
        <f>'Crisis Indicator Data'!A108</f>
        <v>Complex crisis in South Sudan</v>
      </c>
      <c r="B111" s="146" t="str">
        <f>'Crisis Indicator Data'!B108</f>
        <v>Complex crisis</v>
      </c>
      <c r="C111" s="146" t="str">
        <f>'Crisis Indicator Data'!C108</f>
        <v>SSD001</v>
      </c>
      <c r="D111" s="146" t="str">
        <f>'Crisis Indicator Data'!D108</f>
        <v>South Sudan</v>
      </c>
      <c r="E111" s="147" t="str">
        <f>'Crisis Indicator Data'!E108</f>
        <v>SSD</v>
      </c>
      <c r="F111" s="23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1.4</v>
      </c>
      <c r="G111" s="23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3.7</v>
      </c>
      <c r="H111" s="233">
        <f t="shared" si="39"/>
        <v>2.5499999999999998</v>
      </c>
      <c r="I111" s="23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3.9</v>
      </c>
      <c r="J111" s="23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33">
        <f t="shared" si="40"/>
        <v>1.95</v>
      </c>
      <c r="L111" s="233"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3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2.4</v>
      </c>
      <c r="N111" s="233">
        <f t="shared" si="41"/>
        <v>2.4</v>
      </c>
      <c r="O111" s="233">
        <f t="shared" si="42"/>
        <v>2.3000000000000003</v>
      </c>
      <c r="P111" s="233">
        <f>IF(B111="Regional crisis",VLOOKUP(C111,'Regional Crises'!$B$1:$R$69,12,FALSE),VLOOKUP(E111,'Country Indicator Data'!$B$4:$I$300,8,FALSE))</f>
        <v>10</v>
      </c>
      <c r="Q111" s="23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233">
        <f t="shared" si="43"/>
        <v>7.2</v>
      </c>
      <c r="S111" s="23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4.4000000000000004</v>
      </c>
      <c r="T111" s="23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4.5</v>
      </c>
      <c r="U111" s="23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3.9</v>
      </c>
      <c r="V111" s="23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5</v>
      </c>
      <c r="W111" s="233">
        <f t="shared" si="44"/>
        <v>4.5</v>
      </c>
      <c r="X111" s="233">
        <f t="shared" si="45"/>
        <v>4.7</v>
      </c>
      <c r="Y111" s="240">
        <f>IF('Core Indicators'!FC108="x","x",IF('Core Indicators'!FC108&gt;=5,5,IF('Core Indicators'!FC108&gt;=4,4,IF('Core Indicators'!FC108&gt;=3,3,IF('Core Indicators'!FC108&gt;=2,2,IF('Core Indicators'!FC108&gt;=1,1,0))))))</f>
        <v>5</v>
      </c>
      <c r="Z111" s="233">
        <f t="shared" si="46"/>
        <v>5</v>
      </c>
      <c r="AA111" s="240">
        <f>'Crisis Indicator Data'!Y108</f>
        <v>1</v>
      </c>
      <c r="AB111" s="240">
        <f>'Crisis Indicator Data'!Z108</f>
        <v>3</v>
      </c>
      <c r="AC111" s="240">
        <f>'Crisis Indicator Data'!AA108</f>
        <v>3</v>
      </c>
      <c r="AD111" s="240">
        <f>'Crisis Indicator Data'!AB108</f>
        <v>3</v>
      </c>
      <c r="AE111" s="240">
        <f t="shared" si="47"/>
        <v>5</v>
      </c>
      <c r="AF111" s="240">
        <f>'Crisis Indicator Data'!AC108</f>
        <v>0</v>
      </c>
      <c r="AG111" s="240">
        <f>'Crisis Indicator Data'!AD108</f>
        <v>2</v>
      </c>
      <c r="AH111" s="240">
        <f t="shared" si="48"/>
        <v>2</v>
      </c>
      <c r="AI111" s="240">
        <f>'Crisis Indicator Data'!AE108</f>
        <v>3</v>
      </c>
      <c r="AJ111" s="240">
        <f>'Crisis Indicator Data'!AF108</f>
        <v>3</v>
      </c>
      <c r="AK111" s="240">
        <f>'Crisis Indicator Data'!AG108</f>
        <v>2</v>
      </c>
      <c r="AL111" s="240">
        <f t="shared" si="49"/>
        <v>5</v>
      </c>
      <c r="AM111" s="233">
        <f t="shared" si="50"/>
        <v>4</v>
      </c>
      <c r="AN111" s="233">
        <f t="shared" si="51"/>
        <v>4.5</v>
      </c>
    </row>
    <row r="112" spans="1:40" ht="13.5" customHeight="1" x14ac:dyDescent="0.35">
      <c r="A112" s="145" t="str">
        <f>'Crisis Indicator Data'!A109</f>
        <v>Food Security Crisis in Eswatini</v>
      </c>
      <c r="B112" s="146" t="str">
        <f>'Crisis Indicator Data'!B109</f>
        <v>Food Security</v>
      </c>
      <c r="C112" s="146" t="str">
        <f>'Crisis Indicator Data'!C109</f>
        <v>SWZ001</v>
      </c>
      <c r="D112" s="146" t="str">
        <f>'Crisis Indicator Data'!D109</f>
        <v>Eswatini</v>
      </c>
      <c r="E112" s="147" t="str">
        <f>'Crisis Indicator Data'!E109</f>
        <v>SWZ</v>
      </c>
      <c r="F112" s="23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3.2</v>
      </c>
      <c r="G112" s="23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3.2</v>
      </c>
      <c r="H112" s="233">
        <f t="shared" si="39"/>
        <v>3.2</v>
      </c>
      <c r="I112" s="23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3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33">
        <f t="shared" si="40"/>
        <v>0</v>
      </c>
      <c r="L112" s="233">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3.9</v>
      </c>
      <c r="M112" s="233">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3.7</v>
      </c>
      <c r="N112" s="233">
        <f t="shared" si="41"/>
        <v>3.8</v>
      </c>
      <c r="O112" s="233">
        <f t="shared" si="42"/>
        <v>2.3333333333333335</v>
      </c>
      <c r="P112" s="233">
        <f>IF(B112="Regional crisis",VLOOKUP(C112,'Regional Crises'!$B$1:$R$69,12,FALSE),VLOOKUP(E112,'Country Indicator Data'!$B$4:$I$300,8,FALSE))</f>
        <v>6</v>
      </c>
      <c r="Q112" s="23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2.4</v>
      </c>
      <c r="R112" s="233">
        <f t="shared" si="43"/>
        <v>4.2</v>
      </c>
      <c r="S112" s="23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23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23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3.8</v>
      </c>
      <c r="V112" s="23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4.0999999999999996</v>
      </c>
      <c r="W112" s="233">
        <f t="shared" si="44"/>
        <v>3.6</v>
      </c>
      <c r="X112" s="233">
        <f t="shared" si="45"/>
        <v>3.4</v>
      </c>
      <c r="Y112" s="240">
        <f>IF('Core Indicators'!FC109="x","x",IF('Core Indicators'!FC109&gt;=5,5,IF('Core Indicators'!FC109&gt;=4,4,IF('Core Indicators'!FC109&gt;=3,3,IF('Core Indicators'!FC109&gt;=2,2,IF('Core Indicators'!FC109&gt;=1,1,0))))))</f>
        <v>1</v>
      </c>
      <c r="Z112" s="233">
        <f t="shared" si="46"/>
        <v>1</v>
      </c>
      <c r="AA112" s="240">
        <f>'Crisis Indicator Data'!Y109</f>
        <v>0</v>
      </c>
      <c r="AB112" s="240">
        <f>'Crisis Indicator Data'!Z109</f>
        <v>0</v>
      </c>
      <c r="AC112" s="240">
        <f>'Crisis Indicator Data'!AA109</f>
        <v>0</v>
      </c>
      <c r="AD112" s="240">
        <f>'Crisis Indicator Data'!AB109</f>
        <v>0</v>
      </c>
      <c r="AE112" s="240">
        <f t="shared" si="47"/>
        <v>0</v>
      </c>
      <c r="AF112" s="240">
        <f>'Crisis Indicator Data'!AC109</f>
        <v>0</v>
      </c>
      <c r="AG112" s="240">
        <f>'Crisis Indicator Data'!AD109</f>
        <v>2</v>
      </c>
      <c r="AH112" s="240">
        <f t="shared" si="48"/>
        <v>2</v>
      </c>
      <c r="AI112" s="240">
        <f>'Crisis Indicator Data'!AE109</f>
        <v>0</v>
      </c>
      <c r="AJ112" s="240">
        <f>'Crisis Indicator Data'!AF109</f>
        <v>0</v>
      </c>
      <c r="AK112" s="240">
        <f>'Crisis Indicator Data'!AG109</f>
        <v>1</v>
      </c>
      <c r="AL112" s="240">
        <f t="shared" si="49"/>
        <v>1</v>
      </c>
      <c r="AM112" s="233">
        <f t="shared" si="50"/>
        <v>1</v>
      </c>
      <c r="AN112" s="233">
        <f t="shared" si="51"/>
        <v>1</v>
      </c>
    </row>
    <row r="113" spans="1:40" ht="13.5" customHeight="1" x14ac:dyDescent="0.35">
      <c r="A113" s="145" t="str">
        <f>'Crisis Indicator Data'!A110</f>
        <v>Syrian conflict</v>
      </c>
      <c r="B113" s="146" t="str">
        <f>'Crisis Indicator Data'!B110</f>
        <v>Complex crisis</v>
      </c>
      <c r="C113" s="146" t="str">
        <f>'Crisis Indicator Data'!C110</f>
        <v>SYR001</v>
      </c>
      <c r="D113" s="146" t="str">
        <f>'Crisis Indicator Data'!D110</f>
        <v>Syria</v>
      </c>
      <c r="E113" s="147" t="str">
        <f>'Crisis Indicator Data'!E110</f>
        <v>SYR</v>
      </c>
      <c r="F113" s="233">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4.5999999999999996</v>
      </c>
      <c r="G113" s="233">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4.0999999999999996</v>
      </c>
      <c r="H113" s="233">
        <f t="shared" si="39"/>
        <v>4.3499999999999996</v>
      </c>
      <c r="I113" s="23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2.7</v>
      </c>
      <c r="J113" s="23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5</v>
      </c>
      <c r="K113" s="233">
        <f t="shared" si="40"/>
        <v>3.85</v>
      </c>
      <c r="L113" s="233">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23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1.6</v>
      </c>
      <c r="N113" s="233">
        <f t="shared" si="41"/>
        <v>2.6</v>
      </c>
      <c r="O113" s="233">
        <f t="shared" si="42"/>
        <v>3.5999999999999996</v>
      </c>
      <c r="P113" s="233">
        <f>IF(B113="Regional crisis",VLOOKUP(C113,'Regional Crises'!$B$1:$R$69,12,FALSE),VLOOKUP(E113,'Country Indicator Data'!$B$4:$I$300,8,FALSE))</f>
        <v>10</v>
      </c>
      <c r="Q113" s="23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33">
        <f t="shared" si="43"/>
        <v>7.5</v>
      </c>
      <c r="S113" s="233">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4.4000000000000004</v>
      </c>
      <c r="T113" s="23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4.5999999999999996</v>
      </c>
      <c r="U113" s="233">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4.3</v>
      </c>
      <c r="V113" s="23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5</v>
      </c>
      <c r="W113" s="233">
        <f t="shared" si="44"/>
        <v>4.5999999999999996</v>
      </c>
      <c r="X113" s="233">
        <f t="shared" si="45"/>
        <v>5.2</v>
      </c>
      <c r="Y113" s="240">
        <f>IF('Core Indicators'!FC110="x","x",IF('Core Indicators'!FC110&gt;=5,5,IF('Core Indicators'!FC110&gt;=4,4,IF('Core Indicators'!FC110&gt;=3,3,IF('Core Indicators'!FC110&gt;=2,2,IF('Core Indicators'!FC110&gt;=1,1,0))))))</f>
        <v>5</v>
      </c>
      <c r="Z113" s="233">
        <f t="shared" si="46"/>
        <v>5</v>
      </c>
      <c r="AA113" s="240">
        <f>'Crisis Indicator Data'!Y110</f>
        <v>1</v>
      </c>
      <c r="AB113" s="240">
        <f>'Crisis Indicator Data'!Z110</f>
        <v>3</v>
      </c>
      <c r="AC113" s="240">
        <f>'Crisis Indicator Data'!AA110</f>
        <v>2</v>
      </c>
      <c r="AD113" s="240">
        <f>'Crisis Indicator Data'!AB110</f>
        <v>3</v>
      </c>
      <c r="AE113" s="240">
        <f t="shared" si="47"/>
        <v>4</v>
      </c>
      <c r="AF113" s="240">
        <f>'Crisis Indicator Data'!AC110</f>
        <v>2</v>
      </c>
      <c r="AG113" s="240">
        <f>'Crisis Indicator Data'!AD110</f>
        <v>3</v>
      </c>
      <c r="AH113" s="240">
        <f t="shared" si="48"/>
        <v>5</v>
      </c>
      <c r="AI113" s="240">
        <f>'Crisis Indicator Data'!AE110</f>
        <v>3</v>
      </c>
      <c r="AJ113" s="240">
        <f>'Crisis Indicator Data'!AF110</f>
        <v>2</v>
      </c>
      <c r="AK113" s="240">
        <f>'Crisis Indicator Data'!AG110</f>
        <v>3</v>
      </c>
      <c r="AL113" s="240">
        <f t="shared" si="49"/>
        <v>5</v>
      </c>
      <c r="AM113" s="233">
        <f t="shared" si="50"/>
        <v>5</v>
      </c>
      <c r="AN113" s="233">
        <f t="shared" si="51"/>
        <v>5</v>
      </c>
    </row>
    <row r="114" spans="1:40" ht="13.5" customHeight="1" x14ac:dyDescent="0.35">
      <c r="A114" s="145" t="str">
        <f>'Crisis Indicator Data'!A111</f>
        <v>Complex crisis in Chad</v>
      </c>
      <c r="B114" s="146" t="str">
        <f>'Crisis Indicator Data'!B111</f>
        <v>Multiple crises country</v>
      </c>
      <c r="C114" s="146" t="str">
        <f>'Crisis Indicator Data'!C111</f>
        <v>TCD001</v>
      </c>
      <c r="D114" s="146" t="str">
        <f>'Crisis Indicator Data'!D111</f>
        <v>Chad</v>
      </c>
      <c r="E114" s="147" t="str">
        <f>'Crisis Indicator Data'!E111</f>
        <v>TCD</v>
      </c>
      <c r="F114" s="23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23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3.5</v>
      </c>
      <c r="H114" s="233">
        <f t="shared" si="39"/>
        <v>2.65</v>
      </c>
      <c r="I114" s="23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4.5999999999999996</v>
      </c>
      <c r="J114" s="23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1.9</v>
      </c>
      <c r="K114" s="233">
        <f t="shared" si="40"/>
        <v>3.25</v>
      </c>
      <c r="L114" s="23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4.7</v>
      </c>
      <c r="M114" s="23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2.2999999999999998</v>
      </c>
      <c r="N114" s="233">
        <f t="shared" si="41"/>
        <v>3.5</v>
      </c>
      <c r="O114" s="233">
        <f t="shared" si="42"/>
        <v>3.1333333333333333</v>
      </c>
      <c r="P114" s="233">
        <f>IF(B114="Regional crisis",VLOOKUP(C114,'Regional Crises'!$B$1:$R$69,12,FALSE),VLOOKUP(E114,'Country Indicator Data'!$B$4:$I$300,8,FALSE))</f>
        <v>10</v>
      </c>
      <c r="Q114" s="23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233">
        <f t="shared" si="43"/>
        <v>6.7</v>
      </c>
      <c r="S114" s="23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v>
      </c>
      <c r="T114" s="23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3.8</v>
      </c>
      <c r="U114" s="23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4.0999999999999996</v>
      </c>
      <c r="V114" s="23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4.2</v>
      </c>
      <c r="W114" s="233">
        <f t="shared" si="44"/>
        <v>4</v>
      </c>
      <c r="X114" s="233">
        <f t="shared" si="45"/>
        <v>4.5999999999999996</v>
      </c>
      <c r="Y114" s="240">
        <f>IF('Core Indicators'!FC111="x","x",IF('Core Indicators'!FC111&gt;=5,5,IF('Core Indicators'!FC111&gt;=4,4,IF('Core Indicators'!FC111&gt;=3,3,IF('Core Indicators'!FC111&gt;=2,2,IF('Core Indicators'!FC111&gt;=1,1,0))))))</f>
        <v>5</v>
      </c>
      <c r="Z114" s="233">
        <f t="shared" si="46"/>
        <v>5</v>
      </c>
      <c r="AA114" s="240">
        <f>'Crisis Indicator Data'!Y111</f>
        <v>1</v>
      </c>
      <c r="AB114" s="240">
        <f>'Crisis Indicator Data'!Z111</f>
        <v>3</v>
      </c>
      <c r="AC114" s="240">
        <f>'Crisis Indicator Data'!AA111</f>
        <v>1</v>
      </c>
      <c r="AD114" s="240">
        <f>'Crisis Indicator Data'!AB111</f>
        <v>0</v>
      </c>
      <c r="AE114" s="240">
        <f t="shared" si="47"/>
        <v>2</v>
      </c>
      <c r="AF114" s="240">
        <f>'Crisis Indicator Data'!AC111</f>
        <v>0</v>
      </c>
      <c r="AG114" s="240">
        <f>'Crisis Indicator Data'!AD111</f>
        <v>2</v>
      </c>
      <c r="AH114" s="240">
        <f t="shared" si="48"/>
        <v>2</v>
      </c>
      <c r="AI114" s="240">
        <f>'Crisis Indicator Data'!AE111</f>
        <v>3</v>
      </c>
      <c r="AJ114" s="240">
        <f>'Crisis Indicator Data'!AF111</f>
        <v>2</v>
      </c>
      <c r="AK114" s="240">
        <f>'Crisis Indicator Data'!AG111</f>
        <v>3</v>
      </c>
      <c r="AL114" s="240">
        <f t="shared" si="49"/>
        <v>5</v>
      </c>
      <c r="AM114" s="233">
        <f t="shared" si="50"/>
        <v>3</v>
      </c>
      <c r="AN114" s="233">
        <f t="shared" si="51"/>
        <v>4</v>
      </c>
    </row>
    <row r="115" spans="1:40" ht="13.5" customHeight="1" x14ac:dyDescent="0.35">
      <c r="A115" s="145" t="str">
        <f>'Crisis Indicator Data'!A112</f>
        <v>Boko Haram in Chad</v>
      </c>
      <c r="B115" s="146" t="str">
        <f>'Crisis Indicator Data'!B112</f>
        <v>Conflict</v>
      </c>
      <c r="C115" s="146" t="str">
        <f>'Crisis Indicator Data'!C112</f>
        <v>TCD003</v>
      </c>
      <c r="D115" s="146" t="str">
        <f>'Crisis Indicator Data'!D112</f>
        <v>Chad</v>
      </c>
      <c r="E115" s="147" t="str">
        <f>'Crisis Indicator Data'!E112</f>
        <v>TCD</v>
      </c>
      <c r="F115" s="23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23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3.5</v>
      </c>
      <c r="H115" s="233">
        <f t="shared" si="39"/>
        <v>2.65</v>
      </c>
      <c r="I115" s="23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4.5999999999999996</v>
      </c>
      <c r="J115" s="23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1.9</v>
      </c>
      <c r="K115" s="233">
        <f t="shared" si="40"/>
        <v>3.25</v>
      </c>
      <c r="L115" s="23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4.7</v>
      </c>
      <c r="M115" s="23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233">
        <f t="shared" si="41"/>
        <v>3.5</v>
      </c>
      <c r="O115" s="233">
        <f t="shared" si="42"/>
        <v>3.1333333333333333</v>
      </c>
      <c r="P115" s="233">
        <f>IF(B115="Regional crisis",VLOOKUP(C115,'Regional Crises'!$B$1:$R$69,12,FALSE),VLOOKUP(E115,'Country Indicator Data'!$B$4:$I$300,8,FALSE))</f>
        <v>10</v>
      </c>
      <c r="Q115" s="23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3.4</v>
      </c>
      <c r="R115" s="233">
        <f t="shared" si="43"/>
        <v>6.7</v>
      </c>
      <c r="S115" s="23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v>
      </c>
      <c r="T115" s="23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3.8</v>
      </c>
      <c r="U115" s="23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4.0999999999999996</v>
      </c>
      <c r="V115" s="23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4.2</v>
      </c>
      <c r="W115" s="233">
        <f t="shared" si="44"/>
        <v>4</v>
      </c>
      <c r="X115" s="233">
        <f t="shared" si="45"/>
        <v>4.5999999999999996</v>
      </c>
      <c r="Y115" s="240">
        <f>IF('Core Indicators'!FC112="x","x",IF('Core Indicators'!FC112&gt;=5,5,IF('Core Indicators'!FC112&gt;=4,4,IF('Core Indicators'!FC112&gt;=3,3,IF('Core Indicators'!FC112&gt;=2,2,IF('Core Indicators'!FC112&gt;=1,1,0))))))</f>
        <v>5</v>
      </c>
      <c r="Z115" s="233">
        <f t="shared" si="46"/>
        <v>5</v>
      </c>
      <c r="AA115" s="240">
        <f>'Crisis Indicator Data'!Y112</f>
        <v>2</v>
      </c>
      <c r="AB115" s="240">
        <f>'Crisis Indicator Data'!Z112</f>
        <v>3</v>
      </c>
      <c r="AC115" s="240">
        <f>'Crisis Indicator Data'!AA112</f>
        <v>1</v>
      </c>
      <c r="AD115" s="240">
        <f>'Crisis Indicator Data'!AB112</f>
        <v>0</v>
      </c>
      <c r="AE115" s="240">
        <f t="shared" si="47"/>
        <v>3</v>
      </c>
      <c r="AF115" s="240">
        <f>'Crisis Indicator Data'!AC112</f>
        <v>0</v>
      </c>
      <c r="AG115" s="240">
        <f>'Crisis Indicator Data'!AD112</f>
        <v>2</v>
      </c>
      <c r="AH115" s="240">
        <f t="shared" si="48"/>
        <v>2</v>
      </c>
      <c r="AI115" s="240">
        <f>'Crisis Indicator Data'!AE112</f>
        <v>3</v>
      </c>
      <c r="AJ115" s="240">
        <f>'Crisis Indicator Data'!AF112</f>
        <v>2</v>
      </c>
      <c r="AK115" s="240">
        <f>'Crisis Indicator Data'!AG112</f>
        <v>3</v>
      </c>
      <c r="AL115" s="240">
        <f t="shared" si="49"/>
        <v>5</v>
      </c>
      <c r="AM115" s="233">
        <f t="shared" si="50"/>
        <v>3</v>
      </c>
      <c r="AN115" s="233">
        <f t="shared" si="51"/>
        <v>4</v>
      </c>
    </row>
    <row r="116" spans="1:40" ht="13.5" customHeight="1" x14ac:dyDescent="0.35">
      <c r="A116" s="145" t="str">
        <f>'Crisis Indicator Data'!A113</f>
        <v>CAR refugees in Chad</v>
      </c>
      <c r="B116" s="146" t="str">
        <f>'Crisis Indicator Data'!B113</f>
        <v>International displacement</v>
      </c>
      <c r="C116" s="146" t="str">
        <f>'Crisis Indicator Data'!C113</f>
        <v>TCD004</v>
      </c>
      <c r="D116" s="146" t="str">
        <f>'Crisis Indicator Data'!D113</f>
        <v>Chad</v>
      </c>
      <c r="E116" s="147" t="str">
        <f>'Crisis Indicator Data'!E113</f>
        <v>TCD</v>
      </c>
      <c r="F116" s="233">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23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3.5</v>
      </c>
      <c r="H116" s="233">
        <f t="shared" si="39"/>
        <v>2.65</v>
      </c>
      <c r="I116" s="23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4.5999999999999996</v>
      </c>
      <c r="J116" s="23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1.9</v>
      </c>
      <c r="K116" s="233">
        <f t="shared" si="40"/>
        <v>3.25</v>
      </c>
      <c r="L116" s="233">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4.7</v>
      </c>
      <c r="M116" s="23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2.2999999999999998</v>
      </c>
      <c r="N116" s="233">
        <f t="shared" si="41"/>
        <v>3.5</v>
      </c>
      <c r="O116" s="233">
        <f t="shared" si="42"/>
        <v>3.1333333333333333</v>
      </c>
      <c r="P116" s="233">
        <f>IF(B116="Regional crisis",VLOOKUP(C116,'Regional Crises'!$B$1:$R$69,12,FALSE),VLOOKUP(E116,'Country Indicator Data'!$B$4:$I$300,8,FALSE))</f>
        <v>10</v>
      </c>
      <c r="Q116" s="23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3.4</v>
      </c>
      <c r="R116" s="233">
        <f t="shared" si="43"/>
        <v>6.7</v>
      </c>
      <c r="S116" s="23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v>
      </c>
      <c r="T116" s="23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3.8</v>
      </c>
      <c r="U116" s="23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23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4.2</v>
      </c>
      <c r="W116" s="233">
        <f t="shared" si="44"/>
        <v>4</v>
      </c>
      <c r="X116" s="233">
        <f t="shared" si="45"/>
        <v>4.5999999999999996</v>
      </c>
      <c r="Y116" s="240">
        <f>IF('Core Indicators'!FC113="x","x",IF('Core Indicators'!FC113&gt;=5,5,IF('Core Indicators'!FC113&gt;=4,4,IF('Core Indicators'!FC113&gt;=3,3,IF('Core Indicators'!FC113&gt;=2,2,IF('Core Indicators'!FC113&gt;=1,1,0))))))</f>
        <v>3</v>
      </c>
      <c r="Z116" s="233">
        <f t="shared" si="46"/>
        <v>3</v>
      </c>
      <c r="AA116" s="240">
        <f>'Crisis Indicator Data'!Y113</f>
        <v>1</v>
      </c>
      <c r="AB116" s="240">
        <f>'Crisis Indicator Data'!Z113</f>
        <v>3</v>
      </c>
      <c r="AC116" s="240">
        <f>'Crisis Indicator Data'!AA113</f>
        <v>1</v>
      </c>
      <c r="AD116" s="240">
        <f>'Crisis Indicator Data'!AB113</f>
        <v>0</v>
      </c>
      <c r="AE116" s="240">
        <f t="shared" si="47"/>
        <v>2</v>
      </c>
      <c r="AF116" s="240">
        <f>'Crisis Indicator Data'!AC113</f>
        <v>0</v>
      </c>
      <c r="AG116" s="240">
        <f>'Crisis Indicator Data'!AD113</f>
        <v>2</v>
      </c>
      <c r="AH116" s="240">
        <f t="shared" si="48"/>
        <v>2</v>
      </c>
      <c r="AI116" s="240">
        <f>'Crisis Indicator Data'!AE113</f>
        <v>3</v>
      </c>
      <c r="AJ116" s="240">
        <f>'Crisis Indicator Data'!AF113</f>
        <v>0</v>
      </c>
      <c r="AK116" s="240">
        <f>'Crisis Indicator Data'!AG113</f>
        <v>3</v>
      </c>
      <c r="AL116" s="240">
        <f t="shared" si="49"/>
        <v>4</v>
      </c>
      <c r="AM116" s="233">
        <f t="shared" si="50"/>
        <v>3</v>
      </c>
      <c r="AN116" s="233">
        <f t="shared" si="51"/>
        <v>3</v>
      </c>
    </row>
    <row r="117" spans="1:40" ht="13.5" customHeight="1" x14ac:dyDescent="0.35">
      <c r="A117" s="145" t="str">
        <f>'Crisis Indicator Data'!A114</f>
        <v>Darfur refugees in Chad</v>
      </c>
      <c r="B117" s="146" t="str">
        <f>'Crisis Indicator Data'!B114</f>
        <v>International displacement</v>
      </c>
      <c r="C117" s="146" t="str">
        <f>'Crisis Indicator Data'!C114</f>
        <v>TCD005</v>
      </c>
      <c r="D117" s="146" t="str">
        <f>'Crisis Indicator Data'!D114</f>
        <v>Chad</v>
      </c>
      <c r="E117" s="147" t="str">
        <f>'Crisis Indicator Data'!E114</f>
        <v>TCD</v>
      </c>
      <c r="F117" s="233">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3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33">
        <f t="shared" si="39"/>
        <v>2.65</v>
      </c>
      <c r="I117" s="23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3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33">
        <f t="shared" si="40"/>
        <v>3.25</v>
      </c>
      <c r="L117" s="233">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3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33">
        <f t="shared" si="41"/>
        <v>3.5</v>
      </c>
      <c r="O117" s="233">
        <f t="shared" si="42"/>
        <v>3.1333333333333333</v>
      </c>
      <c r="P117" s="233">
        <f>IF(B117="Regional crisis",VLOOKUP(C117,'Regional Crises'!$B$1:$R$69,12,FALSE),VLOOKUP(E117,'Country Indicator Data'!$B$4:$I$300,8,FALSE))</f>
        <v>10</v>
      </c>
      <c r="Q117" s="23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33">
        <f t="shared" si="43"/>
        <v>6.7</v>
      </c>
      <c r="S117" s="23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3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3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3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33">
        <f t="shared" si="44"/>
        <v>4</v>
      </c>
      <c r="X117" s="233">
        <f t="shared" si="45"/>
        <v>4.5999999999999996</v>
      </c>
      <c r="Y117" s="240">
        <f>IF('Core Indicators'!FC114="x","x",IF('Core Indicators'!FC114&gt;=5,5,IF('Core Indicators'!FC114&gt;=4,4,IF('Core Indicators'!FC114&gt;=3,3,IF('Core Indicators'!FC114&gt;=2,2,IF('Core Indicators'!FC114&gt;=1,1,0))))))</f>
        <v>2</v>
      </c>
      <c r="Z117" s="233">
        <f t="shared" si="46"/>
        <v>2</v>
      </c>
      <c r="AA117" s="240">
        <f>'Crisis Indicator Data'!Y114</f>
        <v>1</v>
      </c>
      <c r="AB117" s="240">
        <f>'Crisis Indicator Data'!Z114</f>
        <v>3</v>
      </c>
      <c r="AC117" s="240">
        <f>'Crisis Indicator Data'!AA114</f>
        <v>1</v>
      </c>
      <c r="AD117" s="240">
        <f>'Crisis Indicator Data'!AB114</f>
        <v>0</v>
      </c>
      <c r="AE117" s="240">
        <f t="shared" si="47"/>
        <v>2</v>
      </c>
      <c r="AF117" s="240">
        <f>'Crisis Indicator Data'!AC114</f>
        <v>0</v>
      </c>
      <c r="AG117" s="240">
        <f>'Crisis Indicator Data'!AD114</f>
        <v>2</v>
      </c>
      <c r="AH117" s="240">
        <f t="shared" si="48"/>
        <v>2</v>
      </c>
      <c r="AI117" s="240">
        <f>'Crisis Indicator Data'!AE114</f>
        <v>3</v>
      </c>
      <c r="AJ117" s="240">
        <f>'Crisis Indicator Data'!AF114</f>
        <v>0</v>
      </c>
      <c r="AK117" s="240">
        <f>'Crisis Indicator Data'!AG114</f>
        <v>3</v>
      </c>
      <c r="AL117" s="240">
        <f t="shared" si="49"/>
        <v>4</v>
      </c>
      <c r="AM117" s="233">
        <f t="shared" si="50"/>
        <v>3</v>
      </c>
      <c r="AN117" s="233">
        <f t="shared" si="51"/>
        <v>2.5</v>
      </c>
    </row>
    <row r="118" spans="1:40" ht="13.5" customHeight="1" x14ac:dyDescent="0.35">
      <c r="A118" s="145" t="str">
        <f>'Crisis Indicator Data'!A115</f>
        <v>Tibesti Conflict in Chad</v>
      </c>
      <c r="B118" s="146" t="str">
        <f>'Crisis Indicator Data'!B115</f>
        <v>Conflict</v>
      </c>
      <c r="C118" s="146" t="str">
        <f>'Crisis Indicator Data'!C115</f>
        <v>TCD006</v>
      </c>
      <c r="D118" s="146" t="str">
        <f>'Crisis Indicator Data'!D115</f>
        <v>Chad</v>
      </c>
      <c r="E118" s="147" t="str">
        <f>'Crisis Indicator Data'!E115</f>
        <v>TCD</v>
      </c>
      <c r="F118" s="233">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23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3.5</v>
      </c>
      <c r="H118" s="233">
        <f t="shared" si="39"/>
        <v>2.65</v>
      </c>
      <c r="I118" s="23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4.5999999999999996</v>
      </c>
      <c r="J118" s="23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1.9</v>
      </c>
      <c r="K118" s="233">
        <f t="shared" si="40"/>
        <v>3.25</v>
      </c>
      <c r="L118" s="233">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4.7</v>
      </c>
      <c r="M118" s="23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33">
        <f t="shared" si="41"/>
        <v>3.5</v>
      </c>
      <c r="O118" s="233">
        <f t="shared" si="42"/>
        <v>3.1333333333333333</v>
      </c>
      <c r="P118" s="233">
        <f>IF(B118="Regional crisis",VLOOKUP(C118,'Regional Crises'!$B$1:$R$69,12,FALSE),VLOOKUP(E118,'Country Indicator Data'!$B$4:$I$300,8,FALSE))</f>
        <v>10</v>
      </c>
      <c r="Q118" s="23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3.4</v>
      </c>
      <c r="R118" s="233">
        <f t="shared" si="43"/>
        <v>6.7</v>
      </c>
      <c r="S118" s="23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v>
      </c>
      <c r="T118" s="23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3.8</v>
      </c>
      <c r="U118" s="23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4.0999999999999996</v>
      </c>
      <c r="V118" s="23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4.2</v>
      </c>
      <c r="W118" s="233">
        <f t="shared" si="44"/>
        <v>4</v>
      </c>
      <c r="X118" s="233">
        <f t="shared" si="45"/>
        <v>4.5999999999999996</v>
      </c>
      <c r="Y118" s="240">
        <f>IF('Core Indicators'!FC115="x","x",IF('Core Indicators'!FC115&gt;=5,5,IF('Core Indicators'!FC115&gt;=4,4,IF('Core Indicators'!FC115&gt;=3,3,IF('Core Indicators'!FC115&gt;=2,2,IF('Core Indicators'!FC115&gt;=1,1,0))))))</f>
        <v>3</v>
      </c>
      <c r="Z118" s="233">
        <f t="shared" si="46"/>
        <v>3</v>
      </c>
      <c r="AA118" s="240">
        <f>'Crisis Indicator Data'!Y115</f>
        <v>2</v>
      </c>
      <c r="AB118" s="240">
        <f>'Crisis Indicator Data'!Z115</f>
        <v>3</v>
      </c>
      <c r="AC118" s="240">
        <f>'Crisis Indicator Data'!AA115</f>
        <v>1</v>
      </c>
      <c r="AD118" s="240">
        <f>'Crisis Indicator Data'!AB115</f>
        <v>0</v>
      </c>
      <c r="AE118" s="240">
        <f t="shared" si="47"/>
        <v>3</v>
      </c>
      <c r="AF118" s="240">
        <f>'Crisis Indicator Data'!AC115</f>
        <v>0</v>
      </c>
      <c r="AG118" s="240">
        <f>'Crisis Indicator Data'!AD115</f>
        <v>2</v>
      </c>
      <c r="AH118" s="240">
        <f t="shared" si="48"/>
        <v>2</v>
      </c>
      <c r="AI118" s="240">
        <f>'Crisis Indicator Data'!AE115</f>
        <v>3</v>
      </c>
      <c r="AJ118" s="240">
        <f>'Crisis Indicator Data'!AF115</f>
        <v>0</v>
      </c>
      <c r="AK118" s="240">
        <f>'Crisis Indicator Data'!AG115</f>
        <v>3</v>
      </c>
      <c r="AL118" s="240">
        <f t="shared" si="49"/>
        <v>4</v>
      </c>
      <c r="AM118" s="233">
        <f t="shared" si="50"/>
        <v>3</v>
      </c>
      <c r="AN118" s="233">
        <f t="shared" si="51"/>
        <v>3</v>
      </c>
    </row>
    <row r="119" spans="1:40" ht="13.5" customHeight="1" x14ac:dyDescent="0.3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7" t="str">
        <f>'Crisis Indicator Data'!E116</f>
        <v>THA</v>
      </c>
      <c r="F119" s="23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23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3.4</v>
      </c>
      <c r="H119" s="233">
        <f t="shared" si="39"/>
        <v>2.75</v>
      </c>
      <c r="I119" s="23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1.6</v>
      </c>
      <c r="J119" s="23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0.5</v>
      </c>
      <c r="K119" s="233">
        <f t="shared" si="40"/>
        <v>1.05</v>
      </c>
      <c r="L119" s="233">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2.5</v>
      </c>
      <c r="M119" s="23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33">
        <f t="shared" si="41"/>
        <v>1.85</v>
      </c>
      <c r="O119" s="233">
        <f t="shared" si="42"/>
        <v>1.8833333333333335</v>
      </c>
      <c r="P119" s="233">
        <f>IF(B119="Regional crisis",VLOOKUP(C119,'Regional Crises'!$B$1:$R$69,12,FALSE),VLOOKUP(E119,'Country Indicator Data'!$B$4:$I$300,8,FALSE))</f>
        <v>6</v>
      </c>
      <c r="Q119" s="23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2.2000000000000002</v>
      </c>
      <c r="R119" s="233">
        <f t="shared" si="43"/>
        <v>4.0999999999999996</v>
      </c>
      <c r="S119" s="23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3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2.4</v>
      </c>
      <c r="U119" s="23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3.4</v>
      </c>
      <c r="V119" s="23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3.4</v>
      </c>
      <c r="W119" s="233">
        <f t="shared" si="44"/>
        <v>3.1</v>
      </c>
      <c r="X119" s="233">
        <f t="shared" si="45"/>
        <v>3</v>
      </c>
      <c r="Y119" s="240">
        <f>IF('Core Indicators'!FC116="x","x",IF('Core Indicators'!FC116&gt;=5,5,IF('Core Indicators'!FC116&gt;=4,4,IF('Core Indicators'!FC116&gt;=3,3,IF('Core Indicators'!FC116&gt;=2,2,IF('Core Indicators'!FC116&gt;=1,1,0))))))</f>
        <v>2</v>
      </c>
      <c r="Z119" s="233">
        <f t="shared" si="46"/>
        <v>2</v>
      </c>
      <c r="AA119" s="240">
        <f>'Crisis Indicator Data'!Y116</f>
        <v>0</v>
      </c>
      <c r="AB119" s="240">
        <f>'Crisis Indicator Data'!Z116</f>
        <v>1</v>
      </c>
      <c r="AC119" s="240">
        <f>'Crisis Indicator Data'!AA116</f>
        <v>1</v>
      </c>
      <c r="AD119" s="240">
        <f>'Crisis Indicator Data'!AB116</f>
        <v>0</v>
      </c>
      <c r="AE119" s="240">
        <f t="shared" si="47"/>
        <v>2</v>
      </c>
      <c r="AF119" s="240">
        <f>'Crisis Indicator Data'!AC116</f>
        <v>2</v>
      </c>
      <c r="AG119" s="240">
        <f>'Crisis Indicator Data'!AD116</f>
        <v>2</v>
      </c>
      <c r="AH119" s="240">
        <f t="shared" si="48"/>
        <v>4</v>
      </c>
      <c r="AI119" s="240">
        <f>'Crisis Indicator Data'!AE116</f>
        <v>1</v>
      </c>
      <c r="AJ119" s="240">
        <f>'Crisis Indicator Data'!AF116</f>
        <v>3</v>
      </c>
      <c r="AK119" s="240">
        <f>'Crisis Indicator Data'!AG116</f>
        <v>2</v>
      </c>
      <c r="AL119" s="240">
        <f t="shared" si="49"/>
        <v>4</v>
      </c>
      <c r="AM119" s="233">
        <f t="shared" si="50"/>
        <v>3</v>
      </c>
      <c r="AN119" s="233">
        <f t="shared" si="51"/>
        <v>2.5</v>
      </c>
    </row>
    <row r="120" spans="1:40" ht="13.5" customHeight="1" x14ac:dyDescent="0.3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7" t="str">
        <f>'Crisis Indicator Data'!E117</f>
        <v>THA</v>
      </c>
      <c r="F120" s="23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2.1</v>
      </c>
      <c r="G120" s="23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3.4</v>
      </c>
      <c r="H120" s="233">
        <f t="shared" si="39"/>
        <v>2.75</v>
      </c>
      <c r="I120" s="23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1.6</v>
      </c>
      <c r="J120" s="23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0.5</v>
      </c>
      <c r="K120" s="233">
        <f t="shared" si="40"/>
        <v>1.05</v>
      </c>
      <c r="L120" s="23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2.5</v>
      </c>
      <c r="M120" s="23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33">
        <f t="shared" si="41"/>
        <v>1.85</v>
      </c>
      <c r="O120" s="233">
        <f t="shared" si="42"/>
        <v>1.8833333333333335</v>
      </c>
      <c r="P120" s="233">
        <f>IF(B120="Regional crisis",VLOOKUP(C120,'Regional Crises'!$B$1:$R$69,12,FALSE),VLOOKUP(E120,'Country Indicator Data'!$B$4:$I$300,8,FALSE))</f>
        <v>6</v>
      </c>
      <c r="Q120" s="23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2.2000000000000002</v>
      </c>
      <c r="R120" s="233">
        <f t="shared" si="43"/>
        <v>4.0999999999999996</v>
      </c>
      <c r="S120" s="23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23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2.4</v>
      </c>
      <c r="U120" s="23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3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233">
        <f t="shared" si="44"/>
        <v>3.1</v>
      </c>
      <c r="X120" s="233">
        <f t="shared" si="45"/>
        <v>3</v>
      </c>
      <c r="Y120" s="240">
        <f>IF('Core Indicators'!FC117="x","x",IF('Core Indicators'!FC117&gt;=5,5,IF('Core Indicators'!FC117&gt;=4,4,IF('Core Indicators'!FC117&gt;=3,3,IF('Core Indicators'!FC117&gt;=2,2,IF('Core Indicators'!FC117&gt;=1,1,0))))))</f>
        <v>1</v>
      </c>
      <c r="Z120" s="233">
        <f t="shared" si="46"/>
        <v>1</v>
      </c>
      <c r="AA120" s="240">
        <f>'Crisis Indicator Data'!Y117</f>
        <v>0</v>
      </c>
      <c r="AB120" s="240">
        <f>'Crisis Indicator Data'!Z117</f>
        <v>1</v>
      </c>
      <c r="AC120" s="240">
        <f>'Crisis Indicator Data'!AA117</f>
        <v>0</v>
      </c>
      <c r="AD120" s="240">
        <f>'Crisis Indicator Data'!AB117</f>
        <v>0</v>
      </c>
      <c r="AE120" s="240">
        <f t="shared" si="47"/>
        <v>1</v>
      </c>
      <c r="AF120" s="240">
        <f>'Crisis Indicator Data'!AC117</f>
        <v>2</v>
      </c>
      <c r="AG120" s="240">
        <f>'Crisis Indicator Data'!AD117</f>
        <v>1</v>
      </c>
      <c r="AH120" s="240">
        <f t="shared" si="48"/>
        <v>3</v>
      </c>
      <c r="AI120" s="240">
        <f>'Crisis Indicator Data'!AE117</f>
        <v>1</v>
      </c>
      <c r="AJ120" s="240">
        <f>'Crisis Indicator Data'!AF117</f>
        <v>3</v>
      </c>
      <c r="AK120" s="240">
        <f>'Crisis Indicator Data'!AG117</f>
        <v>1</v>
      </c>
      <c r="AL120" s="240">
        <f t="shared" si="49"/>
        <v>4</v>
      </c>
      <c r="AM120" s="233">
        <f t="shared" si="50"/>
        <v>3</v>
      </c>
      <c r="AN120" s="233">
        <f t="shared" si="51"/>
        <v>2</v>
      </c>
    </row>
    <row r="121" spans="1:40" ht="13.5" customHeight="1" x14ac:dyDescent="0.3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7" t="str">
        <f>'Crisis Indicator Data'!E118</f>
        <v>THA</v>
      </c>
      <c r="F121" s="23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3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3.4</v>
      </c>
      <c r="H121" s="233">
        <f t="shared" si="39"/>
        <v>2.75</v>
      </c>
      <c r="I121" s="23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1.6</v>
      </c>
      <c r="J121" s="23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0.5</v>
      </c>
      <c r="K121" s="233">
        <f t="shared" si="40"/>
        <v>1.05</v>
      </c>
      <c r="L121" s="23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2.5</v>
      </c>
      <c r="M121" s="23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33">
        <f t="shared" si="41"/>
        <v>1.85</v>
      </c>
      <c r="O121" s="233">
        <f t="shared" si="42"/>
        <v>1.8833333333333335</v>
      </c>
      <c r="P121" s="233">
        <f>IF(B121="Regional crisis",VLOOKUP(C121,'Regional Crises'!$B$1:$R$69,12,FALSE),VLOOKUP(E121,'Country Indicator Data'!$B$4:$I$300,8,FALSE))</f>
        <v>6</v>
      </c>
      <c r="Q121" s="23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2.2000000000000002</v>
      </c>
      <c r="R121" s="233">
        <f t="shared" si="43"/>
        <v>4.0999999999999996</v>
      </c>
      <c r="S121" s="23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23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2.4</v>
      </c>
      <c r="U121" s="23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3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233">
        <f t="shared" si="44"/>
        <v>3.1</v>
      </c>
      <c r="X121" s="233">
        <f t="shared" si="45"/>
        <v>3</v>
      </c>
      <c r="Y121" s="240">
        <f>IF('Core Indicators'!FC118="x","x",IF('Core Indicators'!FC118&gt;=5,5,IF('Core Indicators'!FC118&gt;=4,4,IF('Core Indicators'!FC118&gt;=3,3,IF('Core Indicators'!FC118&gt;=2,2,IF('Core Indicators'!FC118&gt;=1,1,0))))))</f>
        <v>1</v>
      </c>
      <c r="Z121" s="233">
        <f t="shared" si="46"/>
        <v>1</v>
      </c>
      <c r="AA121" s="240">
        <f>'Crisis Indicator Data'!Y118</f>
        <v>0</v>
      </c>
      <c r="AB121" s="240">
        <f>'Crisis Indicator Data'!Z118</f>
        <v>0</v>
      </c>
      <c r="AC121" s="240">
        <f>'Crisis Indicator Data'!AA118</f>
        <v>1</v>
      </c>
      <c r="AD121" s="240">
        <f>'Crisis Indicator Data'!AB118</f>
        <v>0</v>
      </c>
      <c r="AE121" s="240">
        <f t="shared" si="47"/>
        <v>1</v>
      </c>
      <c r="AF121" s="240">
        <f>'Crisis Indicator Data'!AC118</f>
        <v>0</v>
      </c>
      <c r="AG121" s="240">
        <f>'Crisis Indicator Data'!AD118</f>
        <v>2</v>
      </c>
      <c r="AH121" s="240">
        <f t="shared" si="48"/>
        <v>2</v>
      </c>
      <c r="AI121" s="240">
        <f>'Crisis Indicator Data'!AE118</f>
        <v>0</v>
      </c>
      <c r="AJ121" s="240">
        <f>'Crisis Indicator Data'!AF118</f>
        <v>3</v>
      </c>
      <c r="AK121" s="240">
        <f>'Crisis Indicator Data'!AG118</f>
        <v>1</v>
      </c>
      <c r="AL121" s="240">
        <f t="shared" si="49"/>
        <v>3</v>
      </c>
      <c r="AM121" s="233">
        <f t="shared" si="50"/>
        <v>2</v>
      </c>
      <c r="AN121" s="233">
        <f t="shared" si="51"/>
        <v>1.5</v>
      </c>
    </row>
    <row r="122" spans="1:40" ht="13.5" customHeight="1" x14ac:dyDescent="0.35">
      <c r="A122" s="145" t="str">
        <f>'Crisis Indicator Data'!A119</f>
        <v>Venezuelan refugees in Trinidad and Tobago</v>
      </c>
      <c r="B122" s="146" t="str">
        <f>'Crisis Indicator Data'!B119</f>
        <v>International displacement</v>
      </c>
      <c r="C122" s="146" t="str">
        <f>'Crisis Indicator Data'!C119</f>
        <v>TTO002</v>
      </c>
      <c r="D122" s="146" t="str">
        <f>'Crisis Indicator Data'!D119</f>
        <v>Trinidad and Tobago</v>
      </c>
      <c r="E122" s="147" t="str">
        <f>'Crisis Indicator Data'!E119</f>
        <v>TTO</v>
      </c>
      <c r="F122" s="23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0.7</v>
      </c>
      <c r="G122" s="23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0.8</v>
      </c>
      <c r="H122" s="233">
        <f t="shared" si="39"/>
        <v>0.75</v>
      </c>
      <c r="I122" s="23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3.8</v>
      </c>
      <c r="J122" s="23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4</v>
      </c>
      <c r="K122" s="233">
        <f t="shared" si="40"/>
        <v>3.9</v>
      </c>
      <c r="L122" s="233">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2.2000000000000002</v>
      </c>
      <c r="M122" s="23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1.9</v>
      </c>
      <c r="N122" s="233">
        <f t="shared" si="41"/>
        <v>2.0499999999999998</v>
      </c>
      <c r="O122" s="233">
        <f t="shared" si="42"/>
        <v>2.2333333333333334</v>
      </c>
      <c r="P122" s="233">
        <f>IF(B122="Regional crisis",VLOOKUP(C122,'Regional Crises'!$B$1:$R$69,12,FALSE),VLOOKUP(E122,'Country Indicator Data'!$B$4:$I$300,8,FALSE))</f>
        <v>0</v>
      </c>
      <c r="Q122" s="233">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2.6</v>
      </c>
      <c r="R122" s="233">
        <f t="shared" si="43"/>
        <v>1.3</v>
      </c>
      <c r="S122" s="23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v>
      </c>
      <c r="T122" s="23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2.6</v>
      </c>
      <c r="U122" s="23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1.4</v>
      </c>
      <c r="V122" s="23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0.9</v>
      </c>
      <c r="W122" s="233">
        <f t="shared" si="44"/>
        <v>2</v>
      </c>
      <c r="X122" s="233">
        <f t="shared" si="45"/>
        <v>1.8</v>
      </c>
      <c r="Y122" s="240">
        <f>IF('Core Indicators'!FC119="x","x",IF('Core Indicators'!FC119&gt;=5,5,IF('Core Indicators'!FC119&gt;=4,4,IF('Core Indicators'!FC119&gt;=3,3,IF('Core Indicators'!FC119&gt;=2,2,IF('Core Indicators'!FC119&gt;=1,1,0))))))</f>
        <v>2</v>
      </c>
      <c r="Z122" s="233">
        <f t="shared" si="46"/>
        <v>2</v>
      </c>
      <c r="AA122" s="240">
        <f>'Crisis Indicator Data'!Y119</f>
        <v>0</v>
      </c>
      <c r="AB122" s="240">
        <f>'Crisis Indicator Data'!Z119</f>
        <v>0</v>
      </c>
      <c r="AC122" s="240">
        <f>'Crisis Indicator Data'!AA119</f>
        <v>0</v>
      </c>
      <c r="AD122" s="240">
        <f>'Crisis Indicator Data'!AB119</f>
        <v>0</v>
      </c>
      <c r="AE122" s="240">
        <f t="shared" si="47"/>
        <v>0</v>
      </c>
      <c r="AF122" s="240">
        <f>'Crisis Indicator Data'!AC119</f>
        <v>0</v>
      </c>
      <c r="AG122" s="240">
        <f>'Crisis Indicator Data'!AD119</f>
        <v>3</v>
      </c>
      <c r="AH122" s="240">
        <f t="shared" si="48"/>
        <v>3</v>
      </c>
      <c r="AI122" s="240">
        <f>'Crisis Indicator Data'!AE119</f>
        <v>0</v>
      </c>
      <c r="AJ122" s="240">
        <f>'Crisis Indicator Data'!AF119</f>
        <v>0</v>
      </c>
      <c r="AK122" s="240">
        <f>'Crisis Indicator Data'!AG119</f>
        <v>1</v>
      </c>
      <c r="AL122" s="240">
        <f t="shared" si="49"/>
        <v>1</v>
      </c>
      <c r="AM122" s="233">
        <f t="shared" si="50"/>
        <v>1</v>
      </c>
      <c r="AN122" s="233">
        <f t="shared" si="51"/>
        <v>1.5</v>
      </c>
    </row>
    <row r="123" spans="1:40" ht="13.5" customHeight="1" x14ac:dyDescent="0.35">
      <c r="A123" s="145" t="str">
        <f>'Crisis Indicator Data'!A120</f>
        <v>Mixed migration flows in Tunisia</v>
      </c>
      <c r="B123" s="146" t="str">
        <f>'Crisis Indicator Data'!B120</f>
        <v>International displacement</v>
      </c>
      <c r="C123" s="146" t="str">
        <f>'Crisis Indicator Data'!C120</f>
        <v>TUN002</v>
      </c>
      <c r="D123" s="146" t="str">
        <f>'Crisis Indicator Data'!D120</f>
        <v>Tunisia</v>
      </c>
      <c r="E123" s="147" t="str">
        <f>'Crisis Indicator Data'!E120</f>
        <v>TUN</v>
      </c>
      <c r="F123" s="23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2.5</v>
      </c>
      <c r="G123" s="23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1.7</v>
      </c>
      <c r="H123" s="233">
        <f t="shared" si="39"/>
        <v>2.1</v>
      </c>
      <c r="I123" s="23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0.2</v>
      </c>
      <c r="J123" s="23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233">
        <f t="shared" si="40"/>
        <v>0.1</v>
      </c>
      <c r="L123" s="23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v>
      </c>
      <c r="M123" s="23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v>
      </c>
      <c r="N123" s="233">
        <f t="shared" si="41"/>
        <v>1.5</v>
      </c>
      <c r="O123" s="233">
        <f t="shared" si="42"/>
        <v>1.2333333333333334</v>
      </c>
      <c r="P123" s="233">
        <f>IF(B123="Regional crisis",VLOOKUP(C123,'Regional Crises'!$B$1:$R$69,12,FALSE),VLOOKUP(E123,'Country Indicator Data'!$B$4:$I$300,8,FALSE))</f>
        <v>6</v>
      </c>
      <c r="Q123" s="233">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4.3</v>
      </c>
      <c r="R123" s="233">
        <f t="shared" si="43"/>
        <v>5.15</v>
      </c>
      <c r="S123" s="23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2.9</v>
      </c>
      <c r="T123" s="23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2.4</v>
      </c>
      <c r="U123" s="23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2.2999999999999998</v>
      </c>
      <c r="V123" s="23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1.5</v>
      </c>
      <c r="W123" s="233">
        <f t="shared" si="44"/>
        <v>2.2999999999999998</v>
      </c>
      <c r="X123" s="233">
        <f t="shared" si="45"/>
        <v>2.9</v>
      </c>
      <c r="Y123" s="240">
        <f>IF('Core Indicators'!FC120="x","x",IF('Core Indicators'!FC120&gt;=5,5,IF('Core Indicators'!FC120&gt;=4,4,IF('Core Indicators'!FC120&gt;=3,3,IF('Core Indicators'!FC120&gt;=2,2,IF('Core Indicators'!FC120&gt;=1,1,0))))))</f>
        <v>1</v>
      </c>
      <c r="Z123" s="233">
        <f t="shared" si="46"/>
        <v>1</v>
      </c>
      <c r="AA123" s="240">
        <f>'Crisis Indicator Data'!Y120</f>
        <v>0</v>
      </c>
      <c r="AB123" s="240">
        <f>'Crisis Indicator Data'!Z120</f>
        <v>0</v>
      </c>
      <c r="AC123" s="240">
        <f>'Crisis Indicator Data'!AA120</f>
        <v>0</v>
      </c>
      <c r="AD123" s="240">
        <f>'Crisis Indicator Data'!AB120</f>
        <v>0</v>
      </c>
      <c r="AE123" s="240">
        <f t="shared" si="47"/>
        <v>0</v>
      </c>
      <c r="AF123" s="240">
        <f>'Crisis Indicator Data'!AC120</f>
        <v>2</v>
      </c>
      <c r="AG123" s="240">
        <f>'Crisis Indicator Data'!AD120</f>
        <v>0</v>
      </c>
      <c r="AH123" s="240">
        <f t="shared" si="48"/>
        <v>2</v>
      </c>
      <c r="AI123" s="240">
        <f>'Crisis Indicator Data'!AE120</f>
        <v>0</v>
      </c>
      <c r="AJ123" s="240">
        <f>'Crisis Indicator Data'!AF120</f>
        <v>1</v>
      </c>
      <c r="AK123" s="240">
        <f>'Crisis Indicator Data'!AG120</f>
        <v>0</v>
      </c>
      <c r="AL123" s="240">
        <f t="shared" si="49"/>
        <v>1</v>
      </c>
      <c r="AM123" s="233">
        <f t="shared" si="50"/>
        <v>1</v>
      </c>
      <c r="AN123" s="233">
        <f t="shared" si="51"/>
        <v>1</v>
      </c>
    </row>
    <row r="124" spans="1:40" ht="13.5" customHeight="1" x14ac:dyDescent="0.35">
      <c r="A124" s="145" t="str">
        <f>'Crisis Indicator Data'!A121</f>
        <v>Complex situation in Turkey</v>
      </c>
      <c r="B124" s="146" t="str">
        <f>'Crisis Indicator Data'!B121</f>
        <v>Multiple crises country</v>
      </c>
      <c r="C124" s="146" t="str">
        <f>'Crisis Indicator Data'!C121</f>
        <v>TUR001</v>
      </c>
      <c r="D124" s="146" t="str">
        <f>'Crisis Indicator Data'!D121</f>
        <v>Turkey</v>
      </c>
      <c r="E124" s="147" t="str">
        <f>'Crisis Indicator Data'!E121</f>
        <v>TUR</v>
      </c>
      <c r="F124" s="23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2.5</v>
      </c>
      <c r="G124" s="23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233">
        <f t="shared" si="39"/>
        <v>2.5</v>
      </c>
      <c r="I124" s="23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v>
      </c>
      <c r="J124" s="23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3.4</v>
      </c>
      <c r="K124" s="233">
        <f t="shared" si="40"/>
        <v>2.7</v>
      </c>
      <c r="L124" s="23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v>
      </c>
      <c r="M124" s="23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2.1</v>
      </c>
      <c r="N124" s="233">
        <f t="shared" si="41"/>
        <v>2.0499999999999998</v>
      </c>
      <c r="O124" s="233">
        <f t="shared" si="42"/>
        <v>2.4166666666666665</v>
      </c>
      <c r="P124" s="233">
        <f>IF(B124="Regional crisis",VLOOKUP(C124,'Regional Crises'!$B$1:$R$69,12,FALSE),VLOOKUP(E124,'Country Indicator Data'!$B$4:$I$300,8,FALSE))</f>
        <v>10</v>
      </c>
      <c r="Q124" s="23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233">
        <f t="shared" si="43"/>
        <v>6.7</v>
      </c>
      <c r="S124" s="23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3.1</v>
      </c>
      <c r="T124" s="23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2.8</v>
      </c>
      <c r="U124" s="23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23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233">
        <f t="shared" si="44"/>
        <v>3.2</v>
      </c>
      <c r="X124" s="233">
        <f t="shared" si="45"/>
        <v>4.0999999999999996</v>
      </c>
      <c r="Y124" s="240">
        <f>IF('Core Indicators'!FC121="x","x",IF('Core Indicators'!FC121&gt;=5,5,IF('Core Indicators'!FC121&gt;=4,4,IF('Core Indicators'!FC121&gt;=3,3,IF('Core Indicators'!FC121&gt;=2,2,IF('Core Indicators'!FC121&gt;=1,1,0))))))</f>
        <v>4</v>
      </c>
      <c r="Z124" s="233">
        <f t="shared" si="46"/>
        <v>4</v>
      </c>
      <c r="AA124" s="240">
        <f>'Crisis Indicator Data'!Y121</f>
        <v>1</v>
      </c>
      <c r="AB124" s="240">
        <f>'Crisis Indicator Data'!Z121</f>
        <v>1</v>
      </c>
      <c r="AC124" s="240">
        <f>'Crisis Indicator Data'!AA121</f>
        <v>1</v>
      </c>
      <c r="AD124" s="240">
        <f>'Crisis Indicator Data'!AB121</f>
        <v>0</v>
      </c>
      <c r="AE124" s="240">
        <f t="shared" si="47"/>
        <v>2</v>
      </c>
      <c r="AF124" s="240">
        <f>'Crisis Indicator Data'!AC121</f>
        <v>2</v>
      </c>
      <c r="AG124" s="240">
        <f>'Crisis Indicator Data'!AD121</f>
        <v>3</v>
      </c>
      <c r="AH124" s="240">
        <f t="shared" si="48"/>
        <v>5</v>
      </c>
      <c r="AI124" s="240">
        <f>'Crisis Indicator Data'!AE121</f>
        <v>0</v>
      </c>
      <c r="AJ124" s="240">
        <f>'Crisis Indicator Data'!AF121</f>
        <v>3</v>
      </c>
      <c r="AK124" s="240">
        <f>'Crisis Indicator Data'!AG121</f>
        <v>1</v>
      </c>
      <c r="AL124" s="240">
        <f t="shared" si="49"/>
        <v>3</v>
      </c>
      <c r="AM124" s="233">
        <f t="shared" si="50"/>
        <v>3</v>
      </c>
      <c r="AN124" s="233">
        <f t="shared" si="51"/>
        <v>3.5</v>
      </c>
    </row>
    <row r="125" spans="1:40" ht="13.5" customHeight="1" x14ac:dyDescent="0.35">
      <c r="A125" s="145" t="str">
        <f>'Crisis Indicator Data'!A122</f>
        <v>Syrian Refugees in Turkey</v>
      </c>
      <c r="B125" s="146" t="str">
        <f>'Crisis Indicator Data'!B122</f>
        <v>International displacement</v>
      </c>
      <c r="C125" s="146" t="str">
        <f>'Crisis Indicator Data'!C122</f>
        <v>TUR002</v>
      </c>
      <c r="D125" s="146" t="str">
        <f>'Crisis Indicator Data'!D122</f>
        <v>Turkey</v>
      </c>
      <c r="E125" s="147" t="str">
        <f>'Crisis Indicator Data'!E122</f>
        <v>TUR</v>
      </c>
      <c r="F125" s="23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2.5</v>
      </c>
      <c r="G125" s="23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2.5</v>
      </c>
      <c r="H125" s="233">
        <f t="shared" si="39"/>
        <v>2.5</v>
      </c>
      <c r="I125" s="23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v>
      </c>
      <c r="J125" s="23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3.4</v>
      </c>
      <c r="K125" s="233">
        <f t="shared" si="40"/>
        <v>2.7</v>
      </c>
      <c r="L125" s="23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v>
      </c>
      <c r="M125" s="23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2.1</v>
      </c>
      <c r="N125" s="233">
        <f t="shared" si="41"/>
        <v>2.0499999999999998</v>
      </c>
      <c r="O125" s="233">
        <f t="shared" si="42"/>
        <v>2.4166666666666665</v>
      </c>
      <c r="P125" s="233">
        <f>IF(B125="Regional crisis",VLOOKUP(C125,'Regional Crises'!$B$1:$R$69,12,FALSE),VLOOKUP(E125,'Country Indicator Data'!$B$4:$I$300,8,FALSE))</f>
        <v>10</v>
      </c>
      <c r="Q125" s="23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233">
        <f t="shared" si="43"/>
        <v>6.7</v>
      </c>
      <c r="S125" s="23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23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2.8</v>
      </c>
      <c r="U125" s="23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23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3.4</v>
      </c>
      <c r="W125" s="233">
        <f t="shared" si="44"/>
        <v>3.2</v>
      </c>
      <c r="X125" s="233">
        <f t="shared" si="45"/>
        <v>4.0999999999999996</v>
      </c>
      <c r="Y125" s="240">
        <f>IF('Core Indicators'!FC122="x","x",IF('Core Indicators'!FC122&gt;=5,5,IF('Core Indicators'!FC122&gt;=4,4,IF('Core Indicators'!FC122&gt;=3,3,IF('Core Indicators'!FC122&gt;=2,2,IF('Core Indicators'!FC122&gt;=1,1,0))))))</f>
        <v>2</v>
      </c>
      <c r="Z125" s="233">
        <f t="shared" si="46"/>
        <v>2</v>
      </c>
      <c r="AA125" s="240">
        <f>'Crisis Indicator Data'!Y122</f>
        <v>1</v>
      </c>
      <c r="AB125" s="240">
        <f>'Crisis Indicator Data'!Z122</f>
        <v>1</v>
      </c>
      <c r="AC125" s="240">
        <f>'Crisis Indicator Data'!AA122</f>
        <v>1</v>
      </c>
      <c r="AD125" s="240">
        <f>'Crisis Indicator Data'!AB122</f>
        <v>0</v>
      </c>
      <c r="AE125" s="240">
        <f t="shared" si="47"/>
        <v>2</v>
      </c>
      <c r="AF125" s="240">
        <f>'Crisis Indicator Data'!AC122</f>
        <v>2</v>
      </c>
      <c r="AG125" s="240">
        <f>'Crisis Indicator Data'!AD122</f>
        <v>3</v>
      </c>
      <c r="AH125" s="240">
        <f t="shared" si="48"/>
        <v>5</v>
      </c>
      <c r="AI125" s="240">
        <f>'Crisis Indicator Data'!AE122</f>
        <v>0</v>
      </c>
      <c r="AJ125" s="240">
        <f>'Crisis Indicator Data'!AF122</f>
        <v>3</v>
      </c>
      <c r="AK125" s="240">
        <f>'Crisis Indicator Data'!AG122</f>
        <v>1</v>
      </c>
      <c r="AL125" s="240">
        <f t="shared" si="49"/>
        <v>3</v>
      </c>
      <c r="AM125" s="233">
        <f t="shared" si="50"/>
        <v>3</v>
      </c>
      <c r="AN125" s="233">
        <f t="shared" si="51"/>
        <v>2.5</v>
      </c>
    </row>
    <row r="126" spans="1:40" ht="13.5" customHeight="1" x14ac:dyDescent="0.35">
      <c r="A126" s="145" t="str">
        <f>'Crisis Indicator Data'!A123</f>
        <v>Mixed Migration Flows in Turkey</v>
      </c>
      <c r="B126" s="146" t="str">
        <f>'Crisis Indicator Data'!B123</f>
        <v>International displacement</v>
      </c>
      <c r="C126" s="146" t="str">
        <f>'Crisis Indicator Data'!C123</f>
        <v>TUR003</v>
      </c>
      <c r="D126" s="146" t="str">
        <f>'Crisis Indicator Data'!D123</f>
        <v>Turkey</v>
      </c>
      <c r="E126" s="147" t="str">
        <f>'Crisis Indicator Data'!E123</f>
        <v>TUR</v>
      </c>
      <c r="F126" s="23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3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2.5</v>
      </c>
      <c r="H126" s="233">
        <f t="shared" si="39"/>
        <v>2.5</v>
      </c>
      <c r="I126" s="23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v>
      </c>
      <c r="J126" s="23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3.4</v>
      </c>
      <c r="K126" s="233">
        <f t="shared" si="40"/>
        <v>2.7</v>
      </c>
      <c r="L126" s="23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3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2.1</v>
      </c>
      <c r="N126" s="233">
        <f t="shared" si="41"/>
        <v>2.0499999999999998</v>
      </c>
      <c r="O126" s="233">
        <f t="shared" si="42"/>
        <v>2.4166666666666665</v>
      </c>
      <c r="P126" s="233">
        <f>IF(B126="Regional crisis",VLOOKUP(C126,'Regional Crises'!$B$1:$R$69,12,FALSE),VLOOKUP(E126,'Country Indicator Data'!$B$4:$I$300,8,FALSE))</f>
        <v>10</v>
      </c>
      <c r="Q126" s="233">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3.4</v>
      </c>
      <c r="R126" s="233">
        <f t="shared" si="43"/>
        <v>6.7</v>
      </c>
      <c r="S126" s="23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23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23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3.3</v>
      </c>
      <c r="V126" s="23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33">
        <f t="shared" si="44"/>
        <v>3.2</v>
      </c>
      <c r="X126" s="233">
        <f t="shared" si="45"/>
        <v>4.0999999999999996</v>
      </c>
      <c r="Y126" s="240">
        <f>IF('Core Indicators'!FC123="x","x",IF('Core Indicators'!FC123&gt;=5,5,IF('Core Indicators'!FC123&gt;=4,4,IF('Core Indicators'!FC123&gt;=3,3,IF('Core Indicators'!FC123&gt;=2,2,IF('Core Indicators'!FC123&gt;=1,1,0))))))</f>
        <v>2</v>
      </c>
      <c r="Z126" s="233">
        <f t="shared" si="46"/>
        <v>2</v>
      </c>
      <c r="AA126" s="240">
        <f>'Crisis Indicator Data'!Y123</f>
        <v>1</v>
      </c>
      <c r="AB126" s="240">
        <f>'Crisis Indicator Data'!Z123</f>
        <v>1</v>
      </c>
      <c r="AC126" s="240">
        <f>'Crisis Indicator Data'!AA123</f>
        <v>1</v>
      </c>
      <c r="AD126" s="240">
        <f>'Crisis Indicator Data'!AB123</f>
        <v>0</v>
      </c>
      <c r="AE126" s="240">
        <f t="shared" si="47"/>
        <v>2</v>
      </c>
      <c r="AF126" s="240">
        <f>'Crisis Indicator Data'!AC123</f>
        <v>2</v>
      </c>
      <c r="AG126" s="240">
        <f>'Crisis Indicator Data'!AD123</f>
        <v>3</v>
      </c>
      <c r="AH126" s="240">
        <f t="shared" si="48"/>
        <v>5</v>
      </c>
      <c r="AI126" s="240">
        <f>'Crisis Indicator Data'!AE123</f>
        <v>0</v>
      </c>
      <c r="AJ126" s="240">
        <f>'Crisis Indicator Data'!AF123</f>
        <v>3</v>
      </c>
      <c r="AK126" s="240">
        <f>'Crisis Indicator Data'!AG123</f>
        <v>1</v>
      </c>
      <c r="AL126" s="240">
        <f t="shared" si="49"/>
        <v>3</v>
      </c>
      <c r="AM126" s="233">
        <f t="shared" si="50"/>
        <v>3</v>
      </c>
      <c r="AN126" s="233">
        <f t="shared" si="51"/>
        <v>2.5</v>
      </c>
    </row>
    <row r="127" spans="1:40" ht="13.5" customHeight="1" x14ac:dyDescent="0.35">
      <c r="A127" s="145" t="str">
        <f>'Crisis Indicator Data'!A124</f>
        <v>Kurdish Conflict</v>
      </c>
      <c r="B127" s="146" t="str">
        <f>'Crisis Indicator Data'!B124</f>
        <v>Conflict</v>
      </c>
      <c r="C127" s="146" t="str">
        <f>'Crisis Indicator Data'!C124</f>
        <v>TUR004</v>
      </c>
      <c r="D127" s="146" t="str">
        <f>'Crisis Indicator Data'!D124</f>
        <v>Turkey</v>
      </c>
      <c r="E127" s="147" t="str">
        <f>'Crisis Indicator Data'!E124</f>
        <v>TUR</v>
      </c>
      <c r="F127" s="23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3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2.5</v>
      </c>
      <c r="H127" s="233">
        <f t="shared" si="39"/>
        <v>2.5</v>
      </c>
      <c r="I127" s="23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v>
      </c>
      <c r="J127" s="23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3.4</v>
      </c>
      <c r="K127" s="233">
        <f t="shared" si="40"/>
        <v>2.7</v>
      </c>
      <c r="L127" s="23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v>
      </c>
      <c r="M127" s="23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2.1</v>
      </c>
      <c r="N127" s="233">
        <f t="shared" si="41"/>
        <v>2.0499999999999998</v>
      </c>
      <c r="O127" s="233">
        <f t="shared" si="42"/>
        <v>2.4166666666666665</v>
      </c>
      <c r="P127" s="233">
        <f>IF(B127="Regional crisis",VLOOKUP(C127,'Regional Crises'!$B$1:$R$69,12,FALSE),VLOOKUP(E127,'Country Indicator Data'!$B$4:$I$300,8,FALSE))</f>
        <v>10</v>
      </c>
      <c r="Q127" s="23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3.4</v>
      </c>
      <c r="R127" s="233">
        <f t="shared" si="43"/>
        <v>6.7</v>
      </c>
      <c r="S127" s="23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23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2.8</v>
      </c>
      <c r="U127" s="23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23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33">
        <f t="shared" si="44"/>
        <v>3.2</v>
      </c>
      <c r="X127" s="233">
        <f t="shared" si="45"/>
        <v>4.0999999999999996</v>
      </c>
      <c r="Y127" s="240">
        <f>IF('Core Indicators'!FC124="x","x",IF('Core Indicators'!FC124&gt;=5,5,IF('Core Indicators'!FC124&gt;=4,4,IF('Core Indicators'!FC124&gt;=3,3,IF('Core Indicators'!FC124&gt;=2,2,IF('Core Indicators'!FC124&gt;=1,1,0))))))</f>
        <v>3</v>
      </c>
      <c r="Z127" s="233">
        <f t="shared" si="46"/>
        <v>3</v>
      </c>
      <c r="AA127" s="240">
        <f>'Crisis Indicator Data'!Y124</f>
        <v>1</v>
      </c>
      <c r="AB127" s="240">
        <f>'Crisis Indicator Data'!Z124</f>
        <v>1</v>
      </c>
      <c r="AC127" s="240">
        <f>'Crisis Indicator Data'!AA124</f>
        <v>1</v>
      </c>
      <c r="AD127" s="240">
        <f>'Crisis Indicator Data'!AB124</f>
        <v>0</v>
      </c>
      <c r="AE127" s="240">
        <f t="shared" si="47"/>
        <v>2</v>
      </c>
      <c r="AF127" s="240">
        <f>'Crisis Indicator Data'!AC124</f>
        <v>0</v>
      </c>
      <c r="AG127" s="240">
        <f>'Crisis Indicator Data'!AD124</f>
        <v>1</v>
      </c>
      <c r="AH127" s="240">
        <f t="shared" si="48"/>
        <v>1</v>
      </c>
      <c r="AI127" s="240">
        <f>'Crisis Indicator Data'!AE124</f>
        <v>0</v>
      </c>
      <c r="AJ127" s="240">
        <f>'Crisis Indicator Data'!AF124</f>
        <v>3</v>
      </c>
      <c r="AK127" s="240">
        <f>'Crisis Indicator Data'!AG124</f>
        <v>0</v>
      </c>
      <c r="AL127" s="240">
        <f t="shared" si="49"/>
        <v>3</v>
      </c>
      <c r="AM127" s="233">
        <f t="shared" si="50"/>
        <v>2</v>
      </c>
      <c r="AN127" s="233">
        <f t="shared" si="51"/>
        <v>2.5</v>
      </c>
    </row>
    <row r="128" spans="1:40" ht="13.5" customHeight="1" x14ac:dyDescent="0.35">
      <c r="A128" s="145" t="str">
        <f>'Crisis Indicator Data'!A125</f>
        <v>International Displacement in Tanzania</v>
      </c>
      <c r="B128" s="146" t="str">
        <f>'Crisis Indicator Data'!B125</f>
        <v>International displacement</v>
      </c>
      <c r="C128" s="146" t="str">
        <f>'Crisis Indicator Data'!C125</f>
        <v>TZA002</v>
      </c>
      <c r="D128" s="146" t="str">
        <f>'Crisis Indicator Data'!D125</f>
        <v>Tanzania</v>
      </c>
      <c r="E128" s="147" t="str">
        <f>'Crisis Indicator Data'!E125</f>
        <v>TZA</v>
      </c>
      <c r="F128" s="233">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3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v>
      </c>
      <c r="H128" s="233">
        <f t="shared" si="39"/>
        <v>2.25</v>
      </c>
      <c r="I128" s="23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2.5</v>
      </c>
      <c r="J128" s="23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33">
        <f t="shared" si="40"/>
        <v>1.25</v>
      </c>
      <c r="L128" s="233">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23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1.9</v>
      </c>
      <c r="N128" s="233">
        <f t="shared" si="41"/>
        <v>2.75</v>
      </c>
      <c r="O128" s="233">
        <f t="shared" si="42"/>
        <v>2.0833333333333335</v>
      </c>
      <c r="P128" s="233">
        <f>IF(B128="Regional crisis",VLOOKUP(C128,'Regional Crises'!$B$1:$R$69,12,FALSE),VLOOKUP(E128,'Country Indicator Data'!$B$4:$I$300,8,FALSE))</f>
        <v>6</v>
      </c>
      <c r="Q128" s="23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1.9</v>
      </c>
      <c r="R128" s="233">
        <f t="shared" si="43"/>
        <v>3.95</v>
      </c>
      <c r="S128" s="23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23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3.1</v>
      </c>
      <c r="U128" s="23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2.5</v>
      </c>
      <c r="V128" s="23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v>
      </c>
      <c r="W128" s="233">
        <f t="shared" si="44"/>
        <v>3</v>
      </c>
      <c r="X128" s="233">
        <f t="shared" si="45"/>
        <v>3</v>
      </c>
      <c r="Y128" s="240">
        <f>IF('Core Indicators'!FC125="x","x",IF('Core Indicators'!FC125&gt;=5,5,IF('Core Indicators'!FC125&gt;=4,4,IF('Core Indicators'!FC125&gt;=3,3,IF('Core Indicators'!FC125&gt;=2,2,IF('Core Indicators'!FC125&gt;=1,1,0))))))</f>
        <v>2</v>
      </c>
      <c r="Z128" s="233">
        <f t="shared" si="46"/>
        <v>2</v>
      </c>
      <c r="AA128" s="240">
        <f>'Crisis Indicator Data'!Y125</f>
        <v>0</v>
      </c>
      <c r="AB128" s="240">
        <f>'Crisis Indicator Data'!Z125</f>
        <v>1</v>
      </c>
      <c r="AC128" s="240">
        <f>'Crisis Indicator Data'!AA125</f>
        <v>0</v>
      </c>
      <c r="AD128" s="240">
        <f>'Crisis Indicator Data'!AB125</f>
        <v>0</v>
      </c>
      <c r="AE128" s="240">
        <f t="shared" si="47"/>
        <v>1</v>
      </c>
      <c r="AF128" s="240">
        <f>'Crisis Indicator Data'!AC125</f>
        <v>0</v>
      </c>
      <c r="AG128" s="240">
        <f>'Crisis Indicator Data'!AD125</f>
        <v>1</v>
      </c>
      <c r="AH128" s="240">
        <f t="shared" si="48"/>
        <v>1</v>
      </c>
      <c r="AI128" s="240">
        <f>'Crisis Indicator Data'!AE125</f>
        <v>0</v>
      </c>
      <c r="AJ128" s="240">
        <f>'Crisis Indicator Data'!AF125</f>
        <v>0</v>
      </c>
      <c r="AK128" s="240">
        <f>'Crisis Indicator Data'!AG125</f>
        <v>0</v>
      </c>
      <c r="AL128" s="240">
        <f t="shared" si="49"/>
        <v>0</v>
      </c>
      <c r="AM128" s="233">
        <f t="shared" si="50"/>
        <v>1</v>
      </c>
      <c r="AN128" s="233">
        <f t="shared" si="51"/>
        <v>1.5</v>
      </c>
    </row>
    <row r="129" spans="1:41" ht="13.5" customHeight="1" x14ac:dyDescent="0.35">
      <c r="A129" s="145" t="str">
        <f>'Crisis Indicator Data'!A126</f>
        <v>International Displacement in Uganda</v>
      </c>
      <c r="B129" s="146" t="str">
        <f>'Crisis Indicator Data'!B126</f>
        <v>International displacement</v>
      </c>
      <c r="C129" s="146" t="str">
        <f>'Crisis Indicator Data'!C126</f>
        <v>UGA005</v>
      </c>
      <c r="D129" s="146" t="str">
        <f>'Crisis Indicator Data'!D126</f>
        <v>Uganda</v>
      </c>
      <c r="E129" s="147" t="str">
        <f>'Crisis Indicator Data'!E126</f>
        <v>UGA</v>
      </c>
      <c r="F129" s="233">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2.5</v>
      </c>
      <c r="G129" s="23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233">
        <f t="shared" si="39"/>
        <v>2.4500000000000002</v>
      </c>
      <c r="I129" s="23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4.5999999999999996</v>
      </c>
      <c r="J129" s="23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2.4</v>
      </c>
      <c r="K129" s="233">
        <f t="shared" si="40"/>
        <v>3.5</v>
      </c>
      <c r="L129" s="233">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3.5</v>
      </c>
      <c r="M129" s="23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2.2000000000000002</v>
      </c>
      <c r="N129" s="233">
        <f t="shared" si="41"/>
        <v>2.85</v>
      </c>
      <c r="O129" s="233">
        <f t="shared" si="42"/>
        <v>2.9333333333333336</v>
      </c>
      <c r="P129" s="233">
        <f>IF(B129="Regional crisis",VLOOKUP(C129,'Regional Crises'!$B$1:$R$69,12,FALSE),VLOOKUP(E129,'Country Indicator Data'!$B$4:$I$300,8,FALSE))</f>
        <v>6</v>
      </c>
      <c r="Q129" s="23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3.1</v>
      </c>
      <c r="R129" s="233">
        <f t="shared" si="43"/>
        <v>4.55</v>
      </c>
      <c r="S129" s="23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3.6</v>
      </c>
      <c r="T129" s="23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2.8</v>
      </c>
      <c r="U129" s="23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2.4</v>
      </c>
      <c r="V129" s="23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3.3</v>
      </c>
      <c r="W129" s="233">
        <f t="shared" si="44"/>
        <v>3</v>
      </c>
      <c r="X129" s="233">
        <f t="shared" si="45"/>
        <v>3.5</v>
      </c>
      <c r="Y129" s="240">
        <f>IF('Core Indicators'!FC126="x","x",IF('Core Indicators'!FC126&gt;=5,5,IF('Core Indicators'!FC126&gt;=4,4,IF('Core Indicators'!FC126&gt;=3,3,IF('Core Indicators'!FC126&gt;=2,2,IF('Core Indicators'!FC126&gt;=1,1,0))))))</f>
        <v>2</v>
      </c>
      <c r="Z129" s="233">
        <f t="shared" si="46"/>
        <v>2</v>
      </c>
      <c r="AA129" s="240">
        <f>'Crisis Indicator Data'!Y126</f>
        <v>2</v>
      </c>
      <c r="AB129" s="240">
        <f>'Crisis Indicator Data'!Z126</f>
        <v>1</v>
      </c>
      <c r="AC129" s="240">
        <f>'Crisis Indicator Data'!AA126</f>
        <v>1</v>
      </c>
      <c r="AD129" s="240">
        <f>'Crisis Indicator Data'!AB126</f>
        <v>0</v>
      </c>
      <c r="AE129" s="240">
        <f t="shared" si="47"/>
        <v>2</v>
      </c>
      <c r="AF129" s="240">
        <f>'Crisis Indicator Data'!AC126</f>
        <v>0</v>
      </c>
      <c r="AG129" s="240">
        <f>'Crisis Indicator Data'!AD126</f>
        <v>2</v>
      </c>
      <c r="AH129" s="240">
        <f t="shared" si="48"/>
        <v>2</v>
      </c>
      <c r="AI129" s="240">
        <f>'Crisis Indicator Data'!AE126</f>
        <v>0</v>
      </c>
      <c r="AJ129" s="240">
        <f>'Crisis Indicator Data'!AF126</f>
        <v>0</v>
      </c>
      <c r="AK129" s="240">
        <f>'Crisis Indicator Data'!AG126</f>
        <v>3</v>
      </c>
      <c r="AL129" s="240">
        <f t="shared" si="49"/>
        <v>3</v>
      </c>
      <c r="AM129" s="233">
        <f t="shared" si="50"/>
        <v>2</v>
      </c>
      <c r="AN129" s="233">
        <f t="shared" si="51"/>
        <v>2</v>
      </c>
    </row>
    <row r="130" spans="1:41" ht="13.5" customHeight="1" x14ac:dyDescent="0.35">
      <c r="A130" s="145" t="str">
        <f>'Crisis Indicator Data'!A127</f>
        <v>Conflict in Ukraine</v>
      </c>
      <c r="B130" s="146" t="str">
        <f>'Crisis Indicator Data'!B127</f>
        <v>Conflict</v>
      </c>
      <c r="C130" s="146" t="str">
        <f>'Crisis Indicator Data'!C127</f>
        <v>UKR002</v>
      </c>
      <c r="D130" s="146" t="str">
        <f>'Crisis Indicator Data'!D127</f>
        <v>Ukraine</v>
      </c>
      <c r="E130" s="147" t="str">
        <f>'Crisis Indicator Data'!E127</f>
        <v>UKR</v>
      </c>
      <c r="F130" s="233">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1.4</v>
      </c>
      <c r="G130" s="233">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1.6</v>
      </c>
      <c r="H130" s="233">
        <f t="shared" si="39"/>
        <v>1.5</v>
      </c>
      <c r="I130" s="23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1.6</v>
      </c>
      <c r="J130" s="23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0.2</v>
      </c>
      <c r="K130" s="233">
        <f t="shared" si="40"/>
        <v>0.9</v>
      </c>
      <c r="L130" s="233">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1.9</v>
      </c>
      <c r="M130" s="23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0.2</v>
      </c>
      <c r="N130" s="233">
        <f t="shared" si="41"/>
        <v>1.05</v>
      </c>
      <c r="O130" s="233">
        <f t="shared" si="42"/>
        <v>1.1500000000000001</v>
      </c>
      <c r="P130" s="233">
        <f>IF(B130="Regional crisis",VLOOKUP(C130,'Regional Crises'!$B$1:$R$69,12,FALSE),VLOOKUP(E130,'Country Indicator Data'!$B$4:$I$300,8,FALSE))</f>
        <v>8</v>
      </c>
      <c r="Q130" s="233">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2.4</v>
      </c>
      <c r="R130" s="233">
        <f t="shared" si="43"/>
        <v>5.2</v>
      </c>
      <c r="S130" s="233">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3.5</v>
      </c>
      <c r="T130" s="23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3.2</v>
      </c>
      <c r="U130" s="233">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1.9</v>
      </c>
      <c r="V130" s="23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1.9</v>
      </c>
      <c r="W130" s="233">
        <f t="shared" si="44"/>
        <v>2.6</v>
      </c>
      <c r="X130" s="233">
        <f t="shared" si="45"/>
        <v>3</v>
      </c>
      <c r="Y130" s="240">
        <f>IF('Core Indicators'!FC127="x","x",IF('Core Indicators'!FC127&gt;=5,5,IF('Core Indicators'!FC127&gt;=4,4,IF('Core Indicators'!FC127&gt;=3,3,IF('Core Indicators'!FC127&gt;=2,2,IF('Core Indicators'!FC127&gt;=1,1,0))))))</f>
        <v>3</v>
      </c>
      <c r="Z130" s="233">
        <f t="shared" si="46"/>
        <v>3</v>
      </c>
      <c r="AA130" s="240">
        <f>'Crisis Indicator Data'!Y127</f>
        <v>1</v>
      </c>
      <c r="AB130" s="240">
        <f>'Crisis Indicator Data'!Z127</f>
        <v>3</v>
      </c>
      <c r="AC130" s="240">
        <f>'Crisis Indicator Data'!AA127</f>
        <v>2</v>
      </c>
      <c r="AD130" s="240">
        <f>'Crisis Indicator Data'!AB127</f>
        <v>0</v>
      </c>
      <c r="AE130" s="240">
        <f t="shared" si="47"/>
        <v>3</v>
      </c>
      <c r="AF130" s="240">
        <f>'Crisis Indicator Data'!AC127</f>
        <v>0</v>
      </c>
      <c r="AG130" s="240">
        <f>'Crisis Indicator Data'!AD127</f>
        <v>2</v>
      </c>
      <c r="AH130" s="240">
        <f t="shared" si="48"/>
        <v>2</v>
      </c>
      <c r="AI130" s="240">
        <f>'Crisis Indicator Data'!AE127</f>
        <v>1</v>
      </c>
      <c r="AJ130" s="240">
        <f>'Crisis Indicator Data'!AF127</f>
        <v>3</v>
      </c>
      <c r="AK130" s="240">
        <f>'Crisis Indicator Data'!AG127</f>
        <v>3</v>
      </c>
      <c r="AL130" s="240">
        <f t="shared" si="49"/>
        <v>5</v>
      </c>
      <c r="AM130" s="233">
        <f t="shared" si="50"/>
        <v>3</v>
      </c>
      <c r="AN130" s="233">
        <f t="shared" si="51"/>
        <v>3</v>
      </c>
    </row>
    <row r="131" spans="1:41" ht="13.5" customHeight="1" x14ac:dyDescent="0.35">
      <c r="A131" s="145" t="str">
        <f>'Crisis Indicator Data'!A128</f>
        <v>Complex crisis in Venezuela</v>
      </c>
      <c r="B131" s="146" t="str">
        <f>'Crisis Indicator Data'!B128</f>
        <v>Complex crisis</v>
      </c>
      <c r="C131" s="146" t="str">
        <f>'Crisis Indicator Data'!C128</f>
        <v>VEN001</v>
      </c>
      <c r="D131" s="146" t="str">
        <f>'Crisis Indicator Data'!D128</f>
        <v>Venezuela</v>
      </c>
      <c r="E131" s="147" t="str">
        <f>'Crisis Indicator Data'!E128</f>
        <v>VEN</v>
      </c>
      <c r="F131" s="23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2.5</v>
      </c>
      <c r="G131" s="23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3.5</v>
      </c>
      <c r="H131" s="233">
        <f t="shared" si="39"/>
        <v>3</v>
      </c>
      <c r="I131" s="23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1.3</v>
      </c>
      <c r="J131" s="23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1.2</v>
      </c>
      <c r="K131" s="233">
        <f t="shared" si="40"/>
        <v>1.25</v>
      </c>
      <c r="L131" s="233">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3.1</v>
      </c>
      <c r="M131" s="23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2.5</v>
      </c>
      <c r="N131" s="233">
        <f t="shared" si="41"/>
        <v>2.8</v>
      </c>
      <c r="O131" s="233">
        <f t="shared" si="42"/>
        <v>2.35</v>
      </c>
      <c r="P131" s="233">
        <f>IF(B131="Regional crisis",VLOOKUP(C131,'Regional Crises'!$B$1:$R$69,12,FALSE),VLOOKUP(E131,'Country Indicator Data'!$B$4:$I$300,8,FALSE))</f>
        <v>6</v>
      </c>
      <c r="Q131" s="23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233">
        <f t="shared" si="43"/>
        <v>5.5</v>
      </c>
      <c r="S131" s="23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23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4.8</v>
      </c>
      <c r="U131" s="23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4.0999999999999996</v>
      </c>
      <c r="V131" s="23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233">
        <f t="shared" si="44"/>
        <v>4.3</v>
      </c>
      <c r="X131" s="233">
        <f t="shared" si="45"/>
        <v>4.0999999999999996</v>
      </c>
      <c r="Y131" s="240">
        <f>IF('Core Indicators'!FC128="x","x",IF('Core Indicators'!FC128&gt;=5,5,IF('Core Indicators'!FC128&gt;=4,4,IF('Core Indicators'!FC128&gt;=3,3,IF('Core Indicators'!FC128&gt;=2,2,IF('Core Indicators'!FC128&gt;=1,1,0))))))</f>
        <v>2</v>
      </c>
      <c r="Z131" s="233">
        <f t="shared" si="46"/>
        <v>2</v>
      </c>
      <c r="AA131" s="240">
        <f>'Crisis Indicator Data'!Y128</f>
        <v>2</v>
      </c>
      <c r="AB131" s="240">
        <f>'Crisis Indicator Data'!Z128</f>
        <v>3</v>
      </c>
      <c r="AC131" s="240">
        <f>'Crisis Indicator Data'!AA128</f>
        <v>2</v>
      </c>
      <c r="AD131" s="240">
        <f>'Crisis Indicator Data'!AB128</f>
        <v>2</v>
      </c>
      <c r="AE131" s="240">
        <f t="shared" si="47"/>
        <v>4</v>
      </c>
      <c r="AF131" s="240">
        <f>'Crisis Indicator Data'!AC128</f>
        <v>3</v>
      </c>
      <c r="AG131" s="240">
        <f>'Crisis Indicator Data'!AD128</f>
        <v>3</v>
      </c>
      <c r="AH131" s="240">
        <f t="shared" si="48"/>
        <v>5</v>
      </c>
      <c r="AI131" s="240">
        <f>'Crisis Indicator Data'!AE128</f>
        <v>3</v>
      </c>
      <c r="AJ131" s="240">
        <f>'Crisis Indicator Data'!AF128</f>
        <v>0</v>
      </c>
      <c r="AK131" s="240">
        <f>'Crisis Indicator Data'!AG128</f>
        <v>3</v>
      </c>
      <c r="AL131" s="240">
        <f t="shared" si="49"/>
        <v>4</v>
      </c>
      <c r="AM131" s="233">
        <f t="shared" si="50"/>
        <v>4</v>
      </c>
      <c r="AN131" s="233">
        <f t="shared" si="51"/>
        <v>3</v>
      </c>
    </row>
    <row r="132" spans="1:41" ht="13.5" customHeight="1" x14ac:dyDescent="0.35">
      <c r="A132" s="145" t="str">
        <f>'Crisis Indicator Data'!A129</f>
        <v>Conflict in Yemen</v>
      </c>
      <c r="B132" s="146" t="str">
        <f>'Crisis Indicator Data'!B129</f>
        <v>Complex crisis</v>
      </c>
      <c r="C132" s="146" t="str">
        <f>'Crisis Indicator Data'!C129</f>
        <v>YEM001</v>
      </c>
      <c r="D132" s="146" t="str">
        <f>'Crisis Indicator Data'!D129</f>
        <v>Yemen</v>
      </c>
      <c r="E132" s="147" t="str">
        <f>'Crisis Indicator Data'!E129</f>
        <v>YEM</v>
      </c>
      <c r="F132" s="23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4.3</v>
      </c>
      <c r="G132" s="233">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4.3</v>
      </c>
      <c r="H132" s="233">
        <f t="shared" si="39"/>
        <v>4.3</v>
      </c>
      <c r="I132" s="23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3.1</v>
      </c>
      <c r="J132" s="23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33">
        <f t="shared" si="40"/>
        <v>1.55</v>
      </c>
      <c r="L132" s="233">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5</v>
      </c>
      <c r="M132" s="233">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1.5</v>
      </c>
      <c r="N132" s="233">
        <f t="shared" si="41"/>
        <v>3.25</v>
      </c>
      <c r="O132" s="233">
        <f t="shared" si="42"/>
        <v>3.0333333333333332</v>
      </c>
      <c r="P132" s="233">
        <f>IF(B132="Regional crisis",VLOOKUP(C132,'Regional Crises'!$B$1:$R$69,12,FALSE),VLOOKUP(E132,'Country Indicator Data'!$B$4:$I$300,8,FALSE))</f>
        <v>10</v>
      </c>
      <c r="Q132" s="23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3.6</v>
      </c>
      <c r="R132" s="233">
        <f t="shared" si="43"/>
        <v>6.8</v>
      </c>
      <c r="S132" s="23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4.3</v>
      </c>
      <c r="T132" s="23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4.3</v>
      </c>
      <c r="U132" s="233">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4.4000000000000004</v>
      </c>
      <c r="V132" s="23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4.5</v>
      </c>
      <c r="W132" s="233">
        <f t="shared" si="44"/>
        <v>4.4000000000000004</v>
      </c>
      <c r="X132" s="233">
        <f t="shared" si="45"/>
        <v>4.7</v>
      </c>
      <c r="Y132" s="240">
        <f>IF('Core Indicators'!FC129="x","x",IF('Core Indicators'!FC129&gt;=5,5,IF('Core Indicators'!FC129&gt;=4,4,IF('Core Indicators'!FC129&gt;=3,3,IF('Core Indicators'!FC129&gt;=2,2,IF('Core Indicators'!FC129&gt;=1,1,0))))))</f>
        <v>5</v>
      </c>
      <c r="Z132" s="233">
        <f t="shared" si="46"/>
        <v>5</v>
      </c>
      <c r="AA132" s="240">
        <f>'Crisis Indicator Data'!Y129</f>
        <v>2</v>
      </c>
      <c r="AB132" s="240">
        <f>'Crisis Indicator Data'!Z129</f>
        <v>3</v>
      </c>
      <c r="AC132" s="240">
        <f>'Crisis Indicator Data'!AA129</f>
        <v>3</v>
      </c>
      <c r="AD132" s="240">
        <f>'Crisis Indicator Data'!AB129</f>
        <v>2</v>
      </c>
      <c r="AE132" s="240">
        <f t="shared" si="47"/>
        <v>5</v>
      </c>
      <c r="AF132" s="240">
        <f>'Crisis Indicator Data'!AC129</f>
        <v>2</v>
      </c>
      <c r="AG132" s="240">
        <f>'Crisis Indicator Data'!AD129</f>
        <v>3</v>
      </c>
      <c r="AH132" s="240">
        <f t="shared" si="48"/>
        <v>5</v>
      </c>
      <c r="AI132" s="240">
        <f>'Crisis Indicator Data'!AE129</f>
        <v>2</v>
      </c>
      <c r="AJ132" s="240">
        <f>'Crisis Indicator Data'!AF129</f>
        <v>1</v>
      </c>
      <c r="AK132" s="240">
        <f>'Crisis Indicator Data'!AG129</f>
        <v>3</v>
      </c>
      <c r="AL132" s="240">
        <f t="shared" si="49"/>
        <v>4</v>
      </c>
      <c r="AM132" s="233">
        <f t="shared" si="50"/>
        <v>5</v>
      </c>
      <c r="AN132" s="233">
        <f t="shared" si="51"/>
        <v>5</v>
      </c>
    </row>
    <row r="133" spans="1:41" ht="13.5" customHeight="1" x14ac:dyDescent="0.35">
      <c r="A133" s="145" t="str">
        <f>'Crisis Indicator Data'!A130</f>
        <v>Mixed migration flows in Yemen</v>
      </c>
      <c r="B133" s="146" t="str">
        <f>'Crisis Indicator Data'!B130</f>
        <v>International displacement</v>
      </c>
      <c r="C133" s="146" t="str">
        <f>'Crisis Indicator Data'!C130</f>
        <v>YEM002</v>
      </c>
      <c r="D133" s="146" t="str">
        <f>'Crisis Indicator Data'!D130</f>
        <v>Yemen</v>
      </c>
      <c r="E133" s="147" t="str">
        <f>'Crisis Indicator Data'!E130</f>
        <v>YEM</v>
      </c>
      <c r="F133" s="233">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23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233">
        <f t="shared" si="39"/>
        <v>4.3</v>
      </c>
      <c r="I133" s="23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3.1</v>
      </c>
      <c r="J133" s="23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33">
        <f t="shared" si="40"/>
        <v>1.55</v>
      </c>
      <c r="L133" s="233">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5</v>
      </c>
      <c r="M133" s="23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233">
        <f t="shared" si="41"/>
        <v>3.25</v>
      </c>
      <c r="O133" s="233">
        <f t="shared" si="42"/>
        <v>3.0333333333333332</v>
      </c>
      <c r="P133" s="233">
        <f>IF(B133="Regional crisis",VLOOKUP(C133,'Regional Crises'!$B$1:$R$69,12,FALSE),VLOOKUP(E133,'Country Indicator Data'!$B$4:$I$300,8,FALSE))</f>
        <v>10</v>
      </c>
      <c r="Q133" s="23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3.6</v>
      </c>
      <c r="R133" s="233">
        <f t="shared" si="43"/>
        <v>6.8</v>
      </c>
      <c r="S133" s="23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4.3</v>
      </c>
      <c r="T133" s="23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4.3</v>
      </c>
      <c r="U133" s="23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4.4000000000000004</v>
      </c>
      <c r="V133" s="23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4.5</v>
      </c>
      <c r="W133" s="233">
        <f t="shared" si="44"/>
        <v>4.4000000000000004</v>
      </c>
      <c r="X133" s="233">
        <f t="shared" si="45"/>
        <v>4.7</v>
      </c>
      <c r="Y133" s="240">
        <f>IF('Core Indicators'!FC130="x","x",IF('Core Indicators'!FC130&gt;=5,5,IF('Core Indicators'!FC130&gt;=4,4,IF('Core Indicators'!FC130&gt;=3,3,IF('Core Indicators'!FC130&gt;=2,2,IF('Core Indicators'!FC130&gt;=1,1,0))))))</f>
        <v>2</v>
      </c>
      <c r="Z133" s="233">
        <f t="shared" si="46"/>
        <v>2</v>
      </c>
      <c r="AA133" s="240">
        <f>'Crisis Indicator Data'!Y130</f>
        <v>2</v>
      </c>
      <c r="AB133" s="240">
        <f>'Crisis Indicator Data'!Z130</f>
        <v>3</v>
      </c>
      <c r="AC133" s="240">
        <f>'Crisis Indicator Data'!AA130</f>
        <v>3</v>
      </c>
      <c r="AD133" s="240">
        <f>'Crisis Indicator Data'!AB130</f>
        <v>2</v>
      </c>
      <c r="AE133" s="240">
        <f t="shared" si="47"/>
        <v>5</v>
      </c>
      <c r="AF133" s="240">
        <f>'Crisis Indicator Data'!AC130</f>
        <v>2</v>
      </c>
      <c r="AG133" s="240">
        <f>'Crisis Indicator Data'!AD130</f>
        <v>2</v>
      </c>
      <c r="AH133" s="240">
        <f t="shared" si="48"/>
        <v>4</v>
      </c>
      <c r="AI133" s="240">
        <f>'Crisis Indicator Data'!AE130</f>
        <v>2</v>
      </c>
      <c r="AJ133" s="240">
        <f>'Crisis Indicator Data'!AF130</f>
        <v>1</v>
      </c>
      <c r="AK133" s="240">
        <f>'Crisis Indicator Data'!AG130</f>
        <v>3</v>
      </c>
      <c r="AL133" s="240">
        <f t="shared" si="49"/>
        <v>4</v>
      </c>
      <c r="AM133" s="233">
        <f t="shared" si="50"/>
        <v>4</v>
      </c>
      <c r="AN133" s="233">
        <f t="shared" si="51"/>
        <v>3</v>
      </c>
    </row>
    <row r="134" spans="1:41" ht="13.5" customHeight="1" x14ac:dyDescent="0.35">
      <c r="A134" s="145" t="str">
        <f>'Crisis Indicator Data'!A131</f>
        <v>Drought in Zambia</v>
      </c>
      <c r="B134" s="146" t="str">
        <f>'Crisis Indicator Data'!B131</f>
        <v>Drought</v>
      </c>
      <c r="C134" s="146" t="str">
        <f>'Crisis Indicator Data'!C131</f>
        <v>ZMB002</v>
      </c>
      <c r="D134" s="146" t="str">
        <f>'Crisis Indicator Data'!D131</f>
        <v>Zambia</v>
      </c>
      <c r="E134" s="147" t="str">
        <f>'Crisis Indicator Data'!E131</f>
        <v>ZMB</v>
      </c>
      <c r="F134" s="233">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2.1</v>
      </c>
      <c r="G134" s="23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2.1</v>
      </c>
      <c r="H134" s="233">
        <f t="shared" ref="H134:H135" si="52">IF(AND(F134="x",G134="x"),"x",AVERAGE(F134,G134))</f>
        <v>2.1</v>
      </c>
      <c r="I134" s="23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3.5</v>
      </c>
      <c r="J134" s="23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33">
        <f t="shared" ref="K134:K135" si="53">IF(AND(I134="x",J134="x"),"x",AVERAGE(I134,J134))</f>
        <v>1.75</v>
      </c>
      <c r="L134" s="233">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3.6</v>
      </c>
      <c r="M134" s="23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4</v>
      </c>
      <c r="N134" s="233">
        <f t="shared" ref="N134:N135" si="54">IF(AND(L134="x",M134="x"),"x",AVERAGE(L134,M134))</f>
        <v>3.8</v>
      </c>
      <c r="O134" s="233">
        <f t="shared" ref="O134:O135" si="55">AVERAGE(H134,K134,N134)</f>
        <v>2.5500000000000003</v>
      </c>
      <c r="P134" s="233">
        <f>IF(B134="Regional crisis",VLOOKUP(C134,'Regional Crises'!$B$1:$R$69,12,FALSE),VLOOKUP(E134,'Country Indicator Data'!$B$4:$I$300,8,FALSE))</f>
        <v>0</v>
      </c>
      <c r="Q134" s="23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1.9</v>
      </c>
      <c r="R134" s="233">
        <f t="shared" ref="R134:R135" si="56">AVERAGE(P134:Q134)</f>
        <v>0.95</v>
      </c>
      <c r="S134" s="23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23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23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2.9</v>
      </c>
      <c r="V134" s="23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2.2999999999999998</v>
      </c>
      <c r="W134" s="233">
        <f t="shared" ref="W134:W135" si="57">IF(AND(S134="x",V134="x"),"x",ROUND(AVERAGE(S134,V134,T134,U134),1))</f>
        <v>2.9</v>
      </c>
      <c r="X134" s="233">
        <f t="shared" ref="X134:X135" si="58">ROUND(AVERAGE(O134,W134,R134),1)</f>
        <v>2.1</v>
      </c>
      <c r="Y134" s="240">
        <f>IF('Core Indicators'!FC131="x","x",IF('Core Indicators'!FC131&gt;=5,5,IF('Core Indicators'!FC131&gt;=4,4,IF('Core Indicators'!FC131&gt;=3,3,IF('Core Indicators'!FC131&gt;=2,2,IF('Core Indicators'!FC131&gt;=1,1,0))))))</f>
        <v>3</v>
      </c>
      <c r="Z134" s="233">
        <f t="shared" ref="Z134:Z135" si="59">Y134</f>
        <v>3</v>
      </c>
      <c r="AA134" s="240">
        <f>'Crisis Indicator Data'!Y131</f>
        <v>0</v>
      </c>
      <c r="AB134" s="240">
        <f>'Crisis Indicator Data'!Z131</f>
        <v>1</v>
      </c>
      <c r="AC134" s="240">
        <f>'Crisis Indicator Data'!AA131</f>
        <v>0</v>
      </c>
      <c r="AD134" s="240">
        <f>'Crisis Indicator Data'!AB131</f>
        <v>0</v>
      </c>
      <c r="AE134" s="240">
        <f t="shared" ref="AE134:AE135" si="60">IF(SUM(AA134:AD134)=0,0,IF(SUM(AA134,AB134,AC134,AD134)&lt;2,1,IF(SUM(AA134:AD134)&lt;6,2,IF(SUM(AA134:AD134)&lt;8,3,IF(SUM(AA134:AD134)&lt;10,4,5)))))</f>
        <v>1</v>
      </c>
      <c r="AF134" s="240">
        <f>'Crisis Indicator Data'!AC131</f>
        <v>0</v>
      </c>
      <c r="AG134" s="240">
        <f>'Crisis Indicator Data'!AD131</f>
        <v>2</v>
      </c>
      <c r="AH134" s="240">
        <f t="shared" ref="AH134:AH135" si="61">IF(SUM(AF134:AG134)=0,0,IF(SUM(AF134,AG134)=1,1,IF(SUM(AF134:AG134)&lt;3,2,IF(SUM(AF134:AG134)&lt;4,3,IF(SUM(AF134:AG134)&lt;5,4,5)))))</f>
        <v>2</v>
      </c>
      <c r="AI134" s="240">
        <f>'Crisis Indicator Data'!AE131</f>
        <v>0</v>
      </c>
      <c r="AJ134" s="240">
        <f>'Crisis Indicator Data'!AF131</f>
        <v>0</v>
      </c>
      <c r="AK134" s="240">
        <f>'Crisis Indicator Data'!AG131</f>
        <v>3</v>
      </c>
      <c r="AL134" s="240">
        <f t="shared" ref="AL134:AL135" si="62">IF(SUM(AI134:AK134)=0,0,IF(SUM(AI134:AK134)=1,1,IF(SUM(AI134:AK134)&lt;3,2,IF(SUM(AI134:AK134)&lt;5,3,IF(SUM(AI134:AK134)&lt;7,4,5)))))</f>
        <v>3</v>
      </c>
      <c r="AM134" s="233">
        <f t="shared" ref="AM134:AM135" si="63">IF(AA134=3,5,ROUND(AVERAGE(AE134,AH134,AL134),0))</f>
        <v>2</v>
      </c>
      <c r="AN134" s="233">
        <f t="shared" ref="AN134:AN135" si="64">IF(AND(Z134="x",AM134="x"),"x",ROUND(AVERAGE(Z134,AM134),1))</f>
        <v>2.5</v>
      </c>
    </row>
    <row r="135" spans="1:41" ht="13.5" customHeight="1" x14ac:dyDescent="0.35">
      <c r="A135" s="145" t="str">
        <f>'Crisis Indicator Data'!A132</f>
        <v>Complex crisis in Zimbabwe</v>
      </c>
      <c r="B135" s="146" t="str">
        <f>'Crisis Indicator Data'!B132</f>
        <v>Complex crisis</v>
      </c>
      <c r="C135" s="146" t="str">
        <f>'Crisis Indicator Data'!C132</f>
        <v>ZWE001</v>
      </c>
      <c r="D135" s="146" t="str">
        <f>'Crisis Indicator Data'!D132</f>
        <v>Zimbabwe</v>
      </c>
      <c r="E135" s="147" t="str">
        <f>'Crisis Indicator Data'!E132</f>
        <v>ZWE</v>
      </c>
      <c r="F135" s="23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5</v>
      </c>
      <c r="G135" s="23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2.8</v>
      </c>
      <c r="H135" s="233">
        <f t="shared" si="52"/>
        <v>3.9</v>
      </c>
      <c r="I135" s="23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1.5</v>
      </c>
      <c r="J135" s="23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0.3</v>
      </c>
      <c r="K135" s="233">
        <f t="shared" si="53"/>
        <v>0.9</v>
      </c>
      <c r="L135" s="233">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3.5</v>
      </c>
      <c r="M135" s="23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3.2</v>
      </c>
      <c r="N135" s="233">
        <f t="shared" si="54"/>
        <v>3.35</v>
      </c>
      <c r="O135" s="233">
        <f t="shared" si="55"/>
        <v>2.7166666666666668</v>
      </c>
      <c r="P135" s="233">
        <f>IF(B135="Regional crisis",VLOOKUP(C135,'Regional Crises'!$B$1:$R$69,12,FALSE),VLOOKUP(E135,'Country Indicator Data'!$B$4:$I$300,8,FALSE))</f>
        <v>6</v>
      </c>
      <c r="Q135" s="23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1.6</v>
      </c>
      <c r="R135" s="233">
        <f t="shared" si="56"/>
        <v>3.8</v>
      </c>
      <c r="S135" s="23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3.8</v>
      </c>
      <c r="T135" s="23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3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23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3.6</v>
      </c>
      <c r="W135" s="233">
        <f t="shared" si="57"/>
        <v>3.7</v>
      </c>
      <c r="X135" s="233">
        <f t="shared" si="58"/>
        <v>3.4</v>
      </c>
      <c r="Y135" s="240">
        <f>IF('Core Indicators'!FC132="x","x",IF('Core Indicators'!FC132&gt;=5,5,IF('Core Indicators'!FC132&gt;=4,4,IF('Core Indicators'!FC132&gt;=3,3,IF('Core Indicators'!FC132&gt;=2,2,IF('Core Indicators'!FC132&gt;=1,1,0))))))</f>
        <v>3</v>
      </c>
      <c r="Z135" s="233">
        <f t="shared" si="59"/>
        <v>3</v>
      </c>
      <c r="AA135" s="240">
        <f>'Crisis Indicator Data'!Y132</f>
        <v>2</v>
      </c>
      <c r="AB135" s="240">
        <f>'Crisis Indicator Data'!Z132</f>
        <v>1</v>
      </c>
      <c r="AC135" s="240">
        <f>'Crisis Indicator Data'!AA132</f>
        <v>1</v>
      </c>
      <c r="AD135" s="240">
        <f>'Crisis Indicator Data'!AB132</f>
        <v>0</v>
      </c>
      <c r="AE135" s="240">
        <f t="shared" si="60"/>
        <v>2</v>
      </c>
      <c r="AF135" s="240">
        <f>'Crisis Indicator Data'!AC132</f>
        <v>0</v>
      </c>
      <c r="AG135" s="240">
        <f>'Crisis Indicator Data'!AD132</f>
        <v>2</v>
      </c>
      <c r="AH135" s="240">
        <f t="shared" si="61"/>
        <v>2</v>
      </c>
      <c r="AI135" s="240">
        <f>'Crisis Indicator Data'!AE132</f>
        <v>0</v>
      </c>
      <c r="AJ135" s="240">
        <f>'Crisis Indicator Data'!AF132</f>
        <v>2</v>
      </c>
      <c r="AK135" s="240">
        <f>'Crisis Indicator Data'!AG132</f>
        <v>1</v>
      </c>
      <c r="AL135" s="240">
        <f t="shared" si="62"/>
        <v>3</v>
      </c>
      <c r="AM135" s="233">
        <f t="shared" si="63"/>
        <v>2</v>
      </c>
      <c r="AN135" s="233">
        <f t="shared" si="64"/>
        <v>2.5</v>
      </c>
    </row>
    <row r="136" spans="1:41" ht="13.5" customHeight="1" x14ac:dyDescent="0.35">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row>
    <row r="137" spans="1:41" ht="13.5" customHeight="1" x14ac:dyDescent="0.35">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row>
    <row r="138" spans="1:41" ht="13.5" customHeight="1" x14ac:dyDescent="0.35">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row>
    <row r="139" spans="1:41" ht="13.5" customHeight="1" x14ac:dyDescent="0.35">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row>
    <row r="140" spans="1:41" ht="13.5" customHeight="1" x14ac:dyDescent="0.35">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row>
    <row r="141" spans="1:41" ht="13.5" customHeight="1" x14ac:dyDescent="0.35">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row>
    <row r="142" spans="1:41" ht="13.5" customHeight="1" x14ac:dyDescent="0.35">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row>
    <row r="143" spans="1:41" x14ac:dyDescent="0.35">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row>
    <row r="144" spans="1:41" x14ac:dyDescent="0.35">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row>
    <row r="145" spans="4:41" x14ac:dyDescent="0.3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row>
    <row r="146" spans="4:41" x14ac:dyDescent="0.35">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row>
    <row r="147" spans="4:41" x14ac:dyDescent="0.35">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row>
    <row r="148" spans="4:41" x14ac:dyDescent="0.35">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row>
    <row r="149" spans="4:41" x14ac:dyDescent="0.35">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row>
    <row r="150" spans="4:41" x14ac:dyDescent="0.35">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row>
  </sheetData>
  <mergeCells count="1">
    <mergeCell ref="A1:AN1"/>
  </mergeCells>
  <conditionalFormatting sqref="AN6:AN135">
    <cfRule type="cellIs" dxfId="322" priority="106" stopIfTrue="1" operator="between">
      <formula>4</formula>
      <formula>5</formula>
    </cfRule>
    <cfRule type="cellIs" dxfId="321" priority="107" stopIfTrue="1" operator="between">
      <formula>3</formula>
      <formula>4</formula>
    </cfRule>
    <cfRule type="cellIs" dxfId="320" priority="108" stopIfTrue="1" operator="between">
      <formula>2</formula>
      <formula>3</formula>
    </cfRule>
    <cfRule type="cellIs" dxfId="319" priority="109" stopIfTrue="1" operator="between">
      <formula>1</formula>
      <formula>2</formula>
    </cfRule>
    <cfRule type="cellIs" dxfId="318" priority="110" stopIfTrue="1" operator="between">
      <formula>0</formula>
      <formula>1</formula>
    </cfRule>
  </conditionalFormatting>
  <conditionalFormatting sqref="AM6:AM135">
    <cfRule type="cellIs" dxfId="317" priority="101" stopIfTrue="1" operator="between">
      <formula>4</formula>
      <formula>5</formula>
    </cfRule>
    <cfRule type="cellIs" dxfId="316" priority="102" stopIfTrue="1" operator="between">
      <formula>3</formula>
      <formula>4</formula>
    </cfRule>
    <cfRule type="cellIs" dxfId="315" priority="103" stopIfTrue="1" operator="between">
      <formula>2</formula>
      <formula>3</formula>
    </cfRule>
    <cfRule type="cellIs" dxfId="314" priority="104" stopIfTrue="1" operator="between">
      <formula>1</formula>
      <formula>2</formula>
    </cfRule>
    <cfRule type="cellIs" dxfId="313" priority="105" stopIfTrue="1" operator="between">
      <formula>0</formula>
      <formula>1</formula>
    </cfRule>
  </conditionalFormatting>
  <conditionalFormatting sqref="Z6:Z135">
    <cfRule type="cellIs" dxfId="312" priority="96" stopIfTrue="1" operator="between">
      <formula>4</formula>
      <formula>5</formula>
    </cfRule>
    <cfRule type="cellIs" dxfId="311" priority="97" stopIfTrue="1" operator="between">
      <formula>3</formula>
      <formula>4</formula>
    </cfRule>
    <cfRule type="cellIs" dxfId="310" priority="98" stopIfTrue="1" operator="between">
      <formula>2</formula>
      <formula>3</formula>
    </cfRule>
    <cfRule type="cellIs" dxfId="309" priority="99" stopIfTrue="1" operator="between">
      <formula>1</formula>
      <formula>2</formula>
    </cfRule>
    <cfRule type="cellIs" dxfId="308" priority="100" stopIfTrue="1" operator="between">
      <formula>0</formula>
      <formula>1</formula>
    </cfRule>
  </conditionalFormatting>
  <conditionalFormatting sqref="X6:X135">
    <cfRule type="cellIs" dxfId="307" priority="91" stopIfTrue="1" operator="between">
      <formula>4</formula>
      <formula>5</formula>
    </cfRule>
    <cfRule type="cellIs" dxfId="306" priority="92" stopIfTrue="1" operator="between">
      <formula>3</formula>
      <formula>4</formula>
    </cfRule>
    <cfRule type="cellIs" dxfId="305" priority="93" stopIfTrue="1" operator="between">
      <formula>2</formula>
      <formula>3</formula>
    </cfRule>
    <cfRule type="cellIs" dxfId="304" priority="94" stopIfTrue="1" operator="between">
      <formula>1</formula>
      <formula>2</formula>
    </cfRule>
    <cfRule type="cellIs" dxfId="303" priority="95" stopIfTrue="1" operator="between">
      <formula>0</formula>
      <formula>1</formula>
    </cfRule>
  </conditionalFormatting>
  <conditionalFormatting sqref="W6:W135">
    <cfRule type="cellIs" dxfId="302" priority="86" stopIfTrue="1" operator="between">
      <formula>4</formula>
      <formula>5</formula>
    </cfRule>
    <cfRule type="cellIs" dxfId="301" priority="87" stopIfTrue="1" operator="between">
      <formula>3</formula>
      <formula>4</formula>
    </cfRule>
    <cfRule type="cellIs" dxfId="300" priority="88" stopIfTrue="1" operator="between">
      <formula>2</formula>
      <formula>3</formula>
    </cfRule>
    <cfRule type="cellIs" dxfId="299" priority="89" stopIfTrue="1" operator="between">
      <formula>1</formula>
      <formula>2</formula>
    </cfRule>
    <cfRule type="cellIs" dxfId="298" priority="90" stopIfTrue="1" operator="between">
      <formula>0</formula>
      <formula>1</formula>
    </cfRule>
  </conditionalFormatting>
  <conditionalFormatting sqref="V6:V135">
    <cfRule type="cellIs" dxfId="297" priority="81" stopIfTrue="1" operator="between">
      <formula>4</formula>
      <formula>5</formula>
    </cfRule>
    <cfRule type="cellIs" dxfId="296" priority="82" stopIfTrue="1" operator="between">
      <formula>3</formula>
      <formula>4</formula>
    </cfRule>
    <cfRule type="cellIs" dxfId="295" priority="83" stopIfTrue="1" operator="between">
      <formula>2</formula>
      <formula>3</formula>
    </cfRule>
    <cfRule type="cellIs" dxfId="294" priority="84" stopIfTrue="1" operator="between">
      <formula>1</formula>
      <formula>2</formula>
    </cfRule>
    <cfRule type="cellIs" dxfId="293" priority="85" stopIfTrue="1" operator="between">
      <formula>0</formula>
      <formula>1</formula>
    </cfRule>
  </conditionalFormatting>
  <conditionalFormatting sqref="U6:U135">
    <cfRule type="cellIs" dxfId="292" priority="76" stopIfTrue="1" operator="between">
      <formula>4</formula>
      <formula>5</formula>
    </cfRule>
    <cfRule type="cellIs" dxfId="291" priority="77" stopIfTrue="1" operator="between">
      <formula>3</formula>
      <formula>4</formula>
    </cfRule>
    <cfRule type="cellIs" dxfId="290" priority="78" stopIfTrue="1" operator="between">
      <formula>2</formula>
      <formula>3</formula>
    </cfRule>
    <cfRule type="cellIs" dxfId="289" priority="79" stopIfTrue="1" operator="between">
      <formula>1</formula>
      <formula>2</formula>
    </cfRule>
    <cfRule type="cellIs" dxfId="288" priority="80" stopIfTrue="1" operator="between">
      <formula>0</formula>
      <formula>1</formula>
    </cfRule>
  </conditionalFormatting>
  <conditionalFormatting sqref="T6:T135">
    <cfRule type="cellIs" dxfId="287" priority="71" stopIfTrue="1" operator="between">
      <formula>4</formula>
      <formula>5</formula>
    </cfRule>
    <cfRule type="cellIs" dxfId="286" priority="72" stopIfTrue="1" operator="between">
      <formula>3</formula>
      <formula>4</formula>
    </cfRule>
    <cfRule type="cellIs" dxfId="285" priority="73" stopIfTrue="1" operator="between">
      <formula>2</formula>
      <formula>3</formula>
    </cfRule>
    <cfRule type="cellIs" dxfId="284" priority="74" stopIfTrue="1" operator="between">
      <formula>1</formula>
      <formula>2</formula>
    </cfRule>
    <cfRule type="cellIs" dxfId="283" priority="75" stopIfTrue="1" operator="between">
      <formula>0</formula>
      <formula>1</formula>
    </cfRule>
  </conditionalFormatting>
  <conditionalFormatting sqref="S6:S135">
    <cfRule type="cellIs" dxfId="282" priority="66" stopIfTrue="1" operator="between">
      <formula>4</formula>
      <formula>5</formula>
    </cfRule>
    <cfRule type="cellIs" dxfId="281" priority="67" stopIfTrue="1" operator="between">
      <formula>3</formula>
      <formula>4</formula>
    </cfRule>
    <cfRule type="cellIs" dxfId="280" priority="68" stopIfTrue="1" operator="between">
      <formula>2</formula>
      <formula>3</formula>
    </cfRule>
    <cfRule type="cellIs" dxfId="279" priority="69" stopIfTrue="1" operator="between">
      <formula>1</formula>
      <formula>2</formula>
    </cfRule>
    <cfRule type="cellIs" dxfId="278" priority="70" stopIfTrue="1" operator="between">
      <formula>0</formula>
      <formula>1</formula>
    </cfRule>
  </conditionalFormatting>
  <conditionalFormatting sqref="R6:R135">
    <cfRule type="cellIs" dxfId="277" priority="61" stopIfTrue="1" operator="between">
      <formula>4</formula>
      <formula>5</formula>
    </cfRule>
    <cfRule type="cellIs" dxfId="276" priority="62" stopIfTrue="1" operator="between">
      <formula>3</formula>
      <formula>4</formula>
    </cfRule>
    <cfRule type="cellIs" dxfId="275" priority="63" stopIfTrue="1" operator="between">
      <formula>2</formula>
      <formula>3</formula>
    </cfRule>
    <cfRule type="cellIs" dxfId="274" priority="64" stopIfTrue="1" operator="between">
      <formula>1</formula>
      <formula>2</formula>
    </cfRule>
    <cfRule type="cellIs" dxfId="273" priority="65" stopIfTrue="1" operator="between">
      <formula>0</formula>
      <formula>1</formula>
    </cfRule>
  </conditionalFormatting>
  <conditionalFormatting sqref="Q6:Q135">
    <cfRule type="cellIs" dxfId="272" priority="56" stopIfTrue="1" operator="between">
      <formula>4</formula>
      <formula>5</formula>
    </cfRule>
    <cfRule type="cellIs" dxfId="271" priority="57" stopIfTrue="1" operator="between">
      <formula>3</formula>
      <formula>4</formula>
    </cfRule>
    <cfRule type="cellIs" dxfId="270" priority="58" stopIfTrue="1" operator="between">
      <formula>2</formula>
      <formula>3</formula>
    </cfRule>
    <cfRule type="cellIs" dxfId="269" priority="59" stopIfTrue="1" operator="between">
      <formula>1</formula>
      <formula>2</formula>
    </cfRule>
    <cfRule type="cellIs" dxfId="268" priority="60" stopIfTrue="1" operator="between">
      <formula>0</formula>
      <formula>1</formula>
    </cfRule>
  </conditionalFormatting>
  <conditionalFormatting sqref="P6:P135">
    <cfRule type="cellIs" dxfId="267" priority="51" stopIfTrue="1" operator="between">
      <formula>4</formula>
      <formula>5</formula>
    </cfRule>
    <cfRule type="cellIs" dxfId="266" priority="52" stopIfTrue="1" operator="between">
      <formula>3</formula>
      <formula>4</formula>
    </cfRule>
    <cfRule type="cellIs" dxfId="265" priority="53" stopIfTrue="1" operator="between">
      <formula>2</formula>
      <formula>3</formula>
    </cfRule>
    <cfRule type="cellIs" dxfId="264" priority="54" stopIfTrue="1" operator="between">
      <formula>1</formula>
      <formula>2</formula>
    </cfRule>
    <cfRule type="cellIs" dxfId="263" priority="55" stopIfTrue="1" operator="between">
      <formula>0</formula>
      <formula>1</formula>
    </cfRule>
  </conditionalFormatting>
  <conditionalFormatting sqref="O6:O135">
    <cfRule type="cellIs" dxfId="262" priority="46" stopIfTrue="1" operator="between">
      <formula>4</formula>
      <formula>5</formula>
    </cfRule>
    <cfRule type="cellIs" dxfId="261" priority="47" stopIfTrue="1" operator="between">
      <formula>3</formula>
      <formula>4</formula>
    </cfRule>
    <cfRule type="cellIs" dxfId="260" priority="48" stopIfTrue="1" operator="between">
      <formula>2</formula>
      <formula>3</formula>
    </cfRule>
    <cfRule type="cellIs" dxfId="259" priority="49" stopIfTrue="1" operator="between">
      <formula>1</formula>
      <formula>2</formula>
    </cfRule>
    <cfRule type="cellIs" dxfId="258" priority="50" stopIfTrue="1" operator="between">
      <formula>0</formula>
      <formula>1</formula>
    </cfRule>
  </conditionalFormatting>
  <conditionalFormatting sqref="N6:N135">
    <cfRule type="cellIs" dxfId="257" priority="41" stopIfTrue="1" operator="between">
      <formula>4</formula>
      <formula>5</formula>
    </cfRule>
    <cfRule type="cellIs" dxfId="256" priority="42" stopIfTrue="1" operator="between">
      <formula>3</formula>
      <formula>4</formula>
    </cfRule>
    <cfRule type="cellIs" dxfId="255" priority="43" stopIfTrue="1" operator="between">
      <formula>2</formula>
      <formula>3</formula>
    </cfRule>
    <cfRule type="cellIs" dxfId="254" priority="44" stopIfTrue="1" operator="between">
      <formula>1</formula>
      <formula>2</formula>
    </cfRule>
    <cfRule type="cellIs" dxfId="253" priority="45" stopIfTrue="1" operator="between">
      <formula>0</formula>
      <formula>1</formula>
    </cfRule>
  </conditionalFormatting>
  <conditionalFormatting sqref="M6:M135">
    <cfRule type="cellIs" dxfId="252" priority="36" stopIfTrue="1" operator="between">
      <formula>4</formula>
      <formula>5</formula>
    </cfRule>
    <cfRule type="cellIs" dxfId="251" priority="37" stopIfTrue="1" operator="between">
      <formula>3</formula>
      <formula>4</formula>
    </cfRule>
    <cfRule type="cellIs" dxfId="250" priority="38" stopIfTrue="1" operator="between">
      <formula>2</formula>
      <formula>3</formula>
    </cfRule>
    <cfRule type="cellIs" dxfId="249" priority="39" stopIfTrue="1" operator="between">
      <formula>1</formula>
      <formula>2</formula>
    </cfRule>
    <cfRule type="cellIs" dxfId="248" priority="40" stopIfTrue="1" operator="between">
      <formula>0</formula>
      <formula>1</formula>
    </cfRule>
  </conditionalFormatting>
  <conditionalFormatting sqref="L6:L135">
    <cfRule type="cellIs" dxfId="247" priority="31" stopIfTrue="1" operator="between">
      <formula>4</formula>
      <formula>5</formula>
    </cfRule>
    <cfRule type="cellIs" dxfId="246" priority="32" stopIfTrue="1" operator="between">
      <formula>3</formula>
      <formula>4</formula>
    </cfRule>
    <cfRule type="cellIs" dxfId="245" priority="33" stopIfTrue="1" operator="between">
      <formula>2</formula>
      <formula>3</formula>
    </cfRule>
    <cfRule type="cellIs" dxfId="244" priority="34" stopIfTrue="1" operator="between">
      <formula>1</formula>
      <formula>2</formula>
    </cfRule>
    <cfRule type="cellIs" dxfId="243" priority="35" stopIfTrue="1" operator="between">
      <formula>0</formula>
      <formula>1</formula>
    </cfRule>
  </conditionalFormatting>
  <conditionalFormatting sqref="K6:K135">
    <cfRule type="cellIs" dxfId="242" priority="26" stopIfTrue="1" operator="between">
      <formula>4</formula>
      <formula>5</formula>
    </cfRule>
    <cfRule type="cellIs" dxfId="241" priority="27" stopIfTrue="1" operator="between">
      <formula>3</formula>
      <formula>4</formula>
    </cfRule>
    <cfRule type="cellIs" dxfId="240" priority="28" stopIfTrue="1" operator="between">
      <formula>2</formula>
      <formula>3</formula>
    </cfRule>
    <cfRule type="cellIs" dxfId="239" priority="29" stopIfTrue="1" operator="between">
      <formula>1</formula>
      <formula>2</formula>
    </cfRule>
    <cfRule type="cellIs" dxfId="238" priority="30" stopIfTrue="1" operator="between">
      <formula>0</formula>
      <formula>1</formula>
    </cfRule>
  </conditionalFormatting>
  <conditionalFormatting sqref="J6:J135">
    <cfRule type="cellIs" dxfId="237" priority="21" stopIfTrue="1" operator="between">
      <formula>4</formula>
      <formula>5</formula>
    </cfRule>
    <cfRule type="cellIs" dxfId="236" priority="22" stopIfTrue="1" operator="between">
      <formula>3</formula>
      <formula>4</formula>
    </cfRule>
    <cfRule type="cellIs" dxfId="235" priority="23" stopIfTrue="1" operator="between">
      <formula>2</formula>
      <formula>3</formula>
    </cfRule>
    <cfRule type="cellIs" dxfId="234" priority="24" stopIfTrue="1" operator="between">
      <formula>1</formula>
      <formula>2</formula>
    </cfRule>
    <cfRule type="cellIs" dxfId="233" priority="25" stopIfTrue="1" operator="between">
      <formula>0</formula>
      <formula>1</formula>
    </cfRule>
  </conditionalFormatting>
  <conditionalFormatting sqref="I6:I135">
    <cfRule type="cellIs" dxfId="232" priority="16" stopIfTrue="1" operator="between">
      <formula>4</formula>
      <formula>5</formula>
    </cfRule>
    <cfRule type="cellIs" dxfId="231" priority="17" stopIfTrue="1" operator="between">
      <formula>3</formula>
      <formula>4</formula>
    </cfRule>
    <cfRule type="cellIs" dxfId="230" priority="18" stopIfTrue="1" operator="between">
      <formula>2</formula>
      <formula>3</formula>
    </cfRule>
    <cfRule type="cellIs" dxfId="229" priority="19" stopIfTrue="1" operator="between">
      <formula>1</formula>
      <formula>2</formula>
    </cfRule>
    <cfRule type="cellIs" dxfId="228" priority="20" stopIfTrue="1" operator="between">
      <formula>0</formula>
      <formula>1</formula>
    </cfRule>
  </conditionalFormatting>
  <conditionalFormatting sqref="H6:H135">
    <cfRule type="cellIs" dxfId="227" priority="11" stopIfTrue="1" operator="between">
      <formula>4</formula>
      <formula>5</formula>
    </cfRule>
    <cfRule type="cellIs" dxfId="226" priority="12" stopIfTrue="1" operator="between">
      <formula>3</formula>
      <formula>4</formula>
    </cfRule>
    <cfRule type="cellIs" dxfId="225" priority="13" stopIfTrue="1" operator="between">
      <formula>2</formula>
      <formula>3</formula>
    </cfRule>
    <cfRule type="cellIs" dxfId="224" priority="14" stopIfTrue="1" operator="between">
      <formula>1</formula>
      <formula>2</formula>
    </cfRule>
    <cfRule type="cellIs" dxfId="223" priority="15" stopIfTrue="1" operator="between">
      <formula>0</formula>
      <formula>1</formula>
    </cfRule>
  </conditionalFormatting>
  <conditionalFormatting sqref="G6:G135">
    <cfRule type="cellIs" dxfId="222" priority="6" stopIfTrue="1" operator="between">
      <formula>4</formula>
      <formula>5</formula>
    </cfRule>
    <cfRule type="cellIs" dxfId="221" priority="7" stopIfTrue="1" operator="between">
      <formula>3</formula>
      <formula>4</formula>
    </cfRule>
    <cfRule type="cellIs" dxfId="220" priority="8" stopIfTrue="1" operator="between">
      <formula>2</formula>
      <formula>3</formula>
    </cfRule>
    <cfRule type="cellIs" dxfId="219" priority="9" stopIfTrue="1" operator="between">
      <formula>1</formula>
      <formula>2</formula>
    </cfRule>
    <cfRule type="cellIs" dxfId="218" priority="10" stopIfTrue="1" operator="between">
      <formula>0</formula>
      <formula>1</formula>
    </cfRule>
  </conditionalFormatting>
  <conditionalFormatting sqref="F6:F135">
    <cfRule type="cellIs" dxfId="217" priority="1" stopIfTrue="1" operator="between">
      <formula>4</formula>
      <formula>5</formula>
    </cfRule>
    <cfRule type="cellIs" dxfId="216" priority="2" stopIfTrue="1" operator="between">
      <formula>3</formula>
      <formula>4</formula>
    </cfRule>
    <cfRule type="cellIs" dxfId="215" priority="3" stopIfTrue="1" operator="between">
      <formula>2</formula>
      <formula>3</formula>
    </cfRule>
    <cfRule type="cellIs" dxfId="214" priority="4" stopIfTrue="1" operator="between">
      <formula>1</formula>
      <formula>2</formula>
    </cfRule>
    <cfRule type="cellIs" dxfId="213"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89"/>
  <sheetViews>
    <sheetView workbookViewId="0">
      <selection activeCell="B24" sqref="B24"/>
    </sheetView>
  </sheetViews>
  <sheetFormatPr defaultColWidth="9.453125" defaultRowHeight="14.5" x14ac:dyDescent="0.35"/>
  <cols>
    <col min="1" max="1" width="36.453125" style="274" customWidth="1"/>
    <col min="2" max="2" width="28.453125" style="274" customWidth="1"/>
    <col min="3" max="3" width="9.54296875" style="274" bestFit="1" customWidth="1"/>
    <col min="4" max="4" width="9.453125" style="274"/>
    <col min="5" max="5" width="9.54296875" style="274" bestFit="1" customWidth="1"/>
    <col min="6" max="6" width="22.54296875" style="274" hidden="1" customWidth="1"/>
    <col min="7" max="7" width="12.54296875" style="274" bestFit="1" customWidth="1"/>
    <col min="8" max="9" width="9.453125" style="274"/>
    <col min="10" max="10" width="17.7265625" style="274" hidden="1" customWidth="1"/>
    <col min="11" max="11" width="11.54296875" style="274" bestFit="1" customWidth="1"/>
    <col min="12" max="12" width="9.453125" style="274"/>
    <col min="13" max="13" width="11.453125" style="277" bestFit="1" customWidth="1"/>
    <col min="14" max="14" width="16.7265625" style="274" customWidth="1"/>
    <col min="15" max="15" width="10.54296875" style="274" bestFit="1" customWidth="1"/>
    <col min="16" max="16" width="9.54296875" style="274" bestFit="1" customWidth="1"/>
    <col min="17" max="17" width="9.453125" style="274"/>
    <col min="18" max="18" width="19.453125" style="274" hidden="1" customWidth="1"/>
    <col min="19" max="19" width="11.54296875" style="274" bestFit="1" customWidth="1"/>
    <col min="20" max="20" width="9.54296875" style="274" bestFit="1" customWidth="1"/>
    <col min="21" max="21" width="11.453125" style="277" bestFit="1" customWidth="1"/>
    <col min="22" max="22" width="18.453125" style="274" hidden="1" customWidth="1"/>
    <col min="23" max="23" width="12.453125" style="274" bestFit="1" customWidth="1"/>
    <col min="24" max="24" width="9.453125" style="274"/>
    <col min="25" max="25" width="10" style="274" bestFit="1" customWidth="1"/>
    <col min="26" max="26" width="19.453125" style="274" hidden="1" customWidth="1"/>
    <col min="27" max="27" width="11.54296875" style="274" bestFit="1" customWidth="1"/>
    <col min="28" max="28" width="9.453125" style="274"/>
    <col min="29" max="29" width="11.453125" style="277" bestFit="1" customWidth="1"/>
    <col min="30" max="30" width="31.453125" style="274" hidden="1" customWidth="1"/>
    <col min="31" max="31" width="11.54296875" style="274" bestFit="1" customWidth="1"/>
    <col min="32" max="33" width="9.54296875" style="274" bestFit="1" customWidth="1"/>
    <col min="34" max="34" width="19.453125" style="274" hidden="1" customWidth="1"/>
    <col min="35" max="35" width="11.54296875" style="274" bestFit="1" customWidth="1"/>
    <col min="36" max="36" width="11.453125" style="274" customWidth="1"/>
    <col min="37" max="37" width="10.453125" style="277" customWidth="1"/>
    <col min="38" max="38" width="0.453125" style="274" customWidth="1"/>
    <col min="39" max="40" width="9.54296875" style="274" bestFit="1" customWidth="1"/>
    <col min="41" max="41" width="10" style="274" bestFit="1" customWidth="1"/>
    <col min="42" max="42" width="19.453125" style="274" hidden="1" customWidth="1"/>
    <col min="43" max="43" width="11.54296875" style="274" bestFit="1" customWidth="1"/>
    <col min="44" max="44" width="9.54296875" style="274" bestFit="1" customWidth="1"/>
    <col min="45" max="45" width="11.54296875" style="274" bestFit="1" customWidth="1"/>
    <col min="46" max="46" width="0.54296875" style="274" hidden="1" customWidth="1"/>
    <col min="47" max="49" width="0" style="274" hidden="1"/>
    <col min="50" max="50" width="19.453125" style="274" hidden="1" customWidth="1"/>
    <col min="51" max="51" width="11.453125" style="274" hidden="1" customWidth="1"/>
    <col min="52" max="52" width="0" style="274" hidden="1"/>
    <col min="53" max="53" width="11.54296875" style="50" hidden="1" customWidth="1"/>
    <col min="54" max="54" width="37.453125" style="274" hidden="1" customWidth="1"/>
    <col min="55" max="56" width="0" style="274" hidden="1"/>
    <col min="57" max="57" width="10" style="274" hidden="1" customWidth="1"/>
    <col min="58" max="58" width="19.453125" style="274" hidden="1" customWidth="1"/>
    <col min="59" max="60" width="11.453125" style="274" hidden="1" customWidth="1"/>
    <col min="61" max="61" width="11.54296875" style="208" hidden="1" customWidth="1"/>
    <col min="62" max="62" width="27.453125" style="274" bestFit="1" customWidth="1"/>
    <col min="63" max="64" width="9.54296875" style="274" bestFit="1" customWidth="1"/>
    <col min="65" max="65" width="10.453125" style="274" bestFit="1" customWidth="1"/>
    <col min="66" max="66" width="15.453125" style="274" hidden="1" customWidth="1"/>
    <col min="67" max="68" width="9.54296875" style="274" bestFit="1" customWidth="1"/>
    <col min="69" max="69" width="11.54296875" style="50" bestFit="1" customWidth="1"/>
    <col min="70" max="70" width="33.453125" style="274" hidden="1" customWidth="1"/>
    <col min="71" max="72" width="0" style="274" hidden="1"/>
    <col min="73" max="73" width="10" style="274" hidden="1" customWidth="1"/>
    <col min="74" max="74" width="15.453125" style="274" hidden="1" customWidth="1"/>
    <col min="75" max="76" width="0" style="274" hidden="1"/>
    <col min="77" max="77" width="11.54296875" style="274" hidden="1" customWidth="1"/>
    <col min="78" max="78" width="31.453125" style="274" hidden="1" customWidth="1"/>
    <col min="79" max="81" width="0" style="274" hidden="1"/>
    <col min="82" max="82" width="15.453125" style="274" hidden="1" customWidth="1"/>
    <col min="83" max="84" width="0" style="274" hidden="1"/>
    <col min="85" max="85" width="11.54296875" style="50" hidden="1" customWidth="1"/>
    <col min="86" max="92" width="0" style="274" hidden="1"/>
    <col min="93" max="93" width="9.453125" style="208" hidden="1" customWidth="1"/>
    <col min="94" max="100" width="0" style="274" hidden="1"/>
    <col min="101" max="101" width="11" style="208" hidden="1" customWidth="1"/>
    <col min="102" max="102" width="0" style="274" hidden="1"/>
    <col min="103" max="103" width="10.54296875" style="274" bestFit="1" customWidth="1"/>
    <col min="104" max="104" width="19.453125" style="274" customWidth="1"/>
    <col min="105" max="105" width="9.453125" style="274"/>
    <col min="106" max="106" width="15" style="274" hidden="1" customWidth="1"/>
    <col min="107" max="107" width="23.453125" style="274" customWidth="1"/>
    <col min="108" max="108" width="9.54296875" style="274" bestFit="1" customWidth="1"/>
    <col min="109" max="109" width="11.453125" style="50" bestFit="1" customWidth="1"/>
    <col min="110" max="110" width="14.54296875" style="274" hidden="1" customWidth="1"/>
    <col min="111" max="111" width="11.453125" style="274" bestFit="1" customWidth="1"/>
    <col min="112" max="112" width="9.54296875" style="274" bestFit="1" customWidth="1"/>
    <col min="113" max="113" width="9.453125" style="274"/>
    <col min="114" max="114" width="0" style="274" hidden="1"/>
    <col min="115" max="116" width="9.54296875" style="274" bestFit="1" customWidth="1"/>
    <col min="117" max="117" width="11.54296875" style="208" bestFit="1" customWidth="1"/>
    <col min="118" max="118" width="0.54296875" style="274" customWidth="1"/>
    <col min="119" max="119" width="13.54296875" style="274" bestFit="1" customWidth="1"/>
    <col min="120" max="120" width="9.54296875" style="274" bestFit="1" customWidth="1"/>
    <col min="121" max="121" width="9.453125" style="274"/>
    <col min="122" max="122" width="0" style="274" hidden="1"/>
    <col min="123" max="123" width="11.54296875" style="274" bestFit="1" customWidth="1"/>
    <col min="124" max="124" width="9.54296875" style="274" bestFit="1" customWidth="1"/>
    <col min="125" max="125" width="11.54296875" style="50" bestFit="1" customWidth="1"/>
    <col min="126" max="126" width="0" style="274" hidden="1"/>
    <col min="127" max="128" width="9.54296875" style="274" bestFit="1" customWidth="1"/>
    <col min="129" max="129" width="9.453125" style="274"/>
    <col min="130" max="130" width="0" style="274" hidden="1"/>
    <col min="131" max="132" width="9.54296875" style="274" bestFit="1" customWidth="1"/>
    <col min="133" max="133" width="11.54296875" style="208" bestFit="1" customWidth="1"/>
    <col min="134" max="134" width="43.453125" style="274" hidden="1" customWidth="1"/>
    <col min="135" max="135" width="11" style="274" customWidth="1"/>
    <col min="136" max="136" width="9.54296875" style="274" bestFit="1" customWidth="1"/>
    <col min="137" max="137" width="9.453125" style="274"/>
    <col min="138" max="138" width="0" style="274" hidden="1"/>
    <col min="139" max="140" width="9.453125" style="274" customWidth="1"/>
    <col min="141" max="141" width="11.54296875" style="50" bestFit="1" customWidth="1"/>
    <col min="142" max="142" width="0" style="274" hidden="1"/>
    <col min="143" max="144" width="23.54296875" style="274" customWidth="1"/>
    <col min="145" max="145" width="9.453125" style="274"/>
    <col min="146" max="146" width="0" style="274" hidden="1"/>
    <col min="147" max="148" width="9.54296875" style="274" bestFit="1" customWidth="1"/>
    <col min="149" max="149" width="11.54296875" style="208" customWidth="1"/>
    <col min="150" max="150" width="43.54296875" style="274" hidden="1" customWidth="1"/>
    <col min="151" max="153" width="9.54296875" style="274" bestFit="1" customWidth="1"/>
    <col min="154" max="154" width="0" style="274" hidden="1"/>
    <col min="155" max="156" width="9.54296875" style="274" bestFit="1" customWidth="1"/>
    <col min="157" max="157" width="11.54296875" style="50" bestFit="1" customWidth="1"/>
    <col min="158" max="158" width="0" style="274" hidden="1"/>
    <col min="159" max="161" width="9.54296875" style="274" bestFit="1" customWidth="1"/>
    <col min="162" max="162" width="0" style="274" hidden="1"/>
    <col min="163" max="164" width="9.54296875" style="274" bestFit="1" customWidth="1"/>
    <col min="165" max="165" width="11.54296875" style="50" bestFit="1" customWidth="1"/>
    <col min="166" max="166" width="0" style="274" hidden="1"/>
    <col min="167" max="167" width="9.54296875" style="274" hidden="1" bestFit="1" customWidth="1"/>
    <col min="168" max="168" width="0" style="274" hidden="1"/>
    <col min="169" max="172" width="13" style="274" hidden="1" customWidth="1"/>
    <col min="173" max="173" width="11.54296875" style="50" hidden="1" customWidth="1"/>
    <col min="174" max="174" width="0" style="274" hidden="1"/>
    <col min="175" max="180" width="13" style="274" hidden="1" customWidth="1"/>
    <col min="181" max="181" width="11.54296875" style="208" hidden="1" customWidth="1"/>
    <col min="182" max="182" width="0" style="274" hidden="1"/>
    <col min="183" max="183" width="9.54296875" style="274" hidden="1" bestFit="1" customWidth="1"/>
    <col min="184" max="185" width="13" style="274" hidden="1" customWidth="1"/>
    <col min="186" max="186" width="0" style="274" hidden="1"/>
    <col min="187" max="187" width="9.54296875" style="274" hidden="1" bestFit="1" customWidth="1"/>
    <col min="188" max="188" width="13" style="274" hidden="1" customWidth="1"/>
    <col min="189" max="189" width="11.54296875" style="50" hidden="1" bestFit="1" customWidth="1"/>
    <col min="190" max="190" width="0" style="274" hidden="1"/>
    <col min="191" max="191" width="9.54296875" style="274" hidden="1" bestFit="1" customWidth="1"/>
    <col min="192" max="193" width="13" style="274" hidden="1" customWidth="1"/>
    <col min="194" max="194" width="0" style="274" hidden="1"/>
    <col min="195" max="195" width="9.54296875" style="274" hidden="1" bestFit="1" customWidth="1"/>
    <col min="196" max="196" width="13" style="274" hidden="1" customWidth="1"/>
    <col min="197" max="197" width="11.54296875" style="208" hidden="1" bestFit="1" customWidth="1"/>
    <col min="198" max="198" width="0" style="274" hidden="1"/>
    <col min="199" max="199" width="9.54296875" style="274" hidden="1" bestFit="1" customWidth="1"/>
    <col min="200" max="200" width="13" style="274" hidden="1" customWidth="1"/>
    <col min="201" max="201" width="9.54296875" style="274" hidden="1" bestFit="1" customWidth="1"/>
    <col min="202" max="202" width="0" style="274" hidden="1"/>
    <col min="203" max="203" width="9.54296875" style="274" hidden="1" bestFit="1" customWidth="1"/>
    <col min="204" max="204" width="13" style="274" hidden="1" customWidth="1"/>
    <col min="205" max="205" width="11.54296875" style="50" hidden="1" bestFit="1" customWidth="1"/>
    <col min="206" max="206" width="0" style="274" hidden="1"/>
    <col min="207" max="207" width="9.54296875" style="274" hidden="1" bestFit="1" customWidth="1"/>
    <col min="208" max="209" width="13" style="274" hidden="1" customWidth="1"/>
    <col min="210" max="210" width="0" style="274" hidden="1"/>
    <col min="211" max="211" width="9.54296875" style="274" hidden="1" bestFit="1" customWidth="1"/>
    <col min="212" max="212" width="13" style="274" hidden="1" customWidth="1"/>
    <col min="213" max="213" width="11.54296875" style="208" hidden="1" bestFit="1" customWidth="1"/>
    <col min="214" max="214" width="0" style="274" hidden="1"/>
    <col min="215" max="215" width="9.54296875" style="274" hidden="1" bestFit="1" customWidth="1"/>
    <col min="216" max="217" width="13" style="274" hidden="1" customWidth="1"/>
    <col min="218" max="218" width="0" style="274" hidden="1"/>
    <col min="219" max="219" width="9.54296875" style="274" hidden="1" bestFit="1" customWidth="1"/>
    <col min="220" max="220" width="13" style="274" hidden="1" customWidth="1"/>
    <col min="221" max="221" width="11.54296875" style="50" hidden="1" bestFit="1" customWidth="1"/>
    <col min="222" max="222" width="0" style="274" hidden="1"/>
    <col min="223" max="223" width="9.54296875" style="274" hidden="1" bestFit="1" customWidth="1"/>
    <col min="224" max="225" width="13" style="274" hidden="1" customWidth="1"/>
    <col min="226" max="226" width="0" style="274" hidden="1"/>
    <col min="227" max="227" width="9.54296875" style="274" hidden="1" bestFit="1" customWidth="1"/>
    <col min="228" max="228" width="13" style="274" hidden="1" customWidth="1"/>
    <col min="229" max="229" width="11.54296875" style="208" hidden="1" bestFit="1" customWidth="1"/>
    <col min="230" max="230" width="0" style="274" hidden="1"/>
    <col min="231" max="231" width="9.54296875" style="274" hidden="1" bestFit="1" customWidth="1"/>
    <col min="232" max="233" width="13" style="274" hidden="1" customWidth="1"/>
    <col min="234" max="234" width="0" style="274" hidden="1"/>
    <col min="235" max="235" width="9.54296875" style="274" hidden="1" bestFit="1" customWidth="1"/>
    <col min="236" max="236" width="13" style="274" hidden="1" customWidth="1"/>
    <col min="237" max="237" width="11.54296875" style="50" hidden="1" bestFit="1" customWidth="1"/>
    <col min="238" max="238" width="33" style="274" hidden="1" customWidth="1"/>
    <col min="239" max="239" width="9.54296875" style="274" hidden="1" bestFit="1" customWidth="1"/>
    <col min="240" max="241" width="13" style="274" hidden="1" customWidth="1"/>
    <col min="242" max="242" width="0" style="274" hidden="1"/>
    <col min="243" max="243" width="9.54296875" style="274" hidden="1" bestFit="1" customWidth="1"/>
    <col min="244" max="244" width="13" style="274" hidden="1" customWidth="1"/>
    <col min="245" max="245" width="11.54296875" style="208" hidden="1" bestFit="1" customWidth="1"/>
    <col min="246" max="246" width="0" style="274" hidden="1"/>
    <col min="247" max="247" width="9.54296875" style="274" hidden="1" bestFit="1" customWidth="1"/>
    <col min="248" max="249" width="13" style="274" hidden="1" customWidth="1"/>
    <col min="250" max="250" width="0" style="274" hidden="1"/>
    <col min="251" max="251" width="9.54296875" style="274" hidden="1" bestFit="1" customWidth="1"/>
    <col min="252" max="252" width="13" style="274" hidden="1" customWidth="1"/>
    <col min="253" max="253" width="11.54296875" style="50" hidden="1" bestFit="1" customWidth="1"/>
    <col min="254" max="254" width="13" style="274" hidden="1" customWidth="1"/>
    <col min="255" max="16384" width="9.453125" style="274"/>
  </cols>
  <sheetData>
    <row r="1" spans="1:253" s="276" customFormat="1" ht="12.75" customHeight="1" x14ac:dyDescent="0.3">
      <c r="A1" s="158" t="s">
        <v>0</v>
      </c>
      <c r="B1" s="158" t="s">
        <v>6751</v>
      </c>
      <c r="C1" s="158" t="s">
        <v>1</v>
      </c>
      <c r="D1" s="158" t="s">
        <v>2</v>
      </c>
      <c r="E1" s="158" t="s">
        <v>7392</v>
      </c>
      <c r="F1" s="295" t="s">
        <v>665</v>
      </c>
      <c r="G1" s="295"/>
      <c r="H1" s="295"/>
      <c r="I1" s="295"/>
      <c r="J1" s="295"/>
      <c r="K1" s="295"/>
      <c r="L1" s="295"/>
      <c r="M1" s="295"/>
      <c r="N1" s="294" t="s">
        <v>74</v>
      </c>
      <c r="O1" s="294"/>
      <c r="P1" s="294"/>
      <c r="Q1" s="294"/>
      <c r="R1" s="294"/>
      <c r="S1" s="294"/>
      <c r="T1" s="294"/>
      <c r="U1" s="294"/>
      <c r="V1" s="295" t="s">
        <v>563</v>
      </c>
      <c r="W1" s="295"/>
      <c r="X1" s="295"/>
      <c r="Y1" s="295"/>
      <c r="Z1" s="295"/>
      <c r="AA1" s="295"/>
      <c r="AB1" s="295"/>
      <c r="AC1" s="295"/>
      <c r="AD1" s="294" t="s">
        <v>43</v>
      </c>
      <c r="AE1" s="294"/>
      <c r="AF1" s="294"/>
      <c r="AG1" s="294"/>
      <c r="AH1" s="294"/>
      <c r="AI1" s="294"/>
      <c r="AJ1" s="294"/>
      <c r="AK1" s="294"/>
      <c r="AL1" s="295" t="s">
        <v>727</v>
      </c>
      <c r="AM1" s="295"/>
      <c r="AN1" s="295"/>
      <c r="AO1" s="295"/>
      <c r="AP1" s="295"/>
      <c r="AQ1" s="295"/>
      <c r="AR1" s="295"/>
      <c r="AS1" s="295"/>
      <c r="AT1" s="298" t="s">
        <v>68</v>
      </c>
      <c r="AU1" s="298"/>
      <c r="AV1" s="298"/>
      <c r="AW1" s="298"/>
      <c r="AX1" s="298"/>
      <c r="AY1" s="298"/>
      <c r="AZ1" s="298"/>
      <c r="BA1" s="298"/>
      <c r="BB1" s="295" t="s">
        <v>66</v>
      </c>
      <c r="BC1" s="295"/>
      <c r="BD1" s="295"/>
      <c r="BE1" s="295"/>
      <c r="BF1" s="295"/>
      <c r="BG1" s="295"/>
      <c r="BH1" s="295"/>
      <c r="BI1" s="295"/>
      <c r="BJ1" s="294" t="s">
        <v>64</v>
      </c>
      <c r="BK1" s="294"/>
      <c r="BL1" s="294"/>
      <c r="BM1" s="294"/>
      <c r="BN1" s="294"/>
      <c r="BO1" s="294"/>
      <c r="BP1" s="294"/>
      <c r="BQ1" s="294"/>
      <c r="BR1" s="295" t="s">
        <v>13</v>
      </c>
      <c r="BS1" s="295"/>
      <c r="BT1" s="295"/>
      <c r="BU1" s="295"/>
      <c r="BV1" s="295"/>
      <c r="BW1" s="295"/>
      <c r="BX1" s="295"/>
      <c r="BY1" s="295"/>
      <c r="BZ1" s="298" t="s">
        <v>18</v>
      </c>
      <c r="CA1" s="298"/>
      <c r="CB1" s="298"/>
      <c r="CC1" s="298"/>
      <c r="CD1" s="298"/>
      <c r="CE1" s="298"/>
      <c r="CF1" s="298"/>
      <c r="CG1" s="298"/>
      <c r="CH1" s="299" t="s">
        <v>6752</v>
      </c>
      <c r="CI1" s="299"/>
      <c r="CJ1" s="299"/>
      <c r="CK1" s="299"/>
      <c r="CL1" s="299"/>
      <c r="CM1" s="299"/>
      <c r="CN1" s="299"/>
      <c r="CO1" s="299"/>
      <c r="CP1" s="295" t="s">
        <v>24</v>
      </c>
      <c r="CQ1" s="295"/>
      <c r="CR1" s="295"/>
      <c r="CS1" s="295"/>
      <c r="CT1" s="295"/>
      <c r="CU1" s="295"/>
      <c r="CV1" s="295"/>
      <c r="CW1" s="295"/>
      <c r="CX1" s="297" t="s">
        <v>748</v>
      </c>
      <c r="CY1" s="297"/>
      <c r="CZ1" s="297"/>
      <c r="DA1" s="297"/>
      <c r="DB1" s="297"/>
      <c r="DC1" s="297"/>
      <c r="DD1" s="297"/>
      <c r="DE1" s="297"/>
      <c r="DF1" s="296" t="s">
        <v>742</v>
      </c>
      <c r="DG1" s="296"/>
      <c r="DH1" s="296"/>
      <c r="DI1" s="296"/>
      <c r="DJ1" s="296"/>
      <c r="DK1" s="296"/>
      <c r="DL1" s="296"/>
      <c r="DM1" s="296"/>
      <c r="DN1" s="297" t="s">
        <v>751</v>
      </c>
      <c r="DO1" s="297"/>
      <c r="DP1" s="297"/>
      <c r="DQ1" s="297"/>
      <c r="DR1" s="297"/>
      <c r="DS1" s="297"/>
      <c r="DT1" s="297"/>
      <c r="DU1" s="297"/>
      <c r="DV1" s="296" t="s">
        <v>744</v>
      </c>
      <c r="DW1" s="296"/>
      <c r="DX1" s="296"/>
      <c r="DY1" s="296"/>
      <c r="DZ1" s="296"/>
      <c r="EA1" s="296"/>
      <c r="EB1" s="296"/>
      <c r="EC1" s="296"/>
      <c r="ED1" s="159"/>
      <c r="EE1" s="300" t="s">
        <v>50</v>
      </c>
      <c r="EF1" s="300"/>
      <c r="EG1" s="300"/>
      <c r="EH1" s="300"/>
      <c r="EI1" s="300"/>
      <c r="EJ1" s="300"/>
      <c r="EK1" s="301"/>
      <c r="EL1" s="160"/>
      <c r="EM1" s="296" t="s">
        <v>40</v>
      </c>
      <c r="EN1" s="296"/>
      <c r="EO1" s="296"/>
      <c r="EP1" s="296"/>
      <c r="EQ1" s="296"/>
      <c r="ER1" s="296"/>
      <c r="ES1" s="296"/>
      <c r="ET1" s="302" t="s">
        <v>62</v>
      </c>
      <c r="EU1" s="302"/>
      <c r="EV1" s="302"/>
      <c r="EW1" s="302"/>
      <c r="EX1" s="302"/>
      <c r="EY1" s="302"/>
      <c r="EZ1" s="302"/>
      <c r="FA1" s="302"/>
      <c r="FB1" s="303" t="s">
        <v>20</v>
      </c>
      <c r="FC1" s="303"/>
      <c r="FD1" s="303"/>
      <c r="FE1" s="303"/>
      <c r="FF1" s="303"/>
      <c r="FG1" s="303"/>
      <c r="FH1" s="303"/>
      <c r="FI1" s="303"/>
      <c r="FJ1" s="302" t="s">
        <v>26</v>
      </c>
      <c r="FK1" s="302"/>
      <c r="FL1" s="302"/>
      <c r="FM1" s="302"/>
      <c r="FN1" s="302"/>
      <c r="FO1" s="302"/>
      <c r="FP1" s="302"/>
      <c r="FQ1" s="302"/>
      <c r="FR1" s="303" t="s">
        <v>28</v>
      </c>
      <c r="FS1" s="303"/>
      <c r="FT1" s="303"/>
      <c r="FU1" s="303"/>
      <c r="FV1" s="303"/>
      <c r="FW1" s="303"/>
      <c r="FX1" s="303"/>
      <c r="FY1" s="303"/>
      <c r="FZ1" s="302" t="s">
        <v>3242</v>
      </c>
      <c r="GA1" s="302"/>
      <c r="GB1" s="302"/>
      <c r="GC1" s="302"/>
      <c r="GD1" s="302"/>
      <c r="GE1" s="302"/>
      <c r="GF1" s="302"/>
      <c r="GG1" s="302"/>
      <c r="GH1" s="303" t="s">
        <v>3252</v>
      </c>
      <c r="GI1" s="303"/>
      <c r="GJ1" s="303"/>
      <c r="GK1" s="303"/>
      <c r="GL1" s="303"/>
      <c r="GM1" s="303"/>
      <c r="GN1" s="303"/>
      <c r="GO1" s="303"/>
      <c r="GP1" s="302" t="s">
        <v>3244</v>
      </c>
      <c r="GQ1" s="302"/>
      <c r="GR1" s="302"/>
      <c r="GS1" s="302"/>
      <c r="GT1" s="302"/>
      <c r="GU1" s="302"/>
      <c r="GV1" s="302"/>
      <c r="GW1" s="302"/>
      <c r="GX1" s="303" t="s">
        <v>3254</v>
      </c>
      <c r="GY1" s="303"/>
      <c r="GZ1" s="303"/>
      <c r="HA1" s="303"/>
      <c r="HB1" s="303"/>
      <c r="HC1" s="303"/>
      <c r="HD1" s="303"/>
      <c r="HE1" s="303"/>
      <c r="HF1" s="302" t="s">
        <v>3204</v>
      </c>
      <c r="HG1" s="302"/>
      <c r="HH1" s="302"/>
      <c r="HI1" s="302"/>
      <c r="HJ1" s="302"/>
      <c r="HK1" s="302"/>
      <c r="HL1" s="302"/>
      <c r="HM1" s="302"/>
      <c r="HN1" s="303" t="s">
        <v>3207</v>
      </c>
      <c r="HO1" s="303"/>
      <c r="HP1" s="303"/>
      <c r="HQ1" s="303"/>
      <c r="HR1" s="303"/>
      <c r="HS1" s="303"/>
      <c r="HT1" s="303"/>
      <c r="HU1" s="303"/>
      <c r="HV1" s="302" t="s">
        <v>3246</v>
      </c>
      <c r="HW1" s="302"/>
      <c r="HX1" s="302"/>
      <c r="HY1" s="302"/>
      <c r="HZ1" s="302"/>
      <c r="IA1" s="302"/>
      <c r="IB1" s="302"/>
      <c r="IC1" s="302"/>
      <c r="ID1" s="303" t="s">
        <v>3250</v>
      </c>
      <c r="IE1" s="303"/>
      <c r="IF1" s="303"/>
      <c r="IG1" s="303"/>
      <c r="IH1" s="303"/>
      <c r="II1" s="303"/>
      <c r="IJ1" s="303"/>
      <c r="IK1" s="303"/>
      <c r="IL1" s="302" t="s">
        <v>3248</v>
      </c>
      <c r="IM1" s="302"/>
      <c r="IN1" s="302"/>
      <c r="IO1" s="302"/>
      <c r="IP1" s="302"/>
      <c r="IQ1" s="302"/>
      <c r="IR1" s="302"/>
      <c r="IS1" s="302"/>
    </row>
    <row r="2" spans="1:253" s="276" customFormat="1" ht="12.75" customHeight="1" x14ac:dyDescent="0.3">
      <c r="A2" s="161">
        <v>0</v>
      </c>
      <c r="B2" s="161"/>
      <c r="C2" s="161">
        <v>0</v>
      </c>
      <c r="D2" s="161"/>
      <c r="E2" s="161">
        <v>0</v>
      </c>
      <c r="F2" s="281" t="s">
        <v>6753</v>
      </c>
      <c r="G2" s="281" t="s">
        <v>4</v>
      </c>
      <c r="H2" s="281" t="s">
        <v>6754</v>
      </c>
      <c r="I2" s="281" t="s">
        <v>5</v>
      </c>
      <c r="J2" s="281" t="s">
        <v>6</v>
      </c>
      <c r="K2" s="281" t="s">
        <v>8</v>
      </c>
      <c r="L2" s="281" t="s">
        <v>7</v>
      </c>
      <c r="M2" s="162" t="s">
        <v>6755</v>
      </c>
      <c r="N2" s="163" t="s">
        <v>6756</v>
      </c>
      <c r="O2" s="163" t="s">
        <v>4</v>
      </c>
      <c r="P2" s="163" t="s">
        <v>6754</v>
      </c>
      <c r="Q2" s="163" t="s">
        <v>5</v>
      </c>
      <c r="R2" s="163" t="s">
        <v>6</v>
      </c>
      <c r="S2" s="163" t="s">
        <v>8</v>
      </c>
      <c r="T2" s="163" t="s">
        <v>7</v>
      </c>
      <c r="U2" s="164" t="s">
        <v>6755</v>
      </c>
      <c r="V2" s="281" t="s">
        <v>6757</v>
      </c>
      <c r="W2" s="281" t="s">
        <v>4</v>
      </c>
      <c r="X2" s="281" t="s">
        <v>6754</v>
      </c>
      <c r="Y2" s="281" t="s">
        <v>5</v>
      </c>
      <c r="Z2" s="281" t="s">
        <v>6</v>
      </c>
      <c r="AA2" s="281" t="s">
        <v>8</v>
      </c>
      <c r="AB2" s="281" t="s">
        <v>7</v>
      </c>
      <c r="AC2" s="162" t="s">
        <v>6755</v>
      </c>
      <c r="AD2" s="163" t="s">
        <v>6758</v>
      </c>
      <c r="AE2" s="163" t="s">
        <v>4</v>
      </c>
      <c r="AF2" s="163" t="s">
        <v>6754</v>
      </c>
      <c r="AG2" s="163" t="s">
        <v>5</v>
      </c>
      <c r="AH2" s="163" t="s">
        <v>6</v>
      </c>
      <c r="AI2" s="163" t="s">
        <v>8</v>
      </c>
      <c r="AJ2" s="163" t="s">
        <v>7</v>
      </c>
      <c r="AK2" s="164" t="s">
        <v>6755</v>
      </c>
      <c r="AL2" s="281" t="s">
        <v>6759</v>
      </c>
      <c r="AM2" s="281" t="s">
        <v>4</v>
      </c>
      <c r="AN2" s="281" t="s">
        <v>6754</v>
      </c>
      <c r="AO2" s="281" t="s">
        <v>5</v>
      </c>
      <c r="AP2" s="281" t="s">
        <v>6</v>
      </c>
      <c r="AQ2" s="281" t="s">
        <v>8</v>
      </c>
      <c r="AR2" s="281" t="s">
        <v>7</v>
      </c>
      <c r="AS2" s="281" t="s">
        <v>6755</v>
      </c>
      <c r="AT2" s="165" t="s">
        <v>6760</v>
      </c>
      <c r="AU2" s="165" t="s">
        <v>4</v>
      </c>
      <c r="AV2" s="165" t="s">
        <v>6754</v>
      </c>
      <c r="AW2" s="165" t="s">
        <v>5</v>
      </c>
      <c r="AX2" s="165" t="s">
        <v>6</v>
      </c>
      <c r="AY2" s="165" t="s">
        <v>8</v>
      </c>
      <c r="AZ2" s="165" t="s">
        <v>7</v>
      </c>
      <c r="BA2" s="166" t="s">
        <v>6755</v>
      </c>
      <c r="BB2" s="281" t="s">
        <v>6761</v>
      </c>
      <c r="BC2" s="281" t="s">
        <v>4</v>
      </c>
      <c r="BD2" s="281" t="s">
        <v>6754</v>
      </c>
      <c r="BE2" s="281" t="s">
        <v>5</v>
      </c>
      <c r="BF2" s="281" t="s">
        <v>6</v>
      </c>
      <c r="BG2" s="281" t="s">
        <v>8</v>
      </c>
      <c r="BH2" s="281" t="s">
        <v>7</v>
      </c>
      <c r="BI2" s="281" t="s">
        <v>6755</v>
      </c>
      <c r="BJ2" s="163" t="s">
        <v>6762</v>
      </c>
      <c r="BK2" s="163" t="s">
        <v>4</v>
      </c>
      <c r="BL2" s="163" t="s">
        <v>6754</v>
      </c>
      <c r="BM2" s="163" t="s">
        <v>5</v>
      </c>
      <c r="BN2" s="163" t="s">
        <v>6</v>
      </c>
      <c r="BO2" s="163" t="s">
        <v>8</v>
      </c>
      <c r="BP2" s="163" t="s">
        <v>7</v>
      </c>
      <c r="BQ2" s="164" t="s">
        <v>6755</v>
      </c>
      <c r="BR2" s="281" t="s">
        <v>6763</v>
      </c>
      <c r="BS2" s="281" t="s">
        <v>4</v>
      </c>
      <c r="BT2" s="281" t="s">
        <v>6754</v>
      </c>
      <c r="BU2" s="281" t="s">
        <v>5</v>
      </c>
      <c r="BV2" s="281" t="s">
        <v>6</v>
      </c>
      <c r="BW2" s="281" t="s">
        <v>8</v>
      </c>
      <c r="BX2" s="281" t="s">
        <v>7</v>
      </c>
      <c r="BY2" s="281" t="s">
        <v>6755</v>
      </c>
      <c r="BZ2" s="165" t="s">
        <v>6764</v>
      </c>
      <c r="CA2" s="165" t="s">
        <v>4</v>
      </c>
      <c r="CB2" s="165" t="s">
        <v>6754</v>
      </c>
      <c r="CC2" s="165" t="s">
        <v>5</v>
      </c>
      <c r="CD2" s="165" t="s">
        <v>6</v>
      </c>
      <c r="CE2" s="165" t="s">
        <v>8</v>
      </c>
      <c r="CF2" s="165" t="s">
        <v>7</v>
      </c>
      <c r="CG2" s="166" t="s">
        <v>6755</v>
      </c>
      <c r="CH2" s="283" t="s">
        <v>6765</v>
      </c>
      <c r="CI2" s="283" t="s">
        <v>4</v>
      </c>
      <c r="CJ2" s="283" t="s">
        <v>6754</v>
      </c>
      <c r="CK2" s="283" t="s">
        <v>5</v>
      </c>
      <c r="CL2" s="283" t="s">
        <v>6</v>
      </c>
      <c r="CM2" s="283" t="s">
        <v>8</v>
      </c>
      <c r="CN2" s="283" t="s">
        <v>7</v>
      </c>
      <c r="CO2" s="283" t="s">
        <v>6755</v>
      </c>
      <c r="CP2" s="281" t="s">
        <v>6766</v>
      </c>
      <c r="CQ2" s="281" t="s">
        <v>4</v>
      </c>
      <c r="CR2" s="281" t="s">
        <v>6754</v>
      </c>
      <c r="CS2" s="281" t="s">
        <v>5</v>
      </c>
      <c r="CT2" s="281" t="s">
        <v>6</v>
      </c>
      <c r="CU2" s="281" t="s">
        <v>8</v>
      </c>
      <c r="CV2" s="281" t="s">
        <v>7</v>
      </c>
      <c r="CW2" s="281" t="s">
        <v>6755</v>
      </c>
      <c r="CX2" s="282" t="s">
        <v>6767</v>
      </c>
      <c r="CY2" s="282" t="s">
        <v>4</v>
      </c>
      <c r="CZ2" s="282" t="s">
        <v>6754</v>
      </c>
      <c r="DA2" s="282" t="s">
        <v>5</v>
      </c>
      <c r="DB2" s="282" t="s">
        <v>6</v>
      </c>
      <c r="DC2" s="282" t="s">
        <v>8</v>
      </c>
      <c r="DD2" s="282" t="s">
        <v>7</v>
      </c>
      <c r="DE2" s="275" t="s">
        <v>6755</v>
      </c>
      <c r="DF2" s="278" t="s">
        <v>6768</v>
      </c>
      <c r="DG2" s="278" t="s">
        <v>4</v>
      </c>
      <c r="DH2" s="278" t="s">
        <v>6754</v>
      </c>
      <c r="DI2" s="278" t="s">
        <v>5</v>
      </c>
      <c r="DJ2" s="278" t="s">
        <v>6</v>
      </c>
      <c r="DK2" s="278" t="s">
        <v>8</v>
      </c>
      <c r="DL2" s="278" t="s">
        <v>7</v>
      </c>
      <c r="DM2" s="278" t="s">
        <v>6755</v>
      </c>
      <c r="DN2" s="282" t="s">
        <v>6769</v>
      </c>
      <c r="DO2" s="282" t="s">
        <v>4</v>
      </c>
      <c r="DP2" s="282" t="s">
        <v>6754</v>
      </c>
      <c r="DQ2" s="282" t="s">
        <v>5</v>
      </c>
      <c r="DR2" s="282" t="s">
        <v>6</v>
      </c>
      <c r="DS2" s="282" t="s">
        <v>8</v>
      </c>
      <c r="DT2" s="282" t="s">
        <v>7</v>
      </c>
      <c r="DU2" s="275" t="s">
        <v>6755</v>
      </c>
      <c r="DV2" s="278" t="s">
        <v>6770</v>
      </c>
      <c r="DW2" s="278" t="s">
        <v>4</v>
      </c>
      <c r="DX2" s="278" t="s">
        <v>6754</v>
      </c>
      <c r="DY2" s="278" t="s">
        <v>5</v>
      </c>
      <c r="DZ2" s="278" t="s">
        <v>6</v>
      </c>
      <c r="EA2" s="278" t="s">
        <v>8</v>
      </c>
      <c r="EB2" s="278" t="s">
        <v>7</v>
      </c>
      <c r="EC2" s="278" t="s">
        <v>6755</v>
      </c>
      <c r="ED2" s="167" t="s">
        <v>6771</v>
      </c>
      <c r="EE2" s="282" t="s">
        <v>4</v>
      </c>
      <c r="EF2" s="282" t="s">
        <v>6754</v>
      </c>
      <c r="EG2" s="282" t="s">
        <v>5</v>
      </c>
      <c r="EH2" s="282" t="s">
        <v>6</v>
      </c>
      <c r="EI2" s="282" t="s">
        <v>8</v>
      </c>
      <c r="EJ2" s="282" t="s">
        <v>7</v>
      </c>
      <c r="EK2" s="275" t="s">
        <v>6755</v>
      </c>
      <c r="EL2" s="160" t="s">
        <v>6772</v>
      </c>
      <c r="EM2" s="278" t="s">
        <v>4</v>
      </c>
      <c r="EN2" s="278" t="s">
        <v>6754</v>
      </c>
      <c r="EO2" s="278" t="s">
        <v>5</v>
      </c>
      <c r="EP2" s="278" t="s">
        <v>6</v>
      </c>
      <c r="EQ2" s="278" t="s">
        <v>8</v>
      </c>
      <c r="ER2" s="278" t="s">
        <v>7</v>
      </c>
      <c r="ES2" s="278" t="s">
        <v>6755</v>
      </c>
      <c r="ET2" s="279" t="s">
        <v>6773</v>
      </c>
      <c r="EU2" s="279" t="s">
        <v>4</v>
      </c>
      <c r="EV2" s="279" t="s">
        <v>6754</v>
      </c>
      <c r="EW2" s="279" t="s">
        <v>5</v>
      </c>
      <c r="EX2" s="279" t="s">
        <v>6</v>
      </c>
      <c r="EY2" s="279" t="s">
        <v>8</v>
      </c>
      <c r="EZ2" s="279" t="s">
        <v>7</v>
      </c>
      <c r="FA2" s="168" t="s">
        <v>6755</v>
      </c>
      <c r="FB2" s="280" t="s">
        <v>6774</v>
      </c>
      <c r="FC2" s="280" t="s">
        <v>4</v>
      </c>
      <c r="FD2" s="280" t="s">
        <v>6754</v>
      </c>
      <c r="FE2" s="280" t="s">
        <v>5</v>
      </c>
      <c r="FF2" s="280" t="s">
        <v>6</v>
      </c>
      <c r="FG2" s="280" t="s">
        <v>8</v>
      </c>
      <c r="FH2" s="280" t="s">
        <v>7</v>
      </c>
      <c r="FI2" s="169" t="s">
        <v>6755</v>
      </c>
      <c r="FJ2" s="279" t="s">
        <v>6775</v>
      </c>
      <c r="FK2" s="279" t="s">
        <v>4</v>
      </c>
      <c r="FL2" s="279" t="s">
        <v>6754</v>
      </c>
      <c r="FM2" s="279" t="s">
        <v>5</v>
      </c>
      <c r="FN2" s="279" t="s">
        <v>6</v>
      </c>
      <c r="FO2" s="279" t="s">
        <v>8</v>
      </c>
      <c r="FP2" s="279" t="s">
        <v>7</v>
      </c>
      <c r="FQ2" s="170" t="s">
        <v>6755</v>
      </c>
      <c r="FR2" s="280" t="s">
        <v>6776</v>
      </c>
      <c r="FS2" s="280" t="s">
        <v>4</v>
      </c>
      <c r="FT2" s="280" t="s">
        <v>6754</v>
      </c>
      <c r="FU2" s="280" t="s">
        <v>5</v>
      </c>
      <c r="FV2" s="280" t="s">
        <v>6</v>
      </c>
      <c r="FW2" s="280" t="s">
        <v>8</v>
      </c>
      <c r="FX2" s="280" t="s">
        <v>7</v>
      </c>
      <c r="FY2" s="280" t="s">
        <v>6755</v>
      </c>
      <c r="FZ2" s="279" t="s">
        <v>6777</v>
      </c>
      <c r="GA2" s="279" t="s">
        <v>4</v>
      </c>
      <c r="GB2" s="279" t="s">
        <v>6754</v>
      </c>
      <c r="GC2" s="279" t="s">
        <v>5</v>
      </c>
      <c r="GD2" s="279" t="s">
        <v>6</v>
      </c>
      <c r="GE2" s="279" t="s">
        <v>8</v>
      </c>
      <c r="GF2" s="279" t="s">
        <v>7</v>
      </c>
      <c r="GG2" s="168" t="s">
        <v>6755</v>
      </c>
      <c r="GH2" s="280" t="s">
        <v>6778</v>
      </c>
      <c r="GI2" s="280" t="s">
        <v>4</v>
      </c>
      <c r="GJ2" s="280" t="s">
        <v>6754</v>
      </c>
      <c r="GK2" s="280" t="s">
        <v>5</v>
      </c>
      <c r="GL2" s="280" t="s">
        <v>6</v>
      </c>
      <c r="GM2" s="280" t="s">
        <v>8</v>
      </c>
      <c r="GN2" s="280" t="s">
        <v>7</v>
      </c>
      <c r="GO2" s="280" t="s">
        <v>6755</v>
      </c>
      <c r="GP2" s="279" t="s">
        <v>6779</v>
      </c>
      <c r="GQ2" s="279" t="s">
        <v>4</v>
      </c>
      <c r="GR2" s="279" t="s">
        <v>6754</v>
      </c>
      <c r="GS2" s="279" t="s">
        <v>5</v>
      </c>
      <c r="GT2" s="279" t="s">
        <v>6</v>
      </c>
      <c r="GU2" s="279" t="s">
        <v>8</v>
      </c>
      <c r="GV2" s="279" t="s">
        <v>7</v>
      </c>
      <c r="GW2" s="168" t="s">
        <v>6755</v>
      </c>
      <c r="GX2" s="280" t="s">
        <v>6780</v>
      </c>
      <c r="GY2" s="280" t="s">
        <v>4</v>
      </c>
      <c r="GZ2" s="280" t="s">
        <v>6754</v>
      </c>
      <c r="HA2" s="280" t="s">
        <v>5</v>
      </c>
      <c r="HB2" s="280" t="s">
        <v>6</v>
      </c>
      <c r="HC2" s="280" t="s">
        <v>8</v>
      </c>
      <c r="HD2" s="280" t="s">
        <v>7</v>
      </c>
      <c r="HE2" s="280" t="s">
        <v>6755</v>
      </c>
      <c r="HF2" s="279" t="s">
        <v>6781</v>
      </c>
      <c r="HG2" s="279" t="s">
        <v>4</v>
      </c>
      <c r="HH2" s="279" t="s">
        <v>6754</v>
      </c>
      <c r="HI2" s="279" t="s">
        <v>5</v>
      </c>
      <c r="HJ2" s="279" t="s">
        <v>6</v>
      </c>
      <c r="HK2" s="279" t="s">
        <v>8</v>
      </c>
      <c r="HL2" s="279" t="s">
        <v>7</v>
      </c>
      <c r="HM2" s="168" t="s">
        <v>6755</v>
      </c>
      <c r="HN2" s="280" t="s">
        <v>6782</v>
      </c>
      <c r="HO2" s="280" t="s">
        <v>4</v>
      </c>
      <c r="HP2" s="280" t="s">
        <v>6754</v>
      </c>
      <c r="HQ2" s="280" t="s">
        <v>5</v>
      </c>
      <c r="HR2" s="280" t="s">
        <v>6</v>
      </c>
      <c r="HS2" s="280" t="s">
        <v>8</v>
      </c>
      <c r="HT2" s="280" t="s">
        <v>7</v>
      </c>
      <c r="HU2" s="280" t="s">
        <v>6755</v>
      </c>
      <c r="HV2" s="279" t="s">
        <v>6783</v>
      </c>
      <c r="HW2" s="279" t="s">
        <v>4</v>
      </c>
      <c r="HX2" s="279" t="s">
        <v>6754</v>
      </c>
      <c r="HY2" s="279" t="s">
        <v>5</v>
      </c>
      <c r="HZ2" s="279" t="s">
        <v>6</v>
      </c>
      <c r="IA2" s="279" t="s">
        <v>8</v>
      </c>
      <c r="IB2" s="279" t="s">
        <v>7</v>
      </c>
      <c r="IC2" s="168" t="s">
        <v>6755</v>
      </c>
      <c r="ID2" s="280" t="s">
        <v>6784</v>
      </c>
      <c r="IE2" s="280" t="s">
        <v>4</v>
      </c>
      <c r="IF2" s="280" t="s">
        <v>6754</v>
      </c>
      <c r="IG2" s="280" t="s">
        <v>5</v>
      </c>
      <c r="IH2" s="280" t="s">
        <v>6</v>
      </c>
      <c r="II2" s="280" t="s">
        <v>8</v>
      </c>
      <c r="IJ2" s="280" t="s">
        <v>7</v>
      </c>
      <c r="IK2" s="280" t="s">
        <v>6755</v>
      </c>
      <c r="IL2" s="279" t="s">
        <v>6785</v>
      </c>
      <c r="IM2" s="279" t="s">
        <v>4</v>
      </c>
      <c r="IN2" s="279" t="s">
        <v>6754</v>
      </c>
      <c r="IO2" s="279" t="s">
        <v>5</v>
      </c>
      <c r="IP2" s="279" t="s">
        <v>6</v>
      </c>
      <c r="IQ2" s="279" t="s">
        <v>6786</v>
      </c>
      <c r="IR2" s="279" t="s">
        <v>7</v>
      </c>
      <c r="IS2" s="168" t="s">
        <v>6755</v>
      </c>
    </row>
    <row r="3" spans="1:253" s="276" customFormat="1" ht="12.75" customHeight="1" x14ac:dyDescent="0.25">
      <c r="A3" s="276" t="s">
        <v>114</v>
      </c>
      <c r="B3" s="276" t="s">
        <v>7400</v>
      </c>
      <c r="C3" s="276" t="s">
        <v>115</v>
      </c>
      <c r="D3" s="276" t="s">
        <v>116</v>
      </c>
      <c r="E3" s="276" t="s">
        <v>6835</v>
      </c>
      <c r="F3" s="276" t="s">
        <v>2436</v>
      </c>
      <c r="G3" s="171">
        <v>38042000</v>
      </c>
      <c r="H3" s="172" t="s">
        <v>2433</v>
      </c>
      <c r="I3" s="172" t="s">
        <v>21</v>
      </c>
      <c r="J3" s="172">
        <v>2</v>
      </c>
      <c r="K3" s="172" t="s">
        <v>2435</v>
      </c>
      <c r="L3" s="172" t="s">
        <v>2434</v>
      </c>
      <c r="M3" s="173">
        <v>44223</v>
      </c>
      <c r="N3" s="179" t="s">
        <v>126</v>
      </c>
      <c r="O3" s="174">
        <v>652867</v>
      </c>
      <c r="P3" s="174" t="s">
        <v>123</v>
      </c>
      <c r="Q3" s="174" t="s">
        <v>41</v>
      </c>
      <c r="R3" s="174">
        <v>1</v>
      </c>
      <c r="S3" s="174" t="s">
        <v>125</v>
      </c>
      <c r="T3" s="174" t="s">
        <v>124</v>
      </c>
      <c r="U3" s="175">
        <v>43495</v>
      </c>
      <c r="V3" s="179" t="s">
        <v>2438</v>
      </c>
      <c r="W3" s="172">
        <v>38042000</v>
      </c>
      <c r="X3" s="172" t="s">
        <v>2433</v>
      </c>
      <c r="Y3" s="172" t="s">
        <v>21</v>
      </c>
      <c r="Z3" s="172">
        <v>2</v>
      </c>
      <c r="AA3" s="172" t="s">
        <v>2437</v>
      </c>
      <c r="AB3" s="172" t="s">
        <v>2434</v>
      </c>
      <c r="AC3" s="173">
        <v>44223</v>
      </c>
      <c r="AD3" s="179" t="s">
        <v>2439</v>
      </c>
      <c r="AE3" s="180">
        <v>38042000</v>
      </c>
      <c r="AF3" s="180" t="s">
        <v>2433</v>
      </c>
      <c r="AG3" s="180" t="s">
        <v>21</v>
      </c>
      <c r="AH3" s="180">
        <v>2</v>
      </c>
      <c r="AI3" s="180" t="s">
        <v>125</v>
      </c>
      <c r="AJ3" s="180" t="s">
        <v>2434</v>
      </c>
      <c r="AK3" s="181">
        <v>44223</v>
      </c>
      <c r="AL3" s="179" t="s">
        <v>6411</v>
      </c>
      <c r="AM3" s="172">
        <v>10826000</v>
      </c>
      <c r="AN3" s="172" t="s">
        <v>6408</v>
      </c>
      <c r="AO3" s="172" t="s">
        <v>59</v>
      </c>
      <c r="AP3" s="172">
        <v>3</v>
      </c>
      <c r="AQ3" s="172" t="s">
        <v>6410</v>
      </c>
      <c r="AR3" s="172" t="s">
        <v>6409</v>
      </c>
      <c r="AS3" s="173">
        <v>44522</v>
      </c>
      <c r="AT3" s="180" t="s">
        <v>1521</v>
      </c>
      <c r="AU3" s="180" t="s">
        <v>14</v>
      </c>
      <c r="AV3" s="180" t="s">
        <v>14</v>
      </c>
      <c r="AW3" s="180" t="s">
        <v>14</v>
      </c>
      <c r="AX3" s="180" t="s">
        <v>14</v>
      </c>
      <c r="AY3" s="180" t="s">
        <v>14</v>
      </c>
      <c r="AZ3" s="180" t="s">
        <v>14</v>
      </c>
      <c r="BA3" s="181">
        <v>43815</v>
      </c>
      <c r="BB3" s="179" t="s">
        <v>122</v>
      </c>
      <c r="BC3" s="172" t="s">
        <v>14</v>
      </c>
      <c r="BD3" s="172">
        <v>0</v>
      </c>
      <c r="BE3" s="172" t="s">
        <v>14</v>
      </c>
      <c r="BF3" s="172" t="s">
        <v>14</v>
      </c>
      <c r="BG3" s="172">
        <v>0</v>
      </c>
      <c r="BH3" s="172">
        <v>0</v>
      </c>
      <c r="BI3" s="173">
        <v>43495</v>
      </c>
      <c r="BJ3" s="180" t="s">
        <v>6413</v>
      </c>
      <c r="BK3" s="180">
        <v>30090</v>
      </c>
      <c r="BL3" s="180" t="s">
        <v>6412</v>
      </c>
      <c r="BM3" s="180" t="s">
        <v>59</v>
      </c>
      <c r="BN3" s="180">
        <v>3</v>
      </c>
      <c r="BO3" s="180" t="s">
        <v>5199</v>
      </c>
      <c r="BP3" s="180" t="s">
        <v>5198</v>
      </c>
      <c r="BQ3" s="181">
        <v>44522</v>
      </c>
      <c r="BR3" s="179" t="s">
        <v>117</v>
      </c>
      <c r="BS3" s="172" t="s">
        <v>14</v>
      </c>
      <c r="BT3" s="172">
        <v>0</v>
      </c>
      <c r="BU3" s="172" t="s">
        <v>14</v>
      </c>
      <c r="BV3" s="172" t="s">
        <v>14</v>
      </c>
      <c r="BW3" s="172">
        <v>0</v>
      </c>
      <c r="BX3" s="172">
        <v>0</v>
      </c>
      <c r="BY3" s="173">
        <v>43495</v>
      </c>
      <c r="BZ3" s="180" t="s">
        <v>861</v>
      </c>
      <c r="CA3" s="180" t="s">
        <v>14</v>
      </c>
      <c r="CB3" s="180" t="s">
        <v>14</v>
      </c>
      <c r="CC3" s="180" t="s">
        <v>14</v>
      </c>
      <c r="CD3" s="180" t="s">
        <v>14</v>
      </c>
      <c r="CE3" s="180" t="s">
        <v>14</v>
      </c>
      <c r="CF3" s="180" t="s">
        <v>14</v>
      </c>
      <c r="CG3" s="181">
        <v>43514</v>
      </c>
      <c r="CH3" s="179" t="s">
        <v>7713</v>
      </c>
      <c r="CI3" s="180" t="e">
        <v>#N/A</v>
      </c>
      <c r="CJ3" s="180" t="e">
        <v>#N/A</v>
      </c>
      <c r="CK3" s="180" t="e">
        <v>#N/A</v>
      </c>
      <c r="CL3" s="180" t="e">
        <v>#N/A</v>
      </c>
      <c r="CM3" s="180" t="e">
        <v>#N/A</v>
      </c>
      <c r="CN3" s="180" t="e">
        <v>#N/A</v>
      </c>
      <c r="CO3" s="186" t="e">
        <v>#N/A</v>
      </c>
      <c r="CP3" s="180" t="s">
        <v>121</v>
      </c>
      <c r="CQ3" s="172">
        <v>13114</v>
      </c>
      <c r="CR3" s="172" t="s">
        <v>118</v>
      </c>
      <c r="CS3" s="172" t="s">
        <v>21</v>
      </c>
      <c r="CT3" s="172">
        <v>2</v>
      </c>
      <c r="CU3" s="172" t="s">
        <v>120</v>
      </c>
      <c r="CV3" s="172" t="s">
        <v>119</v>
      </c>
      <c r="CW3" s="173">
        <v>43495</v>
      </c>
      <c r="CX3" s="180" t="s">
        <v>5204</v>
      </c>
      <c r="CY3" s="180">
        <v>18400000</v>
      </c>
      <c r="CZ3" s="180" t="s">
        <v>5201</v>
      </c>
      <c r="DA3" s="180" t="s">
        <v>21</v>
      </c>
      <c r="DB3" s="180">
        <v>2</v>
      </c>
      <c r="DC3" s="180" t="s">
        <v>5203</v>
      </c>
      <c r="DD3" s="180" t="s">
        <v>5202</v>
      </c>
      <c r="DE3" s="186">
        <v>44454</v>
      </c>
      <c r="DF3" s="182" t="s">
        <v>5205</v>
      </c>
      <c r="DG3" s="172">
        <v>0</v>
      </c>
      <c r="DH3" s="172" t="s">
        <v>5201</v>
      </c>
      <c r="DI3" s="172" t="s">
        <v>21</v>
      </c>
      <c r="DJ3" s="172">
        <v>2</v>
      </c>
      <c r="DK3" s="172" t="s">
        <v>5203</v>
      </c>
      <c r="DL3" s="172" t="s">
        <v>5202</v>
      </c>
      <c r="DM3" s="173">
        <v>44454</v>
      </c>
      <c r="DN3" s="180" t="s">
        <v>5206</v>
      </c>
      <c r="DO3" s="180">
        <v>19642000</v>
      </c>
      <c r="DP3" s="180" t="s">
        <v>5201</v>
      </c>
      <c r="DQ3" s="180" t="s">
        <v>21</v>
      </c>
      <c r="DR3" s="180">
        <v>2</v>
      </c>
      <c r="DS3" s="180" t="s">
        <v>5203</v>
      </c>
      <c r="DT3" s="180" t="s">
        <v>5202</v>
      </c>
      <c r="DU3" s="181">
        <v>44454</v>
      </c>
      <c r="DV3" s="179" t="s">
        <v>5207</v>
      </c>
      <c r="DW3" s="172">
        <v>12100000</v>
      </c>
      <c r="DX3" s="172" t="s">
        <v>5201</v>
      </c>
      <c r="DY3" s="172" t="s">
        <v>21</v>
      </c>
      <c r="DZ3" s="172">
        <v>2</v>
      </c>
      <c r="EA3" s="172" t="s">
        <v>5203</v>
      </c>
      <c r="EB3" s="172" t="s">
        <v>5202</v>
      </c>
      <c r="EC3" s="173">
        <v>44454</v>
      </c>
      <c r="ED3" s="180" t="s">
        <v>5208</v>
      </c>
      <c r="EE3" s="180">
        <v>5800000</v>
      </c>
      <c r="EF3" s="180" t="s">
        <v>5201</v>
      </c>
      <c r="EG3" s="180" t="s">
        <v>21</v>
      </c>
      <c r="EH3" s="180">
        <v>2</v>
      </c>
      <c r="EI3" s="180" t="s">
        <v>5203</v>
      </c>
      <c r="EJ3" s="180" t="s">
        <v>5202</v>
      </c>
      <c r="EK3" s="181">
        <v>44454</v>
      </c>
      <c r="EL3" s="179" t="s">
        <v>5209</v>
      </c>
      <c r="EM3" s="172">
        <v>500000</v>
      </c>
      <c r="EN3" s="172" t="s">
        <v>5201</v>
      </c>
      <c r="EO3" s="172" t="s">
        <v>21</v>
      </c>
      <c r="EP3" s="172">
        <v>2</v>
      </c>
      <c r="EQ3" s="172" t="s">
        <v>5203</v>
      </c>
      <c r="ER3" s="172" t="s">
        <v>5202</v>
      </c>
      <c r="ES3" s="173">
        <v>44454</v>
      </c>
      <c r="ET3" s="180" t="s">
        <v>5200</v>
      </c>
      <c r="EU3" s="180">
        <v>35638</v>
      </c>
      <c r="EV3" s="180" t="s">
        <v>5197</v>
      </c>
      <c r="EW3" s="180" t="s">
        <v>59</v>
      </c>
      <c r="EX3" s="180">
        <v>3</v>
      </c>
      <c r="EY3" s="180" t="s">
        <v>5199</v>
      </c>
      <c r="EZ3" s="180" t="s">
        <v>5198</v>
      </c>
      <c r="FA3" s="181">
        <v>44454</v>
      </c>
      <c r="FB3" s="179" t="s">
        <v>2442</v>
      </c>
      <c r="FC3" s="172">
        <v>5</v>
      </c>
      <c r="FD3" s="172" t="s">
        <v>2440</v>
      </c>
      <c r="FE3" s="172" t="s">
        <v>21</v>
      </c>
      <c r="FF3" s="172">
        <v>2</v>
      </c>
      <c r="FG3" s="172" t="s">
        <v>2441</v>
      </c>
      <c r="FH3" s="172" t="s">
        <v>2434</v>
      </c>
      <c r="FI3" s="173">
        <v>44223</v>
      </c>
      <c r="FJ3" s="179" t="s">
        <v>127</v>
      </c>
      <c r="FK3" s="180" t="s">
        <v>14</v>
      </c>
      <c r="FL3" s="180">
        <v>0</v>
      </c>
      <c r="FM3" s="180" t="s">
        <v>14</v>
      </c>
      <c r="FN3" s="180" t="s">
        <v>14</v>
      </c>
      <c r="FO3" s="180">
        <v>0</v>
      </c>
      <c r="FP3" s="180">
        <v>0</v>
      </c>
      <c r="FQ3" s="181">
        <v>43495</v>
      </c>
      <c r="FR3" s="179" t="s">
        <v>128</v>
      </c>
      <c r="FS3" s="172" t="s">
        <v>14</v>
      </c>
      <c r="FT3" s="172">
        <v>0</v>
      </c>
      <c r="FU3" s="172" t="s">
        <v>14</v>
      </c>
      <c r="FV3" s="172" t="s">
        <v>14</v>
      </c>
      <c r="FW3" s="172">
        <v>0</v>
      </c>
      <c r="FX3" s="172">
        <v>0</v>
      </c>
      <c r="FY3" s="173">
        <v>43495</v>
      </c>
      <c r="FZ3" s="180" t="s">
        <v>4253</v>
      </c>
      <c r="GA3" s="180">
        <v>0</v>
      </c>
      <c r="GB3" s="180" t="s">
        <v>3205</v>
      </c>
      <c r="GC3" s="180" t="s">
        <v>21</v>
      </c>
      <c r="GD3" s="180">
        <v>2</v>
      </c>
      <c r="GE3" s="180" t="s">
        <v>14</v>
      </c>
      <c r="GF3" s="180" t="s">
        <v>14</v>
      </c>
      <c r="GG3" s="181">
        <v>44360</v>
      </c>
      <c r="GH3" s="179" t="s">
        <v>4259</v>
      </c>
      <c r="GI3" s="172">
        <v>3</v>
      </c>
      <c r="GJ3" s="172" t="s">
        <v>3205</v>
      </c>
      <c r="GK3" s="172" t="s">
        <v>21</v>
      </c>
      <c r="GL3" s="172">
        <v>2</v>
      </c>
      <c r="GM3" s="172" t="s">
        <v>14</v>
      </c>
      <c r="GN3" s="172" t="s">
        <v>14</v>
      </c>
      <c r="GO3" s="173">
        <v>44360</v>
      </c>
      <c r="GP3" s="180" t="s">
        <v>4254</v>
      </c>
      <c r="GQ3" s="180">
        <v>2</v>
      </c>
      <c r="GR3" s="180" t="s">
        <v>3205</v>
      </c>
      <c r="GS3" s="180" t="s">
        <v>21</v>
      </c>
      <c r="GT3" s="180">
        <v>2</v>
      </c>
      <c r="GU3" s="180" t="s">
        <v>14</v>
      </c>
      <c r="GV3" s="180" t="s">
        <v>14</v>
      </c>
      <c r="GW3" s="181">
        <v>44360</v>
      </c>
      <c r="GX3" s="179" t="s">
        <v>4260</v>
      </c>
      <c r="GY3" s="172">
        <v>3</v>
      </c>
      <c r="GZ3" s="172" t="s">
        <v>3205</v>
      </c>
      <c r="HA3" s="172" t="s">
        <v>21</v>
      </c>
      <c r="HB3" s="172">
        <v>2</v>
      </c>
      <c r="HC3" s="172" t="s">
        <v>14</v>
      </c>
      <c r="HD3" s="172" t="s">
        <v>14</v>
      </c>
      <c r="HE3" s="173">
        <v>44360</v>
      </c>
      <c r="HF3" s="180" t="s">
        <v>4252</v>
      </c>
      <c r="HG3" s="180">
        <v>2</v>
      </c>
      <c r="HH3" s="180" t="s">
        <v>3205</v>
      </c>
      <c r="HI3" s="180" t="s">
        <v>21</v>
      </c>
      <c r="HJ3" s="180">
        <v>2</v>
      </c>
      <c r="HK3" s="180" t="s">
        <v>14</v>
      </c>
      <c r="HL3" s="180" t="s">
        <v>14</v>
      </c>
      <c r="HM3" s="181">
        <v>44360</v>
      </c>
      <c r="HN3" s="179" t="s">
        <v>4258</v>
      </c>
      <c r="HO3" s="172">
        <v>3</v>
      </c>
      <c r="HP3" s="172" t="s">
        <v>3205</v>
      </c>
      <c r="HQ3" s="172" t="s">
        <v>21</v>
      </c>
      <c r="HR3" s="172">
        <v>2</v>
      </c>
      <c r="HS3" s="172" t="s">
        <v>14</v>
      </c>
      <c r="HT3" s="172" t="s">
        <v>14</v>
      </c>
      <c r="HU3" s="173">
        <v>44360</v>
      </c>
      <c r="HV3" s="180" t="s">
        <v>4255</v>
      </c>
      <c r="HW3" s="180">
        <v>3</v>
      </c>
      <c r="HX3" s="180" t="s">
        <v>3205</v>
      </c>
      <c r="HY3" s="180" t="s">
        <v>21</v>
      </c>
      <c r="HZ3" s="180">
        <v>2</v>
      </c>
      <c r="IA3" s="180" t="s">
        <v>14</v>
      </c>
      <c r="IB3" s="180" t="s">
        <v>14</v>
      </c>
      <c r="IC3" s="181">
        <v>44360</v>
      </c>
      <c r="ID3" s="179" t="s">
        <v>4257</v>
      </c>
      <c r="IE3" s="172">
        <v>3</v>
      </c>
      <c r="IF3" s="172" t="s">
        <v>3205</v>
      </c>
      <c r="IG3" s="172" t="s">
        <v>21</v>
      </c>
      <c r="IH3" s="172">
        <v>2</v>
      </c>
      <c r="II3" s="172" t="s">
        <v>14</v>
      </c>
      <c r="IJ3" s="172" t="s">
        <v>14</v>
      </c>
      <c r="IK3" s="173">
        <v>44360</v>
      </c>
      <c r="IL3" s="180" t="s">
        <v>4256</v>
      </c>
      <c r="IM3" s="180">
        <v>3</v>
      </c>
      <c r="IN3" s="180" t="s">
        <v>3205</v>
      </c>
      <c r="IO3" s="180" t="s">
        <v>21</v>
      </c>
      <c r="IP3" s="180">
        <v>2</v>
      </c>
      <c r="IQ3" s="180" t="s">
        <v>14</v>
      </c>
      <c r="IR3" s="180" t="s">
        <v>14</v>
      </c>
      <c r="IS3" s="181">
        <v>44360</v>
      </c>
    </row>
    <row r="4" spans="1:253" s="276" customFormat="1" ht="12.75" customHeight="1" x14ac:dyDescent="0.25">
      <c r="A4" s="276" t="s">
        <v>2179</v>
      </c>
      <c r="B4" s="276" t="s">
        <v>7405</v>
      </c>
      <c r="C4" s="276" t="s">
        <v>2180</v>
      </c>
      <c r="D4" s="276" t="s">
        <v>2181</v>
      </c>
      <c r="E4" s="276" t="s">
        <v>6844</v>
      </c>
      <c r="F4" s="276" t="s">
        <v>3146</v>
      </c>
      <c r="G4" s="171">
        <v>3024000</v>
      </c>
      <c r="H4" s="172" t="s">
        <v>3143</v>
      </c>
      <c r="I4" s="172" t="s">
        <v>21</v>
      </c>
      <c r="J4" s="172">
        <v>2</v>
      </c>
      <c r="K4" s="172" t="s">
        <v>3145</v>
      </c>
      <c r="L4" s="172" t="s">
        <v>3144</v>
      </c>
      <c r="M4" s="173">
        <v>44312</v>
      </c>
      <c r="N4" s="182" t="s">
        <v>2248</v>
      </c>
      <c r="O4" s="174">
        <v>28203</v>
      </c>
      <c r="P4" s="174" t="s">
        <v>2093</v>
      </c>
      <c r="Q4" s="174" t="s">
        <v>41</v>
      </c>
      <c r="R4" s="174">
        <v>1</v>
      </c>
      <c r="S4" s="174" t="s">
        <v>2247</v>
      </c>
      <c r="T4" s="174" t="s">
        <v>2246</v>
      </c>
      <c r="U4" s="175">
        <v>44160</v>
      </c>
      <c r="V4" s="182" t="s">
        <v>3147</v>
      </c>
      <c r="W4" s="172">
        <v>3024000</v>
      </c>
      <c r="X4" s="172" t="s">
        <v>3143</v>
      </c>
      <c r="Y4" s="172" t="s">
        <v>21</v>
      </c>
      <c r="Z4" s="172">
        <v>2</v>
      </c>
      <c r="AA4" s="172" t="s">
        <v>3145</v>
      </c>
      <c r="AB4" s="172" t="s">
        <v>3144</v>
      </c>
      <c r="AC4" s="173">
        <v>44312</v>
      </c>
      <c r="AD4" s="182" t="s">
        <v>3151</v>
      </c>
      <c r="AE4" s="180">
        <v>84000</v>
      </c>
      <c r="AF4" s="180" t="s">
        <v>3148</v>
      </c>
      <c r="AG4" s="180" t="s">
        <v>21</v>
      </c>
      <c r="AH4" s="180">
        <v>2</v>
      </c>
      <c r="AI4" s="180" t="s">
        <v>3150</v>
      </c>
      <c r="AJ4" s="180" t="s">
        <v>3149</v>
      </c>
      <c r="AK4" s="181">
        <v>44312</v>
      </c>
      <c r="AL4" s="182" t="s">
        <v>3155</v>
      </c>
      <c r="AM4" s="172">
        <v>66000</v>
      </c>
      <c r="AN4" s="172" t="s">
        <v>3152</v>
      </c>
      <c r="AO4" s="172" t="s">
        <v>21</v>
      </c>
      <c r="AP4" s="172">
        <v>2</v>
      </c>
      <c r="AQ4" s="172" t="s">
        <v>3154</v>
      </c>
      <c r="AR4" s="172" t="s">
        <v>3153</v>
      </c>
      <c r="AS4" s="173">
        <v>44312</v>
      </c>
      <c r="AT4" s="183" t="s">
        <v>2186</v>
      </c>
      <c r="AU4" s="180" t="s">
        <v>14</v>
      </c>
      <c r="AV4" s="180" t="s">
        <v>14</v>
      </c>
      <c r="AW4" s="180" t="s">
        <v>14</v>
      </c>
      <c r="AX4" s="180" t="s">
        <v>14</v>
      </c>
      <c r="AY4" s="180" t="s">
        <v>14</v>
      </c>
      <c r="AZ4" s="180" t="s">
        <v>14</v>
      </c>
      <c r="BA4" s="181">
        <v>44139</v>
      </c>
      <c r="BB4" s="182" t="s">
        <v>2185</v>
      </c>
      <c r="BC4" s="172" t="s">
        <v>14</v>
      </c>
      <c r="BD4" s="172" t="s">
        <v>14</v>
      </c>
      <c r="BE4" s="172" t="s">
        <v>14</v>
      </c>
      <c r="BF4" s="172" t="s">
        <v>14</v>
      </c>
      <c r="BG4" s="172" t="s">
        <v>14</v>
      </c>
      <c r="BH4" s="172" t="s">
        <v>14</v>
      </c>
      <c r="BI4" s="173">
        <v>44139</v>
      </c>
      <c r="BJ4" s="183" t="s">
        <v>4838</v>
      </c>
      <c r="BK4" s="183">
        <v>1</v>
      </c>
      <c r="BL4" s="183" t="s">
        <v>4835</v>
      </c>
      <c r="BM4" s="183" t="s">
        <v>21</v>
      </c>
      <c r="BN4" s="183">
        <v>2</v>
      </c>
      <c r="BO4" s="183" t="s">
        <v>4837</v>
      </c>
      <c r="BP4" s="180" t="s">
        <v>4836</v>
      </c>
      <c r="BQ4" s="184">
        <v>44413</v>
      </c>
      <c r="BR4" s="182" t="s">
        <v>2182</v>
      </c>
      <c r="BS4" s="176" t="s">
        <v>14</v>
      </c>
      <c r="BT4" s="176" t="s">
        <v>14</v>
      </c>
      <c r="BU4" s="176" t="s">
        <v>14</v>
      </c>
      <c r="BV4" s="176" t="s">
        <v>14</v>
      </c>
      <c r="BW4" s="176" t="s">
        <v>14</v>
      </c>
      <c r="BX4" s="176" t="s">
        <v>14</v>
      </c>
      <c r="BY4" s="173">
        <v>44139</v>
      </c>
      <c r="BZ4" s="183" t="s">
        <v>2183</v>
      </c>
      <c r="CA4" s="183" t="s">
        <v>14</v>
      </c>
      <c r="CB4" s="183" t="s">
        <v>14</v>
      </c>
      <c r="CC4" s="183" t="s">
        <v>14</v>
      </c>
      <c r="CD4" s="183" t="s">
        <v>14</v>
      </c>
      <c r="CE4" s="183" t="s">
        <v>14</v>
      </c>
      <c r="CF4" s="183" t="s">
        <v>14</v>
      </c>
      <c r="CG4" s="184">
        <v>44139</v>
      </c>
      <c r="CH4" s="182" t="s">
        <v>7714</v>
      </c>
      <c r="CI4" s="183" t="e">
        <v>#N/A</v>
      </c>
      <c r="CJ4" s="183" t="e">
        <v>#N/A</v>
      </c>
      <c r="CK4" s="183" t="e">
        <v>#N/A</v>
      </c>
      <c r="CL4" s="183" t="e">
        <v>#N/A</v>
      </c>
      <c r="CM4" s="183" t="e">
        <v>#N/A</v>
      </c>
      <c r="CN4" s="183" t="e">
        <v>#N/A</v>
      </c>
      <c r="CO4" s="185" t="e">
        <v>#N/A</v>
      </c>
      <c r="CP4" s="183" t="s">
        <v>2184</v>
      </c>
      <c r="CQ4" s="176" t="s">
        <v>14</v>
      </c>
      <c r="CR4" s="176" t="s">
        <v>14</v>
      </c>
      <c r="CS4" s="176" t="s">
        <v>14</v>
      </c>
      <c r="CT4" s="176" t="s">
        <v>14</v>
      </c>
      <c r="CU4" s="176" t="s">
        <v>14</v>
      </c>
      <c r="CV4" s="176" t="s">
        <v>14</v>
      </c>
      <c r="CW4" s="173">
        <v>44139</v>
      </c>
      <c r="CX4" s="183" t="s">
        <v>3157</v>
      </c>
      <c r="CY4" s="180">
        <v>66000</v>
      </c>
      <c r="CZ4" s="180" t="s">
        <v>3148</v>
      </c>
      <c r="DA4" s="180" t="s">
        <v>21</v>
      </c>
      <c r="DB4" s="180">
        <v>2</v>
      </c>
      <c r="DC4" s="180" t="s">
        <v>3156</v>
      </c>
      <c r="DD4" s="180" t="s">
        <v>3149</v>
      </c>
      <c r="DE4" s="186">
        <v>44312</v>
      </c>
      <c r="DF4" s="182" t="s">
        <v>3158</v>
      </c>
      <c r="DG4" s="172">
        <v>2874000</v>
      </c>
      <c r="DH4" s="176" t="s">
        <v>3148</v>
      </c>
      <c r="DI4" s="176" t="s">
        <v>21</v>
      </c>
      <c r="DJ4" s="176">
        <v>2</v>
      </c>
      <c r="DK4" s="176" t="s">
        <v>3156</v>
      </c>
      <c r="DL4" s="176" t="s">
        <v>3149</v>
      </c>
      <c r="DM4" s="173">
        <v>44312</v>
      </c>
      <c r="DN4" s="183" t="s">
        <v>3159</v>
      </c>
      <c r="DO4" s="180">
        <v>18000</v>
      </c>
      <c r="DP4" s="183" t="s">
        <v>3148</v>
      </c>
      <c r="DQ4" s="183" t="s">
        <v>21</v>
      </c>
      <c r="DR4" s="183">
        <v>2</v>
      </c>
      <c r="DS4" s="183" t="s">
        <v>3156</v>
      </c>
      <c r="DT4" s="183" t="s">
        <v>3149</v>
      </c>
      <c r="DU4" s="184">
        <v>44312</v>
      </c>
      <c r="DV4" s="182" t="s">
        <v>3160</v>
      </c>
      <c r="DW4" s="172">
        <v>66000</v>
      </c>
      <c r="DX4" s="176" t="s">
        <v>3148</v>
      </c>
      <c r="DY4" s="176" t="s">
        <v>21</v>
      </c>
      <c r="DZ4" s="176">
        <v>2</v>
      </c>
      <c r="EA4" s="176" t="s">
        <v>3156</v>
      </c>
      <c r="EB4" s="176" t="s">
        <v>3149</v>
      </c>
      <c r="EC4" s="173">
        <v>44312</v>
      </c>
      <c r="ED4" s="183" t="s">
        <v>2472</v>
      </c>
      <c r="EE4" s="180">
        <v>0</v>
      </c>
      <c r="EF4" s="183" t="s">
        <v>2469</v>
      </c>
      <c r="EG4" s="183" t="s">
        <v>21</v>
      </c>
      <c r="EH4" s="183">
        <v>2</v>
      </c>
      <c r="EI4" s="183" t="s">
        <v>2471</v>
      </c>
      <c r="EJ4" s="183" t="s">
        <v>2470</v>
      </c>
      <c r="EK4" s="184">
        <v>44223</v>
      </c>
      <c r="EL4" s="182" t="s">
        <v>2473</v>
      </c>
      <c r="EM4" s="172">
        <v>0</v>
      </c>
      <c r="EN4" s="176" t="s">
        <v>2469</v>
      </c>
      <c r="EO4" s="176" t="s">
        <v>21</v>
      </c>
      <c r="EP4" s="176">
        <v>2</v>
      </c>
      <c r="EQ4" s="176" t="s">
        <v>2471</v>
      </c>
      <c r="ER4" s="176" t="s">
        <v>2470</v>
      </c>
      <c r="ES4" s="173">
        <v>44223</v>
      </c>
      <c r="ET4" s="183" t="s">
        <v>4842</v>
      </c>
      <c r="EU4" s="183">
        <v>1</v>
      </c>
      <c r="EV4" s="183" t="s">
        <v>4839</v>
      </c>
      <c r="EW4" s="183" t="s">
        <v>21</v>
      </c>
      <c r="EX4" s="183">
        <v>2</v>
      </c>
      <c r="EY4" s="183" t="s">
        <v>4841</v>
      </c>
      <c r="EZ4" s="183" t="s">
        <v>4840</v>
      </c>
      <c r="FA4" s="184">
        <v>44413</v>
      </c>
      <c r="FB4" s="182" t="s">
        <v>2477</v>
      </c>
      <c r="FC4" s="176">
        <v>2</v>
      </c>
      <c r="FD4" s="176" t="s">
        <v>2474</v>
      </c>
      <c r="FE4" s="176" t="s">
        <v>21</v>
      </c>
      <c r="FF4" s="176">
        <v>2</v>
      </c>
      <c r="FG4" s="176" t="s">
        <v>2476</v>
      </c>
      <c r="FH4" s="176" t="s">
        <v>2475</v>
      </c>
      <c r="FI4" s="173">
        <v>44223</v>
      </c>
      <c r="FJ4" s="182" t="s">
        <v>2187</v>
      </c>
      <c r="FK4" s="183" t="s">
        <v>14</v>
      </c>
      <c r="FL4" s="183" t="s">
        <v>14</v>
      </c>
      <c r="FM4" s="183" t="s">
        <v>14</v>
      </c>
      <c r="FN4" s="183" t="s">
        <v>14</v>
      </c>
      <c r="FO4" s="183" t="s">
        <v>14</v>
      </c>
      <c r="FP4" s="180" t="s">
        <v>14</v>
      </c>
      <c r="FQ4" s="181">
        <v>44139</v>
      </c>
      <c r="FR4" s="182" t="s">
        <v>2188</v>
      </c>
      <c r="FS4" s="176" t="s">
        <v>14</v>
      </c>
      <c r="FT4" s="176" t="s">
        <v>14</v>
      </c>
      <c r="FU4" s="176" t="s">
        <v>14</v>
      </c>
      <c r="FV4" s="176" t="s">
        <v>14</v>
      </c>
      <c r="FW4" s="176" t="s">
        <v>14</v>
      </c>
      <c r="FX4" s="176" t="s">
        <v>14</v>
      </c>
      <c r="FY4" s="173">
        <v>44139</v>
      </c>
      <c r="FZ4" s="183" t="s">
        <v>3385</v>
      </c>
      <c r="GA4" s="183">
        <v>0</v>
      </c>
      <c r="GB4" s="183" t="s">
        <v>3205</v>
      </c>
      <c r="GC4" s="183" t="s">
        <v>21</v>
      </c>
      <c r="GD4" s="183">
        <v>2</v>
      </c>
      <c r="GE4" s="183" t="s">
        <v>14</v>
      </c>
      <c r="GF4" s="183" t="s">
        <v>14</v>
      </c>
      <c r="GG4" s="184">
        <v>44348</v>
      </c>
      <c r="GH4" s="182" t="s">
        <v>3391</v>
      </c>
      <c r="GI4" s="176">
        <v>0</v>
      </c>
      <c r="GJ4" s="176" t="s">
        <v>3205</v>
      </c>
      <c r="GK4" s="176" t="s">
        <v>21</v>
      </c>
      <c r="GL4" s="176">
        <v>2</v>
      </c>
      <c r="GM4" s="176" t="s">
        <v>14</v>
      </c>
      <c r="GN4" s="176" t="s">
        <v>14</v>
      </c>
      <c r="GO4" s="173">
        <v>44348</v>
      </c>
      <c r="GP4" s="183" t="s">
        <v>3386</v>
      </c>
      <c r="GQ4" s="183">
        <v>0</v>
      </c>
      <c r="GR4" s="183" t="s">
        <v>3205</v>
      </c>
      <c r="GS4" s="183" t="s">
        <v>21</v>
      </c>
      <c r="GT4" s="183">
        <v>2</v>
      </c>
      <c r="GU4" s="183" t="s">
        <v>14</v>
      </c>
      <c r="GV4" s="183" t="s">
        <v>14</v>
      </c>
      <c r="GW4" s="184">
        <v>44348</v>
      </c>
      <c r="GX4" s="182" t="s">
        <v>3392</v>
      </c>
      <c r="GY4" s="176">
        <v>0</v>
      </c>
      <c r="GZ4" s="176" t="s">
        <v>3205</v>
      </c>
      <c r="HA4" s="176" t="s">
        <v>21</v>
      </c>
      <c r="HB4" s="176">
        <v>2</v>
      </c>
      <c r="HC4" s="176" t="s">
        <v>14</v>
      </c>
      <c r="HD4" s="176" t="s">
        <v>14</v>
      </c>
      <c r="HE4" s="173">
        <v>44348</v>
      </c>
      <c r="HF4" s="183" t="s">
        <v>3384</v>
      </c>
      <c r="HG4" s="183">
        <v>0</v>
      </c>
      <c r="HH4" s="183" t="s">
        <v>3205</v>
      </c>
      <c r="HI4" s="183" t="s">
        <v>21</v>
      </c>
      <c r="HJ4" s="183">
        <v>2</v>
      </c>
      <c r="HK4" s="183" t="s">
        <v>14</v>
      </c>
      <c r="HL4" s="183" t="s">
        <v>14</v>
      </c>
      <c r="HM4" s="184">
        <v>44348</v>
      </c>
      <c r="HN4" s="182" t="s">
        <v>3390</v>
      </c>
      <c r="HO4" s="176">
        <v>0</v>
      </c>
      <c r="HP4" s="176" t="s">
        <v>3205</v>
      </c>
      <c r="HQ4" s="176" t="s">
        <v>21</v>
      </c>
      <c r="HR4" s="176">
        <v>2</v>
      </c>
      <c r="HS4" s="176" t="s">
        <v>14</v>
      </c>
      <c r="HT4" s="176" t="s">
        <v>14</v>
      </c>
      <c r="HU4" s="173">
        <v>44348</v>
      </c>
      <c r="HV4" s="183" t="s">
        <v>3387</v>
      </c>
      <c r="HW4" s="183">
        <v>0</v>
      </c>
      <c r="HX4" s="183" t="s">
        <v>3205</v>
      </c>
      <c r="HY4" s="183" t="s">
        <v>21</v>
      </c>
      <c r="HZ4" s="183">
        <v>2</v>
      </c>
      <c r="IA4" s="183" t="s">
        <v>14</v>
      </c>
      <c r="IB4" s="183" t="s">
        <v>14</v>
      </c>
      <c r="IC4" s="184">
        <v>44348</v>
      </c>
      <c r="ID4" s="182" t="s">
        <v>3389</v>
      </c>
      <c r="IE4" s="176">
        <v>2</v>
      </c>
      <c r="IF4" s="176" t="s">
        <v>3205</v>
      </c>
      <c r="IG4" s="176" t="s">
        <v>21</v>
      </c>
      <c r="IH4" s="176">
        <v>2</v>
      </c>
      <c r="II4" s="176" t="s">
        <v>14</v>
      </c>
      <c r="IJ4" s="176" t="s">
        <v>14</v>
      </c>
      <c r="IK4" s="173">
        <v>44348</v>
      </c>
      <c r="IL4" s="183" t="s">
        <v>3388</v>
      </c>
      <c r="IM4" s="183">
        <v>0</v>
      </c>
      <c r="IN4" s="183" t="s">
        <v>3205</v>
      </c>
      <c r="IO4" s="183" t="s">
        <v>21</v>
      </c>
      <c r="IP4" s="183">
        <v>2</v>
      </c>
      <c r="IQ4" s="183" t="s">
        <v>14</v>
      </c>
      <c r="IR4" s="183" t="s">
        <v>14</v>
      </c>
      <c r="IS4" s="184">
        <v>44348</v>
      </c>
    </row>
    <row r="5" spans="1:253" s="276" customFormat="1" ht="12.75" customHeight="1" x14ac:dyDescent="0.25">
      <c r="A5" s="276" t="s">
        <v>2189</v>
      </c>
      <c r="B5" s="276" t="s">
        <v>7405</v>
      </c>
      <c r="C5" s="276" t="s">
        <v>2190</v>
      </c>
      <c r="D5" s="276" t="s">
        <v>2191</v>
      </c>
      <c r="E5" s="276" t="s">
        <v>6851</v>
      </c>
      <c r="F5" s="276" t="s">
        <v>2898</v>
      </c>
      <c r="G5" s="171">
        <v>9999000</v>
      </c>
      <c r="H5" s="172" t="s">
        <v>2895</v>
      </c>
      <c r="I5" s="172" t="s">
        <v>21</v>
      </c>
      <c r="J5" s="172">
        <v>2</v>
      </c>
      <c r="K5" s="172" t="s">
        <v>2897</v>
      </c>
      <c r="L5" s="172" t="s">
        <v>2896</v>
      </c>
      <c r="M5" s="173">
        <v>44269</v>
      </c>
      <c r="N5" s="182" t="s">
        <v>2204</v>
      </c>
      <c r="O5" s="174">
        <v>31560</v>
      </c>
      <c r="P5" s="174" t="s">
        <v>2201</v>
      </c>
      <c r="Q5" s="174" t="s">
        <v>41</v>
      </c>
      <c r="R5" s="174">
        <v>1</v>
      </c>
      <c r="S5" s="174" t="s">
        <v>2203</v>
      </c>
      <c r="T5" s="174" t="s">
        <v>2202</v>
      </c>
      <c r="U5" s="175">
        <v>44139</v>
      </c>
      <c r="V5" s="182" t="s">
        <v>2326</v>
      </c>
      <c r="W5" s="172">
        <v>5874000</v>
      </c>
      <c r="X5" s="172" t="s">
        <v>2321</v>
      </c>
      <c r="Y5" s="172" t="s">
        <v>59</v>
      </c>
      <c r="Z5" s="172">
        <v>3</v>
      </c>
      <c r="AA5" s="172" t="s">
        <v>2325</v>
      </c>
      <c r="AB5" s="172" t="s">
        <v>2322</v>
      </c>
      <c r="AC5" s="173">
        <v>44182</v>
      </c>
      <c r="AD5" s="182" t="s">
        <v>2324</v>
      </c>
      <c r="AE5" s="180">
        <v>5874000</v>
      </c>
      <c r="AF5" s="180" t="s">
        <v>2321</v>
      </c>
      <c r="AG5" s="180" t="s">
        <v>59</v>
      </c>
      <c r="AH5" s="180">
        <v>3</v>
      </c>
      <c r="AI5" s="180" t="s">
        <v>2323</v>
      </c>
      <c r="AJ5" s="180" t="s">
        <v>2322</v>
      </c>
      <c r="AK5" s="181">
        <v>44182</v>
      </c>
      <c r="AL5" s="182" t="s">
        <v>2902</v>
      </c>
      <c r="AM5" s="172">
        <v>91000</v>
      </c>
      <c r="AN5" s="172" t="s">
        <v>2899</v>
      </c>
      <c r="AO5" s="172" t="s">
        <v>21</v>
      </c>
      <c r="AP5" s="172">
        <v>2</v>
      </c>
      <c r="AQ5" s="172" t="s">
        <v>2901</v>
      </c>
      <c r="AR5" s="172" t="s">
        <v>2900</v>
      </c>
      <c r="AS5" s="173">
        <v>44269</v>
      </c>
      <c r="AT5" s="183" t="s">
        <v>2200</v>
      </c>
      <c r="AU5" s="180" t="s">
        <v>14</v>
      </c>
      <c r="AV5" s="180" t="s">
        <v>14</v>
      </c>
      <c r="AW5" s="180" t="s">
        <v>14</v>
      </c>
      <c r="AX5" s="180" t="s">
        <v>14</v>
      </c>
      <c r="AY5" s="180" t="s">
        <v>14</v>
      </c>
      <c r="AZ5" s="180" t="s">
        <v>14</v>
      </c>
      <c r="BA5" s="181">
        <v>44139</v>
      </c>
      <c r="BB5" s="182" t="s">
        <v>2199</v>
      </c>
      <c r="BC5" s="172" t="s">
        <v>14</v>
      </c>
      <c r="BD5" s="172" t="s">
        <v>14</v>
      </c>
      <c r="BE5" s="172" t="s">
        <v>14</v>
      </c>
      <c r="BF5" s="172" t="s">
        <v>14</v>
      </c>
      <c r="BG5" s="172" t="s">
        <v>14</v>
      </c>
      <c r="BH5" s="172" t="s">
        <v>14</v>
      </c>
      <c r="BI5" s="173">
        <v>44139</v>
      </c>
      <c r="BJ5" s="183" t="s">
        <v>2251</v>
      </c>
      <c r="BK5" s="183">
        <v>91</v>
      </c>
      <c r="BL5" s="183" t="s">
        <v>2220</v>
      </c>
      <c r="BM5" s="183" t="s">
        <v>59</v>
      </c>
      <c r="BN5" s="183">
        <v>3</v>
      </c>
      <c r="BO5" s="183" t="s">
        <v>2249</v>
      </c>
      <c r="BP5" s="180" t="s">
        <v>2221</v>
      </c>
      <c r="BQ5" s="184">
        <v>44160</v>
      </c>
      <c r="BR5" s="182" t="s">
        <v>2192</v>
      </c>
      <c r="BS5" s="176" t="s">
        <v>14</v>
      </c>
      <c r="BT5" s="176" t="s">
        <v>14</v>
      </c>
      <c r="BU5" s="176" t="s">
        <v>14</v>
      </c>
      <c r="BV5" s="176" t="s">
        <v>14</v>
      </c>
      <c r="BW5" s="176" t="s">
        <v>14</v>
      </c>
      <c r="BX5" s="176" t="s">
        <v>14</v>
      </c>
      <c r="BY5" s="173">
        <v>44139</v>
      </c>
      <c r="BZ5" s="183" t="s">
        <v>2193</v>
      </c>
      <c r="CA5" s="183" t="s">
        <v>14</v>
      </c>
      <c r="CB5" s="183" t="s">
        <v>14</v>
      </c>
      <c r="CC5" s="183" t="s">
        <v>14</v>
      </c>
      <c r="CD5" s="183" t="s">
        <v>14</v>
      </c>
      <c r="CE5" s="183" t="s">
        <v>14</v>
      </c>
      <c r="CF5" s="183" t="s">
        <v>14</v>
      </c>
      <c r="CG5" s="184">
        <v>44139</v>
      </c>
      <c r="CH5" s="182" t="s">
        <v>7715</v>
      </c>
      <c r="CI5" s="183" t="e">
        <v>#N/A</v>
      </c>
      <c r="CJ5" s="183" t="e">
        <v>#N/A</v>
      </c>
      <c r="CK5" s="183" t="e">
        <v>#N/A</v>
      </c>
      <c r="CL5" s="183" t="e">
        <v>#N/A</v>
      </c>
      <c r="CM5" s="183" t="e">
        <v>#N/A</v>
      </c>
      <c r="CN5" s="183" t="e">
        <v>#N/A</v>
      </c>
      <c r="CO5" s="185" t="e">
        <v>#N/A</v>
      </c>
      <c r="CP5" s="183" t="s">
        <v>2196</v>
      </c>
      <c r="CQ5" s="176" t="s">
        <v>14</v>
      </c>
      <c r="CR5" s="176" t="s">
        <v>14</v>
      </c>
      <c r="CS5" s="176" t="s">
        <v>14</v>
      </c>
      <c r="CT5" s="176" t="s">
        <v>14</v>
      </c>
      <c r="CU5" s="176" t="s">
        <v>14</v>
      </c>
      <c r="CV5" s="176" t="s">
        <v>14</v>
      </c>
      <c r="CW5" s="173">
        <v>44139</v>
      </c>
      <c r="CX5" s="183" t="s">
        <v>2209</v>
      </c>
      <c r="CY5" s="180" t="s">
        <v>14</v>
      </c>
      <c r="CZ5" s="180" t="s">
        <v>14</v>
      </c>
      <c r="DA5" s="180" t="s">
        <v>14</v>
      </c>
      <c r="DB5" s="180" t="s">
        <v>14</v>
      </c>
      <c r="DC5" s="180" t="s">
        <v>2197</v>
      </c>
      <c r="DD5" s="180" t="s">
        <v>14</v>
      </c>
      <c r="DE5" s="186">
        <v>44139</v>
      </c>
      <c r="DF5" s="182" t="s">
        <v>2205</v>
      </c>
      <c r="DG5" s="172" t="s">
        <v>14</v>
      </c>
      <c r="DH5" s="176" t="s">
        <v>14</v>
      </c>
      <c r="DI5" s="176" t="s">
        <v>14</v>
      </c>
      <c r="DJ5" s="176" t="s">
        <v>14</v>
      </c>
      <c r="DK5" s="176" t="s">
        <v>2197</v>
      </c>
      <c r="DL5" s="176" t="s">
        <v>14</v>
      </c>
      <c r="DM5" s="173">
        <v>44139</v>
      </c>
      <c r="DN5" s="183" t="s">
        <v>2211</v>
      </c>
      <c r="DO5" s="180" t="s">
        <v>14</v>
      </c>
      <c r="DP5" s="183" t="s">
        <v>14</v>
      </c>
      <c r="DQ5" s="183" t="s">
        <v>14</v>
      </c>
      <c r="DR5" s="183" t="s">
        <v>14</v>
      </c>
      <c r="DS5" s="183" t="s">
        <v>2197</v>
      </c>
      <c r="DT5" s="183" t="s">
        <v>14</v>
      </c>
      <c r="DU5" s="184">
        <v>44139</v>
      </c>
      <c r="DV5" s="182" t="s">
        <v>2206</v>
      </c>
      <c r="DW5" s="172" t="s">
        <v>14</v>
      </c>
      <c r="DX5" s="176" t="s">
        <v>14</v>
      </c>
      <c r="DY5" s="176" t="s">
        <v>14</v>
      </c>
      <c r="DZ5" s="176" t="s">
        <v>14</v>
      </c>
      <c r="EA5" s="176" t="s">
        <v>2197</v>
      </c>
      <c r="EB5" s="176" t="s">
        <v>14</v>
      </c>
      <c r="EC5" s="173">
        <v>44139</v>
      </c>
      <c r="ED5" s="183" t="s">
        <v>2210</v>
      </c>
      <c r="EE5" s="180" t="s">
        <v>14</v>
      </c>
      <c r="EF5" s="183" t="s">
        <v>14</v>
      </c>
      <c r="EG5" s="183" t="s">
        <v>14</v>
      </c>
      <c r="EH5" s="183" t="s">
        <v>14</v>
      </c>
      <c r="EI5" s="183" t="s">
        <v>2197</v>
      </c>
      <c r="EJ5" s="183" t="s">
        <v>14</v>
      </c>
      <c r="EK5" s="184">
        <v>44139</v>
      </c>
      <c r="EL5" s="182" t="s">
        <v>2198</v>
      </c>
      <c r="EM5" s="172" t="s">
        <v>14</v>
      </c>
      <c r="EN5" s="176" t="s">
        <v>14</v>
      </c>
      <c r="EO5" s="176" t="s">
        <v>14</v>
      </c>
      <c r="EP5" s="176" t="s">
        <v>14</v>
      </c>
      <c r="EQ5" s="176" t="s">
        <v>2197</v>
      </c>
      <c r="ER5" s="176" t="s">
        <v>14</v>
      </c>
      <c r="ES5" s="173">
        <v>44139</v>
      </c>
      <c r="ET5" s="183" t="s">
        <v>2250</v>
      </c>
      <c r="EU5" s="183">
        <v>91</v>
      </c>
      <c r="EV5" s="183" t="s">
        <v>2220</v>
      </c>
      <c r="EW5" s="183" t="s">
        <v>59</v>
      </c>
      <c r="EX5" s="183">
        <v>3</v>
      </c>
      <c r="EY5" s="183" t="s">
        <v>2249</v>
      </c>
      <c r="EZ5" s="183" t="s">
        <v>2221</v>
      </c>
      <c r="FA5" s="184">
        <v>44160</v>
      </c>
      <c r="FB5" s="182" t="s">
        <v>2195</v>
      </c>
      <c r="FC5" s="176">
        <v>3</v>
      </c>
      <c r="FD5" s="176" t="s">
        <v>14</v>
      </c>
      <c r="FE5" s="176" t="s">
        <v>14</v>
      </c>
      <c r="FF5" s="176" t="s">
        <v>14</v>
      </c>
      <c r="FG5" s="176" t="s">
        <v>2194</v>
      </c>
      <c r="FH5" s="176" t="s">
        <v>14</v>
      </c>
      <c r="FI5" s="173">
        <v>44139</v>
      </c>
      <c r="FJ5" s="182" t="s">
        <v>2207</v>
      </c>
      <c r="FK5" s="183" t="s">
        <v>14</v>
      </c>
      <c r="FL5" s="183" t="s">
        <v>14</v>
      </c>
      <c r="FM5" s="183" t="s">
        <v>14</v>
      </c>
      <c r="FN5" s="183" t="s">
        <v>14</v>
      </c>
      <c r="FO5" s="183" t="s">
        <v>14</v>
      </c>
      <c r="FP5" s="180" t="s">
        <v>14</v>
      </c>
      <c r="FQ5" s="181">
        <v>44139</v>
      </c>
      <c r="FR5" s="182" t="s">
        <v>2208</v>
      </c>
      <c r="FS5" s="176" t="s">
        <v>14</v>
      </c>
      <c r="FT5" s="176" t="s">
        <v>14</v>
      </c>
      <c r="FU5" s="176" t="s">
        <v>14</v>
      </c>
      <c r="FV5" s="176" t="s">
        <v>14</v>
      </c>
      <c r="FW5" s="176" t="s">
        <v>14</v>
      </c>
      <c r="FX5" s="176" t="s">
        <v>14</v>
      </c>
      <c r="FY5" s="173">
        <v>44139</v>
      </c>
      <c r="FZ5" s="183" t="s">
        <v>3430</v>
      </c>
      <c r="GA5" s="183">
        <v>2</v>
      </c>
      <c r="GB5" s="183" t="s">
        <v>3205</v>
      </c>
      <c r="GC5" s="183" t="s">
        <v>21</v>
      </c>
      <c r="GD5" s="183">
        <v>2</v>
      </c>
      <c r="GE5" s="183" t="s">
        <v>14</v>
      </c>
      <c r="GF5" s="183" t="s">
        <v>14</v>
      </c>
      <c r="GG5" s="184">
        <v>44349</v>
      </c>
      <c r="GH5" s="182" t="s">
        <v>3436</v>
      </c>
      <c r="GI5" s="176">
        <v>0</v>
      </c>
      <c r="GJ5" s="176" t="s">
        <v>3205</v>
      </c>
      <c r="GK5" s="176" t="s">
        <v>21</v>
      </c>
      <c r="GL5" s="176">
        <v>2</v>
      </c>
      <c r="GM5" s="176" t="s">
        <v>14</v>
      </c>
      <c r="GN5" s="176" t="s">
        <v>14</v>
      </c>
      <c r="GO5" s="173">
        <v>44349</v>
      </c>
      <c r="GP5" s="183" t="s">
        <v>3431</v>
      </c>
      <c r="GQ5" s="183">
        <v>1</v>
      </c>
      <c r="GR5" s="183" t="s">
        <v>3205</v>
      </c>
      <c r="GS5" s="183" t="s">
        <v>21</v>
      </c>
      <c r="GT5" s="183">
        <v>2</v>
      </c>
      <c r="GU5" s="183" t="s">
        <v>14</v>
      </c>
      <c r="GV5" s="183" t="s">
        <v>14</v>
      </c>
      <c r="GW5" s="184">
        <v>44349</v>
      </c>
      <c r="GX5" s="182" t="s">
        <v>3437</v>
      </c>
      <c r="GY5" s="176">
        <v>0</v>
      </c>
      <c r="GZ5" s="176" t="s">
        <v>3205</v>
      </c>
      <c r="HA5" s="176" t="s">
        <v>21</v>
      </c>
      <c r="HB5" s="176">
        <v>2</v>
      </c>
      <c r="HC5" s="176" t="s">
        <v>14</v>
      </c>
      <c r="HD5" s="176" t="s">
        <v>14</v>
      </c>
      <c r="HE5" s="173">
        <v>44349</v>
      </c>
      <c r="HF5" s="183" t="s">
        <v>3429</v>
      </c>
      <c r="HG5" s="183">
        <v>0</v>
      </c>
      <c r="HH5" s="183" t="s">
        <v>3205</v>
      </c>
      <c r="HI5" s="183" t="s">
        <v>21</v>
      </c>
      <c r="HJ5" s="183">
        <v>2</v>
      </c>
      <c r="HK5" s="183" t="s">
        <v>14</v>
      </c>
      <c r="HL5" s="183" t="s">
        <v>14</v>
      </c>
      <c r="HM5" s="184">
        <v>44349</v>
      </c>
      <c r="HN5" s="182" t="s">
        <v>3435</v>
      </c>
      <c r="HO5" s="176">
        <v>0</v>
      </c>
      <c r="HP5" s="176" t="s">
        <v>3205</v>
      </c>
      <c r="HQ5" s="176" t="s">
        <v>21</v>
      </c>
      <c r="HR5" s="176">
        <v>2</v>
      </c>
      <c r="HS5" s="176" t="s">
        <v>14</v>
      </c>
      <c r="HT5" s="176" t="s">
        <v>14</v>
      </c>
      <c r="HU5" s="173">
        <v>44349</v>
      </c>
      <c r="HV5" s="183" t="s">
        <v>3432</v>
      </c>
      <c r="HW5" s="183">
        <v>1</v>
      </c>
      <c r="HX5" s="183" t="s">
        <v>3205</v>
      </c>
      <c r="HY5" s="183" t="s">
        <v>21</v>
      </c>
      <c r="HZ5" s="183">
        <v>2</v>
      </c>
      <c r="IA5" s="183" t="s">
        <v>14</v>
      </c>
      <c r="IB5" s="183" t="s">
        <v>14</v>
      </c>
      <c r="IC5" s="184">
        <v>44349</v>
      </c>
      <c r="ID5" s="182" t="s">
        <v>3434</v>
      </c>
      <c r="IE5" s="176">
        <v>3</v>
      </c>
      <c r="IF5" s="176" t="s">
        <v>3205</v>
      </c>
      <c r="IG5" s="176" t="s">
        <v>21</v>
      </c>
      <c r="IH5" s="176">
        <v>2</v>
      </c>
      <c r="II5" s="176" t="s">
        <v>14</v>
      </c>
      <c r="IJ5" s="176" t="s">
        <v>14</v>
      </c>
      <c r="IK5" s="173">
        <v>44349</v>
      </c>
      <c r="IL5" s="183" t="s">
        <v>3433</v>
      </c>
      <c r="IM5" s="183">
        <v>1</v>
      </c>
      <c r="IN5" s="183" t="s">
        <v>3205</v>
      </c>
      <c r="IO5" s="183" t="s">
        <v>21</v>
      </c>
      <c r="IP5" s="183">
        <v>2</v>
      </c>
      <c r="IQ5" s="183" t="s">
        <v>14</v>
      </c>
      <c r="IR5" s="183" t="s">
        <v>14</v>
      </c>
      <c r="IS5" s="184">
        <v>44349</v>
      </c>
    </row>
    <row r="6" spans="1:253" s="276" customFormat="1" ht="12.75" customHeight="1" x14ac:dyDescent="0.25">
      <c r="A6" s="276" t="s">
        <v>864</v>
      </c>
      <c r="B6" s="276" t="s">
        <v>7400</v>
      </c>
      <c r="C6" s="276" t="s">
        <v>865</v>
      </c>
      <c r="D6" s="276" t="s">
        <v>866</v>
      </c>
      <c r="E6" s="276" t="s">
        <v>6852</v>
      </c>
      <c r="F6" s="276" t="s">
        <v>2965</v>
      </c>
      <c r="G6" s="171">
        <v>12600000</v>
      </c>
      <c r="H6" s="172" t="s">
        <v>2962</v>
      </c>
      <c r="I6" s="172" t="s">
        <v>21</v>
      </c>
      <c r="J6" s="172">
        <v>2</v>
      </c>
      <c r="K6" s="172" t="s">
        <v>2964</v>
      </c>
      <c r="L6" s="172" t="s">
        <v>2963</v>
      </c>
      <c r="M6" s="173">
        <v>44279</v>
      </c>
      <c r="N6" s="182" t="s">
        <v>2106</v>
      </c>
      <c r="O6" s="174">
        <v>25680</v>
      </c>
      <c r="P6" s="174" t="s">
        <v>2103</v>
      </c>
      <c r="Q6" s="174" t="s">
        <v>41</v>
      </c>
      <c r="R6" s="174">
        <v>1</v>
      </c>
      <c r="S6" s="174" t="s">
        <v>2105</v>
      </c>
      <c r="T6" s="174" t="s">
        <v>2104</v>
      </c>
      <c r="U6" s="175">
        <v>44110</v>
      </c>
      <c r="V6" s="182" t="s">
        <v>2967</v>
      </c>
      <c r="W6" s="172">
        <v>12600000</v>
      </c>
      <c r="X6" s="172" t="s">
        <v>2962</v>
      </c>
      <c r="Y6" s="172" t="s">
        <v>21</v>
      </c>
      <c r="Z6" s="172">
        <v>2</v>
      </c>
      <c r="AA6" s="172" t="s">
        <v>2966</v>
      </c>
      <c r="AB6" s="172" t="s">
        <v>2963</v>
      </c>
      <c r="AC6" s="173">
        <v>44279</v>
      </c>
      <c r="AD6" s="182" t="s">
        <v>2969</v>
      </c>
      <c r="AE6" s="180">
        <v>12600000</v>
      </c>
      <c r="AF6" s="180" t="s">
        <v>2962</v>
      </c>
      <c r="AG6" s="180" t="s">
        <v>21</v>
      </c>
      <c r="AH6" s="180">
        <v>2</v>
      </c>
      <c r="AI6" s="180" t="s">
        <v>2968</v>
      </c>
      <c r="AJ6" s="180" t="s">
        <v>2963</v>
      </c>
      <c r="AK6" s="181">
        <v>44279</v>
      </c>
      <c r="AL6" s="182" t="s">
        <v>2973</v>
      </c>
      <c r="AM6" s="172">
        <v>416000</v>
      </c>
      <c r="AN6" s="172" t="s">
        <v>2970</v>
      </c>
      <c r="AO6" s="172" t="s">
        <v>59</v>
      </c>
      <c r="AP6" s="172">
        <v>3</v>
      </c>
      <c r="AQ6" s="172" t="s">
        <v>2972</v>
      </c>
      <c r="AR6" s="172" t="s">
        <v>2971</v>
      </c>
      <c r="AS6" s="173">
        <v>44279</v>
      </c>
      <c r="AT6" s="183" t="s">
        <v>1254</v>
      </c>
      <c r="AU6" s="180" t="s">
        <v>14</v>
      </c>
      <c r="AV6" s="180" t="s">
        <v>14</v>
      </c>
      <c r="AW6" s="180" t="s">
        <v>14</v>
      </c>
      <c r="AX6" s="180" t="s">
        <v>14</v>
      </c>
      <c r="AY6" s="180" t="s">
        <v>1253</v>
      </c>
      <c r="AZ6" s="180" t="s">
        <v>14</v>
      </c>
      <c r="BA6" s="181">
        <v>43676</v>
      </c>
      <c r="BB6" s="182" t="s">
        <v>879</v>
      </c>
      <c r="BC6" s="172">
        <v>70187</v>
      </c>
      <c r="BD6" s="172" t="s">
        <v>876</v>
      </c>
      <c r="BE6" s="172" t="s">
        <v>21</v>
      </c>
      <c r="BF6" s="172">
        <v>2</v>
      </c>
      <c r="BG6" s="172" t="s">
        <v>878</v>
      </c>
      <c r="BH6" s="172" t="s">
        <v>877</v>
      </c>
      <c r="BI6" s="173">
        <v>43523</v>
      </c>
      <c r="BJ6" s="183" t="s">
        <v>2976</v>
      </c>
      <c r="BK6" s="183">
        <v>262</v>
      </c>
      <c r="BL6" s="183" t="s">
        <v>2974</v>
      </c>
      <c r="BM6" s="183" t="s">
        <v>21</v>
      </c>
      <c r="BN6" s="183">
        <v>2</v>
      </c>
      <c r="BO6" s="183" t="s">
        <v>2975</v>
      </c>
      <c r="BP6" s="180" t="s">
        <v>2074</v>
      </c>
      <c r="BQ6" s="184">
        <v>44279</v>
      </c>
      <c r="BR6" s="182" t="s">
        <v>868</v>
      </c>
      <c r="BS6" s="176" t="s">
        <v>14</v>
      </c>
      <c r="BT6" s="176">
        <v>0</v>
      </c>
      <c r="BU6" s="176" t="s">
        <v>21</v>
      </c>
      <c r="BV6" s="176">
        <v>2</v>
      </c>
      <c r="BW6" s="176" t="s">
        <v>867</v>
      </c>
      <c r="BX6" s="176">
        <v>0</v>
      </c>
      <c r="BY6" s="173">
        <v>43523</v>
      </c>
      <c r="BZ6" s="183" t="s">
        <v>869</v>
      </c>
      <c r="CA6" s="183" t="s">
        <v>14</v>
      </c>
      <c r="CB6" s="183" t="s">
        <v>14</v>
      </c>
      <c r="CC6" s="183" t="s">
        <v>14</v>
      </c>
      <c r="CD6" s="183" t="s">
        <v>14</v>
      </c>
      <c r="CE6" s="183" t="s">
        <v>867</v>
      </c>
      <c r="CF6" s="183" t="s">
        <v>14</v>
      </c>
      <c r="CG6" s="184">
        <v>43523</v>
      </c>
      <c r="CH6" s="182" t="s">
        <v>7716</v>
      </c>
      <c r="CI6" s="183" t="e">
        <v>#N/A</v>
      </c>
      <c r="CJ6" s="183" t="e">
        <v>#N/A</v>
      </c>
      <c r="CK6" s="183" t="e">
        <v>#N/A</v>
      </c>
      <c r="CL6" s="183" t="e">
        <v>#N/A</v>
      </c>
      <c r="CM6" s="183" t="e">
        <v>#N/A</v>
      </c>
      <c r="CN6" s="183" t="e">
        <v>#N/A</v>
      </c>
      <c r="CO6" s="185" t="e">
        <v>#N/A</v>
      </c>
      <c r="CP6" s="183" t="s">
        <v>875</v>
      </c>
      <c r="CQ6" s="176">
        <v>444</v>
      </c>
      <c r="CR6" s="176" t="s">
        <v>872</v>
      </c>
      <c r="CS6" s="176" t="s">
        <v>21</v>
      </c>
      <c r="CT6" s="176">
        <v>2</v>
      </c>
      <c r="CU6" s="176" t="s">
        <v>874</v>
      </c>
      <c r="CV6" s="176" t="s">
        <v>873</v>
      </c>
      <c r="CW6" s="173">
        <v>43523</v>
      </c>
      <c r="CX6" s="183" t="s">
        <v>2978</v>
      </c>
      <c r="CY6" s="180">
        <v>2400000</v>
      </c>
      <c r="CZ6" s="180" t="s">
        <v>2977</v>
      </c>
      <c r="DA6" s="180" t="s">
        <v>21</v>
      </c>
      <c r="DB6" s="180">
        <v>2</v>
      </c>
      <c r="DC6" s="180" t="s">
        <v>2979</v>
      </c>
      <c r="DD6" s="180" t="s">
        <v>2963</v>
      </c>
      <c r="DE6" s="186">
        <v>44279</v>
      </c>
      <c r="DF6" s="182" t="s">
        <v>2980</v>
      </c>
      <c r="DG6" s="172">
        <v>0</v>
      </c>
      <c r="DH6" s="176" t="s">
        <v>2977</v>
      </c>
      <c r="DI6" s="176" t="s">
        <v>21</v>
      </c>
      <c r="DJ6" s="176">
        <v>2</v>
      </c>
      <c r="DK6" s="176" t="s">
        <v>2979</v>
      </c>
      <c r="DL6" s="176" t="s">
        <v>2963</v>
      </c>
      <c r="DM6" s="173">
        <v>44279</v>
      </c>
      <c r="DN6" s="183" t="s">
        <v>2981</v>
      </c>
      <c r="DO6" s="180">
        <v>10200000</v>
      </c>
      <c r="DP6" s="183" t="s">
        <v>2977</v>
      </c>
      <c r="DQ6" s="183" t="s">
        <v>21</v>
      </c>
      <c r="DR6" s="183">
        <v>2</v>
      </c>
      <c r="DS6" s="183" t="s">
        <v>2979</v>
      </c>
      <c r="DT6" s="183" t="s">
        <v>2963</v>
      </c>
      <c r="DU6" s="184">
        <v>44279</v>
      </c>
      <c r="DV6" s="182" t="s">
        <v>2982</v>
      </c>
      <c r="DW6" s="172">
        <v>1272000</v>
      </c>
      <c r="DX6" s="176" t="s">
        <v>2977</v>
      </c>
      <c r="DY6" s="176" t="s">
        <v>21</v>
      </c>
      <c r="DZ6" s="176">
        <v>2</v>
      </c>
      <c r="EA6" s="176" t="s">
        <v>2979</v>
      </c>
      <c r="EB6" s="176" t="s">
        <v>2963</v>
      </c>
      <c r="EC6" s="173">
        <v>44279</v>
      </c>
      <c r="ED6" s="183" t="s">
        <v>2983</v>
      </c>
      <c r="EE6" s="180">
        <v>1032000</v>
      </c>
      <c r="EF6" s="183" t="s">
        <v>2977</v>
      </c>
      <c r="EG6" s="183" t="s">
        <v>21</v>
      </c>
      <c r="EH6" s="183">
        <v>2</v>
      </c>
      <c r="EI6" s="183" t="s">
        <v>2979</v>
      </c>
      <c r="EJ6" s="183" t="s">
        <v>2963</v>
      </c>
      <c r="EK6" s="184">
        <v>44279</v>
      </c>
      <c r="EL6" s="182" t="s">
        <v>2984</v>
      </c>
      <c r="EM6" s="172">
        <v>96000</v>
      </c>
      <c r="EN6" s="176" t="s">
        <v>2977</v>
      </c>
      <c r="EO6" s="176" t="s">
        <v>21</v>
      </c>
      <c r="EP6" s="176">
        <v>2</v>
      </c>
      <c r="EQ6" s="176" t="s">
        <v>2979</v>
      </c>
      <c r="ER6" s="176" t="s">
        <v>2963</v>
      </c>
      <c r="ES6" s="173">
        <v>44279</v>
      </c>
      <c r="ET6" s="183" t="s">
        <v>2691</v>
      </c>
      <c r="EU6" s="183">
        <v>227</v>
      </c>
      <c r="EV6" s="183" t="s">
        <v>2689</v>
      </c>
      <c r="EW6" s="183" t="s">
        <v>21</v>
      </c>
      <c r="EX6" s="183">
        <v>2</v>
      </c>
      <c r="EY6" s="183" t="s">
        <v>2690</v>
      </c>
      <c r="EZ6" s="183" t="s">
        <v>2074</v>
      </c>
      <c r="FA6" s="184">
        <v>44225</v>
      </c>
      <c r="FB6" s="182" t="s">
        <v>871</v>
      </c>
      <c r="FC6" s="176">
        <v>5</v>
      </c>
      <c r="FD6" s="176">
        <v>0</v>
      </c>
      <c r="FE6" s="176" t="s">
        <v>21</v>
      </c>
      <c r="FF6" s="176">
        <v>2</v>
      </c>
      <c r="FG6" s="176" t="s">
        <v>870</v>
      </c>
      <c r="FH6" s="176">
        <v>0</v>
      </c>
      <c r="FI6" s="173">
        <v>43523</v>
      </c>
      <c r="FJ6" s="182" t="s">
        <v>880</v>
      </c>
      <c r="FK6" s="183" t="s">
        <v>14</v>
      </c>
      <c r="FL6" s="183">
        <v>0</v>
      </c>
      <c r="FM6" s="183" t="s">
        <v>21</v>
      </c>
      <c r="FN6" s="183">
        <v>2</v>
      </c>
      <c r="FO6" s="183">
        <v>0</v>
      </c>
      <c r="FP6" s="180">
        <v>0</v>
      </c>
      <c r="FQ6" s="181">
        <v>43523</v>
      </c>
      <c r="FR6" s="182" t="s">
        <v>881</v>
      </c>
      <c r="FS6" s="176" t="s">
        <v>14</v>
      </c>
      <c r="FT6" s="176">
        <v>0</v>
      </c>
      <c r="FU6" s="176" t="s">
        <v>21</v>
      </c>
      <c r="FV6" s="176">
        <v>2</v>
      </c>
      <c r="FW6" s="176">
        <v>0</v>
      </c>
      <c r="FX6" s="176">
        <v>0</v>
      </c>
      <c r="FY6" s="173">
        <v>43523</v>
      </c>
      <c r="FZ6" s="183" t="s">
        <v>3825</v>
      </c>
      <c r="GA6" s="183">
        <v>0</v>
      </c>
      <c r="GB6" s="183" t="s">
        <v>3205</v>
      </c>
      <c r="GC6" s="183" t="s">
        <v>21</v>
      </c>
      <c r="GD6" s="183">
        <v>2</v>
      </c>
      <c r="GE6" s="183" t="s">
        <v>14</v>
      </c>
      <c r="GF6" s="183" t="s">
        <v>14</v>
      </c>
      <c r="GG6" s="184">
        <v>44356</v>
      </c>
      <c r="GH6" s="182" t="s">
        <v>3831</v>
      </c>
      <c r="GI6" s="176">
        <v>2</v>
      </c>
      <c r="GJ6" s="176" t="s">
        <v>3205</v>
      </c>
      <c r="GK6" s="176" t="s">
        <v>21</v>
      </c>
      <c r="GL6" s="176">
        <v>2</v>
      </c>
      <c r="GM6" s="176" t="s">
        <v>14</v>
      </c>
      <c r="GN6" s="176" t="s">
        <v>14</v>
      </c>
      <c r="GO6" s="173">
        <v>44356</v>
      </c>
      <c r="GP6" s="183" t="s">
        <v>3826</v>
      </c>
      <c r="GQ6" s="183">
        <v>0</v>
      </c>
      <c r="GR6" s="183" t="s">
        <v>3205</v>
      </c>
      <c r="GS6" s="183" t="s">
        <v>21</v>
      </c>
      <c r="GT6" s="183">
        <v>2</v>
      </c>
      <c r="GU6" s="183" t="s">
        <v>14</v>
      </c>
      <c r="GV6" s="183" t="s">
        <v>14</v>
      </c>
      <c r="GW6" s="184">
        <v>44356</v>
      </c>
      <c r="GX6" s="182" t="s">
        <v>3832</v>
      </c>
      <c r="GY6" s="176">
        <v>0</v>
      </c>
      <c r="GZ6" s="176" t="s">
        <v>3205</v>
      </c>
      <c r="HA6" s="176" t="s">
        <v>21</v>
      </c>
      <c r="HB6" s="176">
        <v>2</v>
      </c>
      <c r="HC6" s="176" t="s">
        <v>14</v>
      </c>
      <c r="HD6" s="176" t="s">
        <v>14</v>
      </c>
      <c r="HE6" s="173">
        <v>44356</v>
      </c>
      <c r="HF6" s="183" t="s">
        <v>3824</v>
      </c>
      <c r="HG6" s="183">
        <v>0</v>
      </c>
      <c r="HH6" s="183" t="s">
        <v>3205</v>
      </c>
      <c r="HI6" s="183" t="s">
        <v>21</v>
      </c>
      <c r="HJ6" s="183">
        <v>2</v>
      </c>
      <c r="HK6" s="183" t="s">
        <v>14</v>
      </c>
      <c r="HL6" s="183" t="s">
        <v>14</v>
      </c>
      <c r="HM6" s="184">
        <v>44356</v>
      </c>
      <c r="HN6" s="182" t="s">
        <v>3830</v>
      </c>
      <c r="HO6" s="176">
        <v>0</v>
      </c>
      <c r="HP6" s="176" t="s">
        <v>3205</v>
      </c>
      <c r="HQ6" s="176" t="s">
        <v>21</v>
      </c>
      <c r="HR6" s="176">
        <v>2</v>
      </c>
      <c r="HS6" s="176" t="s">
        <v>14</v>
      </c>
      <c r="HT6" s="176" t="s">
        <v>14</v>
      </c>
      <c r="HU6" s="173">
        <v>44356</v>
      </c>
      <c r="HV6" s="183" t="s">
        <v>3827</v>
      </c>
      <c r="HW6" s="183">
        <v>0</v>
      </c>
      <c r="HX6" s="183" t="s">
        <v>3205</v>
      </c>
      <c r="HY6" s="183" t="s">
        <v>21</v>
      </c>
      <c r="HZ6" s="183">
        <v>2</v>
      </c>
      <c r="IA6" s="183" t="s">
        <v>14</v>
      </c>
      <c r="IB6" s="183" t="s">
        <v>14</v>
      </c>
      <c r="IC6" s="184">
        <v>44356</v>
      </c>
      <c r="ID6" s="182" t="s">
        <v>3829</v>
      </c>
      <c r="IE6" s="176">
        <v>0</v>
      </c>
      <c r="IF6" s="176" t="s">
        <v>3205</v>
      </c>
      <c r="IG6" s="176" t="s">
        <v>21</v>
      </c>
      <c r="IH6" s="176">
        <v>2</v>
      </c>
      <c r="II6" s="176" t="s">
        <v>14</v>
      </c>
      <c r="IJ6" s="176" t="s">
        <v>14</v>
      </c>
      <c r="IK6" s="173">
        <v>44356</v>
      </c>
      <c r="IL6" s="183" t="s">
        <v>3828</v>
      </c>
      <c r="IM6" s="183">
        <v>3</v>
      </c>
      <c r="IN6" s="183" t="s">
        <v>3205</v>
      </c>
      <c r="IO6" s="183" t="s">
        <v>21</v>
      </c>
      <c r="IP6" s="183">
        <v>2</v>
      </c>
      <c r="IQ6" s="183" t="s">
        <v>14</v>
      </c>
      <c r="IR6" s="183" t="s">
        <v>14</v>
      </c>
      <c r="IS6" s="184">
        <v>44356</v>
      </c>
    </row>
    <row r="7" spans="1:253" s="276" customFormat="1" ht="12.75" customHeight="1" x14ac:dyDescent="0.25">
      <c r="A7" s="276" t="s">
        <v>529</v>
      </c>
      <c r="B7" s="276" t="s">
        <v>7405</v>
      </c>
      <c r="C7" s="276" t="s">
        <v>530</v>
      </c>
      <c r="D7" s="276" t="s">
        <v>531</v>
      </c>
      <c r="E7" s="276" t="s">
        <v>6857</v>
      </c>
      <c r="F7" s="276" t="s">
        <v>2957</v>
      </c>
      <c r="G7" s="171">
        <v>21135000</v>
      </c>
      <c r="H7" s="172" t="s">
        <v>2954</v>
      </c>
      <c r="I7" s="172" t="s">
        <v>21</v>
      </c>
      <c r="J7" s="172">
        <v>2</v>
      </c>
      <c r="K7" s="172" t="s">
        <v>2956</v>
      </c>
      <c r="L7" s="172" t="s">
        <v>2955</v>
      </c>
      <c r="M7" s="173">
        <v>44278</v>
      </c>
      <c r="N7" s="182" t="s">
        <v>4660</v>
      </c>
      <c r="O7" s="174">
        <v>166445</v>
      </c>
      <c r="P7" s="174" t="s">
        <v>4657</v>
      </c>
      <c r="Q7" s="174" t="s">
        <v>41</v>
      </c>
      <c r="R7" s="174">
        <v>1</v>
      </c>
      <c r="S7" s="174" t="s">
        <v>4659</v>
      </c>
      <c r="T7" s="174" t="s">
        <v>4658</v>
      </c>
      <c r="U7" s="175">
        <v>44377</v>
      </c>
      <c r="V7" s="182" t="s">
        <v>4664</v>
      </c>
      <c r="W7" s="172">
        <v>3523000</v>
      </c>
      <c r="X7" s="172" t="s">
        <v>4661</v>
      </c>
      <c r="Y7" s="172" t="s">
        <v>41</v>
      </c>
      <c r="Z7" s="172">
        <v>1</v>
      </c>
      <c r="AA7" s="172" t="s">
        <v>4663</v>
      </c>
      <c r="AB7" s="172" t="s">
        <v>4662</v>
      </c>
      <c r="AC7" s="173">
        <v>44377</v>
      </c>
      <c r="AD7" s="182" t="s">
        <v>4666</v>
      </c>
      <c r="AE7" s="180">
        <v>3442000</v>
      </c>
      <c r="AF7" s="180" t="s">
        <v>4661</v>
      </c>
      <c r="AG7" s="180" t="s">
        <v>41</v>
      </c>
      <c r="AH7" s="180">
        <v>1</v>
      </c>
      <c r="AI7" s="180" t="s">
        <v>4665</v>
      </c>
      <c r="AJ7" s="180" t="s">
        <v>4662</v>
      </c>
      <c r="AK7" s="181">
        <v>44377</v>
      </c>
      <c r="AL7" s="182" t="s">
        <v>5815</v>
      </c>
      <c r="AM7" s="172">
        <v>1442000</v>
      </c>
      <c r="AN7" s="172" t="s">
        <v>5812</v>
      </c>
      <c r="AO7" s="172" t="s">
        <v>41</v>
      </c>
      <c r="AP7" s="172">
        <v>1</v>
      </c>
      <c r="AQ7" s="172" t="s">
        <v>5814</v>
      </c>
      <c r="AR7" s="172" t="s">
        <v>5813</v>
      </c>
      <c r="AS7" s="173">
        <v>44519</v>
      </c>
      <c r="AT7" s="183" t="s">
        <v>538</v>
      </c>
      <c r="AU7" s="180" t="s">
        <v>14</v>
      </c>
      <c r="AV7" s="180">
        <v>0</v>
      </c>
      <c r="AW7" s="180" t="s">
        <v>14</v>
      </c>
      <c r="AX7" s="180" t="s">
        <v>14</v>
      </c>
      <c r="AY7" s="180">
        <v>0</v>
      </c>
      <c r="AZ7" s="180">
        <v>0</v>
      </c>
      <c r="BA7" s="181">
        <v>43511</v>
      </c>
      <c r="BB7" s="182" t="s">
        <v>537</v>
      </c>
      <c r="BC7" s="172" t="s">
        <v>14</v>
      </c>
      <c r="BD7" s="172">
        <v>0</v>
      </c>
      <c r="BE7" s="172" t="s">
        <v>14</v>
      </c>
      <c r="BF7" s="172" t="s">
        <v>14</v>
      </c>
      <c r="BG7" s="172">
        <v>0</v>
      </c>
      <c r="BH7" s="172">
        <v>0</v>
      </c>
      <c r="BI7" s="173">
        <v>43511</v>
      </c>
      <c r="BJ7" s="183" t="s">
        <v>5818</v>
      </c>
      <c r="BK7" s="183">
        <v>1341</v>
      </c>
      <c r="BL7" s="183" t="s">
        <v>5816</v>
      </c>
      <c r="BM7" s="183" t="s">
        <v>41</v>
      </c>
      <c r="BN7" s="183">
        <v>1</v>
      </c>
      <c r="BO7" s="183" t="s">
        <v>5817</v>
      </c>
      <c r="BP7" s="180" t="s">
        <v>3009</v>
      </c>
      <c r="BQ7" s="184">
        <v>44519</v>
      </c>
      <c r="BR7" s="182" t="s">
        <v>532</v>
      </c>
      <c r="BS7" s="176" t="s">
        <v>14</v>
      </c>
      <c r="BT7" s="176">
        <v>0</v>
      </c>
      <c r="BU7" s="176" t="s">
        <v>14</v>
      </c>
      <c r="BV7" s="176" t="s">
        <v>14</v>
      </c>
      <c r="BW7" s="176">
        <v>0</v>
      </c>
      <c r="BX7" s="176">
        <v>0</v>
      </c>
      <c r="BY7" s="173">
        <v>43511</v>
      </c>
      <c r="BZ7" s="183" t="s">
        <v>533</v>
      </c>
      <c r="CA7" s="183" t="s">
        <v>14</v>
      </c>
      <c r="CB7" s="183">
        <v>0</v>
      </c>
      <c r="CC7" s="183" t="s">
        <v>14</v>
      </c>
      <c r="CD7" s="183" t="s">
        <v>14</v>
      </c>
      <c r="CE7" s="183">
        <v>0</v>
      </c>
      <c r="CF7" s="183">
        <v>0</v>
      </c>
      <c r="CG7" s="184">
        <v>43511</v>
      </c>
      <c r="CH7" s="182" t="s">
        <v>7717</v>
      </c>
      <c r="CI7" s="183" t="e">
        <v>#N/A</v>
      </c>
      <c r="CJ7" s="183" t="e">
        <v>#N/A</v>
      </c>
      <c r="CK7" s="183" t="e">
        <v>#N/A</v>
      </c>
      <c r="CL7" s="183" t="e">
        <v>#N/A</v>
      </c>
      <c r="CM7" s="183" t="e">
        <v>#N/A</v>
      </c>
      <c r="CN7" s="183" t="e">
        <v>#N/A</v>
      </c>
      <c r="CO7" s="185" t="e">
        <v>#N/A</v>
      </c>
      <c r="CP7" s="183" t="s">
        <v>536</v>
      </c>
      <c r="CQ7" s="176" t="s">
        <v>14</v>
      </c>
      <c r="CR7" s="176">
        <v>0</v>
      </c>
      <c r="CS7" s="176" t="s">
        <v>21</v>
      </c>
      <c r="CT7" s="176">
        <v>2</v>
      </c>
      <c r="CU7" s="176">
        <v>0</v>
      </c>
      <c r="CV7" s="176">
        <v>0</v>
      </c>
      <c r="CW7" s="173">
        <v>43511</v>
      </c>
      <c r="CX7" s="183" t="s">
        <v>4667</v>
      </c>
      <c r="CY7" s="180">
        <v>1442000</v>
      </c>
      <c r="CZ7" s="180" t="s">
        <v>4661</v>
      </c>
      <c r="DA7" s="180" t="s">
        <v>41</v>
      </c>
      <c r="DB7" s="180">
        <v>1</v>
      </c>
      <c r="DC7" s="180" t="s">
        <v>3321</v>
      </c>
      <c r="DD7" s="180" t="s">
        <v>4662</v>
      </c>
      <c r="DE7" s="186">
        <v>44377</v>
      </c>
      <c r="DF7" s="182" t="s">
        <v>4668</v>
      </c>
      <c r="DG7" s="172">
        <v>81000</v>
      </c>
      <c r="DH7" s="176" t="s">
        <v>4661</v>
      </c>
      <c r="DI7" s="176" t="s">
        <v>41</v>
      </c>
      <c r="DJ7" s="176">
        <v>1</v>
      </c>
      <c r="DK7" s="176" t="s">
        <v>3321</v>
      </c>
      <c r="DL7" s="176" t="s">
        <v>4662</v>
      </c>
      <c r="DM7" s="173">
        <v>44377</v>
      </c>
      <c r="DN7" s="183" t="s">
        <v>4669</v>
      </c>
      <c r="DO7" s="180">
        <v>2000000</v>
      </c>
      <c r="DP7" s="183" t="s">
        <v>4661</v>
      </c>
      <c r="DQ7" s="183" t="s">
        <v>41</v>
      </c>
      <c r="DR7" s="183">
        <v>1</v>
      </c>
      <c r="DS7" s="183" t="s">
        <v>3321</v>
      </c>
      <c r="DT7" s="183" t="s">
        <v>4662</v>
      </c>
      <c r="DU7" s="184">
        <v>44377</v>
      </c>
      <c r="DV7" s="182" t="s">
        <v>4670</v>
      </c>
      <c r="DW7" s="172">
        <v>983000</v>
      </c>
      <c r="DX7" s="176" t="s">
        <v>4661</v>
      </c>
      <c r="DY7" s="176" t="s">
        <v>41</v>
      </c>
      <c r="DZ7" s="176">
        <v>1</v>
      </c>
      <c r="EA7" s="176" t="s">
        <v>3321</v>
      </c>
      <c r="EB7" s="176" t="s">
        <v>4662</v>
      </c>
      <c r="EC7" s="173">
        <v>44377</v>
      </c>
      <c r="ED7" s="183" t="s">
        <v>4671</v>
      </c>
      <c r="EE7" s="180">
        <v>175000</v>
      </c>
      <c r="EF7" s="183" t="s">
        <v>4661</v>
      </c>
      <c r="EG7" s="183" t="s">
        <v>41</v>
      </c>
      <c r="EH7" s="183">
        <v>1</v>
      </c>
      <c r="EI7" s="183" t="s">
        <v>3321</v>
      </c>
      <c r="EJ7" s="183" t="s">
        <v>4662</v>
      </c>
      <c r="EK7" s="184">
        <v>44377</v>
      </c>
      <c r="EL7" s="182" t="s">
        <v>4672</v>
      </c>
      <c r="EM7" s="172">
        <v>284000</v>
      </c>
      <c r="EN7" s="176" t="s">
        <v>4661</v>
      </c>
      <c r="EO7" s="176" t="s">
        <v>41</v>
      </c>
      <c r="EP7" s="176">
        <v>1</v>
      </c>
      <c r="EQ7" s="176" t="s">
        <v>3321</v>
      </c>
      <c r="ER7" s="176" t="s">
        <v>4662</v>
      </c>
      <c r="ES7" s="173">
        <v>44377</v>
      </c>
      <c r="ET7" s="183" t="s">
        <v>2961</v>
      </c>
      <c r="EU7" s="183">
        <v>566</v>
      </c>
      <c r="EV7" s="183" t="s">
        <v>2958</v>
      </c>
      <c r="EW7" s="183" t="s">
        <v>21</v>
      </c>
      <c r="EX7" s="183">
        <v>2</v>
      </c>
      <c r="EY7" s="183" t="s">
        <v>2960</v>
      </c>
      <c r="EZ7" s="183" t="s">
        <v>2959</v>
      </c>
      <c r="FA7" s="184">
        <v>44278</v>
      </c>
      <c r="FB7" s="182" t="s">
        <v>535</v>
      </c>
      <c r="FC7" s="176">
        <v>4</v>
      </c>
      <c r="FD7" s="176">
        <v>0</v>
      </c>
      <c r="FE7" s="176" t="s">
        <v>21</v>
      </c>
      <c r="FF7" s="176">
        <v>2</v>
      </c>
      <c r="FG7" s="176" t="s">
        <v>534</v>
      </c>
      <c r="FH7" s="176">
        <v>0</v>
      </c>
      <c r="FI7" s="173">
        <v>43511</v>
      </c>
      <c r="FJ7" s="182" t="s">
        <v>1944</v>
      </c>
      <c r="FK7" s="183" t="s">
        <v>14</v>
      </c>
      <c r="FL7" s="183" t="s">
        <v>14</v>
      </c>
      <c r="FM7" s="183" t="s">
        <v>14</v>
      </c>
      <c r="FN7" s="183" t="s">
        <v>14</v>
      </c>
      <c r="FO7" s="183" t="s">
        <v>1943</v>
      </c>
      <c r="FP7" s="180" t="s">
        <v>14</v>
      </c>
      <c r="FQ7" s="181">
        <v>44001</v>
      </c>
      <c r="FR7" s="182" t="s">
        <v>1945</v>
      </c>
      <c r="FS7" s="176" t="s">
        <v>14</v>
      </c>
      <c r="FT7" s="176" t="s">
        <v>14</v>
      </c>
      <c r="FU7" s="176" t="s">
        <v>14</v>
      </c>
      <c r="FV7" s="176" t="s">
        <v>14</v>
      </c>
      <c r="FW7" s="176" t="s">
        <v>1943</v>
      </c>
      <c r="FX7" s="176" t="s">
        <v>14</v>
      </c>
      <c r="FY7" s="173">
        <v>44001</v>
      </c>
      <c r="FZ7" s="183" t="s">
        <v>3718</v>
      </c>
      <c r="GA7" s="183">
        <v>0</v>
      </c>
      <c r="GB7" s="183" t="s">
        <v>3205</v>
      </c>
      <c r="GC7" s="183" t="s">
        <v>21</v>
      </c>
      <c r="GD7" s="183">
        <v>2</v>
      </c>
      <c r="GE7" s="183" t="s">
        <v>14</v>
      </c>
      <c r="GF7" s="183" t="s">
        <v>14</v>
      </c>
      <c r="GG7" s="184">
        <v>44355</v>
      </c>
      <c r="GH7" s="182" t="s">
        <v>3724</v>
      </c>
      <c r="GI7" s="176">
        <v>2</v>
      </c>
      <c r="GJ7" s="176" t="s">
        <v>3205</v>
      </c>
      <c r="GK7" s="176" t="s">
        <v>21</v>
      </c>
      <c r="GL7" s="176">
        <v>2</v>
      </c>
      <c r="GM7" s="176" t="s">
        <v>14</v>
      </c>
      <c r="GN7" s="176" t="s">
        <v>14</v>
      </c>
      <c r="GO7" s="173">
        <v>44355</v>
      </c>
      <c r="GP7" s="183" t="s">
        <v>3719</v>
      </c>
      <c r="GQ7" s="183">
        <v>2</v>
      </c>
      <c r="GR7" s="183" t="s">
        <v>3205</v>
      </c>
      <c r="GS7" s="183" t="s">
        <v>21</v>
      </c>
      <c r="GT7" s="183">
        <v>2</v>
      </c>
      <c r="GU7" s="183" t="s">
        <v>14</v>
      </c>
      <c r="GV7" s="183" t="s">
        <v>14</v>
      </c>
      <c r="GW7" s="184">
        <v>44355</v>
      </c>
      <c r="GX7" s="182" t="s">
        <v>3725</v>
      </c>
      <c r="GY7" s="176">
        <v>0</v>
      </c>
      <c r="GZ7" s="176" t="s">
        <v>3205</v>
      </c>
      <c r="HA7" s="176" t="s">
        <v>21</v>
      </c>
      <c r="HB7" s="176">
        <v>2</v>
      </c>
      <c r="HC7" s="176" t="s">
        <v>14</v>
      </c>
      <c r="HD7" s="176" t="s">
        <v>14</v>
      </c>
      <c r="HE7" s="173">
        <v>44355</v>
      </c>
      <c r="HF7" s="183" t="s">
        <v>3717</v>
      </c>
      <c r="HG7" s="183">
        <v>0</v>
      </c>
      <c r="HH7" s="183" t="s">
        <v>3205</v>
      </c>
      <c r="HI7" s="183" t="s">
        <v>21</v>
      </c>
      <c r="HJ7" s="183">
        <v>2</v>
      </c>
      <c r="HK7" s="183" t="s">
        <v>14</v>
      </c>
      <c r="HL7" s="183" t="s">
        <v>14</v>
      </c>
      <c r="HM7" s="184">
        <v>44355</v>
      </c>
      <c r="HN7" s="182" t="s">
        <v>3723</v>
      </c>
      <c r="HO7" s="176">
        <v>3</v>
      </c>
      <c r="HP7" s="176" t="s">
        <v>3205</v>
      </c>
      <c r="HQ7" s="176" t="s">
        <v>21</v>
      </c>
      <c r="HR7" s="176">
        <v>2</v>
      </c>
      <c r="HS7" s="176" t="s">
        <v>14</v>
      </c>
      <c r="HT7" s="176" t="s">
        <v>14</v>
      </c>
      <c r="HU7" s="173">
        <v>44355</v>
      </c>
      <c r="HV7" s="183" t="s">
        <v>3720</v>
      </c>
      <c r="HW7" s="183">
        <v>2</v>
      </c>
      <c r="HX7" s="183" t="s">
        <v>3205</v>
      </c>
      <c r="HY7" s="183" t="s">
        <v>21</v>
      </c>
      <c r="HZ7" s="183">
        <v>2</v>
      </c>
      <c r="IA7" s="183" t="s">
        <v>14</v>
      </c>
      <c r="IB7" s="183" t="s">
        <v>14</v>
      </c>
      <c r="IC7" s="184">
        <v>44355</v>
      </c>
      <c r="ID7" s="182" t="s">
        <v>3722</v>
      </c>
      <c r="IE7" s="176">
        <v>0</v>
      </c>
      <c r="IF7" s="176" t="s">
        <v>3205</v>
      </c>
      <c r="IG7" s="176" t="s">
        <v>21</v>
      </c>
      <c r="IH7" s="176">
        <v>2</v>
      </c>
      <c r="II7" s="176" t="s">
        <v>14</v>
      </c>
      <c r="IJ7" s="176" t="s">
        <v>14</v>
      </c>
      <c r="IK7" s="173">
        <v>44355</v>
      </c>
      <c r="IL7" s="183" t="s">
        <v>3721</v>
      </c>
      <c r="IM7" s="183">
        <v>3</v>
      </c>
      <c r="IN7" s="183" t="s">
        <v>3205</v>
      </c>
      <c r="IO7" s="183" t="s">
        <v>21</v>
      </c>
      <c r="IP7" s="183">
        <v>2</v>
      </c>
      <c r="IQ7" s="183" t="s">
        <v>14</v>
      </c>
      <c r="IR7" s="183" t="s">
        <v>14</v>
      </c>
      <c r="IS7" s="184">
        <v>44355</v>
      </c>
    </row>
    <row r="8" spans="1:253" s="276" customFormat="1" ht="12.75" customHeight="1" x14ac:dyDescent="0.25">
      <c r="A8" s="276" t="s">
        <v>190</v>
      </c>
      <c r="B8" s="276" t="s">
        <v>7413</v>
      </c>
      <c r="C8" s="276" t="s">
        <v>191</v>
      </c>
      <c r="D8" s="276" t="s">
        <v>192</v>
      </c>
      <c r="E8" s="276" t="s">
        <v>6858</v>
      </c>
      <c r="F8" s="276" t="s">
        <v>5639</v>
      </c>
      <c r="G8" s="171">
        <v>143203000</v>
      </c>
      <c r="H8" s="172" t="s">
        <v>5636</v>
      </c>
      <c r="I8" s="172" t="s">
        <v>21</v>
      </c>
      <c r="J8" s="172">
        <v>2</v>
      </c>
      <c r="K8" s="172" t="s">
        <v>5638</v>
      </c>
      <c r="L8" s="172" t="s">
        <v>5637</v>
      </c>
      <c r="M8" s="173">
        <v>44516</v>
      </c>
      <c r="N8" s="182" t="s">
        <v>2446</v>
      </c>
      <c r="O8" s="174">
        <v>650</v>
      </c>
      <c r="P8" s="174" t="s">
        <v>2443</v>
      </c>
      <c r="Q8" s="174" t="s">
        <v>41</v>
      </c>
      <c r="R8" s="174">
        <v>1</v>
      </c>
      <c r="S8" s="174" t="s">
        <v>2445</v>
      </c>
      <c r="T8" s="174" t="s">
        <v>2444</v>
      </c>
      <c r="U8" s="175">
        <v>44223</v>
      </c>
      <c r="V8" s="182" t="s">
        <v>3191</v>
      </c>
      <c r="W8" s="172">
        <v>1356000</v>
      </c>
      <c r="X8" s="172" t="s">
        <v>3188</v>
      </c>
      <c r="Y8" s="172" t="s">
        <v>41</v>
      </c>
      <c r="Z8" s="172">
        <v>1</v>
      </c>
      <c r="AA8" s="172" t="s">
        <v>3190</v>
      </c>
      <c r="AB8" s="172" t="s">
        <v>3189</v>
      </c>
      <c r="AC8" s="173">
        <v>44334</v>
      </c>
      <c r="AD8" s="182" t="s">
        <v>3192</v>
      </c>
      <c r="AE8" s="180">
        <v>1356000</v>
      </c>
      <c r="AF8" s="180" t="s">
        <v>3188</v>
      </c>
      <c r="AG8" s="180" t="s">
        <v>41</v>
      </c>
      <c r="AH8" s="180">
        <v>1</v>
      </c>
      <c r="AI8" s="180" t="s">
        <v>3190</v>
      </c>
      <c r="AJ8" s="180" t="s">
        <v>3189</v>
      </c>
      <c r="AK8" s="181">
        <v>44334</v>
      </c>
      <c r="AL8" s="182" t="s">
        <v>3194</v>
      </c>
      <c r="AM8" s="172">
        <v>884000</v>
      </c>
      <c r="AN8" s="172" t="s">
        <v>3188</v>
      </c>
      <c r="AO8" s="172" t="s">
        <v>41</v>
      </c>
      <c r="AP8" s="172">
        <v>1</v>
      </c>
      <c r="AQ8" s="172" t="s">
        <v>3193</v>
      </c>
      <c r="AR8" s="172" t="s">
        <v>3189</v>
      </c>
      <c r="AS8" s="173">
        <v>44334</v>
      </c>
      <c r="AT8" s="183" t="s">
        <v>3199</v>
      </c>
      <c r="AU8" s="180">
        <v>607</v>
      </c>
      <c r="AV8" s="180" t="s">
        <v>3196</v>
      </c>
      <c r="AW8" s="180" t="s">
        <v>41</v>
      </c>
      <c r="AX8" s="180">
        <v>1</v>
      </c>
      <c r="AY8" s="180" t="s">
        <v>3198</v>
      </c>
      <c r="AZ8" s="180" t="s">
        <v>3197</v>
      </c>
      <c r="BA8" s="181">
        <v>44334</v>
      </c>
      <c r="BB8" s="182" t="s">
        <v>3195</v>
      </c>
      <c r="BC8" s="172">
        <v>0</v>
      </c>
      <c r="BD8" s="172" t="s">
        <v>14</v>
      </c>
      <c r="BE8" s="172" t="s">
        <v>14</v>
      </c>
      <c r="BF8" s="172" t="s">
        <v>14</v>
      </c>
      <c r="BG8" s="172" t="s">
        <v>14</v>
      </c>
      <c r="BH8" s="172" t="s">
        <v>14</v>
      </c>
      <c r="BI8" s="173">
        <v>44334</v>
      </c>
      <c r="BJ8" s="183" t="s">
        <v>5626</v>
      </c>
      <c r="BK8" s="183" t="s">
        <v>14</v>
      </c>
      <c r="BL8" s="183" t="s">
        <v>14</v>
      </c>
      <c r="BM8" s="183" t="s">
        <v>14</v>
      </c>
      <c r="BN8" s="183" t="s">
        <v>14</v>
      </c>
      <c r="BO8" s="183" t="s">
        <v>14</v>
      </c>
      <c r="BP8" s="180" t="s">
        <v>14</v>
      </c>
      <c r="BQ8" s="184">
        <v>44515</v>
      </c>
      <c r="BR8" s="182" t="s">
        <v>1150</v>
      </c>
      <c r="BS8" s="176" t="s">
        <v>14</v>
      </c>
      <c r="BT8" s="176" t="s">
        <v>14</v>
      </c>
      <c r="BU8" s="176" t="s">
        <v>14</v>
      </c>
      <c r="BV8" s="176" t="s">
        <v>14</v>
      </c>
      <c r="BW8" s="176" t="s">
        <v>14</v>
      </c>
      <c r="BX8" s="176" t="s">
        <v>14</v>
      </c>
      <c r="BY8" s="173">
        <v>43608</v>
      </c>
      <c r="BZ8" s="183" t="s">
        <v>1151</v>
      </c>
      <c r="CA8" s="183" t="s">
        <v>14</v>
      </c>
      <c r="CB8" s="183" t="s">
        <v>14</v>
      </c>
      <c r="CC8" s="183" t="s">
        <v>14</v>
      </c>
      <c r="CD8" s="183" t="s">
        <v>14</v>
      </c>
      <c r="CE8" s="183" t="s">
        <v>14</v>
      </c>
      <c r="CF8" s="183" t="s">
        <v>14</v>
      </c>
      <c r="CG8" s="184">
        <v>43608</v>
      </c>
      <c r="CH8" s="182" t="s">
        <v>7718</v>
      </c>
      <c r="CI8" s="183" t="e">
        <v>#N/A</v>
      </c>
      <c r="CJ8" s="183" t="e">
        <v>#N/A</v>
      </c>
      <c r="CK8" s="183" t="e">
        <v>#N/A</v>
      </c>
      <c r="CL8" s="183" t="e">
        <v>#N/A</v>
      </c>
      <c r="CM8" s="183" t="e">
        <v>#N/A</v>
      </c>
      <c r="CN8" s="183" t="e">
        <v>#N/A</v>
      </c>
      <c r="CO8" s="185" t="e">
        <v>#N/A</v>
      </c>
      <c r="CP8" s="183" t="s">
        <v>1614</v>
      </c>
      <c r="CQ8" s="176" t="s">
        <v>14</v>
      </c>
      <c r="CR8" s="176" t="s">
        <v>14</v>
      </c>
      <c r="CS8" s="176" t="s">
        <v>14</v>
      </c>
      <c r="CT8" s="176" t="s">
        <v>14</v>
      </c>
      <c r="CU8" s="176" t="s">
        <v>14</v>
      </c>
      <c r="CV8" s="176" t="s">
        <v>14</v>
      </c>
      <c r="CW8" s="173">
        <v>43860</v>
      </c>
      <c r="CX8" s="183" t="s">
        <v>5374</v>
      </c>
      <c r="CY8" s="180">
        <v>1356000</v>
      </c>
      <c r="CZ8" s="180" t="s">
        <v>3188</v>
      </c>
      <c r="DA8" s="180" t="s">
        <v>41</v>
      </c>
      <c r="DB8" s="180">
        <v>1</v>
      </c>
      <c r="DC8" s="180" t="s">
        <v>5373</v>
      </c>
      <c r="DD8" s="180" t="s">
        <v>3189</v>
      </c>
      <c r="DE8" s="186">
        <v>44459</v>
      </c>
      <c r="DF8" s="182" t="s">
        <v>5401</v>
      </c>
      <c r="DG8" s="172">
        <v>0</v>
      </c>
      <c r="DH8" s="176" t="s">
        <v>3188</v>
      </c>
      <c r="DI8" s="176" t="s">
        <v>41</v>
      </c>
      <c r="DJ8" s="176">
        <v>1</v>
      </c>
      <c r="DK8" s="176" t="s">
        <v>5400</v>
      </c>
      <c r="DL8" s="176" t="s">
        <v>3189</v>
      </c>
      <c r="DM8" s="173">
        <v>44466</v>
      </c>
      <c r="DN8" s="183" t="s">
        <v>5403</v>
      </c>
      <c r="DO8" s="180">
        <v>0</v>
      </c>
      <c r="DP8" s="183" t="s">
        <v>3188</v>
      </c>
      <c r="DQ8" s="183" t="s">
        <v>41</v>
      </c>
      <c r="DR8" s="183">
        <v>1</v>
      </c>
      <c r="DS8" s="183" t="s">
        <v>5402</v>
      </c>
      <c r="DT8" s="183" t="s">
        <v>3189</v>
      </c>
      <c r="DU8" s="184">
        <v>44466</v>
      </c>
      <c r="DV8" s="182" t="s">
        <v>5375</v>
      </c>
      <c r="DW8" s="172">
        <v>1356000</v>
      </c>
      <c r="DX8" s="176" t="s">
        <v>3188</v>
      </c>
      <c r="DY8" s="176" t="s">
        <v>41</v>
      </c>
      <c r="DZ8" s="176">
        <v>1</v>
      </c>
      <c r="EA8" s="176" t="s">
        <v>5373</v>
      </c>
      <c r="EB8" s="176" t="s">
        <v>3189</v>
      </c>
      <c r="EC8" s="173">
        <v>44459</v>
      </c>
      <c r="ED8" s="183" t="s">
        <v>5405</v>
      </c>
      <c r="EE8" s="180">
        <v>0</v>
      </c>
      <c r="EF8" s="183" t="s">
        <v>3188</v>
      </c>
      <c r="EG8" s="183" t="s">
        <v>21</v>
      </c>
      <c r="EH8" s="183">
        <v>2</v>
      </c>
      <c r="EI8" s="183" t="s">
        <v>5404</v>
      </c>
      <c r="EJ8" s="183" t="s">
        <v>3189</v>
      </c>
      <c r="EK8" s="184">
        <v>44466</v>
      </c>
      <c r="EL8" s="182" t="s">
        <v>5406</v>
      </c>
      <c r="EM8" s="172">
        <v>0</v>
      </c>
      <c r="EN8" s="176" t="s">
        <v>3188</v>
      </c>
      <c r="EO8" s="176" t="s">
        <v>21</v>
      </c>
      <c r="EP8" s="176">
        <v>2</v>
      </c>
      <c r="EQ8" s="176" t="s">
        <v>5404</v>
      </c>
      <c r="ER8" s="176" t="s">
        <v>3189</v>
      </c>
      <c r="ES8" s="173">
        <v>44466</v>
      </c>
      <c r="ET8" s="183" t="s">
        <v>5629</v>
      </c>
      <c r="EU8" s="183">
        <v>124</v>
      </c>
      <c r="EV8" s="183" t="s">
        <v>5627</v>
      </c>
      <c r="EW8" s="183" t="s">
        <v>21</v>
      </c>
      <c r="EX8" s="183">
        <v>2</v>
      </c>
      <c r="EY8" s="183" t="s">
        <v>5628</v>
      </c>
      <c r="EZ8" s="183" t="s">
        <v>3009</v>
      </c>
      <c r="FA8" s="184">
        <v>44516</v>
      </c>
      <c r="FB8" s="182" t="s">
        <v>1752</v>
      </c>
      <c r="FC8" s="176">
        <v>3</v>
      </c>
      <c r="FD8" s="176" t="s">
        <v>1749</v>
      </c>
      <c r="FE8" s="176" t="s">
        <v>41</v>
      </c>
      <c r="FF8" s="176">
        <v>1</v>
      </c>
      <c r="FG8" s="176" t="s">
        <v>1751</v>
      </c>
      <c r="FH8" s="176" t="s">
        <v>1750</v>
      </c>
      <c r="FI8" s="173">
        <v>43920</v>
      </c>
      <c r="FJ8" s="182" t="s">
        <v>194</v>
      </c>
      <c r="FK8" s="183">
        <v>0</v>
      </c>
      <c r="FL8" s="183">
        <v>0</v>
      </c>
      <c r="FM8" s="183" t="s">
        <v>21</v>
      </c>
      <c r="FN8" s="183">
        <v>2</v>
      </c>
      <c r="FO8" s="183" t="s">
        <v>193</v>
      </c>
      <c r="FP8" s="180">
        <v>0</v>
      </c>
      <c r="FQ8" s="181">
        <v>43503</v>
      </c>
      <c r="FR8" s="182" t="s">
        <v>196</v>
      </c>
      <c r="FS8" s="176">
        <v>0</v>
      </c>
      <c r="FT8" s="176" t="s">
        <v>195</v>
      </c>
      <c r="FU8" s="176" t="s">
        <v>21</v>
      </c>
      <c r="FV8" s="176">
        <v>2</v>
      </c>
      <c r="FW8" s="176" t="s">
        <v>193</v>
      </c>
      <c r="FX8" s="176">
        <v>0</v>
      </c>
      <c r="FY8" s="173">
        <v>43503</v>
      </c>
      <c r="FZ8" s="183" t="s">
        <v>3991</v>
      </c>
      <c r="GA8" s="183">
        <v>2</v>
      </c>
      <c r="GB8" s="183" t="s">
        <v>3205</v>
      </c>
      <c r="GC8" s="183" t="s">
        <v>21</v>
      </c>
      <c r="GD8" s="183">
        <v>2</v>
      </c>
      <c r="GE8" s="183" t="s">
        <v>14</v>
      </c>
      <c r="GF8" s="183" t="s">
        <v>14</v>
      </c>
      <c r="GG8" s="184">
        <v>44357</v>
      </c>
      <c r="GH8" s="182" t="s">
        <v>3731</v>
      </c>
      <c r="GI8" s="176">
        <v>2</v>
      </c>
      <c r="GJ8" s="176" t="s">
        <v>3205</v>
      </c>
      <c r="GK8" s="176" t="s">
        <v>21</v>
      </c>
      <c r="GL8" s="176">
        <v>2</v>
      </c>
      <c r="GM8" s="176" t="s">
        <v>14</v>
      </c>
      <c r="GN8" s="176" t="s">
        <v>14</v>
      </c>
      <c r="GO8" s="173">
        <v>44355</v>
      </c>
      <c r="GP8" s="183" t="s">
        <v>3727</v>
      </c>
      <c r="GQ8" s="183">
        <v>2</v>
      </c>
      <c r="GR8" s="183" t="s">
        <v>3205</v>
      </c>
      <c r="GS8" s="183" t="s">
        <v>21</v>
      </c>
      <c r="GT8" s="183">
        <v>2</v>
      </c>
      <c r="GU8" s="183" t="s">
        <v>14</v>
      </c>
      <c r="GV8" s="183" t="s">
        <v>14</v>
      </c>
      <c r="GW8" s="184">
        <v>44355</v>
      </c>
      <c r="GX8" s="182" t="s">
        <v>3732</v>
      </c>
      <c r="GY8" s="176">
        <v>0</v>
      </c>
      <c r="GZ8" s="176" t="s">
        <v>3205</v>
      </c>
      <c r="HA8" s="176" t="s">
        <v>21</v>
      </c>
      <c r="HB8" s="176">
        <v>2</v>
      </c>
      <c r="HC8" s="176" t="s">
        <v>14</v>
      </c>
      <c r="HD8" s="176" t="s">
        <v>14</v>
      </c>
      <c r="HE8" s="173">
        <v>44355</v>
      </c>
      <c r="HF8" s="183" t="s">
        <v>3726</v>
      </c>
      <c r="HG8" s="183">
        <v>2</v>
      </c>
      <c r="HH8" s="183" t="s">
        <v>3205</v>
      </c>
      <c r="HI8" s="183" t="s">
        <v>21</v>
      </c>
      <c r="HJ8" s="183">
        <v>2</v>
      </c>
      <c r="HK8" s="183" t="s">
        <v>14</v>
      </c>
      <c r="HL8" s="183" t="s">
        <v>14</v>
      </c>
      <c r="HM8" s="184">
        <v>44355</v>
      </c>
      <c r="HN8" s="182" t="s">
        <v>3730</v>
      </c>
      <c r="HO8" s="176">
        <v>3</v>
      </c>
      <c r="HP8" s="176" t="s">
        <v>3205</v>
      </c>
      <c r="HQ8" s="176" t="s">
        <v>21</v>
      </c>
      <c r="HR8" s="176">
        <v>2</v>
      </c>
      <c r="HS8" s="176" t="s">
        <v>14</v>
      </c>
      <c r="HT8" s="176" t="s">
        <v>14</v>
      </c>
      <c r="HU8" s="173">
        <v>44355</v>
      </c>
      <c r="HV8" s="183" t="s">
        <v>3728</v>
      </c>
      <c r="HW8" s="183">
        <v>0</v>
      </c>
      <c r="HX8" s="183" t="s">
        <v>3205</v>
      </c>
      <c r="HY8" s="183" t="s">
        <v>21</v>
      </c>
      <c r="HZ8" s="183">
        <v>2</v>
      </c>
      <c r="IA8" s="183" t="s">
        <v>14</v>
      </c>
      <c r="IB8" s="183" t="s">
        <v>14</v>
      </c>
      <c r="IC8" s="184">
        <v>44355</v>
      </c>
      <c r="ID8" s="182" t="s">
        <v>3729</v>
      </c>
      <c r="IE8" s="176">
        <v>0</v>
      </c>
      <c r="IF8" s="176" t="s">
        <v>3205</v>
      </c>
      <c r="IG8" s="176" t="s">
        <v>21</v>
      </c>
      <c r="IH8" s="176">
        <v>2</v>
      </c>
      <c r="II8" s="176" t="s">
        <v>14</v>
      </c>
      <c r="IJ8" s="176" t="s">
        <v>14</v>
      </c>
      <c r="IK8" s="173">
        <v>44355</v>
      </c>
      <c r="IL8" s="183" t="s">
        <v>3992</v>
      </c>
      <c r="IM8" s="183">
        <v>2</v>
      </c>
      <c r="IN8" s="183" t="s">
        <v>3205</v>
      </c>
      <c r="IO8" s="183" t="s">
        <v>21</v>
      </c>
      <c r="IP8" s="183">
        <v>2</v>
      </c>
      <c r="IQ8" s="183" t="s">
        <v>14</v>
      </c>
      <c r="IR8" s="183" t="s">
        <v>14</v>
      </c>
      <c r="IS8" s="184">
        <v>44357</v>
      </c>
    </row>
    <row r="9" spans="1:253" s="276" customFormat="1" ht="12.75" customHeight="1" x14ac:dyDescent="0.25">
      <c r="A9" s="276" t="s">
        <v>539</v>
      </c>
      <c r="B9" s="276" t="s">
        <v>7413</v>
      </c>
      <c r="C9" s="276" t="s">
        <v>540</v>
      </c>
      <c r="D9" s="276" t="s">
        <v>541</v>
      </c>
      <c r="E9" s="276" t="s">
        <v>6873</v>
      </c>
      <c r="F9" s="276" t="s">
        <v>1416</v>
      </c>
      <c r="G9" s="171">
        <v>210147000</v>
      </c>
      <c r="H9" s="172" t="s">
        <v>1413</v>
      </c>
      <c r="I9" s="172" t="s">
        <v>21</v>
      </c>
      <c r="J9" s="172">
        <v>2</v>
      </c>
      <c r="K9" s="172" t="s">
        <v>1415</v>
      </c>
      <c r="L9" s="172" t="s">
        <v>1414</v>
      </c>
      <c r="M9" s="173">
        <v>43798</v>
      </c>
      <c r="N9" s="182" t="s">
        <v>1412</v>
      </c>
      <c r="O9" s="174">
        <v>224274</v>
      </c>
      <c r="P9" s="174" t="s">
        <v>1409</v>
      </c>
      <c r="Q9" s="174" t="s">
        <v>21</v>
      </c>
      <c r="R9" s="174">
        <v>2</v>
      </c>
      <c r="S9" s="174" t="s">
        <v>1411</v>
      </c>
      <c r="T9" s="174" t="s">
        <v>1410</v>
      </c>
      <c r="U9" s="175">
        <v>43798</v>
      </c>
      <c r="V9" s="182" t="s">
        <v>6547</v>
      </c>
      <c r="W9" s="172">
        <v>653000</v>
      </c>
      <c r="X9" s="172" t="s">
        <v>6544</v>
      </c>
      <c r="Y9" s="172" t="s">
        <v>21</v>
      </c>
      <c r="Z9" s="172">
        <v>2</v>
      </c>
      <c r="AA9" s="172" t="s">
        <v>6546</v>
      </c>
      <c r="AB9" s="172" t="s">
        <v>6545</v>
      </c>
      <c r="AC9" s="173">
        <v>44525</v>
      </c>
      <c r="AD9" s="182" t="s">
        <v>6550</v>
      </c>
      <c r="AE9" s="180">
        <v>381000</v>
      </c>
      <c r="AF9" s="180" t="s">
        <v>6461</v>
      </c>
      <c r="AG9" s="180" t="s">
        <v>21</v>
      </c>
      <c r="AH9" s="180">
        <v>2</v>
      </c>
      <c r="AI9" s="180" t="s">
        <v>6549</v>
      </c>
      <c r="AJ9" s="180" t="s">
        <v>6548</v>
      </c>
      <c r="AK9" s="181">
        <v>44525</v>
      </c>
      <c r="AL9" s="182" t="s">
        <v>2711</v>
      </c>
      <c r="AM9" s="172">
        <v>490000</v>
      </c>
      <c r="AN9" s="172" t="s">
        <v>2708</v>
      </c>
      <c r="AO9" s="172" t="s">
        <v>21</v>
      </c>
      <c r="AP9" s="172">
        <v>2</v>
      </c>
      <c r="AQ9" s="172" t="s">
        <v>2710</v>
      </c>
      <c r="AR9" s="172" t="s">
        <v>2709</v>
      </c>
      <c r="AS9" s="173">
        <v>44225</v>
      </c>
      <c r="AT9" s="183" t="s">
        <v>546</v>
      </c>
      <c r="AU9" s="180" t="s">
        <v>14</v>
      </c>
      <c r="AV9" s="180">
        <v>0</v>
      </c>
      <c r="AW9" s="180" t="s">
        <v>21</v>
      </c>
      <c r="AX9" s="180">
        <v>2</v>
      </c>
      <c r="AY9" s="180" t="s">
        <v>544</v>
      </c>
      <c r="AZ9" s="180">
        <v>0</v>
      </c>
      <c r="BA9" s="181">
        <v>43511</v>
      </c>
      <c r="BB9" s="182" t="s">
        <v>545</v>
      </c>
      <c r="BC9" s="172" t="s">
        <v>14</v>
      </c>
      <c r="BD9" s="172">
        <v>0</v>
      </c>
      <c r="BE9" s="172" t="s">
        <v>21</v>
      </c>
      <c r="BF9" s="172">
        <v>2</v>
      </c>
      <c r="BG9" s="172" t="s">
        <v>544</v>
      </c>
      <c r="BH9" s="172">
        <v>0</v>
      </c>
      <c r="BI9" s="173">
        <v>43511</v>
      </c>
      <c r="BJ9" s="183" t="s">
        <v>2110</v>
      </c>
      <c r="BK9" s="183">
        <v>0</v>
      </c>
      <c r="BL9" s="183" t="s">
        <v>2107</v>
      </c>
      <c r="BM9" s="183" t="s">
        <v>59</v>
      </c>
      <c r="BN9" s="183">
        <v>3</v>
      </c>
      <c r="BO9" s="183" t="s">
        <v>2108</v>
      </c>
      <c r="BP9" s="180" t="s">
        <v>1986</v>
      </c>
      <c r="BQ9" s="184">
        <v>44110</v>
      </c>
      <c r="BR9" s="182" t="s">
        <v>1616</v>
      </c>
      <c r="BS9" s="176" t="s">
        <v>14</v>
      </c>
      <c r="BT9" s="176" t="s">
        <v>14</v>
      </c>
      <c r="BU9" s="176" t="s">
        <v>14</v>
      </c>
      <c r="BV9" s="176" t="s">
        <v>14</v>
      </c>
      <c r="BW9" s="176" t="s">
        <v>1615</v>
      </c>
      <c r="BX9" s="176" t="s">
        <v>14</v>
      </c>
      <c r="BY9" s="173">
        <v>43867</v>
      </c>
      <c r="BZ9" s="183" t="s">
        <v>1617</v>
      </c>
      <c r="CA9" s="183" t="s">
        <v>14</v>
      </c>
      <c r="CB9" s="183" t="s">
        <v>14</v>
      </c>
      <c r="CC9" s="183" t="s">
        <v>14</v>
      </c>
      <c r="CD9" s="183" t="s">
        <v>14</v>
      </c>
      <c r="CE9" s="183" t="s">
        <v>1615</v>
      </c>
      <c r="CF9" s="183" t="s">
        <v>14</v>
      </c>
      <c r="CG9" s="184">
        <v>43867</v>
      </c>
      <c r="CH9" s="182" t="s">
        <v>7719</v>
      </c>
      <c r="CI9" s="183" t="e">
        <v>#N/A</v>
      </c>
      <c r="CJ9" s="183" t="e">
        <v>#N/A</v>
      </c>
      <c r="CK9" s="183" t="e">
        <v>#N/A</v>
      </c>
      <c r="CL9" s="183" t="e">
        <v>#N/A</v>
      </c>
      <c r="CM9" s="183" t="e">
        <v>#N/A</v>
      </c>
      <c r="CN9" s="183" t="e">
        <v>#N/A</v>
      </c>
      <c r="CO9" s="185" t="e">
        <v>#N/A</v>
      </c>
      <c r="CP9" s="183" t="s">
        <v>1618</v>
      </c>
      <c r="CQ9" s="176" t="s">
        <v>14</v>
      </c>
      <c r="CR9" s="176" t="s">
        <v>14</v>
      </c>
      <c r="CS9" s="176" t="s">
        <v>14</v>
      </c>
      <c r="CT9" s="176" t="s">
        <v>14</v>
      </c>
      <c r="CU9" s="176" t="s">
        <v>1615</v>
      </c>
      <c r="CV9" s="176" t="s">
        <v>14</v>
      </c>
      <c r="CW9" s="173">
        <v>43867</v>
      </c>
      <c r="CX9" s="183" t="s">
        <v>6551</v>
      </c>
      <c r="CY9" s="180">
        <v>379000</v>
      </c>
      <c r="CZ9" s="180" t="s">
        <v>6552</v>
      </c>
      <c r="DA9" s="180" t="s">
        <v>21</v>
      </c>
      <c r="DB9" s="180">
        <v>2</v>
      </c>
      <c r="DC9" s="180" t="s">
        <v>6558</v>
      </c>
      <c r="DD9" s="180" t="s">
        <v>6553</v>
      </c>
      <c r="DE9" s="186">
        <v>44525</v>
      </c>
      <c r="DF9" s="182" t="s">
        <v>6555</v>
      </c>
      <c r="DG9" s="172">
        <v>272000</v>
      </c>
      <c r="DH9" s="176" t="s">
        <v>6552</v>
      </c>
      <c r="DI9" s="176" t="s">
        <v>59</v>
      </c>
      <c r="DJ9" s="176">
        <v>3</v>
      </c>
      <c r="DK9" s="176" t="s">
        <v>6554</v>
      </c>
      <c r="DL9" s="176" t="s">
        <v>6553</v>
      </c>
      <c r="DM9" s="173">
        <v>44525</v>
      </c>
      <c r="DN9" s="183" t="s">
        <v>6557</v>
      </c>
      <c r="DO9" s="180">
        <v>2000</v>
      </c>
      <c r="DP9" s="183" t="s">
        <v>6552</v>
      </c>
      <c r="DQ9" s="183" t="s">
        <v>59</v>
      </c>
      <c r="DR9" s="183">
        <v>3</v>
      </c>
      <c r="DS9" s="183" t="s">
        <v>6556</v>
      </c>
      <c r="DT9" s="183" t="s">
        <v>6553</v>
      </c>
      <c r="DU9" s="184">
        <v>44525</v>
      </c>
      <c r="DV9" s="182" t="s">
        <v>6559</v>
      </c>
      <c r="DW9" s="172">
        <v>379000</v>
      </c>
      <c r="DX9" s="176" t="s">
        <v>6552</v>
      </c>
      <c r="DY9" s="176" t="s">
        <v>21</v>
      </c>
      <c r="DZ9" s="176">
        <v>2</v>
      </c>
      <c r="EA9" s="176" t="s">
        <v>6558</v>
      </c>
      <c r="EB9" s="176" t="s">
        <v>6553</v>
      </c>
      <c r="EC9" s="173">
        <v>44525</v>
      </c>
      <c r="ED9" s="183" t="s">
        <v>2713</v>
      </c>
      <c r="EE9" s="180">
        <v>0</v>
      </c>
      <c r="EF9" s="183" t="s">
        <v>14</v>
      </c>
      <c r="EG9" s="183" t="s">
        <v>59</v>
      </c>
      <c r="EH9" s="183">
        <v>3</v>
      </c>
      <c r="EI9" s="183" t="s">
        <v>2712</v>
      </c>
      <c r="EJ9" s="183" t="s">
        <v>14</v>
      </c>
      <c r="EK9" s="184">
        <v>44225</v>
      </c>
      <c r="EL9" s="182" t="s">
        <v>2714</v>
      </c>
      <c r="EM9" s="172">
        <v>0</v>
      </c>
      <c r="EN9" s="176" t="s">
        <v>14</v>
      </c>
      <c r="EO9" s="176" t="s">
        <v>59</v>
      </c>
      <c r="EP9" s="176">
        <v>3</v>
      </c>
      <c r="EQ9" s="176" t="s">
        <v>2712</v>
      </c>
      <c r="ER9" s="176" t="s">
        <v>14</v>
      </c>
      <c r="ES9" s="173">
        <v>44225</v>
      </c>
      <c r="ET9" s="183" t="s">
        <v>2109</v>
      </c>
      <c r="EU9" s="183">
        <v>0</v>
      </c>
      <c r="EV9" s="183" t="s">
        <v>2107</v>
      </c>
      <c r="EW9" s="183" t="s">
        <v>59</v>
      </c>
      <c r="EX9" s="183">
        <v>3</v>
      </c>
      <c r="EY9" s="183" t="s">
        <v>2108</v>
      </c>
      <c r="EZ9" s="183" t="s">
        <v>1986</v>
      </c>
      <c r="FA9" s="184">
        <v>44110</v>
      </c>
      <c r="FB9" s="182" t="s">
        <v>543</v>
      </c>
      <c r="FC9" s="176">
        <v>2</v>
      </c>
      <c r="FD9" s="176">
        <v>0</v>
      </c>
      <c r="FE9" s="176" t="s">
        <v>21</v>
      </c>
      <c r="FF9" s="176">
        <v>2</v>
      </c>
      <c r="FG9" s="176" t="s">
        <v>542</v>
      </c>
      <c r="FH9" s="176">
        <v>0</v>
      </c>
      <c r="FI9" s="173">
        <v>43511</v>
      </c>
      <c r="FJ9" s="182" t="s">
        <v>547</v>
      </c>
      <c r="FK9" s="183" t="s">
        <v>14</v>
      </c>
      <c r="FL9" s="183">
        <v>0</v>
      </c>
      <c r="FM9" s="183" t="s">
        <v>21</v>
      </c>
      <c r="FN9" s="183">
        <v>2</v>
      </c>
      <c r="FO9" s="183">
        <v>0</v>
      </c>
      <c r="FP9" s="180">
        <v>0</v>
      </c>
      <c r="FQ9" s="181">
        <v>43511</v>
      </c>
      <c r="FR9" s="182" t="s">
        <v>548</v>
      </c>
      <c r="FS9" s="176" t="s">
        <v>14</v>
      </c>
      <c r="FT9" s="176">
        <v>0</v>
      </c>
      <c r="FU9" s="176" t="s">
        <v>21</v>
      </c>
      <c r="FV9" s="176">
        <v>2</v>
      </c>
      <c r="FW9" s="176">
        <v>0</v>
      </c>
      <c r="FX9" s="176">
        <v>0</v>
      </c>
      <c r="FY9" s="173">
        <v>43511</v>
      </c>
      <c r="FZ9" s="183" t="s">
        <v>4138</v>
      </c>
      <c r="GA9" s="183">
        <v>0</v>
      </c>
      <c r="GB9" s="183" t="s">
        <v>3205</v>
      </c>
      <c r="GC9" s="183" t="s">
        <v>21</v>
      </c>
      <c r="GD9" s="183">
        <v>2</v>
      </c>
      <c r="GE9" s="183" t="s">
        <v>14</v>
      </c>
      <c r="GF9" s="183" t="s">
        <v>14</v>
      </c>
      <c r="GG9" s="184">
        <v>44358</v>
      </c>
      <c r="GH9" s="182" t="s">
        <v>4144</v>
      </c>
      <c r="GI9" s="176">
        <v>0</v>
      </c>
      <c r="GJ9" s="176" t="s">
        <v>3205</v>
      </c>
      <c r="GK9" s="176" t="s">
        <v>21</v>
      </c>
      <c r="GL9" s="176">
        <v>2</v>
      </c>
      <c r="GM9" s="176" t="s">
        <v>14</v>
      </c>
      <c r="GN9" s="176" t="s">
        <v>14</v>
      </c>
      <c r="GO9" s="173">
        <v>44358</v>
      </c>
      <c r="GP9" s="183" t="s">
        <v>4139</v>
      </c>
      <c r="GQ9" s="183">
        <v>1</v>
      </c>
      <c r="GR9" s="183" t="s">
        <v>3205</v>
      </c>
      <c r="GS9" s="183" t="s">
        <v>21</v>
      </c>
      <c r="GT9" s="183">
        <v>2</v>
      </c>
      <c r="GU9" s="183" t="s">
        <v>14</v>
      </c>
      <c r="GV9" s="183" t="s">
        <v>14</v>
      </c>
      <c r="GW9" s="184">
        <v>44358</v>
      </c>
      <c r="GX9" s="182" t="s">
        <v>4145</v>
      </c>
      <c r="GY9" s="176">
        <v>0</v>
      </c>
      <c r="GZ9" s="176" t="s">
        <v>3205</v>
      </c>
      <c r="HA9" s="176" t="s">
        <v>21</v>
      </c>
      <c r="HB9" s="176">
        <v>2</v>
      </c>
      <c r="HC9" s="176" t="s">
        <v>14</v>
      </c>
      <c r="HD9" s="176" t="s">
        <v>14</v>
      </c>
      <c r="HE9" s="173">
        <v>44358</v>
      </c>
      <c r="HF9" s="183" t="s">
        <v>4137</v>
      </c>
      <c r="HG9" s="183">
        <v>0</v>
      </c>
      <c r="HH9" s="183" t="s">
        <v>3205</v>
      </c>
      <c r="HI9" s="183" t="s">
        <v>21</v>
      </c>
      <c r="HJ9" s="183">
        <v>2</v>
      </c>
      <c r="HK9" s="183" t="s">
        <v>14</v>
      </c>
      <c r="HL9" s="183" t="s">
        <v>14</v>
      </c>
      <c r="HM9" s="184">
        <v>44358</v>
      </c>
      <c r="HN9" s="182" t="s">
        <v>4143</v>
      </c>
      <c r="HO9" s="176">
        <v>2</v>
      </c>
      <c r="HP9" s="176" t="s">
        <v>3205</v>
      </c>
      <c r="HQ9" s="176" t="s">
        <v>21</v>
      </c>
      <c r="HR9" s="176">
        <v>2</v>
      </c>
      <c r="HS9" s="176" t="s">
        <v>14</v>
      </c>
      <c r="HT9" s="176" t="s">
        <v>14</v>
      </c>
      <c r="HU9" s="173">
        <v>44358</v>
      </c>
      <c r="HV9" s="183" t="s">
        <v>4140</v>
      </c>
      <c r="HW9" s="183">
        <v>1</v>
      </c>
      <c r="HX9" s="183" t="s">
        <v>3205</v>
      </c>
      <c r="HY9" s="183" t="s">
        <v>21</v>
      </c>
      <c r="HZ9" s="183">
        <v>2</v>
      </c>
      <c r="IA9" s="183" t="s">
        <v>14</v>
      </c>
      <c r="IB9" s="183" t="s">
        <v>14</v>
      </c>
      <c r="IC9" s="184">
        <v>44358</v>
      </c>
      <c r="ID9" s="182" t="s">
        <v>4142</v>
      </c>
      <c r="IE9" s="176">
        <v>0</v>
      </c>
      <c r="IF9" s="176" t="s">
        <v>3205</v>
      </c>
      <c r="IG9" s="176" t="s">
        <v>21</v>
      </c>
      <c r="IH9" s="176">
        <v>2</v>
      </c>
      <c r="II9" s="176" t="s">
        <v>14</v>
      </c>
      <c r="IJ9" s="176" t="s">
        <v>14</v>
      </c>
      <c r="IK9" s="173">
        <v>44358</v>
      </c>
      <c r="IL9" s="183" t="s">
        <v>4141</v>
      </c>
      <c r="IM9" s="183">
        <v>1</v>
      </c>
      <c r="IN9" s="183" t="s">
        <v>3205</v>
      </c>
      <c r="IO9" s="183" t="s">
        <v>21</v>
      </c>
      <c r="IP9" s="183">
        <v>2</v>
      </c>
      <c r="IQ9" s="183" t="s">
        <v>14</v>
      </c>
      <c r="IR9" s="183" t="s">
        <v>14</v>
      </c>
      <c r="IS9" s="184">
        <v>44358</v>
      </c>
    </row>
    <row r="10" spans="1:253" s="276" customFormat="1" ht="12.75" customHeight="1" x14ac:dyDescent="0.25">
      <c r="A10" s="276" t="s">
        <v>252</v>
      </c>
      <c r="B10" s="276" t="s">
        <v>7400</v>
      </c>
      <c r="C10" s="276" t="s">
        <v>253</v>
      </c>
      <c r="D10" s="276" t="s">
        <v>254</v>
      </c>
      <c r="E10" s="276" t="s">
        <v>6882</v>
      </c>
      <c r="F10" s="276" t="s">
        <v>2337</v>
      </c>
      <c r="G10" s="171">
        <v>4900000</v>
      </c>
      <c r="H10" s="172" t="s">
        <v>2160</v>
      </c>
      <c r="I10" s="172" t="s">
        <v>21</v>
      </c>
      <c r="J10" s="172">
        <v>2</v>
      </c>
      <c r="K10" s="172" t="s">
        <v>2335</v>
      </c>
      <c r="L10" s="172" t="s">
        <v>2161</v>
      </c>
      <c r="M10" s="173">
        <v>44187</v>
      </c>
      <c r="N10" s="182" t="s">
        <v>263</v>
      </c>
      <c r="O10" s="174">
        <v>623000</v>
      </c>
      <c r="P10" s="174" t="s">
        <v>260</v>
      </c>
      <c r="Q10" s="174" t="s">
        <v>41</v>
      </c>
      <c r="R10" s="174">
        <v>1</v>
      </c>
      <c r="S10" s="174" t="s">
        <v>262</v>
      </c>
      <c r="T10" s="174" t="s">
        <v>261</v>
      </c>
      <c r="U10" s="175">
        <v>43508</v>
      </c>
      <c r="V10" s="182" t="s">
        <v>2336</v>
      </c>
      <c r="W10" s="172">
        <v>4900000</v>
      </c>
      <c r="X10" s="172" t="s">
        <v>2160</v>
      </c>
      <c r="Y10" s="172" t="s">
        <v>59</v>
      </c>
      <c r="Z10" s="172">
        <v>3</v>
      </c>
      <c r="AA10" s="172" t="s">
        <v>2335</v>
      </c>
      <c r="AB10" s="172" t="s">
        <v>2161</v>
      </c>
      <c r="AC10" s="173">
        <v>44187</v>
      </c>
      <c r="AD10" s="182" t="s">
        <v>2334</v>
      </c>
      <c r="AE10" s="180">
        <v>4900000</v>
      </c>
      <c r="AF10" s="180" t="s">
        <v>2160</v>
      </c>
      <c r="AG10" s="180" t="s">
        <v>59</v>
      </c>
      <c r="AH10" s="180">
        <v>3</v>
      </c>
      <c r="AI10" s="180" t="s">
        <v>2333</v>
      </c>
      <c r="AJ10" s="180" t="s">
        <v>2161</v>
      </c>
      <c r="AK10" s="181">
        <v>44187</v>
      </c>
      <c r="AL10" s="182" t="s">
        <v>5417</v>
      </c>
      <c r="AM10" s="172">
        <v>1557000</v>
      </c>
      <c r="AN10" s="172" t="s">
        <v>5414</v>
      </c>
      <c r="AO10" s="172" t="s">
        <v>41</v>
      </c>
      <c r="AP10" s="172">
        <v>1</v>
      </c>
      <c r="AQ10" s="172" t="s">
        <v>5416</v>
      </c>
      <c r="AR10" s="172" t="s">
        <v>5415</v>
      </c>
      <c r="AS10" s="173">
        <v>44467</v>
      </c>
      <c r="AT10" s="183" t="s">
        <v>259</v>
      </c>
      <c r="AU10" s="180" t="s">
        <v>14</v>
      </c>
      <c r="AV10" s="180">
        <v>0</v>
      </c>
      <c r="AW10" s="180" t="s">
        <v>14</v>
      </c>
      <c r="AX10" s="180" t="s">
        <v>14</v>
      </c>
      <c r="AY10" s="180" t="s">
        <v>255</v>
      </c>
      <c r="AZ10" s="180">
        <v>0</v>
      </c>
      <c r="BA10" s="181">
        <v>43508</v>
      </c>
      <c r="BB10" s="182" t="s">
        <v>863</v>
      </c>
      <c r="BC10" s="172" t="s">
        <v>14</v>
      </c>
      <c r="BD10" s="172">
        <v>0</v>
      </c>
      <c r="BE10" s="172" t="s">
        <v>21</v>
      </c>
      <c r="BF10" s="172">
        <v>2</v>
      </c>
      <c r="BG10" s="172" t="s">
        <v>862</v>
      </c>
      <c r="BH10" s="172">
        <v>0</v>
      </c>
      <c r="BI10" s="173">
        <v>43522</v>
      </c>
      <c r="BJ10" s="183" t="s">
        <v>5420</v>
      </c>
      <c r="BK10" s="183">
        <v>708</v>
      </c>
      <c r="BL10" s="183" t="s">
        <v>5418</v>
      </c>
      <c r="BM10" s="183" t="s">
        <v>41</v>
      </c>
      <c r="BN10" s="183">
        <v>1</v>
      </c>
      <c r="BO10" s="183" t="s">
        <v>5419</v>
      </c>
      <c r="BP10" s="180" t="s">
        <v>3009</v>
      </c>
      <c r="BQ10" s="184">
        <v>44467</v>
      </c>
      <c r="BR10" s="182" t="s">
        <v>256</v>
      </c>
      <c r="BS10" s="176" t="s">
        <v>14</v>
      </c>
      <c r="BT10" s="176">
        <v>0</v>
      </c>
      <c r="BU10" s="176" t="s">
        <v>14</v>
      </c>
      <c r="BV10" s="176" t="s">
        <v>14</v>
      </c>
      <c r="BW10" s="176" t="s">
        <v>255</v>
      </c>
      <c r="BX10" s="176">
        <v>0</v>
      </c>
      <c r="BY10" s="173">
        <v>43508</v>
      </c>
      <c r="BZ10" s="183" t="s">
        <v>257</v>
      </c>
      <c r="CA10" s="183" t="s">
        <v>14</v>
      </c>
      <c r="CB10" s="183">
        <v>0</v>
      </c>
      <c r="CC10" s="183" t="s">
        <v>14</v>
      </c>
      <c r="CD10" s="183" t="s">
        <v>14</v>
      </c>
      <c r="CE10" s="183" t="s">
        <v>255</v>
      </c>
      <c r="CF10" s="183">
        <v>0</v>
      </c>
      <c r="CG10" s="184">
        <v>43508</v>
      </c>
      <c r="CH10" s="182" t="s">
        <v>7720</v>
      </c>
      <c r="CI10" s="183" t="e">
        <v>#N/A</v>
      </c>
      <c r="CJ10" s="183" t="e">
        <v>#N/A</v>
      </c>
      <c r="CK10" s="183" t="e">
        <v>#N/A</v>
      </c>
      <c r="CL10" s="183" t="e">
        <v>#N/A</v>
      </c>
      <c r="CM10" s="183" t="e">
        <v>#N/A</v>
      </c>
      <c r="CN10" s="183" t="e">
        <v>#N/A</v>
      </c>
      <c r="CO10" s="185" t="e">
        <v>#N/A</v>
      </c>
      <c r="CP10" s="183" t="s">
        <v>258</v>
      </c>
      <c r="CQ10" s="176" t="s">
        <v>14</v>
      </c>
      <c r="CR10" s="176">
        <v>0</v>
      </c>
      <c r="CS10" s="176" t="s">
        <v>14</v>
      </c>
      <c r="CT10" s="176" t="s">
        <v>14</v>
      </c>
      <c r="CU10" s="176" t="s">
        <v>255</v>
      </c>
      <c r="CV10" s="176">
        <v>0</v>
      </c>
      <c r="CW10" s="173">
        <v>43508</v>
      </c>
      <c r="CX10" s="183" t="s">
        <v>2166</v>
      </c>
      <c r="CY10" s="180">
        <v>2800000</v>
      </c>
      <c r="CZ10" s="180" t="s">
        <v>2160</v>
      </c>
      <c r="DA10" s="180" t="s">
        <v>59</v>
      </c>
      <c r="DB10" s="180">
        <v>3</v>
      </c>
      <c r="DC10" s="180" t="s">
        <v>2162</v>
      </c>
      <c r="DD10" s="180" t="s">
        <v>2161</v>
      </c>
      <c r="DE10" s="186">
        <v>44131</v>
      </c>
      <c r="DF10" s="182" t="s">
        <v>2164</v>
      </c>
      <c r="DG10" s="172">
        <v>0</v>
      </c>
      <c r="DH10" s="176" t="s">
        <v>2160</v>
      </c>
      <c r="DI10" s="176" t="s">
        <v>59</v>
      </c>
      <c r="DJ10" s="176">
        <v>3</v>
      </c>
      <c r="DK10" s="176" t="s">
        <v>2162</v>
      </c>
      <c r="DL10" s="176" t="s">
        <v>2161</v>
      </c>
      <c r="DM10" s="173">
        <v>44131</v>
      </c>
      <c r="DN10" s="183" t="s">
        <v>2168</v>
      </c>
      <c r="DO10" s="180">
        <v>2100000</v>
      </c>
      <c r="DP10" s="183" t="s">
        <v>2160</v>
      </c>
      <c r="DQ10" s="183" t="s">
        <v>59</v>
      </c>
      <c r="DR10" s="183">
        <v>3</v>
      </c>
      <c r="DS10" s="183" t="s">
        <v>2162</v>
      </c>
      <c r="DT10" s="183" t="s">
        <v>2161</v>
      </c>
      <c r="DU10" s="184">
        <v>44131</v>
      </c>
      <c r="DV10" s="182" t="s">
        <v>2165</v>
      </c>
      <c r="DW10" s="172">
        <v>900000</v>
      </c>
      <c r="DX10" s="176" t="s">
        <v>2160</v>
      </c>
      <c r="DY10" s="176" t="s">
        <v>59</v>
      </c>
      <c r="DZ10" s="176">
        <v>3</v>
      </c>
      <c r="EA10" s="176" t="s">
        <v>2162</v>
      </c>
      <c r="EB10" s="176" t="s">
        <v>2161</v>
      </c>
      <c r="EC10" s="173">
        <v>44131</v>
      </c>
      <c r="ED10" s="183" t="s">
        <v>2167</v>
      </c>
      <c r="EE10" s="180">
        <v>1900000</v>
      </c>
      <c r="EF10" s="183" t="s">
        <v>2160</v>
      </c>
      <c r="EG10" s="183" t="s">
        <v>59</v>
      </c>
      <c r="EH10" s="183">
        <v>3</v>
      </c>
      <c r="EI10" s="183" t="s">
        <v>2162</v>
      </c>
      <c r="EJ10" s="183" t="s">
        <v>2161</v>
      </c>
      <c r="EK10" s="184">
        <v>44131</v>
      </c>
      <c r="EL10" s="182" t="s">
        <v>2163</v>
      </c>
      <c r="EM10" s="172">
        <v>0</v>
      </c>
      <c r="EN10" s="176" t="s">
        <v>2160</v>
      </c>
      <c r="EO10" s="176" t="s">
        <v>59</v>
      </c>
      <c r="EP10" s="176">
        <v>3</v>
      </c>
      <c r="EQ10" s="176" t="s">
        <v>2162</v>
      </c>
      <c r="ER10" s="176" t="s">
        <v>2161</v>
      </c>
      <c r="ES10" s="173">
        <v>44131</v>
      </c>
      <c r="ET10" s="183" t="s">
        <v>3002</v>
      </c>
      <c r="EU10" s="183">
        <v>310</v>
      </c>
      <c r="EV10" s="183" t="s">
        <v>2958</v>
      </c>
      <c r="EW10" s="183" t="s">
        <v>59</v>
      </c>
      <c r="EX10" s="183">
        <v>3</v>
      </c>
      <c r="EY10" s="183" t="s">
        <v>3001</v>
      </c>
      <c r="EZ10" s="183" t="s">
        <v>694</v>
      </c>
      <c r="FA10" s="184">
        <v>44281</v>
      </c>
      <c r="FB10" s="182" t="s">
        <v>1756</v>
      </c>
      <c r="FC10" s="176">
        <v>5</v>
      </c>
      <c r="FD10" s="176" t="s">
        <v>1753</v>
      </c>
      <c r="FE10" s="176" t="s">
        <v>21</v>
      </c>
      <c r="FF10" s="176">
        <v>2</v>
      </c>
      <c r="FG10" s="176" t="s">
        <v>1755</v>
      </c>
      <c r="FH10" s="176" t="s">
        <v>1754</v>
      </c>
      <c r="FI10" s="173">
        <v>43920</v>
      </c>
      <c r="FJ10" s="182" t="s">
        <v>264</v>
      </c>
      <c r="FK10" s="183" t="s">
        <v>14</v>
      </c>
      <c r="FL10" s="183">
        <v>0</v>
      </c>
      <c r="FM10" s="183" t="s">
        <v>14</v>
      </c>
      <c r="FN10" s="183" t="s">
        <v>14</v>
      </c>
      <c r="FO10" s="183" t="s">
        <v>255</v>
      </c>
      <c r="FP10" s="180">
        <v>0</v>
      </c>
      <c r="FQ10" s="181">
        <v>43508</v>
      </c>
      <c r="FR10" s="182" t="s">
        <v>265</v>
      </c>
      <c r="FS10" s="176" t="s">
        <v>14</v>
      </c>
      <c r="FT10" s="176">
        <v>0</v>
      </c>
      <c r="FU10" s="176" t="s">
        <v>14</v>
      </c>
      <c r="FV10" s="176" t="s">
        <v>14</v>
      </c>
      <c r="FW10" s="176" t="s">
        <v>255</v>
      </c>
      <c r="FX10" s="176">
        <v>0</v>
      </c>
      <c r="FY10" s="173">
        <v>43508</v>
      </c>
      <c r="FZ10" s="183" t="s">
        <v>3734</v>
      </c>
      <c r="GA10" s="183">
        <v>1</v>
      </c>
      <c r="GB10" s="183" t="s">
        <v>3205</v>
      </c>
      <c r="GC10" s="183" t="s">
        <v>21</v>
      </c>
      <c r="GD10" s="183">
        <v>2</v>
      </c>
      <c r="GE10" s="183" t="s">
        <v>14</v>
      </c>
      <c r="GF10" s="183" t="s">
        <v>14</v>
      </c>
      <c r="GG10" s="184">
        <v>44355</v>
      </c>
      <c r="GH10" s="182" t="s">
        <v>3740</v>
      </c>
      <c r="GI10" s="176">
        <v>3</v>
      </c>
      <c r="GJ10" s="176" t="s">
        <v>3205</v>
      </c>
      <c r="GK10" s="176" t="s">
        <v>21</v>
      </c>
      <c r="GL10" s="176">
        <v>2</v>
      </c>
      <c r="GM10" s="176" t="s">
        <v>14</v>
      </c>
      <c r="GN10" s="176" t="s">
        <v>14</v>
      </c>
      <c r="GO10" s="173">
        <v>44355</v>
      </c>
      <c r="GP10" s="183" t="s">
        <v>3735</v>
      </c>
      <c r="GQ10" s="183">
        <v>2</v>
      </c>
      <c r="GR10" s="183" t="s">
        <v>3205</v>
      </c>
      <c r="GS10" s="183" t="s">
        <v>21</v>
      </c>
      <c r="GT10" s="183">
        <v>2</v>
      </c>
      <c r="GU10" s="183" t="s">
        <v>14</v>
      </c>
      <c r="GV10" s="183" t="s">
        <v>14</v>
      </c>
      <c r="GW10" s="184">
        <v>44355</v>
      </c>
      <c r="GX10" s="182" t="s">
        <v>3741</v>
      </c>
      <c r="GY10" s="176">
        <v>2</v>
      </c>
      <c r="GZ10" s="176" t="s">
        <v>3205</v>
      </c>
      <c r="HA10" s="176" t="s">
        <v>21</v>
      </c>
      <c r="HB10" s="176">
        <v>2</v>
      </c>
      <c r="HC10" s="176" t="s">
        <v>14</v>
      </c>
      <c r="HD10" s="176" t="s">
        <v>14</v>
      </c>
      <c r="HE10" s="173">
        <v>44355</v>
      </c>
      <c r="HF10" s="183" t="s">
        <v>3733</v>
      </c>
      <c r="HG10" s="183">
        <v>0</v>
      </c>
      <c r="HH10" s="183" t="s">
        <v>3205</v>
      </c>
      <c r="HI10" s="183" t="s">
        <v>21</v>
      </c>
      <c r="HJ10" s="183">
        <v>2</v>
      </c>
      <c r="HK10" s="183" t="s">
        <v>14</v>
      </c>
      <c r="HL10" s="183" t="s">
        <v>14</v>
      </c>
      <c r="HM10" s="184">
        <v>44355</v>
      </c>
      <c r="HN10" s="182" t="s">
        <v>3739</v>
      </c>
      <c r="HO10" s="176">
        <v>3</v>
      </c>
      <c r="HP10" s="176" t="s">
        <v>3205</v>
      </c>
      <c r="HQ10" s="176" t="s">
        <v>21</v>
      </c>
      <c r="HR10" s="176">
        <v>2</v>
      </c>
      <c r="HS10" s="176" t="s">
        <v>14</v>
      </c>
      <c r="HT10" s="176" t="s">
        <v>14</v>
      </c>
      <c r="HU10" s="173">
        <v>44355</v>
      </c>
      <c r="HV10" s="183" t="s">
        <v>3736</v>
      </c>
      <c r="HW10" s="183">
        <v>3</v>
      </c>
      <c r="HX10" s="183" t="s">
        <v>3205</v>
      </c>
      <c r="HY10" s="183" t="s">
        <v>21</v>
      </c>
      <c r="HZ10" s="183">
        <v>2</v>
      </c>
      <c r="IA10" s="183" t="s">
        <v>14</v>
      </c>
      <c r="IB10" s="183" t="s">
        <v>14</v>
      </c>
      <c r="IC10" s="184">
        <v>44355</v>
      </c>
      <c r="ID10" s="182" t="s">
        <v>3738</v>
      </c>
      <c r="IE10" s="176">
        <v>0</v>
      </c>
      <c r="IF10" s="176" t="s">
        <v>3205</v>
      </c>
      <c r="IG10" s="176" t="s">
        <v>21</v>
      </c>
      <c r="IH10" s="176">
        <v>2</v>
      </c>
      <c r="II10" s="176" t="s">
        <v>14</v>
      </c>
      <c r="IJ10" s="176" t="s">
        <v>14</v>
      </c>
      <c r="IK10" s="173">
        <v>44355</v>
      </c>
      <c r="IL10" s="183" t="s">
        <v>3737</v>
      </c>
      <c r="IM10" s="183">
        <v>3</v>
      </c>
      <c r="IN10" s="183" t="s">
        <v>3205</v>
      </c>
      <c r="IO10" s="183" t="s">
        <v>21</v>
      </c>
      <c r="IP10" s="183">
        <v>2</v>
      </c>
      <c r="IQ10" s="183" t="s">
        <v>14</v>
      </c>
      <c r="IR10" s="183" t="s">
        <v>14</v>
      </c>
      <c r="IS10" s="184">
        <v>44355</v>
      </c>
    </row>
    <row r="11" spans="1:253" s="276" customFormat="1" ht="12.75" customHeight="1" x14ac:dyDescent="0.25">
      <c r="A11" s="276" t="s">
        <v>307</v>
      </c>
      <c r="B11" s="276" t="s">
        <v>7420</v>
      </c>
      <c r="C11" s="276" t="s">
        <v>308</v>
      </c>
      <c r="D11" s="276" t="s">
        <v>309</v>
      </c>
      <c r="E11" s="276" t="s">
        <v>6893</v>
      </c>
      <c r="F11" s="276" t="s">
        <v>2299</v>
      </c>
      <c r="G11" s="171">
        <v>25876000</v>
      </c>
      <c r="H11" s="172" t="s">
        <v>2141</v>
      </c>
      <c r="I11" s="172" t="s">
        <v>21</v>
      </c>
      <c r="J11" s="172">
        <v>2</v>
      </c>
      <c r="K11" s="172" t="s">
        <v>2298</v>
      </c>
      <c r="L11" s="172" t="s">
        <v>2297</v>
      </c>
      <c r="M11" s="173">
        <v>44165</v>
      </c>
      <c r="N11" s="182" t="s">
        <v>3277</v>
      </c>
      <c r="O11" s="174">
        <v>440640</v>
      </c>
      <c r="P11" s="174" t="s">
        <v>3274</v>
      </c>
      <c r="Q11" s="174" t="s">
        <v>41</v>
      </c>
      <c r="R11" s="174">
        <v>1</v>
      </c>
      <c r="S11" s="174" t="s">
        <v>3276</v>
      </c>
      <c r="T11" s="174" t="s">
        <v>3275</v>
      </c>
      <c r="U11" s="175">
        <v>44346</v>
      </c>
      <c r="V11" s="182" t="s">
        <v>3279</v>
      </c>
      <c r="W11" s="172">
        <v>25876000</v>
      </c>
      <c r="X11" s="172" t="s">
        <v>3274</v>
      </c>
      <c r="Y11" s="172" t="s">
        <v>41</v>
      </c>
      <c r="Z11" s="172">
        <v>1</v>
      </c>
      <c r="AA11" s="172" t="s">
        <v>3278</v>
      </c>
      <c r="AB11" s="172" t="s">
        <v>3275</v>
      </c>
      <c r="AC11" s="173">
        <v>44346</v>
      </c>
      <c r="AD11" s="182" t="s">
        <v>3283</v>
      </c>
      <c r="AE11" s="180">
        <v>4343000</v>
      </c>
      <c r="AF11" s="180" t="s">
        <v>3280</v>
      </c>
      <c r="AG11" s="180" t="s">
        <v>41</v>
      </c>
      <c r="AH11" s="180">
        <v>1</v>
      </c>
      <c r="AI11" s="180" t="s">
        <v>3282</v>
      </c>
      <c r="AJ11" s="180" t="s">
        <v>3281</v>
      </c>
      <c r="AK11" s="181">
        <v>44346</v>
      </c>
      <c r="AL11" s="182" t="s">
        <v>6435</v>
      </c>
      <c r="AM11" s="172">
        <v>2009000</v>
      </c>
      <c r="AN11" s="172" t="s">
        <v>6432</v>
      </c>
      <c r="AO11" s="172" t="s">
        <v>41</v>
      </c>
      <c r="AP11" s="172">
        <v>1</v>
      </c>
      <c r="AQ11" s="172" t="s">
        <v>6434</v>
      </c>
      <c r="AR11" s="172" t="s">
        <v>6433</v>
      </c>
      <c r="AS11" s="173">
        <v>44522</v>
      </c>
      <c r="AT11" s="183" t="s">
        <v>1075</v>
      </c>
      <c r="AU11" s="180">
        <v>150</v>
      </c>
      <c r="AV11" s="180" t="s">
        <v>1073</v>
      </c>
      <c r="AW11" s="180" t="s">
        <v>21</v>
      </c>
      <c r="AX11" s="180">
        <v>2</v>
      </c>
      <c r="AY11" s="180" t="s">
        <v>1074</v>
      </c>
      <c r="AZ11" s="180" t="s">
        <v>227</v>
      </c>
      <c r="BA11" s="181">
        <v>43584</v>
      </c>
      <c r="BB11" s="182" t="s">
        <v>1165</v>
      </c>
      <c r="BC11" s="172" t="s">
        <v>14</v>
      </c>
      <c r="BD11" s="172" t="s">
        <v>1162</v>
      </c>
      <c r="BE11" s="172" t="s">
        <v>14</v>
      </c>
      <c r="BF11" s="172" t="s">
        <v>14</v>
      </c>
      <c r="BG11" s="172" t="s">
        <v>1164</v>
      </c>
      <c r="BH11" s="172" t="s">
        <v>1163</v>
      </c>
      <c r="BI11" s="173">
        <v>43642</v>
      </c>
      <c r="BJ11" s="183" t="s">
        <v>6437</v>
      </c>
      <c r="BK11" s="183">
        <v>670</v>
      </c>
      <c r="BL11" s="183" t="s">
        <v>6436</v>
      </c>
      <c r="BM11" s="183" t="s">
        <v>41</v>
      </c>
      <c r="BN11" s="183">
        <v>1</v>
      </c>
      <c r="BO11" s="183" t="s">
        <v>5817</v>
      </c>
      <c r="BP11" s="180" t="s">
        <v>3009</v>
      </c>
      <c r="BQ11" s="184">
        <v>44522</v>
      </c>
      <c r="BR11" s="182" t="s">
        <v>1298</v>
      </c>
      <c r="BS11" s="176" t="s">
        <v>14</v>
      </c>
      <c r="BT11" s="176" t="s">
        <v>14</v>
      </c>
      <c r="BU11" s="176" t="s">
        <v>14</v>
      </c>
      <c r="BV11" s="176" t="s">
        <v>14</v>
      </c>
      <c r="BW11" s="176" t="s">
        <v>1297</v>
      </c>
      <c r="BX11" s="176" t="s">
        <v>14</v>
      </c>
      <c r="BY11" s="173">
        <v>43697</v>
      </c>
      <c r="BZ11" s="183" t="s">
        <v>1299</v>
      </c>
      <c r="CA11" s="183" t="s">
        <v>14</v>
      </c>
      <c r="CB11" s="183" t="s">
        <v>14</v>
      </c>
      <c r="CC11" s="183" t="s">
        <v>14</v>
      </c>
      <c r="CD11" s="183" t="s">
        <v>14</v>
      </c>
      <c r="CE11" s="183" t="s">
        <v>1297</v>
      </c>
      <c r="CF11" s="183" t="s">
        <v>14</v>
      </c>
      <c r="CG11" s="184">
        <v>43697</v>
      </c>
      <c r="CH11" s="182" t="s">
        <v>7721</v>
      </c>
      <c r="CI11" s="183" t="e">
        <v>#N/A</v>
      </c>
      <c r="CJ11" s="183" t="e">
        <v>#N/A</v>
      </c>
      <c r="CK11" s="183" t="e">
        <v>#N/A</v>
      </c>
      <c r="CL11" s="183" t="e">
        <v>#N/A</v>
      </c>
      <c r="CM11" s="183" t="e">
        <v>#N/A</v>
      </c>
      <c r="CN11" s="183" t="e">
        <v>#N/A</v>
      </c>
      <c r="CO11" s="185" t="e">
        <v>#N/A</v>
      </c>
      <c r="CP11" s="183" t="s">
        <v>1300</v>
      </c>
      <c r="CQ11" s="176" t="s">
        <v>14</v>
      </c>
      <c r="CR11" s="176" t="s">
        <v>14</v>
      </c>
      <c r="CS11" s="176" t="s">
        <v>14</v>
      </c>
      <c r="CT11" s="176" t="s">
        <v>14</v>
      </c>
      <c r="CU11" s="176" t="s">
        <v>1297</v>
      </c>
      <c r="CV11" s="176" t="s">
        <v>14</v>
      </c>
      <c r="CW11" s="173">
        <v>43697</v>
      </c>
      <c r="CX11" s="183" t="s">
        <v>3322</v>
      </c>
      <c r="CY11" s="180">
        <v>4000000</v>
      </c>
      <c r="CZ11" s="180" t="s">
        <v>3320</v>
      </c>
      <c r="DA11" s="180" t="s">
        <v>41</v>
      </c>
      <c r="DB11" s="180">
        <v>1</v>
      </c>
      <c r="DC11" s="180" t="s">
        <v>3321</v>
      </c>
      <c r="DD11" s="180" t="s">
        <v>3275</v>
      </c>
      <c r="DE11" s="186">
        <v>44347</v>
      </c>
      <c r="DF11" s="182" t="s">
        <v>3324</v>
      </c>
      <c r="DG11" s="172">
        <v>21533000</v>
      </c>
      <c r="DH11" s="176" t="s">
        <v>3320</v>
      </c>
      <c r="DI11" s="176" t="s">
        <v>41</v>
      </c>
      <c r="DJ11" s="176">
        <v>1</v>
      </c>
      <c r="DK11" s="176" t="s">
        <v>3323</v>
      </c>
      <c r="DL11" s="176" t="s">
        <v>3275</v>
      </c>
      <c r="DM11" s="173">
        <v>44347</v>
      </c>
      <c r="DN11" s="183" t="s">
        <v>3326</v>
      </c>
      <c r="DO11" s="180">
        <v>343000</v>
      </c>
      <c r="DP11" s="183" t="s">
        <v>3325</v>
      </c>
      <c r="DQ11" s="183" t="s">
        <v>41</v>
      </c>
      <c r="DR11" s="183">
        <v>1</v>
      </c>
      <c r="DS11" s="183" t="s">
        <v>3321</v>
      </c>
      <c r="DT11" s="183" t="s">
        <v>3275</v>
      </c>
      <c r="DU11" s="184">
        <v>44347</v>
      </c>
      <c r="DV11" s="182" t="s">
        <v>3327</v>
      </c>
      <c r="DW11" s="172">
        <v>2000000</v>
      </c>
      <c r="DX11" s="176" t="s">
        <v>3320</v>
      </c>
      <c r="DY11" s="176" t="s">
        <v>41</v>
      </c>
      <c r="DZ11" s="176">
        <v>1</v>
      </c>
      <c r="EA11" s="176" t="s">
        <v>3321</v>
      </c>
      <c r="EB11" s="176" t="s">
        <v>3275</v>
      </c>
      <c r="EC11" s="173">
        <v>44347</v>
      </c>
      <c r="ED11" s="183" t="s">
        <v>3328</v>
      </c>
      <c r="EE11" s="180">
        <v>2000000</v>
      </c>
      <c r="EF11" s="183" t="s">
        <v>3320</v>
      </c>
      <c r="EG11" s="183" t="s">
        <v>41</v>
      </c>
      <c r="EH11" s="183">
        <v>1</v>
      </c>
      <c r="EI11" s="183" t="s">
        <v>3321</v>
      </c>
      <c r="EJ11" s="183" t="s">
        <v>3275</v>
      </c>
      <c r="EK11" s="184">
        <v>44347</v>
      </c>
      <c r="EL11" s="182" t="s">
        <v>3329</v>
      </c>
      <c r="EM11" s="172">
        <v>0</v>
      </c>
      <c r="EN11" s="176" t="s">
        <v>3320</v>
      </c>
      <c r="EO11" s="176" t="s">
        <v>41</v>
      </c>
      <c r="EP11" s="176">
        <v>1</v>
      </c>
      <c r="EQ11" s="176" t="s">
        <v>3321</v>
      </c>
      <c r="ER11" s="176" t="s">
        <v>3275</v>
      </c>
      <c r="ES11" s="173">
        <v>44347</v>
      </c>
      <c r="ET11" s="183" t="s">
        <v>2987</v>
      </c>
      <c r="EU11" s="183">
        <v>530</v>
      </c>
      <c r="EV11" s="183" t="s">
        <v>2985</v>
      </c>
      <c r="EW11" s="183" t="s">
        <v>21</v>
      </c>
      <c r="EX11" s="183">
        <v>2</v>
      </c>
      <c r="EY11" s="183" t="s">
        <v>2986</v>
      </c>
      <c r="EZ11" s="183" t="s">
        <v>227</v>
      </c>
      <c r="FA11" s="184">
        <v>44281</v>
      </c>
      <c r="FB11" s="182" t="s">
        <v>311</v>
      </c>
      <c r="FC11" s="176">
        <v>5</v>
      </c>
      <c r="FD11" s="176">
        <v>0</v>
      </c>
      <c r="FE11" s="176" t="s">
        <v>21</v>
      </c>
      <c r="FF11" s="176">
        <v>2</v>
      </c>
      <c r="FG11" s="176" t="s">
        <v>310</v>
      </c>
      <c r="FH11" s="176">
        <v>0</v>
      </c>
      <c r="FI11" s="173">
        <v>43509</v>
      </c>
      <c r="FJ11" s="182" t="s">
        <v>312</v>
      </c>
      <c r="FK11" s="183" t="s">
        <v>14</v>
      </c>
      <c r="FL11" s="183">
        <v>0</v>
      </c>
      <c r="FM11" s="183" t="s">
        <v>21</v>
      </c>
      <c r="FN11" s="183">
        <v>2</v>
      </c>
      <c r="FO11" s="183">
        <v>0</v>
      </c>
      <c r="FP11" s="180">
        <v>0</v>
      </c>
      <c r="FQ11" s="181">
        <v>43509</v>
      </c>
      <c r="FR11" s="182" t="s">
        <v>1301</v>
      </c>
      <c r="FS11" s="176" t="s">
        <v>14</v>
      </c>
      <c r="FT11" s="176" t="s">
        <v>14</v>
      </c>
      <c r="FU11" s="176" t="s">
        <v>14</v>
      </c>
      <c r="FV11" s="176" t="s">
        <v>14</v>
      </c>
      <c r="FW11" s="176" t="s">
        <v>1297</v>
      </c>
      <c r="FX11" s="176" t="s">
        <v>14</v>
      </c>
      <c r="FY11" s="173">
        <v>43697</v>
      </c>
      <c r="FZ11" s="183" t="s">
        <v>3533</v>
      </c>
      <c r="GA11" s="183">
        <v>1</v>
      </c>
      <c r="GB11" s="183" t="s">
        <v>3205</v>
      </c>
      <c r="GC11" s="183" t="s">
        <v>21</v>
      </c>
      <c r="GD11" s="183">
        <v>2</v>
      </c>
      <c r="GE11" s="183" t="s">
        <v>14</v>
      </c>
      <c r="GF11" s="183" t="s">
        <v>14</v>
      </c>
      <c r="GG11" s="184">
        <v>44351</v>
      </c>
      <c r="GH11" s="182" t="s">
        <v>3536</v>
      </c>
      <c r="GI11" s="176">
        <v>3</v>
      </c>
      <c r="GJ11" s="176" t="s">
        <v>3205</v>
      </c>
      <c r="GK11" s="176" t="s">
        <v>21</v>
      </c>
      <c r="GL11" s="176">
        <v>2</v>
      </c>
      <c r="GM11" s="176" t="s">
        <v>14</v>
      </c>
      <c r="GN11" s="176" t="s">
        <v>14</v>
      </c>
      <c r="GO11" s="173">
        <v>44351</v>
      </c>
      <c r="GP11" s="183" t="s">
        <v>3534</v>
      </c>
      <c r="GQ11" s="183">
        <v>3</v>
      </c>
      <c r="GR11" s="183" t="s">
        <v>3205</v>
      </c>
      <c r="GS11" s="183" t="s">
        <v>21</v>
      </c>
      <c r="GT11" s="183">
        <v>2</v>
      </c>
      <c r="GU11" s="183" t="s">
        <v>14</v>
      </c>
      <c r="GV11" s="183" t="s">
        <v>14</v>
      </c>
      <c r="GW11" s="184">
        <v>44351</v>
      </c>
      <c r="GX11" s="182" t="s">
        <v>3672</v>
      </c>
      <c r="GY11" s="176">
        <v>0</v>
      </c>
      <c r="GZ11" s="176" t="s">
        <v>3205</v>
      </c>
      <c r="HA11" s="176" t="s">
        <v>21</v>
      </c>
      <c r="HB11" s="176">
        <v>2</v>
      </c>
      <c r="HC11" s="176" t="s">
        <v>14</v>
      </c>
      <c r="HD11" s="176" t="s">
        <v>14</v>
      </c>
      <c r="HE11" s="173">
        <v>44354</v>
      </c>
      <c r="HF11" s="183" t="s">
        <v>3532</v>
      </c>
      <c r="HG11" s="183">
        <v>2</v>
      </c>
      <c r="HH11" s="183" t="s">
        <v>3205</v>
      </c>
      <c r="HI11" s="183" t="s">
        <v>21</v>
      </c>
      <c r="HJ11" s="183">
        <v>2</v>
      </c>
      <c r="HK11" s="183" t="s">
        <v>14</v>
      </c>
      <c r="HL11" s="183" t="s">
        <v>14</v>
      </c>
      <c r="HM11" s="184">
        <v>44351</v>
      </c>
      <c r="HN11" s="182" t="s">
        <v>3535</v>
      </c>
      <c r="HO11" s="176">
        <v>3</v>
      </c>
      <c r="HP11" s="176" t="s">
        <v>3205</v>
      </c>
      <c r="HQ11" s="176" t="s">
        <v>21</v>
      </c>
      <c r="HR11" s="176">
        <v>2</v>
      </c>
      <c r="HS11" s="176" t="s">
        <v>14</v>
      </c>
      <c r="HT11" s="176" t="s">
        <v>14</v>
      </c>
      <c r="HU11" s="173">
        <v>44351</v>
      </c>
      <c r="HV11" s="183" t="s">
        <v>3669</v>
      </c>
      <c r="HW11" s="183">
        <v>3</v>
      </c>
      <c r="HX11" s="183" t="s">
        <v>3205</v>
      </c>
      <c r="HY11" s="183" t="s">
        <v>21</v>
      </c>
      <c r="HZ11" s="183">
        <v>2</v>
      </c>
      <c r="IA11" s="183" t="s">
        <v>14</v>
      </c>
      <c r="IB11" s="183" t="s">
        <v>14</v>
      </c>
      <c r="IC11" s="184">
        <v>44354</v>
      </c>
      <c r="ID11" s="182" t="s">
        <v>3671</v>
      </c>
      <c r="IE11" s="176">
        <v>1</v>
      </c>
      <c r="IF11" s="176" t="s">
        <v>3205</v>
      </c>
      <c r="IG11" s="176" t="s">
        <v>21</v>
      </c>
      <c r="IH11" s="176">
        <v>2</v>
      </c>
      <c r="II11" s="176" t="s">
        <v>14</v>
      </c>
      <c r="IJ11" s="176" t="s">
        <v>14</v>
      </c>
      <c r="IK11" s="173">
        <v>44354</v>
      </c>
      <c r="IL11" s="183" t="s">
        <v>3670</v>
      </c>
      <c r="IM11" s="183">
        <v>3</v>
      </c>
      <c r="IN11" s="183" t="s">
        <v>3205</v>
      </c>
      <c r="IO11" s="183" t="s">
        <v>21</v>
      </c>
      <c r="IP11" s="183">
        <v>2</v>
      </c>
      <c r="IQ11" s="183" t="s">
        <v>14</v>
      </c>
      <c r="IR11" s="183" t="s">
        <v>14</v>
      </c>
      <c r="IS11" s="184">
        <v>44354</v>
      </c>
    </row>
    <row r="12" spans="1:253" s="276" customFormat="1" ht="12.75" customHeight="1" x14ac:dyDescent="0.25">
      <c r="A12" s="276" t="s">
        <v>313</v>
      </c>
      <c r="B12" s="276" t="s">
        <v>7405</v>
      </c>
      <c r="C12" s="276" t="s">
        <v>314</v>
      </c>
      <c r="D12" s="276" t="s">
        <v>309</v>
      </c>
      <c r="E12" s="276" t="s">
        <v>6893</v>
      </c>
      <c r="F12" s="276" t="s">
        <v>2300</v>
      </c>
      <c r="G12" s="171">
        <v>25876000</v>
      </c>
      <c r="H12" s="172" t="s">
        <v>2141</v>
      </c>
      <c r="I12" s="172" t="s">
        <v>21</v>
      </c>
      <c r="J12" s="172">
        <v>2</v>
      </c>
      <c r="K12" s="172" t="s">
        <v>2298</v>
      </c>
      <c r="L12" s="172" t="s">
        <v>2297</v>
      </c>
      <c r="M12" s="173">
        <v>44165</v>
      </c>
      <c r="N12" s="182" t="s">
        <v>1308</v>
      </c>
      <c r="O12" s="174">
        <v>34263</v>
      </c>
      <c r="P12" s="174" t="s">
        <v>1306</v>
      </c>
      <c r="Q12" s="174" t="s">
        <v>41</v>
      </c>
      <c r="R12" s="174">
        <v>1</v>
      </c>
      <c r="S12" s="174" t="s">
        <v>1307</v>
      </c>
      <c r="T12" s="174" t="s">
        <v>326</v>
      </c>
      <c r="U12" s="175">
        <v>43697</v>
      </c>
      <c r="V12" s="182" t="s">
        <v>5576</v>
      </c>
      <c r="W12" s="172">
        <v>3112000</v>
      </c>
      <c r="X12" s="172" t="s">
        <v>3325</v>
      </c>
      <c r="Y12" s="172" t="s">
        <v>41</v>
      </c>
      <c r="Z12" s="172">
        <v>1</v>
      </c>
      <c r="AA12" s="172" t="s">
        <v>2837</v>
      </c>
      <c r="AB12" s="172" t="s">
        <v>5548</v>
      </c>
      <c r="AC12" s="173">
        <v>44495</v>
      </c>
      <c r="AD12" s="182" t="s">
        <v>5577</v>
      </c>
      <c r="AE12" s="180">
        <v>1200000</v>
      </c>
      <c r="AF12" s="180" t="s">
        <v>3325</v>
      </c>
      <c r="AG12" s="180" t="s">
        <v>41</v>
      </c>
      <c r="AH12" s="180">
        <v>1</v>
      </c>
      <c r="AI12" s="180" t="s">
        <v>2839</v>
      </c>
      <c r="AJ12" s="180" t="s">
        <v>5548</v>
      </c>
      <c r="AK12" s="181">
        <v>44495</v>
      </c>
      <c r="AL12" s="182" t="s">
        <v>5547</v>
      </c>
      <c r="AM12" s="172">
        <v>580000</v>
      </c>
      <c r="AN12" s="172" t="s">
        <v>5544</v>
      </c>
      <c r="AO12" s="172" t="s">
        <v>41</v>
      </c>
      <c r="AP12" s="172">
        <v>1</v>
      </c>
      <c r="AQ12" s="172" t="s">
        <v>5546</v>
      </c>
      <c r="AR12" s="172" t="s">
        <v>5545</v>
      </c>
      <c r="AS12" s="173">
        <v>44474</v>
      </c>
      <c r="AT12" s="183" t="s">
        <v>1305</v>
      </c>
      <c r="AU12" s="180" t="s">
        <v>14</v>
      </c>
      <c r="AV12" s="180" t="s">
        <v>1291</v>
      </c>
      <c r="AW12" s="180" t="s">
        <v>14</v>
      </c>
      <c r="AX12" s="180" t="s">
        <v>14</v>
      </c>
      <c r="AY12" s="180" t="s">
        <v>1304</v>
      </c>
      <c r="AZ12" s="180" t="s">
        <v>1291</v>
      </c>
      <c r="BA12" s="181">
        <v>43697</v>
      </c>
      <c r="BB12" s="182" t="s">
        <v>1303</v>
      </c>
      <c r="BC12" s="172" t="s">
        <v>14</v>
      </c>
      <c r="BD12" s="172" t="s">
        <v>1291</v>
      </c>
      <c r="BE12" s="172" t="s">
        <v>14</v>
      </c>
      <c r="BF12" s="172" t="s">
        <v>14</v>
      </c>
      <c r="BG12" s="172" t="s">
        <v>1302</v>
      </c>
      <c r="BH12" s="172" t="s">
        <v>1291</v>
      </c>
      <c r="BI12" s="173">
        <v>43697</v>
      </c>
      <c r="BJ12" s="183" t="s">
        <v>6438</v>
      </c>
      <c r="BK12" s="183">
        <v>212</v>
      </c>
      <c r="BL12" s="183" t="s">
        <v>6436</v>
      </c>
      <c r="BM12" s="183" t="s">
        <v>41</v>
      </c>
      <c r="BN12" s="183">
        <v>1</v>
      </c>
      <c r="BO12" s="183" t="s">
        <v>5817</v>
      </c>
      <c r="BP12" s="180" t="s">
        <v>3009</v>
      </c>
      <c r="BQ12" s="184">
        <v>44522</v>
      </c>
      <c r="BR12" s="182" t="s">
        <v>315</v>
      </c>
      <c r="BS12" s="176" t="s">
        <v>14</v>
      </c>
      <c r="BT12" s="176">
        <v>0</v>
      </c>
      <c r="BU12" s="176" t="s">
        <v>21</v>
      </c>
      <c r="BV12" s="176">
        <v>2</v>
      </c>
      <c r="BW12" s="176">
        <v>0</v>
      </c>
      <c r="BX12" s="176">
        <v>0</v>
      </c>
      <c r="BY12" s="173">
        <v>43509</v>
      </c>
      <c r="BZ12" s="183" t="s">
        <v>316</v>
      </c>
      <c r="CA12" s="183" t="s">
        <v>14</v>
      </c>
      <c r="CB12" s="183">
        <v>0</v>
      </c>
      <c r="CC12" s="183" t="s">
        <v>14</v>
      </c>
      <c r="CD12" s="183" t="s">
        <v>14</v>
      </c>
      <c r="CE12" s="183">
        <v>0</v>
      </c>
      <c r="CF12" s="183">
        <v>0</v>
      </c>
      <c r="CG12" s="184">
        <v>43509</v>
      </c>
      <c r="CH12" s="182" t="s">
        <v>7722</v>
      </c>
      <c r="CI12" s="183" t="e">
        <v>#N/A</v>
      </c>
      <c r="CJ12" s="183" t="e">
        <v>#N/A</v>
      </c>
      <c r="CK12" s="183" t="e">
        <v>#N/A</v>
      </c>
      <c r="CL12" s="183" t="e">
        <v>#N/A</v>
      </c>
      <c r="CM12" s="183" t="e">
        <v>#N/A</v>
      </c>
      <c r="CN12" s="183" t="e">
        <v>#N/A</v>
      </c>
      <c r="CO12" s="185" t="e">
        <v>#N/A</v>
      </c>
      <c r="CP12" s="183" t="s">
        <v>320</v>
      </c>
      <c r="CQ12" s="176">
        <v>5.2</v>
      </c>
      <c r="CR12" s="176" t="s">
        <v>317</v>
      </c>
      <c r="CS12" s="176" t="s">
        <v>21</v>
      </c>
      <c r="CT12" s="176">
        <v>2</v>
      </c>
      <c r="CU12" s="176" t="s">
        <v>319</v>
      </c>
      <c r="CV12" s="176" t="s">
        <v>318</v>
      </c>
      <c r="CW12" s="173">
        <v>43509</v>
      </c>
      <c r="CX12" s="183" t="s">
        <v>5549</v>
      </c>
      <c r="CY12" s="180">
        <v>1201000</v>
      </c>
      <c r="CZ12" s="180" t="s">
        <v>3325</v>
      </c>
      <c r="DA12" s="180" t="s">
        <v>41</v>
      </c>
      <c r="DB12" s="180">
        <v>1</v>
      </c>
      <c r="DC12" s="180" t="s">
        <v>3321</v>
      </c>
      <c r="DD12" s="180" t="s">
        <v>5548</v>
      </c>
      <c r="DE12" s="186">
        <v>44474</v>
      </c>
      <c r="DF12" s="182" t="s">
        <v>5550</v>
      </c>
      <c r="DG12" s="172">
        <v>1912000</v>
      </c>
      <c r="DH12" s="176" t="s">
        <v>3325</v>
      </c>
      <c r="DI12" s="176" t="s">
        <v>41</v>
      </c>
      <c r="DJ12" s="176">
        <v>1</v>
      </c>
      <c r="DK12" s="176" t="s">
        <v>3321</v>
      </c>
      <c r="DL12" s="176" t="s">
        <v>5548</v>
      </c>
      <c r="DM12" s="173">
        <v>44474</v>
      </c>
      <c r="DN12" s="183" t="s">
        <v>5551</v>
      </c>
      <c r="DO12" s="180">
        <v>0</v>
      </c>
      <c r="DP12" s="183" t="s">
        <v>3325</v>
      </c>
      <c r="DQ12" s="183" t="s">
        <v>41</v>
      </c>
      <c r="DR12" s="183">
        <v>1</v>
      </c>
      <c r="DS12" s="183" t="s">
        <v>3321</v>
      </c>
      <c r="DT12" s="183" t="s">
        <v>5548</v>
      </c>
      <c r="DU12" s="184">
        <v>44474</v>
      </c>
      <c r="DV12" s="182" t="s">
        <v>5552</v>
      </c>
      <c r="DW12" s="172">
        <v>917000</v>
      </c>
      <c r="DX12" s="176" t="s">
        <v>3325</v>
      </c>
      <c r="DY12" s="176" t="s">
        <v>41</v>
      </c>
      <c r="DZ12" s="176">
        <v>1</v>
      </c>
      <c r="EA12" s="176" t="s">
        <v>3321</v>
      </c>
      <c r="EB12" s="176" t="s">
        <v>5548</v>
      </c>
      <c r="EC12" s="173">
        <v>44474</v>
      </c>
      <c r="ED12" s="183" t="s">
        <v>5553</v>
      </c>
      <c r="EE12" s="180">
        <v>284000</v>
      </c>
      <c r="EF12" s="183" t="s">
        <v>3325</v>
      </c>
      <c r="EG12" s="183" t="s">
        <v>41</v>
      </c>
      <c r="EH12" s="183">
        <v>1</v>
      </c>
      <c r="EI12" s="183" t="s">
        <v>3321</v>
      </c>
      <c r="EJ12" s="183" t="s">
        <v>5548</v>
      </c>
      <c r="EK12" s="184">
        <v>44474</v>
      </c>
      <c r="EL12" s="182" t="s">
        <v>5554</v>
      </c>
      <c r="EM12" s="172">
        <v>0</v>
      </c>
      <c r="EN12" s="176" t="s">
        <v>3325</v>
      </c>
      <c r="EO12" s="176" t="s">
        <v>41</v>
      </c>
      <c r="EP12" s="176">
        <v>1</v>
      </c>
      <c r="EQ12" s="176" t="s">
        <v>3321</v>
      </c>
      <c r="ER12" s="176" t="s">
        <v>5548</v>
      </c>
      <c r="ES12" s="173">
        <v>44474</v>
      </c>
      <c r="ET12" s="183" t="s">
        <v>2988</v>
      </c>
      <c r="EU12" s="183">
        <v>530</v>
      </c>
      <c r="EV12" s="183" t="s">
        <v>2985</v>
      </c>
      <c r="EW12" s="183" t="s">
        <v>21</v>
      </c>
      <c r="EX12" s="183">
        <v>2</v>
      </c>
      <c r="EY12" s="183" t="s">
        <v>2986</v>
      </c>
      <c r="EZ12" s="183" t="s">
        <v>227</v>
      </c>
      <c r="FA12" s="184">
        <v>44281</v>
      </c>
      <c r="FB12" s="182" t="s">
        <v>1077</v>
      </c>
      <c r="FC12" s="176">
        <v>5</v>
      </c>
      <c r="FD12" s="176" t="s">
        <v>14</v>
      </c>
      <c r="FE12" s="176" t="s">
        <v>41</v>
      </c>
      <c r="FF12" s="176">
        <v>1</v>
      </c>
      <c r="FG12" s="176" t="s">
        <v>1076</v>
      </c>
      <c r="FH12" s="176" t="s">
        <v>14</v>
      </c>
      <c r="FI12" s="173">
        <v>43584</v>
      </c>
      <c r="FJ12" s="182" t="s">
        <v>321</v>
      </c>
      <c r="FK12" s="183" t="s">
        <v>14</v>
      </c>
      <c r="FL12" s="183">
        <v>0</v>
      </c>
      <c r="FM12" s="183" t="s">
        <v>21</v>
      </c>
      <c r="FN12" s="183">
        <v>2</v>
      </c>
      <c r="FO12" s="183">
        <v>0</v>
      </c>
      <c r="FP12" s="180">
        <v>0</v>
      </c>
      <c r="FQ12" s="181">
        <v>43509</v>
      </c>
      <c r="FR12" s="182" t="s">
        <v>322</v>
      </c>
      <c r="FS12" s="176" t="s">
        <v>14</v>
      </c>
      <c r="FT12" s="176">
        <v>0</v>
      </c>
      <c r="FU12" s="176" t="s">
        <v>21</v>
      </c>
      <c r="FV12" s="176">
        <v>2</v>
      </c>
      <c r="FW12" s="176">
        <v>0</v>
      </c>
      <c r="FX12" s="176">
        <v>0</v>
      </c>
      <c r="FY12" s="173">
        <v>43509</v>
      </c>
      <c r="FZ12" s="183" t="s">
        <v>3538</v>
      </c>
      <c r="GA12" s="183">
        <v>1</v>
      </c>
      <c r="GB12" s="183" t="s">
        <v>3205</v>
      </c>
      <c r="GC12" s="183" t="s">
        <v>21</v>
      </c>
      <c r="GD12" s="183">
        <v>2</v>
      </c>
      <c r="GE12" s="183" t="s">
        <v>14</v>
      </c>
      <c r="GF12" s="183" t="s">
        <v>14</v>
      </c>
      <c r="GG12" s="184">
        <v>44351</v>
      </c>
      <c r="GH12" s="182" t="s">
        <v>3544</v>
      </c>
      <c r="GI12" s="176">
        <v>2</v>
      </c>
      <c r="GJ12" s="176" t="s">
        <v>3205</v>
      </c>
      <c r="GK12" s="176" t="s">
        <v>21</v>
      </c>
      <c r="GL12" s="176">
        <v>2</v>
      </c>
      <c r="GM12" s="176" t="s">
        <v>14</v>
      </c>
      <c r="GN12" s="176" t="s">
        <v>14</v>
      </c>
      <c r="GO12" s="173">
        <v>44351</v>
      </c>
      <c r="GP12" s="183" t="s">
        <v>3539</v>
      </c>
      <c r="GQ12" s="183">
        <v>1</v>
      </c>
      <c r="GR12" s="183" t="s">
        <v>3205</v>
      </c>
      <c r="GS12" s="183" t="s">
        <v>21</v>
      </c>
      <c r="GT12" s="183">
        <v>2</v>
      </c>
      <c r="GU12" s="183" t="s">
        <v>14</v>
      </c>
      <c r="GV12" s="183" t="s">
        <v>14</v>
      </c>
      <c r="GW12" s="184">
        <v>44351</v>
      </c>
      <c r="GX12" s="182" t="s">
        <v>3545</v>
      </c>
      <c r="GY12" s="176">
        <v>0</v>
      </c>
      <c r="GZ12" s="176" t="s">
        <v>3205</v>
      </c>
      <c r="HA12" s="176" t="s">
        <v>21</v>
      </c>
      <c r="HB12" s="176">
        <v>2</v>
      </c>
      <c r="HC12" s="176" t="s">
        <v>14</v>
      </c>
      <c r="HD12" s="176" t="s">
        <v>14</v>
      </c>
      <c r="HE12" s="173">
        <v>44351</v>
      </c>
      <c r="HF12" s="183" t="s">
        <v>3537</v>
      </c>
      <c r="HG12" s="183">
        <v>0</v>
      </c>
      <c r="HH12" s="183" t="s">
        <v>3205</v>
      </c>
      <c r="HI12" s="183" t="s">
        <v>21</v>
      </c>
      <c r="HJ12" s="183">
        <v>2</v>
      </c>
      <c r="HK12" s="183" t="s">
        <v>14</v>
      </c>
      <c r="HL12" s="183" t="s">
        <v>14</v>
      </c>
      <c r="HM12" s="184">
        <v>44351</v>
      </c>
      <c r="HN12" s="182" t="s">
        <v>3543</v>
      </c>
      <c r="HO12" s="176">
        <v>3</v>
      </c>
      <c r="HP12" s="176" t="s">
        <v>3205</v>
      </c>
      <c r="HQ12" s="176" t="s">
        <v>21</v>
      </c>
      <c r="HR12" s="176">
        <v>2</v>
      </c>
      <c r="HS12" s="176" t="s">
        <v>14</v>
      </c>
      <c r="HT12" s="176" t="s">
        <v>14</v>
      </c>
      <c r="HU12" s="173">
        <v>44351</v>
      </c>
      <c r="HV12" s="183" t="s">
        <v>3540</v>
      </c>
      <c r="HW12" s="183">
        <v>2</v>
      </c>
      <c r="HX12" s="183" t="s">
        <v>3205</v>
      </c>
      <c r="HY12" s="183" t="s">
        <v>21</v>
      </c>
      <c r="HZ12" s="183">
        <v>2</v>
      </c>
      <c r="IA12" s="183" t="s">
        <v>14</v>
      </c>
      <c r="IB12" s="183" t="s">
        <v>14</v>
      </c>
      <c r="IC12" s="184">
        <v>44351</v>
      </c>
      <c r="ID12" s="182" t="s">
        <v>3542</v>
      </c>
      <c r="IE12" s="176">
        <v>0</v>
      </c>
      <c r="IF12" s="176" t="s">
        <v>3205</v>
      </c>
      <c r="IG12" s="176" t="s">
        <v>21</v>
      </c>
      <c r="IH12" s="176">
        <v>2</v>
      </c>
      <c r="II12" s="176" t="s">
        <v>14</v>
      </c>
      <c r="IJ12" s="176" t="s">
        <v>14</v>
      </c>
      <c r="IK12" s="173">
        <v>44351</v>
      </c>
      <c r="IL12" s="183" t="s">
        <v>3541</v>
      </c>
      <c r="IM12" s="183">
        <v>3</v>
      </c>
      <c r="IN12" s="183" t="s">
        <v>3205</v>
      </c>
      <c r="IO12" s="183" t="s">
        <v>21</v>
      </c>
      <c r="IP12" s="183">
        <v>2</v>
      </c>
      <c r="IQ12" s="183" t="s">
        <v>14</v>
      </c>
      <c r="IR12" s="183" t="s">
        <v>14</v>
      </c>
      <c r="IS12" s="184">
        <v>44351</v>
      </c>
    </row>
    <row r="13" spans="1:253" s="276" customFormat="1" ht="12.75" customHeight="1" x14ac:dyDescent="0.25">
      <c r="A13" s="276" t="s">
        <v>323</v>
      </c>
      <c r="B13" s="276" t="s">
        <v>7405</v>
      </c>
      <c r="C13" s="276" t="s">
        <v>324</v>
      </c>
      <c r="D13" s="276" t="s">
        <v>309</v>
      </c>
      <c r="E13" s="276" t="s">
        <v>6893</v>
      </c>
      <c r="F13" s="276" t="s">
        <v>2301</v>
      </c>
      <c r="G13" s="171">
        <v>25876000</v>
      </c>
      <c r="H13" s="172" t="s">
        <v>2141</v>
      </c>
      <c r="I13" s="172" t="s">
        <v>21</v>
      </c>
      <c r="J13" s="172">
        <v>2</v>
      </c>
      <c r="K13" s="172" t="s">
        <v>2298</v>
      </c>
      <c r="L13" s="172" t="s">
        <v>2297</v>
      </c>
      <c r="M13" s="173">
        <v>44165</v>
      </c>
      <c r="N13" s="182" t="s">
        <v>328</v>
      </c>
      <c r="O13" s="174">
        <v>76850</v>
      </c>
      <c r="P13" s="174" t="s">
        <v>325</v>
      </c>
      <c r="Q13" s="174" t="s">
        <v>21</v>
      </c>
      <c r="R13" s="174">
        <v>2</v>
      </c>
      <c r="S13" s="174" t="s">
        <v>327</v>
      </c>
      <c r="T13" s="174" t="s">
        <v>326</v>
      </c>
      <c r="U13" s="175">
        <v>43509</v>
      </c>
      <c r="V13" s="182" t="s">
        <v>2838</v>
      </c>
      <c r="W13" s="172">
        <v>4476000</v>
      </c>
      <c r="X13" s="172" t="s">
        <v>2835</v>
      </c>
      <c r="Y13" s="172" t="s">
        <v>21</v>
      </c>
      <c r="Z13" s="172">
        <v>2</v>
      </c>
      <c r="AA13" s="172" t="s">
        <v>2837</v>
      </c>
      <c r="AB13" s="172" t="s">
        <v>2836</v>
      </c>
      <c r="AC13" s="173">
        <v>44252</v>
      </c>
      <c r="AD13" s="182" t="s">
        <v>2840</v>
      </c>
      <c r="AE13" s="180">
        <v>2449000</v>
      </c>
      <c r="AF13" s="180" t="s">
        <v>2835</v>
      </c>
      <c r="AG13" s="180" t="s">
        <v>21</v>
      </c>
      <c r="AH13" s="180">
        <v>2</v>
      </c>
      <c r="AI13" s="180" t="s">
        <v>2839</v>
      </c>
      <c r="AJ13" s="180" t="s">
        <v>2836</v>
      </c>
      <c r="AK13" s="181">
        <v>44252</v>
      </c>
      <c r="AL13" s="182" t="s">
        <v>2992</v>
      </c>
      <c r="AM13" s="172">
        <v>1117000</v>
      </c>
      <c r="AN13" s="172" t="s">
        <v>2989</v>
      </c>
      <c r="AO13" s="172" t="s">
        <v>21</v>
      </c>
      <c r="AP13" s="172">
        <v>2</v>
      </c>
      <c r="AQ13" s="172" t="s">
        <v>2991</v>
      </c>
      <c r="AR13" s="172" t="s">
        <v>2990</v>
      </c>
      <c r="AS13" s="173">
        <v>44281</v>
      </c>
      <c r="AT13" s="183" t="s">
        <v>1316</v>
      </c>
      <c r="AU13" s="180" t="s">
        <v>14</v>
      </c>
      <c r="AV13" s="180" t="s">
        <v>1291</v>
      </c>
      <c r="AW13" s="180" t="s">
        <v>14</v>
      </c>
      <c r="AX13" s="180" t="s">
        <v>14</v>
      </c>
      <c r="AY13" s="180" t="s">
        <v>1304</v>
      </c>
      <c r="AZ13" s="180" t="s">
        <v>1291</v>
      </c>
      <c r="BA13" s="181">
        <v>43697</v>
      </c>
      <c r="BB13" s="182" t="s">
        <v>1166</v>
      </c>
      <c r="BC13" s="172" t="s">
        <v>14</v>
      </c>
      <c r="BD13" s="172" t="s">
        <v>1162</v>
      </c>
      <c r="BE13" s="172" t="s">
        <v>14</v>
      </c>
      <c r="BF13" s="172" t="s">
        <v>14</v>
      </c>
      <c r="BG13" s="172" t="s">
        <v>1164</v>
      </c>
      <c r="BH13" s="172" t="s">
        <v>1163</v>
      </c>
      <c r="BI13" s="173">
        <v>43642</v>
      </c>
      <c r="BJ13" s="183" t="s">
        <v>2994</v>
      </c>
      <c r="BK13" s="183">
        <v>286</v>
      </c>
      <c r="BL13" s="183" t="s">
        <v>2985</v>
      </c>
      <c r="BM13" s="183" t="s">
        <v>21</v>
      </c>
      <c r="BN13" s="183">
        <v>2</v>
      </c>
      <c r="BO13" s="183" t="s">
        <v>2993</v>
      </c>
      <c r="BP13" s="180" t="s">
        <v>227</v>
      </c>
      <c r="BQ13" s="184">
        <v>44281</v>
      </c>
      <c r="BR13" s="182" t="s">
        <v>1310</v>
      </c>
      <c r="BS13" s="176" t="s">
        <v>14</v>
      </c>
      <c r="BT13" s="176" t="s">
        <v>1291</v>
      </c>
      <c r="BU13" s="176" t="s">
        <v>14</v>
      </c>
      <c r="BV13" s="176" t="s">
        <v>14</v>
      </c>
      <c r="BW13" s="176" t="s">
        <v>1309</v>
      </c>
      <c r="BX13" s="176" t="s">
        <v>1291</v>
      </c>
      <c r="BY13" s="173">
        <v>43697</v>
      </c>
      <c r="BZ13" s="183" t="s">
        <v>1311</v>
      </c>
      <c r="CA13" s="183" t="s">
        <v>14</v>
      </c>
      <c r="CB13" s="183" t="s">
        <v>1291</v>
      </c>
      <c r="CC13" s="183" t="s">
        <v>14</v>
      </c>
      <c r="CD13" s="183" t="s">
        <v>14</v>
      </c>
      <c r="CE13" s="183" t="s">
        <v>1309</v>
      </c>
      <c r="CF13" s="183" t="s">
        <v>1291</v>
      </c>
      <c r="CG13" s="184">
        <v>43697</v>
      </c>
      <c r="CH13" s="182" t="s">
        <v>7723</v>
      </c>
      <c r="CI13" s="183" t="e">
        <v>#N/A</v>
      </c>
      <c r="CJ13" s="183" t="e">
        <v>#N/A</v>
      </c>
      <c r="CK13" s="183" t="e">
        <v>#N/A</v>
      </c>
      <c r="CL13" s="183" t="e">
        <v>#N/A</v>
      </c>
      <c r="CM13" s="183" t="e">
        <v>#N/A</v>
      </c>
      <c r="CN13" s="183" t="e">
        <v>#N/A</v>
      </c>
      <c r="CO13" s="185" t="e">
        <v>#N/A</v>
      </c>
      <c r="CP13" s="183" t="s">
        <v>1315</v>
      </c>
      <c r="CQ13" s="176" t="s">
        <v>14</v>
      </c>
      <c r="CR13" s="176" t="s">
        <v>1291</v>
      </c>
      <c r="CS13" s="176" t="s">
        <v>14</v>
      </c>
      <c r="CT13" s="176" t="s">
        <v>14</v>
      </c>
      <c r="CU13" s="176" t="s">
        <v>1309</v>
      </c>
      <c r="CV13" s="176" t="s">
        <v>1291</v>
      </c>
      <c r="CW13" s="173">
        <v>43697</v>
      </c>
      <c r="CX13" s="183" t="s">
        <v>2842</v>
      </c>
      <c r="CY13" s="180">
        <v>960000</v>
      </c>
      <c r="CZ13" s="180" t="s">
        <v>2835</v>
      </c>
      <c r="DA13" s="180" t="s">
        <v>21</v>
      </c>
      <c r="DB13" s="180">
        <v>2</v>
      </c>
      <c r="DC13" s="180" t="s">
        <v>2841</v>
      </c>
      <c r="DD13" s="180" t="s">
        <v>2836</v>
      </c>
      <c r="DE13" s="186">
        <v>44252</v>
      </c>
      <c r="DF13" s="182" t="s">
        <v>2843</v>
      </c>
      <c r="DG13" s="172">
        <v>2027000</v>
      </c>
      <c r="DH13" s="176" t="s">
        <v>2835</v>
      </c>
      <c r="DI13" s="176" t="s">
        <v>21</v>
      </c>
      <c r="DJ13" s="176">
        <v>2</v>
      </c>
      <c r="DK13" s="176" t="s">
        <v>2841</v>
      </c>
      <c r="DL13" s="176" t="s">
        <v>2836</v>
      </c>
      <c r="DM13" s="173">
        <v>44252</v>
      </c>
      <c r="DN13" s="183" t="s">
        <v>2844</v>
      </c>
      <c r="DO13" s="180">
        <v>1489000</v>
      </c>
      <c r="DP13" s="183" t="s">
        <v>2835</v>
      </c>
      <c r="DQ13" s="183" t="s">
        <v>21</v>
      </c>
      <c r="DR13" s="183">
        <v>2</v>
      </c>
      <c r="DS13" s="183" t="s">
        <v>2841</v>
      </c>
      <c r="DT13" s="183" t="s">
        <v>2836</v>
      </c>
      <c r="DU13" s="184">
        <v>44252</v>
      </c>
      <c r="DV13" s="182" t="s">
        <v>2845</v>
      </c>
      <c r="DW13" s="172">
        <v>882000</v>
      </c>
      <c r="DX13" s="176" t="s">
        <v>2835</v>
      </c>
      <c r="DY13" s="176" t="s">
        <v>21</v>
      </c>
      <c r="DZ13" s="176">
        <v>2</v>
      </c>
      <c r="EA13" s="176" t="s">
        <v>2841</v>
      </c>
      <c r="EB13" s="176" t="s">
        <v>2836</v>
      </c>
      <c r="EC13" s="173">
        <v>44252</v>
      </c>
      <c r="ED13" s="183" t="s">
        <v>2846</v>
      </c>
      <c r="EE13" s="180">
        <v>78000</v>
      </c>
      <c r="EF13" s="183" t="s">
        <v>2835</v>
      </c>
      <c r="EG13" s="183" t="s">
        <v>21</v>
      </c>
      <c r="EH13" s="183">
        <v>2</v>
      </c>
      <c r="EI13" s="183" t="s">
        <v>2841</v>
      </c>
      <c r="EJ13" s="183" t="s">
        <v>2836</v>
      </c>
      <c r="EK13" s="184">
        <v>44252</v>
      </c>
      <c r="EL13" s="182" t="s">
        <v>2847</v>
      </c>
      <c r="EM13" s="172">
        <v>0</v>
      </c>
      <c r="EN13" s="176" t="s">
        <v>2835</v>
      </c>
      <c r="EO13" s="176" t="s">
        <v>21</v>
      </c>
      <c r="EP13" s="176">
        <v>2</v>
      </c>
      <c r="EQ13" s="176" t="s">
        <v>2841</v>
      </c>
      <c r="ER13" s="176" t="s">
        <v>2836</v>
      </c>
      <c r="ES13" s="173">
        <v>44252</v>
      </c>
      <c r="ET13" s="183" t="s">
        <v>2995</v>
      </c>
      <c r="EU13" s="183">
        <v>530</v>
      </c>
      <c r="EV13" s="183" t="s">
        <v>2985</v>
      </c>
      <c r="EW13" s="183" t="s">
        <v>21</v>
      </c>
      <c r="EX13" s="183">
        <v>2</v>
      </c>
      <c r="EY13" s="183" t="s">
        <v>2986</v>
      </c>
      <c r="EZ13" s="183" t="s">
        <v>227</v>
      </c>
      <c r="FA13" s="184">
        <v>44281</v>
      </c>
      <c r="FB13" s="182" t="s">
        <v>1314</v>
      </c>
      <c r="FC13" s="176">
        <v>4</v>
      </c>
      <c r="FD13" s="176" t="s">
        <v>152</v>
      </c>
      <c r="FE13" s="176" t="s">
        <v>21</v>
      </c>
      <c r="FF13" s="176">
        <v>2</v>
      </c>
      <c r="FG13" s="176" t="s">
        <v>1313</v>
      </c>
      <c r="FH13" s="176" t="s">
        <v>1312</v>
      </c>
      <c r="FI13" s="173">
        <v>43697</v>
      </c>
      <c r="FJ13" s="182" t="s">
        <v>329</v>
      </c>
      <c r="FK13" s="183" t="s">
        <v>14</v>
      </c>
      <c r="FL13" s="183">
        <v>0</v>
      </c>
      <c r="FM13" s="183" t="s">
        <v>21</v>
      </c>
      <c r="FN13" s="183">
        <v>2</v>
      </c>
      <c r="FO13" s="183">
        <v>0</v>
      </c>
      <c r="FP13" s="180">
        <v>0</v>
      </c>
      <c r="FQ13" s="181">
        <v>43509</v>
      </c>
      <c r="FR13" s="182" t="s">
        <v>333</v>
      </c>
      <c r="FS13" s="176">
        <v>377500</v>
      </c>
      <c r="FT13" s="176" t="s">
        <v>330</v>
      </c>
      <c r="FU13" s="176" t="s">
        <v>21</v>
      </c>
      <c r="FV13" s="176">
        <v>2</v>
      </c>
      <c r="FW13" s="176" t="s">
        <v>332</v>
      </c>
      <c r="FX13" s="176" t="s">
        <v>331</v>
      </c>
      <c r="FY13" s="173">
        <v>43509</v>
      </c>
      <c r="FZ13" s="183" t="s">
        <v>3477</v>
      </c>
      <c r="GA13" s="183">
        <v>1</v>
      </c>
      <c r="GB13" s="183" t="s">
        <v>3205</v>
      </c>
      <c r="GC13" s="183" t="s">
        <v>21</v>
      </c>
      <c r="GD13" s="183">
        <v>2</v>
      </c>
      <c r="GE13" s="183" t="s">
        <v>14</v>
      </c>
      <c r="GF13" s="183" t="s">
        <v>14</v>
      </c>
      <c r="GG13" s="184">
        <v>44350</v>
      </c>
      <c r="GH13" s="182" t="s">
        <v>3483</v>
      </c>
      <c r="GI13" s="176">
        <v>3</v>
      </c>
      <c r="GJ13" s="176" t="s">
        <v>3205</v>
      </c>
      <c r="GK13" s="176" t="s">
        <v>21</v>
      </c>
      <c r="GL13" s="176">
        <v>2</v>
      </c>
      <c r="GM13" s="176" t="s">
        <v>14</v>
      </c>
      <c r="GN13" s="176" t="s">
        <v>14</v>
      </c>
      <c r="GO13" s="173">
        <v>44350</v>
      </c>
      <c r="GP13" s="183" t="s">
        <v>3478</v>
      </c>
      <c r="GQ13" s="183">
        <v>3</v>
      </c>
      <c r="GR13" s="183" t="s">
        <v>3205</v>
      </c>
      <c r="GS13" s="183" t="s">
        <v>21</v>
      </c>
      <c r="GT13" s="183">
        <v>2</v>
      </c>
      <c r="GU13" s="183" t="s">
        <v>14</v>
      </c>
      <c r="GV13" s="183" t="s">
        <v>14</v>
      </c>
      <c r="GW13" s="184">
        <v>44350</v>
      </c>
      <c r="GX13" s="182" t="s">
        <v>3484</v>
      </c>
      <c r="GY13" s="176">
        <v>0</v>
      </c>
      <c r="GZ13" s="176" t="s">
        <v>3205</v>
      </c>
      <c r="HA13" s="176" t="s">
        <v>21</v>
      </c>
      <c r="HB13" s="176">
        <v>2</v>
      </c>
      <c r="HC13" s="176" t="s">
        <v>14</v>
      </c>
      <c r="HD13" s="176" t="s">
        <v>14</v>
      </c>
      <c r="HE13" s="173">
        <v>44350</v>
      </c>
      <c r="HF13" s="183" t="s">
        <v>3476</v>
      </c>
      <c r="HG13" s="183">
        <v>2</v>
      </c>
      <c r="HH13" s="183" t="s">
        <v>3205</v>
      </c>
      <c r="HI13" s="183" t="s">
        <v>21</v>
      </c>
      <c r="HJ13" s="183">
        <v>2</v>
      </c>
      <c r="HK13" s="183" t="s">
        <v>14</v>
      </c>
      <c r="HL13" s="183" t="s">
        <v>14</v>
      </c>
      <c r="HM13" s="184">
        <v>44350</v>
      </c>
      <c r="HN13" s="182" t="s">
        <v>3482</v>
      </c>
      <c r="HO13" s="176">
        <v>3</v>
      </c>
      <c r="HP13" s="176" t="s">
        <v>3205</v>
      </c>
      <c r="HQ13" s="176" t="s">
        <v>21</v>
      </c>
      <c r="HR13" s="176">
        <v>2</v>
      </c>
      <c r="HS13" s="176" t="s">
        <v>14</v>
      </c>
      <c r="HT13" s="176" t="s">
        <v>14</v>
      </c>
      <c r="HU13" s="173">
        <v>44350</v>
      </c>
      <c r="HV13" s="183" t="s">
        <v>3479</v>
      </c>
      <c r="HW13" s="183">
        <v>3</v>
      </c>
      <c r="HX13" s="183" t="s">
        <v>3205</v>
      </c>
      <c r="HY13" s="183" t="s">
        <v>21</v>
      </c>
      <c r="HZ13" s="183">
        <v>2</v>
      </c>
      <c r="IA13" s="183" t="s">
        <v>14</v>
      </c>
      <c r="IB13" s="183" t="s">
        <v>14</v>
      </c>
      <c r="IC13" s="184">
        <v>44350</v>
      </c>
      <c r="ID13" s="182" t="s">
        <v>3481</v>
      </c>
      <c r="IE13" s="176">
        <v>0</v>
      </c>
      <c r="IF13" s="176" t="s">
        <v>3205</v>
      </c>
      <c r="IG13" s="176" t="s">
        <v>21</v>
      </c>
      <c r="IH13" s="176">
        <v>2</v>
      </c>
      <c r="II13" s="176" t="s">
        <v>14</v>
      </c>
      <c r="IJ13" s="176" t="s">
        <v>14</v>
      </c>
      <c r="IK13" s="173">
        <v>44350</v>
      </c>
      <c r="IL13" s="183" t="s">
        <v>3480</v>
      </c>
      <c r="IM13" s="183">
        <v>3</v>
      </c>
      <c r="IN13" s="183" t="s">
        <v>3205</v>
      </c>
      <c r="IO13" s="183" t="s">
        <v>21</v>
      </c>
      <c r="IP13" s="183">
        <v>2</v>
      </c>
      <c r="IQ13" s="183" t="s">
        <v>14</v>
      </c>
      <c r="IR13" s="183" t="s">
        <v>14</v>
      </c>
      <c r="IS13" s="184">
        <v>44350</v>
      </c>
    </row>
    <row r="14" spans="1:253" s="276" customFormat="1" ht="12.75" customHeight="1" x14ac:dyDescent="0.25">
      <c r="A14" s="276" t="s">
        <v>334</v>
      </c>
      <c r="B14" s="276" t="s">
        <v>7413</v>
      </c>
      <c r="C14" s="276" t="s">
        <v>335</v>
      </c>
      <c r="D14" s="276" t="s">
        <v>309</v>
      </c>
      <c r="E14" s="276" t="s">
        <v>6893</v>
      </c>
      <c r="F14" s="276" t="s">
        <v>2302</v>
      </c>
      <c r="G14" s="171">
        <v>25876000</v>
      </c>
      <c r="H14" s="172" t="s">
        <v>2141</v>
      </c>
      <c r="I14" s="172" t="s">
        <v>21</v>
      </c>
      <c r="J14" s="172">
        <v>2</v>
      </c>
      <c r="K14" s="172" t="s">
        <v>2298</v>
      </c>
      <c r="L14" s="172" t="s">
        <v>2297</v>
      </c>
      <c r="M14" s="173">
        <v>44165</v>
      </c>
      <c r="N14" s="182" t="s">
        <v>342</v>
      </c>
      <c r="O14" s="174">
        <v>172703</v>
      </c>
      <c r="P14" s="174" t="s">
        <v>325</v>
      </c>
      <c r="Q14" s="174" t="s">
        <v>21</v>
      </c>
      <c r="R14" s="174">
        <v>2</v>
      </c>
      <c r="S14" s="174" t="s">
        <v>341</v>
      </c>
      <c r="T14" s="174" t="s">
        <v>326</v>
      </c>
      <c r="U14" s="175">
        <v>43509</v>
      </c>
      <c r="V14" s="182" t="s">
        <v>2743</v>
      </c>
      <c r="W14" s="172">
        <v>1565000</v>
      </c>
      <c r="X14" s="172" t="s">
        <v>2696</v>
      </c>
      <c r="Y14" s="172" t="s">
        <v>21</v>
      </c>
      <c r="Z14" s="172">
        <v>2</v>
      </c>
      <c r="AA14" s="172" t="s">
        <v>2742</v>
      </c>
      <c r="AB14" s="172" t="s">
        <v>2741</v>
      </c>
      <c r="AC14" s="173">
        <v>44225</v>
      </c>
      <c r="AD14" s="182" t="s">
        <v>2745</v>
      </c>
      <c r="AE14" s="180">
        <v>316000</v>
      </c>
      <c r="AF14" s="180" t="s">
        <v>2696</v>
      </c>
      <c r="AG14" s="180" t="s">
        <v>21</v>
      </c>
      <c r="AH14" s="180">
        <v>2</v>
      </c>
      <c r="AI14" s="180" t="s">
        <v>2744</v>
      </c>
      <c r="AJ14" s="180" t="s">
        <v>2741</v>
      </c>
      <c r="AK14" s="181">
        <v>44225</v>
      </c>
      <c r="AL14" s="182" t="s">
        <v>2999</v>
      </c>
      <c r="AM14" s="172">
        <v>320000</v>
      </c>
      <c r="AN14" s="172" t="s">
        <v>2996</v>
      </c>
      <c r="AO14" s="172" t="s">
        <v>21</v>
      </c>
      <c r="AP14" s="172">
        <v>2</v>
      </c>
      <c r="AQ14" s="172" t="s">
        <v>2998</v>
      </c>
      <c r="AR14" s="172" t="s">
        <v>2997</v>
      </c>
      <c r="AS14" s="173">
        <v>44281</v>
      </c>
      <c r="AT14" s="183" t="s">
        <v>340</v>
      </c>
      <c r="AU14" s="180">
        <v>0</v>
      </c>
      <c r="AV14" s="180">
        <v>0</v>
      </c>
      <c r="AW14" s="180" t="s">
        <v>21</v>
      </c>
      <c r="AX14" s="180">
        <v>2</v>
      </c>
      <c r="AY14" s="180">
        <v>0</v>
      </c>
      <c r="AZ14" s="180">
        <v>0</v>
      </c>
      <c r="BA14" s="181">
        <v>43509</v>
      </c>
      <c r="BB14" s="182" t="s">
        <v>1167</v>
      </c>
      <c r="BC14" s="172" t="s">
        <v>14</v>
      </c>
      <c r="BD14" s="172" t="s">
        <v>1162</v>
      </c>
      <c r="BE14" s="172" t="s">
        <v>14</v>
      </c>
      <c r="BF14" s="172" t="s">
        <v>14</v>
      </c>
      <c r="BG14" s="172" t="s">
        <v>1164</v>
      </c>
      <c r="BH14" s="172" t="s">
        <v>1163</v>
      </c>
      <c r="BI14" s="173">
        <v>43642</v>
      </c>
      <c r="BJ14" s="183" t="s">
        <v>2719</v>
      </c>
      <c r="BK14" s="183" t="s">
        <v>14</v>
      </c>
      <c r="BL14" s="183" t="s">
        <v>14</v>
      </c>
      <c r="BM14" s="183" t="s">
        <v>14</v>
      </c>
      <c r="BN14" s="183" t="s">
        <v>14</v>
      </c>
      <c r="BO14" s="183" t="s">
        <v>14</v>
      </c>
      <c r="BP14" s="180" t="s">
        <v>14</v>
      </c>
      <c r="BQ14" s="184">
        <v>44225</v>
      </c>
      <c r="BR14" s="182" t="s">
        <v>336</v>
      </c>
      <c r="BS14" s="176">
        <v>0</v>
      </c>
      <c r="BT14" s="176">
        <v>0</v>
      </c>
      <c r="BU14" s="176" t="s">
        <v>21</v>
      </c>
      <c r="BV14" s="176">
        <v>2</v>
      </c>
      <c r="BW14" s="176">
        <v>0</v>
      </c>
      <c r="BX14" s="176">
        <v>0</v>
      </c>
      <c r="BY14" s="173">
        <v>43509</v>
      </c>
      <c r="BZ14" s="183" t="s">
        <v>337</v>
      </c>
      <c r="CA14" s="183">
        <v>0</v>
      </c>
      <c r="CB14" s="183">
        <v>0</v>
      </c>
      <c r="CC14" s="183" t="s">
        <v>21</v>
      </c>
      <c r="CD14" s="183">
        <v>2</v>
      </c>
      <c r="CE14" s="183">
        <v>0</v>
      </c>
      <c r="CF14" s="183">
        <v>0</v>
      </c>
      <c r="CG14" s="184">
        <v>43509</v>
      </c>
      <c r="CH14" s="182" t="s">
        <v>7724</v>
      </c>
      <c r="CI14" s="183" t="e">
        <v>#N/A</v>
      </c>
      <c r="CJ14" s="183" t="e">
        <v>#N/A</v>
      </c>
      <c r="CK14" s="183" t="e">
        <v>#N/A</v>
      </c>
      <c r="CL14" s="183" t="e">
        <v>#N/A</v>
      </c>
      <c r="CM14" s="183" t="e">
        <v>#N/A</v>
      </c>
      <c r="CN14" s="183" t="e">
        <v>#N/A</v>
      </c>
      <c r="CO14" s="185" t="e">
        <v>#N/A</v>
      </c>
      <c r="CP14" s="183" t="s">
        <v>339</v>
      </c>
      <c r="CQ14" s="176" t="s">
        <v>14</v>
      </c>
      <c r="CR14" s="176">
        <v>0</v>
      </c>
      <c r="CS14" s="176" t="s">
        <v>21</v>
      </c>
      <c r="CT14" s="176">
        <v>2</v>
      </c>
      <c r="CU14" s="176">
        <v>0</v>
      </c>
      <c r="CV14" s="176">
        <v>0</v>
      </c>
      <c r="CW14" s="173">
        <v>43509</v>
      </c>
      <c r="CX14" s="183" t="s">
        <v>2747</v>
      </c>
      <c r="CY14" s="180">
        <v>316000</v>
      </c>
      <c r="CZ14" s="180" t="s">
        <v>2696</v>
      </c>
      <c r="DA14" s="180" t="s">
        <v>21</v>
      </c>
      <c r="DB14" s="180">
        <v>2</v>
      </c>
      <c r="DC14" s="180" t="s">
        <v>2746</v>
      </c>
      <c r="DD14" s="180" t="s">
        <v>2741</v>
      </c>
      <c r="DE14" s="186">
        <v>44225</v>
      </c>
      <c r="DF14" s="182" t="s">
        <v>2748</v>
      </c>
      <c r="DG14" s="172">
        <v>1249000</v>
      </c>
      <c r="DH14" s="176" t="s">
        <v>2696</v>
      </c>
      <c r="DI14" s="176" t="s">
        <v>21</v>
      </c>
      <c r="DJ14" s="176">
        <v>2</v>
      </c>
      <c r="DK14" s="176" t="s">
        <v>2746</v>
      </c>
      <c r="DL14" s="176" t="s">
        <v>2741</v>
      </c>
      <c r="DM14" s="173">
        <v>44225</v>
      </c>
      <c r="DN14" s="183" t="s">
        <v>2749</v>
      </c>
      <c r="DO14" s="180">
        <v>0</v>
      </c>
      <c r="DP14" s="183" t="s">
        <v>2696</v>
      </c>
      <c r="DQ14" s="183" t="s">
        <v>21</v>
      </c>
      <c r="DR14" s="183">
        <v>2</v>
      </c>
      <c r="DS14" s="183" t="s">
        <v>2746</v>
      </c>
      <c r="DT14" s="183" t="s">
        <v>2741</v>
      </c>
      <c r="DU14" s="184">
        <v>44225</v>
      </c>
      <c r="DV14" s="182" t="s">
        <v>2750</v>
      </c>
      <c r="DW14" s="172">
        <v>316000</v>
      </c>
      <c r="DX14" s="176" t="s">
        <v>2696</v>
      </c>
      <c r="DY14" s="176" t="s">
        <v>21</v>
      </c>
      <c r="DZ14" s="176">
        <v>2</v>
      </c>
      <c r="EA14" s="176" t="s">
        <v>2746</v>
      </c>
      <c r="EB14" s="176" t="s">
        <v>2741</v>
      </c>
      <c r="EC14" s="173">
        <v>44225</v>
      </c>
      <c r="ED14" s="183" t="s">
        <v>2751</v>
      </c>
      <c r="EE14" s="180">
        <v>0</v>
      </c>
      <c r="EF14" s="183" t="s">
        <v>2696</v>
      </c>
      <c r="EG14" s="183" t="s">
        <v>21</v>
      </c>
      <c r="EH14" s="183">
        <v>2</v>
      </c>
      <c r="EI14" s="183" t="s">
        <v>2746</v>
      </c>
      <c r="EJ14" s="183" t="s">
        <v>2741</v>
      </c>
      <c r="EK14" s="184">
        <v>44225</v>
      </c>
      <c r="EL14" s="182" t="s">
        <v>2752</v>
      </c>
      <c r="EM14" s="172">
        <v>0</v>
      </c>
      <c r="EN14" s="176" t="s">
        <v>2696</v>
      </c>
      <c r="EO14" s="176" t="s">
        <v>21</v>
      </c>
      <c r="EP14" s="176">
        <v>2</v>
      </c>
      <c r="EQ14" s="176" t="s">
        <v>2746</v>
      </c>
      <c r="ER14" s="176" t="s">
        <v>2741</v>
      </c>
      <c r="ES14" s="173">
        <v>44225</v>
      </c>
      <c r="ET14" s="183" t="s">
        <v>3000</v>
      </c>
      <c r="EU14" s="183">
        <v>530</v>
      </c>
      <c r="EV14" s="183" t="s">
        <v>2985</v>
      </c>
      <c r="EW14" s="183" t="s">
        <v>21</v>
      </c>
      <c r="EX14" s="183">
        <v>2</v>
      </c>
      <c r="EY14" s="183" t="s">
        <v>2986</v>
      </c>
      <c r="EZ14" s="183" t="s">
        <v>227</v>
      </c>
      <c r="FA14" s="184">
        <v>44281</v>
      </c>
      <c r="FB14" s="182" t="s">
        <v>338</v>
      </c>
      <c r="FC14" s="176">
        <v>3</v>
      </c>
      <c r="FD14" s="176">
        <v>0</v>
      </c>
      <c r="FE14" s="176" t="s">
        <v>21</v>
      </c>
      <c r="FF14" s="176">
        <v>2</v>
      </c>
      <c r="FG14" s="176">
        <v>0</v>
      </c>
      <c r="FH14" s="176">
        <v>0</v>
      </c>
      <c r="FI14" s="173">
        <v>43509</v>
      </c>
      <c r="FJ14" s="182" t="s">
        <v>343</v>
      </c>
      <c r="FK14" s="183" t="s">
        <v>14</v>
      </c>
      <c r="FL14" s="183">
        <v>0</v>
      </c>
      <c r="FM14" s="183" t="s">
        <v>21</v>
      </c>
      <c r="FN14" s="183">
        <v>2</v>
      </c>
      <c r="FO14" s="183">
        <v>0</v>
      </c>
      <c r="FP14" s="180">
        <v>0</v>
      </c>
      <c r="FQ14" s="181">
        <v>43509</v>
      </c>
      <c r="FR14" s="182" t="s">
        <v>344</v>
      </c>
      <c r="FS14" s="176" t="s">
        <v>14</v>
      </c>
      <c r="FT14" s="176">
        <v>0</v>
      </c>
      <c r="FU14" s="176" t="s">
        <v>21</v>
      </c>
      <c r="FV14" s="176">
        <v>2</v>
      </c>
      <c r="FW14" s="176">
        <v>0</v>
      </c>
      <c r="FX14" s="176">
        <v>0</v>
      </c>
      <c r="FY14" s="173">
        <v>43509</v>
      </c>
      <c r="FZ14" s="183" t="s">
        <v>3486</v>
      </c>
      <c r="GA14" s="183">
        <v>1</v>
      </c>
      <c r="GB14" s="183" t="s">
        <v>3205</v>
      </c>
      <c r="GC14" s="183" t="s">
        <v>21</v>
      </c>
      <c r="GD14" s="183">
        <v>2</v>
      </c>
      <c r="GE14" s="183" t="s">
        <v>14</v>
      </c>
      <c r="GF14" s="183" t="s">
        <v>14</v>
      </c>
      <c r="GG14" s="184">
        <v>44350</v>
      </c>
      <c r="GH14" s="182" t="s">
        <v>3492</v>
      </c>
      <c r="GI14" s="176">
        <v>2</v>
      </c>
      <c r="GJ14" s="176" t="s">
        <v>3205</v>
      </c>
      <c r="GK14" s="176" t="s">
        <v>21</v>
      </c>
      <c r="GL14" s="176">
        <v>2</v>
      </c>
      <c r="GM14" s="176" t="s">
        <v>14</v>
      </c>
      <c r="GN14" s="176" t="s">
        <v>14</v>
      </c>
      <c r="GO14" s="173">
        <v>44350</v>
      </c>
      <c r="GP14" s="183" t="s">
        <v>3487</v>
      </c>
      <c r="GQ14" s="183">
        <v>0</v>
      </c>
      <c r="GR14" s="183" t="s">
        <v>3205</v>
      </c>
      <c r="GS14" s="183" t="s">
        <v>21</v>
      </c>
      <c r="GT14" s="183">
        <v>2</v>
      </c>
      <c r="GU14" s="183" t="s">
        <v>14</v>
      </c>
      <c r="GV14" s="183" t="s">
        <v>14</v>
      </c>
      <c r="GW14" s="184">
        <v>44350</v>
      </c>
      <c r="GX14" s="182" t="s">
        <v>3493</v>
      </c>
      <c r="GY14" s="176">
        <v>0</v>
      </c>
      <c r="GZ14" s="176" t="s">
        <v>3205</v>
      </c>
      <c r="HA14" s="176" t="s">
        <v>21</v>
      </c>
      <c r="HB14" s="176">
        <v>2</v>
      </c>
      <c r="HC14" s="176" t="s">
        <v>14</v>
      </c>
      <c r="HD14" s="176" t="s">
        <v>14</v>
      </c>
      <c r="HE14" s="173">
        <v>44350</v>
      </c>
      <c r="HF14" s="183" t="s">
        <v>3485</v>
      </c>
      <c r="HG14" s="183">
        <v>0</v>
      </c>
      <c r="HH14" s="183" t="s">
        <v>3205</v>
      </c>
      <c r="HI14" s="183" t="s">
        <v>21</v>
      </c>
      <c r="HJ14" s="183">
        <v>2</v>
      </c>
      <c r="HK14" s="183" t="s">
        <v>14</v>
      </c>
      <c r="HL14" s="183" t="s">
        <v>14</v>
      </c>
      <c r="HM14" s="184">
        <v>44350</v>
      </c>
      <c r="HN14" s="182" t="s">
        <v>3491</v>
      </c>
      <c r="HO14" s="176">
        <v>2</v>
      </c>
      <c r="HP14" s="176" t="s">
        <v>3205</v>
      </c>
      <c r="HQ14" s="176" t="s">
        <v>21</v>
      </c>
      <c r="HR14" s="176">
        <v>2</v>
      </c>
      <c r="HS14" s="176" t="s">
        <v>14</v>
      </c>
      <c r="HT14" s="176" t="s">
        <v>14</v>
      </c>
      <c r="HU14" s="173">
        <v>44350</v>
      </c>
      <c r="HV14" s="183" t="s">
        <v>3488</v>
      </c>
      <c r="HW14" s="183">
        <v>0</v>
      </c>
      <c r="HX14" s="183" t="s">
        <v>3205</v>
      </c>
      <c r="HY14" s="183" t="s">
        <v>21</v>
      </c>
      <c r="HZ14" s="183">
        <v>2</v>
      </c>
      <c r="IA14" s="183" t="s">
        <v>14</v>
      </c>
      <c r="IB14" s="183" t="s">
        <v>14</v>
      </c>
      <c r="IC14" s="184">
        <v>44350</v>
      </c>
      <c r="ID14" s="182" t="s">
        <v>3490</v>
      </c>
      <c r="IE14" s="176">
        <v>1</v>
      </c>
      <c r="IF14" s="176" t="s">
        <v>3205</v>
      </c>
      <c r="IG14" s="176" t="s">
        <v>21</v>
      </c>
      <c r="IH14" s="176">
        <v>2</v>
      </c>
      <c r="II14" s="176" t="s">
        <v>14</v>
      </c>
      <c r="IJ14" s="176" t="s">
        <v>14</v>
      </c>
      <c r="IK14" s="173">
        <v>44350</v>
      </c>
      <c r="IL14" s="183" t="s">
        <v>3489</v>
      </c>
      <c r="IM14" s="183">
        <v>1</v>
      </c>
      <c r="IN14" s="183" t="s">
        <v>3205</v>
      </c>
      <c r="IO14" s="183" t="s">
        <v>21</v>
      </c>
      <c r="IP14" s="183">
        <v>2</v>
      </c>
      <c r="IQ14" s="183" t="s">
        <v>14</v>
      </c>
      <c r="IR14" s="183" t="s">
        <v>14</v>
      </c>
      <c r="IS14" s="184">
        <v>44350</v>
      </c>
    </row>
    <row r="15" spans="1:253" s="276" customFormat="1" ht="12.75" customHeight="1" x14ac:dyDescent="0.25">
      <c r="A15" s="276" t="s">
        <v>345</v>
      </c>
      <c r="B15" s="276" t="s">
        <v>7400</v>
      </c>
      <c r="C15" s="276" t="s">
        <v>346</v>
      </c>
      <c r="D15" s="276" t="s">
        <v>347</v>
      </c>
      <c r="E15" s="276" t="s">
        <v>6894</v>
      </c>
      <c r="F15" s="276" t="s">
        <v>3040</v>
      </c>
      <c r="G15" s="171">
        <v>102743000</v>
      </c>
      <c r="H15" s="172" t="s">
        <v>3037</v>
      </c>
      <c r="I15" s="172" t="s">
        <v>21</v>
      </c>
      <c r="J15" s="172">
        <v>2</v>
      </c>
      <c r="K15" s="172" t="s">
        <v>3039</v>
      </c>
      <c r="L15" s="172" t="s">
        <v>3038</v>
      </c>
      <c r="M15" s="173">
        <v>44281</v>
      </c>
      <c r="N15" s="182" t="s">
        <v>2096</v>
      </c>
      <c r="O15" s="174">
        <v>2267048</v>
      </c>
      <c r="P15" s="174" t="s">
        <v>2093</v>
      </c>
      <c r="Q15" s="174" t="s">
        <v>41</v>
      </c>
      <c r="R15" s="174">
        <v>1</v>
      </c>
      <c r="S15" s="174" t="s">
        <v>2095</v>
      </c>
      <c r="T15" s="174" t="s">
        <v>2094</v>
      </c>
      <c r="U15" s="175">
        <v>44109</v>
      </c>
      <c r="V15" s="182" t="s">
        <v>3041</v>
      </c>
      <c r="W15" s="172">
        <v>102743000</v>
      </c>
      <c r="X15" s="172" t="s">
        <v>3037</v>
      </c>
      <c r="Y15" s="172" t="s">
        <v>21</v>
      </c>
      <c r="Z15" s="172">
        <v>2</v>
      </c>
      <c r="AA15" s="172" t="s">
        <v>3039</v>
      </c>
      <c r="AB15" s="172" t="s">
        <v>3038</v>
      </c>
      <c r="AC15" s="173">
        <v>44281</v>
      </c>
      <c r="AD15" s="182" t="s">
        <v>2423</v>
      </c>
      <c r="AE15" s="180">
        <v>49870000</v>
      </c>
      <c r="AF15" s="180" t="s">
        <v>2420</v>
      </c>
      <c r="AG15" s="180" t="s">
        <v>59</v>
      </c>
      <c r="AH15" s="180">
        <v>3</v>
      </c>
      <c r="AI15" s="180" t="s">
        <v>2422</v>
      </c>
      <c r="AJ15" s="180" t="s">
        <v>2421</v>
      </c>
      <c r="AK15" s="181">
        <v>44204</v>
      </c>
      <c r="AL15" s="182" t="s">
        <v>5808</v>
      </c>
      <c r="AM15" s="172">
        <v>9830000</v>
      </c>
      <c r="AN15" s="172" t="s">
        <v>5805</v>
      </c>
      <c r="AO15" s="172" t="s">
        <v>41</v>
      </c>
      <c r="AP15" s="172">
        <v>1</v>
      </c>
      <c r="AQ15" s="172" t="s">
        <v>5807</v>
      </c>
      <c r="AR15" s="172" t="s">
        <v>5806</v>
      </c>
      <c r="AS15" s="173">
        <v>44519</v>
      </c>
      <c r="AT15" s="183" t="s">
        <v>1376</v>
      </c>
      <c r="AU15" s="180" t="s">
        <v>14</v>
      </c>
      <c r="AV15" s="180" t="s">
        <v>14</v>
      </c>
      <c r="AW15" s="180" t="s">
        <v>14</v>
      </c>
      <c r="AX15" s="180" t="s">
        <v>14</v>
      </c>
      <c r="AY15" s="180" t="s">
        <v>14</v>
      </c>
      <c r="AZ15" s="180" t="s">
        <v>14</v>
      </c>
      <c r="BA15" s="181">
        <v>43770</v>
      </c>
      <c r="BB15" s="182" t="s">
        <v>1574</v>
      </c>
      <c r="BC15" s="172" t="s">
        <v>14</v>
      </c>
      <c r="BD15" s="172" t="s">
        <v>14</v>
      </c>
      <c r="BE15" s="172" t="s">
        <v>14</v>
      </c>
      <c r="BF15" s="172" t="s">
        <v>14</v>
      </c>
      <c r="BG15" s="172" t="s">
        <v>1573</v>
      </c>
      <c r="BH15" s="172" t="s">
        <v>14</v>
      </c>
      <c r="BI15" s="173">
        <v>43819</v>
      </c>
      <c r="BJ15" s="183" t="s">
        <v>5811</v>
      </c>
      <c r="BK15" s="183">
        <v>2464</v>
      </c>
      <c r="BL15" s="183" t="s">
        <v>5809</v>
      </c>
      <c r="BM15" s="183" t="s">
        <v>41</v>
      </c>
      <c r="BN15" s="183">
        <v>1</v>
      </c>
      <c r="BO15" s="183" t="s">
        <v>5810</v>
      </c>
      <c r="BP15" s="180" t="s">
        <v>3009</v>
      </c>
      <c r="BQ15" s="184">
        <v>44519</v>
      </c>
      <c r="BR15" s="182" t="s">
        <v>348</v>
      </c>
      <c r="BS15" s="176" t="s">
        <v>14</v>
      </c>
      <c r="BT15" s="176">
        <v>0</v>
      </c>
      <c r="BU15" s="176" t="s">
        <v>21</v>
      </c>
      <c r="BV15" s="176">
        <v>2</v>
      </c>
      <c r="BW15" s="176">
        <v>0</v>
      </c>
      <c r="BX15" s="176">
        <v>0</v>
      </c>
      <c r="BY15" s="173">
        <v>43509</v>
      </c>
      <c r="BZ15" s="183" t="s">
        <v>349</v>
      </c>
      <c r="CA15" s="183" t="s">
        <v>14</v>
      </c>
      <c r="CB15" s="183">
        <v>0</v>
      </c>
      <c r="CC15" s="183" t="s">
        <v>14</v>
      </c>
      <c r="CD15" s="183" t="s">
        <v>14</v>
      </c>
      <c r="CE15" s="183">
        <v>0</v>
      </c>
      <c r="CF15" s="183">
        <v>0</v>
      </c>
      <c r="CG15" s="184">
        <v>43509</v>
      </c>
      <c r="CH15" s="182" t="s">
        <v>7725</v>
      </c>
      <c r="CI15" s="183" t="e">
        <v>#N/A</v>
      </c>
      <c r="CJ15" s="183" t="e">
        <v>#N/A</v>
      </c>
      <c r="CK15" s="183" t="e">
        <v>#N/A</v>
      </c>
      <c r="CL15" s="183" t="e">
        <v>#N/A</v>
      </c>
      <c r="CM15" s="183" t="e">
        <v>#N/A</v>
      </c>
      <c r="CN15" s="183" t="e">
        <v>#N/A</v>
      </c>
      <c r="CO15" s="185" t="e">
        <v>#N/A</v>
      </c>
      <c r="CP15" s="183" t="s">
        <v>354</v>
      </c>
      <c r="CQ15" s="176">
        <v>1700</v>
      </c>
      <c r="CR15" s="176" t="s">
        <v>351</v>
      </c>
      <c r="CS15" s="176" t="s">
        <v>21</v>
      </c>
      <c r="CT15" s="176">
        <v>2</v>
      </c>
      <c r="CU15" s="176" t="s">
        <v>353</v>
      </c>
      <c r="CV15" s="176" t="s">
        <v>352</v>
      </c>
      <c r="CW15" s="173">
        <v>43509</v>
      </c>
      <c r="CX15" s="183" t="s">
        <v>2427</v>
      </c>
      <c r="CY15" s="180">
        <v>19600000</v>
      </c>
      <c r="CZ15" s="180" t="s">
        <v>2424</v>
      </c>
      <c r="DA15" s="180" t="s">
        <v>21</v>
      </c>
      <c r="DB15" s="180">
        <v>2</v>
      </c>
      <c r="DC15" s="180" t="s">
        <v>2426</v>
      </c>
      <c r="DD15" s="180" t="s">
        <v>2425</v>
      </c>
      <c r="DE15" s="186">
        <v>44204</v>
      </c>
      <c r="DF15" s="182" t="s">
        <v>2428</v>
      </c>
      <c r="DG15" s="172">
        <v>52920000</v>
      </c>
      <c r="DH15" s="176" t="s">
        <v>2424</v>
      </c>
      <c r="DI15" s="176" t="s">
        <v>21</v>
      </c>
      <c r="DJ15" s="176">
        <v>2</v>
      </c>
      <c r="DK15" s="176" t="s">
        <v>2426</v>
      </c>
      <c r="DL15" s="176" t="s">
        <v>2425</v>
      </c>
      <c r="DM15" s="173">
        <v>44204</v>
      </c>
      <c r="DN15" s="183" t="s">
        <v>2429</v>
      </c>
      <c r="DO15" s="180">
        <v>30270000</v>
      </c>
      <c r="DP15" s="183" t="s">
        <v>2424</v>
      </c>
      <c r="DQ15" s="183" t="s">
        <v>21</v>
      </c>
      <c r="DR15" s="183">
        <v>2</v>
      </c>
      <c r="DS15" s="183" t="s">
        <v>2426</v>
      </c>
      <c r="DT15" s="183" t="s">
        <v>2425</v>
      </c>
      <c r="DU15" s="184">
        <v>44204</v>
      </c>
      <c r="DV15" s="182" t="s">
        <v>2430</v>
      </c>
      <c r="DW15" s="172">
        <v>14112000</v>
      </c>
      <c r="DX15" s="176" t="s">
        <v>2424</v>
      </c>
      <c r="DY15" s="176" t="s">
        <v>21</v>
      </c>
      <c r="DZ15" s="176">
        <v>2</v>
      </c>
      <c r="EA15" s="176" t="s">
        <v>2426</v>
      </c>
      <c r="EB15" s="176" t="s">
        <v>2425</v>
      </c>
      <c r="EC15" s="173">
        <v>44204</v>
      </c>
      <c r="ED15" s="183" t="s">
        <v>2431</v>
      </c>
      <c r="EE15" s="180">
        <v>4704000</v>
      </c>
      <c r="EF15" s="183" t="s">
        <v>2424</v>
      </c>
      <c r="EG15" s="183" t="s">
        <v>21</v>
      </c>
      <c r="EH15" s="183">
        <v>2</v>
      </c>
      <c r="EI15" s="183" t="s">
        <v>2426</v>
      </c>
      <c r="EJ15" s="183" t="s">
        <v>2425</v>
      </c>
      <c r="EK15" s="184">
        <v>44204</v>
      </c>
      <c r="EL15" s="182" t="s">
        <v>2432</v>
      </c>
      <c r="EM15" s="172">
        <v>784000</v>
      </c>
      <c r="EN15" s="176" t="s">
        <v>2424</v>
      </c>
      <c r="EO15" s="176" t="s">
        <v>21</v>
      </c>
      <c r="EP15" s="176">
        <v>2</v>
      </c>
      <c r="EQ15" s="176" t="s">
        <v>2426</v>
      </c>
      <c r="ER15" s="176" t="s">
        <v>2425</v>
      </c>
      <c r="ES15" s="173">
        <v>44204</v>
      </c>
      <c r="ET15" s="183" t="s">
        <v>3043</v>
      </c>
      <c r="EU15" s="183">
        <v>2440</v>
      </c>
      <c r="EV15" s="183" t="s">
        <v>2958</v>
      </c>
      <c r="EW15" s="183" t="s">
        <v>59</v>
      </c>
      <c r="EX15" s="183">
        <v>3</v>
      </c>
      <c r="EY15" s="183" t="s">
        <v>3042</v>
      </c>
      <c r="EZ15" s="183" t="s">
        <v>694</v>
      </c>
      <c r="FA15" s="184">
        <v>44281</v>
      </c>
      <c r="FB15" s="182" t="s">
        <v>350</v>
      </c>
      <c r="FC15" s="176">
        <v>5</v>
      </c>
      <c r="FD15" s="176">
        <v>0</v>
      </c>
      <c r="FE15" s="176" t="s">
        <v>21</v>
      </c>
      <c r="FF15" s="176">
        <v>2</v>
      </c>
      <c r="FG15" s="176">
        <v>0</v>
      </c>
      <c r="FH15" s="176">
        <v>0</v>
      </c>
      <c r="FI15" s="173">
        <v>43509</v>
      </c>
      <c r="FJ15" s="182" t="s">
        <v>1318</v>
      </c>
      <c r="FK15" s="183" t="s">
        <v>14</v>
      </c>
      <c r="FL15" s="183" t="s">
        <v>14</v>
      </c>
      <c r="FM15" s="183" t="s">
        <v>14</v>
      </c>
      <c r="FN15" s="183" t="s">
        <v>14</v>
      </c>
      <c r="FO15" s="183" t="s">
        <v>1317</v>
      </c>
      <c r="FP15" s="180" t="s">
        <v>14</v>
      </c>
      <c r="FQ15" s="181">
        <v>43698</v>
      </c>
      <c r="FR15" s="182" t="s">
        <v>1319</v>
      </c>
      <c r="FS15" s="176" t="s">
        <v>14</v>
      </c>
      <c r="FT15" s="176" t="s">
        <v>14</v>
      </c>
      <c r="FU15" s="176" t="s">
        <v>14</v>
      </c>
      <c r="FV15" s="176" t="s">
        <v>14</v>
      </c>
      <c r="FW15" s="176" t="s">
        <v>1317</v>
      </c>
      <c r="FX15" s="176" t="s">
        <v>14</v>
      </c>
      <c r="FY15" s="173">
        <v>43698</v>
      </c>
      <c r="FZ15" s="183" t="s">
        <v>3674</v>
      </c>
      <c r="GA15" s="183">
        <v>1</v>
      </c>
      <c r="GB15" s="183" t="s">
        <v>3205</v>
      </c>
      <c r="GC15" s="183" t="s">
        <v>21</v>
      </c>
      <c r="GD15" s="183">
        <v>2</v>
      </c>
      <c r="GE15" s="183" t="s">
        <v>14</v>
      </c>
      <c r="GF15" s="183" t="s">
        <v>14</v>
      </c>
      <c r="GG15" s="184">
        <v>44354</v>
      </c>
      <c r="GH15" s="182" t="s">
        <v>3680</v>
      </c>
      <c r="GI15" s="176">
        <v>3</v>
      </c>
      <c r="GJ15" s="176" t="s">
        <v>3205</v>
      </c>
      <c r="GK15" s="176" t="s">
        <v>21</v>
      </c>
      <c r="GL15" s="176">
        <v>2</v>
      </c>
      <c r="GM15" s="176" t="s">
        <v>14</v>
      </c>
      <c r="GN15" s="176" t="s">
        <v>14</v>
      </c>
      <c r="GO15" s="173">
        <v>44354</v>
      </c>
      <c r="GP15" s="183" t="s">
        <v>3675</v>
      </c>
      <c r="GQ15" s="183">
        <v>2</v>
      </c>
      <c r="GR15" s="183" t="s">
        <v>3205</v>
      </c>
      <c r="GS15" s="183" t="s">
        <v>21</v>
      </c>
      <c r="GT15" s="183">
        <v>2</v>
      </c>
      <c r="GU15" s="183" t="s">
        <v>14</v>
      </c>
      <c r="GV15" s="183" t="s">
        <v>14</v>
      </c>
      <c r="GW15" s="184">
        <v>44354</v>
      </c>
      <c r="GX15" s="182" t="s">
        <v>3681</v>
      </c>
      <c r="GY15" s="176">
        <v>2</v>
      </c>
      <c r="GZ15" s="176" t="s">
        <v>3205</v>
      </c>
      <c r="HA15" s="176" t="s">
        <v>21</v>
      </c>
      <c r="HB15" s="176">
        <v>2</v>
      </c>
      <c r="HC15" s="176" t="s">
        <v>14</v>
      </c>
      <c r="HD15" s="176" t="s">
        <v>14</v>
      </c>
      <c r="HE15" s="173">
        <v>44354</v>
      </c>
      <c r="HF15" s="183" t="s">
        <v>3673</v>
      </c>
      <c r="HG15" s="183">
        <v>2</v>
      </c>
      <c r="HH15" s="183" t="s">
        <v>3205</v>
      </c>
      <c r="HI15" s="183" t="s">
        <v>21</v>
      </c>
      <c r="HJ15" s="183">
        <v>2</v>
      </c>
      <c r="HK15" s="183" t="s">
        <v>14</v>
      </c>
      <c r="HL15" s="183" t="s">
        <v>14</v>
      </c>
      <c r="HM15" s="184">
        <v>44354</v>
      </c>
      <c r="HN15" s="182" t="s">
        <v>3679</v>
      </c>
      <c r="HO15" s="176">
        <v>2</v>
      </c>
      <c r="HP15" s="176" t="s">
        <v>3205</v>
      </c>
      <c r="HQ15" s="176" t="s">
        <v>21</v>
      </c>
      <c r="HR15" s="176">
        <v>2</v>
      </c>
      <c r="HS15" s="176" t="s">
        <v>14</v>
      </c>
      <c r="HT15" s="176" t="s">
        <v>14</v>
      </c>
      <c r="HU15" s="173">
        <v>44354</v>
      </c>
      <c r="HV15" s="183" t="s">
        <v>3676</v>
      </c>
      <c r="HW15" s="183">
        <v>3</v>
      </c>
      <c r="HX15" s="183" t="s">
        <v>3205</v>
      </c>
      <c r="HY15" s="183" t="s">
        <v>21</v>
      </c>
      <c r="HZ15" s="183">
        <v>2</v>
      </c>
      <c r="IA15" s="183" t="s">
        <v>14</v>
      </c>
      <c r="IB15" s="183" t="s">
        <v>14</v>
      </c>
      <c r="IC15" s="184">
        <v>44354</v>
      </c>
      <c r="ID15" s="182" t="s">
        <v>3678</v>
      </c>
      <c r="IE15" s="176">
        <v>1</v>
      </c>
      <c r="IF15" s="176" t="s">
        <v>3205</v>
      </c>
      <c r="IG15" s="176" t="s">
        <v>21</v>
      </c>
      <c r="IH15" s="176">
        <v>2</v>
      </c>
      <c r="II15" s="176" t="s">
        <v>14</v>
      </c>
      <c r="IJ15" s="176" t="s">
        <v>14</v>
      </c>
      <c r="IK15" s="173">
        <v>44354</v>
      </c>
      <c r="IL15" s="183" t="s">
        <v>3677</v>
      </c>
      <c r="IM15" s="183">
        <v>3</v>
      </c>
      <c r="IN15" s="183" t="s">
        <v>3205</v>
      </c>
      <c r="IO15" s="183" t="s">
        <v>21</v>
      </c>
      <c r="IP15" s="183">
        <v>2</v>
      </c>
      <c r="IQ15" s="183" t="s">
        <v>14</v>
      </c>
      <c r="IR15" s="183" t="s">
        <v>14</v>
      </c>
      <c r="IS15" s="184">
        <v>44354</v>
      </c>
    </row>
    <row r="16" spans="1:253" s="276" customFormat="1" ht="12.75" customHeight="1" x14ac:dyDescent="0.25">
      <c r="A16" s="276" t="s">
        <v>2383</v>
      </c>
      <c r="B16" s="276" t="s">
        <v>7400</v>
      </c>
      <c r="C16" s="276" t="s">
        <v>2384</v>
      </c>
      <c r="D16" s="276" t="s">
        <v>2385</v>
      </c>
      <c r="E16" s="276" t="s">
        <v>6895</v>
      </c>
      <c r="F16" s="276" t="s">
        <v>2389</v>
      </c>
      <c r="G16" s="171">
        <v>5599000</v>
      </c>
      <c r="H16" s="172" t="s">
        <v>2386</v>
      </c>
      <c r="I16" s="172" t="s">
        <v>21</v>
      </c>
      <c r="J16" s="172">
        <v>2</v>
      </c>
      <c r="K16" s="172" t="s">
        <v>2388</v>
      </c>
      <c r="L16" s="172" t="s">
        <v>2387</v>
      </c>
      <c r="M16" s="173">
        <v>44203</v>
      </c>
      <c r="N16" s="182" t="s">
        <v>2393</v>
      </c>
      <c r="O16" s="174">
        <v>341500</v>
      </c>
      <c r="P16" s="174" t="s">
        <v>2390</v>
      </c>
      <c r="Q16" s="174" t="s">
        <v>41</v>
      </c>
      <c r="R16" s="174">
        <v>1</v>
      </c>
      <c r="S16" s="174" t="s">
        <v>2392</v>
      </c>
      <c r="T16" s="174" t="s">
        <v>2391</v>
      </c>
      <c r="U16" s="175">
        <v>44203</v>
      </c>
      <c r="V16" s="182" t="s">
        <v>2394</v>
      </c>
      <c r="W16" s="172">
        <v>5599000</v>
      </c>
      <c r="X16" s="172" t="s">
        <v>2386</v>
      </c>
      <c r="Y16" s="172" t="s">
        <v>21</v>
      </c>
      <c r="Z16" s="172">
        <v>2</v>
      </c>
      <c r="AA16" s="172" t="s">
        <v>2388</v>
      </c>
      <c r="AB16" s="172" t="s">
        <v>2387</v>
      </c>
      <c r="AC16" s="173">
        <v>44203</v>
      </c>
      <c r="AD16" s="182" t="s">
        <v>2398</v>
      </c>
      <c r="AE16" s="180">
        <v>1200000</v>
      </c>
      <c r="AF16" s="180" t="s">
        <v>2395</v>
      </c>
      <c r="AG16" s="180" t="s">
        <v>59</v>
      </c>
      <c r="AH16" s="180">
        <v>3</v>
      </c>
      <c r="AI16" s="180" t="s">
        <v>2397</v>
      </c>
      <c r="AJ16" s="180" t="s">
        <v>2396</v>
      </c>
      <c r="AK16" s="181">
        <v>44203</v>
      </c>
      <c r="AL16" s="182" t="s">
        <v>2400</v>
      </c>
      <c r="AM16" s="172">
        <v>295000</v>
      </c>
      <c r="AN16" s="172" t="s">
        <v>2395</v>
      </c>
      <c r="AO16" s="172" t="s">
        <v>21</v>
      </c>
      <c r="AP16" s="172">
        <v>2</v>
      </c>
      <c r="AQ16" s="172" t="s">
        <v>2399</v>
      </c>
      <c r="AR16" s="172" t="s">
        <v>2396</v>
      </c>
      <c r="AS16" s="173">
        <v>44203</v>
      </c>
      <c r="AT16" s="183" t="s">
        <v>2401</v>
      </c>
      <c r="AU16" s="180" t="s">
        <v>14</v>
      </c>
      <c r="AV16" s="180" t="s">
        <v>14</v>
      </c>
      <c r="AW16" s="180" t="s">
        <v>14</v>
      </c>
      <c r="AX16" s="180" t="s">
        <v>14</v>
      </c>
      <c r="AY16" s="180" t="s">
        <v>14</v>
      </c>
      <c r="AZ16" s="180" t="s">
        <v>14</v>
      </c>
      <c r="BA16" s="181">
        <v>44203</v>
      </c>
      <c r="BB16" s="182" t="s">
        <v>2402</v>
      </c>
      <c r="BC16" s="172" t="s">
        <v>14</v>
      </c>
      <c r="BD16" s="172" t="s">
        <v>14</v>
      </c>
      <c r="BE16" s="172" t="s">
        <v>14</v>
      </c>
      <c r="BF16" s="172" t="s">
        <v>14</v>
      </c>
      <c r="BG16" s="172" t="s">
        <v>14</v>
      </c>
      <c r="BH16" s="172" t="s">
        <v>14</v>
      </c>
      <c r="BI16" s="173">
        <v>44203</v>
      </c>
      <c r="BJ16" s="183" t="s">
        <v>2404</v>
      </c>
      <c r="BK16" s="183" t="s">
        <v>14</v>
      </c>
      <c r="BL16" s="183" t="s">
        <v>14</v>
      </c>
      <c r="BM16" s="183" t="s">
        <v>14</v>
      </c>
      <c r="BN16" s="183" t="s">
        <v>14</v>
      </c>
      <c r="BO16" s="183" t="s">
        <v>2403</v>
      </c>
      <c r="BP16" s="180" t="s">
        <v>14</v>
      </c>
      <c r="BQ16" s="184">
        <v>44203</v>
      </c>
      <c r="BR16" s="182" t="s">
        <v>2405</v>
      </c>
      <c r="BS16" s="176" t="s">
        <v>14</v>
      </c>
      <c r="BT16" s="176" t="s">
        <v>14</v>
      </c>
      <c r="BU16" s="176" t="s">
        <v>14</v>
      </c>
      <c r="BV16" s="176" t="s">
        <v>14</v>
      </c>
      <c r="BW16" s="176" t="s">
        <v>14</v>
      </c>
      <c r="BX16" s="176" t="s">
        <v>14</v>
      </c>
      <c r="BY16" s="173">
        <v>44203</v>
      </c>
      <c r="BZ16" s="183" t="s">
        <v>2406</v>
      </c>
      <c r="CA16" s="183" t="s">
        <v>14</v>
      </c>
      <c r="CB16" s="183" t="s">
        <v>14</v>
      </c>
      <c r="CC16" s="183" t="s">
        <v>14</v>
      </c>
      <c r="CD16" s="183" t="s">
        <v>14</v>
      </c>
      <c r="CE16" s="183" t="s">
        <v>14</v>
      </c>
      <c r="CF16" s="183" t="s">
        <v>14</v>
      </c>
      <c r="CG16" s="184">
        <v>44203</v>
      </c>
      <c r="CH16" s="182" t="s">
        <v>7726</v>
      </c>
      <c r="CI16" s="183" t="e">
        <v>#N/A</v>
      </c>
      <c r="CJ16" s="183" t="e">
        <v>#N/A</v>
      </c>
      <c r="CK16" s="183" t="e">
        <v>#N/A</v>
      </c>
      <c r="CL16" s="183" t="e">
        <v>#N/A</v>
      </c>
      <c r="CM16" s="183" t="e">
        <v>#N/A</v>
      </c>
      <c r="CN16" s="183" t="e">
        <v>#N/A</v>
      </c>
      <c r="CO16" s="185" t="e">
        <v>#N/A</v>
      </c>
      <c r="CP16" s="183" t="s">
        <v>2407</v>
      </c>
      <c r="CQ16" s="176" t="s">
        <v>14</v>
      </c>
      <c r="CR16" s="176" t="s">
        <v>14</v>
      </c>
      <c r="CS16" s="176" t="s">
        <v>14</v>
      </c>
      <c r="CT16" s="176" t="s">
        <v>14</v>
      </c>
      <c r="CU16" s="176" t="s">
        <v>14</v>
      </c>
      <c r="CV16" s="176" t="s">
        <v>14</v>
      </c>
      <c r="CW16" s="173">
        <v>44203</v>
      </c>
      <c r="CX16" s="183" t="s">
        <v>2409</v>
      </c>
      <c r="CY16" s="180">
        <v>1200000</v>
      </c>
      <c r="CZ16" s="180" t="s">
        <v>2395</v>
      </c>
      <c r="DA16" s="180" t="s">
        <v>59</v>
      </c>
      <c r="DB16" s="180">
        <v>3</v>
      </c>
      <c r="DC16" s="180" t="s">
        <v>2408</v>
      </c>
      <c r="DD16" s="180" t="s">
        <v>2396</v>
      </c>
      <c r="DE16" s="186">
        <v>44203</v>
      </c>
      <c r="DF16" s="182" t="s">
        <v>2410</v>
      </c>
      <c r="DG16" s="172">
        <v>4399000</v>
      </c>
      <c r="DH16" s="176" t="s">
        <v>2395</v>
      </c>
      <c r="DI16" s="176" t="s">
        <v>59</v>
      </c>
      <c r="DJ16" s="176">
        <v>3</v>
      </c>
      <c r="DK16" s="176" t="s">
        <v>2408</v>
      </c>
      <c r="DL16" s="176" t="s">
        <v>2396</v>
      </c>
      <c r="DM16" s="173">
        <v>44203</v>
      </c>
      <c r="DN16" s="183" t="s">
        <v>2411</v>
      </c>
      <c r="DO16" s="180">
        <v>0</v>
      </c>
      <c r="DP16" s="183" t="s">
        <v>2395</v>
      </c>
      <c r="DQ16" s="183" t="s">
        <v>59</v>
      </c>
      <c r="DR16" s="183">
        <v>3</v>
      </c>
      <c r="DS16" s="183" t="s">
        <v>2408</v>
      </c>
      <c r="DT16" s="183" t="s">
        <v>2396</v>
      </c>
      <c r="DU16" s="184">
        <v>44203</v>
      </c>
      <c r="DV16" s="182" t="s">
        <v>2412</v>
      </c>
      <c r="DW16" s="172">
        <v>1200000</v>
      </c>
      <c r="DX16" s="176" t="s">
        <v>2395</v>
      </c>
      <c r="DY16" s="176" t="s">
        <v>59</v>
      </c>
      <c r="DZ16" s="176">
        <v>3</v>
      </c>
      <c r="EA16" s="176" t="s">
        <v>2408</v>
      </c>
      <c r="EB16" s="176" t="s">
        <v>2396</v>
      </c>
      <c r="EC16" s="173">
        <v>44203</v>
      </c>
      <c r="ED16" s="183" t="s">
        <v>2413</v>
      </c>
      <c r="EE16" s="180">
        <v>0</v>
      </c>
      <c r="EF16" s="183" t="s">
        <v>2395</v>
      </c>
      <c r="EG16" s="183" t="s">
        <v>59</v>
      </c>
      <c r="EH16" s="183">
        <v>3</v>
      </c>
      <c r="EI16" s="183" t="s">
        <v>2408</v>
      </c>
      <c r="EJ16" s="183" t="s">
        <v>2396</v>
      </c>
      <c r="EK16" s="184">
        <v>44203</v>
      </c>
      <c r="EL16" s="182" t="s">
        <v>2414</v>
      </c>
      <c r="EM16" s="172">
        <v>0</v>
      </c>
      <c r="EN16" s="176" t="s">
        <v>2395</v>
      </c>
      <c r="EO16" s="176" t="s">
        <v>59</v>
      </c>
      <c r="EP16" s="176">
        <v>3</v>
      </c>
      <c r="EQ16" s="176" t="s">
        <v>2408</v>
      </c>
      <c r="ER16" s="176" t="s">
        <v>2396</v>
      </c>
      <c r="ES16" s="173">
        <v>44203</v>
      </c>
      <c r="ET16" s="183" t="s">
        <v>2415</v>
      </c>
      <c r="EU16" s="183" t="s">
        <v>14</v>
      </c>
      <c r="EV16" s="183" t="s">
        <v>14</v>
      </c>
      <c r="EW16" s="183" t="s">
        <v>14</v>
      </c>
      <c r="EX16" s="183" t="s">
        <v>14</v>
      </c>
      <c r="EY16" s="183" t="s">
        <v>2403</v>
      </c>
      <c r="EZ16" s="183" t="s">
        <v>14</v>
      </c>
      <c r="FA16" s="184">
        <v>44203</v>
      </c>
      <c r="FB16" s="182" t="s">
        <v>2417</v>
      </c>
      <c r="FC16" s="176">
        <v>5</v>
      </c>
      <c r="FD16" s="176" t="s">
        <v>2395</v>
      </c>
      <c r="FE16" s="176" t="s">
        <v>41</v>
      </c>
      <c r="FF16" s="176">
        <v>1</v>
      </c>
      <c r="FG16" s="176" t="s">
        <v>2416</v>
      </c>
      <c r="FH16" s="176" t="s">
        <v>2396</v>
      </c>
      <c r="FI16" s="173">
        <v>44203</v>
      </c>
      <c r="FJ16" s="182" t="s">
        <v>2418</v>
      </c>
      <c r="FK16" s="183" t="s">
        <v>14</v>
      </c>
      <c r="FL16" s="183" t="s">
        <v>14</v>
      </c>
      <c r="FM16" s="183" t="s">
        <v>14</v>
      </c>
      <c r="FN16" s="183" t="s">
        <v>14</v>
      </c>
      <c r="FO16" s="183" t="s">
        <v>14</v>
      </c>
      <c r="FP16" s="180" t="s">
        <v>14</v>
      </c>
      <c r="FQ16" s="181">
        <v>44203</v>
      </c>
      <c r="FR16" s="182" t="s">
        <v>2419</v>
      </c>
      <c r="FS16" s="176" t="s">
        <v>14</v>
      </c>
      <c r="FT16" s="176" t="s">
        <v>14</v>
      </c>
      <c r="FU16" s="176" t="s">
        <v>14</v>
      </c>
      <c r="FV16" s="176" t="s">
        <v>14</v>
      </c>
      <c r="FW16" s="176" t="s">
        <v>14</v>
      </c>
      <c r="FX16" s="176" t="s">
        <v>14</v>
      </c>
      <c r="FY16" s="173">
        <v>44203</v>
      </c>
      <c r="FZ16" s="183" t="s">
        <v>3834</v>
      </c>
      <c r="GA16" s="183">
        <v>1</v>
      </c>
      <c r="GB16" s="183" t="s">
        <v>3205</v>
      </c>
      <c r="GC16" s="183" t="s">
        <v>21</v>
      </c>
      <c r="GD16" s="183">
        <v>2</v>
      </c>
      <c r="GE16" s="183" t="s">
        <v>14</v>
      </c>
      <c r="GF16" s="183" t="s">
        <v>14</v>
      </c>
      <c r="GG16" s="184">
        <v>44356</v>
      </c>
      <c r="GH16" s="182" t="s">
        <v>3840</v>
      </c>
      <c r="GI16" s="176">
        <v>0</v>
      </c>
      <c r="GJ16" s="176" t="s">
        <v>3205</v>
      </c>
      <c r="GK16" s="176" t="s">
        <v>21</v>
      </c>
      <c r="GL16" s="176">
        <v>2</v>
      </c>
      <c r="GM16" s="176" t="s">
        <v>14</v>
      </c>
      <c r="GN16" s="176" t="s">
        <v>14</v>
      </c>
      <c r="GO16" s="173">
        <v>44356</v>
      </c>
      <c r="GP16" s="183" t="s">
        <v>3835</v>
      </c>
      <c r="GQ16" s="183">
        <v>0</v>
      </c>
      <c r="GR16" s="183" t="s">
        <v>3205</v>
      </c>
      <c r="GS16" s="183" t="s">
        <v>21</v>
      </c>
      <c r="GT16" s="183">
        <v>2</v>
      </c>
      <c r="GU16" s="183" t="s">
        <v>14</v>
      </c>
      <c r="GV16" s="183" t="s">
        <v>14</v>
      </c>
      <c r="GW16" s="184">
        <v>44356</v>
      </c>
      <c r="GX16" s="182" t="s">
        <v>3841</v>
      </c>
      <c r="GY16" s="176">
        <v>0</v>
      </c>
      <c r="GZ16" s="176" t="s">
        <v>3205</v>
      </c>
      <c r="HA16" s="176" t="s">
        <v>21</v>
      </c>
      <c r="HB16" s="176">
        <v>2</v>
      </c>
      <c r="HC16" s="176" t="s">
        <v>14</v>
      </c>
      <c r="HD16" s="176" t="s">
        <v>14</v>
      </c>
      <c r="HE16" s="173">
        <v>44356</v>
      </c>
      <c r="HF16" s="183" t="s">
        <v>3833</v>
      </c>
      <c r="HG16" s="183">
        <v>0</v>
      </c>
      <c r="HH16" s="183" t="s">
        <v>3205</v>
      </c>
      <c r="HI16" s="183" t="s">
        <v>21</v>
      </c>
      <c r="HJ16" s="183">
        <v>2</v>
      </c>
      <c r="HK16" s="183" t="s">
        <v>14</v>
      </c>
      <c r="HL16" s="183" t="s">
        <v>14</v>
      </c>
      <c r="HM16" s="184">
        <v>44356</v>
      </c>
      <c r="HN16" s="182" t="s">
        <v>3839</v>
      </c>
      <c r="HO16" s="176">
        <v>2</v>
      </c>
      <c r="HP16" s="176" t="s">
        <v>3205</v>
      </c>
      <c r="HQ16" s="176" t="s">
        <v>21</v>
      </c>
      <c r="HR16" s="176">
        <v>2</v>
      </c>
      <c r="HS16" s="176" t="s">
        <v>14</v>
      </c>
      <c r="HT16" s="176" t="s">
        <v>14</v>
      </c>
      <c r="HU16" s="173">
        <v>44356</v>
      </c>
      <c r="HV16" s="183" t="s">
        <v>3836</v>
      </c>
      <c r="HW16" s="183">
        <v>0</v>
      </c>
      <c r="HX16" s="183" t="s">
        <v>3205</v>
      </c>
      <c r="HY16" s="183" t="s">
        <v>21</v>
      </c>
      <c r="HZ16" s="183">
        <v>2</v>
      </c>
      <c r="IA16" s="183" t="s">
        <v>14</v>
      </c>
      <c r="IB16" s="183" t="s">
        <v>14</v>
      </c>
      <c r="IC16" s="184">
        <v>44356</v>
      </c>
      <c r="ID16" s="182" t="s">
        <v>3838</v>
      </c>
      <c r="IE16" s="176">
        <v>0</v>
      </c>
      <c r="IF16" s="176" t="s">
        <v>3205</v>
      </c>
      <c r="IG16" s="176" t="s">
        <v>21</v>
      </c>
      <c r="IH16" s="176">
        <v>2</v>
      </c>
      <c r="II16" s="176" t="s">
        <v>14</v>
      </c>
      <c r="IJ16" s="176" t="s">
        <v>14</v>
      </c>
      <c r="IK16" s="173">
        <v>44356</v>
      </c>
      <c r="IL16" s="183" t="s">
        <v>3837</v>
      </c>
      <c r="IM16" s="183">
        <v>3</v>
      </c>
      <c r="IN16" s="183" t="s">
        <v>3205</v>
      </c>
      <c r="IO16" s="183" t="s">
        <v>21</v>
      </c>
      <c r="IP16" s="183">
        <v>2</v>
      </c>
      <c r="IQ16" s="183" t="s">
        <v>14</v>
      </c>
      <c r="IR16" s="183" t="s">
        <v>14</v>
      </c>
      <c r="IS16" s="184">
        <v>44356</v>
      </c>
    </row>
    <row r="17" spans="1:253" s="276" customFormat="1" ht="12.75" customHeight="1" x14ac:dyDescent="0.25">
      <c r="A17" s="276" t="s">
        <v>421</v>
      </c>
      <c r="B17" s="276" t="s">
        <v>7400</v>
      </c>
      <c r="C17" s="276" t="s">
        <v>422</v>
      </c>
      <c r="D17" s="276" t="s">
        <v>423</v>
      </c>
      <c r="E17" s="276" t="s">
        <v>6896</v>
      </c>
      <c r="F17" s="276" t="s">
        <v>3203</v>
      </c>
      <c r="G17" s="171">
        <v>50300000</v>
      </c>
      <c r="H17" s="172" t="s">
        <v>3200</v>
      </c>
      <c r="I17" s="172" t="s">
        <v>21</v>
      </c>
      <c r="J17" s="172">
        <v>2</v>
      </c>
      <c r="K17" s="172" t="s">
        <v>3202</v>
      </c>
      <c r="L17" s="172" t="s">
        <v>3201</v>
      </c>
      <c r="M17" s="173">
        <v>44335</v>
      </c>
      <c r="N17" s="182" t="s">
        <v>2146</v>
      </c>
      <c r="O17" s="174">
        <v>1109500</v>
      </c>
      <c r="P17" s="174" t="s">
        <v>520</v>
      </c>
      <c r="Q17" s="174" t="s">
        <v>41</v>
      </c>
      <c r="R17" s="174">
        <v>1</v>
      </c>
      <c r="S17" s="174" t="s">
        <v>2145</v>
      </c>
      <c r="T17" s="174" t="s">
        <v>2144</v>
      </c>
      <c r="U17" s="175">
        <v>44111</v>
      </c>
      <c r="V17" s="182" t="s">
        <v>5331</v>
      </c>
      <c r="W17" s="172">
        <v>50300000</v>
      </c>
      <c r="X17" s="172" t="s">
        <v>5329</v>
      </c>
      <c r="Y17" s="172" t="s">
        <v>21</v>
      </c>
      <c r="Z17" s="172">
        <v>2</v>
      </c>
      <c r="AA17" s="172" t="s">
        <v>5330</v>
      </c>
      <c r="AB17" s="172" t="s">
        <v>3201</v>
      </c>
      <c r="AC17" s="173">
        <v>44456</v>
      </c>
      <c r="AD17" s="182" t="s">
        <v>5335</v>
      </c>
      <c r="AE17" s="180">
        <v>6610000</v>
      </c>
      <c r="AF17" s="180" t="s">
        <v>5332</v>
      </c>
      <c r="AG17" s="180" t="s">
        <v>21</v>
      </c>
      <c r="AH17" s="180">
        <v>2</v>
      </c>
      <c r="AI17" s="180" t="s">
        <v>5334</v>
      </c>
      <c r="AJ17" s="180" t="s">
        <v>5333</v>
      </c>
      <c r="AK17" s="181">
        <v>44456</v>
      </c>
      <c r="AL17" s="182" t="s">
        <v>5575</v>
      </c>
      <c r="AM17" s="172">
        <v>4922000</v>
      </c>
      <c r="AN17" s="172" t="s">
        <v>5573</v>
      </c>
      <c r="AO17" s="172" t="s">
        <v>41</v>
      </c>
      <c r="AP17" s="172">
        <v>1</v>
      </c>
      <c r="AQ17" s="172" t="s">
        <v>5330</v>
      </c>
      <c r="AR17" s="172" t="s">
        <v>5574</v>
      </c>
      <c r="AS17" s="173">
        <v>44494</v>
      </c>
      <c r="AT17" s="183" t="s">
        <v>1336</v>
      </c>
      <c r="AU17" s="180" t="s">
        <v>14</v>
      </c>
      <c r="AV17" s="180" t="s">
        <v>14</v>
      </c>
      <c r="AW17" s="180" t="s">
        <v>14</v>
      </c>
      <c r="AX17" s="180" t="s">
        <v>14</v>
      </c>
      <c r="AY17" s="180" t="s">
        <v>1335</v>
      </c>
      <c r="AZ17" s="180" t="s">
        <v>14</v>
      </c>
      <c r="BA17" s="181">
        <v>43740</v>
      </c>
      <c r="BB17" s="182" t="s">
        <v>429</v>
      </c>
      <c r="BC17" s="172" t="s">
        <v>14</v>
      </c>
      <c r="BD17" s="172">
        <v>0</v>
      </c>
      <c r="BE17" s="172" t="s">
        <v>21</v>
      </c>
      <c r="BF17" s="172">
        <v>2</v>
      </c>
      <c r="BG17" s="172" t="s">
        <v>428</v>
      </c>
      <c r="BH17" s="172">
        <v>0</v>
      </c>
      <c r="BI17" s="173">
        <v>43510</v>
      </c>
      <c r="BJ17" s="183" t="s">
        <v>5571</v>
      </c>
      <c r="BK17" s="183">
        <v>258</v>
      </c>
      <c r="BL17" s="183" t="s">
        <v>5568</v>
      </c>
      <c r="BM17" s="183" t="s">
        <v>21</v>
      </c>
      <c r="BN17" s="183">
        <v>2</v>
      </c>
      <c r="BO17" s="183" t="s">
        <v>5570</v>
      </c>
      <c r="BP17" s="180" t="s">
        <v>5569</v>
      </c>
      <c r="BQ17" s="184">
        <v>44488</v>
      </c>
      <c r="BR17" s="182" t="s">
        <v>424</v>
      </c>
      <c r="BS17" s="176" t="s">
        <v>14</v>
      </c>
      <c r="BT17" s="176">
        <v>0</v>
      </c>
      <c r="BU17" s="176" t="s">
        <v>21</v>
      </c>
      <c r="BV17" s="176">
        <v>2</v>
      </c>
      <c r="BW17" s="176">
        <v>0</v>
      </c>
      <c r="BX17" s="176">
        <v>0</v>
      </c>
      <c r="BY17" s="173">
        <v>43510</v>
      </c>
      <c r="BZ17" s="183" t="s">
        <v>425</v>
      </c>
      <c r="CA17" s="183" t="s">
        <v>14</v>
      </c>
      <c r="CB17" s="183">
        <v>0</v>
      </c>
      <c r="CC17" s="183" t="s">
        <v>14</v>
      </c>
      <c r="CD17" s="183" t="s">
        <v>14</v>
      </c>
      <c r="CE17" s="183">
        <v>0</v>
      </c>
      <c r="CF17" s="183">
        <v>0</v>
      </c>
      <c r="CG17" s="184">
        <v>43510</v>
      </c>
      <c r="CH17" s="182" t="s">
        <v>7727</v>
      </c>
      <c r="CI17" s="183" t="e">
        <v>#N/A</v>
      </c>
      <c r="CJ17" s="183" t="e">
        <v>#N/A</v>
      </c>
      <c r="CK17" s="183" t="e">
        <v>#N/A</v>
      </c>
      <c r="CL17" s="183" t="e">
        <v>#N/A</v>
      </c>
      <c r="CM17" s="183" t="e">
        <v>#N/A</v>
      </c>
      <c r="CN17" s="183" t="e">
        <v>#N/A</v>
      </c>
      <c r="CO17" s="185" t="e">
        <v>#N/A</v>
      </c>
      <c r="CP17" s="183" t="s">
        <v>427</v>
      </c>
      <c r="CQ17" s="176" t="s">
        <v>14</v>
      </c>
      <c r="CR17" s="176">
        <v>0</v>
      </c>
      <c r="CS17" s="176" t="s">
        <v>21</v>
      </c>
      <c r="CT17" s="176">
        <v>2</v>
      </c>
      <c r="CU17" s="176">
        <v>0</v>
      </c>
      <c r="CV17" s="176">
        <v>0</v>
      </c>
      <c r="CW17" s="173">
        <v>43510</v>
      </c>
      <c r="CX17" s="183" t="s">
        <v>5336</v>
      </c>
      <c r="CY17" s="180">
        <v>5510000</v>
      </c>
      <c r="CZ17" s="180" t="s">
        <v>3200</v>
      </c>
      <c r="DA17" s="180" t="s">
        <v>21</v>
      </c>
      <c r="DB17" s="180">
        <v>2</v>
      </c>
      <c r="DC17" s="180" t="s">
        <v>5341</v>
      </c>
      <c r="DD17" s="180" t="s">
        <v>3201</v>
      </c>
      <c r="DE17" s="186">
        <v>44456</v>
      </c>
      <c r="DF17" s="182" t="s">
        <v>5338</v>
      </c>
      <c r="DG17" s="172">
        <v>43690000</v>
      </c>
      <c r="DH17" s="176" t="s">
        <v>3200</v>
      </c>
      <c r="DI17" s="176" t="s">
        <v>21</v>
      </c>
      <c r="DJ17" s="176">
        <v>2</v>
      </c>
      <c r="DK17" s="176" t="s">
        <v>5337</v>
      </c>
      <c r="DL17" s="176" t="s">
        <v>3201</v>
      </c>
      <c r="DM17" s="173">
        <v>44456</v>
      </c>
      <c r="DN17" s="183" t="s">
        <v>5340</v>
      </c>
      <c r="DO17" s="180">
        <v>1100000</v>
      </c>
      <c r="DP17" s="183" t="s">
        <v>3200</v>
      </c>
      <c r="DQ17" s="183" t="s">
        <v>21</v>
      </c>
      <c r="DR17" s="183">
        <v>2</v>
      </c>
      <c r="DS17" s="183" t="s">
        <v>5339</v>
      </c>
      <c r="DT17" s="183" t="s">
        <v>3201</v>
      </c>
      <c r="DU17" s="184">
        <v>44456</v>
      </c>
      <c r="DV17" s="182" t="s">
        <v>5342</v>
      </c>
      <c r="DW17" s="172">
        <v>2700000</v>
      </c>
      <c r="DX17" s="176" t="s">
        <v>3200</v>
      </c>
      <c r="DY17" s="176" t="s">
        <v>21</v>
      </c>
      <c r="DZ17" s="176">
        <v>2</v>
      </c>
      <c r="EA17" s="176" t="s">
        <v>5341</v>
      </c>
      <c r="EB17" s="176" t="s">
        <v>3201</v>
      </c>
      <c r="EC17" s="173">
        <v>44456</v>
      </c>
      <c r="ED17" s="183" t="s">
        <v>5344</v>
      </c>
      <c r="EE17" s="180">
        <v>2500000</v>
      </c>
      <c r="EF17" s="183" t="s">
        <v>3200</v>
      </c>
      <c r="EG17" s="183" t="s">
        <v>21</v>
      </c>
      <c r="EH17" s="183">
        <v>2</v>
      </c>
      <c r="EI17" s="183" t="s">
        <v>5343</v>
      </c>
      <c r="EJ17" s="183" t="s">
        <v>3201</v>
      </c>
      <c r="EK17" s="184">
        <v>44456</v>
      </c>
      <c r="EL17" s="182" t="s">
        <v>5345</v>
      </c>
      <c r="EM17" s="172">
        <v>310000</v>
      </c>
      <c r="EN17" s="176" t="s">
        <v>3200</v>
      </c>
      <c r="EO17" s="176" t="s">
        <v>21</v>
      </c>
      <c r="EP17" s="176">
        <v>2</v>
      </c>
      <c r="EQ17" s="176" t="s">
        <v>5343</v>
      </c>
      <c r="ER17" s="176" t="s">
        <v>3201</v>
      </c>
      <c r="ES17" s="173">
        <v>44456</v>
      </c>
      <c r="ET17" s="183" t="s">
        <v>2566</v>
      </c>
      <c r="EU17" s="183">
        <v>471</v>
      </c>
      <c r="EV17" s="183" t="s">
        <v>2563</v>
      </c>
      <c r="EW17" s="183" t="s">
        <v>59</v>
      </c>
      <c r="EX17" s="183">
        <v>3</v>
      </c>
      <c r="EY17" s="183" t="s">
        <v>2565</v>
      </c>
      <c r="EZ17" s="183" t="s">
        <v>2564</v>
      </c>
      <c r="FA17" s="184">
        <v>44224</v>
      </c>
      <c r="FB17" s="182" t="s">
        <v>426</v>
      </c>
      <c r="FC17" s="176">
        <v>5</v>
      </c>
      <c r="FD17" s="176">
        <v>0</v>
      </c>
      <c r="FE17" s="176" t="s">
        <v>21</v>
      </c>
      <c r="FF17" s="176">
        <v>2</v>
      </c>
      <c r="FG17" s="176">
        <v>0</v>
      </c>
      <c r="FH17" s="176">
        <v>0</v>
      </c>
      <c r="FI17" s="173">
        <v>43510</v>
      </c>
      <c r="FJ17" s="182" t="s">
        <v>432</v>
      </c>
      <c r="FK17" s="183">
        <v>1800000</v>
      </c>
      <c r="FL17" s="183" t="s">
        <v>430</v>
      </c>
      <c r="FM17" s="183" t="s">
        <v>21</v>
      </c>
      <c r="FN17" s="183">
        <v>2</v>
      </c>
      <c r="FO17" s="183">
        <v>0</v>
      </c>
      <c r="FP17" s="180" t="s">
        <v>431</v>
      </c>
      <c r="FQ17" s="181">
        <v>43510</v>
      </c>
      <c r="FR17" s="182" t="s">
        <v>433</v>
      </c>
      <c r="FS17" s="176">
        <v>11500</v>
      </c>
      <c r="FT17" s="176" t="s">
        <v>430</v>
      </c>
      <c r="FU17" s="176" t="s">
        <v>21</v>
      </c>
      <c r="FV17" s="176">
        <v>2</v>
      </c>
      <c r="FW17" s="176">
        <v>0</v>
      </c>
      <c r="FX17" s="176" t="s">
        <v>431</v>
      </c>
      <c r="FY17" s="173">
        <v>43510</v>
      </c>
      <c r="FZ17" s="183" t="s">
        <v>3743</v>
      </c>
      <c r="GA17" s="183">
        <v>0</v>
      </c>
      <c r="GB17" s="183" t="s">
        <v>3205</v>
      </c>
      <c r="GC17" s="183" t="s">
        <v>21</v>
      </c>
      <c r="GD17" s="183">
        <v>2</v>
      </c>
      <c r="GE17" s="183" t="s">
        <v>14</v>
      </c>
      <c r="GF17" s="183" t="s">
        <v>14</v>
      </c>
      <c r="GG17" s="184">
        <v>44355</v>
      </c>
      <c r="GH17" s="182" t="s">
        <v>3749</v>
      </c>
      <c r="GI17" s="176">
        <v>2</v>
      </c>
      <c r="GJ17" s="176" t="s">
        <v>3205</v>
      </c>
      <c r="GK17" s="176" t="s">
        <v>21</v>
      </c>
      <c r="GL17" s="176">
        <v>2</v>
      </c>
      <c r="GM17" s="176" t="s">
        <v>14</v>
      </c>
      <c r="GN17" s="176" t="s">
        <v>14</v>
      </c>
      <c r="GO17" s="173">
        <v>44355</v>
      </c>
      <c r="GP17" s="183" t="s">
        <v>3744</v>
      </c>
      <c r="GQ17" s="183">
        <v>1</v>
      </c>
      <c r="GR17" s="183" t="s">
        <v>3205</v>
      </c>
      <c r="GS17" s="183" t="s">
        <v>21</v>
      </c>
      <c r="GT17" s="183">
        <v>2</v>
      </c>
      <c r="GU17" s="183" t="s">
        <v>14</v>
      </c>
      <c r="GV17" s="183" t="s">
        <v>14</v>
      </c>
      <c r="GW17" s="184">
        <v>44355</v>
      </c>
      <c r="GX17" s="182" t="s">
        <v>3750</v>
      </c>
      <c r="GY17" s="176">
        <v>0</v>
      </c>
      <c r="GZ17" s="176" t="s">
        <v>3205</v>
      </c>
      <c r="HA17" s="176" t="s">
        <v>21</v>
      </c>
      <c r="HB17" s="176">
        <v>2</v>
      </c>
      <c r="HC17" s="176" t="s">
        <v>14</v>
      </c>
      <c r="HD17" s="176" t="s">
        <v>14</v>
      </c>
      <c r="HE17" s="173">
        <v>44355</v>
      </c>
      <c r="HF17" s="183" t="s">
        <v>3742</v>
      </c>
      <c r="HG17" s="183">
        <v>1</v>
      </c>
      <c r="HH17" s="183" t="s">
        <v>3205</v>
      </c>
      <c r="HI17" s="183" t="s">
        <v>21</v>
      </c>
      <c r="HJ17" s="183">
        <v>2</v>
      </c>
      <c r="HK17" s="183" t="s">
        <v>14</v>
      </c>
      <c r="HL17" s="183" t="s">
        <v>14</v>
      </c>
      <c r="HM17" s="184">
        <v>44355</v>
      </c>
      <c r="HN17" s="182" t="s">
        <v>3748</v>
      </c>
      <c r="HO17" s="176">
        <v>2</v>
      </c>
      <c r="HP17" s="176" t="s">
        <v>3205</v>
      </c>
      <c r="HQ17" s="176" t="s">
        <v>21</v>
      </c>
      <c r="HR17" s="176">
        <v>2</v>
      </c>
      <c r="HS17" s="176" t="s">
        <v>14</v>
      </c>
      <c r="HT17" s="176" t="s">
        <v>14</v>
      </c>
      <c r="HU17" s="173">
        <v>44355</v>
      </c>
      <c r="HV17" s="183" t="s">
        <v>3745</v>
      </c>
      <c r="HW17" s="183">
        <v>3</v>
      </c>
      <c r="HX17" s="183" t="s">
        <v>3205</v>
      </c>
      <c r="HY17" s="183" t="s">
        <v>21</v>
      </c>
      <c r="HZ17" s="183">
        <v>2</v>
      </c>
      <c r="IA17" s="183" t="s">
        <v>14</v>
      </c>
      <c r="IB17" s="183" t="s">
        <v>14</v>
      </c>
      <c r="IC17" s="184">
        <v>44355</v>
      </c>
      <c r="ID17" s="182" t="s">
        <v>3747</v>
      </c>
      <c r="IE17" s="176">
        <v>2</v>
      </c>
      <c r="IF17" s="176" t="s">
        <v>3205</v>
      </c>
      <c r="IG17" s="176" t="s">
        <v>21</v>
      </c>
      <c r="IH17" s="176">
        <v>2</v>
      </c>
      <c r="II17" s="176" t="s">
        <v>14</v>
      </c>
      <c r="IJ17" s="176" t="s">
        <v>14</v>
      </c>
      <c r="IK17" s="173">
        <v>44355</v>
      </c>
      <c r="IL17" s="183" t="s">
        <v>3746</v>
      </c>
      <c r="IM17" s="183">
        <v>3</v>
      </c>
      <c r="IN17" s="183" t="s">
        <v>3205</v>
      </c>
      <c r="IO17" s="183" t="s">
        <v>21</v>
      </c>
      <c r="IP17" s="183">
        <v>2</v>
      </c>
      <c r="IQ17" s="183" t="s">
        <v>14</v>
      </c>
      <c r="IR17" s="183" t="s">
        <v>14</v>
      </c>
      <c r="IS17" s="184">
        <v>44355</v>
      </c>
    </row>
    <row r="18" spans="1:253" s="276" customFormat="1" ht="12.75" customHeight="1" x14ac:dyDescent="0.25">
      <c r="A18" s="276" t="s">
        <v>434</v>
      </c>
      <c r="B18" s="276" t="s">
        <v>7413</v>
      </c>
      <c r="C18" s="276" t="s">
        <v>435</v>
      </c>
      <c r="D18" s="276" t="s">
        <v>423</v>
      </c>
      <c r="E18" s="276" t="s">
        <v>6896</v>
      </c>
      <c r="F18" s="276" t="s">
        <v>5349</v>
      </c>
      <c r="G18" s="171">
        <v>50300000</v>
      </c>
      <c r="H18" s="172" t="s">
        <v>3200</v>
      </c>
      <c r="I18" s="172" t="s">
        <v>21</v>
      </c>
      <c r="J18" s="172">
        <v>2</v>
      </c>
      <c r="K18" s="172" t="s">
        <v>5330</v>
      </c>
      <c r="L18" s="172" t="s">
        <v>3201</v>
      </c>
      <c r="M18" s="173">
        <v>44456</v>
      </c>
      <c r="N18" s="182" t="s">
        <v>2571</v>
      </c>
      <c r="O18" s="174">
        <v>111093</v>
      </c>
      <c r="P18" s="174" t="s">
        <v>2568</v>
      </c>
      <c r="Q18" s="174" t="s">
        <v>21</v>
      </c>
      <c r="R18" s="174">
        <v>2</v>
      </c>
      <c r="S18" s="174" t="s">
        <v>2570</v>
      </c>
      <c r="T18" s="174" t="s">
        <v>2569</v>
      </c>
      <c r="U18" s="175">
        <v>44224</v>
      </c>
      <c r="V18" s="182" t="s">
        <v>5353</v>
      </c>
      <c r="W18" s="172">
        <v>22011000</v>
      </c>
      <c r="X18" s="172" t="s">
        <v>5350</v>
      </c>
      <c r="Y18" s="172" t="s">
        <v>21</v>
      </c>
      <c r="Z18" s="172">
        <v>2</v>
      </c>
      <c r="AA18" s="172" t="s">
        <v>5352</v>
      </c>
      <c r="AB18" s="172" t="s">
        <v>5351</v>
      </c>
      <c r="AC18" s="173">
        <v>44456</v>
      </c>
      <c r="AD18" s="182" t="s">
        <v>5357</v>
      </c>
      <c r="AE18" s="180">
        <v>5834000</v>
      </c>
      <c r="AF18" s="180" t="s">
        <v>5354</v>
      </c>
      <c r="AG18" s="180" t="s">
        <v>21</v>
      </c>
      <c r="AH18" s="180">
        <v>2</v>
      </c>
      <c r="AI18" s="180" t="s">
        <v>5356</v>
      </c>
      <c r="AJ18" s="180" t="s">
        <v>5355</v>
      </c>
      <c r="AK18" s="181">
        <v>44456</v>
      </c>
      <c r="AL18" s="182" t="s">
        <v>5361</v>
      </c>
      <c r="AM18" s="172">
        <v>1547000</v>
      </c>
      <c r="AN18" s="172" t="s">
        <v>5358</v>
      </c>
      <c r="AO18" s="172" t="s">
        <v>21</v>
      </c>
      <c r="AP18" s="172">
        <v>2</v>
      </c>
      <c r="AQ18" s="172" t="s">
        <v>5360</v>
      </c>
      <c r="AR18" s="172" t="s">
        <v>5359</v>
      </c>
      <c r="AS18" s="173">
        <v>44456</v>
      </c>
      <c r="AT18" s="183" t="s">
        <v>1418</v>
      </c>
      <c r="AU18" s="180" t="s">
        <v>14</v>
      </c>
      <c r="AV18" s="180" t="s">
        <v>14</v>
      </c>
      <c r="AW18" s="180" t="s">
        <v>14</v>
      </c>
      <c r="AX18" s="180" t="s">
        <v>14</v>
      </c>
      <c r="AY18" s="180" t="s">
        <v>1417</v>
      </c>
      <c r="AZ18" s="180" t="s">
        <v>14</v>
      </c>
      <c r="BA18" s="181">
        <v>43798</v>
      </c>
      <c r="BB18" s="182" t="s">
        <v>1758</v>
      </c>
      <c r="BC18" s="172" t="s">
        <v>14</v>
      </c>
      <c r="BD18" s="172" t="s">
        <v>14</v>
      </c>
      <c r="BE18" s="172" t="s">
        <v>14</v>
      </c>
      <c r="BF18" s="172" t="s">
        <v>14</v>
      </c>
      <c r="BG18" s="172" t="s">
        <v>1757</v>
      </c>
      <c r="BH18" s="172" t="s">
        <v>14</v>
      </c>
      <c r="BI18" s="173">
        <v>43920</v>
      </c>
      <c r="BJ18" s="183" t="s">
        <v>1622</v>
      </c>
      <c r="BK18" s="183" t="s">
        <v>14</v>
      </c>
      <c r="BL18" s="183" t="s">
        <v>1619</v>
      </c>
      <c r="BM18" s="183" t="s">
        <v>14</v>
      </c>
      <c r="BN18" s="183" t="s">
        <v>14</v>
      </c>
      <c r="BO18" s="183" t="s">
        <v>1621</v>
      </c>
      <c r="BP18" s="180" t="s">
        <v>1620</v>
      </c>
      <c r="BQ18" s="184">
        <v>43867</v>
      </c>
      <c r="BR18" s="182" t="s">
        <v>436</v>
      </c>
      <c r="BS18" s="176" t="s">
        <v>14</v>
      </c>
      <c r="BT18" s="176">
        <v>0</v>
      </c>
      <c r="BU18" s="176" t="s">
        <v>21</v>
      </c>
      <c r="BV18" s="176">
        <v>2</v>
      </c>
      <c r="BW18" s="176">
        <v>0</v>
      </c>
      <c r="BX18" s="176">
        <v>0</v>
      </c>
      <c r="BY18" s="173">
        <v>43510</v>
      </c>
      <c r="BZ18" s="183" t="s">
        <v>437</v>
      </c>
      <c r="CA18" s="183" t="s">
        <v>14</v>
      </c>
      <c r="CB18" s="183">
        <v>0</v>
      </c>
      <c r="CC18" s="183" t="s">
        <v>14</v>
      </c>
      <c r="CD18" s="183" t="s">
        <v>14</v>
      </c>
      <c r="CE18" s="183">
        <v>0</v>
      </c>
      <c r="CF18" s="183">
        <v>0</v>
      </c>
      <c r="CG18" s="184">
        <v>43510</v>
      </c>
      <c r="CH18" s="182" t="s">
        <v>7728</v>
      </c>
      <c r="CI18" s="183" t="e">
        <v>#N/A</v>
      </c>
      <c r="CJ18" s="183" t="e">
        <v>#N/A</v>
      </c>
      <c r="CK18" s="183" t="e">
        <v>#N/A</v>
      </c>
      <c r="CL18" s="183" t="e">
        <v>#N/A</v>
      </c>
      <c r="CM18" s="183" t="e">
        <v>#N/A</v>
      </c>
      <c r="CN18" s="183" t="e">
        <v>#N/A</v>
      </c>
      <c r="CO18" s="185" t="e">
        <v>#N/A</v>
      </c>
      <c r="CP18" s="183" t="s">
        <v>440</v>
      </c>
      <c r="CQ18" s="176" t="s">
        <v>14</v>
      </c>
      <c r="CR18" s="176">
        <v>0</v>
      </c>
      <c r="CS18" s="176" t="s">
        <v>21</v>
      </c>
      <c r="CT18" s="176">
        <v>2</v>
      </c>
      <c r="CU18" s="176">
        <v>0</v>
      </c>
      <c r="CV18" s="176">
        <v>0</v>
      </c>
      <c r="CW18" s="173">
        <v>43510</v>
      </c>
      <c r="CX18" s="183" t="s">
        <v>5362</v>
      </c>
      <c r="CY18" s="180">
        <v>4100000</v>
      </c>
      <c r="CZ18" s="180" t="s">
        <v>3200</v>
      </c>
      <c r="DA18" s="180" t="s">
        <v>21</v>
      </c>
      <c r="DB18" s="180">
        <v>2</v>
      </c>
      <c r="DC18" s="180" t="s">
        <v>5330</v>
      </c>
      <c r="DD18" s="180" t="s">
        <v>3201</v>
      </c>
      <c r="DE18" s="186">
        <v>44456</v>
      </c>
      <c r="DF18" s="182" t="s">
        <v>5365</v>
      </c>
      <c r="DG18" s="172">
        <v>16177000</v>
      </c>
      <c r="DH18" s="176" t="s">
        <v>5363</v>
      </c>
      <c r="DI18" s="176" t="s">
        <v>21</v>
      </c>
      <c r="DJ18" s="176">
        <v>2</v>
      </c>
      <c r="DK18" s="176" t="s">
        <v>5006</v>
      </c>
      <c r="DL18" s="176" t="s">
        <v>5364</v>
      </c>
      <c r="DM18" s="173">
        <v>44456</v>
      </c>
      <c r="DN18" s="183" t="s">
        <v>5366</v>
      </c>
      <c r="DO18" s="180">
        <v>1734000</v>
      </c>
      <c r="DP18" s="183" t="s">
        <v>5363</v>
      </c>
      <c r="DQ18" s="183" t="s">
        <v>21</v>
      </c>
      <c r="DR18" s="183">
        <v>2</v>
      </c>
      <c r="DS18" s="183" t="s">
        <v>5339</v>
      </c>
      <c r="DT18" s="183" t="s">
        <v>5364</v>
      </c>
      <c r="DU18" s="184">
        <v>44456</v>
      </c>
      <c r="DV18" s="182" t="s">
        <v>5367</v>
      </c>
      <c r="DW18" s="172">
        <v>4100000</v>
      </c>
      <c r="DX18" s="176" t="s">
        <v>3200</v>
      </c>
      <c r="DY18" s="176" t="s">
        <v>21</v>
      </c>
      <c r="DZ18" s="176">
        <v>2</v>
      </c>
      <c r="EA18" s="176" t="s">
        <v>5330</v>
      </c>
      <c r="EB18" s="176" t="s">
        <v>3201</v>
      </c>
      <c r="EC18" s="173">
        <v>44456</v>
      </c>
      <c r="ED18" s="183" t="s">
        <v>5368</v>
      </c>
      <c r="EE18" s="180">
        <v>0</v>
      </c>
      <c r="EF18" s="183" t="s">
        <v>3200</v>
      </c>
      <c r="EG18" s="183" t="s">
        <v>21</v>
      </c>
      <c r="EH18" s="183">
        <v>2</v>
      </c>
      <c r="EI18" s="183" t="s">
        <v>5330</v>
      </c>
      <c r="EJ18" s="183" t="s">
        <v>3201</v>
      </c>
      <c r="EK18" s="184">
        <v>44456</v>
      </c>
      <c r="EL18" s="182" t="s">
        <v>5369</v>
      </c>
      <c r="EM18" s="172">
        <v>0</v>
      </c>
      <c r="EN18" s="176" t="s">
        <v>3200</v>
      </c>
      <c r="EO18" s="176" t="s">
        <v>21</v>
      </c>
      <c r="EP18" s="176">
        <v>2</v>
      </c>
      <c r="EQ18" s="176" t="s">
        <v>5330</v>
      </c>
      <c r="ER18" s="176" t="s">
        <v>3201</v>
      </c>
      <c r="ES18" s="173">
        <v>44456</v>
      </c>
      <c r="ET18" s="183" t="s">
        <v>2567</v>
      </c>
      <c r="EU18" s="183">
        <v>471</v>
      </c>
      <c r="EV18" s="183" t="s">
        <v>2563</v>
      </c>
      <c r="EW18" s="183" t="s">
        <v>59</v>
      </c>
      <c r="EX18" s="183">
        <v>3</v>
      </c>
      <c r="EY18" s="183" t="s">
        <v>2565</v>
      </c>
      <c r="EZ18" s="183" t="s">
        <v>2564</v>
      </c>
      <c r="FA18" s="184">
        <v>44224</v>
      </c>
      <c r="FB18" s="182" t="s">
        <v>439</v>
      </c>
      <c r="FC18" s="176">
        <v>3</v>
      </c>
      <c r="FD18" s="176">
        <v>0</v>
      </c>
      <c r="FE18" s="176" t="s">
        <v>21</v>
      </c>
      <c r="FF18" s="176">
        <v>2</v>
      </c>
      <c r="FG18" s="176" t="s">
        <v>438</v>
      </c>
      <c r="FH18" s="176">
        <v>0</v>
      </c>
      <c r="FI18" s="173">
        <v>43510</v>
      </c>
      <c r="FJ18" s="182" t="s">
        <v>441</v>
      </c>
      <c r="FK18" s="183" t="s">
        <v>14</v>
      </c>
      <c r="FL18" s="183">
        <v>0</v>
      </c>
      <c r="FM18" s="183" t="s">
        <v>21</v>
      </c>
      <c r="FN18" s="183">
        <v>2</v>
      </c>
      <c r="FO18" s="183">
        <v>0</v>
      </c>
      <c r="FP18" s="180">
        <v>0</v>
      </c>
      <c r="FQ18" s="181">
        <v>43510</v>
      </c>
      <c r="FR18" s="182" t="s">
        <v>442</v>
      </c>
      <c r="FS18" s="176" t="s">
        <v>14</v>
      </c>
      <c r="FT18" s="176">
        <v>0</v>
      </c>
      <c r="FU18" s="176" t="s">
        <v>21</v>
      </c>
      <c r="FV18" s="176">
        <v>2</v>
      </c>
      <c r="FW18" s="176">
        <v>0</v>
      </c>
      <c r="FX18" s="176">
        <v>0</v>
      </c>
      <c r="FY18" s="173">
        <v>43510</v>
      </c>
      <c r="FZ18" s="183" t="s">
        <v>4357</v>
      </c>
      <c r="GA18" s="183">
        <v>0</v>
      </c>
      <c r="GB18" s="183" t="s">
        <v>3205</v>
      </c>
      <c r="GC18" s="183" t="s">
        <v>21</v>
      </c>
      <c r="GD18" s="183">
        <v>2</v>
      </c>
      <c r="GE18" s="183" t="s">
        <v>14</v>
      </c>
      <c r="GF18" s="183" t="s">
        <v>14</v>
      </c>
      <c r="GG18" s="184">
        <v>44362</v>
      </c>
      <c r="GH18" s="182" t="s">
        <v>4363</v>
      </c>
      <c r="GI18" s="176">
        <v>2</v>
      </c>
      <c r="GJ18" s="176" t="s">
        <v>3205</v>
      </c>
      <c r="GK18" s="176" t="s">
        <v>21</v>
      </c>
      <c r="GL18" s="176">
        <v>2</v>
      </c>
      <c r="GM18" s="176" t="s">
        <v>14</v>
      </c>
      <c r="GN18" s="176" t="s">
        <v>14</v>
      </c>
      <c r="GO18" s="173">
        <v>44362</v>
      </c>
      <c r="GP18" s="183" t="s">
        <v>4358</v>
      </c>
      <c r="GQ18" s="183">
        <v>1</v>
      </c>
      <c r="GR18" s="183" t="s">
        <v>3205</v>
      </c>
      <c r="GS18" s="183" t="s">
        <v>21</v>
      </c>
      <c r="GT18" s="183">
        <v>2</v>
      </c>
      <c r="GU18" s="183" t="s">
        <v>14</v>
      </c>
      <c r="GV18" s="183" t="s">
        <v>14</v>
      </c>
      <c r="GW18" s="184">
        <v>44362</v>
      </c>
      <c r="GX18" s="182" t="s">
        <v>4364</v>
      </c>
      <c r="GY18" s="176">
        <v>0</v>
      </c>
      <c r="GZ18" s="176" t="s">
        <v>3205</v>
      </c>
      <c r="HA18" s="176" t="s">
        <v>21</v>
      </c>
      <c r="HB18" s="176">
        <v>2</v>
      </c>
      <c r="HC18" s="176" t="s">
        <v>14</v>
      </c>
      <c r="HD18" s="176" t="s">
        <v>14</v>
      </c>
      <c r="HE18" s="173">
        <v>44362</v>
      </c>
      <c r="HF18" s="183" t="s">
        <v>4356</v>
      </c>
      <c r="HG18" s="183">
        <v>0</v>
      </c>
      <c r="HH18" s="183" t="s">
        <v>3205</v>
      </c>
      <c r="HI18" s="183" t="s">
        <v>21</v>
      </c>
      <c r="HJ18" s="183">
        <v>2</v>
      </c>
      <c r="HK18" s="183" t="s">
        <v>14</v>
      </c>
      <c r="HL18" s="183" t="s">
        <v>14</v>
      </c>
      <c r="HM18" s="184">
        <v>44362</v>
      </c>
      <c r="HN18" s="182" t="s">
        <v>4362</v>
      </c>
      <c r="HO18" s="176">
        <v>2</v>
      </c>
      <c r="HP18" s="176" t="s">
        <v>3205</v>
      </c>
      <c r="HQ18" s="176" t="s">
        <v>21</v>
      </c>
      <c r="HR18" s="176">
        <v>2</v>
      </c>
      <c r="HS18" s="176" t="s">
        <v>14</v>
      </c>
      <c r="HT18" s="176" t="s">
        <v>14</v>
      </c>
      <c r="HU18" s="173">
        <v>44362</v>
      </c>
      <c r="HV18" s="183" t="s">
        <v>4359</v>
      </c>
      <c r="HW18" s="183">
        <v>3</v>
      </c>
      <c r="HX18" s="183" t="s">
        <v>3205</v>
      </c>
      <c r="HY18" s="183" t="s">
        <v>21</v>
      </c>
      <c r="HZ18" s="183">
        <v>2</v>
      </c>
      <c r="IA18" s="183" t="s">
        <v>14</v>
      </c>
      <c r="IB18" s="183" t="s">
        <v>14</v>
      </c>
      <c r="IC18" s="184">
        <v>44362</v>
      </c>
      <c r="ID18" s="182" t="s">
        <v>4361</v>
      </c>
      <c r="IE18" s="176">
        <v>2</v>
      </c>
      <c r="IF18" s="176" t="s">
        <v>3205</v>
      </c>
      <c r="IG18" s="176" t="s">
        <v>21</v>
      </c>
      <c r="IH18" s="176">
        <v>2</v>
      </c>
      <c r="II18" s="176" t="s">
        <v>14</v>
      </c>
      <c r="IJ18" s="176" t="s">
        <v>14</v>
      </c>
      <c r="IK18" s="173">
        <v>44362</v>
      </c>
      <c r="IL18" s="183" t="s">
        <v>4360</v>
      </c>
      <c r="IM18" s="183">
        <v>3</v>
      </c>
      <c r="IN18" s="183" t="s">
        <v>3205</v>
      </c>
      <c r="IO18" s="183" t="s">
        <v>21</v>
      </c>
      <c r="IP18" s="183">
        <v>2</v>
      </c>
      <c r="IQ18" s="183" t="s">
        <v>14</v>
      </c>
      <c r="IR18" s="183" t="s">
        <v>14</v>
      </c>
      <c r="IS18" s="184">
        <v>44362</v>
      </c>
    </row>
    <row r="19" spans="1:253" s="276" customFormat="1" ht="12.75" customHeight="1" x14ac:dyDescent="0.25">
      <c r="A19" s="276" t="s">
        <v>978</v>
      </c>
      <c r="B19" s="276" t="s">
        <v>7413</v>
      </c>
      <c r="C19" s="276" t="s">
        <v>979</v>
      </c>
      <c r="D19" s="276" t="s">
        <v>980</v>
      </c>
      <c r="E19" s="276" t="s">
        <v>6901</v>
      </c>
      <c r="F19" s="276" t="s">
        <v>2516</v>
      </c>
      <c r="G19" s="171">
        <v>5197000</v>
      </c>
      <c r="H19" s="172" t="s">
        <v>2513</v>
      </c>
      <c r="I19" s="172" t="s">
        <v>41</v>
      </c>
      <c r="J19" s="172">
        <v>1</v>
      </c>
      <c r="K19" s="172" t="s">
        <v>2515</v>
      </c>
      <c r="L19" s="172" t="s">
        <v>2514</v>
      </c>
      <c r="M19" s="173">
        <v>44224</v>
      </c>
      <c r="N19" s="182" t="s">
        <v>1626</v>
      </c>
      <c r="O19" s="174">
        <v>4966</v>
      </c>
      <c r="P19" s="174" t="s">
        <v>1623</v>
      </c>
      <c r="Q19" s="174" t="s">
        <v>59</v>
      </c>
      <c r="R19" s="174">
        <v>3</v>
      </c>
      <c r="S19" s="174" t="s">
        <v>1625</v>
      </c>
      <c r="T19" s="174" t="s">
        <v>1624</v>
      </c>
      <c r="U19" s="175">
        <v>43867</v>
      </c>
      <c r="V19" s="182" t="s">
        <v>2117</v>
      </c>
      <c r="W19" s="172">
        <v>1730000</v>
      </c>
      <c r="X19" s="172" t="s">
        <v>2111</v>
      </c>
      <c r="Y19" s="172" t="s">
        <v>59</v>
      </c>
      <c r="Z19" s="172">
        <v>3</v>
      </c>
      <c r="AA19" s="172" t="s">
        <v>2116</v>
      </c>
      <c r="AB19" s="172" t="s">
        <v>2115</v>
      </c>
      <c r="AC19" s="173">
        <v>44110</v>
      </c>
      <c r="AD19" s="182" t="s">
        <v>2520</v>
      </c>
      <c r="AE19" s="180">
        <v>86000</v>
      </c>
      <c r="AF19" s="180" t="s">
        <v>2517</v>
      </c>
      <c r="AG19" s="180" t="s">
        <v>21</v>
      </c>
      <c r="AH19" s="180">
        <v>2</v>
      </c>
      <c r="AI19" s="180" t="s">
        <v>2519</v>
      </c>
      <c r="AJ19" s="180" t="s">
        <v>2518</v>
      </c>
      <c r="AK19" s="181">
        <v>44224</v>
      </c>
      <c r="AL19" s="182" t="s">
        <v>2521</v>
      </c>
      <c r="AM19" s="172">
        <v>86000</v>
      </c>
      <c r="AN19" s="172" t="s">
        <v>2517</v>
      </c>
      <c r="AO19" s="172" t="s">
        <v>21</v>
      </c>
      <c r="AP19" s="172">
        <v>2</v>
      </c>
      <c r="AQ19" s="172" t="s">
        <v>2519</v>
      </c>
      <c r="AR19" s="172" t="s">
        <v>2518</v>
      </c>
      <c r="AS19" s="173">
        <v>44224</v>
      </c>
      <c r="AT19" s="183" t="s">
        <v>987</v>
      </c>
      <c r="AU19" s="180">
        <v>0</v>
      </c>
      <c r="AV19" s="180">
        <v>0</v>
      </c>
      <c r="AW19" s="180" t="s">
        <v>21</v>
      </c>
      <c r="AX19" s="180">
        <v>2</v>
      </c>
      <c r="AY19" s="180">
        <v>0</v>
      </c>
      <c r="AZ19" s="180">
        <v>0</v>
      </c>
      <c r="BA19" s="181">
        <v>43566</v>
      </c>
      <c r="BB19" s="182" t="s">
        <v>986</v>
      </c>
      <c r="BC19" s="172">
        <v>0</v>
      </c>
      <c r="BD19" s="172">
        <v>0</v>
      </c>
      <c r="BE19" s="172" t="s">
        <v>21</v>
      </c>
      <c r="BF19" s="172">
        <v>2</v>
      </c>
      <c r="BG19" s="172">
        <v>0</v>
      </c>
      <c r="BH19" s="172">
        <v>0</v>
      </c>
      <c r="BI19" s="173">
        <v>43566</v>
      </c>
      <c r="BJ19" s="183" t="s">
        <v>1984</v>
      </c>
      <c r="BK19" s="183">
        <v>0</v>
      </c>
      <c r="BL19" s="183" t="s">
        <v>1980</v>
      </c>
      <c r="BM19" s="183" t="s">
        <v>59</v>
      </c>
      <c r="BN19" s="183">
        <v>3</v>
      </c>
      <c r="BO19" s="183" t="s">
        <v>1982</v>
      </c>
      <c r="BP19" s="180" t="s">
        <v>1981</v>
      </c>
      <c r="BQ19" s="184">
        <v>44012</v>
      </c>
      <c r="BR19" s="182" t="s">
        <v>981</v>
      </c>
      <c r="BS19" s="176">
        <v>0</v>
      </c>
      <c r="BT19" s="176">
        <v>0</v>
      </c>
      <c r="BU19" s="176" t="s">
        <v>21</v>
      </c>
      <c r="BV19" s="176">
        <v>2</v>
      </c>
      <c r="BW19" s="176">
        <v>0</v>
      </c>
      <c r="BX19" s="176">
        <v>0</v>
      </c>
      <c r="BY19" s="173">
        <v>43566</v>
      </c>
      <c r="BZ19" s="183" t="s">
        <v>982</v>
      </c>
      <c r="CA19" s="183">
        <v>0</v>
      </c>
      <c r="CB19" s="183">
        <v>0</v>
      </c>
      <c r="CC19" s="183" t="s">
        <v>21</v>
      </c>
      <c r="CD19" s="183">
        <v>2</v>
      </c>
      <c r="CE19" s="183">
        <v>0</v>
      </c>
      <c r="CF19" s="183">
        <v>0</v>
      </c>
      <c r="CG19" s="184">
        <v>43566</v>
      </c>
      <c r="CH19" s="182" t="s">
        <v>7729</v>
      </c>
      <c r="CI19" s="183" t="e">
        <v>#N/A</v>
      </c>
      <c r="CJ19" s="183" t="e">
        <v>#N/A</v>
      </c>
      <c r="CK19" s="183" t="e">
        <v>#N/A</v>
      </c>
      <c r="CL19" s="183" t="e">
        <v>#N/A</v>
      </c>
      <c r="CM19" s="183" t="e">
        <v>#N/A</v>
      </c>
      <c r="CN19" s="183" t="e">
        <v>#N/A</v>
      </c>
      <c r="CO19" s="185" t="e">
        <v>#N/A</v>
      </c>
      <c r="CP19" s="183" t="s">
        <v>985</v>
      </c>
      <c r="CQ19" s="176">
        <v>0</v>
      </c>
      <c r="CR19" s="176">
        <v>0</v>
      </c>
      <c r="CS19" s="176" t="s">
        <v>21</v>
      </c>
      <c r="CT19" s="176">
        <v>2</v>
      </c>
      <c r="CU19" s="176">
        <v>0</v>
      </c>
      <c r="CV19" s="176">
        <v>0</v>
      </c>
      <c r="CW19" s="173">
        <v>43566</v>
      </c>
      <c r="CX19" s="183" t="s">
        <v>2525</v>
      </c>
      <c r="CY19" s="180">
        <v>43000</v>
      </c>
      <c r="CZ19" s="180" t="s">
        <v>2522</v>
      </c>
      <c r="DA19" s="180" t="s">
        <v>59</v>
      </c>
      <c r="DB19" s="180">
        <v>3</v>
      </c>
      <c r="DC19" s="180" t="s">
        <v>2524</v>
      </c>
      <c r="DD19" s="180" t="s">
        <v>2523</v>
      </c>
      <c r="DE19" s="186">
        <v>44224</v>
      </c>
      <c r="DF19" s="182" t="s">
        <v>2526</v>
      </c>
      <c r="DG19" s="172">
        <v>1644000</v>
      </c>
      <c r="DH19" s="176" t="s">
        <v>2522</v>
      </c>
      <c r="DI19" s="176" t="s">
        <v>59</v>
      </c>
      <c r="DJ19" s="176">
        <v>3</v>
      </c>
      <c r="DK19" s="176" t="s">
        <v>2524</v>
      </c>
      <c r="DL19" s="176" t="s">
        <v>2523</v>
      </c>
      <c r="DM19" s="173">
        <v>44224</v>
      </c>
      <c r="DN19" s="183" t="s">
        <v>2527</v>
      </c>
      <c r="DO19" s="180">
        <v>43000</v>
      </c>
      <c r="DP19" s="183" t="s">
        <v>2522</v>
      </c>
      <c r="DQ19" s="183" t="s">
        <v>59</v>
      </c>
      <c r="DR19" s="183">
        <v>3</v>
      </c>
      <c r="DS19" s="183" t="s">
        <v>2524</v>
      </c>
      <c r="DT19" s="183" t="s">
        <v>2523</v>
      </c>
      <c r="DU19" s="184">
        <v>44224</v>
      </c>
      <c r="DV19" s="182" t="s">
        <v>2528</v>
      </c>
      <c r="DW19" s="172">
        <v>43000</v>
      </c>
      <c r="DX19" s="176" t="s">
        <v>2522</v>
      </c>
      <c r="DY19" s="176" t="s">
        <v>59</v>
      </c>
      <c r="DZ19" s="176">
        <v>3</v>
      </c>
      <c r="EA19" s="176" t="s">
        <v>2524</v>
      </c>
      <c r="EB19" s="176" t="s">
        <v>2523</v>
      </c>
      <c r="EC19" s="173">
        <v>44224</v>
      </c>
      <c r="ED19" s="183" t="s">
        <v>2118</v>
      </c>
      <c r="EE19" s="180">
        <v>0</v>
      </c>
      <c r="EF19" s="183" t="s">
        <v>2111</v>
      </c>
      <c r="EG19" s="183" t="s">
        <v>21</v>
      </c>
      <c r="EH19" s="183">
        <v>2</v>
      </c>
      <c r="EI19" s="183" t="s">
        <v>2113</v>
      </c>
      <c r="EJ19" s="183" t="s">
        <v>2112</v>
      </c>
      <c r="EK19" s="184">
        <v>44110</v>
      </c>
      <c r="EL19" s="182" t="s">
        <v>2114</v>
      </c>
      <c r="EM19" s="172">
        <v>0</v>
      </c>
      <c r="EN19" s="176" t="s">
        <v>2111</v>
      </c>
      <c r="EO19" s="176" t="s">
        <v>21</v>
      </c>
      <c r="EP19" s="176">
        <v>2</v>
      </c>
      <c r="EQ19" s="176" t="s">
        <v>2113</v>
      </c>
      <c r="ER19" s="176" t="s">
        <v>2112</v>
      </c>
      <c r="ES19" s="173">
        <v>44110</v>
      </c>
      <c r="ET19" s="183" t="s">
        <v>1983</v>
      </c>
      <c r="EU19" s="183">
        <v>0</v>
      </c>
      <c r="EV19" s="183" t="s">
        <v>1980</v>
      </c>
      <c r="EW19" s="183" t="s">
        <v>59</v>
      </c>
      <c r="EX19" s="183">
        <v>3</v>
      </c>
      <c r="EY19" s="183" t="s">
        <v>1982</v>
      </c>
      <c r="EZ19" s="183" t="s">
        <v>1981</v>
      </c>
      <c r="FA19" s="184">
        <v>44012</v>
      </c>
      <c r="FB19" s="182" t="s">
        <v>984</v>
      </c>
      <c r="FC19" s="176">
        <v>2</v>
      </c>
      <c r="FD19" s="176">
        <v>0</v>
      </c>
      <c r="FE19" s="176" t="s">
        <v>21</v>
      </c>
      <c r="FF19" s="176">
        <v>2</v>
      </c>
      <c r="FG19" s="176" t="s">
        <v>983</v>
      </c>
      <c r="FH19" s="176">
        <v>0</v>
      </c>
      <c r="FI19" s="173">
        <v>43566</v>
      </c>
      <c r="FJ19" s="182" t="s">
        <v>989</v>
      </c>
      <c r="FK19" s="183">
        <v>0</v>
      </c>
      <c r="FL19" s="183" t="s">
        <v>988</v>
      </c>
      <c r="FM19" s="183" t="s">
        <v>21</v>
      </c>
      <c r="FN19" s="183">
        <v>2</v>
      </c>
      <c r="FO19" s="183">
        <v>0</v>
      </c>
      <c r="FP19" s="180">
        <v>0</v>
      </c>
      <c r="FQ19" s="181">
        <v>43566</v>
      </c>
      <c r="FR19" s="182" t="s">
        <v>7730</v>
      </c>
      <c r="FS19" s="176" t="e">
        <v>#N/A</v>
      </c>
      <c r="FT19" s="176" t="e">
        <v>#N/A</v>
      </c>
      <c r="FU19" s="176" t="e">
        <v>#N/A</v>
      </c>
      <c r="FV19" s="176" t="e">
        <v>#N/A</v>
      </c>
      <c r="FW19" s="176" t="e">
        <v>#N/A</v>
      </c>
      <c r="FX19" s="176" t="e">
        <v>#N/A</v>
      </c>
      <c r="FY19" s="173" t="e">
        <v>#N/A</v>
      </c>
      <c r="FZ19" s="183" t="s">
        <v>3547</v>
      </c>
      <c r="GA19" s="183">
        <v>0</v>
      </c>
      <c r="GB19" s="183" t="s">
        <v>3205</v>
      </c>
      <c r="GC19" s="183" t="s">
        <v>21</v>
      </c>
      <c r="GD19" s="183">
        <v>2</v>
      </c>
      <c r="GE19" s="183" t="s">
        <v>14</v>
      </c>
      <c r="GF19" s="183" t="s">
        <v>14</v>
      </c>
      <c r="GG19" s="184">
        <v>44351</v>
      </c>
      <c r="GH19" s="182" t="s">
        <v>3553</v>
      </c>
      <c r="GI19" s="176">
        <v>0</v>
      </c>
      <c r="GJ19" s="176" t="s">
        <v>3205</v>
      </c>
      <c r="GK19" s="176" t="s">
        <v>21</v>
      </c>
      <c r="GL19" s="176">
        <v>2</v>
      </c>
      <c r="GM19" s="176" t="s">
        <v>14</v>
      </c>
      <c r="GN19" s="176" t="s">
        <v>14</v>
      </c>
      <c r="GO19" s="173">
        <v>44351</v>
      </c>
      <c r="GP19" s="183" t="s">
        <v>3548</v>
      </c>
      <c r="GQ19" s="183">
        <v>0</v>
      </c>
      <c r="GR19" s="183" t="s">
        <v>3205</v>
      </c>
      <c r="GS19" s="183" t="s">
        <v>21</v>
      </c>
      <c r="GT19" s="183">
        <v>2</v>
      </c>
      <c r="GU19" s="183" t="s">
        <v>14</v>
      </c>
      <c r="GV19" s="183" t="s">
        <v>14</v>
      </c>
      <c r="GW19" s="184">
        <v>44351</v>
      </c>
      <c r="GX19" s="182" t="s">
        <v>3554</v>
      </c>
      <c r="GY19" s="176">
        <v>0</v>
      </c>
      <c r="GZ19" s="176" t="s">
        <v>3205</v>
      </c>
      <c r="HA19" s="176" t="s">
        <v>21</v>
      </c>
      <c r="HB19" s="176">
        <v>2</v>
      </c>
      <c r="HC19" s="176" t="s">
        <v>14</v>
      </c>
      <c r="HD19" s="176" t="s">
        <v>14</v>
      </c>
      <c r="HE19" s="173">
        <v>44351</v>
      </c>
      <c r="HF19" s="183" t="s">
        <v>3546</v>
      </c>
      <c r="HG19" s="183">
        <v>0</v>
      </c>
      <c r="HH19" s="183" t="s">
        <v>3205</v>
      </c>
      <c r="HI19" s="183" t="s">
        <v>21</v>
      </c>
      <c r="HJ19" s="183">
        <v>2</v>
      </c>
      <c r="HK19" s="183" t="s">
        <v>14</v>
      </c>
      <c r="HL19" s="183" t="s">
        <v>14</v>
      </c>
      <c r="HM19" s="184">
        <v>44351</v>
      </c>
      <c r="HN19" s="182" t="s">
        <v>3552</v>
      </c>
      <c r="HO19" s="176">
        <v>1</v>
      </c>
      <c r="HP19" s="176" t="s">
        <v>3205</v>
      </c>
      <c r="HQ19" s="176" t="s">
        <v>21</v>
      </c>
      <c r="HR19" s="176">
        <v>2</v>
      </c>
      <c r="HS19" s="176" t="s">
        <v>14</v>
      </c>
      <c r="HT19" s="176" t="s">
        <v>14</v>
      </c>
      <c r="HU19" s="173">
        <v>44351</v>
      </c>
      <c r="HV19" s="183" t="s">
        <v>3549</v>
      </c>
      <c r="HW19" s="183">
        <v>0</v>
      </c>
      <c r="HX19" s="183" t="s">
        <v>3205</v>
      </c>
      <c r="HY19" s="183" t="s">
        <v>21</v>
      </c>
      <c r="HZ19" s="183">
        <v>2</v>
      </c>
      <c r="IA19" s="183" t="s">
        <v>14</v>
      </c>
      <c r="IB19" s="183" t="s">
        <v>14</v>
      </c>
      <c r="IC19" s="184">
        <v>44351</v>
      </c>
      <c r="ID19" s="182" t="s">
        <v>3551</v>
      </c>
      <c r="IE19" s="176">
        <v>0</v>
      </c>
      <c r="IF19" s="176" t="s">
        <v>3205</v>
      </c>
      <c r="IG19" s="176" t="s">
        <v>21</v>
      </c>
      <c r="IH19" s="176">
        <v>2</v>
      </c>
      <c r="II19" s="176" t="s">
        <v>14</v>
      </c>
      <c r="IJ19" s="176" t="s">
        <v>14</v>
      </c>
      <c r="IK19" s="173">
        <v>44351</v>
      </c>
      <c r="IL19" s="183" t="s">
        <v>3550</v>
      </c>
      <c r="IM19" s="183">
        <v>1</v>
      </c>
      <c r="IN19" s="183" t="s">
        <v>3205</v>
      </c>
      <c r="IO19" s="183" t="s">
        <v>21</v>
      </c>
      <c r="IP19" s="183">
        <v>2</v>
      </c>
      <c r="IQ19" s="183" t="s">
        <v>14</v>
      </c>
      <c r="IR19" s="183" t="s">
        <v>14</v>
      </c>
      <c r="IS19" s="184">
        <v>44351</v>
      </c>
    </row>
    <row r="20" spans="1:253" s="276" customFormat="1" ht="12.75" customHeight="1" x14ac:dyDescent="0.25">
      <c r="A20" s="276" t="s">
        <v>1556</v>
      </c>
      <c r="B20" s="276" t="s">
        <v>7420</v>
      </c>
      <c r="C20" s="276" t="s">
        <v>1557</v>
      </c>
      <c r="D20" s="276" t="s">
        <v>445</v>
      </c>
      <c r="E20" s="276" t="s">
        <v>6910</v>
      </c>
      <c r="F20" s="276" t="s">
        <v>5033</v>
      </c>
      <c r="G20" s="171">
        <v>1023000</v>
      </c>
      <c r="H20" s="172" t="s">
        <v>5030</v>
      </c>
      <c r="I20" s="172" t="s">
        <v>21</v>
      </c>
      <c r="J20" s="172">
        <v>2</v>
      </c>
      <c r="K20" s="172" t="s">
        <v>5032</v>
      </c>
      <c r="L20" s="172" t="s">
        <v>5031</v>
      </c>
      <c r="M20" s="173">
        <v>44451</v>
      </c>
      <c r="N20" s="182" t="s">
        <v>5037</v>
      </c>
      <c r="O20" s="174">
        <v>23180</v>
      </c>
      <c r="P20" s="174" t="s">
        <v>5034</v>
      </c>
      <c r="Q20" s="174" t="s">
        <v>21</v>
      </c>
      <c r="R20" s="174">
        <v>2</v>
      </c>
      <c r="S20" s="174" t="s">
        <v>5036</v>
      </c>
      <c r="T20" s="174" t="s">
        <v>5035</v>
      </c>
      <c r="U20" s="175">
        <v>44451</v>
      </c>
      <c r="V20" s="182" t="s">
        <v>5039</v>
      </c>
      <c r="W20" s="172">
        <v>1023000</v>
      </c>
      <c r="X20" s="172" t="s">
        <v>5030</v>
      </c>
      <c r="Y20" s="172" t="s">
        <v>21</v>
      </c>
      <c r="Z20" s="172">
        <v>2</v>
      </c>
      <c r="AA20" s="172" t="s">
        <v>5038</v>
      </c>
      <c r="AB20" s="172" t="s">
        <v>5031</v>
      </c>
      <c r="AC20" s="173">
        <v>44451</v>
      </c>
      <c r="AD20" s="182" t="s">
        <v>5956</v>
      </c>
      <c r="AE20" s="180">
        <v>619000</v>
      </c>
      <c r="AF20" s="180" t="s">
        <v>5953</v>
      </c>
      <c r="AG20" s="180" t="s">
        <v>21</v>
      </c>
      <c r="AH20" s="180">
        <v>2</v>
      </c>
      <c r="AI20" s="180" t="s">
        <v>5955</v>
      </c>
      <c r="AJ20" s="180" t="s">
        <v>5954</v>
      </c>
      <c r="AK20" s="181">
        <v>44521</v>
      </c>
      <c r="AL20" s="182" t="s">
        <v>5960</v>
      </c>
      <c r="AM20" s="172">
        <v>36000</v>
      </c>
      <c r="AN20" s="172" t="s">
        <v>5957</v>
      </c>
      <c r="AO20" s="172" t="s">
        <v>21</v>
      </c>
      <c r="AP20" s="172">
        <v>2</v>
      </c>
      <c r="AQ20" s="172" t="s">
        <v>5959</v>
      </c>
      <c r="AR20" s="172" t="s">
        <v>5958</v>
      </c>
      <c r="AS20" s="173">
        <v>44521</v>
      </c>
      <c r="AT20" s="183" t="s">
        <v>1563</v>
      </c>
      <c r="AU20" s="180" t="s">
        <v>14</v>
      </c>
      <c r="AV20" s="180" t="s">
        <v>14</v>
      </c>
      <c r="AW20" s="180" t="s">
        <v>14</v>
      </c>
      <c r="AX20" s="180" t="s">
        <v>14</v>
      </c>
      <c r="AY20" s="180" t="s">
        <v>1297</v>
      </c>
      <c r="AZ20" s="180" t="s">
        <v>14</v>
      </c>
      <c r="BA20" s="181">
        <v>43816</v>
      </c>
      <c r="BB20" s="182" t="s">
        <v>1562</v>
      </c>
      <c r="BC20" s="172" t="s">
        <v>14</v>
      </c>
      <c r="BD20" s="172" t="s">
        <v>1561</v>
      </c>
      <c r="BE20" s="172" t="s">
        <v>14</v>
      </c>
      <c r="BF20" s="172" t="s">
        <v>14</v>
      </c>
      <c r="BG20" s="172" t="s">
        <v>1156</v>
      </c>
      <c r="BH20" s="172" t="s">
        <v>1155</v>
      </c>
      <c r="BI20" s="173">
        <v>43816</v>
      </c>
      <c r="BJ20" s="183" t="s">
        <v>5042</v>
      </c>
      <c r="BK20" s="183">
        <v>6</v>
      </c>
      <c r="BL20" s="183" t="s">
        <v>5040</v>
      </c>
      <c r="BM20" s="183" t="s">
        <v>21</v>
      </c>
      <c r="BN20" s="183">
        <v>2</v>
      </c>
      <c r="BO20" s="183" t="s">
        <v>5041</v>
      </c>
      <c r="BP20" s="180" t="s">
        <v>2074</v>
      </c>
      <c r="BQ20" s="184">
        <v>44451</v>
      </c>
      <c r="BR20" s="182" t="s">
        <v>1558</v>
      </c>
      <c r="BS20" s="176" t="s">
        <v>14</v>
      </c>
      <c r="BT20" s="176" t="s">
        <v>14</v>
      </c>
      <c r="BU20" s="176" t="s">
        <v>14</v>
      </c>
      <c r="BV20" s="176" t="s">
        <v>14</v>
      </c>
      <c r="BW20" s="176" t="s">
        <v>1297</v>
      </c>
      <c r="BX20" s="176" t="s">
        <v>14</v>
      </c>
      <c r="BY20" s="173">
        <v>43816</v>
      </c>
      <c r="BZ20" s="183" t="s">
        <v>1559</v>
      </c>
      <c r="CA20" s="183" t="s">
        <v>14</v>
      </c>
      <c r="CB20" s="183" t="s">
        <v>14</v>
      </c>
      <c r="CC20" s="183" t="s">
        <v>14</v>
      </c>
      <c r="CD20" s="183" t="s">
        <v>14</v>
      </c>
      <c r="CE20" s="183" t="s">
        <v>1297</v>
      </c>
      <c r="CF20" s="183" t="s">
        <v>14</v>
      </c>
      <c r="CG20" s="184">
        <v>43816</v>
      </c>
      <c r="CH20" s="182" t="s">
        <v>7731</v>
      </c>
      <c r="CI20" s="183" t="e">
        <v>#N/A</v>
      </c>
      <c r="CJ20" s="183" t="e">
        <v>#N/A</v>
      </c>
      <c r="CK20" s="183" t="e">
        <v>#N/A</v>
      </c>
      <c r="CL20" s="183" t="e">
        <v>#N/A</v>
      </c>
      <c r="CM20" s="183" t="e">
        <v>#N/A</v>
      </c>
      <c r="CN20" s="183" t="e">
        <v>#N/A</v>
      </c>
      <c r="CO20" s="185" t="e">
        <v>#N/A</v>
      </c>
      <c r="CP20" s="183" t="s">
        <v>1560</v>
      </c>
      <c r="CQ20" s="176" t="s">
        <v>14</v>
      </c>
      <c r="CR20" s="176" t="s">
        <v>14</v>
      </c>
      <c r="CS20" s="176" t="s">
        <v>14</v>
      </c>
      <c r="CT20" s="176" t="s">
        <v>14</v>
      </c>
      <c r="CU20" s="176" t="s">
        <v>1297</v>
      </c>
      <c r="CV20" s="176" t="s">
        <v>14</v>
      </c>
      <c r="CW20" s="173">
        <v>43816</v>
      </c>
      <c r="CX20" s="183" t="s">
        <v>5962</v>
      </c>
      <c r="CY20" s="180">
        <v>230000</v>
      </c>
      <c r="CZ20" s="180" t="s">
        <v>5961</v>
      </c>
      <c r="DA20" s="180" t="s">
        <v>21</v>
      </c>
      <c r="DB20" s="180">
        <v>2</v>
      </c>
      <c r="DC20" s="180" t="s">
        <v>5965</v>
      </c>
      <c r="DD20" s="180" t="s">
        <v>5954</v>
      </c>
      <c r="DE20" s="186">
        <v>44521</v>
      </c>
      <c r="DF20" s="182" t="s">
        <v>5963</v>
      </c>
      <c r="DG20" s="172">
        <v>404000</v>
      </c>
      <c r="DH20" s="176" t="s">
        <v>5961</v>
      </c>
      <c r="DI20" s="176" t="s">
        <v>21</v>
      </c>
      <c r="DJ20" s="176">
        <v>2</v>
      </c>
      <c r="DK20" s="176" t="s">
        <v>4693</v>
      </c>
      <c r="DL20" s="176" t="s">
        <v>5954</v>
      </c>
      <c r="DM20" s="173">
        <v>44521</v>
      </c>
      <c r="DN20" s="183" t="s">
        <v>5964</v>
      </c>
      <c r="DO20" s="180">
        <v>389000</v>
      </c>
      <c r="DP20" s="183" t="s">
        <v>5961</v>
      </c>
      <c r="DQ20" s="183" t="s">
        <v>21</v>
      </c>
      <c r="DR20" s="183">
        <v>2</v>
      </c>
      <c r="DS20" s="183" t="s">
        <v>5066</v>
      </c>
      <c r="DT20" s="183" t="s">
        <v>5954</v>
      </c>
      <c r="DU20" s="184">
        <v>44521</v>
      </c>
      <c r="DV20" s="182" t="s">
        <v>5966</v>
      </c>
      <c r="DW20" s="172">
        <v>203000</v>
      </c>
      <c r="DX20" s="176" t="s">
        <v>5961</v>
      </c>
      <c r="DY20" s="176" t="s">
        <v>21</v>
      </c>
      <c r="DZ20" s="176">
        <v>2</v>
      </c>
      <c r="EA20" s="176" t="s">
        <v>5965</v>
      </c>
      <c r="EB20" s="176" t="s">
        <v>5954</v>
      </c>
      <c r="EC20" s="173">
        <v>44521</v>
      </c>
      <c r="ED20" s="183" t="s">
        <v>5969</v>
      </c>
      <c r="EE20" s="180">
        <v>27000</v>
      </c>
      <c r="EF20" s="183" t="s">
        <v>5967</v>
      </c>
      <c r="EG20" s="183" t="s">
        <v>21</v>
      </c>
      <c r="EH20" s="183">
        <v>2</v>
      </c>
      <c r="EI20" s="183" t="s">
        <v>5968</v>
      </c>
      <c r="EJ20" s="183" t="s">
        <v>5057</v>
      </c>
      <c r="EK20" s="184">
        <v>44521</v>
      </c>
      <c r="EL20" s="182" t="s">
        <v>5970</v>
      </c>
      <c r="EM20" s="172">
        <v>0</v>
      </c>
      <c r="EN20" s="176" t="s">
        <v>14</v>
      </c>
      <c r="EO20" s="176" t="s">
        <v>21</v>
      </c>
      <c r="EP20" s="176">
        <v>2</v>
      </c>
      <c r="EQ20" s="176" t="s">
        <v>5072</v>
      </c>
      <c r="ER20" s="176" t="s">
        <v>14</v>
      </c>
      <c r="ES20" s="173">
        <v>44521</v>
      </c>
      <c r="ET20" s="183" t="s">
        <v>5043</v>
      </c>
      <c r="EU20" s="183">
        <v>6</v>
      </c>
      <c r="EV20" s="183" t="s">
        <v>5040</v>
      </c>
      <c r="EW20" s="183" t="s">
        <v>21</v>
      </c>
      <c r="EX20" s="183">
        <v>2</v>
      </c>
      <c r="EY20" s="183" t="s">
        <v>5041</v>
      </c>
      <c r="EZ20" s="183" t="s">
        <v>2074</v>
      </c>
      <c r="FA20" s="184">
        <v>44451</v>
      </c>
      <c r="FB20" s="182" t="s">
        <v>5045</v>
      </c>
      <c r="FC20" s="176">
        <v>5</v>
      </c>
      <c r="FD20" s="176" t="s">
        <v>14</v>
      </c>
      <c r="FE20" s="176" t="s">
        <v>21</v>
      </c>
      <c r="FF20" s="176">
        <v>2</v>
      </c>
      <c r="FG20" s="176" t="s">
        <v>5044</v>
      </c>
      <c r="FH20" s="176" t="s">
        <v>14</v>
      </c>
      <c r="FI20" s="173">
        <v>44451</v>
      </c>
      <c r="FJ20" s="182" t="s">
        <v>1564</v>
      </c>
      <c r="FK20" s="183" t="s">
        <v>14</v>
      </c>
      <c r="FL20" s="183" t="s">
        <v>14</v>
      </c>
      <c r="FM20" s="183" t="s">
        <v>14</v>
      </c>
      <c r="FN20" s="183" t="s">
        <v>14</v>
      </c>
      <c r="FO20" s="183" t="s">
        <v>1297</v>
      </c>
      <c r="FP20" s="180" t="s">
        <v>14</v>
      </c>
      <c r="FQ20" s="181">
        <v>43816</v>
      </c>
      <c r="FR20" s="182" t="s">
        <v>1565</v>
      </c>
      <c r="FS20" s="176" t="s">
        <v>14</v>
      </c>
      <c r="FT20" s="176" t="s">
        <v>14</v>
      </c>
      <c r="FU20" s="176" t="s">
        <v>14</v>
      </c>
      <c r="FV20" s="176" t="s">
        <v>14</v>
      </c>
      <c r="FW20" s="176" t="s">
        <v>1297</v>
      </c>
      <c r="FX20" s="176" t="s">
        <v>14</v>
      </c>
      <c r="FY20" s="173">
        <v>43816</v>
      </c>
      <c r="FZ20" s="183" t="s">
        <v>4262</v>
      </c>
      <c r="GA20" s="183">
        <v>1</v>
      </c>
      <c r="GB20" s="183" t="s">
        <v>3205</v>
      </c>
      <c r="GC20" s="183" t="s">
        <v>21</v>
      </c>
      <c r="GD20" s="183">
        <v>2</v>
      </c>
      <c r="GE20" s="183" t="s">
        <v>14</v>
      </c>
      <c r="GF20" s="183" t="s">
        <v>14</v>
      </c>
      <c r="GG20" s="184">
        <v>44360</v>
      </c>
      <c r="GH20" s="182" t="s">
        <v>4268</v>
      </c>
      <c r="GI20" s="176">
        <v>1</v>
      </c>
      <c r="GJ20" s="176" t="s">
        <v>3205</v>
      </c>
      <c r="GK20" s="176" t="s">
        <v>21</v>
      </c>
      <c r="GL20" s="176">
        <v>2</v>
      </c>
      <c r="GM20" s="176" t="s">
        <v>14</v>
      </c>
      <c r="GN20" s="176" t="s">
        <v>14</v>
      </c>
      <c r="GO20" s="173">
        <v>44360</v>
      </c>
      <c r="GP20" s="183" t="s">
        <v>4263</v>
      </c>
      <c r="GQ20" s="183">
        <v>0</v>
      </c>
      <c r="GR20" s="183" t="s">
        <v>3205</v>
      </c>
      <c r="GS20" s="183" t="s">
        <v>21</v>
      </c>
      <c r="GT20" s="183">
        <v>2</v>
      </c>
      <c r="GU20" s="183" t="s">
        <v>14</v>
      </c>
      <c r="GV20" s="183" t="s">
        <v>14</v>
      </c>
      <c r="GW20" s="184">
        <v>44360</v>
      </c>
      <c r="GX20" s="182" t="s">
        <v>4269</v>
      </c>
      <c r="GY20" s="176">
        <v>0</v>
      </c>
      <c r="GZ20" s="176" t="s">
        <v>3205</v>
      </c>
      <c r="HA20" s="176" t="s">
        <v>21</v>
      </c>
      <c r="HB20" s="176">
        <v>2</v>
      </c>
      <c r="HC20" s="176" t="s">
        <v>14</v>
      </c>
      <c r="HD20" s="176" t="s">
        <v>14</v>
      </c>
      <c r="HE20" s="173">
        <v>44360</v>
      </c>
      <c r="HF20" s="183" t="s">
        <v>4261</v>
      </c>
      <c r="HG20" s="183">
        <v>0</v>
      </c>
      <c r="HH20" s="183" t="s">
        <v>3205</v>
      </c>
      <c r="HI20" s="183" t="s">
        <v>21</v>
      </c>
      <c r="HJ20" s="183">
        <v>2</v>
      </c>
      <c r="HK20" s="183" t="s">
        <v>14</v>
      </c>
      <c r="HL20" s="183" t="s">
        <v>14</v>
      </c>
      <c r="HM20" s="184">
        <v>44360</v>
      </c>
      <c r="HN20" s="182" t="s">
        <v>4267</v>
      </c>
      <c r="HO20" s="176">
        <v>2</v>
      </c>
      <c r="HP20" s="176" t="s">
        <v>3205</v>
      </c>
      <c r="HQ20" s="176" t="s">
        <v>21</v>
      </c>
      <c r="HR20" s="176">
        <v>2</v>
      </c>
      <c r="HS20" s="176" t="s">
        <v>14</v>
      </c>
      <c r="HT20" s="176" t="s">
        <v>14</v>
      </c>
      <c r="HU20" s="173">
        <v>44360</v>
      </c>
      <c r="HV20" s="183" t="s">
        <v>4264</v>
      </c>
      <c r="HW20" s="183">
        <v>0</v>
      </c>
      <c r="HX20" s="183" t="s">
        <v>3205</v>
      </c>
      <c r="HY20" s="183" t="s">
        <v>21</v>
      </c>
      <c r="HZ20" s="183">
        <v>2</v>
      </c>
      <c r="IA20" s="183" t="s">
        <v>14</v>
      </c>
      <c r="IB20" s="183" t="s">
        <v>14</v>
      </c>
      <c r="IC20" s="184">
        <v>44360</v>
      </c>
      <c r="ID20" s="182" t="s">
        <v>4266</v>
      </c>
      <c r="IE20" s="176">
        <v>0</v>
      </c>
      <c r="IF20" s="176" t="s">
        <v>3205</v>
      </c>
      <c r="IG20" s="176" t="s">
        <v>21</v>
      </c>
      <c r="IH20" s="176">
        <v>2</v>
      </c>
      <c r="II20" s="176" t="s">
        <v>14</v>
      </c>
      <c r="IJ20" s="176" t="s">
        <v>14</v>
      </c>
      <c r="IK20" s="173">
        <v>44360</v>
      </c>
      <c r="IL20" s="183" t="s">
        <v>4265</v>
      </c>
      <c r="IM20" s="183">
        <v>1</v>
      </c>
      <c r="IN20" s="183" t="s">
        <v>3205</v>
      </c>
      <c r="IO20" s="183" t="s">
        <v>21</v>
      </c>
      <c r="IP20" s="183">
        <v>2</v>
      </c>
      <c r="IQ20" s="183" t="s">
        <v>14</v>
      </c>
      <c r="IR20" s="183" t="s">
        <v>14</v>
      </c>
      <c r="IS20" s="184">
        <v>44360</v>
      </c>
    </row>
    <row r="21" spans="1:253" s="276" customFormat="1" ht="12.75" customHeight="1" x14ac:dyDescent="0.25">
      <c r="A21" s="276" t="s">
        <v>443</v>
      </c>
      <c r="B21" s="276" t="s">
        <v>7413</v>
      </c>
      <c r="C21" s="276" t="s">
        <v>444</v>
      </c>
      <c r="D21" s="276" t="s">
        <v>445</v>
      </c>
      <c r="E21" s="276" t="s">
        <v>6910</v>
      </c>
      <c r="F21" s="276" t="s">
        <v>5046</v>
      </c>
      <c r="G21" s="171">
        <v>1023000</v>
      </c>
      <c r="H21" s="172" t="s">
        <v>5030</v>
      </c>
      <c r="I21" s="172" t="s">
        <v>21</v>
      </c>
      <c r="J21" s="172">
        <v>2</v>
      </c>
      <c r="K21" s="172" t="s">
        <v>5032</v>
      </c>
      <c r="L21" s="172" t="s">
        <v>5031</v>
      </c>
      <c r="M21" s="173">
        <v>44451</v>
      </c>
      <c r="N21" s="182" t="s">
        <v>5048</v>
      </c>
      <c r="O21" s="174">
        <v>23180</v>
      </c>
      <c r="P21" s="174" t="s">
        <v>5034</v>
      </c>
      <c r="Q21" s="174" t="s">
        <v>21</v>
      </c>
      <c r="R21" s="174">
        <v>2</v>
      </c>
      <c r="S21" s="174" t="s">
        <v>5047</v>
      </c>
      <c r="T21" s="174" t="s">
        <v>5035</v>
      </c>
      <c r="U21" s="175">
        <v>44451</v>
      </c>
      <c r="V21" s="182" t="s">
        <v>5050</v>
      </c>
      <c r="W21" s="172">
        <v>1023000</v>
      </c>
      <c r="X21" s="172" t="s">
        <v>5030</v>
      </c>
      <c r="Y21" s="172" t="s">
        <v>21</v>
      </c>
      <c r="Z21" s="172">
        <v>2</v>
      </c>
      <c r="AA21" s="172" t="s">
        <v>5049</v>
      </c>
      <c r="AB21" s="172" t="s">
        <v>5031</v>
      </c>
      <c r="AC21" s="173">
        <v>44451</v>
      </c>
      <c r="AD21" s="182" t="s">
        <v>5973</v>
      </c>
      <c r="AE21" s="180">
        <v>36000</v>
      </c>
      <c r="AF21" s="180" t="s">
        <v>5957</v>
      </c>
      <c r="AG21" s="180" t="s">
        <v>21</v>
      </c>
      <c r="AH21" s="180">
        <v>2</v>
      </c>
      <c r="AI21" s="180" t="s">
        <v>5959</v>
      </c>
      <c r="AJ21" s="180" t="s">
        <v>5958</v>
      </c>
      <c r="AK21" s="181">
        <v>44521</v>
      </c>
      <c r="AL21" s="182" t="s">
        <v>5974</v>
      </c>
      <c r="AM21" s="172">
        <v>36000</v>
      </c>
      <c r="AN21" s="172" t="s">
        <v>5957</v>
      </c>
      <c r="AO21" s="172" t="s">
        <v>21</v>
      </c>
      <c r="AP21" s="172">
        <v>2</v>
      </c>
      <c r="AQ21" s="172" t="s">
        <v>5959</v>
      </c>
      <c r="AR21" s="172" t="s">
        <v>5958</v>
      </c>
      <c r="AS21" s="173">
        <v>44521</v>
      </c>
      <c r="AT21" s="183" t="s">
        <v>449</v>
      </c>
      <c r="AU21" s="180" t="s">
        <v>14</v>
      </c>
      <c r="AV21" s="180">
        <v>0</v>
      </c>
      <c r="AW21" s="180" t="s">
        <v>21</v>
      </c>
      <c r="AX21" s="180">
        <v>2</v>
      </c>
      <c r="AY21" s="180">
        <v>0</v>
      </c>
      <c r="AZ21" s="180">
        <v>0</v>
      </c>
      <c r="BA21" s="181">
        <v>43510</v>
      </c>
      <c r="BB21" s="182" t="s">
        <v>1252</v>
      </c>
      <c r="BC21" s="172" t="s">
        <v>14</v>
      </c>
      <c r="BD21" s="172" t="s">
        <v>14</v>
      </c>
      <c r="BE21" s="172" t="s">
        <v>14</v>
      </c>
      <c r="BF21" s="172" t="s">
        <v>14</v>
      </c>
      <c r="BG21" s="172" t="s">
        <v>14</v>
      </c>
      <c r="BH21" s="172" t="s">
        <v>14</v>
      </c>
      <c r="BI21" s="173">
        <v>43675</v>
      </c>
      <c r="BJ21" s="183" t="s">
        <v>5976</v>
      </c>
      <c r="BK21" s="183">
        <v>0</v>
      </c>
      <c r="BL21" s="183" t="s">
        <v>5935</v>
      </c>
      <c r="BM21" s="183" t="s">
        <v>21</v>
      </c>
      <c r="BN21" s="183">
        <v>2</v>
      </c>
      <c r="BO21" s="183" t="s">
        <v>5975</v>
      </c>
      <c r="BP21" s="180" t="s">
        <v>2074</v>
      </c>
      <c r="BQ21" s="184">
        <v>44521</v>
      </c>
      <c r="BR21" s="182" t="s">
        <v>446</v>
      </c>
      <c r="BS21" s="176">
        <v>0</v>
      </c>
      <c r="BT21" s="176">
        <v>0</v>
      </c>
      <c r="BU21" s="176" t="s">
        <v>21</v>
      </c>
      <c r="BV21" s="176">
        <v>2</v>
      </c>
      <c r="BW21" s="176">
        <v>0</v>
      </c>
      <c r="BX21" s="176">
        <v>0</v>
      </c>
      <c r="BY21" s="173">
        <v>43510</v>
      </c>
      <c r="BZ21" s="183" t="s">
        <v>447</v>
      </c>
      <c r="CA21" s="183">
        <v>0</v>
      </c>
      <c r="CB21" s="183">
        <v>0</v>
      </c>
      <c r="CC21" s="183" t="s">
        <v>21</v>
      </c>
      <c r="CD21" s="183">
        <v>2</v>
      </c>
      <c r="CE21" s="183">
        <v>0</v>
      </c>
      <c r="CF21" s="183">
        <v>0</v>
      </c>
      <c r="CG21" s="184">
        <v>43510</v>
      </c>
      <c r="CH21" s="182" t="s">
        <v>7732</v>
      </c>
      <c r="CI21" s="183" t="e">
        <v>#N/A</v>
      </c>
      <c r="CJ21" s="183" t="e">
        <v>#N/A</v>
      </c>
      <c r="CK21" s="183" t="e">
        <v>#N/A</v>
      </c>
      <c r="CL21" s="183" t="e">
        <v>#N/A</v>
      </c>
      <c r="CM21" s="183" t="e">
        <v>#N/A</v>
      </c>
      <c r="CN21" s="183" t="e">
        <v>#N/A</v>
      </c>
      <c r="CO21" s="185" t="e">
        <v>#N/A</v>
      </c>
      <c r="CP21" s="183" t="s">
        <v>448</v>
      </c>
      <c r="CQ21" s="176">
        <v>0</v>
      </c>
      <c r="CR21" s="176">
        <v>0</v>
      </c>
      <c r="CS21" s="176" t="s">
        <v>21</v>
      </c>
      <c r="CT21" s="176">
        <v>2</v>
      </c>
      <c r="CU21" s="176">
        <v>0</v>
      </c>
      <c r="CV21" s="176">
        <v>0</v>
      </c>
      <c r="CW21" s="173">
        <v>43510</v>
      </c>
      <c r="CX21" s="183" t="s">
        <v>5978</v>
      </c>
      <c r="CY21" s="180">
        <v>36000</v>
      </c>
      <c r="CZ21" s="180" t="s">
        <v>5957</v>
      </c>
      <c r="DA21" s="180" t="s">
        <v>21</v>
      </c>
      <c r="DB21" s="180">
        <v>2</v>
      </c>
      <c r="DC21" s="180" t="s">
        <v>5959</v>
      </c>
      <c r="DD21" s="180" t="s">
        <v>5958</v>
      </c>
      <c r="DE21" s="186">
        <v>44521</v>
      </c>
      <c r="DF21" s="182" t="s">
        <v>5981</v>
      </c>
      <c r="DG21" s="172">
        <v>987000</v>
      </c>
      <c r="DH21" s="176" t="s">
        <v>5979</v>
      </c>
      <c r="DI21" s="176" t="s">
        <v>21</v>
      </c>
      <c r="DJ21" s="176">
        <v>2</v>
      </c>
      <c r="DK21" s="176" t="s">
        <v>4693</v>
      </c>
      <c r="DL21" s="176" t="s">
        <v>5980</v>
      </c>
      <c r="DM21" s="173">
        <v>44521</v>
      </c>
      <c r="DN21" s="183" t="s">
        <v>5982</v>
      </c>
      <c r="DO21" s="180">
        <v>0</v>
      </c>
      <c r="DP21" s="183" t="s">
        <v>5979</v>
      </c>
      <c r="DQ21" s="183" t="s">
        <v>21</v>
      </c>
      <c r="DR21" s="183">
        <v>2</v>
      </c>
      <c r="DS21" s="183" t="s">
        <v>5066</v>
      </c>
      <c r="DT21" s="183" t="s">
        <v>5980</v>
      </c>
      <c r="DU21" s="184">
        <v>44521</v>
      </c>
      <c r="DV21" s="182" t="s">
        <v>5983</v>
      </c>
      <c r="DW21" s="172">
        <v>36000</v>
      </c>
      <c r="DX21" s="176" t="s">
        <v>5957</v>
      </c>
      <c r="DY21" s="176" t="s">
        <v>21</v>
      </c>
      <c r="DZ21" s="176">
        <v>2</v>
      </c>
      <c r="EA21" s="176" t="s">
        <v>5959</v>
      </c>
      <c r="EB21" s="176" t="s">
        <v>5958</v>
      </c>
      <c r="EC21" s="173">
        <v>44521</v>
      </c>
      <c r="ED21" s="183" t="s">
        <v>5985</v>
      </c>
      <c r="EE21" s="180">
        <v>0</v>
      </c>
      <c r="EF21" s="183" t="s">
        <v>5957</v>
      </c>
      <c r="EG21" s="183" t="s">
        <v>21</v>
      </c>
      <c r="EH21" s="183">
        <v>2</v>
      </c>
      <c r="EI21" s="183" t="s">
        <v>5984</v>
      </c>
      <c r="EJ21" s="183" t="s">
        <v>5958</v>
      </c>
      <c r="EK21" s="184">
        <v>44521</v>
      </c>
      <c r="EL21" s="182" t="s">
        <v>5986</v>
      </c>
      <c r="EM21" s="172">
        <v>0</v>
      </c>
      <c r="EN21" s="176" t="s">
        <v>5957</v>
      </c>
      <c r="EO21" s="176" t="s">
        <v>21</v>
      </c>
      <c r="EP21" s="176">
        <v>2</v>
      </c>
      <c r="EQ21" s="176" t="s">
        <v>5984</v>
      </c>
      <c r="ER21" s="176" t="s">
        <v>5958</v>
      </c>
      <c r="ES21" s="173">
        <v>44521</v>
      </c>
      <c r="ET21" s="183" t="s">
        <v>5977</v>
      </c>
      <c r="EU21" s="183">
        <v>6</v>
      </c>
      <c r="EV21" s="183" t="s">
        <v>5935</v>
      </c>
      <c r="EW21" s="183" t="s">
        <v>21</v>
      </c>
      <c r="EX21" s="183">
        <v>2</v>
      </c>
      <c r="EY21" s="183" t="s">
        <v>5975</v>
      </c>
      <c r="EZ21" s="183" t="s">
        <v>2074</v>
      </c>
      <c r="FA21" s="184">
        <v>44521</v>
      </c>
      <c r="FB21" s="182" t="s">
        <v>4674</v>
      </c>
      <c r="FC21" s="176">
        <v>3</v>
      </c>
      <c r="FD21" s="176" t="s">
        <v>14</v>
      </c>
      <c r="FE21" s="176" t="s">
        <v>21</v>
      </c>
      <c r="FF21" s="176">
        <v>2</v>
      </c>
      <c r="FG21" s="176" t="s">
        <v>4673</v>
      </c>
      <c r="FH21" s="176" t="s">
        <v>14</v>
      </c>
      <c r="FI21" s="173">
        <v>44384</v>
      </c>
      <c r="FJ21" s="182" t="s">
        <v>450</v>
      </c>
      <c r="FK21" s="183">
        <v>0</v>
      </c>
      <c r="FL21" s="183">
        <v>0</v>
      </c>
      <c r="FM21" s="183" t="s">
        <v>21</v>
      </c>
      <c r="FN21" s="183">
        <v>2</v>
      </c>
      <c r="FO21" s="183">
        <v>0</v>
      </c>
      <c r="FP21" s="180">
        <v>0</v>
      </c>
      <c r="FQ21" s="181">
        <v>43510</v>
      </c>
      <c r="FR21" s="182" t="s">
        <v>451</v>
      </c>
      <c r="FS21" s="176">
        <v>0</v>
      </c>
      <c r="FT21" s="176">
        <v>0</v>
      </c>
      <c r="FU21" s="176" t="s">
        <v>21</v>
      </c>
      <c r="FV21" s="176">
        <v>2</v>
      </c>
      <c r="FW21" s="176">
        <v>0</v>
      </c>
      <c r="FX21" s="176">
        <v>0</v>
      </c>
      <c r="FY21" s="173">
        <v>43510</v>
      </c>
      <c r="FZ21" s="183" t="s">
        <v>4271</v>
      </c>
      <c r="GA21" s="183">
        <v>1</v>
      </c>
      <c r="GB21" s="183" t="s">
        <v>3205</v>
      </c>
      <c r="GC21" s="183" t="s">
        <v>21</v>
      </c>
      <c r="GD21" s="183">
        <v>2</v>
      </c>
      <c r="GE21" s="183" t="s">
        <v>14</v>
      </c>
      <c r="GF21" s="183" t="s">
        <v>14</v>
      </c>
      <c r="GG21" s="184">
        <v>44360</v>
      </c>
      <c r="GH21" s="182" t="s">
        <v>4277</v>
      </c>
      <c r="GI21" s="176">
        <v>1</v>
      </c>
      <c r="GJ21" s="176" t="s">
        <v>3205</v>
      </c>
      <c r="GK21" s="176" t="s">
        <v>21</v>
      </c>
      <c r="GL21" s="176">
        <v>2</v>
      </c>
      <c r="GM21" s="176" t="s">
        <v>14</v>
      </c>
      <c r="GN21" s="176" t="s">
        <v>14</v>
      </c>
      <c r="GO21" s="173">
        <v>44360</v>
      </c>
      <c r="GP21" s="183" t="s">
        <v>4272</v>
      </c>
      <c r="GQ21" s="183">
        <v>0</v>
      </c>
      <c r="GR21" s="183" t="s">
        <v>3205</v>
      </c>
      <c r="GS21" s="183" t="s">
        <v>21</v>
      </c>
      <c r="GT21" s="183">
        <v>2</v>
      </c>
      <c r="GU21" s="183" t="s">
        <v>14</v>
      </c>
      <c r="GV21" s="183" t="s">
        <v>14</v>
      </c>
      <c r="GW21" s="184">
        <v>44360</v>
      </c>
      <c r="GX21" s="182" t="s">
        <v>4278</v>
      </c>
      <c r="GY21" s="176">
        <v>0</v>
      </c>
      <c r="GZ21" s="176" t="s">
        <v>3205</v>
      </c>
      <c r="HA21" s="176" t="s">
        <v>21</v>
      </c>
      <c r="HB21" s="176">
        <v>2</v>
      </c>
      <c r="HC21" s="176" t="s">
        <v>14</v>
      </c>
      <c r="HD21" s="176" t="s">
        <v>14</v>
      </c>
      <c r="HE21" s="173">
        <v>44360</v>
      </c>
      <c r="HF21" s="183" t="s">
        <v>4270</v>
      </c>
      <c r="HG21" s="183">
        <v>0</v>
      </c>
      <c r="HH21" s="183" t="s">
        <v>3205</v>
      </c>
      <c r="HI21" s="183" t="s">
        <v>21</v>
      </c>
      <c r="HJ21" s="183">
        <v>2</v>
      </c>
      <c r="HK21" s="183" t="s">
        <v>14</v>
      </c>
      <c r="HL21" s="183" t="s">
        <v>14</v>
      </c>
      <c r="HM21" s="184">
        <v>44360</v>
      </c>
      <c r="HN21" s="182" t="s">
        <v>4276</v>
      </c>
      <c r="HO21" s="176">
        <v>2</v>
      </c>
      <c r="HP21" s="176" t="s">
        <v>3205</v>
      </c>
      <c r="HQ21" s="176" t="s">
        <v>21</v>
      </c>
      <c r="HR21" s="176">
        <v>2</v>
      </c>
      <c r="HS21" s="176" t="s">
        <v>14</v>
      </c>
      <c r="HT21" s="176" t="s">
        <v>14</v>
      </c>
      <c r="HU21" s="173">
        <v>44360</v>
      </c>
      <c r="HV21" s="183" t="s">
        <v>4273</v>
      </c>
      <c r="HW21" s="183">
        <v>0</v>
      </c>
      <c r="HX21" s="183" t="s">
        <v>3205</v>
      </c>
      <c r="HY21" s="183" t="s">
        <v>21</v>
      </c>
      <c r="HZ21" s="183">
        <v>2</v>
      </c>
      <c r="IA21" s="183" t="s">
        <v>14</v>
      </c>
      <c r="IB21" s="183" t="s">
        <v>14</v>
      </c>
      <c r="IC21" s="184">
        <v>44360</v>
      </c>
      <c r="ID21" s="182" t="s">
        <v>4275</v>
      </c>
      <c r="IE21" s="176">
        <v>0</v>
      </c>
      <c r="IF21" s="176" t="s">
        <v>3205</v>
      </c>
      <c r="IG21" s="176" t="s">
        <v>21</v>
      </c>
      <c r="IH21" s="176">
        <v>2</v>
      </c>
      <c r="II21" s="176" t="s">
        <v>14</v>
      </c>
      <c r="IJ21" s="176" t="s">
        <v>14</v>
      </c>
      <c r="IK21" s="173">
        <v>44360</v>
      </c>
      <c r="IL21" s="183" t="s">
        <v>4274</v>
      </c>
      <c r="IM21" s="183">
        <v>1</v>
      </c>
      <c r="IN21" s="183" t="s">
        <v>3205</v>
      </c>
      <c r="IO21" s="183" t="s">
        <v>21</v>
      </c>
      <c r="IP21" s="183">
        <v>2</v>
      </c>
      <c r="IQ21" s="183" t="s">
        <v>14</v>
      </c>
      <c r="IR21" s="183" t="s">
        <v>14</v>
      </c>
      <c r="IS21" s="184">
        <v>44360</v>
      </c>
    </row>
    <row r="22" spans="1:253" s="276" customFormat="1" ht="12.75" customHeight="1" x14ac:dyDescent="0.25">
      <c r="A22" s="276" t="s">
        <v>452</v>
      </c>
      <c r="B22" s="276" t="s">
        <v>7441</v>
      </c>
      <c r="C22" s="276" t="s">
        <v>453</v>
      </c>
      <c r="D22" s="276" t="s">
        <v>445</v>
      </c>
      <c r="E22" s="276" t="s">
        <v>6910</v>
      </c>
      <c r="F22" s="276" t="s">
        <v>5051</v>
      </c>
      <c r="G22" s="171">
        <v>1023000</v>
      </c>
      <c r="H22" s="172" t="s">
        <v>5030</v>
      </c>
      <c r="I22" s="172" t="s">
        <v>21</v>
      </c>
      <c r="J22" s="172">
        <v>2</v>
      </c>
      <c r="K22" s="172" t="s">
        <v>5032</v>
      </c>
      <c r="L22" s="172" t="s">
        <v>5031</v>
      </c>
      <c r="M22" s="173">
        <v>44451</v>
      </c>
      <c r="N22" s="182" t="s">
        <v>5053</v>
      </c>
      <c r="O22" s="174">
        <v>23180</v>
      </c>
      <c r="P22" s="174" t="s">
        <v>5034</v>
      </c>
      <c r="Q22" s="174" t="s">
        <v>21</v>
      </c>
      <c r="R22" s="174">
        <v>2</v>
      </c>
      <c r="S22" s="174" t="s">
        <v>5052</v>
      </c>
      <c r="T22" s="174" t="s">
        <v>5035</v>
      </c>
      <c r="U22" s="175">
        <v>44451</v>
      </c>
      <c r="V22" s="182" t="s">
        <v>5055</v>
      </c>
      <c r="W22" s="172">
        <v>1023000</v>
      </c>
      <c r="X22" s="172" t="s">
        <v>5030</v>
      </c>
      <c r="Y22" s="172" t="s">
        <v>21</v>
      </c>
      <c r="Z22" s="172">
        <v>2</v>
      </c>
      <c r="AA22" s="172" t="s">
        <v>5054</v>
      </c>
      <c r="AB22" s="172" t="s">
        <v>5031</v>
      </c>
      <c r="AC22" s="173">
        <v>44451</v>
      </c>
      <c r="AD22" s="182" t="s">
        <v>5059</v>
      </c>
      <c r="AE22" s="180">
        <v>583000</v>
      </c>
      <c r="AF22" s="180" t="s">
        <v>5056</v>
      </c>
      <c r="AG22" s="180" t="s">
        <v>21</v>
      </c>
      <c r="AH22" s="180">
        <v>2</v>
      </c>
      <c r="AI22" s="180" t="s">
        <v>5058</v>
      </c>
      <c r="AJ22" s="180" t="s">
        <v>5057</v>
      </c>
      <c r="AK22" s="181">
        <v>44451</v>
      </c>
      <c r="AL22" s="182" t="s">
        <v>5061</v>
      </c>
      <c r="AM22" s="172" t="s">
        <v>14</v>
      </c>
      <c r="AN22" s="172" t="s">
        <v>14</v>
      </c>
      <c r="AO22" s="172" t="s">
        <v>14</v>
      </c>
      <c r="AP22" s="172" t="s">
        <v>14</v>
      </c>
      <c r="AQ22" s="172" t="s">
        <v>5060</v>
      </c>
      <c r="AR22" s="172" t="s">
        <v>14</v>
      </c>
      <c r="AS22" s="173">
        <v>44451</v>
      </c>
      <c r="AT22" s="183" t="s">
        <v>457</v>
      </c>
      <c r="AU22" s="180">
        <v>0</v>
      </c>
      <c r="AV22" s="180">
        <v>0</v>
      </c>
      <c r="AW22" s="180" t="s">
        <v>21</v>
      </c>
      <c r="AX22" s="180">
        <v>2</v>
      </c>
      <c r="AY22" s="180">
        <v>0</v>
      </c>
      <c r="AZ22" s="180">
        <v>0</v>
      </c>
      <c r="BA22" s="181">
        <v>43510</v>
      </c>
      <c r="BB22" s="182" t="s">
        <v>1157</v>
      </c>
      <c r="BC22" s="172" t="s">
        <v>14</v>
      </c>
      <c r="BD22" s="172" t="s">
        <v>1154</v>
      </c>
      <c r="BE22" s="172" t="s">
        <v>21</v>
      </c>
      <c r="BF22" s="172">
        <v>2</v>
      </c>
      <c r="BG22" s="172" t="s">
        <v>1156</v>
      </c>
      <c r="BH22" s="172" t="s">
        <v>1155</v>
      </c>
      <c r="BI22" s="173">
        <v>43612</v>
      </c>
      <c r="BJ22" s="183" t="s">
        <v>5987</v>
      </c>
      <c r="BK22" s="183">
        <v>0</v>
      </c>
      <c r="BL22" s="183" t="s">
        <v>5935</v>
      </c>
      <c r="BM22" s="183" t="s">
        <v>21</v>
      </c>
      <c r="BN22" s="183">
        <v>2</v>
      </c>
      <c r="BO22" s="183" t="s">
        <v>5975</v>
      </c>
      <c r="BP22" s="180" t="s">
        <v>2074</v>
      </c>
      <c r="BQ22" s="184">
        <v>44521</v>
      </c>
      <c r="BR22" s="182" t="s">
        <v>454</v>
      </c>
      <c r="BS22" s="176">
        <v>0</v>
      </c>
      <c r="BT22" s="176">
        <v>0</v>
      </c>
      <c r="BU22" s="176" t="s">
        <v>21</v>
      </c>
      <c r="BV22" s="176">
        <v>2</v>
      </c>
      <c r="BW22" s="176">
        <v>0</v>
      </c>
      <c r="BX22" s="176">
        <v>0</v>
      </c>
      <c r="BY22" s="173">
        <v>43510</v>
      </c>
      <c r="BZ22" s="183" t="s">
        <v>455</v>
      </c>
      <c r="CA22" s="183">
        <v>0</v>
      </c>
      <c r="CB22" s="183">
        <v>0</v>
      </c>
      <c r="CC22" s="183" t="s">
        <v>21</v>
      </c>
      <c r="CD22" s="183">
        <v>2</v>
      </c>
      <c r="CE22" s="183">
        <v>0</v>
      </c>
      <c r="CF22" s="183">
        <v>0</v>
      </c>
      <c r="CG22" s="184">
        <v>43510</v>
      </c>
      <c r="CH22" s="182" t="s">
        <v>7733</v>
      </c>
      <c r="CI22" s="183" t="e">
        <v>#N/A</v>
      </c>
      <c r="CJ22" s="183" t="e">
        <v>#N/A</v>
      </c>
      <c r="CK22" s="183" t="e">
        <v>#N/A</v>
      </c>
      <c r="CL22" s="183" t="e">
        <v>#N/A</v>
      </c>
      <c r="CM22" s="183" t="e">
        <v>#N/A</v>
      </c>
      <c r="CN22" s="183" t="e">
        <v>#N/A</v>
      </c>
      <c r="CO22" s="185" t="e">
        <v>#N/A</v>
      </c>
      <c r="CP22" s="183" t="s">
        <v>456</v>
      </c>
      <c r="CQ22" s="176" t="s">
        <v>14</v>
      </c>
      <c r="CR22" s="176">
        <v>0</v>
      </c>
      <c r="CS22" s="176" t="s">
        <v>21</v>
      </c>
      <c r="CT22" s="176">
        <v>2</v>
      </c>
      <c r="CU22" s="176">
        <v>0</v>
      </c>
      <c r="CV22" s="176">
        <v>0</v>
      </c>
      <c r="CW22" s="173">
        <v>43510</v>
      </c>
      <c r="CX22" s="183" t="s">
        <v>5062</v>
      </c>
      <c r="CY22" s="180">
        <v>194000</v>
      </c>
      <c r="CZ22" s="180" t="s">
        <v>5056</v>
      </c>
      <c r="DA22" s="180" t="s">
        <v>21</v>
      </c>
      <c r="DB22" s="180">
        <v>2</v>
      </c>
      <c r="DC22" s="180" t="s">
        <v>5068</v>
      </c>
      <c r="DD22" s="180" t="s">
        <v>5057</v>
      </c>
      <c r="DE22" s="186">
        <v>44451</v>
      </c>
      <c r="DF22" s="182" t="s">
        <v>5065</v>
      </c>
      <c r="DG22" s="172">
        <v>440000</v>
      </c>
      <c r="DH22" s="176" t="s">
        <v>5063</v>
      </c>
      <c r="DI22" s="176" t="s">
        <v>21</v>
      </c>
      <c r="DJ22" s="176">
        <v>2</v>
      </c>
      <c r="DK22" s="176" t="s">
        <v>4693</v>
      </c>
      <c r="DL22" s="176" t="s">
        <v>5064</v>
      </c>
      <c r="DM22" s="173">
        <v>44451</v>
      </c>
      <c r="DN22" s="183" t="s">
        <v>5067</v>
      </c>
      <c r="DO22" s="180">
        <v>389000</v>
      </c>
      <c r="DP22" s="183" t="s">
        <v>5056</v>
      </c>
      <c r="DQ22" s="183" t="s">
        <v>21</v>
      </c>
      <c r="DR22" s="183">
        <v>2</v>
      </c>
      <c r="DS22" s="183" t="s">
        <v>5066</v>
      </c>
      <c r="DT22" s="183" t="s">
        <v>5057</v>
      </c>
      <c r="DU22" s="184">
        <v>44451</v>
      </c>
      <c r="DV22" s="182" t="s">
        <v>5069</v>
      </c>
      <c r="DW22" s="172">
        <v>167000</v>
      </c>
      <c r="DX22" s="176" t="s">
        <v>5056</v>
      </c>
      <c r="DY22" s="176" t="s">
        <v>21</v>
      </c>
      <c r="DZ22" s="176">
        <v>2</v>
      </c>
      <c r="EA22" s="176" t="s">
        <v>5068</v>
      </c>
      <c r="EB22" s="176" t="s">
        <v>5057</v>
      </c>
      <c r="EC22" s="173">
        <v>44451</v>
      </c>
      <c r="ED22" s="183" t="s">
        <v>5071</v>
      </c>
      <c r="EE22" s="180">
        <v>27000</v>
      </c>
      <c r="EF22" s="183" t="s">
        <v>5056</v>
      </c>
      <c r="EG22" s="183" t="s">
        <v>21</v>
      </c>
      <c r="EH22" s="183">
        <v>2</v>
      </c>
      <c r="EI22" s="183" t="s">
        <v>5070</v>
      </c>
      <c r="EJ22" s="183" t="s">
        <v>5057</v>
      </c>
      <c r="EK22" s="184">
        <v>44451</v>
      </c>
      <c r="EL22" s="182" t="s">
        <v>5073</v>
      </c>
      <c r="EM22" s="172">
        <v>0</v>
      </c>
      <c r="EN22" s="176" t="s">
        <v>14</v>
      </c>
      <c r="EO22" s="176" t="s">
        <v>14</v>
      </c>
      <c r="EP22" s="176" t="s">
        <v>14</v>
      </c>
      <c r="EQ22" s="176" t="s">
        <v>5072</v>
      </c>
      <c r="ER22" s="176" t="s">
        <v>14</v>
      </c>
      <c r="ES22" s="173">
        <v>44451</v>
      </c>
      <c r="ET22" s="183" t="s">
        <v>5988</v>
      </c>
      <c r="EU22" s="183">
        <v>6</v>
      </c>
      <c r="EV22" s="183" t="s">
        <v>5935</v>
      </c>
      <c r="EW22" s="183" t="s">
        <v>21</v>
      </c>
      <c r="EX22" s="183">
        <v>2</v>
      </c>
      <c r="EY22" s="183" t="s">
        <v>5975</v>
      </c>
      <c r="EZ22" s="183" t="s">
        <v>2074</v>
      </c>
      <c r="FA22" s="184">
        <v>44521</v>
      </c>
      <c r="FB22" s="182" t="s">
        <v>5074</v>
      </c>
      <c r="FC22" s="176">
        <v>5</v>
      </c>
      <c r="FD22" s="176" t="s">
        <v>14</v>
      </c>
      <c r="FE22" s="176" t="s">
        <v>21</v>
      </c>
      <c r="FF22" s="176">
        <v>2</v>
      </c>
      <c r="FG22" s="176" t="s">
        <v>5044</v>
      </c>
      <c r="FH22" s="176" t="s">
        <v>14</v>
      </c>
      <c r="FI22" s="173">
        <v>44451</v>
      </c>
      <c r="FJ22" s="182" t="s">
        <v>458</v>
      </c>
      <c r="FK22" s="183">
        <v>0</v>
      </c>
      <c r="FL22" s="183">
        <v>0</v>
      </c>
      <c r="FM22" s="183" t="s">
        <v>21</v>
      </c>
      <c r="FN22" s="183">
        <v>2</v>
      </c>
      <c r="FO22" s="183">
        <v>0</v>
      </c>
      <c r="FP22" s="180">
        <v>0</v>
      </c>
      <c r="FQ22" s="181">
        <v>43510</v>
      </c>
      <c r="FR22" s="182" t="s">
        <v>459</v>
      </c>
      <c r="FS22" s="176">
        <v>0</v>
      </c>
      <c r="FT22" s="176">
        <v>0</v>
      </c>
      <c r="FU22" s="176" t="s">
        <v>21</v>
      </c>
      <c r="FV22" s="176">
        <v>2</v>
      </c>
      <c r="FW22" s="176">
        <v>0</v>
      </c>
      <c r="FX22" s="176">
        <v>0</v>
      </c>
      <c r="FY22" s="173">
        <v>43510</v>
      </c>
      <c r="FZ22" s="183" t="s">
        <v>4280</v>
      </c>
      <c r="GA22" s="183">
        <v>1</v>
      </c>
      <c r="GB22" s="183" t="s">
        <v>3205</v>
      </c>
      <c r="GC22" s="183" t="s">
        <v>21</v>
      </c>
      <c r="GD22" s="183">
        <v>2</v>
      </c>
      <c r="GE22" s="183" t="s">
        <v>14</v>
      </c>
      <c r="GF22" s="183" t="s">
        <v>14</v>
      </c>
      <c r="GG22" s="184">
        <v>44360</v>
      </c>
      <c r="GH22" s="182" t="s">
        <v>4286</v>
      </c>
      <c r="GI22" s="176">
        <v>1</v>
      </c>
      <c r="GJ22" s="176" t="s">
        <v>3205</v>
      </c>
      <c r="GK22" s="176" t="s">
        <v>21</v>
      </c>
      <c r="GL22" s="176">
        <v>2</v>
      </c>
      <c r="GM22" s="176" t="s">
        <v>14</v>
      </c>
      <c r="GN22" s="176" t="s">
        <v>14</v>
      </c>
      <c r="GO22" s="173">
        <v>44360</v>
      </c>
      <c r="GP22" s="183" t="s">
        <v>4281</v>
      </c>
      <c r="GQ22" s="183">
        <v>0</v>
      </c>
      <c r="GR22" s="183" t="s">
        <v>3205</v>
      </c>
      <c r="GS22" s="183" t="s">
        <v>21</v>
      </c>
      <c r="GT22" s="183">
        <v>2</v>
      </c>
      <c r="GU22" s="183" t="s">
        <v>14</v>
      </c>
      <c r="GV22" s="183" t="s">
        <v>14</v>
      </c>
      <c r="GW22" s="184">
        <v>44360</v>
      </c>
      <c r="GX22" s="182" t="s">
        <v>4287</v>
      </c>
      <c r="GY22" s="176">
        <v>0</v>
      </c>
      <c r="GZ22" s="176" t="s">
        <v>3205</v>
      </c>
      <c r="HA22" s="176" t="s">
        <v>21</v>
      </c>
      <c r="HB22" s="176">
        <v>2</v>
      </c>
      <c r="HC22" s="176" t="s">
        <v>14</v>
      </c>
      <c r="HD22" s="176" t="s">
        <v>14</v>
      </c>
      <c r="HE22" s="173">
        <v>44360</v>
      </c>
      <c r="HF22" s="183" t="s">
        <v>4279</v>
      </c>
      <c r="HG22" s="183">
        <v>0</v>
      </c>
      <c r="HH22" s="183" t="s">
        <v>3205</v>
      </c>
      <c r="HI22" s="183" t="s">
        <v>21</v>
      </c>
      <c r="HJ22" s="183">
        <v>2</v>
      </c>
      <c r="HK22" s="183" t="s">
        <v>14</v>
      </c>
      <c r="HL22" s="183" t="s">
        <v>14</v>
      </c>
      <c r="HM22" s="184">
        <v>44360</v>
      </c>
      <c r="HN22" s="182" t="s">
        <v>4285</v>
      </c>
      <c r="HO22" s="176">
        <v>2</v>
      </c>
      <c r="HP22" s="176" t="s">
        <v>3205</v>
      </c>
      <c r="HQ22" s="176" t="s">
        <v>21</v>
      </c>
      <c r="HR22" s="176">
        <v>2</v>
      </c>
      <c r="HS22" s="176" t="s">
        <v>14</v>
      </c>
      <c r="HT22" s="176" t="s">
        <v>14</v>
      </c>
      <c r="HU22" s="173">
        <v>44360</v>
      </c>
      <c r="HV22" s="183" t="s">
        <v>4282</v>
      </c>
      <c r="HW22" s="183">
        <v>0</v>
      </c>
      <c r="HX22" s="183" t="s">
        <v>3205</v>
      </c>
      <c r="HY22" s="183" t="s">
        <v>21</v>
      </c>
      <c r="HZ22" s="183">
        <v>2</v>
      </c>
      <c r="IA22" s="183" t="s">
        <v>14</v>
      </c>
      <c r="IB22" s="183" t="s">
        <v>14</v>
      </c>
      <c r="IC22" s="184">
        <v>44360</v>
      </c>
      <c r="ID22" s="182" t="s">
        <v>4284</v>
      </c>
      <c r="IE22" s="176">
        <v>0</v>
      </c>
      <c r="IF22" s="176" t="s">
        <v>3205</v>
      </c>
      <c r="IG22" s="176" t="s">
        <v>21</v>
      </c>
      <c r="IH22" s="176">
        <v>2</v>
      </c>
      <c r="II22" s="176" t="s">
        <v>14</v>
      </c>
      <c r="IJ22" s="176" t="s">
        <v>14</v>
      </c>
      <c r="IK22" s="173">
        <v>44360</v>
      </c>
      <c r="IL22" s="183" t="s">
        <v>4283</v>
      </c>
      <c r="IM22" s="183">
        <v>1</v>
      </c>
      <c r="IN22" s="183" t="s">
        <v>3205</v>
      </c>
      <c r="IO22" s="183" t="s">
        <v>21</v>
      </c>
      <c r="IP22" s="183">
        <v>2</v>
      </c>
      <c r="IQ22" s="183" t="s">
        <v>14</v>
      </c>
      <c r="IR22" s="183" t="s">
        <v>14</v>
      </c>
      <c r="IS22" s="184">
        <v>44360</v>
      </c>
    </row>
    <row r="23" spans="1:253" s="276" customFormat="1" ht="12.75" customHeight="1" x14ac:dyDescent="0.25">
      <c r="A23" s="276" t="s">
        <v>549</v>
      </c>
      <c r="B23" s="276" t="s">
        <v>7413</v>
      </c>
      <c r="C23" s="276" t="s">
        <v>550</v>
      </c>
      <c r="D23" s="276" t="s">
        <v>551</v>
      </c>
      <c r="E23" s="276" t="s">
        <v>6917</v>
      </c>
      <c r="F23" s="276" t="s">
        <v>1631</v>
      </c>
      <c r="G23" s="171">
        <v>43100000</v>
      </c>
      <c r="H23" s="172" t="s">
        <v>1627</v>
      </c>
      <c r="I23" s="172" t="s">
        <v>21</v>
      </c>
      <c r="J23" s="172">
        <v>2</v>
      </c>
      <c r="K23" s="172" t="s">
        <v>1630</v>
      </c>
      <c r="L23" s="172" t="s">
        <v>1628</v>
      </c>
      <c r="M23" s="173">
        <v>43867</v>
      </c>
      <c r="N23" s="182" t="s">
        <v>1425</v>
      </c>
      <c r="O23" s="174">
        <v>2381000</v>
      </c>
      <c r="P23" s="174" t="s">
        <v>260</v>
      </c>
      <c r="Q23" s="174" t="s">
        <v>21</v>
      </c>
      <c r="R23" s="174">
        <v>2</v>
      </c>
      <c r="S23" s="174" t="s">
        <v>1424</v>
      </c>
      <c r="T23" s="174" t="s">
        <v>1423</v>
      </c>
      <c r="U23" s="175">
        <v>43798</v>
      </c>
      <c r="V23" s="182" t="s">
        <v>1629</v>
      </c>
      <c r="W23" s="172">
        <v>43100000</v>
      </c>
      <c r="X23" s="172" t="s">
        <v>1627</v>
      </c>
      <c r="Y23" s="172" t="s">
        <v>21</v>
      </c>
      <c r="Z23" s="172">
        <v>2</v>
      </c>
      <c r="AA23" s="172" t="s">
        <v>1424</v>
      </c>
      <c r="AB23" s="172" t="s">
        <v>1628</v>
      </c>
      <c r="AC23" s="173">
        <v>43867</v>
      </c>
      <c r="AD23" s="182" t="s">
        <v>1916</v>
      </c>
      <c r="AE23" s="180" t="s">
        <v>14</v>
      </c>
      <c r="AF23" s="180" t="s">
        <v>1913</v>
      </c>
      <c r="AG23" s="180" t="s">
        <v>14</v>
      </c>
      <c r="AH23" s="180" t="s">
        <v>14</v>
      </c>
      <c r="AI23" s="180" t="s">
        <v>1915</v>
      </c>
      <c r="AJ23" s="180" t="s">
        <v>1914</v>
      </c>
      <c r="AK23" s="181">
        <v>43992</v>
      </c>
      <c r="AL23" s="182" t="s">
        <v>1917</v>
      </c>
      <c r="AM23" s="172" t="s">
        <v>14</v>
      </c>
      <c r="AN23" s="172" t="s">
        <v>1913</v>
      </c>
      <c r="AO23" s="172" t="s">
        <v>14</v>
      </c>
      <c r="AP23" s="172" t="s">
        <v>14</v>
      </c>
      <c r="AQ23" s="172" t="s">
        <v>1915</v>
      </c>
      <c r="AR23" s="172" t="s">
        <v>1914</v>
      </c>
      <c r="AS23" s="173">
        <v>43992</v>
      </c>
      <c r="AT23" s="183" t="s">
        <v>1422</v>
      </c>
      <c r="AU23" s="180" t="s">
        <v>14</v>
      </c>
      <c r="AV23" s="180" t="s">
        <v>14</v>
      </c>
      <c r="AW23" s="180" t="s">
        <v>14</v>
      </c>
      <c r="AX23" s="180" t="s">
        <v>14</v>
      </c>
      <c r="AY23" s="180" t="s">
        <v>14</v>
      </c>
      <c r="AZ23" s="180" t="s">
        <v>14</v>
      </c>
      <c r="BA23" s="181">
        <v>43798</v>
      </c>
      <c r="BB23" s="182" t="s">
        <v>1421</v>
      </c>
      <c r="BC23" s="172" t="s">
        <v>14</v>
      </c>
      <c r="BD23" s="172" t="s">
        <v>14</v>
      </c>
      <c r="BE23" s="172" t="s">
        <v>14</v>
      </c>
      <c r="BF23" s="172" t="s">
        <v>14</v>
      </c>
      <c r="BG23" s="172" t="s">
        <v>14</v>
      </c>
      <c r="BH23" s="172" t="s">
        <v>14</v>
      </c>
      <c r="BI23" s="173">
        <v>43798</v>
      </c>
      <c r="BJ23" s="183" t="s">
        <v>4790</v>
      </c>
      <c r="BK23" s="183">
        <v>849</v>
      </c>
      <c r="BL23" s="183" t="s">
        <v>4787</v>
      </c>
      <c r="BM23" s="183" t="s">
        <v>59</v>
      </c>
      <c r="BN23" s="183">
        <v>3</v>
      </c>
      <c r="BO23" s="183" t="s">
        <v>4789</v>
      </c>
      <c r="BP23" s="180" t="s">
        <v>4788</v>
      </c>
      <c r="BQ23" s="184">
        <v>44411</v>
      </c>
      <c r="BR23" s="182" t="s">
        <v>553</v>
      </c>
      <c r="BS23" s="176">
        <v>0</v>
      </c>
      <c r="BT23" s="176">
        <v>0</v>
      </c>
      <c r="BU23" s="176" t="s">
        <v>21</v>
      </c>
      <c r="BV23" s="176">
        <v>2</v>
      </c>
      <c r="BW23" s="176" t="s">
        <v>552</v>
      </c>
      <c r="BX23" s="176">
        <v>0</v>
      </c>
      <c r="BY23" s="173">
        <v>43511</v>
      </c>
      <c r="BZ23" s="183" t="s">
        <v>554</v>
      </c>
      <c r="CA23" s="183">
        <v>0</v>
      </c>
      <c r="CB23" s="183">
        <v>0</v>
      </c>
      <c r="CC23" s="183" t="s">
        <v>21</v>
      </c>
      <c r="CD23" s="183">
        <v>2</v>
      </c>
      <c r="CE23" s="183" t="s">
        <v>552</v>
      </c>
      <c r="CF23" s="183">
        <v>0</v>
      </c>
      <c r="CG23" s="184">
        <v>43511</v>
      </c>
      <c r="CH23" s="182" t="s">
        <v>7734</v>
      </c>
      <c r="CI23" s="183" t="e">
        <v>#N/A</v>
      </c>
      <c r="CJ23" s="183" t="e">
        <v>#N/A</v>
      </c>
      <c r="CK23" s="183" t="e">
        <v>#N/A</v>
      </c>
      <c r="CL23" s="183" t="e">
        <v>#N/A</v>
      </c>
      <c r="CM23" s="183" t="e">
        <v>#N/A</v>
      </c>
      <c r="CN23" s="183" t="e">
        <v>#N/A</v>
      </c>
      <c r="CO23" s="185" t="e">
        <v>#N/A</v>
      </c>
      <c r="CP23" s="183" t="s">
        <v>555</v>
      </c>
      <c r="CQ23" s="176" t="s">
        <v>14</v>
      </c>
      <c r="CR23" s="176">
        <v>0</v>
      </c>
      <c r="CS23" s="176" t="s">
        <v>21</v>
      </c>
      <c r="CT23" s="176">
        <v>2</v>
      </c>
      <c r="CU23" s="176" t="s">
        <v>15</v>
      </c>
      <c r="CV23" s="176">
        <v>0</v>
      </c>
      <c r="CW23" s="173">
        <v>43511</v>
      </c>
      <c r="CX23" s="183" t="s">
        <v>1428</v>
      </c>
      <c r="CY23" s="180" t="s">
        <v>14</v>
      </c>
      <c r="CZ23" s="180" t="s">
        <v>14</v>
      </c>
      <c r="DA23" s="180" t="s">
        <v>14</v>
      </c>
      <c r="DB23" s="180" t="s">
        <v>14</v>
      </c>
      <c r="DC23" s="180" t="s">
        <v>1419</v>
      </c>
      <c r="DD23" s="180" t="s">
        <v>14</v>
      </c>
      <c r="DE23" s="186">
        <v>43798</v>
      </c>
      <c r="DF23" s="182" t="s">
        <v>1426</v>
      </c>
      <c r="DG23" s="172" t="s">
        <v>14</v>
      </c>
      <c r="DH23" s="176" t="s">
        <v>14</v>
      </c>
      <c r="DI23" s="176" t="s">
        <v>14</v>
      </c>
      <c r="DJ23" s="176" t="s">
        <v>14</v>
      </c>
      <c r="DK23" s="176" t="s">
        <v>1419</v>
      </c>
      <c r="DL23" s="176" t="s">
        <v>14</v>
      </c>
      <c r="DM23" s="173">
        <v>43798</v>
      </c>
      <c r="DN23" s="183" t="s">
        <v>1430</v>
      </c>
      <c r="DO23" s="180" t="s">
        <v>14</v>
      </c>
      <c r="DP23" s="183" t="s">
        <v>14</v>
      </c>
      <c r="DQ23" s="183" t="s">
        <v>14</v>
      </c>
      <c r="DR23" s="183" t="s">
        <v>14</v>
      </c>
      <c r="DS23" s="183" t="s">
        <v>1419</v>
      </c>
      <c r="DT23" s="183" t="s">
        <v>14</v>
      </c>
      <c r="DU23" s="184">
        <v>43798</v>
      </c>
      <c r="DV23" s="182" t="s">
        <v>1427</v>
      </c>
      <c r="DW23" s="172" t="s">
        <v>14</v>
      </c>
      <c r="DX23" s="176" t="s">
        <v>14</v>
      </c>
      <c r="DY23" s="176" t="s">
        <v>14</v>
      </c>
      <c r="DZ23" s="176" t="s">
        <v>14</v>
      </c>
      <c r="EA23" s="176" t="s">
        <v>1419</v>
      </c>
      <c r="EB23" s="176" t="s">
        <v>14</v>
      </c>
      <c r="EC23" s="173">
        <v>43798</v>
      </c>
      <c r="ED23" s="183" t="s">
        <v>1429</v>
      </c>
      <c r="EE23" s="180" t="s">
        <v>14</v>
      </c>
      <c r="EF23" s="183" t="s">
        <v>14</v>
      </c>
      <c r="EG23" s="183" t="s">
        <v>14</v>
      </c>
      <c r="EH23" s="183" t="s">
        <v>14</v>
      </c>
      <c r="EI23" s="183" t="s">
        <v>1419</v>
      </c>
      <c r="EJ23" s="183" t="s">
        <v>14</v>
      </c>
      <c r="EK23" s="184">
        <v>43798</v>
      </c>
      <c r="EL23" s="182" t="s">
        <v>1420</v>
      </c>
      <c r="EM23" s="172" t="s">
        <v>14</v>
      </c>
      <c r="EN23" s="176" t="s">
        <v>14</v>
      </c>
      <c r="EO23" s="176" t="s">
        <v>14</v>
      </c>
      <c r="EP23" s="176" t="s">
        <v>14</v>
      </c>
      <c r="EQ23" s="176" t="s">
        <v>1419</v>
      </c>
      <c r="ER23" s="176" t="s">
        <v>14</v>
      </c>
      <c r="ES23" s="173">
        <v>43798</v>
      </c>
      <c r="ET23" s="183" t="s">
        <v>4792</v>
      </c>
      <c r="EU23" s="183">
        <v>852</v>
      </c>
      <c r="EV23" s="183" t="s">
        <v>4787</v>
      </c>
      <c r="EW23" s="183" t="s">
        <v>59</v>
      </c>
      <c r="EX23" s="183">
        <v>3</v>
      </c>
      <c r="EY23" s="183" t="s">
        <v>4791</v>
      </c>
      <c r="EZ23" s="183" t="s">
        <v>4788</v>
      </c>
      <c r="FA23" s="184">
        <v>44411</v>
      </c>
      <c r="FB23" s="182" t="s">
        <v>1912</v>
      </c>
      <c r="FC23" s="176">
        <v>2</v>
      </c>
      <c r="FD23" s="176">
        <v>0</v>
      </c>
      <c r="FE23" s="176" t="s">
        <v>21</v>
      </c>
      <c r="FF23" s="176">
        <v>2</v>
      </c>
      <c r="FG23" s="176" t="s">
        <v>1911</v>
      </c>
      <c r="FH23" s="176">
        <v>0</v>
      </c>
      <c r="FI23" s="173">
        <v>43992</v>
      </c>
      <c r="FJ23" s="182" t="s">
        <v>557</v>
      </c>
      <c r="FK23" s="183" t="s">
        <v>14</v>
      </c>
      <c r="FL23" s="183">
        <v>0</v>
      </c>
      <c r="FM23" s="183" t="s">
        <v>21</v>
      </c>
      <c r="FN23" s="183">
        <v>2</v>
      </c>
      <c r="FO23" s="183" t="s">
        <v>556</v>
      </c>
      <c r="FP23" s="180">
        <v>0</v>
      </c>
      <c r="FQ23" s="181">
        <v>43511</v>
      </c>
      <c r="FR23" s="182" t="s">
        <v>558</v>
      </c>
      <c r="FS23" s="176" t="s">
        <v>14</v>
      </c>
      <c r="FT23" s="176">
        <v>0</v>
      </c>
      <c r="FU23" s="176" t="s">
        <v>21</v>
      </c>
      <c r="FV23" s="176">
        <v>2</v>
      </c>
      <c r="FW23" s="176" t="s">
        <v>556</v>
      </c>
      <c r="FX23" s="176">
        <v>0</v>
      </c>
      <c r="FY23" s="173">
        <v>43511</v>
      </c>
      <c r="FZ23" s="183" t="s">
        <v>3994</v>
      </c>
      <c r="GA23" s="183">
        <v>0</v>
      </c>
      <c r="GB23" s="183" t="s">
        <v>3205</v>
      </c>
      <c r="GC23" s="183" t="s">
        <v>21</v>
      </c>
      <c r="GD23" s="183">
        <v>2</v>
      </c>
      <c r="GE23" s="183" t="s">
        <v>14</v>
      </c>
      <c r="GF23" s="183" t="s">
        <v>14</v>
      </c>
      <c r="GG23" s="184">
        <v>44357</v>
      </c>
      <c r="GH23" s="182" t="s">
        <v>4000</v>
      </c>
      <c r="GI23" s="176">
        <v>1</v>
      </c>
      <c r="GJ23" s="176" t="s">
        <v>3205</v>
      </c>
      <c r="GK23" s="176" t="s">
        <v>21</v>
      </c>
      <c r="GL23" s="176">
        <v>2</v>
      </c>
      <c r="GM23" s="176" t="s">
        <v>14</v>
      </c>
      <c r="GN23" s="176" t="s">
        <v>14</v>
      </c>
      <c r="GO23" s="173">
        <v>44357</v>
      </c>
      <c r="GP23" s="183" t="s">
        <v>3995</v>
      </c>
      <c r="GQ23" s="183">
        <v>1</v>
      </c>
      <c r="GR23" s="183" t="s">
        <v>3205</v>
      </c>
      <c r="GS23" s="183" t="s">
        <v>21</v>
      </c>
      <c r="GT23" s="183">
        <v>2</v>
      </c>
      <c r="GU23" s="183" t="s">
        <v>14</v>
      </c>
      <c r="GV23" s="183" t="s">
        <v>14</v>
      </c>
      <c r="GW23" s="184">
        <v>44357</v>
      </c>
      <c r="GX23" s="182" t="s">
        <v>4001</v>
      </c>
      <c r="GY23" s="176">
        <v>0</v>
      </c>
      <c r="GZ23" s="176" t="s">
        <v>3205</v>
      </c>
      <c r="HA23" s="176" t="s">
        <v>21</v>
      </c>
      <c r="HB23" s="176">
        <v>2</v>
      </c>
      <c r="HC23" s="176" t="s">
        <v>14</v>
      </c>
      <c r="HD23" s="176" t="s">
        <v>14</v>
      </c>
      <c r="HE23" s="173">
        <v>44357</v>
      </c>
      <c r="HF23" s="183" t="s">
        <v>3993</v>
      </c>
      <c r="HG23" s="183">
        <v>0</v>
      </c>
      <c r="HH23" s="183" t="s">
        <v>3205</v>
      </c>
      <c r="HI23" s="183" t="s">
        <v>21</v>
      </c>
      <c r="HJ23" s="183">
        <v>2</v>
      </c>
      <c r="HK23" s="183" t="s">
        <v>14</v>
      </c>
      <c r="HL23" s="183" t="s">
        <v>14</v>
      </c>
      <c r="HM23" s="184">
        <v>44357</v>
      </c>
      <c r="HN23" s="182" t="s">
        <v>3999</v>
      </c>
      <c r="HO23" s="176">
        <v>0</v>
      </c>
      <c r="HP23" s="176" t="s">
        <v>3205</v>
      </c>
      <c r="HQ23" s="176" t="s">
        <v>21</v>
      </c>
      <c r="HR23" s="176">
        <v>2</v>
      </c>
      <c r="HS23" s="176" t="s">
        <v>14</v>
      </c>
      <c r="HT23" s="176" t="s">
        <v>14</v>
      </c>
      <c r="HU23" s="173">
        <v>44357</v>
      </c>
      <c r="HV23" s="183" t="s">
        <v>3996</v>
      </c>
      <c r="HW23" s="183">
        <v>0</v>
      </c>
      <c r="HX23" s="183" t="s">
        <v>3205</v>
      </c>
      <c r="HY23" s="183" t="s">
        <v>21</v>
      </c>
      <c r="HZ23" s="183">
        <v>2</v>
      </c>
      <c r="IA23" s="183" t="s">
        <v>14</v>
      </c>
      <c r="IB23" s="183" t="s">
        <v>14</v>
      </c>
      <c r="IC23" s="184">
        <v>44357</v>
      </c>
      <c r="ID23" s="182" t="s">
        <v>3998</v>
      </c>
      <c r="IE23" s="176">
        <v>1</v>
      </c>
      <c r="IF23" s="176" t="s">
        <v>3205</v>
      </c>
      <c r="IG23" s="176" t="s">
        <v>21</v>
      </c>
      <c r="IH23" s="176">
        <v>2</v>
      </c>
      <c r="II23" s="176" t="s">
        <v>14</v>
      </c>
      <c r="IJ23" s="176" t="s">
        <v>14</v>
      </c>
      <c r="IK23" s="173">
        <v>44357</v>
      </c>
      <c r="IL23" s="183" t="s">
        <v>3997</v>
      </c>
      <c r="IM23" s="183">
        <v>0</v>
      </c>
      <c r="IN23" s="183" t="s">
        <v>3205</v>
      </c>
      <c r="IO23" s="183" t="s">
        <v>21</v>
      </c>
      <c r="IP23" s="183">
        <v>2</v>
      </c>
      <c r="IQ23" s="183" t="s">
        <v>14</v>
      </c>
      <c r="IR23" s="183" t="s">
        <v>14</v>
      </c>
      <c r="IS23" s="184">
        <v>44357</v>
      </c>
    </row>
    <row r="24" spans="1:253" s="276" customFormat="1" ht="12.75" customHeight="1" x14ac:dyDescent="0.25">
      <c r="A24" s="276" t="s">
        <v>559</v>
      </c>
      <c r="B24" s="276" t="s">
        <v>7413</v>
      </c>
      <c r="C24" s="276" t="s">
        <v>560</v>
      </c>
      <c r="D24" s="276" t="s">
        <v>551</v>
      </c>
      <c r="E24" s="276" t="s">
        <v>6917</v>
      </c>
      <c r="F24" s="276" t="s">
        <v>1637</v>
      </c>
      <c r="G24" s="171">
        <v>43100000</v>
      </c>
      <c r="H24" s="172" t="s">
        <v>1627</v>
      </c>
      <c r="I24" s="172" t="s">
        <v>21</v>
      </c>
      <c r="J24" s="172">
        <v>2</v>
      </c>
      <c r="K24" s="172" t="s">
        <v>1630</v>
      </c>
      <c r="L24" s="172" t="s">
        <v>1628</v>
      </c>
      <c r="M24" s="173">
        <v>43867</v>
      </c>
      <c r="N24" s="182" t="s">
        <v>1636</v>
      </c>
      <c r="O24" s="174">
        <v>159000</v>
      </c>
      <c r="P24" s="174" t="s">
        <v>1633</v>
      </c>
      <c r="Q24" s="174" t="s">
        <v>21</v>
      </c>
      <c r="R24" s="174">
        <v>2</v>
      </c>
      <c r="S24" s="174" t="s">
        <v>1635</v>
      </c>
      <c r="T24" s="174" t="s">
        <v>1634</v>
      </c>
      <c r="U24" s="175">
        <v>43867</v>
      </c>
      <c r="V24" s="182" t="s">
        <v>567</v>
      </c>
      <c r="W24" s="172">
        <v>223000</v>
      </c>
      <c r="X24" s="172" t="s">
        <v>564</v>
      </c>
      <c r="Y24" s="172" t="s">
        <v>21</v>
      </c>
      <c r="Z24" s="172">
        <v>2</v>
      </c>
      <c r="AA24" s="172" t="s">
        <v>566</v>
      </c>
      <c r="AB24" s="172" t="s">
        <v>565</v>
      </c>
      <c r="AC24" s="173">
        <v>43511</v>
      </c>
      <c r="AD24" s="182" t="s">
        <v>1443</v>
      </c>
      <c r="AE24" s="180">
        <v>174000</v>
      </c>
      <c r="AF24" s="180" t="s">
        <v>1441</v>
      </c>
      <c r="AG24" s="180" t="s">
        <v>59</v>
      </c>
      <c r="AH24" s="180">
        <v>3</v>
      </c>
      <c r="AI24" s="180" t="s">
        <v>1442</v>
      </c>
      <c r="AJ24" s="180" t="s">
        <v>1435</v>
      </c>
      <c r="AK24" s="181">
        <v>43798</v>
      </c>
      <c r="AL24" s="182" t="s">
        <v>1444</v>
      </c>
      <c r="AM24" s="172">
        <v>174000</v>
      </c>
      <c r="AN24" s="172" t="s">
        <v>1441</v>
      </c>
      <c r="AO24" s="172" t="s">
        <v>59</v>
      </c>
      <c r="AP24" s="172">
        <v>3</v>
      </c>
      <c r="AQ24" s="172" t="s">
        <v>1442</v>
      </c>
      <c r="AR24" s="172" t="s">
        <v>1435</v>
      </c>
      <c r="AS24" s="173">
        <v>43798</v>
      </c>
      <c r="AT24" s="183" t="s">
        <v>1632</v>
      </c>
      <c r="AU24" s="180" t="s">
        <v>14</v>
      </c>
      <c r="AV24" s="180" t="s">
        <v>14</v>
      </c>
      <c r="AW24" s="180" t="s">
        <v>14</v>
      </c>
      <c r="AX24" s="180" t="s">
        <v>14</v>
      </c>
      <c r="AY24" s="180" t="s">
        <v>15</v>
      </c>
      <c r="AZ24" s="180" t="s">
        <v>14</v>
      </c>
      <c r="BA24" s="181">
        <v>43867</v>
      </c>
      <c r="BB24" s="182" t="s">
        <v>1438</v>
      </c>
      <c r="BC24" s="172" t="s">
        <v>14</v>
      </c>
      <c r="BD24" s="172" t="s">
        <v>14</v>
      </c>
      <c r="BE24" s="172" t="s">
        <v>14</v>
      </c>
      <c r="BF24" s="172" t="s">
        <v>14</v>
      </c>
      <c r="BG24" s="172" t="s">
        <v>15</v>
      </c>
      <c r="BH24" s="172" t="s">
        <v>14</v>
      </c>
      <c r="BI24" s="173">
        <v>43798</v>
      </c>
      <c r="BJ24" s="183" t="s">
        <v>4795</v>
      </c>
      <c r="BK24" s="183">
        <v>0</v>
      </c>
      <c r="BL24" s="183" t="s">
        <v>4793</v>
      </c>
      <c r="BM24" s="183" t="s">
        <v>21</v>
      </c>
      <c r="BN24" s="183">
        <v>2</v>
      </c>
      <c r="BO24" s="183" t="s">
        <v>4794</v>
      </c>
      <c r="BP24" s="180" t="s">
        <v>694</v>
      </c>
      <c r="BQ24" s="184">
        <v>44411</v>
      </c>
      <c r="BR24" s="182" t="s">
        <v>1431</v>
      </c>
      <c r="BS24" s="176" t="s">
        <v>14</v>
      </c>
      <c r="BT24" s="176" t="s">
        <v>14</v>
      </c>
      <c r="BU24" s="176" t="s">
        <v>14</v>
      </c>
      <c r="BV24" s="176" t="s">
        <v>14</v>
      </c>
      <c r="BW24" s="176" t="s">
        <v>14</v>
      </c>
      <c r="BX24" s="176" t="s">
        <v>14</v>
      </c>
      <c r="BY24" s="173">
        <v>43798</v>
      </c>
      <c r="BZ24" s="183" t="s">
        <v>1432</v>
      </c>
      <c r="CA24" s="183" t="s">
        <v>14</v>
      </c>
      <c r="CB24" s="183" t="s">
        <v>14</v>
      </c>
      <c r="CC24" s="183" t="s">
        <v>14</v>
      </c>
      <c r="CD24" s="183" t="s">
        <v>14</v>
      </c>
      <c r="CE24" s="183" t="s">
        <v>14</v>
      </c>
      <c r="CF24" s="183" t="s">
        <v>14</v>
      </c>
      <c r="CG24" s="184">
        <v>43798</v>
      </c>
      <c r="CH24" s="182" t="s">
        <v>7735</v>
      </c>
      <c r="CI24" s="183" t="e">
        <v>#N/A</v>
      </c>
      <c r="CJ24" s="183" t="e">
        <v>#N/A</v>
      </c>
      <c r="CK24" s="183" t="e">
        <v>#N/A</v>
      </c>
      <c r="CL24" s="183" t="e">
        <v>#N/A</v>
      </c>
      <c r="CM24" s="183" t="e">
        <v>#N/A</v>
      </c>
      <c r="CN24" s="183" t="e">
        <v>#N/A</v>
      </c>
      <c r="CO24" s="185" t="e">
        <v>#N/A</v>
      </c>
      <c r="CP24" s="183" t="s">
        <v>1433</v>
      </c>
      <c r="CQ24" s="176" t="s">
        <v>14</v>
      </c>
      <c r="CR24" s="176" t="s">
        <v>14</v>
      </c>
      <c r="CS24" s="176" t="s">
        <v>14</v>
      </c>
      <c r="CT24" s="176" t="s">
        <v>14</v>
      </c>
      <c r="CU24" s="176" t="s">
        <v>14</v>
      </c>
      <c r="CV24" s="176" t="s">
        <v>14</v>
      </c>
      <c r="CW24" s="173">
        <v>43798</v>
      </c>
      <c r="CX24" s="183" t="s">
        <v>1445</v>
      </c>
      <c r="CY24" s="180">
        <v>90000</v>
      </c>
      <c r="CZ24" s="180" t="s">
        <v>1434</v>
      </c>
      <c r="DA24" s="180" t="s">
        <v>59</v>
      </c>
      <c r="DB24" s="180">
        <v>3</v>
      </c>
      <c r="DC24" s="180" t="s">
        <v>1436</v>
      </c>
      <c r="DD24" s="180" t="s">
        <v>1435</v>
      </c>
      <c r="DE24" s="186">
        <v>43798</v>
      </c>
      <c r="DF24" s="182" t="s">
        <v>1439</v>
      </c>
      <c r="DG24" s="172">
        <v>49000</v>
      </c>
      <c r="DH24" s="176" t="s">
        <v>1434</v>
      </c>
      <c r="DI24" s="176" t="s">
        <v>59</v>
      </c>
      <c r="DJ24" s="176">
        <v>3</v>
      </c>
      <c r="DK24" s="176" t="s">
        <v>1436</v>
      </c>
      <c r="DL24" s="176" t="s">
        <v>1435</v>
      </c>
      <c r="DM24" s="173">
        <v>43798</v>
      </c>
      <c r="DN24" s="183" t="s">
        <v>1447</v>
      </c>
      <c r="DO24" s="180">
        <v>84000</v>
      </c>
      <c r="DP24" s="183" t="s">
        <v>1434</v>
      </c>
      <c r="DQ24" s="183" t="s">
        <v>59</v>
      </c>
      <c r="DR24" s="183">
        <v>3</v>
      </c>
      <c r="DS24" s="183" t="s">
        <v>1436</v>
      </c>
      <c r="DT24" s="183" t="s">
        <v>1435</v>
      </c>
      <c r="DU24" s="184">
        <v>43798</v>
      </c>
      <c r="DV24" s="182" t="s">
        <v>1440</v>
      </c>
      <c r="DW24" s="172">
        <v>90000</v>
      </c>
      <c r="DX24" s="176" t="s">
        <v>1434</v>
      </c>
      <c r="DY24" s="176" t="s">
        <v>59</v>
      </c>
      <c r="DZ24" s="176">
        <v>3</v>
      </c>
      <c r="EA24" s="176" t="s">
        <v>1436</v>
      </c>
      <c r="EB24" s="176" t="s">
        <v>1435</v>
      </c>
      <c r="EC24" s="173">
        <v>43798</v>
      </c>
      <c r="ED24" s="183" t="s">
        <v>1446</v>
      </c>
      <c r="EE24" s="180">
        <v>0</v>
      </c>
      <c r="EF24" s="183" t="s">
        <v>1434</v>
      </c>
      <c r="EG24" s="183" t="s">
        <v>59</v>
      </c>
      <c r="EH24" s="183">
        <v>3</v>
      </c>
      <c r="EI24" s="183" t="s">
        <v>1436</v>
      </c>
      <c r="EJ24" s="183" t="s">
        <v>1435</v>
      </c>
      <c r="EK24" s="184">
        <v>43798</v>
      </c>
      <c r="EL24" s="182" t="s">
        <v>1437</v>
      </c>
      <c r="EM24" s="172">
        <v>0</v>
      </c>
      <c r="EN24" s="176" t="s">
        <v>1434</v>
      </c>
      <c r="EO24" s="176" t="s">
        <v>59</v>
      </c>
      <c r="EP24" s="176">
        <v>3</v>
      </c>
      <c r="EQ24" s="176" t="s">
        <v>1436</v>
      </c>
      <c r="ER24" s="176" t="s">
        <v>1435</v>
      </c>
      <c r="ES24" s="173">
        <v>43798</v>
      </c>
      <c r="ET24" s="183" t="s">
        <v>4796</v>
      </c>
      <c r="EU24" s="183">
        <v>852</v>
      </c>
      <c r="EV24" s="183" t="s">
        <v>4787</v>
      </c>
      <c r="EW24" s="183" t="s">
        <v>59</v>
      </c>
      <c r="EX24" s="183">
        <v>3</v>
      </c>
      <c r="EY24" s="183" t="s">
        <v>4791</v>
      </c>
      <c r="EZ24" s="183" t="s">
        <v>4788</v>
      </c>
      <c r="FA24" s="184">
        <v>44411</v>
      </c>
      <c r="FB24" s="182" t="s">
        <v>562</v>
      </c>
      <c r="FC24" s="176">
        <v>1</v>
      </c>
      <c r="FD24" s="176">
        <v>0</v>
      </c>
      <c r="FE24" s="176" t="s">
        <v>21</v>
      </c>
      <c r="FF24" s="176">
        <v>2</v>
      </c>
      <c r="FG24" s="176" t="s">
        <v>561</v>
      </c>
      <c r="FH24" s="176">
        <v>0</v>
      </c>
      <c r="FI24" s="173">
        <v>43511</v>
      </c>
      <c r="FJ24" s="182" t="s">
        <v>569</v>
      </c>
      <c r="FK24" s="183">
        <v>0</v>
      </c>
      <c r="FL24" s="183">
        <v>0</v>
      </c>
      <c r="FM24" s="183" t="s">
        <v>21</v>
      </c>
      <c r="FN24" s="183">
        <v>2</v>
      </c>
      <c r="FO24" s="183" t="s">
        <v>568</v>
      </c>
      <c r="FP24" s="180">
        <v>0</v>
      </c>
      <c r="FQ24" s="181">
        <v>43511</v>
      </c>
      <c r="FR24" s="182" t="s">
        <v>570</v>
      </c>
      <c r="FS24" s="176">
        <v>0</v>
      </c>
      <c r="FT24" s="176">
        <v>0</v>
      </c>
      <c r="FU24" s="176" t="s">
        <v>21</v>
      </c>
      <c r="FV24" s="176">
        <v>2</v>
      </c>
      <c r="FW24" s="176" t="s">
        <v>568</v>
      </c>
      <c r="FX24" s="176">
        <v>0</v>
      </c>
      <c r="FY24" s="173">
        <v>43511</v>
      </c>
      <c r="FZ24" s="183" t="s">
        <v>4003</v>
      </c>
      <c r="GA24" s="183">
        <v>0</v>
      </c>
      <c r="GB24" s="183" t="s">
        <v>3205</v>
      </c>
      <c r="GC24" s="183" t="s">
        <v>21</v>
      </c>
      <c r="GD24" s="183">
        <v>2</v>
      </c>
      <c r="GE24" s="183" t="s">
        <v>14</v>
      </c>
      <c r="GF24" s="183" t="s">
        <v>14</v>
      </c>
      <c r="GG24" s="184">
        <v>44357</v>
      </c>
      <c r="GH24" s="182" t="s">
        <v>4009</v>
      </c>
      <c r="GI24" s="176">
        <v>2</v>
      </c>
      <c r="GJ24" s="176" t="s">
        <v>3205</v>
      </c>
      <c r="GK24" s="176" t="s">
        <v>21</v>
      </c>
      <c r="GL24" s="176">
        <v>2</v>
      </c>
      <c r="GM24" s="176" t="s">
        <v>14</v>
      </c>
      <c r="GN24" s="176" t="s">
        <v>14</v>
      </c>
      <c r="GO24" s="173">
        <v>44357</v>
      </c>
      <c r="GP24" s="183" t="s">
        <v>4004</v>
      </c>
      <c r="GQ24" s="183">
        <v>1</v>
      </c>
      <c r="GR24" s="183" t="s">
        <v>3205</v>
      </c>
      <c r="GS24" s="183" t="s">
        <v>21</v>
      </c>
      <c r="GT24" s="183">
        <v>2</v>
      </c>
      <c r="GU24" s="183" t="s">
        <v>14</v>
      </c>
      <c r="GV24" s="183" t="s">
        <v>14</v>
      </c>
      <c r="GW24" s="184">
        <v>44357</v>
      </c>
      <c r="GX24" s="182" t="s">
        <v>4010</v>
      </c>
      <c r="GY24" s="176">
        <v>0</v>
      </c>
      <c r="GZ24" s="176" t="s">
        <v>3205</v>
      </c>
      <c r="HA24" s="176" t="s">
        <v>21</v>
      </c>
      <c r="HB24" s="176">
        <v>2</v>
      </c>
      <c r="HC24" s="176" t="s">
        <v>14</v>
      </c>
      <c r="HD24" s="176" t="s">
        <v>14</v>
      </c>
      <c r="HE24" s="173">
        <v>44357</v>
      </c>
      <c r="HF24" s="183" t="s">
        <v>4002</v>
      </c>
      <c r="HG24" s="183">
        <v>0</v>
      </c>
      <c r="HH24" s="183" t="s">
        <v>3205</v>
      </c>
      <c r="HI24" s="183" t="s">
        <v>21</v>
      </c>
      <c r="HJ24" s="183">
        <v>2</v>
      </c>
      <c r="HK24" s="183" t="s">
        <v>14</v>
      </c>
      <c r="HL24" s="183" t="s">
        <v>14</v>
      </c>
      <c r="HM24" s="184">
        <v>44357</v>
      </c>
      <c r="HN24" s="182" t="s">
        <v>4008</v>
      </c>
      <c r="HO24" s="176">
        <v>1</v>
      </c>
      <c r="HP24" s="176" t="s">
        <v>3205</v>
      </c>
      <c r="HQ24" s="176" t="s">
        <v>21</v>
      </c>
      <c r="HR24" s="176">
        <v>2</v>
      </c>
      <c r="HS24" s="176" t="s">
        <v>14</v>
      </c>
      <c r="HT24" s="176" t="s">
        <v>14</v>
      </c>
      <c r="HU24" s="173">
        <v>44357</v>
      </c>
      <c r="HV24" s="183" t="s">
        <v>4005</v>
      </c>
      <c r="HW24" s="183">
        <v>0</v>
      </c>
      <c r="HX24" s="183" t="s">
        <v>3205</v>
      </c>
      <c r="HY24" s="183" t="s">
        <v>21</v>
      </c>
      <c r="HZ24" s="183">
        <v>2</v>
      </c>
      <c r="IA24" s="183" t="s">
        <v>14</v>
      </c>
      <c r="IB24" s="183" t="s">
        <v>14</v>
      </c>
      <c r="IC24" s="184">
        <v>44357</v>
      </c>
      <c r="ID24" s="182" t="s">
        <v>4007</v>
      </c>
      <c r="IE24" s="176">
        <v>1</v>
      </c>
      <c r="IF24" s="176" t="s">
        <v>3205</v>
      </c>
      <c r="IG24" s="176" t="s">
        <v>21</v>
      </c>
      <c r="IH24" s="176">
        <v>2</v>
      </c>
      <c r="II24" s="176" t="s">
        <v>14</v>
      </c>
      <c r="IJ24" s="176" t="s">
        <v>14</v>
      </c>
      <c r="IK24" s="173">
        <v>44357</v>
      </c>
      <c r="IL24" s="183" t="s">
        <v>4006</v>
      </c>
      <c r="IM24" s="183">
        <v>0</v>
      </c>
      <c r="IN24" s="183" t="s">
        <v>3205</v>
      </c>
      <c r="IO24" s="183" t="s">
        <v>21</v>
      </c>
      <c r="IP24" s="183">
        <v>2</v>
      </c>
      <c r="IQ24" s="183" t="s">
        <v>14</v>
      </c>
      <c r="IR24" s="183" t="s">
        <v>14</v>
      </c>
      <c r="IS24" s="184">
        <v>44357</v>
      </c>
    </row>
    <row r="25" spans="1:253" s="276" customFormat="1" ht="12.75" customHeight="1" x14ac:dyDescent="0.25">
      <c r="A25" s="276" t="s">
        <v>1946</v>
      </c>
      <c r="B25" s="276" t="s">
        <v>7420</v>
      </c>
      <c r="C25" s="276" t="s">
        <v>1947</v>
      </c>
      <c r="D25" s="276" t="s">
        <v>551</v>
      </c>
      <c r="E25" s="276" t="s">
        <v>6917</v>
      </c>
      <c r="F25" s="276" t="s">
        <v>1979</v>
      </c>
      <c r="G25" s="171">
        <v>43100000</v>
      </c>
      <c r="H25" s="172" t="s">
        <v>1627</v>
      </c>
      <c r="I25" s="172" t="s">
        <v>21</v>
      </c>
      <c r="J25" s="172">
        <v>2</v>
      </c>
      <c r="K25" s="172" t="s">
        <v>1978</v>
      </c>
      <c r="L25" s="172" t="s">
        <v>1630</v>
      </c>
      <c r="M25" s="173">
        <v>44005</v>
      </c>
      <c r="N25" s="182" t="s">
        <v>1963</v>
      </c>
      <c r="O25" s="174">
        <v>2381000</v>
      </c>
      <c r="P25" s="174" t="s">
        <v>260</v>
      </c>
      <c r="Q25" s="174" t="s">
        <v>21</v>
      </c>
      <c r="R25" s="174">
        <v>2</v>
      </c>
      <c r="S25" s="174" t="s">
        <v>1962</v>
      </c>
      <c r="T25" s="174" t="s">
        <v>1423</v>
      </c>
      <c r="U25" s="175">
        <v>44005</v>
      </c>
      <c r="V25" s="182" t="s">
        <v>1972</v>
      </c>
      <c r="W25" s="172">
        <v>43100000</v>
      </c>
      <c r="X25" s="172" t="s">
        <v>1969</v>
      </c>
      <c r="Y25" s="172" t="s">
        <v>21</v>
      </c>
      <c r="Z25" s="172">
        <v>2</v>
      </c>
      <c r="AA25" s="172" t="s">
        <v>1971</v>
      </c>
      <c r="AB25" s="172" t="s">
        <v>1970</v>
      </c>
      <c r="AC25" s="173">
        <v>44005</v>
      </c>
      <c r="AD25" s="182" t="s">
        <v>1967</v>
      </c>
      <c r="AE25" s="180" t="s">
        <v>14</v>
      </c>
      <c r="AF25" s="180" t="s">
        <v>1441</v>
      </c>
      <c r="AG25" s="180" t="s">
        <v>14</v>
      </c>
      <c r="AH25" s="180" t="s">
        <v>14</v>
      </c>
      <c r="AI25" s="180" t="s">
        <v>1966</v>
      </c>
      <c r="AJ25" s="180" t="s">
        <v>1435</v>
      </c>
      <c r="AK25" s="181">
        <v>44005</v>
      </c>
      <c r="AL25" s="182" t="s">
        <v>1968</v>
      </c>
      <c r="AM25" s="172" t="s">
        <v>14</v>
      </c>
      <c r="AN25" s="172" t="s">
        <v>1441</v>
      </c>
      <c r="AO25" s="172" t="s">
        <v>14</v>
      </c>
      <c r="AP25" s="172" t="s">
        <v>14</v>
      </c>
      <c r="AQ25" s="172" t="s">
        <v>1966</v>
      </c>
      <c r="AR25" s="172" t="s">
        <v>1435</v>
      </c>
      <c r="AS25" s="173">
        <v>44005</v>
      </c>
      <c r="AT25" s="183" t="s">
        <v>1961</v>
      </c>
      <c r="AU25" s="180" t="s">
        <v>14</v>
      </c>
      <c r="AV25" s="180" t="s">
        <v>14</v>
      </c>
      <c r="AW25" s="180" t="s">
        <v>14</v>
      </c>
      <c r="AX25" s="180" t="s">
        <v>14</v>
      </c>
      <c r="AY25" s="180" t="s">
        <v>1960</v>
      </c>
      <c r="AZ25" s="180" t="s">
        <v>14</v>
      </c>
      <c r="BA25" s="181">
        <v>44005</v>
      </c>
      <c r="BB25" s="182" t="s">
        <v>1959</v>
      </c>
      <c r="BC25" s="172" t="s">
        <v>14</v>
      </c>
      <c r="BD25" s="172" t="s">
        <v>14</v>
      </c>
      <c r="BE25" s="172" t="s">
        <v>14</v>
      </c>
      <c r="BF25" s="172" t="s">
        <v>14</v>
      </c>
      <c r="BG25" s="172" t="s">
        <v>15</v>
      </c>
      <c r="BH25" s="172" t="s">
        <v>14</v>
      </c>
      <c r="BI25" s="173">
        <v>44005</v>
      </c>
      <c r="BJ25" s="183" t="s">
        <v>2245</v>
      </c>
      <c r="BK25" s="183">
        <v>651</v>
      </c>
      <c r="BL25" s="183" t="s">
        <v>2243</v>
      </c>
      <c r="BM25" s="183" t="s">
        <v>59</v>
      </c>
      <c r="BN25" s="183">
        <v>3</v>
      </c>
      <c r="BO25" s="183" t="s">
        <v>2244</v>
      </c>
      <c r="BP25" s="180" t="s">
        <v>1986</v>
      </c>
      <c r="BQ25" s="184">
        <v>44159</v>
      </c>
      <c r="BR25" s="182" t="s">
        <v>1949</v>
      </c>
      <c r="BS25" s="176" t="s">
        <v>14</v>
      </c>
      <c r="BT25" s="176" t="s">
        <v>14</v>
      </c>
      <c r="BU25" s="176" t="s">
        <v>14</v>
      </c>
      <c r="BV25" s="176" t="s">
        <v>14</v>
      </c>
      <c r="BW25" s="176" t="s">
        <v>1948</v>
      </c>
      <c r="BX25" s="176" t="s">
        <v>14</v>
      </c>
      <c r="BY25" s="173">
        <v>44005</v>
      </c>
      <c r="BZ25" s="183" t="s">
        <v>1950</v>
      </c>
      <c r="CA25" s="183" t="s">
        <v>14</v>
      </c>
      <c r="CB25" s="183" t="s">
        <v>14</v>
      </c>
      <c r="CC25" s="183" t="s">
        <v>14</v>
      </c>
      <c r="CD25" s="183" t="s">
        <v>14</v>
      </c>
      <c r="CE25" s="183" t="s">
        <v>1948</v>
      </c>
      <c r="CF25" s="183" t="s">
        <v>14</v>
      </c>
      <c r="CG25" s="184">
        <v>44005</v>
      </c>
      <c r="CH25" s="182" t="s">
        <v>7736</v>
      </c>
      <c r="CI25" s="183" t="e">
        <v>#N/A</v>
      </c>
      <c r="CJ25" s="183" t="e">
        <v>#N/A</v>
      </c>
      <c r="CK25" s="183" t="e">
        <v>#N/A</v>
      </c>
      <c r="CL25" s="183" t="e">
        <v>#N/A</v>
      </c>
      <c r="CM25" s="183" t="e">
        <v>#N/A</v>
      </c>
      <c r="CN25" s="183" t="e">
        <v>#N/A</v>
      </c>
      <c r="CO25" s="185" t="e">
        <v>#N/A</v>
      </c>
      <c r="CP25" s="183" t="s">
        <v>1955</v>
      </c>
      <c r="CQ25" s="176" t="s">
        <v>14</v>
      </c>
      <c r="CR25" s="176" t="s">
        <v>14</v>
      </c>
      <c r="CS25" s="176" t="s">
        <v>14</v>
      </c>
      <c r="CT25" s="176" t="s">
        <v>14</v>
      </c>
      <c r="CU25" s="176" t="s">
        <v>15</v>
      </c>
      <c r="CV25" s="176" t="s">
        <v>14</v>
      </c>
      <c r="CW25" s="173">
        <v>44005</v>
      </c>
      <c r="CX25" s="183" t="s">
        <v>1975</v>
      </c>
      <c r="CY25" s="180" t="s">
        <v>14</v>
      </c>
      <c r="CZ25" s="180" t="s">
        <v>1434</v>
      </c>
      <c r="DA25" s="180" t="s">
        <v>14</v>
      </c>
      <c r="DB25" s="180" t="s">
        <v>14</v>
      </c>
      <c r="DC25" s="180" t="s">
        <v>1957</v>
      </c>
      <c r="DD25" s="180" t="s">
        <v>1956</v>
      </c>
      <c r="DE25" s="186">
        <v>44005</v>
      </c>
      <c r="DF25" s="182" t="s">
        <v>1964</v>
      </c>
      <c r="DG25" s="172" t="s">
        <v>14</v>
      </c>
      <c r="DH25" s="176" t="s">
        <v>1434</v>
      </c>
      <c r="DI25" s="176" t="s">
        <v>14</v>
      </c>
      <c r="DJ25" s="176" t="s">
        <v>14</v>
      </c>
      <c r="DK25" s="176" t="s">
        <v>1957</v>
      </c>
      <c r="DL25" s="176" t="s">
        <v>1956</v>
      </c>
      <c r="DM25" s="173">
        <v>44005</v>
      </c>
      <c r="DN25" s="183" t="s">
        <v>1977</v>
      </c>
      <c r="DO25" s="180" t="s">
        <v>14</v>
      </c>
      <c r="DP25" s="183" t="s">
        <v>1434</v>
      </c>
      <c r="DQ25" s="183" t="s">
        <v>14</v>
      </c>
      <c r="DR25" s="183" t="s">
        <v>14</v>
      </c>
      <c r="DS25" s="183" t="s">
        <v>1957</v>
      </c>
      <c r="DT25" s="183" t="s">
        <v>1956</v>
      </c>
      <c r="DU25" s="184">
        <v>44005</v>
      </c>
      <c r="DV25" s="182" t="s">
        <v>1965</v>
      </c>
      <c r="DW25" s="172" t="s">
        <v>14</v>
      </c>
      <c r="DX25" s="176" t="s">
        <v>1434</v>
      </c>
      <c r="DY25" s="176" t="s">
        <v>14</v>
      </c>
      <c r="DZ25" s="176" t="s">
        <v>14</v>
      </c>
      <c r="EA25" s="176" t="s">
        <v>1957</v>
      </c>
      <c r="EB25" s="176" t="s">
        <v>1956</v>
      </c>
      <c r="EC25" s="173">
        <v>44005</v>
      </c>
      <c r="ED25" s="183" t="s">
        <v>1976</v>
      </c>
      <c r="EE25" s="180" t="s">
        <v>14</v>
      </c>
      <c r="EF25" s="183" t="s">
        <v>1434</v>
      </c>
      <c r="EG25" s="183" t="s">
        <v>14</v>
      </c>
      <c r="EH25" s="183" t="s">
        <v>14</v>
      </c>
      <c r="EI25" s="183" t="s">
        <v>1957</v>
      </c>
      <c r="EJ25" s="183" t="s">
        <v>1956</v>
      </c>
      <c r="EK25" s="184">
        <v>44005</v>
      </c>
      <c r="EL25" s="182" t="s">
        <v>1958</v>
      </c>
      <c r="EM25" s="172" t="s">
        <v>14</v>
      </c>
      <c r="EN25" s="176" t="s">
        <v>1434</v>
      </c>
      <c r="EO25" s="176" t="s">
        <v>14</v>
      </c>
      <c r="EP25" s="176" t="s">
        <v>14</v>
      </c>
      <c r="EQ25" s="176" t="s">
        <v>1957</v>
      </c>
      <c r="ER25" s="176" t="s">
        <v>1956</v>
      </c>
      <c r="ES25" s="173">
        <v>44005</v>
      </c>
      <c r="ET25" s="183" t="s">
        <v>2242</v>
      </c>
      <c r="EU25" s="183">
        <v>651</v>
      </c>
      <c r="EV25" s="183" t="s">
        <v>2239</v>
      </c>
      <c r="EW25" s="183" t="s">
        <v>59</v>
      </c>
      <c r="EX25" s="183">
        <v>3</v>
      </c>
      <c r="EY25" s="183" t="s">
        <v>2241</v>
      </c>
      <c r="EZ25" s="183" t="s">
        <v>2240</v>
      </c>
      <c r="FA25" s="184">
        <v>44159</v>
      </c>
      <c r="FB25" s="182" t="s">
        <v>1954</v>
      </c>
      <c r="FC25" s="176">
        <v>2</v>
      </c>
      <c r="FD25" s="176" t="s">
        <v>1951</v>
      </c>
      <c r="FE25" s="176" t="s">
        <v>41</v>
      </c>
      <c r="FF25" s="176">
        <v>1</v>
      </c>
      <c r="FG25" s="176" t="s">
        <v>1953</v>
      </c>
      <c r="FH25" s="176" t="s">
        <v>1952</v>
      </c>
      <c r="FI25" s="173">
        <v>44005</v>
      </c>
      <c r="FJ25" s="182" t="s">
        <v>1973</v>
      </c>
      <c r="FK25" s="183" t="s">
        <v>14</v>
      </c>
      <c r="FL25" s="183" t="s">
        <v>14</v>
      </c>
      <c r="FM25" s="183" t="s">
        <v>14</v>
      </c>
      <c r="FN25" s="183" t="s">
        <v>14</v>
      </c>
      <c r="FO25" s="183" t="s">
        <v>15</v>
      </c>
      <c r="FP25" s="180" t="s">
        <v>14</v>
      </c>
      <c r="FQ25" s="181">
        <v>44005</v>
      </c>
      <c r="FR25" s="182" t="s">
        <v>1974</v>
      </c>
      <c r="FS25" s="176" t="s">
        <v>14</v>
      </c>
      <c r="FT25" s="176" t="s">
        <v>14</v>
      </c>
      <c r="FU25" s="176" t="s">
        <v>14</v>
      </c>
      <c r="FV25" s="176" t="s">
        <v>14</v>
      </c>
      <c r="FW25" s="176" t="s">
        <v>15</v>
      </c>
      <c r="FX25" s="176" t="s">
        <v>14</v>
      </c>
      <c r="FY25" s="173">
        <v>44005</v>
      </c>
      <c r="FZ25" s="183" t="s">
        <v>4012</v>
      </c>
      <c r="GA25" s="183">
        <v>0</v>
      </c>
      <c r="GB25" s="183" t="s">
        <v>3205</v>
      </c>
      <c r="GC25" s="183" t="s">
        <v>21</v>
      </c>
      <c r="GD25" s="183">
        <v>2</v>
      </c>
      <c r="GE25" s="183" t="s">
        <v>14</v>
      </c>
      <c r="GF25" s="183" t="s">
        <v>14</v>
      </c>
      <c r="GG25" s="184">
        <v>44357</v>
      </c>
      <c r="GH25" s="182" t="s">
        <v>4018</v>
      </c>
      <c r="GI25" s="176">
        <v>2</v>
      </c>
      <c r="GJ25" s="176" t="s">
        <v>3205</v>
      </c>
      <c r="GK25" s="176" t="s">
        <v>21</v>
      </c>
      <c r="GL25" s="176">
        <v>2</v>
      </c>
      <c r="GM25" s="176" t="s">
        <v>14</v>
      </c>
      <c r="GN25" s="176" t="s">
        <v>14</v>
      </c>
      <c r="GO25" s="173">
        <v>44357</v>
      </c>
      <c r="GP25" s="183" t="s">
        <v>4013</v>
      </c>
      <c r="GQ25" s="183">
        <v>1</v>
      </c>
      <c r="GR25" s="183" t="s">
        <v>3205</v>
      </c>
      <c r="GS25" s="183" t="s">
        <v>21</v>
      </c>
      <c r="GT25" s="183">
        <v>2</v>
      </c>
      <c r="GU25" s="183" t="s">
        <v>14</v>
      </c>
      <c r="GV25" s="183" t="s">
        <v>14</v>
      </c>
      <c r="GW25" s="184">
        <v>44357</v>
      </c>
      <c r="GX25" s="182" t="s">
        <v>4019</v>
      </c>
      <c r="GY25" s="176">
        <v>0</v>
      </c>
      <c r="GZ25" s="176" t="s">
        <v>3205</v>
      </c>
      <c r="HA25" s="176" t="s">
        <v>21</v>
      </c>
      <c r="HB25" s="176">
        <v>2</v>
      </c>
      <c r="HC25" s="176" t="s">
        <v>14</v>
      </c>
      <c r="HD25" s="176" t="s">
        <v>14</v>
      </c>
      <c r="HE25" s="173">
        <v>44357</v>
      </c>
      <c r="HF25" s="183" t="s">
        <v>4011</v>
      </c>
      <c r="HG25" s="183">
        <v>0</v>
      </c>
      <c r="HH25" s="183" t="s">
        <v>3205</v>
      </c>
      <c r="HI25" s="183" t="s">
        <v>21</v>
      </c>
      <c r="HJ25" s="183">
        <v>2</v>
      </c>
      <c r="HK25" s="183" t="s">
        <v>14</v>
      </c>
      <c r="HL25" s="183" t="s">
        <v>14</v>
      </c>
      <c r="HM25" s="184">
        <v>44357</v>
      </c>
      <c r="HN25" s="182" t="s">
        <v>4017</v>
      </c>
      <c r="HO25" s="176">
        <v>1</v>
      </c>
      <c r="HP25" s="176" t="s">
        <v>3205</v>
      </c>
      <c r="HQ25" s="176" t="s">
        <v>21</v>
      </c>
      <c r="HR25" s="176">
        <v>2</v>
      </c>
      <c r="HS25" s="176" t="s">
        <v>14</v>
      </c>
      <c r="HT25" s="176" t="s">
        <v>14</v>
      </c>
      <c r="HU25" s="173">
        <v>44357</v>
      </c>
      <c r="HV25" s="183" t="s">
        <v>4014</v>
      </c>
      <c r="HW25" s="183">
        <v>0</v>
      </c>
      <c r="HX25" s="183" t="s">
        <v>3205</v>
      </c>
      <c r="HY25" s="183" t="s">
        <v>21</v>
      </c>
      <c r="HZ25" s="183">
        <v>2</v>
      </c>
      <c r="IA25" s="183" t="s">
        <v>14</v>
      </c>
      <c r="IB25" s="183" t="s">
        <v>14</v>
      </c>
      <c r="IC25" s="184">
        <v>44357</v>
      </c>
      <c r="ID25" s="182" t="s">
        <v>4016</v>
      </c>
      <c r="IE25" s="176">
        <v>1</v>
      </c>
      <c r="IF25" s="176" t="s">
        <v>3205</v>
      </c>
      <c r="IG25" s="176" t="s">
        <v>21</v>
      </c>
      <c r="IH25" s="176">
        <v>2</v>
      </c>
      <c r="II25" s="176" t="s">
        <v>14</v>
      </c>
      <c r="IJ25" s="176" t="s">
        <v>14</v>
      </c>
      <c r="IK25" s="173">
        <v>44357</v>
      </c>
      <c r="IL25" s="183" t="s">
        <v>4015</v>
      </c>
      <c r="IM25" s="183">
        <v>0</v>
      </c>
      <c r="IN25" s="183" t="s">
        <v>3205</v>
      </c>
      <c r="IO25" s="183" t="s">
        <v>21</v>
      </c>
      <c r="IP25" s="183">
        <v>2</v>
      </c>
      <c r="IQ25" s="183" t="s">
        <v>14</v>
      </c>
      <c r="IR25" s="183" t="s">
        <v>14</v>
      </c>
      <c r="IS25" s="184">
        <v>44357</v>
      </c>
    </row>
    <row r="26" spans="1:253" s="276" customFormat="1" ht="12.75" customHeight="1" x14ac:dyDescent="0.25">
      <c r="A26" s="276" t="s">
        <v>460</v>
      </c>
      <c r="B26" s="276" t="s">
        <v>7413</v>
      </c>
      <c r="C26" s="276" t="s">
        <v>461</v>
      </c>
      <c r="D26" s="276" t="s">
        <v>462</v>
      </c>
      <c r="E26" s="276" t="s">
        <v>6918</v>
      </c>
      <c r="F26" s="276" t="s">
        <v>2271</v>
      </c>
      <c r="G26" s="171">
        <v>14846000</v>
      </c>
      <c r="H26" s="172" t="s">
        <v>2268</v>
      </c>
      <c r="I26" s="172" t="s">
        <v>21</v>
      </c>
      <c r="J26" s="172">
        <v>2</v>
      </c>
      <c r="K26" s="172" t="s">
        <v>2270</v>
      </c>
      <c r="L26" s="172" t="s">
        <v>2269</v>
      </c>
      <c r="M26" s="173">
        <v>44162</v>
      </c>
      <c r="N26" s="182" t="s">
        <v>1641</v>
      </c>
      <c r="O26" s="174">
        <v>3449</v>
      </c>
      <c r="P26" s="174" t="s">
        <v>1638</v>
      </c>
      <c r="Q26" s="174" t="s">
        <v>21</v>
      </c>
      <c r="R26" s="174">
        <v>2</v>
      </c>
      <c r="S26" s="174" t="s">
        <v>1640</v>
      </c>
      <c r="T26" s="174" t="s">
        <v>1639</v>
      </c>
      <c r="U26" s="175">
        <v>43867</v>
      </c>
      <c r="V26" s="182" t="s">
        <v>2718</v>
      </c>
      <c r="W26" s="172">
        <v>5441000</v>
      </c>
      <c r="X26" s="172" t="s">
        <v>2715</v>
      </c>
      <c r="Y26" s="172" t="s">
        <v>59</v>
      </c>
      <c r="Z26" s="172">
        <v>3</v>
      </c>
      <c r="AA26" s="172" t="s">
        <v>2717</v>
      </c>
      <c r="AB26" s="172" t="s">
        <v>2716</v>
      </c>
      <c r="AC26" s="173">
        <v>44225</v>
      </c>
      <c r="AD26" s="182" t="s">
        <v>2723</v>
      </c>
      <c r="AE26" s="180">
        <v>625000</v>
      </c>
      <c r="AF26" s="180" t="s">
        <v>2720</v>
      </c>
      <c r="AG26" s="180" t="s">
        <v>59</v>
      </c>
      <c r="AH26" s="180">
        <v>3</v>
      </c>
      <c r="AI26" s="180" t="s">
        <v>2722</v>
      </c>
      <c r="AJ26" s="180" t="s">
        <v>2721</v>
      </c>
      <c r="AK26" s="181">
        <v>44225</v>
      </c>
      <c r="AL26" s="182" t="s">
        <v>2727</v>
      </c>
      <c r="AM26" s="172">
        <v>416000</v>
      </c>
      <c r="AN26" s="172" t="s">
        <v>2724</v>
      </c>
      <c r="AO26" s="172" t="s">
        <v>21</v>
      </c>
      <c r="AP26" s="172">
        <v>2</v>
      </c>
      <c r="AQ26" s="172" t="s">
        <v>2726</v>
      </c>
      <c r="AR26" s="172" t="s">
        <v>2725</v>
      </c>
      <c r="AS26" s="173">
        <v>44225</v>
      </c>
      <c r="AT26" s="183" t="s">
        <v>1566</v>
      </c>
      <c r="AU26" s="180" t="s">
        <v>14</v>
      </c>
      <c r="AV26" s="180" t="s">
        <v>14</v>
      </c>
      <c r="AW26" s="180" t="s">
        <v>14</v>
      </c>
      <c r="AX26" s="180" t="s">
        <v>14</v>
      </c>
      <c r="AY26" s="180" t="s">
        <v>1394</v>
      </c>
      <c r="AZ26" s="180" t="s">
        <v>14</v>
      </c>
      <c r="BA26" s="181">
        <v>43816</v>
      </c>
      <c r="BB26" s="182" t="s">
        <v>1255</v>
      </c>
      <c r="BC26" s="172" t="s">
        <v>14</v>
      </c>
      <c r="BD26" s="172" t="s">
        <v>14</v>
      </c>
      <c r="BE26" s="172" t="s">
        <v>14</v>
      </c>
      <c r="BF26" s="172" t="s">
        <v>14</v>
      </c>
      <c r="BG26" s="172" t="s">
        <v>14</v>
      </c>
      <c r="BH26" s="172" t="s">
        <v>14</v>
      </c>
      <c r="BI26" s="173">
        <v>43676</v>
      </c>
      <c r="BJ26" s="183" t="s">
        <v>1989</v>
      </c>
      <c r="BK26" s="183">
        <v>1</v>
      </c>
      <c r="BL26" s="183" t="s">
        <v>1985</v>
      </c>
      <c r="BM26" s="183" t="s">
        <v>21</v>
      </c>
      <c r="BN26" s="183">
        <v>2</v>
      </c>
      <c r="BO26" s="183" t="s">
        <v>1987</v>
      </c>
      <c r="BP26" s="180" t="s">
        <v>1986</v>
      </c>
      <c r="BQ26" s="184">
        <v>44012</v>
      </c>
      <c r="BR26" s="182" t="s">
        <v>463</v>
      </c>
      <c r="BS26" s="176" t="s">
        <v>14</v>
      </c>
      <c r="BT26" s="176">
        <v>0</v>
      </c>
      <c r="BU26" s="176" t="s">
        <v>21</v>
      </c>
      <c r="BV26" s="176">
        <v>2</v>
      </c>
      <c r="BW26" s="176">
        <v>0</v>
      </c>
      <c r="BX26" s="176">
        <v>0</v>
      </c>
      <c r="BY26" s="173">
        <v>43510</v>
      </c>
      <c r="BZ26" s="183" t="s">
        <v>464</v>
      </c>
      <c r="CA26" s="183" t="s">
        <v>14</v>
      </c>
      <c r="CB26" s="183">
        <v>0</v>
      </c>
      <c r="CC26" s="183" t="s">
        <v>14</v>
      </c>
      <c r="CD26" s="183" t="s">
        <v>14</v>
      </c>
      <c r="CE26" s="183">
        <v>0</v>
      </c>
      <c r="CF26" s="183">
        <v>0</v>
      </c>
      <c r="CG26" s="184">
        <v>43510</v>
      </c>
      <c r="CH26" s="182" t="s">
        <v>7737</v>
      </c>
      <c r="CI26" s="183" t="e">
        <v>#N/A</v>
      </c>
      <c r="CJ26" s="183" t="e">
        <v>#N/A</v>
      </c>
      <c r="CK26" s="183" t="e">
        <v>#N/A</v>
      </c>
      <c r="CL26" s="183" t="e">
        <v>#N/A</v>
      </c>
      <c r="CM26" s="183" t="e">
        <v>#N/A</v>
      </c>
      <c r="CN26" s="183" t="e">
        <v>#N/A</v>
      </c>
      <c r="CO26" s="185" t="e">
        <v>#N/A</v>
      </c>
      <c r="CP26" s="183" t="s">
        <v>1171</v>
      </c>
      <c r="CQ26" s="176" t="s">
        <v>14</v>
      </c>
      <c r="CR26" s="176" t="s">
        <v>14</v>
      </c>
      <c r="CS26" s="176" t="s">
        <v>14</v>
      </c>
      <c r="CT26" s="176" t="s">
        <v>14</v>
      </c>
      <c r="CU26" s="176" t="s">
        <v>14</v>
      </c>
      <c r="CV26" s="176" t="s">
        <v>14</v>
      </c>
      <c r="CW26" s="173">
        <v>43644</v>
      </c>
      <c r="CX26" s="183" t="s">
        <v>2729</v>
      </c>
      <c r="CY26" s="180">
        <v>416000</v>
      </c>
      <c r="CZ26" s="180" t="s">
        <v>2724</v>
      </c>
      <c r="DA26" s="180" t="s">
        <v>59</v>
      </c>
      <c r="DB26" s="180">
        <v>3</v>
      </c>
      <c r="DC26" s="180" t="s">
        <v>2726</v>
      </c>
      <c r="DD26" s="180" t="s">
        <v>2728</v>
      </c>
      <c r="DE26" s="186">
        <v>44225</v>
      </c>
      <c r="DF26" s="182" t="s">
        <v>2733</v>
      </c>
      <c r="DG26" s="172">
        <v>4817000</v>
      </c>
      <c r="DH26" s="176" t="s">
        <v>2730</v>
      </c>
      <c r="DI26" s="176" t="s">
        <v>59</v>
      </c>
      <c r="DJ26" s="176">
        <v>3</v>
      </c>
      <c r="DK26" s="176" t="s">
        <v>2732</v>
      </c>
      <c r="DL26" s="176" t="s">
        <v>2731</v>
      </c>
      <c r="DM26" s="173">
        <v>44225</v>
      </c>
      <c r="DN26" s="183" t="s">
        <v>2736</v>
      </c>
      <c r="DO26" s="180">
        <v>209000</v>
      </c>
      <c r="DP26" s="183" t="s">
        <v>2734</v>
      </c>
      <c r="DQ26" s="183" t="s">
        <v>59</v>
      </c>
      <c r="DR26" s="183">
        <v>3</v>
      </c>
      <c r="DS26" s="183" t="s">
        <v>2735</v>
      </c>
      <c r="DT26" s="183" t="s">
        <v>2728</v>
      </c>
      <c r="DU26" s="184">
        <v>44225</v>
      </c>
      <c r="DV26" s="182" t="s">
        <v>2737</v>
      </c>
      <c r="DW26" s="172">
        <v>416000</v>
      </c>
      <c r="DX26" s="176" t="s">
        <v>2724</v>
      </c>
      <c r="DY26" s="176" t="s">
        <v>59</v>
      </c>
      <c r="DZ26" s="176">
        <v>3</v>
      </c>
      <c r="EA26" s="176" t="s">
        <v>2726</v>
      </c>
      <c r="EB26" s="176" t="s">
        <v>2728</v>
      </c>
      <c r="EC26" s="173">
        <v>44225</v>
      </c>
      <c r="ED26" s="183" t="s">
        <v>2739</v>
      </c>
      <c r="EE26" s="180">
        <v>0</v>
      </c>
      <c r="EF26" s="183" t="s">
        <v>14</v>
      </c>
      <c r="EG26" s="183" t="s">
        <v>59</v>
      </c>
      <c r="EH26" s="183">
        <v>3</v>
      </c>
      <c r="EI26" s="183" t="s">
        <v>2738</v>
      </c>
      <c r="EJ26" s="183" t="s">
        <v>14</v>
      </c>
      <c r="EK26" s="184">
        <v>44225</v>
      </c>
      <c r="EL26" s="182" t="s">
        <v>2740</v>
      </c>
      <c r="EM26" s="172">
        <v>0</v>
      </c>
      <c r="EN26" s="176" t="s">
        <v>14</v>
      </c>
      <c r="EO26" s="176" t="s">
        <v>59</v>
      </c>
      <c r="EP26" s="176">
        <v>3</v>
      </c>
      <c r="EQ26" s="176" t="s">
        <v>2738</v>
      </c>
      <c r="ER26" s="176" t="s">
        <v>14</v>
      </c>
      <c r="ES26" s="173">
        <v>44225</v>
      </c>
      <c r="ET26" s="183" t="s">
        <v>1988</v>
      </c>
      <c r="EU26" s="183">
        <v>1</v>
      </c>
      <c r="EV26" s="183" t="s">
        <v>1985</v>
      </c>
      <c r="EW26" s="183" t="s">
        <v>21</v>
      </c>
      <c r="EX26" s="183">
        <v>2</v>
      </c>
      <c r="EY26" s="183" t="s">
        <v>1987</v>
      </c>
      <c r="EZ26" s="183" t="s">
        <v>1986</v>
      </c>
      <c r="FA26" s="184">
        <v>44012</v>
      </c>
      <c r="FB26" s="182" t="s">
        <v>466</v>
      </c>
      <c r="FC26" s="176">
        <v>2</v>
      </c>
      <c r="FD26" s="176">
        <v>0</v>
      </c>
      <c r="FE26" s="176" t="s">
        <v>21</v>
      </c>
      <c r="FF26" s="176">
        <v>2</v>
      </c>
      <c r="FG26" s="176" t="s">
        <v>465</v>
      </c>
      <c r="FH26" s="176">
        <v>0</v>
      </c>
      <c r="FI26" s="173">
        <v>43510</v>
      </c>
      <c r="FJ26" s="182" t="s">
        <v>467</v>
      </c>
      <c r="FK26" s="183" t="s">
        <v>14</v>
      </c>
      <c r="FL26" s="183">
        <v>0</v>
      </c>
      <c r="FM26" s="183" t="s">
        <v>21</v>
      </c>
      <c r="FN26" s="183">
        <v>2</v>
      </c>
      <c r="FO26" s="183">
        <v>0</v>
      </c>
      <c r="FP26" s="180">
        <v>0</v>
      </c>
      <c r="FQ26" s="181">
        <v>43510</v>
      </c>
      <c r="FR26" s="182" t="s">
        <v>1172</v>
      </c>
      <c r="FS26" s="176">
        <v>0</v>
      </c>
      <c r="FT26" s="176">
        <v>0</v>
      </c>
      <c r="FU26" s="176" t="s">
        <v>21</v>
      </c>
      <c r="FV26" s="176">
        <v>2</v>
      </c>
      <c r="FW26" s="176">
        <v>0</v>
      </c>
      <c r="FX26" s="176">
        <v>0</v>
      </c>
      <c r="FY26" s="173">
        <v>43644</v>
      </c>
      <c r="FZ26" s="183" t="s">
        <v>3394</v>
      </c>
      <c r="GA26" s="183">
        <v>0</v>
      </c>
      <c r="GB26" s="183" t="s">
        <v>3205</v>
      </c>
      <c r="GC26" s="183" t="s">
        <v>21</v>
      </c>
      <c r="GD26" s="183">
        <v>2</v>
      </c>
      <c r="GE26" s="183" t="s">
        <v>14</v>
      </c>
      <c r="GF26" s="183" t="s">
        <v>14</v>
      </c>
      <c r="GG26" s="184">
        <v>44348</v>
      </c>
      <c r="GH26" s="182" t="s">
        <v>3400</v>
      </c>
      <c r="GI26" s="176">
        <v>0</v>
      </c>
      <c r="GJ26" s="176" t="s">
        <v>3205</v>
      </c>
      <c r="GK26" s="176" t="s">
        <v>21</v>
      </c>
      <c r="GL26" s="176">
        <v>2</v>
      </c>
      <c r="GM26" s="176" t="s">
        <v>14</v>
      </c>
      <c r="GN26" s="176" t="s">
        <v>14</v>
      </c>
      <c r="GO26" s="173">
        <v>44348</v>
      </c>
      <c r="GP26" s="183" t="s">
        <v>3395</v>
      </c>
      <c r="GQ26" s="183">
        <v>0</v>
      </c>
      <c r="GR26" s="183" t="s">
        <v>3205</v>
      </c>
      <c r="GS26" s="183" t="s">
        <v>21</v>
      </c>
      <c r="GT26" s="183">
        <v>2</v>
      </c>
      <c r="GU26" s="183" t="s">
        <v>14</v>
      </c>
      <c r="GV26" s="183" t="s">
        <v>14</v>
      </c>
      <c r="GW26" s="184">
        <v>44348</v>
      </c>
      <c r="GX26" s="182" t="s">
        <v>3401</v>
      </c>
      <c r="GY26" s="176">
        <v>0</v>
      </c>
      <c r="GZ26" s="176" t="s">
        <v>3205</v>
      </c>
      <c r="HA26" s="176" t="s">
        <v>21</v>
      </c>
      <c r="HB26" s="176">
        <v>2</v>
      </c>
      <c r="HC26" s="176" t="s">
        <v>14</v>
      </c>
      <c r="HD26" s="176" t="s">
        <v>14</v>
      </c>
      <c r="HE26" s="173">
        <v>44348</v>
      </c>
      <c r="HF26" s="183" t="s">
        <v>3393</v>
      </c>
      <c r="HG26" s="183">
        <v>0</v>
      </c>
      <c r="HH26" s="183" t="s">
        <v>3205</v>
      </c>
      <c r="HI26" s="183" t="s">
        <v>21</v>
      </c>
      <c r="HJ26" s="183">
        <v>2</v>
      </c>
      <c r="HK26" s="183" t="s">
        <v>14</v>
      </c>
      <c r="HL26" s="183" t="s">
        <v>14</v>
      </c>
      <c r="HM26" s="184">
        <v>44348</v>
      </c>
      <c r="HN26" s="182" t="s">
        <v>3399</v>
      </c>
      <c r="HO26" s="176">
        <v>2</v>
      </c>
      <c r="HP26" s="176" t="s">
        <v>3205</v>
      </c>
      <c r="HQ26" s="176" t="s">
        <v>21</v>
      </c>
      <c r="HR26" s="176">
        <v>2</v>
      </c>
      <c r="HS26" s="176" t="s">
        <v>14</v>
      </c>
      <c r="HT26" s="176" t="s">
        <v>14</v>
      </c>
      <c r="HU26" s="173">
        <v>44348</v>
      </c>
      <c r="HV26" s="183" t="s">
        <v>3396</v>
      </c>
      <c r="HW26" s="183">
        <v>0</v>
      </c>
      <c r="HX26" s="183" t="s">
        <v>3205</v>
      </c>
      <c r="HY26" s="183" t="s">
        <v>21</v>
      </c>
      <c r="HZ26" s="183">
        <v>2</v>
      </c>
      <c r="IA26" s="183" t="s">
        <v>14</v>
      </c>
      <c r="IB26" s="183" t="s">
        <v>14</v>
      </c>
      <c r="IC26" s="184">
        <v>44348</v>
      </c>
      <c r="ID26" s="182" t="s">
        <v>3398</v>
      </c>
      <c r="IE26" s="176">
        <v>1</v>
      </c>
      <c r="IF26" s="176" t="s">
        <v>3205</v>
      </c>
      <c r="IG26" s="176" t="s">
        <v>21</v>
      </c>
      <c r="IH26" s="176">
        <v>2</v>
      </c>
      <c r="II26" s="176" t="s">
        <v>14</v>
      </c>
      <c r="IJ26" s="176" t="s">
        <v>14</v>
      </c>
      <c r="IK26" s="173">
        <v>44348</v>
      </c>
      <c r="IL26" s="183" t="s">
        <v>3397</v>
      </c>
      <c r="IM26" s="183">
        <v>1</v>
      </c>
      <c r="IN26" s="183" t="s">
        <v>3205</v>
      </c>
      <c r="IO26" s="183" t="s">
        <v>21</v>
      </c>
      <c r="IP26" s="183">
        <v>2</v>
      </c>
      <c r="IQ26" s="183" t="s">
        <v>14</v>
      </c>
      <c r="IR26" s="183" t="s">
        <v>14</v>
      </c>
      <c r="IS26" s="184">
        <v>44348</v>
      </c>
    </row>
    <row r="27" spans="1:253" s="276" customFormat="1" ht="12.75" customHeight="1" x14ac:dyDescent="0.25">
      <c r="A27" s="276" t="s">
        <v>245</v>
      </c>
      <c r="B27" s="276" t="s">
        <v>7413</v>
      </c>
      <c r="C27" s="276" t="s">
        <v>246</v>
      </c>
      <c r="D27" s="276" t="s">
        <v>247</v>
      </c>
      <c r="E27" s="276" t="s">
        <v>6919</v>
      </c>
      <c r="F27" s="276" t="s">
        <v>1823</v>
      </c>
      <c r="G27" s="171">
        <v>100388000</v>
      </c>
      <c r="H27" s="172" t="s">
        <v>1820</v>
      </c>
      <c r="I27" s="172" t="s">
        <v>21</v>
      </c>
      <c r="J27" s="172">
        <v>2</v>
      </c>
      <c r="K27" s="172" t="s">
        <v>1822</v>
      </c>
      <c r="L27" s="172" t="s">
        <v>1821</v>
      </c>
      <c r="M27" s="173">
        <v>43950</v>
      </c>
      <c r="N27" s="182" t="s">
        <v>1819</v>
      </c>
      <c r="O27" s="174">
        <v>91071.77</v>
      </c>
      <c r="P27" s="174" t="s">
        <v>1816</v>
      </c>
      <c r="Q27" s="174" t="s">
        <v>21</v>
      </c>
      <c r="R27" s="174">
        <v>2</v>
      </c>
      <c r="S27" s="174" t="s">
        <v>1818</v>
      </c>
      <c r="T27" s="174" t="s">
        <v>1817</v>
      </c>
      <c r="U27" s="175">
        <v>43950</v>
      </c>
      <c r="V27" s="182" t="s">
        <v>3113</v>
      </c>
      <c r="W27" s="172">
        <v>23300000</v>
      </c>
      <c r="X27" s="172" t="s">
        <v>3110</v>
      </c>
      <c r="Y27" s="172" t="s">
        <v>59</v>
      </c>
      <c r="Z27" s="172">
        <v>3</v>
      </c>
      <c r="AA27" s="172" t="s">
        <v>3112</v>
      </c>
      <c r="AB27" s="172" t="s">
        <v>3111</v>
      </c>
      <c r="AC27" s="173">
        <v>44285</v>
      </c>
      <c r="AD27" s="182" t="s">
        <v>4779</v>
      </c>
      <c r="AE27" s="180">
        <v>1439000</v>
      </c>
      <c r="AF27" s="180" t="s">
        <v>4776</v>
      </c>
      <c r="AG27" s="180" t="s">
        <v>59</v>
      </c>
      <c r="AH27" s="180">
        <v>3</v>
      </c>
      <c r="AI27" s="180" t="s">
        <v>4778</v>
      </c>
      <c r="AJ27" s="180" t="s">
        <v>4777</v>
      </c>
      <c r="AK27" s="181">
        <v>44411</v>
      </c>
      <c r="AL27" s="182" t="s">
        <v>4518</v>
      </c>
      <c r="AM27" s="172">
        <v>503000</v>
      </c>
      <c r="AN27" s="172" t="s">
        <v>4515</v>
      </c>
      <c r="AO27" s="172" t="s">
        <v>59</v>
      </c>
      <c r="AP27" s="172">
        <v>3</v>
      </c>
      <c r="AQ27" s="172" t="s">
        <v>4517</v>
      </c>
      <c r="AR27" s="172" t="s">
        <v>4516</v>
      </c>
      <c r="AS27" s="173">
        <v>44375</v>
      </c>
      <c r="AT27" s="183" t="s">
        <v>1815</v>
      </c>
      <c r="AU27" s="180" t="s">
        <v>14</v>
      </c>
      <c r="AV27" s="180" t="s">
        <v>14</v>
      </c>
      <c r="AW27" s="180" t="s">
        <v>14</v>
      </c>
      <c r="AX27" s="180" t="s">
        <v>14</v>
      </c>
      <c r="AY27" s="180" t="s">
        <v>200</v>
      </c>
      <c r="AZ27" s="180" t="s">
        <v>14</v>
      </c>
      <c r="BA27" s="181">
        <v>43950</v>
      </c>
      <c r="BB27" s="182" t="s">
        <v>1814</v>
      </c>
      <c r="BC27" s="172" t="s">
        <v>14</v>
      </c>
      <c r="BD27" s="172" t="s">
        <v>14</v>
      </c>
      <c r="BE27" s="172" t="s">
        <v>14</v>
      </c>
      <c r="BF27" s="172" t="s">
        <v>14</v>
      </c>
      <c r="BG27" s="172" t="s">
        <v>200</v>
      </c>
      <c r="BH27" s="172" t="s">
        <v>14</v>
      </c>
      <c r="BI27" s="173">
        <v>43950</v>
      </c>
      <c r="BJ27" s="183" t="s">
        <v>4786</v>
      </c>
      <c r="BK27" s="183">
        <v>0</v>
      </c>
      <c r="BL27" s="183" t="s">
        <v>4782</v>
      </c>
      <c r="BM27" s="183" t="s">
        <v>21</v>
      </c>
      <c r="BN27" s="183">
        <v>2</v>
      </c>
      <c r="BO27" s="183" t="s">
        <v>4785</v>
      </c>
      <c r="BP27" s="180" t="s">
        <v>2074</v>
      </c>
      <c r="BQ27" s="184">
        <v>44411</v>
      </c>
      <c r="BR27" s="182" t="s">
        <v>1811</v>
      </c>
      <c r="BS27" s="176" t="s">
        <v>14</v>
      </c>
      <c r="BT27" s="176" t="s">
        <v>14</v>
      </c>
      <c r="BU27" s="176" t="s">
        <v>14</v>
      </c>
      <c r="BV27" s="176" t="s">
        <v>14</v>
      </c>
      <c r="BW27" s="176" t="s">
        <v>200</v>
      </c>
      <c r="BX27" s="176" t="s">
        <v>14</v>
      </c>
      <c r="BY27" s="173">
        <v>43950</v>
      </c>
      <c r="BZ27" s="183" t="s">
        <v>1812</v>
      </c>
      <c r="CA27" s="183" t="s">
        <v>14</v>
      </c>
      <c r="CB27" s="183" t="s">
        <v>14</v>
      </c>
      <c r="CC27" s="183" t="s">
        <v>14</v>
      </c>
      <c r="CD27" s="183" t="s">
        <v>14</v>
      </c>
      <c r="CE27" s="183" t="s">
        <v>200</v>
      </c>
      <c r="CF27" s="183" t="s">
        <v>14</v>
      </c>
      <c r="CG27" s="184">
        <v>43950</v>
      </c>
      <c r="CH27" s="182" t="s">
        <v>7738</v>
      </c>
      <c r="CI27" s="183" t="e">
        <v>#N/A</v>
      </c>
      <c r="CJ27" s="183" t="e">
        <v>#N/A</v>
      </c>
      <c r="CK27" s="183" t="e">
        <v>#N/A</v>
      </c>
      <c r="CL27" s="183" t="e">
        <v>#N/A</v>
      </c>
      <c r="CM27" s="183" t="e">
        <v>#N/A</v>
      </c>
      <c r="CN27" s="183" t="e">
        <v>#N/A</v>
      </c>
      <c r="CO27" s="185" t="e">
        <v>#N/A</v>
      </c>
      <c r="CP27" s="183" t="s">
        <v>1813</v>
      </c>
      <c r="CQ27" s="176" t="s">
        <v>14</v>
      </c>
      <c r="CR27" s="176" t="s">
        <v>14</v>
      </c>
      <c r="CS27" s="176" t="s">
        <v>14</v>
      </c>
      <c r="CT27" s="176" t="s">
        <v>14</v>
      </c>
      <c r="CU27" s="176" t="s">
        <v>200</v>
      </c>
      <c r="CV27" s="176" t="s">
        <v>14</v>
      </c>
      <c r="CW27" s="173">
        <v>43950</v>
      </c>
      <c r="CX27" s="183" t="s">
        <v>4520</v>
      </c>
      <c r="CY27" s="180">
        <v>503000</v>
      </c>
      <c r="CZ27" s="180" t="s">
        <v>4515</v>
      </c>
      <c r="DA27" s="180" t="s">
        <v>59</v>
      </c>
      <c r="DB27" s="180">
        <v>3</v>
      </c>
      <c r="DC27" s="180" t="s">
        <v>4519</v>
      </c>
      <c r="DD27" s="180" t="s">
        <v>4516</v>
      </c>
      <c r="DE27" s="186">
        <v>44375</v>
      </c>
      <c r="DF27" s="182" t="s">
        <v>4780</v>
      </c>
      <c r="DG27" s="172">
        <v>21861000</v>
      </c>
      <c r="DH27" s="176" t="s">
        <v>4776</v>
      </c>
      <c r="DI27" s="176" t="s">
        <v>59</v>
      </c>
      <c r="DJ27" s="176">
        <v>3</v>
      </c>
      <c r="DK27" s="176" t="s">
        <v>4519</v>
      </c>
      <c r="DL27" s="176" t="s">
        <v>4777</v>
      </c>
      <c r="DM27" s="173">
        <v>44411</v>
      </c>
      <c r="DN27" s="183" t="s">
        <v>4781</v>
      </c>
      <c r="DO27" s="180">
        <v>936000</v>
      </c>
      <c r="DP27" s="183" t="s">
        <v>4776</v>
      </c>
      <c r="DQ27" s="183" t="s">
        <v>59</v>
      </c>
      <c r="DR27" s="183">
        <v>3</v>
      </c>
      <c r="DS27" s="183" t="s">
        <v>4519</v>
      </c>
      <c r="DT27" s="183" t="s">
        <v>4777</v>
      </c>
      <c r="DU27" s="184">
        <v>44411</v>
      </c>
      <c r="DV27" s="182" t="s">
        <v>4521</v>
      </c>
      <c r="DW27" s="172">
        <v>165000</v>
      </c>
      <c r="DX27" s="176" t="s">
        <v>4515</v>
      </c>
      <c r="DY27" s="176" t="s">
        <v>59</v>
      </c>
      <c r="DZ27" s="176">
        <v>3</v>
      </c>
      <c r="EA27" s="176" t="s">
        <v>4519</v>
      </c>
      <c r="EB27" s="176" t="s">
        <v>4516</v>
      </c>
      <c r="EC27" s="173">
        <v>44375</v>
      </c>
      <c r="ED27" s="183" t="s">
        <v>4522</v>
      </c>
      <c r="EE27" s="180">
        <v>338000</v>
      </c>
      <c r="EF27" s="183" t="s">
        <v>4515</v>
      </c>
      <c r="EG27" s="183" t="s">
        <v>59</v>
      </c>
      <c r="EH27" s="183">
        <v>3</v>
      </c>
      <c r="EI27" s="183" t="s">
        <v>4519</v>
      </c>
      <c r="EJ27" s="183" t="s">
        <v>4516</v>
      </c>
      <c r="EK27" s="184">
        <v>44375</v>
      </c>
      <c r="EL27" s="182" t="s">
        <v>4523</v>
      </c>
      <c r="EM27" s="172">
        <v>0</v>
      </c>
      <c r="EN27" s="176" t="s">
        <v>4515</v>
      </c>
      <c r="EO27" s="176" t="s">
        <v>59</v>
      </c>
      <c r="EP27" s="176">
        <v>3</v>
      </c>
      <c r="EQ27" s="176" t="s">
        <v>4519</v>
      </c>
      <c r="ER27" s="176" t="s">
        <v>4516</v>
      </c>
      <c r="ES27" s="173">
        <v>44375</v>
      </c>
      <c r="ET27" s="183" t="s">
        <v>4784</v>
      </c>
      <c r="EU27" s="183">
        <v>132</v>
      </c>
      <c r="EV27" s="183" t="s">
        <v>4782</v>
      </c>
      <c r="EW27" s="183" t="s">
        <v>21</v>
      </c>
      <c r="EX27" s="183">
        <v>2</v>
      </c>
      <c r="EY27" s="183" t="s">
        <v>4783</v>
      </c>
      <c r="EZ27" s="183" t="s">
        <v>2074</v>
      </c>
      <c r="FA27" s="184">
        <v>44411</v>
      </c>
      <c r="FB27" s="182" t="s">
        <v>249</v>
      </c>
      <c r="FC27" s="176">
        <v>2</v>
      </c>
      <c r="FD27" s="176">
        <v>0</v>
      </c>
      <c r="FE27" s="176" t="s">
        <v>21</v>
      </c>
      <c r="FF27" s="176">
        <v>2</v>
      </c>
      <c r="FG27" s="176" t="s">
        <v>248</v>
      </c>
      <c r="FH27" s="176">
        <v>0</v>
      </c>
      <c r="FI27" s="173">
        <v>43507</v>
      </c>
      <c r="FJ27" s="182" t="s">
        <v>250</v>
      </c>
      <c r="FK27" s="183" t="s">
        <v>14</v>
      </c>
      <c r="FL27" s="183">
        <v>0</v>
      </c>
      <c r="FM27" s="183" t="s">
        <v>14</v>
      </c>
      <c r="FN27" s="183" t="s">
        <v>14</v>
      </c>
      <c r="FO27" s="183">
        <v>0</v>
      </c>
      <c r="FP27" s="180">
        <v>0</v>
      </c>
      <c r="FQ27" s="181">
        <v>43507</v>
      </c>
      <c r="FR27" s="182" t="s">
        <v>251</v>
      </c>
      <c r="FS27" s="176" t="s">
        <v>14</v>
      </c>
      <c r="FT27" s="176">
        <v>0</v>
      </c>
      <c r="FU27" s="176" t="s">
        <v>14</v>
      </c>
      <c r="FV27" s="176" t="s">
        <v>14</v>
      </c>
      <c r="FW27" s="176">
        <v>0</v>
      </c>
      <c r="FX27" s="176">
        <v>0</v>
      </c>
      <c r="FY27" s="173">
        <v>43507</v>
      </c>
      <c r="FZ27" s="183" t="s">
        <v>3331</v>
      </c>
      <c r="GA27" s="183">
        <v>0</v>
      </c>
      <c r="GB27" s="183" t="s">
        <v>3205</v>
      </c>
      <c r="GC27" s="183" t="s">
        <v>21</v>
      </c>
      <c r="GD27" s="183">
        <v>2</v>
      </c>
      <c r="GE27" s="183" t="s">
        <v>14</v>
      </c>
      <c r="GF27" s="183" t="s">
        <v>14</v>
      </c>
      <c r="GG27" s="184">
        <v>44347</v>
      </c>
      <c r="GH27" s="182" t="s">
        <v>3337</v>
      </c>
      <c r="GI27" s="176">
        <v>0</v>
      </c>
      <c r="GJ27" s="176" t="s">
        <v>3205</v>
      </c>
      <c r="GK27" s="176" t="s">
        <v>21</v>
      </c>
      <c r="GL27" s="176">
        <v>2</v>
      </c>
      <c r="GM27" s="176" t="s">
        <v>14</v>
      </c>
      <c r="GN27" s="176" t="s">
        <v>14</v>
      </c>
      <c r="GO27" s="173">
        <v>44347</v>
      </c>
      <c r="GP27" s="183" t="s">
        <v>3332</v>
      </c>
      <c r="GQ27" s="183">
        <v>0</v>
      </c>
      <c r="GR27" s="183" t="s">
        <v>3205</v>
      </c>
      <c r="GS27" s="183" t="s">
        <v>21</v>
      </c>
      <c r="GT27" s="183">
        <v>2</v>
      </c>
      <c r="GU27" s="183" t="s">
        <v>14</v>
      </c>
      <c r="GV27" s="183" t="s">
        <v>14</v>
      </c>
      <c r="GW27" s="184">
        <v>44347</v>
      </c>
      <c r="GX27" s="182" t="s">
        <v>3338</v>
      </c>
      <c r="GY27" s="176">
        <v>0</v>
      </c>
      <c r="GZ27" s="176" t="s">
        <v>3205</v>
      </c>
      <c r="HA27" s="176" t="s">
        <v>21</v>
      </c>
      <c r="HB27" s="176">
        <v>2</v>
      </c>
      <c r="HC27" s="176" t="s">
        <v>14</v>
      </c>
      <c r="HD27" s="176" t="s">
        <v>14</v>
      </c>
      <c r="HE27" s="173">
        <v>44347</v>
      </c>
      <c r="HF27" s="183" t="s">
        <v>3330</v>
      </c>
      <c r="HG27" s="183">
        <v>0</v>
      </c>
      <c r="HH27" s="183" t="s">
        <v>3205</v>
      </c>
      <c r="HI27" s="183" t="s">
        <v>21</v>
      </c>
      <c r="HJ27" s="183">
        <v>2</v>
      </c>
      <c r="HK27" s="183" t="s">
        <v>14</v>
      </c>
      <c r="HL27" s="183" t="s">
        <v>14</v>
      </c>
      <c r="HM27" s="184">
        <v>44347</v>
      </c>
      <c r="HN27" s="182" t="s">
        <v>3336</v>
      </c>
      <c r="HO27" s="176">
        <v>1</v>
      </c>
      <c r="HP27" s="176" t="s">
        <v>3205</v>
      </c>
      <c r="HQ27" s="176" t="s">
        <v>21</v>
      </c>
      <c r="HR27" s="176">
        <v>2</v>
      </c>
      <c r="HS27" s="176" t="s">
        <v>14</v>
      </c>
      <c r="HT27" s="176" t="s">
        <v>14</v>
      </c>
      <c r="HU27" s="173">
        <v>44347</v>
      </c>
      <c r="HV27" s="183" t="s">
        <v>3333</v>
      </c>
      <c r="HW27" s="183">
        <v>0</v>
      </c>
      <c r="HX27" s="183" t="s">
        <v>3205</v>
      </c>
      <c r="HY27" s="183" t="s">
        <v>21</v>
      </c>
      <c r="HZ27" s="183">
        <v>2</v>
      </c>
      <c r="IA27" s="183" t="s">
        <v>14</v>
      </c>
      <c r="IB27" s="183" t="s">
        <v>14</v>
      </c>
      <c r="IC27" s="184">
        <v>44347</v>
      </c>
      <c r="ID27" s="182" t="s">
        <v>3335</v>
      </c>
      <c r="IE27" s="176">
        <v>1</v>
      </c>
      <c r="IF27" s="176" t="s">
        <v>3205</v>
      </c>
      <c r="IG27" s="176" t="s">
        <v>21</v>
      </c>
      <c r="IH27" s="176">
        <v>2</v>
      </c>
      <c r="II27" s="176" t="s">
        <v>14</v>
      </c>
      <c r="IJ27" s="176" t="s">
        <v>14</v>
      </c>
      <c r="IK27" s="173">
        <v>44347</v>
      </c>
      <c r="IL27" s="183" t="s">
        <v>3334</v>
      </c>
      <c r="IM27" s="183">
        <v>0</v>
      </c>
      <c r="IN27" s="183" t="s">
        <v>3205</v>
      </c>
      <c r="IO27" s="183" t="s">
        <v>21</v>
      </c>
      <c r="IP27" s="183">
        <v>2</v>
      </c>
      <c r="IQ27" s="183" t="s">
        <v>14</v>
      </c>
      <c r="IR27" s="183" t="s">
        <v>14</v>
      </c>
      <c r="IS27" s="184">
        <v>44347</v>
      </c>
    </row>
    <row r="28" spans="1:253" s="276" customFormat="1" ht="12.75" customHeight="1" x14ac:dyDescent="0.25">
      <c r="A28" s="276" t="s">
        <v>355</v>
      </c>
      <c r="B28" s="276" t="s">
        <v>7400</v>
      </c>
      <c r="C28" s="276" t="s">
        <v>356</v>
      </c>
      <c r="D28" s="276" t="s">
        <v>357</v>
      </c>
      <c r="E28" s="276" t="s">
        <v>6920</v>
      </c>
      <c r="F28" s="276" t="s">
        <v>1401</v>
      </c>
      <c r="G28" s="171">
        <v>3227000</v>
      </c>
      <c r="H28" s="172" t="s">
        <v>1396</v>
      </c>
      <c r="I28" s="172" t="s">
        <v>21</v>
      </c>
      <c r="J28" s="172">
        <v>2</v>
      </c>
      <c r="K28" s="172" t="s">
        <v>1400</v>
      </c>
      <c r="L28" s="172" t="s">
        <v>1397</v>
      </c>
      <c r="M28" s="173">
        <v>43790</v>
      </c>
      <c r="N28" s="182" t="s">
        <v>2149</v>
      </c>
      <c r="O28" s="174">
        <v>101000</v>
      </c>
      <c r="P28" s="174" t="s">
        <v>2093</v>
      </c>
      <c r="Q28" s="174" t="s">
        <v>21</v>
      </c>
      <c r="R28" s="174">
        <v>2</v>
      </c>
      <c r="S28" s="174" t="s">
        <v>2148</v>
      </c>
      <c r="T28" s="174" t="s">
        <v>2147</v>
      </c>
      <c r="U28" s="175">
        <v>44111</v>
      </c>
      <c r="V28" s="182" t="s">
        <v>1399</v>
      </c>
      <c r="W28" s="172">
        <v>3227000</v>
      </c>
      <c r="X28" s="172" t="s">
        <v>1396</v>
      </c>
      <c r="Y28" s="172" t="s">
        <v>21</v>
      </c>
      <c r="Z28" s="172">
        <v>2</v>
      </c>
      <c r="AA28" s="172" t="s">
        <v>1398</v>
      </c>
      <c r="AB28" s="172" t="s">
        <v>1397</v>
      </c>
      <c r="AC28" s="173">
        <v>43790</v>
      </c>
      <c r="AD28" s="182" t="s">
        <v>2756</v>
      </c>
      <c r="AE28" s="180">
        <v>2582000</v>
      </c>
      <c r="AF28" s="180" t="s">
        <v>2753</v>
      </c>
      <c r="AG28" s="180" t="s">
        <v>59</v>
      </c>
      <c r="AH28" s="180">
        <v>3</v>
      </c>
      <c r="AI28" s="180" t="s">
        <v>2755</v>
      </c>
      <c r="AJ28" s="180" t="s">
        <v>2754</v>
      </c>
      <c r="AK28" s="181">
        <v>44225</v>
      </c>
      <c r="AL28" s="182" t="s">
        <v>2760</v>
      </c>
      <c r="AM28" s="172">
        <v>314000</v>
      </c>
      <c r="AN28" s="172" t="s">
        <v>2757</v>
      </c>
      <c r="AO28" s="172" t="s">
        <v>59</v>
      </c>
      <c r="AP28" s="172">
        <v>3</v>
      </c>
      <c r="AQ28" s="172" t="s">
        <v>2759</v>
      </c>
      <c r="AR28" s="172" t="s">
        <v>2758</v>
      </c>
      <c r="AS28" s="173">
        <v>44225</v>
      </c>
      <c r="AT28" s="183" t="s">
        <v>364</v>
      </c>
      <c r="AU28" s="180" t="s">
        <v>14</v>
      </c>
      <c r="AV28" s="180">
        <v>0</v>
      </c>
      <c r="AW28" s="180" t="s">
        <v>21</v>
      </c>
      <c r="AX28" s="180">
        <v>2</v>
      </c>
      <c r="AY28" s="180" t="s">
        <v>358</v>
      </c>
      <c r="AZ28" s="180">
        <v>0</v>
      </c>
      <c r="BA28" s="181">
        <v>43509</v>
      </c>
      <c r="BB28" s="182" t="s">
        <v>363</v>
      </c>
      <c r="BC28" s="172" t="s">
        <v>14</v>
      </c>
      <c r="BD28" s="172">
        <v>0</v>
      </c>
      <c r="BE28" s="172" t="s">
        <v>21</v>
      </c>
      <c r="BF28" s="172">
        <v>2</v>
      </c>
      <c r="BG28" s="172" t="s">
        <v>358</v>
      </c>
      <c r="BH28" s="172">
        <v>0</v>
      </c>
      <c r="BI28" s="173">
        <v>43509</v>
      </c>
      <c r="BJ28" s="183" t="s">
        <v>2763</v>
      </c>
      <c r="BK28" s="183">
        <v>0</v>
      </c>
      <c r="BL28" s="183" t="s">
        <v>2761</v>
      </c>
      <c r="BM28" s="183" t="s">
        <v>59</v>
      </c>
      <c r="BN28" s="183">
        <v>3</v>
      </c>
      <c r="BO28" s="183" t="s">
        <v>2762</v>
      </c>
      <c r="BP28" s="180" t="s">
        <v>694</v>
      </c>
      <c r="BQ28" s="184">
        <v>44225</v>
      </c>
      <c r="BR28" s="182" t="s">
        <v>359</v>
      </c>
      <c r="BS28" s="176" t="s">
        <v>14</v>
      </c>
      <c r="BT28" s="176">
        <v>0</v>
      </c>
      <c r="BU28" s="176" t="s">
        <v>21</v>
      </c>
      <c r="BV28" s="176">
        <v>2</v>
      </c>
      <c r="BW28" s="176" t="s">
        <v>358</v>
      </c>
      <c r="BX28" s="176">
        <v>0</v>
      </c>
      <c r="BY28" s="173">
        <v>43509</v>
      </c>
      <c r="BZ28" s="183" t="s">
        <v>360</v>
      </c>
      <c r="CA28" s="183" t="s">
        <v>14</v>
      </c>
      <c r="CB28" s="183">
        <v>0</v>
      </c>
      <c r="CC28" s="183" t="s">
        <v>14</v>
      </c>
      <c r="CD28" s="183" t="s">
        <v>14</v>
      </c>
      <c r="CE28" s="183" t="s">
        <v>358</v>
      </c>
      <c r="CF28" s="183">
        <v>0</v>
      </c>
      <c r="CG28" s="184">
        <v>43509</v>
      </c>
      <c r="CH28" s="182" t="s">
        <v>7739</v>
      </c>
      <c r="CI28" s="183" t="e">
        <v>#N/A</v>
      </c>
      <c r="CJ28" s="183" t="e">
        <v>#N/A</v>
      </c>
      <c r="CK28" s="183" t="e">
        <v>#N/A</v>
      </c>
      <c r="CL28" s="183" t="e">
        <v>#N/A</v>
      </c>
      <c r="CM28" s="183" t="e">
        <v>#N/A</v>
      </c>
      <c r="CN28" s="183" t="e">
        <v>#N/A</v>
      </c>
      <c r="CO28" s="185" t="e">
        <v>#N/A</v>
      </c>
      <c r="CP28" s="183" t="s">
        <v>1395</v>
      </c>
      <c r="CQ28" s="176" t="s">
        <v>14</v>
      </c>
      <c r="CR28" s="176" t="s">
        <v>14</v>
      </c>
      <c r="CS28" s="176" t="s">
        <v>14</v>
      </c>
      <c r="CT28" s="176" t="s">
        <v>14</v>
      </c>
      <c r="CU28" s="176" t="s">
        <v>1394</v>
      </c>
      <c r="CV28" s="176" t="s">
        <v>14</v>
      </c>
      <c r="CW28" s="173">
        <v>43790</v>
      </c>
      <c r="CX28" s="183" t="s">
        <v>2281</v>
      </c>
      <c r="CY28" s="180">
        <v>2582000</v>
      </c>
      <c r="CZ28" s="180" t="s">
        <v>2272</v>
      </c>
      <c r="DA28" s="180" t="s">
        <v>59</v>
      </c>
      <c r="DB28" s="180">
        <v>3</v>
      </c>
      <c r="DC28" s="180" t="s">
        <v>2274</v>
      </c>
      <c r="DD28" s="180" t="s">
        <v>2273</v>
      </c>
      <c r="DE28" s="186">
        <v>44164</v>
      </c>
      <c r="DF28" s="182" t="s">
        <v>2279</v>
      </c>
      <c r="DG28" s="172">
        <v>645000</v>
      </c>
      <c r="DH28" s="176" t="s">
        <v>2276</v>
      </c>
      <c r="DI28" s="176" t="s">
        <v>59</v>
      </c>
      <c r="DJ28" s="176">
        <v>3</v>
      </c>
      <c r="DK28" s="176" t="s">
        <v>2278</v>
      </c>
      <c r="DL28" s="176" t="s">
        <v>2277</v>
      </c>
      <c r="DM28" s="173">
        <v>44164</v>
      </c>
      <c r="DN28" s="183" t="s">
        <v>2283</v>
      </c>
      <c r="DO28" s="180">
        <v>0</v>
      </c>
      <c r="DP28" s="183" t="s">
        <v>2272</v>
      </c>
      <c r="DQ28" s="183" t="s">
        <v>59</v>
      </c>
      <c r="DR28" s="183">
        <v>3</v>
      </c>
      <c r="DS28" s="183" t="s">
        <v>2274</v>
      </c>
      <c r="DT28" s="183" t="s">
        <v>2273</v>
      </c>
      <c r="DU28" s="184">
        <v>44164</v>
      </c>
      <c r="DV28" s="182" t="s">
        <v>2280</v>
      </c>
      <c r="DW28" s="172">
        <v>2582000</v>
      </c>
      <c r="DX28" s="176" t="s">
        <v>2272</v>
      </c>
      <c r="DY28" s="176" t="s">
        <v>59</v>
      </c>
      <c r="DZ28" s="176">
        <v>3</v>
      </c>
      <c r="EA28" s="176" t="s">
        <v>2274</v>
      </c>
      <c r="EB28" s="176" t="s">
        <v>2273</v>
      </c>
      <c r="EC28" s="173">
        <v>44164</v>
      </c>
      <c r="ED28" s="183" t="s">
        <v>2282</v>
      </c>
      <c r="EE28" s="180">
        <v>0</v>
      </c>
      <c r="EF28" s="183" t="s">
        <v>2272</v>
      </c>
      <c r="EG28" s="183" t="s">
        <v>59</v>
      </c>
      <c r="EH28" s="183">
        <v>3</v>
      </c>
      <c r="EI28" s="183" t="s">
        <v>2274</v>
      </c>
      <c r="EJ28" s="183" t="s">
        <v>2273</v>
      </c>
      <c r="EK28" s="184">
        <v>44164</v>
      </c>
      <c r="EL28" s="182" t="s">
        <v>2275</v>
      </c>
      <c r="EM28" s="172">
        <v>0</v>
      </c>
      <c r="EN28" s="176" t="s">
        <v>2272</v>
      </c>
      <c r="EO28" s="176" t="s">
        <v>59</v>
      </c>
      <c r="EP28" s="176">
        <v>3</v>
      </c>
      <c r="EQ28" s="176" t="s">
        <v>2274</v>
      </c>
      <c r="ER28" s="176" t="s">
        <v>2273</v>
      </c>
      <c r="ES28" s="173">
        <v>44164</v>
      </c>
      <c r="ET28" s="183" t="s">
        <v>2764</v>
      </c>
      <c r="EU28" s="183">
        <v>0</v>
      </c>
      <c r="EV28" s="183" t="s">
        <v>2761</v>
      </c>
      <c r="EW28" s="183" t="s">
        <v>59</v>
      </c>
      <c r="EX28" s="183">
        <v>3</v>
      </c>
      <c r="EY28" s="183" t="s">
        <v>2762</v>
      </c>
      <c r="EZ28" s="183" t="s">
        <v>694</v>
      </c>
      <c r="FA28" s="184">
        <v>44225</v>
      </c>
      <c r="FB28" s="182" t="s">
        <v>362</v>
      </c>
      <c r="FC28" s="176">
        <v>5</v>
      </c>
      <c r="FD28" s="176">
        <v>0</v>
      </c>
      <c r="FE28" s="176" t="s">
        <v>21</v>
      </c>
      <c r="FF28" s="176">
        <v>2</v>
      </c>
      <c r="FG28" s="176" t="s">
        <v>361</v>
      </c>
      <c r="FH28" s="176">
        <v>0</v>
      </c>
      <c r="FI28" s="173">
        <v>43509</v>
      </c>
      <c r="FJ28" s="182" t="s">
        <v>365</v>
      </c>
      <c r="FK28" s="183" t="s">
        <v>14</v>
      </c>
      <c r="FL28" s="183">
        <v>0</v>
      </c>
      <c r="FM28" s="183" t="s">
        <v>21</v>
      </c>
      <c r="FN28" s="183">
        <v>2</v>
      </c>
      <c r="FO28" s="183" t="s">
        <v>358</v>
      </c>
      <c r="FP28" s="180">
        <v>0</v>
      </c>
      <c r="FQ28" s="181">
        <v>43509</v>
      </c>
      <c r="FR28" s="182" t="s">
        <v>366</v>
      </c>
      <c r="FS28" s="176" t="s">
        <v>14</v>
      </c>
      <c r="FT28" s="176">
        <v>0</v>
      </c>
      <c r="FU28" s="176" t="s">
        <v>21</v>
      </c>
      <c r="FV28" s="176">
        <v>2</v>
      </c>
      <c r="FW28" s="176" t="s">
        <v>358</v>
      </c>
      <c r="FX28" s="176">
        <v>0</v>
      </c>
      <c r="FY28" s="173">
        <v>43509</v>
      </c>
      <c r="FZ28" s="183" t="s">
        <v>3495</v>
      </c>
      <c r="GA28" s="183">
        <v>3</v>
      </c>
      <c r="GB28" s="183" t="s">
        <v>3205</v>
      </c>
      <c r="GC28" s="183" t="s">
        <v>21</v>
      </c>
      <c r="GD28" s="183">
        <v>2</v>
      </c>
      <c r="GE28" s="183" t="s">
        <v>14</v>
      </c>
      <c r="GF28" s="183" t="s">
        <v>14</v>
      </c>
      <c r="GG28" s="184">
        <v>44350</v>
      </c>
      <c r="GH28" s="182" t="s">
        <v>3501</v>
      </c>
      <c r="GI28" s="176">
        <v>1</v>
      </c>
      <c r="GJ28" s="176" t="s">
        <v>3205</v>
      </c>
      <c r="GK28" s="176" t="s">
        <v>21</v>
      </c>
      <c r="GL28" s="176">
        <v>2</v>
      </c>
      <c r="GM28" s="176" t="s">
        <v>14</v>
      </c>
      <c r="GN28" s="176" t="s">
        <v>14</v>
      </c>
      <c r="GO28" s="173">
        <v>44350</v>
      </c>
      <c r="GP28" s="183" t="s">
        <v>3496</v>
      </c>
      <c r="GQ28" s="183">
        <v>2</v>
      </c>
      <c r="GR28" s="183" t="s">
        <v>3205</v>
      </c>
      <c r="GS28" s="183" t="s">
        <v>21</v>
      </c>
      <c r="GT28" s="183">
        <v>2</v>
      </c>
      <c r="GU28" s="183" t="s">
        <v>14</v>
      </c>
      <c r="GV28" s="183" t="s">
        <v>14</v>
      </c>
      <c r="GW28" s="184">
        <v>44350</v>
      </c>
      <c r="GX28" s="182" t="s">
        <v>3502</v>
      </c>
      <c r="GY28" s="176">
        <v>0</v>
      </c>
      <c r="GZ28" s="176" t="s">
        <v>3205</v>
      </c>
      <c r="HA28" s="176" t="s">
        <v>21</v>
      </c>
      <c r="HB28" s="176">
        <v>2</v>
      </c>
      <c r="HC28" s="176" t="s">
        <v>14</v>
      </c>
      <c r="HD28" s="176" t="s">
        <v>14</v>
      </c>
      <c r="HE28" s="173">
        <v>44350</v>
      </c>
      <c r="HF28" s="183" t="s">
        <v>3494</v>
      </c>
      <c r="HG28" s="183">
        <v>3</v>
      </c>
      <c r="HH28" s="183" t="s">
        <v>3205</v>
      </c>
      <c r="HI28" s="183" t="s">
        <v>21</v>
      </c>
      <c r="HJ28" s="183">
        <v>2</v>
      </c>
      <c r="HK28" s="183" t="s">
        <v>14</v>
      </c>
      <c r="HL28" s="183" t="s">
        <v>14</v>
      </c>
      <c r="HM28" s="184">
        <v>44350</v>
      </c>
      <c r="HN28" s="182" t="s">
        <v>3500</v>
      </c>
      <c r="HO28" s="176">
        <v>0</v>
      </c>
      <c r="HP28" s="176" t="s">
        <v>3205</v>
      </c>
      <c r="HQ28" s="176" t="s">
        <v>21</v>
      </c>
      <c r="HR28" s="176">
        <v>2</v>
      </c>
      <c r="HS28" s="176" t="s">
        <v>14</v>
      </c>
      <c r="HT28" s="176" t="s">
        <v>14</v>
      </c>
      <c r="HU28" s="173">
        <v>44350</v>
      </c>
      <c r="HV28" s="183" t="s">
        <v>3497</v>
      </c>
      <c r="HW28" s="183">
        <v>0</v>
      </c>
      <c r="HX28" s="183" t="s">
        <v>3205</v>
      </c>
      <c r="HY28" s="183" t="s">
        <v>21</v>
      </c>
      <c r="HZ28" s="183">
        <v>2</v>
      </c>
      <c r="IA28" s="183" t="s">
        <v>14</v>
      </c>
      <c r="IB28" s="183" t="s">
        <v>14</v>
      </c>
      <c r="IC28" s="184">
        <v>44350</v>
      </c>
      <c r="ID28" s="182" t="s">
        <v>3499</v>
      </c>
      <c r="IE28" s="176">
        <v>2</v>
      </c>
      <c r="IF28" s="176" t="s">
        <v>3205</v>
      </c>
      <c r="IG28" s="176" t="s">
        <v>21</v>
      </c>
      <c r="IH28" s="176">
        <v>2</v>
      </c>
      <c r="II28" s="176" t="s">
        <v>14</v>
      </c>
      <c r="IJ28" s="176" t="s">
        <v>14</v>
      </c>
      <c r="IK28" s="173">
        <v>44350</v>
      </c>
      <c r="IL28" s="183" t="s">
        <v>3498</v>
      </c>
      <c r="IM28" s="183">
        <v>1</v>
      </c>
      <c r="IN28" s="183" t="s">
        <v>3205</v>
      </c>
      <c r="IO28" s="183" t="s">
        <v>21</v>
      </c>
      <c r="IP28" s="183">
        <v>2</v>
      </c>
      <c r="IQ28" s="183" t="s">
        <v>14</v>
      </c>
      <c r="IR28" s="183" t="s">
        <v>14</v>
      </c>
      <c r="IS28" s="184">
        <v>44350</v>
      </c>
    </row>
    <row r="29" spans="1:253" s="276" customFormat="1" ht="12.75" customHeight="1" x14ac:dyDescent="0.25">
      <c r="A29" s="276" t="s">
        <v>468</v>
      </c>
      <c r="B29" s="276" t="s">
        <v>7413</v>
      </c>
      <c r="C29" s="276" t="s">
        <v>469</v>
      </c>
      <c r="D29" s="276" t="s">
        <v>470</v>
      </c>
      <c r="E29" s="276" t="s">
        <v>6921</v>
      </c>
      <c r="F29" s="276" t="s">
        <v>2491</v>
      </c>
      <c r="G29" s="171">
        <v>47077000</v>
      </c>
      <c r="H29" s="172" t="s">
        <v>2141</v>
      </c>
      <c r="I29" s="172" t="s">
        <v>41</v>
      </c>
      <c r="J29" s="172">
        <v>1</v>
      </c>
      <c r="K29" s="172" t="s">
        <v>2490</v>
      </c>
      <c r="L29" s="172" t="s">
        <v>2489</v>
      </c>
      <c r="M29" s="173">
        <v>44224</v>
      </c>
      <c r="N29" s="182" t="s">
        <v>2532</v>
      </c>
      <c r="O29" s="174">
        <v>92610</v>
      </c>
      <c r="P29" s="174" t="s">
        <v>2529</v>
      </c>
      <c r="Q29" s="174" t="s">
        <v>21</v>
      </c>
      <c r="R29" s="174">
        <v>2</v>
      </c>
      <c r="S29" s="174" t="s">
        <v>2531</v>
      </c>
      <c r="T29" s="174" t="s">
        <v>2530</v>
      </c>
      <c r="U29" s="175">
        <v>44224</v>
      </c>
      <c r="V29" s="182" t="s">
        <v>2534</v>
      </c>
      <c r="W29" s="172">
        <v>11983000</v>
      </c>
      <c r="X29" s="172" t="s">
        <v>2529</v>
      </c>
      <c r="Y29" s="172" t="s">
        <v>21</v>
      </c>
      <c r="Z29" s="172">
        <v>2</v>
      </c>
      <c r="AA29" s="172" t="s">
        <v>2533</v>
      </c>
      <c r="AB29" s="172" t="s">
        <v>2530</v>
      </c>
      <c r="AC29" s="173">
        <v>44224</v>
      </c>
      <c r="AD29" s="182" t="s">
        <v>4620</v>
      </c>
      <c r="AE29" s="180">
        <v>115000</v>
      </c>
      <c r="AF29" s="180" t="s">
        <v>4617</v>
      </c>
      <c r="AG29" s="180" t="s">
        <v>21</v>
      </c>
      <c r="AH29" s="180">
        <v>2</v>
      </c>
      <c r="AI29" s="180" t="s">
        <v>4619</v>
      </c>
      <c r="AJ29" s="180" t="s">
        <v>4618</v>
      </c>
      <c r="AK29" s="181">
        <v>44376</v>
      </c>
      <c r="AL29" s="182" t="s">
        <v>4622</v>
      </c>
      <c r="AM29" s="172">
        <v>115000</v>
      </c>
      <c r="AN29" s="172" t="s">
        <v>4617</v>
      </c>
      <c r="AO29" s="172" t="s">
        <v>21</v>
      </c>
      <c r="AP29" s="172">
        <v>2</v>
      </c>
      <c r="AQ29" s="172" t="s">
        <v>4621</v>
      </c>
      <c r="AR29" s="172" t="s">
        <v>4618</v>
      </c>
      <c r="AS29" s="173">
        <v>44376</v>
      </c>
      <c r="AT29" s="183" t="s">
        <v>477</v>
      </c>
      <c r="AU29" s="180" t="s">
        <v>14</v>
      </c>
      <c r="AV29" s="180">
        <v>0</v>
      </c>
      <c r="AW29" s="180" t="s">
        <v>21</v>
      </c>
      <c r="AX29" s="180">
        <v>2</v>
      </c>
      <c r="AY29" s="180">
        <v>0</v>
      </c>
      <c r="AZ29" s="180">
        <v>0</v>
      </c>
      <c r="BA29" s="181">
        <v>43510</v>
      </c>
      <c r="BB29" s="182" t="s">
        <v>476</v>
      </c>
      <c r="BC29" s="172" t="s">
        <v>14</v>
      </c>
      <c r="BD29" s="172">
        <v>0</v>
      </c>
      <c r="BE29" s="172" t="s">
        <v>21</v>
      </c>
      <c r="BF29" s="172">
        <v>2</v>
      </c>
      <c r="BG29" s="172">
        <v>0</v>
      </c>
      <c r="BH29" s="172">
        <v>0</v>
      </c>
      <c r="BI29" s="173">
        <v>43510</v>
      </c>
      <c r="BJ29" s="183" t="s">
        <v>4626</v>
      </c>
      <c r="BK29" s="183">
        <v>131</v>
      </c>
      <c r="BL29" s="183" t="s">
        <v>4623</v>
      </c>
      <c r="BM29" s="183" t="s">
        <v>21</v>
      </c>
      <c r="BN29" s="183">
        <v>2</v>
      </c>
      <c r="BO29" s="183" t="s">
        <v>4625</v>
      </c>
      <c r="BP29" s="180" t="s">
        <v>4624</v>
      </c>
      <c r="BQ29" s="184">
        <v>44376</v>
      </c>
      <c r="BR29" s="182" t="s">
        <v>471</v>
      </c>
      <c r="BS29" s="176" t="s">
        <v>14</v>
      </c>
      <c r="BT29" s="176">
        <v>0</v>
      </c>
      <c r="BU29" s="176" t="s">
        <v>21</v>
      </c>
      <c r="BV29" s="176">
        <v>2</v>
      </c>
      <c r="BW29" s="176">
        <v>0</v>
      </c>
      <c r="BX29" s="176">
        <v>0</v>
      </c>
      <c r="BY29" s="173">
        <v>43510</v>
      </c>
      <c r="BZ29" s="183" t="s">
        <v>472</v>
      </c>
      <c r="CA29" s="183" t="s">
        <v>14</v>
      </c>
      <c r="CB29" s="183">
        <v>0</v>
      </c>
      <c r="CC29" s="183" t="s">
        <v>14</v>
      </c>
      <c r="CD29" s="183" t="s">
        <v>14</v>
      </c>
      <c r="CE29" s="183">
        <v>0</v>
      </c>
      <c r="CF29" s="183">
        <v>0</v>
      </c>
      <c r="CG29" s="184">
        <v>43510</v>
      </c>
      <c r="CH29" s="182" t="s">
        <v>7740</v>
      </c>
      <c r="CI29" s="183" t="e">
        <v>#N/A</v>
      </c>
      <c r="CJ29" s="183" t="e">
        <v>#N/A</v>
      </c>
      <c r="CK29" s="183" t="e">
        <v>#N/A</v>
      </c>
      <c r="CL29" s="183" t="e">
        <v>#N/A</v>
      </c>
      <c r="CM29" s="183" t="e">
        <v>#N/A</v>
      </c>
      <c r="CN29" s="183" t="e">
        <v>#N/A</v>
      </c>
      <c r="CO29" s="185" t="e">
        <v>#N/A</v>
      </c>
      <c r="CP29" s="183" t="s">
        <v>475</v>
      </c>
      <c r="CQ29" s="176" t="s">
        <v>14</v>
      </c>
      <c r="CR29" s="176">
        <v>0</v>
      </c>
      <c r="CS29" s="176" t="s">
        <v>21</v>
      </c>
      <c r="CT29" s="176">
        <v>2</v>
      </c>
      <c r="CU29" s="176">
        <v>0</v>
      </c>
      <c r="CV29" s="176">
        <v>0</v>
      </c>
      <c r="CW29" s="173">
        <v>43510</v>
      </c>
      <c r="CX29" s="183" t="s">
        <v>4632</v>
      </c>
      <c r="CY29" s="180">
        <v>115000</v>
      </c>
      <c r="CZ29" s="180" t="s">
        <v>4617</v>
      </c>
      <c r="DA29" s="180" t="s">
        <v>21</v>
      </c>
      <c r="DB29" s="180">
        <v>2</v>
      </c>
      <c r="DC29" s="180" t="s">
        <v>4631</v>
      </c>
      <c r="DD29" s="180" t="s">
        <v>4618</v>
      </c>
      <c r="DE29" s="186">
        <v>44376</v>
      </c>
      <c r="DF29" s="182" t="s">
        <v>4633</v>
      </c>
      <c r="DG29" s="172">
        <v>11868000</v>
      </c>
      <c r="DH29" s="176" t="s">
        <v>4617</v>
      </c>
      <c r="DI29" s="176" t="s">
        <v>21</v>
      </c>
      <c r="DJ29" s="176">
        <v>2</v>
      </c>
      <c r="DK29" s="176" t="s">
        <v>4631</v>
      </c>
      <c r="DL29" s="176" t="s">
        <v>4618</v>
      </c>
      <c r="DM29" s="173">
        <v>44376</v>
      </c>
      <c r="DN29" s="183" t="s">
        <v>4634</v>
      </c>
      <c r="DO29" s="180">
        <v>0</v>
      </c>
      <c r="DP29" s="183" t="s">
        <v>4617</v>
      </c>
      <c r="DQ29" s="183" t="s">
        <v>21</v>
      </c>
      <c r="DR29" s="183">
        <v>2</v>
      </c>
      <c r="DS29" s="183" t="s">
        <v>4631</v>
      </c>
      <c r="DT29" s="183" t="s">
        <v>4618</v>
      </c>
      <c r="DU29" s="184">
        <v>44376</v>
      </c>
      <c r="DV29" s="182" t="s">
        <v>4635</v>
      </c>
      <c r="DW29" s="172">
        <v>115000</v>
      </c>
      <c r="DX29" s="176" t="s">
        <v>4617</v>
      </c>
      <c r="DY29" s="176" t="s">
        <v>21</v>
      </c>
      <c r="DZ29" s="176">
        <v>2</v>
      </c>
      <c r="EA29" s="176" t="s">
        <v>4631</v>
      </c>
      <c r="EB29" s="176" t="s">
        <v>4618</v>
      </c>
      <c r="EC29" s="173">
        <v>44376</v>
      </c>
      <c r="ED29" s="183" t="s">
        <v>4636</v>
      </c>
      <c r="EE29" s="180">
        <v>0</v>
      </c>
      <c r="EF29" s="183" t="s">
        <v>4617</v>
      </c>
      <c r="EG29" s="183" t="s">
        <v>21</v>
      </c>
      <c r="EH29" s="183">
        <v>2</v>
      </c>
      <c r="EI29" s="183" t="s">
        <v>4631</v>
      </c>
      <c r="EJ29" s="183" t="s">
        <v>4618</v>
      </c>
      <c r="EK29" s="184">
        <v>44376</v>
      </c>
      <c r="EL29" s="182" t="s">
        <v>4637</v>
      </c>
      <c r="EM29" s="172">
        <v>0</v>
      </c>
      <c r="EN29" s="176" t="s">
        <v>4617</v>
      </c>
      <c r="EO29" s="176" t="s">
        <v>21</v>
      </c>
      <c r="EP29" s="176">
        <v>2</v>
      </c>
      <c r="EQ29" s="176" t="s">
        <v>4631</v>
      </c>
      <c r="ER29" s="176" t="s">
        <v>4618</v>
      </c>
      <c r="ES29" s="173">
        <v>44376</v>
      </c>
      <c r="ET29" s="183" t="s">
        <v>4630</v>
      </c>
      <c r="EU29" s="183">
        <v>131</v>
      </c>
      <c r="EV29" s="183" t="s">
        <v>4627</v>
      </c>
      <c r="EW29" s="183" t="s">
        <v>21</v>
      </c>
      <c r="EX29" s="183">
        <v>2</v>
      </c>
      <c r="EY29" s="183" t="s">
        <v>4629</v>
      </c>
      <c r="EZ29" s="183" t="s">
        <v>4628</v>
      </c>
      <c r="FA29" s="184">
        <v>44376</v>
      </c>
      <c r="FB29" s="182" t="s">
        <v>474</v>
      </c>
      <c r="FC29" s="176">
        <v>2</v>
      </c>
      <c r="FD29" s="176">
        <v>0</v>
      </c>
      <c r="FE29" s="176" t="s">
        <v>21</v>
      </c>
      <c r="FF29" s="176">
        <v>2</v>
      </c>
      <c r="FG29" s="176" t="s">
        <v>473</v>
      </c>
      <c r="FH29" s="176">
        <v>0</v>
      </c>
      <c r="FI29" s="173">
        <v>43510</v>
      </c>
      <c r="FJ29" s="182" t="s">
        <v>478</v>
      </c>
      <c r="FK29" s="183" t="s">
        <v>14</v>
      </c>
      <c r="FL29" s="183">
        <v>0</v>
      </c>
      <c r="FM29" s="183" t="s">
        <v>21</v>
      </c>
      <c r="FN29" s="183">
        <v>2</v>
      </c>
      <c r="FO29" s="183">
        <v>0</v>
      </c>
      <c r="FP29" s="180">
        <v>0</v>
      </c>
      <c r="FQ29" s="181">
        <v>43510</v>
      </c>
      <c r="FR29" s="182" t="s">
        <v>479</v>
      </c>
      <c r="FS29" s="176" t="s">
        <v>14</v>
      </c>
      <c r="FT29" s="176">
        <v>0</v>
      </c>
      <c r="FU29" s="176" t="s">
        <v>21</v>
      </c>
      <c r="FV29" s="176">
        <v>2</v>
      </c>
      <c r="FW29" s="176">
        <v>0</v>
      </c>
      <c r="FX29" s="176">
        <v>0</v>
      </c>
      <c r="FY29" s="173">
        <v>43510</v>
      </c>
      <c r="FZ29" s="183" t="s">
        <v>3285</v>
      </c>
      <c r="GA29" s="183">
        <v>0</v>
      </c>
      <c r="GB29" s="183" t="s">
        <v>3205</v>
      </c>
      <c r="GC29" s="183" t="s">
        <v>21</v>
      </c>
      <c r="GD29" s="183">
        <v>2</v>
      </c>
      <c r="GE29" s="183" t="s">
        <v>14</v>
      </c>
      <c r="GF29" s="183" t="s">
        <v>14</v>
      </c>
      <c r="GG29" s="184">
        <v>44346</v>
      </c>
      <c r="GH29" s="182" t="s">
        <v>3291</v>
      </c>
      <c r="GI29" s="176">
        <v>0</v>
      </c>
      <c r="GJ29" s="176" t="s">
        <v>3205</v>
      </c>
      <c r="GK29" s="176" t="s">
        <v>21</v>
      </c>
      <c r="GL29" s="176">
        <v>2</v>
      </c>
      <c r="GM29" s="176" t="s">
        <v>14</v>
      </c>
      <c r="GN29" s="176" t="s">
        <v>14</v>
      </c>
      <c r="GO29" s="173">
        <v>44346</v>
      </c>
      <c r="GP29" s="183" t="s">
        <v>3286</v>
      </c>
      <c r="GQ29" s="183">
        <v>0</v>
      </c>
      <c r="GR29" s="183" t="s">
        <v>3205</v>
      </c>
      <c r="GS29" s="183" t="s">
        <v>21</v>
      </c>
      <c r="GT29" s="183">
        <v>2</v>
      </c>
      <c r="GU29" s="183" t="s">
        <v>14</v>
      </c>
      <c r="GV29" s="183" t="s">
        <v>14</v>
      </c>
      <c r="GW29" s="184">
        <v>44346</v>
      </c>
      <c r="GX29" s="182" t="s">
        <v>3292</v>
      </c>
      <c r="GY29" s="176">
        <v>0</v>
      </c>
      <c r="GZ29" s="176" t="s">
        <v>3205</v>
      </c>
      <c r="HA29" s="176" t="s">
        <v>21</v>
      </c>
      <c r="HB29" s="176">
        <v>2</v>
      </c>
      <c r="HC29" s="176" t="s">
        <v>14</v>
      </c>
      <c r="HD29" s="176" t="s">
        <v>14</v>
      </c>
      <c r="HE29" s="173">
        <v>44346</v>
      </c>
      <c r="HF29" s="183" t="s">
        <v>3284</v>
      </c>
      <c r="HG29" s="183">
        <v>0</v>
      </c>
      <c r="HH29" s="183" t="s">
        <v>3205</v>
      </c>
      <c r="HI29" s="183" t="s">
        <v>21</v>
      </c>
      <c r="HJ29" s="183">
        <v>2</v>
      </c>
      <c r="HK29" s="183" t="s">
        <v>14</v>
      </c>
      <c r="HL29" s="183" t="s">
        <v>14</v>
      </c>
      <c r="HM29" s="184">
        <v>44346</v>
      </c>
      <c r="HN29" s="182" t="s">
        <v>3290</v>
      </c>
      <c r="HO29" s="176">
        <v>2</v>
      </c>
      <c r="HP29" s="176" t="s">
        <v>3205</v>
      </c>
      <c r="HQ29" s="176" t="s">
        <v>21</v>
      </c>
      <c r="HR29" s="176">
        <v>2</v>
      </c>
      <c r="HS29" s="176" t="s">
        <v>14</v>
      </c>
      <c r="HT29" s="176" t="s">
        <v>14</v>
      </c>
      <c r="HU29" s="173">
        <v>44346</v>
      </c>
      <c r="HV29" s="183" t="s">
        <v>3287</v>
      </c>
      <c r="HW29" s="183">
        <v>0</v>
      </c>
      <c r="HX29" s="183" t="s">
        <v>3205</v>
      </c>
      <c r="HY29" s="183" t="s">
        <v>21</v>
      </c>
      <c r="HZ29" s="183">
        <v>2</v>
      </c>
      <c r="IA29" s="183" t="s">
        <v>14</v>
      </c>
      <c r="IB29" s="183" t="s">
        <v>14</v>
      </c>
      <c r="IC29" s="184">
        <v>44346</v>
      </c>
      <c r="ID29" s="182" t="s">
        <v>3289</v>
      </c>
      <c r="IE29" s="176">
        <v>0</v>
      </c>
      <c r="IF29" s="176" t="s">
        <v>3205</v>
      </c>
      <c r="IG29" s="176" t="s">
        <v>21</v>
      </c>
      <c r="IH29" s="176">
        <v>2</v>
      </c>
      <c r="II29" s="176" t="s">
        <v>14</v>
      </c>
      <c r="IJ29" s="176" t="s">
        <v>14</v>
      </c>
      <c r="IK29" s="173">
        <v>44346</v>
      </c>
      <c r="IL29" s="183" t="s">
        <v>3288</v>
      </c>
      <c r="IM29" s="183">
        <v>0</v>
      </c>
      <c r="IN29" s="183" t="s">
        <v>3205</v>
      </c>
      <c r="IO29" s="183" t="s">
        <v>21</v>
      </c>
      <c r="IP29" s="183">
        <v>2</v>
      </c>
      <c r="IQ29" s="183" t="s">
        <v>14</v>
      </c>
      <c r="IR29" s="183" t="s">
        <v>14</v>
      </c>
      <c r="IS29" s="184">
        <v>44346</v>
      </c>
    </row>
    <row r="30" spans="1:253" s="276" customFormat="1" ht="12.75" customHeight="1" x14ac:dyDescent="0.25">
      <c r="A30" s="276" t="s">
        <v>571</v>
      </c>
      <c r="B30" s="276" t="s">
        <v>7400</v>
      </c>
      <c r="C30" s="276" t="s">
        <v>572</v>
      </c>
      <c r="D30" s="276" t="s">
        <v>573</v>
      </c>
      <c r="E30" s="276" t="s">
        <v>6924</v>
      </c>
      <c r="F30" s="276" t="s">
        <v>4380</v>
      </c>
      <c r="G30" s="171">
        <v>103700000</v>
      </c>
      <c r="H30" s="172" t="s">
        <v>4377</v>
      </c>
      <c r="I30" s="172" t="s">
        <v>21</v>
      </c>
      <c r="J30" s="172">
        <v>2</v>
      </c>
      <c r="K30" s="172" t="s">
        <v>4379</v>
      </c>
      <c r="L30" s="172" t="s">
        <v>4378</v>
      </c>
      <c r="M30" s="173">
        <v>44363</v>
      </c>
      <c r="N30" s="182" t="s">
        <v>4384</v>
      </c>
      <c r="O30" s="174">
        <v>1063652</v>
      </c>
      <c r="P30" s="174" t="s">
        <v>4381</v>
      </c>
      <c r="Q30" s="174" t="s">
        <v>21</v>
      </c>
      <c r="R30" s="174">
        <v>2</v>
      </c>
      <c r="S30" s="174" t="s">
        <v>4383</v>
      </c>
      <c r="T30" s="174" t="s">
        <v>4382</v>
      </c>
      <c r="U30" s="175">
        <v>44363</v>
      </c>
      <c r="V30" s="182" t="s">
        <v>4386</v>
      </c>
      <c r="W30" s="172">
        <v>103700000</v>
      </c>
      <c r="X30" s="172" t="s">
        <v>4377</v>
      </c>
      <c r="Y30" s="172" t="s">
        <v>21</v>
      </c>
      <c r="Z30" s="172">
        <v>2</v>
      </c>
      <c r="AA30" s="172" t="s">
        <v>4385</v>
      </c>
      <c r="AB30" s="172" t="s">
        <v>4378</v>
      </c>
      <c r="AC30" s="173">
        <v>44363</v>
      </c>
      <c r="AD30" s="182" t="s">
        <v>4388</v>
      </c>
      <c r="AE30" s="180">
        <v>103700000</v>
      </c>
      <c r="AF30" s="180" t="s">
        <v>4377</v>
      </c>
      <c r="AG30" s="180" t="s">
        <v>21</v>
      </c>
      <c r="AH30" s="180">
        <v>2</v>
      </c>
      <c r="AI30" s="180" t="s">
        <v>4387</v>
      </c>
      <c r="AJ30" s="180" t="s">
        <v>4378</v>
      </c>
      <c r="AK30" s="181">
        <v>44363</v>
      </c>
      <c r="AL30" s="182" t="s">
        <v>5583</v>
      </c>
      <c r="AM30" s="172">
        <v>6251000</v>
      </c>
      <c r="AN30" s="172" t="s">
        <v>5580</v>
      </c>
      <c r="AO30" s="172" t="s">
        <v>21</v>
      </c>
      <c r="AP30" s="172">
        <v>2</v>
      </c>
      <c r="AQ30" s="172" t="s">
        <v>5582</v>
      </c>
      <c r="AR30" s="172" t="s">
        <v>5581</v>
      </c>
      <c r="AS30" s="173">
        <v>44514</v>
      </c>
      <c r="AT30" s="183" t="s">
        <v>4391</v>
      </c>
      <c r="AU30" s="180">
        <v>0</v>
      </c>
      <c r="AV30" s="180" t="s">
        <v>14</v>
      </c>
      <c r="AW30" s="180" t="s">
        <v>14</v>
      </c>
      <c r="AX30" s="180" t="s">
        <v>14</v>
      </c>
      <c r="AY30" s="180" t="s">
        <v>4389</v>
      </c>
      <c r="AZ30" s="180" t="s">
        <v>14</v>
      </c>
      <c r="BA30" s="181">
        <v>44363</v>
      </c>
      <c r="BB30" s="182" t="s">
        <v>4390</v>
      </c>
      <c r="BC30" s="172">
        <v>0</v>
      </c>
      <c r="BD30" s="172" t="s">
        <v>14</v>
      </c>
      <c r="BE30" s="172" t="s">
        <v>14</v>
      </c>
      <c r="BF30" s="172" t="s">
        <v>14</v>
      </c>
      <c r="BG30" s="172" t="s">
        <v>4389</v>
      </c>
      <c r="BH30" s="172" t="s">
        <v>14</v>
      </c>
      <c r="BI30" s="173">
        <v>44363</v>
      </c>
      <c r="BJ30" s="183" t="s">
        <v>5586</v>
      </c>
      <c r="BK30" s="183">
        <v>9484</v>
      </c>
      <c r="BL30" s="183" t="s">
        <v>5584</v>
      </c>
      <c r="BM30" s="183" t="s">
        <v>59</v>
      </c>
      <c r="BN30" s="183">
        <v>3</v>
      </c>
      <c r="BO30" s="183" t="s">
        <v>5585</v>
      </c>
      <c r="BP30" s="180" t="s">
        <v>2074</v>
      </c>
      <c r="BQ30" s="184">
        <v>44514</v>
      </c>
      <c r="BR30" s="182" t="s">
        <v>577</v>
      </c>
      <c r="BS30" s="176" t="s">
        <v>14</v>
      </c>
      <c r="BT30" s="176" t="s">
        <v>574</v>
      </c>
      <c r="BU30" s="176" t="s">
        <v>21</v>
      </c>
      <c r="BV30" s="176">
        <v>2</v>
      </c>
      <c r="BW30" s="176" t="s">
        <v>576</v>
      </c>
      <c r="BX30" s="176" t="s">
        <v>575</v>
      </c>
      <c r="BY30" s="173">
        <v>43511</v>
      </c>
      <c r="BZ30" s="183" t="s">
        <v>578</v>
      </c>
      <c r="CA30" s="183" t="s">
        <v>14</v>
      </c>
      <c r="CB30" s="183" t="s">
        <v>574</v>
      </c>
      <c r="CC30" s="183" t="s">
        <v>21</v>
      </c>
      <c r="CD30" s="183">
        <v>2</v>
      </c>
      <c r="CE30" s="183" t="s">
        <v>576</v>
      </c>
      <c r="CF30" s="183" t="s">
        <v>575</v>
      </c>
      <c r="CG30" s="184">
        <v>43511</v>
      </c>
      <c r="CH30" s="182" t="s">
        <v>7741</v>
      </c>
      <c r="CI30" s="183" t="e">
        <v>#N/A</v>
      </c>
      <c r="CJ30" s="183" t="e">
        <v>#N/A</v>
      </c>
      <c r="CK30" s="183" t="e">
        <v>#N/A</v>
      </c>
      <c r="CL30" s="183" t="e">
        <v>#N/A</v>
      </c>
      <c r="CM30" s="183" t="e">
        <v>#N/A</v>
      </c>
      <c r="CN30" s="183" t="e">
        <v>#N/A</v>
      </c>
      <c r="CO30" s="185" t="e">
        <v>#N/A</v>
      </c>
      <c r="CP30" s="183" t="s">
        <v>580</v>
      </c>
      <c r="CQ30" s="176" t="s">
        <v>14</v>
      </c>
      <c r="CR30" s="176">
        <v>0</v>
      </c>
      <c r="CS30" s="176" t="s">
        <v>21</v>
      </c>
      <c r="CT30" s="176">
        <v>2</v>
      </c>
      <c r="CU30" s="176" t="s">
        <v>579</v>
      </c>
      <c r="CV30" s="176">
        <v>0</v>
      </c>
      <c r="CW30" s="173">
        <v>43511</v>
      </c>
      <c r="CX30" s="183" t="s">
        <v>4393</v>
      </c>
      <c r="CY30" s="180">
        <v>23500000</v>
      </c>
      <c r="CZ30" s="180" t="s">
        <v>4392</v>
      </c>
      <c r="DA30" s="180" t="s">
        <v>21</v>
      </c>
      <c r="DB30" s="180">
        <v>2</v>
      </c>
      <c r="DC30" s="180" t="s">
        <v>4398</v>
      </c>
      <c r="DD30" s="180" t="s">
        <v>4378</v>
      </c>
      <c r="DE30" s="186">
        <v>44363</v>
      </c>
      <c r="DF30" s="182" t="s">
        <v>4395</v>
      </c>
      <c r="DG30" s="172">
        <v>0</v>
      </c>
      <c r="DH30" s="176" t="s">
        <v>4392</v>
      </c>
      <c r="DI30" s="176" t="s">
        <v>21</v>
      </c>
      <c r="DJ30" s="176">
        <v>2</v>
      </c>
      <c r="DK30" s="176" t="s">
        <v>4394</v>
      </c>
      <c r="DL30" s="176" t="s">
        <v>4378</v>
      </c>
      <c r="DM30" s="173">
        <v>44363</v>
      </c>
      <c r="DN30" s="183" t="s">
        <v>4397</v>
      </c>
      <c r="DO30" s="180">
        <v>80200000</v>
      </c>
      <c r="DP30" s="183" t="s">
        <v>4392</v>
      </c>
      <c r="DQ30" s="183" t="s">
        <v>21</v>
      </c>
      <c r="DR30" s="183">
        <v>2</v>
      </c>
      <c r="DS30" s="183" t="s">
        <v>4396</v>
      </c>
      <c r="DT30" s="183" t="s">
        <v>4378</v>
      </c>
      <c r="DU30" s="184">
        <v>44363</v>
      </c>
      <c r="DV30" s="182" t="s">
        <v>4399</v>
      </c>
      <c r="DW30" s="172">
        <v>925000</v>
      </c>
      <c r="DX30" s="176" t="s">
        <v>4392</v>
      </c>
      <c r="DY30" s="176" t="s">
        <v>21</v>
      </c>
      <c r="DZ30" s="176">
        <v>2</v>
      </c>
      <c r="EA30" s="176" t="s">
        <v>4398</v>
      </c>
      <c r="EB30" s="176" t="s">
        <v>4378</v>
      </c>
      <c r="EC30" s="173">
        <v>44363</v>
      </c>
      <c r="ED30" s="183" t="s">
        <v>4400</v>
      </c>
      <c r="EE30" s="180">
        <v>17150000</v>
      </c>
      <c r="EF30" s="183" t="s">
        <v>4392</v>
      </c>
      <c r="EG30" s="183" t="s">
        <v>21</v>
      </c>
      <c r="EH30" s="183">
        <v>2</v>
      </c>
      <c r="EI30" s="183" t="s">
        <v>4398</v>
      </c>
      <c r="EJ30" s="183" t="s">
        <v>4378</v>
      </c>
      <c r="EK30" s="184">
        <v>44363</v>
      </c>
      <c r="EL30" s="182" t="s">
        <v>4401</v>
      </c>
      <c r="EM30" s="172">
        <v>5425000</v>
      </c>
      <c r="EN30" s="176" t="s">
        <v>4392</v>
      </c>
      <c r="EO30" s="176" t="s">
        <v>21</v>
      </c>
      <c r="EP30" s="176">
        <v>2</v>
      </c>
      <c r="EQ30" s="176" t="s">
        <v>4398</v>
      </c>
      <c r="ER30" s="176" t="s">
        <v>4378</v>
      </c>
      <c r="ES30" s="173">
        <v>44363</v>
      </c>
      <c r="ET30" s="183" t="s">
        <v>5587</v>
      </c>
      <c r="EU30" s="183">
        <v>9484</v>
      </c>
      <c r="EV30" s="183" t="s">
        <v>5584</v>
      </c>
      <c r="EW30" s="183" t="s">
        <v>59</v>
      </c>
      <c r="EX30" s="183">
        <v>3</v>
      </c>
      <c r="EY30" s="183" t="s">
        <v>5585</v>
      </c>
      <c r="EZ30" s="183" t="s">
        <v>2074</v>
      </c>
      <c r="FA30" s="184">
        <v>44514</v>
      </c>
      <c r="FB30" s="182" t="s">
        <v>4405</v>
      </c>
      <c r="FC30" s="176">
        <v>4</v>
      </c>
      <c r="FD30" s="176" t="s">
        <v>4402</v>
      </c>
      <c r="FE30" s="176" t="s">
        <v>41</v>
      </c>
      <c r="FF30" s="176">
        <v>1</v>
      </c>
      <c r="FG30" s="176" t="s">
        <v>4404</v>
      </c>
      <c r="FH30" s="176" t="s">
        <v>4403</v>
      </c>
      <c r="FI30" s="173">
        <v>44363</v>
      </c>
      <c r="FJ30" s="182" t="s">
        <v>4406</v>
      </c>
      <c r="FK30" s="183">
        <v>0</v>
      </c>
      <c r="FL30" s="183" t="s">
        <v>14</v>
      </c>
      <c r="FM30" s="183" t="s">
        <v>14</v>
      </c>
      <c r="FN30" s="183" t="s">
        <v>14</v>
      </c>
      <c r="FO30" s="183" t="s">
        <v>4389</v>
      </c>
      <c r="FP30" s="180" t="s">
        <v>14</v>
      </c>
      <c r="FQ30" s="181">
        <v>44363</v>
      </c>
      <c r="FR30" s="182" t="s">
        <v>4412</v>
      </c>
      <c r="FS30" s="176">
        <v>10000</v>
      </c>
      <c r="FT30" s="176" t="s">
        <v>4409</v>
      </c>
      <c r="FU30" s="176" t="s">
        <v>59</v>
      </c>
      <c r="FV30" s="176">
        <v>3</v>
      </c>
      <c r="FW30" s="176" t="s">
        <v>4411</v>
      </c>
      <c r="FX30" s="176" t="s">
        <v>4410</v>
      </c>
      <c r="FY30" s="173">
        <v>44363</v>
      </c>
      <c r="FZ30" s="183" t="s">
        <v>4289</v>
      </c>
      <c r="GA30" s="183">
        <v>2</v>
      </c>
      <c r="GB30" s="183" t="s">
        <v>3205</v>
      </c>
      <c r="GC30" s="183" t="s">
        <v>21</v>
      </c>
      <c r="GD30" s="183">
        <v>2</v>
      </c>
      <c r="GE30" s="183" t="s">
        <v>14</v>
      </c>
      <c r="GF30" s="183" t="s">
        <v>14</v>
      </c>
      <c r="GG30" s="184">
        <v>44360</v>
      </c>
      <c r="GH30" s="182" t="s">
        <v>4295</v>
      </c>
      <c r="GI30" s="176">
        <v>2</v>
      </c>
      <c r="GJ30" s="176" t="s">
        <v>3205</v>
      </c>
      <c r="GK30" s="176" t="s">
        <v>21</v>
      </c>
      <c r="GL30" s="176">
        <v>2</v>
      </c>
      <c r="GM30" s="176" t="s">
        <v>14</v>
      </c>
      <c r="GN30" s="176" t="s">
        <v>14</v>
      </c>
      <c r="GO30" s="173">
        <v>44360</v>
      </c>
      <c r="GP30" s="183" t="s">
        <v>4290</v>
      </c>
      <c r="GQ30" s="183">
        <v>3</v>
      </c>
      <c r="GR30" s="183" t="s">
        <v>3205</v>
      </c>
      <c r="GS30" s="183" t="s">
        <v>21</v>
      </c>
      <c r="GT30" s="183">
        <v>2</v>
      </c>
      <c r="GU30" s="183" t="s">
        <v>14</v>
      </c>
      <c r="GV30" s="183" t="s">
        <v>14</v>
      </c>
      <c r="GW30" s="184">
        <v>44360</v>
      </c>
      <c r="GX30" s="182" t="s">
        <v>4296</v>
      </c>
      <c r="GY30" s="176">
        <v>2</v>
      </c>
      <c r="GZ30" s="176" t="s">
        <v>3205</v>
      </c>
      <c r="HA30" s="176" t="s">
        <v>21</v>
      </c>
      <c r="HB30" s="176">
        <v>2</v>
      </c>
      <c r="HC30" s="176" t="s">
        <v>14</v>
      </c>
      <c r="HD30" s="176" t="s">
        <v>14</v>
      </c>
      <c r="HE30" s="173">
        <v>44360</v>
      </c>
      <c r="HF30" s="183" t="s">
        <v>4288</v>
      </c>
      <c r="HG30" s="183">
        <v>2</v>
      </c>
      <c r="HH30" s="183" t="s">
        <v>3205</v>
      </c>
      <c r="HI30" s="183" t="s">
        <v>21</v>
      </c>
      <c r="HJ30" s="183">
        <v>2</v>
      </c>
      <c r="HK30" s="183" t="s">
        <v>14</v>
      </c>
      <c r="HL30" s="183" t="s">
        <v>14</v>
      </c>
      <c r="HM30" s="184">
        <v>44360</v>
      </c>
      <c r="HN30" s="182" t="s">
        <v>4294</v>
      </c>
      <c r="HO30" s="176">
        <v>3</v>
      </c>
      <c r="HP30" s="176" t="s">
        <v>3205</v>
      </c>
      <c r="HQ30" s="176" t="s">
        <v>21</v>
      </c>
      <c r="HR30" s="176">
        <v>2</v>
      </c>
      <c r="HS30" s="176" t="s">
        <v>14</v>
      </c>
      <c r="HT30" s="176" t="s">
        <v>14</v>
      </c>
      <c r="HU30" s="173">
        <v>44360</v>
      </c>
      <c r="HV30" s="183" t="s">
        <v>4291</v>
      </c>
      <c r="HW30" s="183">
        <v>3</v>
      </c>
      <c r="HX30" s="183" t="s">
        <v>3205</v>
      </c>
      <c r="HY30" s="183" t="s">
        <v>21</v>
      </c>
      <c r="HZ30" s="183">
        <v>2</v>
      </c>
      <c r="IA30" s="183" t="s">
        <v>14</v>
      </c>
      <c r="IB30" s="183" t="s">
        <v>14</v>
      </c>
      <c r="IC30" s="184">
        <v>44360</v>
      </c>
      <c r="ID30" s="182" t="s">
        <v>4293</v>
      </c>
      <c r="IE30" s="176">
        <v>3</v>
      </c>
      <c r="IF30" s="176" t="s">
        <v>3205</v>
      </c>
      <c r="IG30" s="176" t="s">
        <v>21</v>
      </c>
      <c r="IH30" s="176">
        <v>2</v>
      </c>
      <c r="II30" s="176" t="s">
        <v>14</v>
      </c>
      <c r="IJ30" s="176" t="s">
        <v>14</v>
      </c>
      <c r="IK30" s="173">
        <v>44360</v>
      </c>
      <c r="IL30" s="183" t="s">
        <v>4292</v>
      </c>
      <c r="IM30" s="183">
        <v>3</v>
      </c>
      <c r="IN30" s="183" t="s">
        <v>3205</v>
      </c>
      <c r="IO30" s="183" t="s">
        <v>21</v>
      </c>
      <c r="IP30" s="183">
        <v>2</v>
      </c>
      <c r="IQ30" s="183" t="s">
        <v>14</v>
      </c>
      <c r="IR30" s="183" t="s">
        <v>14</v>
      </c>
      <c r="IS30" s="184">
        <v>44360</v>
      </c>
    </row>
    <row r="31" spans="1:253" s="276" customFormat="1" ht="12.75" customHeight="1" x14ac:dyDescent="0.25">
      <c r="A31" s="276" t="s">
        <v>1906</v>
      </c>
      <c r="B31" s="276" t="s">
        <v>7455</v>
      </c>
      <c r="C31" s="276" t="s">
        <v>1907</v>
      </c>
      <c r="D31" s="276" t="s">
        <v>573</v>
      </c>
      <c r="E31" s="276" t="s">
        <v>6924</v>
      </c>
      <c r="F31" s="276" t="s">
        <v>4413</v>
      </c>
      <c r="G31" s="171">
        <v>103700000</v>
      </c>
      <c r="H31" s="172" t="s">
        <v>4377</v>
      </c>
      <c r="I31" s="172" t="s">
        <v>21</v>
      </c>
      <c r="J31" s="172">
        <v>2</v>
      </c>
      <c r="K31" s="172" t="s">
        <v>4379</v>
      </c>
      <c r="L31" s="172" t="s">
        <v>4378</v>
      </c>
      <c r="M31" s="173">
        <v>44363</v>
      </c>
      <c r="N31" s="182" t="s">
        <v>4415</v>
      </c>
      <c r="O31" s="174">
        <v>742878</v>
      </c>
      <c r="P31" s="174" t="s">
        <v>4381</v>
      </c>
      <c r="Q31" s="174" t="s">
        <v>21</v>
      </c>
      <c r="R31" s="174">
        <v>2</v>
      </c>
      <c r="S31" s="174" t="s">
        <v>4414</v>
      </c>
      <c r="T31" s="174" t="s">
        <v>4382</v>
      </c>
      <c r="U31" s="175">
        <v>44363</v>
      </c>
      <c r="V31" s="182" t="s">
        <v>5220</v>
      </c>
      <c r="W31" s="172">
        <v>88000000</v>
      </c>
      <c r="X31" s="172" t="s">
        <v>5217</v>
      </c>
      <c r="Y31" s="172" t="s">
        <v>21</v>
      </c>
      <c r="Z31" s="172">
        <v>2</v>
      </c>
      <c r="AA31" s="172" t="s">
        <v>5219</v>
      </c>
      <c r="AB31" s="172" t="s">
        <v>5218</v>
      </c>
      <c r="AC31" s="173">
        <v>44455</v>
      </c>
      <c r="AD31" s="182" t="s">
        <v>5222</v>
      </c>
      <c r="AE31" s="180">
        <v>617000</v>
      </c>
      <c r="AF31" s="180" t="s">
        <v>5217</v>
      </c>
      <c r="AG31" s="180" t="s">
        <v>21</v>
      </c>
      <c r="AH31" s="180">
        <v>2</v>
      </c>
      <c r="AI31" s="180" t="s">
        <v>5221</v>
      </c>
      <c r="AJ31" s="180" t="s">
        <v>5218</v>
      </c>
      <c r="AK31" s="181">
        <v>44455</v>
      </c>
      <c r="AL31" s="182" t="s">
        <v>5223</v>
      </c>
      <c r="AM31" s="172">
        <v>214000</v>
      </c>
      <c r="AN31" s="172" t="s">
        <v>5217</v>
      </c>
      <c r="AO31" s="172" t="s">
        <v>21</v>
      </c>
      <c r="AP31" s="172">
        <v>2</v>
      </c>
      <c r="AQ31" s="172" t="s">
        <v>5221</v>
      </c>
      <c r="AR31" s="172" t="s">
        <v>5218</v>
      </c>
      <c r="AS31" s="173">
        <v>44455</v>
      </c>
      <c r="AT31" s="183" t="s">
        <v>4418</v>
      </c>
      <c r="AU31" s="180">
        <v>0</v>
      </c>
      <c r="AV31" s="180" t="s">
        <v>14</v>
      </c>
      <c r="AW31" s="180" t="s">
        <v>14</v>
      </c>
      <c r="AX31" s="180" t="s">
        <v>14</v>
      </c>
      <c r="AY31" s="180" t="s">
        <v>4416</v>
      </c>
      <c r="AZ31" s="180" t="s">
        <v>14</v>
      </c>
      <c r="BA31" s="181">
        <v>44363</v>
      </c>
      <c r="BB31" s="182" t="s">
        <v>4417</v>
      </c>
      <c r="BC31" s="172">
        <v>0</v>
      </c>
      <c r="BD31" s="172" t="s">
        <v>14</v>
      </c>
      <c r="BE31" s="172" t="s">
        <v>14</v>
      </c>
      <c r="BF31" s="172" t="s">
        <v>14</v>
      </c>
      <c r="BG31" s="172" t="s">
        <v>4416</v>
      </c>
      <c r="BH31" s="172" t="s">
        <v>14</v>
      </c>
      <c r="BI31" s="173">
        <v>44363</v>
      </c>
      <c r="BJ31" s="183" t="s">
        <v>5224</v>
      </c>
      <c r="BK31" s="183">
        <v>28</v>
      </c>
      <c r="BL31" s="183" t="s">
        <v>5217</v>
      </c>
      <c r="BM31" s="183" t="s">
        <v>59</v>
      </c>
      <c r="BN31" s="183">
        <v>3</v>
      </c>
      <c r="BO31" s="183" t="s">
        <v>5221</v>
      </c>
      <c r="BP31" s="180" t="s">
        <v>5218</v>
      </c>
      <c r="BQ31" s="184">
        <v>44455</v>
      </c>
      <c r="BR31" s="182" t="s">
        <v>1908</v>
      </c>
      <c r="BS31" s="176" t="s">
        <v>14</v>
      </c>
      <c r="BT31" s="176" t="s">
        <v>14</v>
      </c>
      <c r="BU31" s="176" t="s">
        <v>14</v>
      </c>
      <c r="BV31" s="176" t="s">
        <v>14</v>
      </c>
      <c r="BW31" s="176" t="s">
        <v>14</v>
      </c>
      <c r="BX31" s="176" t="s">
        <v>14</v>
      </c>
      <c r="BY31" s="173">
        <v>43988</v>
      </c>
      <c r="BZ31" s="183" t="s">
        <v>1909</v>
      </c>
      <c r="CA31" s="183" t="s">
        <v>14</v>
      </c>
      <c r="CB31" s="183" t="s">
        <v>14</v>
      </c>
      <c r="CC31" s="183" t="s">
        <v>14</v>
      </c>
      <c r="CD31" s="183" t="s">
        <v>14</v>
      </c>
      <c r="CE31" s="183" t="s">
        <v>14</v>
      </c>
      <c r="CF31" s="183" t="s">
        <v>14</v>
      </c>
      <c r="CG31" s="184">
        <v>43988</v>
      </c>
      <c r="CH31" s="182" t="s">
        <v>7742</v>
      </c>
      <c r="CI31" s="183" t="e">
        <v>#N/A</v>
      </c>
      <c r="CJ31" s="183" t="e">
        <v>#N/A</v>
      </c>
      <c r="CK31" s="183" t="e">
        <v>#N/A</v>
      </c>
      <c r="CL31" s="183" t="e">
        <v>#N/A</v>
      </c>
      <c r="CM31" s="183" t="e">
        <v>#N/A</v>
      </c>
      <c r="CN31" s="183" t="e">
        <v>#N/A</v>
      </c>
      <c r="CO31" s="185" t="e">
        <v>#N/A</v>
      </c>
      <c r="CP31" s="183" t="s">
        <v>1910</v>
      </c>
      <c r="CQ31" s="176" t="s">
        <v>14</v>
      </c>
      <c r="CR31" s="176" t="s">
        <v>14</v>
      </c>
      <c r="CS31" s="176" t="s">
        <v>14</v>
      </c>
      <c r="CT31" s="176" t="s">
        <v>14</v>
      </c>
      <c r="CU31" s="176" t="s">
        <v>14</v>
      </c>
      <c r="CV31" s="176" t="s">
        <v>14</v>
      </c>
      <c r="CW31" s="173">
        <v>43988</v>
      </c>
      <c r="CX31" s="183" t="s">
        <v>5225</v>
      </c>
      <c r="CY31" s="180">
        <v>214000</v>
      </c>
      <c r="CZ31" s="180" t="s">
        <v>5217</v>
      </c>
      <c r="DA31" s="180" t="s">
        <v>21</v>
      </c>
      <c r="DB31" s="180">
        <v>2</v>
      </c>
      <c r="DC31" s="180" t="s">
        <v>5231</v>
      </c>
      <c r="DD31" s="180" t="s">
        <v>5218</v>
      </c>
      <c r="DE31" s="186">
        <v>44455</v>
      </c>
      <c r="DF31" s="182" t="s">
        <v>5229</v>
      </c>
      <c r="DG31" s="172">
        <v>87383000</v>
      </c>
      <c r="DH31" s="176" t="s">
        <v>5226</v>
      </c>
      <c r="DI31" s="176" t="s">
        <v>21</v>
      </c>
      <c r="DJ31" s="176">
        <v>2</v>
      </c>
      <c r="DK31" s="176" t="s">
        <v>5228</v>
      </c>
      <c r="DL31" s="176" t="s">
        <v>5227</v>
      </c>
      <c r="DM31" s="173">
        <v>44455</v>
      </c>
      <c r="DN31" s="183" t="s">
        <v>5230</v>
      </c>
      <c r="DO31" s="180">
        <v>403000</v>
      </c>
      <c r="DP31" s="183" t="s">
        <v>5226</v>
      </c>
      <c r="DQ31" s="183" t="s">
        <v>21</v>
      </c>
      <c r="DR31" s="183">
        <v>2</v>
      </c>
      <c r="DS31" s="183" t="s">
        <v>4396</v>
      </c>
      <c r="DT31" s="183" t="s">
        <v>5227</v>
      </c>
      <c r="DU31" s="184">
        <v>44455</v>
      </c>
      <c r="DV31" s="182" t="s">
        <v>5232</v>
      </c>
      <c r="DW31" s="172">
        <v>214000</v>
      </c>
      <c r="DX31" s="176" t="s">
        <v>5217</v>
      </c>
      <c r="DY31" s="176" t="s">
        <v>21</v>
      </c>
      <c r="DZ31" s="176">
        <v>2</v>
      </c>
      <c r="EA31" s="176" t="s">
        <v>5231</v>
      </c>
      <c r="EB31" s="176" t="s">
        <v>5218</v>
      </c>
      <c r="EC31" s="173">
        <v>44455</v>
      </c>
      <c r="ED31" s="183" t="s">
        <v>5234</v>
      </c>
      <c r="EE31" s="180">
        <v>0</v>
      </c>
      <c r="EF31" s="183" t="s">
        <v>5217</v>
      </c>
      <c r="EG31" s="183" t="s">
        <v>21</v>
      </c>
      <c r="EH31" s="183">
        <v>2</v>
      </c>
      <c r="EI31" s="183" t="s">
        <v>5233</v>
      </c>
      <c r="EJ31" s="183" t="s">
        <v>5218</v>
      </c>
      <c r="EK31" s="184">
        <v>44455</v>
      </c>
      <c r="EL31" s="182" t="s">
        <v>5235</v>
      </c>
      <c r="EM31" s="172">
        <v>0</v>
      </c>
      <c r="EN31" s="176" t="s">
        <v>5217</v>
      </c>
      <c r="EO31" s="176" t="s">
        <v>21</v>
      </c>
      <c r="EP31" s="176">
        <v>2</v>
      </c>
      <c r="EQ31" s="176" t="s">
        <v>5233</v>
      </c>
      <c r="ER31" s="176" t="s">
        <v>5218</v>
      </c>
      <c r="ES31" s="173">
        <v>44455</v>
      </c>
      <c r="ET31" s="183" t="s">
        <v>5936</v>
      </c>
      <c r="EU31" s="183">
        <v>9802</v>
      </c>
      <c r="EV31" s="183" t="s">
        <v>5935</v>
      </c>
      <c r="EW31" s="183" t="s">
        <v>59</v>
      </c>
      <c r="EX31" s="183">
        <v>3</v>
      </c>
      <c r="EY31" s="183" t="s">
        <v>5585</v>
      </c>
      <c r="EZ31" s="183" t="s">
        <v>2074</v>
      </c>
      <c r="FA31" s="184">
        <v>44521</v>
      </c>
      <c r="FB31" s="182" t="s">
        <v>4421</v>
      </c>
      <c r="FC31" s="176">
        <v>4</v>
      </c>
      <c r="FD31" s="176" t="s">
        <v>4419</v>
      </c>
      <c r="FE31" s="176" t="s">
        <v>41</v>
      </c>
      <c r="FF31" s="176">
        <v>1</v>
      </c>
      <c r="FG31" s="176" t="s">
        <v>4404</v>
      </c>
      <c r="FH31" s="176" t="s">
        <v>4420</v>
      </c>
      <c r="FI31" s="173">
        <v>44363</v>
      </c>
      <c r="FJ31" s="182" t="s">
        <v>4423</v>
      </c>
      <c r="FK31" s="183">
        <v>0</v>
      </c>
      <c r="FL31" s="183" t="s">
        <v>14</v>
      </c>
      <c r="FM31" s="183" t="s">
        <v>14</v>
      </c>
      <c r="FN31" s="183" t="s">
        <v>14</v>
      </c>
      <c r="FO31" s="183" t="s">
        <v>4422</v>
      </c>
      <c r="FP31" s="180" t="s">
        <v>4378</v>
      </c>
      <c r="FQ31" s="181">
        <v>44363</v>
      </c>
      <c r="FR31" s="182" t="s">
        <v>4424</v>
      </c>
      <c r="FS31" s="176">
        <v>0</v>
      </c>
      <c r="FT31" s="176" t="s">
        <v>14</v>
      </c>
      <c r="FU31" s="176" t="s">
        <v>14</v>
      </c>
      <c r="FV31" s="176" t="s">
        <v>14</v>
      </c>
      <c r="FW31" s="176" t="s">
        <v>4389</v>
      </c>
      <c r="FX31" s="176" t="s">
        <v>14</v>
      </c>
      <c r="FY31" s="173">
        <v>44363</v>
      </c>
      <c r="FZ31" s="183" t="s">
        <v>4298</v>
      </c>
      <c r="GA31" s="183">
        <v>2</v>
      </c>
      <c r="GB31" s="183" t="s">
        <v>3205</v>
      </c>
      <c r="GC31" s="183" t="s">
        <v>21</v>
      </c>
      <c r="GD31" s="183">
        <v>2</v>
      </c>
      <c r="GE31" s="183" t="s">
        <v>14</v>
      </c>
      <c r="GF31" s="183" t="s">
        <v>14</v>
      </c>
      <c r="GG31" s="184">
        <v>44360</v>
      </c>
      <c r="GH31" s="182" t="s">
        <v>4304</v>
      </c>
      <c r="GI31" s="176">
        <v>1</v>
      </c>
      <c r="GJ31" s="176" t="s">
        <v>3205</v>
      </c>
      <c r="GK31" s="176" t="s">
        <v>21</v>
      </c>
      <c r="GL31" s="176">
        <v>2</v>
      </c>
      <c r="GM31" s="176" t="s">
        <v>14</v>
      </c>
      <c r="GN31" s="176" t="s">
        <v>14</v>
      </c>
      <c r="GO31" s="173">
        <v>44360</v>
      </c>
      <c r="GP31" s="183" t="s">
        <v>4299</v>
      </c>
      <c r="GQ31" s="183">
        <v>1</v>
      </c>
      <c r="GR31" s="183" t="s">
        <v>3205</v>
      </c>
      <c r="GS31" s="183" t="s">
        <v>21</v>
      </c>
      <c r="GT31" s="183">
        <v>2</v>
      </c>
      <c r="GU31" s="183" t="s">
        <v>14</v>
      </c>
      <c r="GV31" s="183" t="s">
        <v>14</v>
      </c>
      <c r="GW31" s="184">
        <v>44360</v>
      </c>
      <c r="GX31" s="182" t="s">
        <v>4305</v>
      </c>
      <c r="GY31" s="176">
        <v>0</v>
      </c>
      <c r="GZ31" s="176" t="s">
        <v>3205</v>
      </c>
      <c r="HA31" s="176" t="s">
        <v>21</v>
      </c>
      <c r="HB31" s="176">
        <v>2</v>
      </c>
      <c r="HC31" s="176" t="s">
        <v>14</v>
      </c>
      <c r="HD31" s="176" t="s">
        <v>14</v>
      </c>
      <c r="HE31" s="173">
        <v>44360</v>
      </c>
      <c r="HF31" s="183" t="s">
        <v>4297</v>
      </c>
      <c r="HG31" s="183">
        <v>0</v>
      </c>
      <c r="HH31" s="183" t="s">
        <v>3205</v>
      </c>
      <c r="HI31" s="183" t="s">
        <v>21</v>
      </c>
      <c r="HJ31" s="183">
        <v>2</v>
      </c>
      <c r="HK31" s="183" t="s">
        <v>14</v>
      </c>
      <c r="HL31" s="183" t="s">
        <v>14</v>
      </c>
      <c r="HM31" s="184">
        <v>44360</v>
      </c>
      <c r="HN31" s="182" t="s">
        <v>4303</v>
      </c>
      <c r="HO31" s="176">
        <v>2</v>
      </c>
      <c r="HP31" s="176" t="s">
        <v>3205</v>
      </c>
      <c r="HQ31" s="176" t="s">
        <v>21</v>
      </c>
      <c r="HR31" s="176">
        <v>2</v>
      </c>
      <c r="HS31" s="176" t="s">
        <v>14</v>
      </c>
      <c r="HT31" s="176" t="s">
        <v>14</v>
      </c>
      <c r="HU31" s="173">
        <v>44360</v>
      </c>
      <c r="HV31" s="183" t="s">
        <v>4300</v>
      </c>
      <c r="HW31" s="183">
        <v>0</v>
      </c>
      <c r="HX31" s="183" t="s">
        <v>3205</v>
      </c>
      <c r="HY31" s="183" t="s">
        <v>21</v>
      </c>
      <c r="HZ31" s="183">
        <v>2</v>
      </c>
      <c r="IA31" s="183" t="s">
        <v>14</v>
      </c>
      <c r="IB31" s="183" t="s">
        <v>14</v>
      </c>
      <c r="IC31" s="184">
        <v>44360</v>
      </c>
      <c r="ID31" s="182" t="s">
        <v>4302</v>
      </c>
      <c r="IE31" s="176">
        <v>3</v>
      </c>
      <c r="IF31" s="176" t="s">
        <v>3205</v>
      </c>
      <c r="IG31" s="176" t="s">
        <v>21</v>
      </c>
      <c r="IH31" s="176">
        <v>2</v>
      </c>
      <c r="II31" s="176" t="s">
        <v>14</v>
      </c>
      <c r="IJ31" s="176" t="s">
        <v>14</v>
      </c>
      <c r="IK31" s="173">
        <v>44360</v>
      </c>
      <c r="IL31" s="183" t="s">
        <v>4301</v>
      </c>
      <c r="IM31" s="183">
        <v>3</v>
      </c>
      <c r="IN31" s="183" t="s">
        <v>3205</v>
      </c>
      <c r="IO31" s="183" t="s">
        <v>21</v>
      </c>
      <c r="IP31" s="183">
        <v>2</v>
      </c>
      <c r="IQ31" s="183" t="s">
        <v>14</v>
      </c>
      <c r="IR31" s="183" t="s">
        <v>14</v>
      </c>
      <c r="IS31" s="184">
        <v>44360</v>
      </c>
    </row>
    <row r="32" spans="1:253" s="276" customFormat="1" ht="12.75" customHeight="1" x14ac:dyDescent="0.25">
      <c r="A32" s="276" t="s">
        <v>1990</v>
      </c>
      <c r="B32" s="276" t="s">
        <v>7413</v>
      </c>
      <c r="C32" s="276" t="s">
        <v>1991</v>
      </c>
      <c r="D32" s="276" t="s">
        <v>573</v>
      </c>
      <c r="E32" s="276" t="s">
        <v>6924</v>
      </c>
      <c r="F32" s="276" t="s">
        <v>4425</v>
      </c>
      <c r="G32" s="171">
        <v>103700000</v>
      </c>
      <c r="H32" s="172" t="s">
        <v>4377</v>
      </c>
      <c r="I32" s="172" t="s">
        <v>21</v>
      </c>
      <c r="J32" s="172">
        <v>2</v>
      </c>
      <c r="K32" s="172" t="s">
        <v>4379</v>
      </c>
      <c r="L32" s="172" t="s">
        <v>4378</v>
      </c>
      <c r="M32" s="173">
        <v>44363</v>
      </c>
      <c r="N32" s="182" t="s">
        <v>4426</v>
      </c>
      <c r="O32" s="174">
        <v>1063652</v>
      </c>
      <c r="P32" s="174" t="s">
        <v>4381</v>
      </c>
      <c r="Q32" s="174" t="s">
        <v>21</v>
      </c>
      <c r="R32" s="174">
        <v>2</v>
      </c>
      <c r="S32" s="174" t="s">
        <v>4383</v>
      </c>
      <c r="T32" s="174" t="s">
        <v>4382</v>
      </c>
      <c r="U32" s="175">
        <v>44363</v>
      </c>
      <c r="V32" s="182" t="s">
        <v>4428</v>
      </c>
      <c r="W32" s="172">
        <v>103700000</v>
      </c>
      <c r="X32" s="172" t="s">
        <v>4377</v>
      </c>
      <c r="Y32" s="172" t="s">
        <v>21</v>
      </c>
      <c r="Z32" s="172">
        <v>2</v>
      </c>
      <c r="AA32" s="172" t="s">
        <v>4427</v>
      </c>
      <c r="AB32" s="172" t="s">
        <v>4378</v>
      </c>
      <c r="AC32" s="173">
        <v>44363</v>
      </c>
      <c r="AD32" s="182" t="s">
        <v>4432</v>
      </c>
      <c r="AE32" s="180">
        <v>17744000</v>
      </c>
      <c r="AF32" s="180" t="s">
        <v>4429</v>
      </c>
      <c r="AG32" s="180" t="s">
        <v>21</v>
      </c>
      <c r="AH32" s="180">
        <v>2</v>
      </c>
      <c r="AI32" s="180" t="s">
        <v>4431</v>
      </c>
      <c r="AJ32" s="180" t="s">
        <v>4430</v>
      </c>
      <c r="AK32" s="181">
        <v>44363</v>
      </c>
      <c r="AL32" s="182" t="s">
        <v>5940</v>
      </c>
      <c r="AM32" s="172">
        <v>808000</v>
      </c>
      <c r="AN32" s="172" t="s">
        <v>5937</v>
      </c>
      <c r="AO32" s="172" t="s">
        <v>21</v>
      </c>
      <c r="AP32" s="172">
        <v>2</v>
      </c>
      <c r="AQ32" s="172" t="s">
        <v>5939</v>
      </c>
      <c r="AR32" s="172" t="s">
        <v>5938</v>
      </c>
      <c r="AS32" s="173">
        <v>44521</v>
      </c>
      <c r="AT32" s="183" t="s">
        <v>4434</v>
      </c>
      <c r="AU32" s="180">
        <v>0</v>
      </c>
      <c r="AV32" s="180" t="s">
        <v>14</v>
      </c>
      <c r="AW32" s="180" t="s">
        <v>14</v>
      </c>
      <c r="AX32" s="180" t="s">
        <v>14</v>
      </c>
      <c r="AY32" s="180" t="s">
        <v>14</v>
      </c>
      <c r="AZ32" s="180" t="s">
        <v>14</v>
      </c>
      <c r="BA32" s="181">
        <v>44363</v>
      </c>
      <c r="BB32" s="182" t="s">
        <v>4433</v>
      </c>
      <c r="BC32" s="172">
        <v>0</v>
      </c>
      <c r="BD32" s="172" t="s">
        <v>14</v>
      </c>
      <c r="BE32" s="172" t="s">
        <v>14</v>
      </c>
      <c r="BF32" s="172" t="s">
        <v>14</v>
      </c>
      <c r="BG32" s="172" t="s">
        <v>14</v>
      </c>
      <c r="BH32" s="172" t="s">
        <v>14</v>
      </c>
      <c r="BI32" s="173">
        <v>44363</v>
      </c>
      <c r="BJ32" s="183" t="s">
        <v>5941</v>
      </c>
      <c r="BK32" s="183">
        <v>0</v>
      </c>
      <c r="BL32" s="183" t="s">
        <v>5935</v>
      </c>
      <c r="BM32" s="183" t="s">
        <v>59</v>
      </c>
      <c r="BN32" s="183">
        <v>3</v>
      </c>
      <c r="BO32" s="183" t="s">
        <v>5585</v>
      </c>
      <c r="BP32" s="180" t="s">
        <v>2074</v>
      </c>
      <c r="BQ32" s="184">
        <v>44521</v>
      </c>
      <c r="BR32" s="182" t="s">
        <v>1993</v>
      </c>
      <c r="BS32" s="176" t="s">
        <v>14</v>
      </c>
      <c r="BT32" s="176" t="s">
        <v>14</v>
      </c>
      <c r="BU32" s="176" t="s">
        <v>14</v>
      </c>
      <c r="BV32" s="176" t="s">
        <v>14</v>
      </c>
      <c r="BW32" s="176" t="s">
        <v>1992</v>
      </c>
      <c r="BX32" s="176" t="s">
        <v>14</v>
      </c>
      <c r="BY32" s="173">
        <v>44013</v>
      </c>
      <c r="BZ32" s="183" t="s">
        <v>1994</v>
      </c>
      <c r="CA32" s="183" t="s">
        <v>14</v>
      </c>
      <c r="CB32" s="183" t="s">
        <v>14</v>
      </c>
      <c r="CC32" s="183" t="s">
        <v>14</v>
      </c>
      <c r="CD32" s="183" t="s">
        <v>14</v>
      </c>
      <c r="CE32" s="183" t="s">
        <v>1992</v>
      </c>
      <c r="CF32" s="183" t="s">
        <v>14</v>
      </c>
      <c r="CG32" s="184">
        <v>44013</v>
      </c>
      <c r="CH32" s="182" t="s">
        <v>7743</v>
      </c>
      <c r="CI32" s="183" t="e">
        <v>#N/A</v>
      </c>
      <c r="CJ32" s="183" t="e">
        <v>#N/A</v>
      </c>
      <c r="CK32" s="183" t="e">
        <v>#N/A</v>
      </c>
      <c r="CL32" s="183" t="e">
        <v>#N/A</v>
      </c>
      <c r="CM32" s="183" t="e">
        <v>#N/A</v>
      </c>
      <c r="CN32" s="183" t="e">
        <v>#N/A</v>
      </c>
      <c r="CO32" s="185" t="e">
        <v>#N/A</v>
      </c>
      <c r="CP32" s="183" t="s">
        <v>1996</v>
      </c>
      <c r="CQ32" s="176" t="s">
        <v>14</v>
      </c>
      <c r="CR32" s="176" t="s">
        <v>14</v>
      </c>
      <c r="CS32" s="176" t="s">
        <v>14</v>
      </c>
      <c r="CT32" s="176" t="s">
        <v>14</v>
      </c>
      <c r="CU32" s="176" t="s">
        <v>1995</v>
      </c>
      <c r="CV32" s="176" t="s">
        <v>14</v>
      </c>
      <c r="CW32" s="173">
        <v>44013</v>
      </c>
      <c r="CX32" s="183" t="s">
        <v>5943</v>
      </c>
      <c r="CY32" s="180">
        <v>808000</v>
      </c>
      <c r="CZ32" s="180" t="s">
        <v>5937</v>
      </c>
      <c r="DA32" s="180" t="s">
        <v>21</v>
      </c>
      <c r="DB32" s="180">
        <v>2</v>
      </c>
      <c r="DC32" s="180" t="s">
        <v>5948</v>
      </c>
      <c r="DD32" s="180" t="s">
        <v>5938</v>
      </c>
      <c r="DE32" s="186">
        <v>44521</v>
      </c>
      <c r="DF32" s="182" t="s">
        <v>5946</v>
      </c>
      <c r="DG32" s="172">
        <v>86000000</v>
      </c>
      <c r="DH32" s="176" t="s">
        <v>5944</v>
      </c>
      <c r="DI32" s="176" t="s">
        <v>21</v>
      </c>
      <c r="DJ32" s="176">
        <v>2</v>
      </c>
      <c r="DK32" s="176" t="s">
        <v>5609</v>
      </c>
      <c r="DL32" s="176" t="s">
        <v>5945</v>
      </c>
      <c r="DM32" s="173">
        <v>44521</v>
      </c>
      <c r="DN32" s="183" t="s">
        <v>5947</v>
      </c>
      <c r="DO32" s="180">
        <v>16892000</v>
      </c>
      <c r="DP32" s="183" t="s">
        <v>5944</v>
      </c>
      <c r="DQ32" s="183" t="s">
        <v>21</v>
      </c>
      <c r="DR32" s="183">
        <v>2</v>
      </c>
      <c r="DS32" s="183" t="s">
        <v>4396</v>
      </c>
      <c r="DT32" s="183" t="s">
        <v>5945</v>
      </c>
      <c r="DU32" s="184">
        <v>44521</v>
      </c>
      <c r="DV32" s="182" t="s">
        <v>5949</v>
      </c>
      <c r="DW32" s="172">
        <v>808000</v>
      </c>
      <c r="DX32" s="176" t="s">
        <v>5937</v>
      </c>
      <c r="DY32" s="176" t="s">
        <v>21</v>
      </c>
      <c r="DZ32" s="176">
        <v>2</v>
      </c>
      <c r="EA32" s="176" t="s">
        <v>5948</v>
      </c>
      <c r="EB32" s="176" t="s">
        <v>5938</v>
      </c>
      <c r="EC32" s="173">
        <v>44521</v>
      </c>
      <c r="ED32" s="183" t="s">
        <v>5951</v>
      </c>
      <c r="EE32" s="180">
        <v>0</v>
      </c>
      <c r="EF32" s="183" t="s">
        <v>5937</v>
      </c>
      <c r="EG32" s="183" t="s">
        <v>21</v>
      </c>
      <c r="EH32" s="183">
        <v>2</v>
      </c>
      <c r="EI32" s="183" t="s">
        <v>5950</v>
      </c>
      <c r="EJ32" s="183" t="s">
        <v>5938</v>
      </c>
      <c r="EK32" s="184">
        <v>44521</v>
      </c>
      <c r="EL32" s="182" t="s">
        <v>5952</v>
      </c>
      <c r="EM32" s="172">
        <v>0</v>
      </c>
      <c r="EN32" s="176" t="s">
        <v>5937</v>
      </c>
      <c r="EO32" s="176" t="s">
        <v>21</v>
      </c>
      <c r="EP32" s="176">
        <v>2</v>
      </c>
      <c r="EQ32" s="176" t="s">
        <v>5950</v>
      </c>
      <c r="ER32" s="176" t="s">
        <v>5938</v>
      </c>
      <c r="ES32" s="173">
        <v>44521</v>
      </c>
      <c r="ET32" s="183" t="s">
        <v>5942</v>
      </c>
      <c r="EU32" s="183">
        <v>9802</v>
      </c>
      <c r="EV32" s="183" t="s">
        <v>5935</v>
      </c>
      <c r="EW32" s="183" t="s">
        <v>59</v>
      </c>
      <c r="EX32" s="183">
        <v>3</v>
      </c>
      <c r="EY32" s="183" t="s">
        <v>5585</v>
      </c>
      <c r="EZ32" s="183" t="s">
        <v>2074</v>
      </c>
      <c r="FA32" s="184">
        <v>44521</v>
      </c>
      <c r="FB32" s="182" t="s">
        <v>4438</v>
      </c>
      <c r="FC32" s="176">
        <v>3</v>
      </c>
      <c r="FD32" s="176" t="s">
        <v>4435</v>
      </c>
      <c r="FE32" s="176" t="s">
        <v>41</v>
      </c>
      <c r="FF32" s="176">
        <v>1</v>
      </c>
      <c r="FG32" s="176" t="s">
        <v>4437</v>
      </c>
      <c r="FH32" s="176" t="s">
        <v>4436</v>
      </c>
      <c r="FI32" s="173">
        <v>44363</v>
      </c>
      <c r="FJ32" s="182" t="s">
        <v>4440</v>
      </c>
      <c r="FK32" s="183">
        <v>0</v>
      </c>
      <c r="FL32" s="183" t="s">
        <v>14</v>
      </c>
      <c r="FM32" s="183" t="s">
        <v>14</v>
      </c>
      <c r="FN32" s="183" t="s">
        <v>14</v>
      </c>
      <c r="FO32" s="183" t="s">
        <v>4439</v>
      </c>
      <c r="FP32" s="180" t="s">
        <v>14</v>
      </c>
      <c r="FQ32" s="181">
        <v>44363</v>
      </c>
      <c r="FR32" s="182" t="s">
        <v>4441</v>
      </c>
      <c r="FS32" s="176">
        <v>0</v>
      </c>
      <c r="FT32" s="176" t="s">
        <v>14</v>
      </c>
      <c r="FU32" s="176" t="s">
        <v>14</v>
      </c>
      <c r="FV32" s="176" t="s">
        <v>14</v>
      </c>
      <c r="FW32" s="176" t="s">
        <v>4439</v>
      </c>
      <c r="FX32" s="176" t="s">
        <v>14</v>
      </c>
      <c r="FY32" s="173">
        <v>44363</v>
      </c>
      <c r="FZ32" s="183" t="s">
        <v>4307</v>
      </c>
      <c r="GA32" s="183">
        <v>2</v>
      </c>
      <c r="GB32" s="183" t="s">
        <v>3205</v>
      </c>
      <c r="GC32" s="183" t="s">
        <v>21</v>
      </c>
      <c r="GD32" s="183">
        <v>2</v>
      </c>
      <c r="GE32" s="183" t="s">
        <v>14</v>
      </c>
      <c r="GF32" s="183" t="s">
        <v>14</v>
      </c>
      <c r="GG32" s="184">
        <v>44360</v>
      </c>
      <c r="GH32" s="182" t="s">
        <v>4313</v>
      </c>
      <c r="GI32" s="176">
        <v>1</v>
      </c>
      <c r="GJ32" s="176" t="s">
        <v>3205</v>
      </c>
      <c r="GK32" s="176" t="s">
        <v>21</v>
      </c>
      <c r="GL32" s="176">
        <v>2</v>
      </c>
      <c r="GM32" s="176" t="s">
        <v>14</v>
      </c>
      <c r="GN32" s="176" t="s">
        <v>14</v>
      </c>
      <c r="GO32" s="173">
        <v>44360</v>
      </c>
      <c r="GP32" s="183" t="s">
        <v>4308</v>
      </c>
      <c r="GQ32" s="183">
        <v>1</v>
      </c>
      <c r="GR32" s="183" t="s">
        <v>3205</v>
      </c>
      <c r="GS32" s="183" t="s">
        <v>21</v>
      </c>
      <c r="GT32" s="183">
        <v>2</v>
      </c>
      <c r="GU32" s="183" t="s">
        <v>14</v>
      </c>
      <c r="GV32" s="183" t="s">
        <v>14</v>
      </c>
      <c r="GW32" s="184">
        <v>44360</v>
      </c>
      <c r="GX32" s="182" t="s">
        <v>4314</v>
      </c>
      <c r="GY32" s="176">
        <v>0</v>
      </c>
      <c r="GZ32" s="176" t="s">
        <v>3205</v>
      </c>
      <c r="HA32" s="176" t="s">
        <v>21</v>
      </c>
      <c r="HB32" s="176">
        <v>2</v>
      </c>
      <c r="HC32" s="176" t="s">
        <v>14</v>
      </c>
      <c r="HD32" s="176" t="s">
        <v>14</v>
      </c>
      <c r="HE32" s="173">
        <v>44360</v>
      </c>
      <c r="HF32" s="183" t="s">
        <v>4306</v>
      </c>
      <c r="HG32" s="183">
        <v>0</v>
      </c>
      <c r="HH32" s="183" t="s">
        <v>3205</v>
      </c>
      <c r="HI32" s="183" t="s">
        <v>21</v>
      </c>
      <c r="HJ32" s="183">
        <v>2</v>
      </c>
      <c r="HK32" s="183" t="s">
        <v>14</v>
      </c>
      <c r="HL32" s="183" t="s">
        <v>14</v>
      </c>
      <c r="HM32" s="184">
        <v>44360</v>
      </c>
      <c r="HN32" s="182" t="s">
        <v>4312</v>
      </c>
      <c r="HO32" s="176">
        <v>2</v>
      </c>
      <c r="HP32" s="176" t="s">
        <v>3205</v>
      </c>
      <c r="HQ32" s="176" t="s">
        <v>21</v>
      </c>
      <c r="HR32" s="176">
        <v>2</v>
      </c>
      <c r="HS32" s="176" t="s">
        <v>14</v>
      </c>
      <c r="HT32" s="176" t="s">
        <v>14</v>
      </c>
      <c r="HU32" s="173">
        <v>44360</v>
      </c>
      <c r="HV32" s="183" t="s">
        <v>4309</v>
      </c>
      <c r="HW32" s="183">
        <v>3</v>
      </c>
      <c r="HX32" s="183" t="s">
        <v>3205</v>
      </c>
      <c r="HY32" s="183" t="s">
        <v>21</v>
      </c>
      <c r="HZ32" s="183">
        <v>2</v>
      </c>
      <c r="IA32" s="183" t="s">
        <v>14</v>
      </c>
      <c r="IB32" s="183" t="s">
        <v>14</v>
      </c>
      <c r="IC32" s="184">
        <v>44360</v>
      </c>
      <c r="ID32" s="182" t="s">
        <v>4311</v>
      </c>
      <c r="IE32" s="176">
        <v>3</v>
      </c>
      <c r="IF32" s="176" t="s">
        <v>3205</v>
      </c>
      <c r="IG32" s="176" t="s">
        <v>21</v>
      </c>
      <c r="IH32" s="176">
        <v>2</v>
      </c>
      <c r="II32" s="176" t="s">
        <v>14</v>
      </c>
      <c r="IJ32" s="176" t="s">
        <v>14</v>
      </c>
      <c r="IK32" s="173">
        <v>44360</v>
      </c>
      <c r="IL32" s="183" t="s">
        <v>4310</v>
      </c>
      <c r="IM32" s="183">
        <v>3</v>
      </c>
      <c r="IN32" s="183" t="s">
        <v>3205</v>
      </c>
      <c r="IO32" s="183" t="s">
        <v>21</v>
      </c>
      <c r="IP32" s="183">
        <v>2</v>
      </c>
      <c r="IQ32" s="183" t="s">
        <v>14</v>
      </c>
      <c r="IR32" s="183" t="s">
        <v>14</v>
      </c>
      <c r="IS32" s="184">
        <v>44360</v>
      </c>
    </row>
    <row r="33" spans="1:253" s="276" customFormat="1" ht="12.75" customHeight="1" x14ac:dyDescent="0.25">
      <c r="A33" s="276" t="s">
        <v>4315</v>
      </c>
      <c r="B33" s="276" t="s">
        <v>7405</v>
      </c>
      <c r="C33" s="276" t="s">
        <v>4316</v>
      </c>
      <c r="D33" s="276" t="s">
        <v>573</v>
      </c>
      <c r="E33" s="276" t="s">
        <v>6924</v>
      </c>
      <c r="F33" s="276" t="s">
        <v>5588</v>
      </c>
      <c r="G33" s="171">
        <v>23500000</v>
      </c>
      <c r="H33" s="172" t="s">
        <v>4377</v>
      </c>
      <c r="I33" s="172" t="s">
        <v>21</v>
      </c>
      <c r="J33" s="172">
        <v>2</v>
      </c>
      <c r="K33" s="172" t="s">
        <v>4379</v>
      </c>
      <c r="L33" s="172" t="s">
        <v>4378</v>
      </c>
      <c r="M33" s="173">
        <v>44514</v>
      </c>
      <c r="N33" s="182" t="s">
        <v>5590</v>
      </c>
      <c r="O33" s="174">
        <v>311484</v>
      </c>
      <c r="P33" s="174" t="s">
        <v>4381</v>
      </c>
      <c r="Q33" s="174" t="s">
        <v>21</v>
      </c>
      <c r="R33" s="174">
        <v>2</v>
      </c>
      <c r="S33" s="174" t="s">
        <v>5589</v>
      </c>
      <c r="T33" s="174" t="s">
        <v>4382</v>
      </c>
      <c r="U33" s="175">
        <v>44514</v>
      </c>
      <c r="V33" s="182" t="s">
        <v>5594</v>
      </c>
      <c r="W33" s="172">
        <v>30500000</v>
      </c>
      <c r="X33" s="172" t="s">
        <v>5591</v>
      </c>
      <c r="Y33" s="172" t="s">
        <v>21</v>
      </c>
      <c r="Z33" s="172">
        <v>2</v>
      </c>
      <c r="AA33" s="172" t="s">
        <v>5593</v>
      </c>
      <c r="AB33" s="172" t="s">
        <v>5592</v>
      </c>
      <c r="AC33" s="173">
        <v>44514</v>
      </c>
      <c r="AD33" s="182" t="s">
        <v>5598</v>
      </c>
      <c r="AE33" s="180">
        <v>30500000</v>
      </c>
      <c r="AF33" s="180" t="s">
        <v>5595</v>
      </c>
      <c r="AG33" s="180" t="s">
        <v>21</v>
      </c>
      <c r="AH33" s="180">
        <v>2</v>
      </c>
      <c r="AI33" s="180" t="s">
        <v>5597</v>
      </c>
      <c r="AJ33" s="180" t="s">
        <v>5596</v>
      </c>
      <c r="AK33" s="181">
        <v>44514</v>
      </c>
      <c r="AL33" s="182" t="s">
        <v>5602</v>
      </c>
      <c r="AM33" s="172">
        <v>2543000</v>
      </c>
      <c r="AN33" s="172" t="s">
        <v>5599</v>
      </c>
      <c r="AO33" s="172" t="s">
        <v>21</v>
      </c>
      <c r="AP33" s="172">
        <v>2</v>
      </c>
      <c r="AQ33" s="172" t="s">
        <v>5601</v>
      </c>
      <c r="AR33" s="172" t="s">
        <v>5600</v>
      </c>
      <c r="AS33" s="173">
        <v>44514</v>
      </c>
      <c r="AT33" s="183" t="s">
        <v>4443</v>
      </c>
      <c r="AU33" s="180">
        <v>0</v>
      </c>
      <c r="AV33" s="180" t="s">
        <v>14</v>
      </c>
      <c r="AW33" s="180" t="s">
        <v>14</v>
      </c>
      <c r="AX33" s="180" t="s">
        <v>14</v>
      </c>
      <c r="AY33" s="180" t="s">
        <v>15</v>
      </c>
      <c r="AZ33" s="180" t="s">
        <v>14</v>
      </c>
      <c r="BA33" s="181">
        <v>44363</v>
      </c>
      <c r="BB33" s="182" t="s">
        <v>4442</v>
      </c>
      <c r="BC33" s="172">
        <v>0</v>
      </c>
      <c r="BD33" s="172" t="s">
        <v>14</v>
      </c>
      <c r="BE33" s="172" t="s">
        <v>14</v>
      </c>
      <c r="BF33" s="172" t="s">
        <v>14</v>
      </c>
      <c r="BG33" s="172" t="s">
        <v>15</v>
      </c>
      <c r="BH33" s="172" t="s">
        <v>14</v>
      </c>
      <c r="BI33" s="173">
        <v>44363</v>
      </c>
      <c r="BJ33" s="183" t="s">
        <v>5604</v>
      </c>
      <c r="BK33" s="183">
        <v>6460</v>
      </c>
      <c r="BL33" s="183" t="s">
        <v>5584</v>
      </c>
      <c r="BM33" s="183" t="s">
        <v>59</v>
      </c>
      <c r="BN33" s="183">
        <v>3</v>
      </c>
      <c r="BO33" s="183" t="s">
        <v>5603</v>
      </c>
      <c r="BP33" s="180" t="s">
        <v>2074</v>
      </c>
      <c r="BQ33" s="184">
        <v>44514</v>
      </c>
      <c r="BR33" s="182" t="s">
        <v>7744</v>
      </c>
      <c r="BS33" s="176" t="e">
        <v>#N/A</v>
      </c>
      <c r="BT33" s="176" t="e">
        <v>#N/A</v>
      </c>
      <c r="BU33" s="176" t="e">
        <v>#N/A</v>
      </c>
      <c r="BV33" s="176" t="e">
        <v>#N/A</v>
      </c>
      <c r="BW33" s="176" t="e">
        <v>#N/A</v>
      </c>
      <c r="BX33" s="176" t="e">
        <v>#N/A</v>
      </c>
      <c r="BY33" s="173" t="e">
        <v>#N/A</v>
      </c>
      <c r="BZ33" s="183" t="s">
        <v>7745</v>
      </c>
      <c r="CA33" s="183" t="e">
        <v>#N/A</v>
      </c>
      <c r="CB33" s="183" t="e">
        <v>#N/A</v>
      </c>
      <c r="CC33" s="183" t="e">
        <v>#N/A</v>
      </c>
      <c r="CD33" s="183" t="e">
        <v>#N/A</v>
      </c>
      <c r="CE33" s="183" t="e">
        <v>#N/A</v>
      </c>
      <c r="CF33" s="183" t="e">
        <v>#N/A</v>
      </c>
      <c r="CG33" s="184" t="e">
        <v>#N/A</v>
      </c>
      <c r="CH33" s="182" t="s">
        <v>7746</v>
      </c>
      <c r="CI33" s="183" t="e">
        <v>#N/A</v>
      </c>
      <c r="CJ33" s="183" t="e">
        <v>#N/A</v>
      </c>
      <c r="CK33" s="183" t="e">
        <v>#N/A</v>
      </c>
      <c r="CL33" s="183" t="e">
        <v>#N/A</v>
      </c>
      <c r="CM33" s="183" t="e">
        <v>#N/A</v>
      </c>
      <c r="CN33" s="183" t="e">
        <v>#N/A</v>
      </c>
      <c r="CO33" s="185" t="e">
        <v>#N/A</v>
      </c>
      <c r="CP33" s="183" t="s">
        <v>7747</v>
      </c>
      <c r="CQ33" s="176" t="e">
        <v>#N/A</v>
      </c>
      <c r="CR33" s="176" t="e">
        <v>#N/A</v>
      </c>
      <c r="CS33" s="176" t="e">
        <v>#N/A</v>
      </c>
      <c r="CT33" s="176" t="e">
        <v>#N/A</v>
      </c>
      <c r="CU33" s="176" t="e">
        <v>#N/A</v>
      </c>
      <c r="CV33" s="176" t="e">
        <v>#N/A</v>
      </c>
      <c r="CW33" s="173" t="e">
        <v>#N/A</v>
      </c>
      <c r="CX33" s="183" t="s">
        <v>5606</v>
      </c>
      <c r="CY33" s="180">
        <v>8100000</v>
      </c>
      <c r="CZ33" s="180" t="s">
        <v>5612</v>
      </c>
      <c r="DA33" s="180" t="s">
        <v>59</v>
      </c>
      <c r="DB33" s="180">
        <v>3</v>
      </c>
      <c r="DC33" s="180" t="s">
        <v>5614</v>
      </c>
      <c r="DD33" s="180" t="s">
        <v>5613</v>
      </c>
      <c r="DE33" s="186">
        <v>44514</v>
      </c>
      <c r="DF33" s="182" t="s">
        <v>5610</v>
      </c>
      <c r="DG33" s="172">
        <v>0</v>
      </c>
      <c r="DH33" s="176" t="s">
        <v>5607</v>
      </c>
      <c r="DI33" s="176" t="s">
        <v>59</v>
      </c>
      <c r="DJ33" s="176">
        <v>3</v>
      </c>
      <c r="DK33" s="176" t="s">
        <v>5609</v>
      </c>
      <c r="DL33" s="176" t="s">
        <v>5608</v>
      </c>
      <c r="DM33" s="173">
        <v>44514</v>
      </c>
      <c r="DN33" s="183" t="s">
        <v>5611</v>
      </c>
      <c r="DO33" s="180">
        <v>22400000</v>
      </c>
      <c r="DP33" s="183" t="s">
        <v>5607</v>
      </c>
      <c r="DQ33" s="183" t="s">
        <v>59</v>
      </c>
      <c r="DR33" s="183">
        <v>3</v>
      </c>
      <c r="DS33" s="183" t="s">
        <v>4396</v>
      </c>
      <c r="DT33" s="183" t="s">
        <v>5608</v>
      </c>
      <c r="DU33" s="184">
        <v>44514</v>
      </c>
      <c r="DV33" s="182" t="s">
        <v>5615</v>
      </c>
      <c r="DW33" s="172">
        <v>5226000</v>
      </c>
      <c r="DX33" s="176" t="s">
        <v>5612</v>
      </c>
      <c r="DY33" s="176" t="s">
        <v>59</v>
      </c>
      <c r="DZ33" s="176">
        <v>3</v>
      </c>
      <c r="EA33" s="176" t="s">
        <v>5614</v>
      </c>
      <c r="EB33" s="176" t="s">
        <v>5613</v>
      </c>
      <c r="EC33" s="173">
        <v>44514</v>
      </c>
      <c r="ED33" s="183" t="s">
        <v>5619</v>
      </c>
      <c r="EE33" s="180">
        <v>2473000</v>
      </c>
      <c r="EF33" s="183" t="s">
        <v>5616</v>
      </c>
      <c r="EG33" s="183" t="s">
        <v>59</v>
      </c>
      <c r="EH33" s="183">
        <v>3</v>
      </c>
      <c r="EI33" s="183" t="s">
        <v>5618</v>
      </c>
      <c r="EJ33" s="183" t="s">
        <v>5617</v>
      </c>
      <c r="EK33" s="184">
        <v>44514</v>
      </c>
      <c r="EL33" s="182" t="s">
        <v>5623</v>
      </c>
      <c r="EM33" s="172">
        <v>401000</v>
      </c>
      <c r="EN33" s="176" t="s">
        <v>5620</v>
      </c>
      <c r="EO33" s="176" t="s">
        <v>59</v>
      </c>
      <c r="EP33" s="176">
        <v>3</v>
      </c>
      <c r="EQ33" s="176" t="s">
        <v>5622</v>
      </c>
      <c r="ER33" s="176" t="s">
        <v>5621</v>
      </c>
      <c r="ES33" s="173">
        <v>44514</v>
      </c>
      <c r="ET33" s="183" t="s">
        <v>5605</v>
      </c>
      <c r="EU33" s="183">
        <v>9484</v>
      </c>
      <c r="EV33" s="183" t="s">
        <v>5584</v>
      </c>
      <c r="EW33" s="183" t="s">
        <v>59</v>
      </c>
      <c r="EX33" s="183">
        <v>3</v>
      </c>
      <c r="EY33" s="183" t="s">
        <v>5585</v>
      </c>
      <c r="EZ33" s="183" t="s">
        <v>2074</v>
      </c>
      <c r="FA33" s="184">
        <v>44514</v>
      </c>
      <c r="FB33" s="182" t="s">
        <v>5624</v>
      </c>
      <c r="FC33" s="176">
        <v>4</v>
      </c>
      <c r="FD33" s="176" t="s">
        <v>4402</v>
      </c>
      <c r="FE33" s="176" t="s">
        <v>41</v>
      </c>
      <c r="FF33" s="176">
        <v>1</v>
      </c>
      <c r="FG33" s="176" t="s">
        <v>4404</v>
      </c>
      <c r="FH33" s="176" t="s">
        <v>4403</v>
      </c>
      <c r="FI33" s="173">
        <v>44514</v>
      </c>
      <c r="FJ33" s="182" t="s">
        <v>4444</v>
      </c>
      <c r="FK33" s="183">
        <v>0</v>
      </c>
      <c r="FL33" s="183" t="s">
        <v>14</v>
      </c>
      <c r="FM33" s="183" t="s">
        <v>14</v>
      </c>
      <c r="FN33" s="183" t="s">
        <v>14</v>
      </c>
      <c r="FO33" s="183" t="s">
        <v>4389</v>
      </c>
      <c r="FP33" s="180" t="s">
        <v>14</v>
      </c>
      <c r="FQ33" s="181">
        <v>44363</v>
      </c>
      <c r="FR33" s="182" t="s">
        <v>5625</v>
      </c>
      <c r="FS33" s="176">
        <v>10000</v>
      </c>
      <c r="FT33" s="176" t="s">
        <v>4409</v>
      </c>
      <c r="FU33" s="176" t="s">
        <v>59</v>
      </c>
      <c r="FV33" s="176">
        <v>3</v>
      </c>
      <c r="FW33" s="176" t="s">
        <v>4411</v>
      </c>
      <c r="FX33" s="176" t="s">
        <v>4410</v>
      </c>
      <c r="FY33" s="173">
        <v>44514</v>
      </c>
      <c r="FZ33" s="183" t="s">
        <v>4318</v>
      </c>
      <c r="GA33" s="183">
        <v>1</v>
      </c>
      <c r="GB33" s="183" t="s">
        <v>3205</v>
      </c>
      <c r="GC33" s="183" t="s">
        <v>21</v>
      </c>
      <c r="GD33" s="183">
        <v>2</v>
      </c>
      <c r="GE33" s="183" t="s">
        <v>14</v>
      </c>
      <c r="GF33" s="183" t="s">
        <v>14</v>
      </c>
      <c r="GG33" s="184">
        <v>44360</v>
      </c>
      <c r="GH33" s="182" t="s">
        <v>4324</v>
      </c>
      <c r="GI33" s="176">
        <v>2</v>
      </c>
      <c r="GJ33" s="176" t="s">
        <v>3205</v>
      </c>
      <c r="GK33" s="176" t="s">
        <v>21</v>
      </c>
      <c r="GL33" s="176">
        <v>2</v>
      </c>
      <c r="GM33" s="176" t="s">
        <v>14</v>
      </c>
      <c r="GN33" s="176" t="s">
        <v>14</v>
      </c>
      <c r="GO33" s="173">
        <v>44360</v>
      </c>
      <c r="GP33" s="183" t="s">
        <v>4319</v>
      </c>
      <c r="GQ33" s="183">
        <v>3</v>
      </c>
      <c r="GR33" s="183" t="s">
        <v>3205</v>
      </c>
      <c r="GS33" s="183" t="s">
        <v>21</v>
      </c>
      <c r="GT33" s="183">
        <v>2</v>
      </c>
      <c r="GU33" s="183" t="s">
        <v>14</v>
      </c>
      <c r="GV33" s="183" t="s">
        <v>14</v>
      </c>
      <c r="GW33" s="184">
        <v>44360</v>
      </c>
      <c r="GX33" s="182" t="s">
        <v>4325</v>
      </c>
      <c r="GY33" s="176">
        <v>2</v>
      </c>
      <c r="GZ33" s="176" t="s">
        <v>3205</v>
      </c>
      <c r="HA33" s="176" t="s">
        <v>21</v>
      </c>
      <c r="HB33" s="176">
        <v>2</v>
      </c>
      <c r="HC33" s="176" t="s">
        <v>14</v>
      </c>
      <c r="HD33" s="176" t="s">
        <v>14</v>
      </c>
      <c r="HE33" s="173">
        <v>44360</v>
      </c>
      <c r="HF33" s="183" t="s">
        <v>4317</v>
      </c>
      <c r="HG33" s="183">
        <v>2</v>
      </c>
      <c r="HH33" s="183" t="s">
        <v>3205</v>
      </c>
      <c r="HI33" s="183" t="s">
        <v>21</v>
      </c>
      <c r="HJ33" s="183">
        <v>2</v>
      </c>
      <c r="HK33" s="183" t="s">
        <v>14</v>
      </c>
      <c r="HL33" s="183" t="s">
        <v>14</v>
      </c>
      <c r="HM33" s="184">
        <v>44360</v>
      </c>
      <c r="HN33" s="182" t="s">
        <v>4323</v>
      </c>
      <c r="HO33" s="176">
        <v>3</v>
      </c>
      <c r="HP33" s="176" t="s">
        <v>3205</v>
      </c>
      <c r="HQ33" s="176" t="s">
        <v>21</v>
      </c>
      <c r="HR33" s="176">
        <v>2</v>
      </c>
      <c r="HS33" s="176" t="s">
        <v>14</v>
      </c>
      <c r="HT33" s="176" t="s">
        <v>14</v>
      </c>
      <c r="HU33" s="173">
        <v>44360</v>
      </c>
      <c r="HV33" s="183" t="s">
        <v>4320</v>
      </c>
      <c r="HW33" s="183">
        <v>3</v>
      </c>
      <c r="HX33" s="183" t="s">
        <v>3205</v>
      </c>
      <c r="HY33" s="183" t="s">
        <v>21</v>
      </c>
      <c r="HZ33" s="183">
        <v>2</v>
      </c>
      <c r="IA33" s="183" t="s">
        <v>14</v>
      </c>
      <c r="IB33" s="183" t="s">
        <v>14</v>
      </c>
      <c r="IC33" s="184">
        <v>44360</v>
      </c>
      <c r="ID33" s="182" t="s">
        <v>4322</v>
      </c>
      <c r="IE33" s="176">
        <v>3</v>
      </c>
      <c r="IF33" s="176" t="s">
        <v>3205</v>
      </c>
      <c r="IG33" s="176" t="s">
        <v>21</v>
      </c>
      <c r="IH33" s="176">
        <v>2</v>
      </c>
      <c r="II33" s="176" t="s">
        <v>14</v>
      </c>
      <c r="IJ33" s="176" t="s">
        <v>14</v>
      </c>
      <c r="IK33" s="173">
        <v>44360</v>
      </c>
      <c r="IL33" s="183" t="s">
        <v>4321</v>
      </c>
      <c r="IM33" s="183">
        <v>3</v>
      </c>
      <c r="IN33" s="183" t="s">
        <v>3205</v>
      </c>
      <c r="IO33" s="183" t="s">
        <v>21</v>
      </c>
      <c r="IP33" s="183">
        <v>2</v>
      </c>
      <c r="IQ33" s="183" t="s">
        <v>14</v>
      </c>
      <c r="IR33" s="183" t="s">
        <v>14</v>
      </c>
      <c r="IS33" s="184">
        <v>44360</v>
      </c>
    </row>
    <row r="34" spans="1:253" s="276" customFormat="1" ht="12.75" customHeight="1" x14ac:dyDescent="0.25">
      <c r="A34" s="276" t="s">
        <v>173</v>
      </c>
      <c r="B34" s="276" t="s">
        <v>7413</v>
      </c>
      <c r="C34" s="276" t="s">
        <v>174</v>
      </c>
      <c r="D34" s="276" t="s">
        <v>175</v>
      </c>
      <c r="E34" s="276" t="s">
        <v>6949</v>
      </c>
      <c r="F34" s="276" t="s">
        <v>5193</v>
      </c>
      <c r="G34" s="171">
        <v>10893000</v>
      </c>
      <c r="H34" s="172" t="s">
        <v>5190</v>
      </c>
      <c r="I34" s="172" t="s">
        <v>41</v>
      </c>
      <c r="J34" s="172">
        <v>1</v>
      </c>
      <c r="K34" s="172" t="s">
        <v>5192</v>
      </c>
      <c r="L34" s="172" t="s">
        <v>5191</v>
      </c>
      <c r="M34" s="173">
        <v>44454</v>
      </c>
      <c r="N34" s="182" t="s">
        <v>1091</v>
      </c>
      <c r="O34" s="174">
        <v>3364.07</v>
      </c>
      <c r="P34" s="174" t="s">
        <v>1088</v>
      </c>
      <c r="Q34" s="174" t="s">
        <v>21</v>
      </c>
      <c r="R34" s="174">
        <v>2</v>
      </c>
      <c r="S34" s="174" t="s">
        <v>1090</v>
      </c>
      <c r="T34" s="174" t="s">
        <v>1089</v>
      </c>
      <c r="U34" s="175">
        <v>43585</v>
      </c>
      <c r="V34" s="182" t="s">
        <v>6348</v>
      </c>
      <c r="W34" s="172">
        <v>414000</v>
      </c>
      <c r="X34" s="172" t="s">
        <v>6345</v>
      </c>
      <c r="Y34" s="172" t="s">
        <v>21</v>
      </c>
      <c r="Z34" s="172">
        <v>2</v>
      </c>
      <c r="AA34" s="172" t="s">
        <v>6347</v>
      </c>
      <c r="AB34" s="172" t="s">
        <v>6346</v>
      </c>
      <c r="AC34" s="173">
        <v>44522</v>
      </c>
      <c r="AD34" s="182" t="s">
        <v>6351</v>
      </c>
      <c r="AE34" s="180">
        <v>169000</v>
      </c>
      <c r="AF34" s="180" t="s">
        <v>6345</v>
      </c>
      <c r="AG34" s="180" t="s">
        <v>21</v>
      </c>
      <c r="AH34" s="180">
        <v>2</v>
      </c>
      <c r="AI34" s="180" t="s">
        <v>6350</v>
      </c>
      <c r="AJ34" s="180" t="s">
        <v>6349</v>
      </c>
      <c r="AK34" s="181">
        <v>44522</v>
      </c>
      <c r="AL34" s="182" t="s">
        <v>6353</v>
      </c>
      <c r="AM34" s="172">
        <v>169000</v>
      </c>
      <c r="AN34" s="172" t="s">
        <v>6345</v>
      </c>
      <c r="AO34" s="172" t="s">
        <v>21</v>
      </c>
      <c r="AP34" s="172">
        <v>2</v>
      </c>
      <c r="AQ34" s="172" t="s">
        <v>6352</v>
      </c>
      <c r="AR34" s="172" t="s">
        <v>6349</v>
      </c>
      <c r="AS34" s="173">
        <v>44522</v>
      </c>
      <c r="AT34" s="183" t="s">
        <v>1087</v>
      </c>
      <c r="AU34" s="180">
        <v>0</v>
      </c>
      <c r="AV34" s="180" t="s">
        <v>14</v>
      </c>
      <c r="AW34" s="180" t="s">
        <v>14</v>
      </c>
      <c r="AX34" s="180" t="s">
        <v>14</v>
      </c>
      <c r="AY34" s="180" t="s">
        <v>14</v>
      </c>
      <c r="AZ34" s="180" t="s">
        <v>14</v>
      </c>
      <c r="BA34" s="181">
        <v>43585</v>
      </c>
      <c r="BB34" s="182" t="s">
        <v>181</v>
      </c>
      <c r="BC34" s="172" t="s">
        <v>14</v>
      </c>
      <c r="BD34" s="172">
        <v>0</v>
      </c>
      <c r="BE34" s="172" t="s">
        <v>14</v>
      </c>
      <c r="BF34" s="172" t="s">
        <v>14</v>
      </c>
      <c r="BG34" s="172">
        <v>0</v>
      </c>
      <c r="BH34" s="172">
        <v>0</v>
      </c>
      <c r="BI34" s="173">
        <v>43501</v>
      </c>
      <c r="BJ34" s="183" t="s">
        <v>6355</v>
      </c>
      <c r="BK34" s="183">
        <v>24</v>
      </c>
      <c r="BL34" s="183" t="s">
        <v>6354</v>
      </c>
      <c r="BM34" s="183" t="s">
        <v>59</v>
      </c>
      <c r="BN34" s="183">
        <v>3</v>
      </c>
      <c r="BO34" s="183" t="s">
        <v>5195</v>
      </c>
      <c r="BP34" s="180" t="s">
        <v>1986</v>
      </c>
      <c r="BQ34" s="184">
        <v>44522</v>
      </c>
      <c r="BR34" s="182" t="s">
        <v>176</v>
      </c>
      <c r="BS34" s="176" t="s">
        <v>14</v>
      </c>
      <c r="BT34" s="176">
        <v>0</v>
      </c>
      <c r="BU34" s="176" t="s">
        <v>14</v>
      </c>
      <c r="BV34" s="176" t="s">
        <v>14</v>
      </c>
      <c r="BW34" s="176">
        <v>0</v>
      </c>
      <c r="BX34" s="176">
        <v>0</v>
      </c>
      <c r="BY34" s="173">
        <v>43501</v>
      </c>
      <c r="BZ34" s="183" t="s">
        <v>177</v>
      </c>
      <c r="CA34" s="183" t="s">
        <v>14</v>
      </c>
      <c r="CB34" s="183">
        <v>0</v>
      </c>
      <c r="CC34" s="183" t="s">
        <v>14</v>
      </c>
      <c r="CD34" s="183" t="s">
        <v>14</v>
      </c>
      <c r="CE34" s="183">
        <v>0</v>
      </c>
      <c r="CF34" s="183">
        <v>0</v>
      </c>
      <c r="CG34" s="184">
        <v>43501</v>
      </c>
      <c r="CH34" s="182" t="s">
        <v>7748</v>
      </c>
      <c r="CI34" s="183" t="e">
        <v>#N/A</v>
      </c>
      <c r="CJ34" s="183" t="e">
        <v>#N/A</v>
      </c>
      <c r="CK34" s="183" t="e">
        <v>#N/A</v>
      </c>
      <c r="CL34" s="183" t="e">
        <v>#N/A</v>
      </c>
      <c r="CM34" s="183" t="e">
        <v>#N/A</v>
      </c>
      <c r="CN34" s="183" t="e">
        <v>#N/A</v>
      </c>
      <c r="CO34" s="185" t="e">
        <v>#N/A</v>
      </c>
      <c r="CP34" s="183" t="s">
        <v>180</v>
      </c>
      <c r="CQ34" s="176" t="s">
        <v>14</v>
      </c>
      <c r="CR34" s="176">
        <v>0</v>
      </c>
      <c r="CS34" s="176" t="s">
        <v>14</v>
      </c>
      <c r="CT34" s="176" t="s">
        <v>14</v>
      </c>
      <c r="CU34" s="176">
        <v>0</v>
      </c>
      <c r="CV34" s="176">
        <v>0</v>
      </c>
      <c r="CW34" s="173">
        <v>43501</v>
      </c>
      <c r="CX34" s="183" t="s">
        <v>6359</v>
      </c>
      <c r="CY34" s="180">
        <v>18000</v>
      </c>
      <c r="CZ34" s="180" t="s">
        <v>6356</v>
      </c>
      <c r="DA34" s="180" t="s">
        <v>21</v>
      </c>
      <c r="DB34" s="180">
        <v>2</v>
      </c>
      <c r="DC34" s="180" t="s">
        <v>6358</v>
      </c>
      <c r="DD34" s="180" t="s">
        <v>6357</v>
      </c>
      <c r="DE34" s="186">
        <v>44522</v>
      </c>
      <c r="DF34" s="182" t="s">
        <v>6360</v>
      </c>
      <c r="DG34" s="172">
        <v>245000</v>
      </c>
      <c r="DH34" s="176" t="s">
        <v>6356</v>
      </c>
      <c r="DI34" s="176" t="s">
        <v>21</v>
      </c>
      <c r="DJ34" s="176">
        <v>2</v>
      </c>
      <c r="DK34" s="176" t="s">
        <v>6358</v>
      </c>
      <c r="DL34" s="176" t="s">
        <v>6357</v>
      </c>
      <c r="DM34" s="173">
        <v>44522</v>
      </c>
      <c r="DN34" s="183" t="s">
        <v>6361</v>
      </c>
      <c r="DO34" s="180">
        <v>151000</v>
      </c>
      <c r="DP34" s="183" t="s">
        <v>6356</v>
      </c>
      <c r="DQ34" s="183" t="s">
        <v>21</v>
      </c>
      <c r="DR34" s="183">
        <v>2</v>
      </c>
      <c r="DS34" s="183" t="s">
        <v>6358</v>
      </c>
      <c r="DT34" s="183" t="s">
        <v>6357</v>
      </c>
      <c r="DU34" s="184">
        <v>44522</v>
      </c>
      <c r="DV34" s="182" t="s">
        <v>6362</v>
      </c>
      <c r="DW34" s="172">
        <v>18000</v>
      </c>
      <c r="DX34" s="176" t="s">
        <v>6356</v>
      </c>
      <c r="DY34" s="176" t="s">
        <v>21</v>
      </c>
      <c r="DZ34" s="176">
        <v>2</v>
      </c>
      <c r="EA34" s="176" t="s">
        <v>6358</v>
      </c>
      <c r="EB34" s="176" t="s">
        <v>6357</v>
      </c>
      <c r="EC34" s="173">
        <v>44522</v>
      </c>
      <c r="ED34" s="183" t="s">
        <v>6363</v>
      </c>
      <c r="EE34" s="180">
        <v>0</v>
      </c>
      <c r="EF34" s="183" t="s">
        <v>6356</v>
      </c>
      <c r="EG34" s="183" t="s">
        <v>21</v>
      </c>
      <c r="EH34" s="183">
        <v>2</v>
      </c>
      <c r="EI34" s="183" t="s">
        <v>6358</v>
      </c>
      <c r="EJ34" s="183" t="s">
        <v>6357</v>
      </c>
      <c r="EK34" s="184">
        <v>44522</v>
      </c>
      <c r="EL34" s="182" t="s">
        <v>6364</v>
      </c>
      <c r="EM34" s="172">
        <v>0</v>
      </c>
      <c r="EN34" s="176" t="s">
        <v>6356</v>
      </c>
      <c r="EO34" s="176" t="s">
        <v>21</v>
      </c>
      <c r="EP34" s="176">
        <v>2</v>
      </c>
      <c r="EQ34" s="176" t="s">
        <v>6358</v>
      </c>
      <c r="ER34" s="176" t="s">
        <v>6357</v>
      </c>
      <c r="ES34" s="173">
        <v>44522</v>
      </c>
      <c r="ET34" s="183" t="s">
        <v>5196</v>
      </c>
      <c r="EU34" s="183">
        <v>18</v>
      </c>
      <c r="EV34" s="183" t="s">
        <v>5194</v>
      </c>
      <c r="EW34" s="183" t="s">
        <v>59</v>
      </c>
      <c r="EX34" s="183">
        <v>3</v>
      </c>
      <c r="EY34" s="183" t="s">
        <v>5195</v>
      </c>
      <c r="EZ34" s="183" t="s">
        <v>5194</v>
      </c>
      <c r="FA34" s="184">
        <v>44454</v>
      </c>
      <c r="FB34" s="182" t="s">
        <v>179</v>
      </c>
      <c r="FC34" s="176">
        <v>2</v>
      </c>
      <c r="FD34" s="176">
        <v>0</v>
      </c>
      <c r="FE34" s="176" t="s">
        <v>21</v>
      </c>
      <c r="FF34" s="176">
        <v>2</v>
      </c>
      <c r="FG34" s="176" t="s">
        <v>178</v>
      </c>
      <c r="FH34" s="176">
        <v>0</v>
      </c>
      <c r="FI34" s="173">
        <v>43501</v>
      </c>
      <c r="FJ34" s="182" t="s">
        <v>182</v>
      </c>
      <c r="FK34" s="183" t="s">
        <v>14</v>
      </c>
      <c r="FL34" s="183">
        <v>0</v>
      </c>
      <c r="FM34" s="183" t="s">
        <v>14</v>
      </c>
      <c r="FN34" s="183" t="s">
        <v>14</v>
      </c>
      <c r="FO34" s="183">
        <v>0</v>
      </c>
      <c r="FP34" s="180">
        <v>0</v>
      </c>
      <c r="FQ34" s="181">
        <v>43501</v>
      </c>
      <c r="FR34" s="182" t="s">
        <v>183</v>
      </c>
      <c r="FS34" s="176" t="s">
        <v>14</v>
      </c>
      <c r="FT34" s="176">
        <v>0</v>
      </c>
      <c r="FU34" s="176" t="s">
        <v>14</v>
      </c>
      <c r="FV34" s="176" t="s">
        <v>14</v>
      </c>
      <c r="FW34" s="176">
        <v>0</v>
      </c>
      <c r="FX34" s="176">
        <v>0</v>
      </c>
      <c r="FY34" s="173">
        <v>43501</v>
      </c>
      <c r="FZ34" s="183" t="s">
        <v>3752</v>
      </c>
      <c r="GA34" s="183">
        <v>0</v>
      </c>
      <c r="GB34" s="183" t="s">
        <v>3205</v>
      </c>
      <c r="GC34" s="183" t="s">
        <v>21</v>
      </c>
      <c r="GD34" s="183">
        <v>2</v>
      </c>
      <c r="GE34" s="183" t="s">
        <v>14</v>
      </c>
      <c r="GF34" s="183" t="s">
        <v>14</v>
      </c>
      <c r="GG34" s="184">
        <v>44355</v>
      </c>
      <c r="GH34" s="182" t="s">
        <v>3758</v>
      </c>
      <c r="GI34" s="176">
        <v>0</v>
      </c>
      <c r="GJ34" s="176" t="s">
        <v>3205</v>
      </c>
      <c r="GK34" s="176" t="s">
        <v>21</v>
      </c>
      <c r="GL34" s="176">
        <v>2</v>
      </c>
      <c r="GM34" s="176" t="s">
        <v>14</v>
      </c>
      <c r="GN34" s="176" t="s">
        <v>14</v>
      </c>
      <c r="GO34" s="173">
        <v>44355</v>
      </c>
      <c r="GP34" s="183" t="s">
        <v>3753</v>
      </c>
      <c r="GQ34" s="183">
        <v>2</v>
      </c>
      <c r="GR34" s="183" t="s">
        <v>3205</v>
      </c>
      <c r="GS34" s="183" t="s">
        <v>21</v>
      </c>
      <c r="GT34" s="183">
        <v>2</v>
      </c>
      <c r="GU34" s="183" t="s">
        <v>14</v>
      </c>
      <c r="GV34" s="183" t="s">
        <v>14</v>
      </c>
      <c r="GW34" s="184">
        <v>44355</v>
      </c>
      <c r="GX34" s="182" t="s">
        <v>3759</v>
      </c>
      <c r="GY34" s="176">
        <v>0</v>
      </c>
      <c r="GZ34" s="176" t="s">
        <v>3205</v>
      </c>
      <c r="HA34" s="176" t="s">
        <v>21</v>
      </c>
      <c r="HB34" s="176">
        <v>2</v>
      </c>
      <c r="HC34" s="176" t="s">
        <v>14</v>
      </c>
      <c r="HD34" s="176" t="s">
        <v>14</v>
      </c>
      <c r="HE34" s="173">
        <v>44355</v>
      </c>
      <c r="HF34" s="183" t="s">
        <v>3751</v>
      </c>
      <c r="HG34" s="183">
        <v>2</v>
      </c>
      <c r="HH34" s="183" t="s">
        <v>3205</v>
      </c>
      <c r="HI34" s="183" t="s">
        <v>21</v>
      </c>
      <c r="HJ34" s="183">
        <v>2</v>
      </c>
      <c r="HK34" s="183" t="s">
        <v>14</v>
      </c>
      <c r="HL34" s="183" t="s">
        <v>14</v>
      </c>
      <c r="HM34" s="184">
        <v>44355</v>
      </c>
      <c r="HN34" s="182" t="s">
        <v>3757</v>
      </c>
      <c r="HO34" s="176">
        <v>2</v>
      </c>
      <c r="HP34" s="176" t="s">
        <v>3205</v>
      </c>
      <c r="HQ34" s="176" t="s">
        <v>21</v>
      </c>
      <c r="HR34" s="176">
        <v>2</v>
      </c>
      <c r="HS34" s="176" t="s">
        <v>14</v>
      </c>
      <c r="HT34" s="176" t="s">
        <v>14</v>
      </c>
      <c r="HU34" s="173">
        <v>44355</v>
      </c>
      <c r="HV34" s="183" t="s">
        <v>3754</v>
      </c>
      <c r="HW34" s="183">
        <v>1</v>
      </c>
      <c r="HX34" s="183" t="s">
        <v>3205</v>
      </c>
      <c r="HY34" s="183" t="s">
        <v>21</v>
      </c>
      <c r="HZ34" s="183">
        <v>2</v>
      </c>
      <c r="IA34" s="183" t="s">
        <v>14</v>
      </c>
      <c r="IB34" s="183" t="s">
        <v>14</v>
      </c>
      <c r="IC34" s="184">
        <v>44355</v>
      </c>
      <c r="ID34" s="182" t="s">
        <v>3756</v>
      </c>
      <c r="IE34" s="176">
        <v>0</v>
      </c>
      <c r="IF34" s="176" t="s">
        <v>3205</v>
      </c>
      <c r="IG34" s="176" t="s">
        <v>21</v>
      </c>
      <c r="IH34" s="176">
        <v>2</v>
      </c>
      <c r="II34" s="176" t="s">
        <v>14</v>
      </c>
      <c r="IJ34" s="176" t="s">
        <v>14</v>
      </c>
      <c r="IK34" s="173">
        <v>44355</v>
      </c>
      <c r="IL34" s="183" t="s">
        <v>3755</v>
      </c>
      <c r="IM34" s="183">
        <v>0</v>
      </c>
      <c r="IN34" s="183" t="s">
        <v>3205</v>
      </c>
      <c r="IO34" s="183" t="s">
        <v>21</v>
      </c>
      <c r="IP34" s="183">
        <v>2</v>
      </c>
      <c r="IQ34" s="183" t="s">
        <v>14</v>
      </c>
      <c r="IR34" s="183" t="s">
        <v>14</v>
      </c>
      <c r="IS34" s="184">
        <v>44355</v>
      </c>
    </row>
    <row r="35" spans="1:253" s="276" customFormat="1" ht="12.75" customHeight="1" x14ac:dyDescent="0.25">
      <c r="A35" s="276" t="s">
        <v>480</v>
      </c>
      <c r="B35" s="276" t="s">
        <v>7400</v>
      </c>
      <c r="C35" s="276" t="s">
        <v>481</v>
      </c>
      <c r="D35" s="276" t="s">
        <v>482</v>
      </c>
      <c r="E35" s="276" t="s">
        <v>6952</v>
      </c>
      <c r="F35" s="276" t="s">
        <v>5654</v>
      </c>
      <c r="G35" s="171">
        <v>17100000</v>
      </c>
      <c r="H35" s="172" t="s">
        <v>5651</v>
      </c>
      <c r="I35" s="172" t="s">
        <v>41</v>
      </c>
      <c r="J35" s="172">
        <v>1</v>
      </c>
      <c r="K35" s="172" t="s">
        <v>5653</v>
      </c>
      <c r="L35" s="172" t="s">
        <v>5652</v>
      </c>
      <c r="M35" s="173">
        <v>44516</v>
      </c>
      <c r="N35" s="182" t="s">
        <v>5658</v>
      </c>
      <c r="O35" s="174">
        <v>108889</v>
      </c>
      <c r="P35" s="174" t="s">
        <v>5655</v>
      </c>
      <c r="Q35" s="174" t="s">
        <v>21</v>
      </c>
      <c r="R35" s="174">
        <v>2</v>
      </c>
      <c r="S35" s="174" t="s">
        <v>5657</v>
      </c>
      <c r="T35" s="174" t="s">
        <v>5656</v>
      </c>
      <c r="U35" s="175">
        <v>44516</v>
      </c>
      <c r="V35" s="182" t="s">
        <v>5660</v>
      </c>
      <c r="W35" s="172">
        <v>17100000</v>
      </c>
      <c r="X35" s="172" t="s">
        <v>5651</v>
      </c>
      <c r="Y35" s="172" t="s">
        <v>21</v>
      </c>
      <c r="Z35" s="172">
        <v>2</v>
      </c>
      <c r="AA35" s="172" t="s">
        <v>5659</v>
      </c>
      <c r="AB35" s="172" t="s">
        <v>5652</v>
      </c>
      <c r="AC35" s="173">
        <v>44516</v>
      </c>
      <c r="AD35" s="182" t="s">
        <v>5662</v>
      </c>
      <c r="AE35" s="180">
        <v>5700000</v>
      </c>
      <c r="AF35" s="180" t="s">
        <v>5651</v>
      </c>
      <c r="AG35" s="180" t="s">
        <v>41</v>
      </c>
      <c r="AH35" s="180">
        <v>1</v>
      </c>
      <c r="AI35" s="180" t="s">
        <v>5661</v>
      </c>
      <c r="AJ35" s="180" t="s">
        <v>5652</v>
      </c>
      <c r="AK35" s="181">
        <v>44516</v>
      </c>
      <c r="AL35" s="182" t="s">
        <v>5664</v>
      </c>
      <c r="AM35" s="172">
        <v>242000</v>
      </c>
      <c r="AN35" s="172" t="s">
        <v>5651</v>
      </c>
      <c r="AO35" s="172" t="s">
        <v>21</v>
      </c>
      <c r="AP35" s="172">
        <v>2</v>
      </c>
      <c r="AQ35" s="172" t="s">
        <v>5663</v>
      </c>
      <c r="AR35" s="172" t="s">
        <v>5652</v>
      </c>
      <c r="AS35" s="173">
        <v>44516</v>
      </c>
      <c r="AT35" s="183" t="s">
        <v>486</v>
      </c>
      <c r="AU35" s="180" t="s">
        <v>14</v>
      </c>
      <c r="AV35" s="180">
        <v>0</v>
      </c>
      <c r="AW35" s="180" t="s">
        <v>21</v>
      </c>
      <c r="AX35" s="180">
        <v>2</v>
      </c>
      <c r="AY35" s="180">
        <v>0</v>
      </c>
      <c r="AZ35" s="180">
        <v>0</v>
      </c>
      <c r="BA35" s="181">
        <v>43510</v>
      </c>
      <c r="BB35" s="182" t="s">
        <v>5665</v>
      </c>
      <c r="BC35" s="172" t="s">
        <v>14</v>
      </c>
      <c r="BD35" s="172" t="s">
        <v>1291</v>
      </c>
      <c r="BE35" s="172" t="s">
        <v>14</v>
      </c>
      <c r="BF35" s="172" t="s">
        <v>14</v>
      </c>
      <c r="BG35" s="172" t="s">
        <v>15</v>
      </c>
      <c r="BH35" s="172" t="s">
        <v>14</v>
      </c>
      <c r="BI35" s="173">
        <v>44516</v>
      </c>
      <c r="BJ35" s="183" t="s">
        <v>5669</v>
      </c>
      <c r="BK35" s="183">
        <v>2960</v>
      </c>
      <c r="BL35" s="183" t="s">
        <v>5666</v>
      </c>
      <c r="BM35" s="183" t="s">
        <v>21</v>
      </c>
      <c r="BN35" s="183">
        <v>2</v>
      </c>
      <c r="BO35" s="183" t="s">
        <v>5668</v>
      </c>
      <c r="BP35" s="180" t="s">
        <v>5667</v>
      </c>
      <c r="BQ35" s="184">
        <v>44516</v>
      </c>
      <c r="BR35" s="182" t="s">
        <v>483</v>
      </c>
      <c r="BS35" s="176">
        <v>0</v>
      </c>
      <c r="BT35" s="176">
        <v>0</v>
      </c>
      <c r="BU35" s="176" t="s">
        <v>21</v>
      </c>
      <c r="BV35" s="176">
        <v>2</v>
      </c>
      <c r="BW35" s="176">
        <v>0</v>
      </c>
      <c r="BX35" s="176">
        <v>0</v>
      </c>
      <c r="BY35" s="173">
        <v>43510</v>
      </c>
      <c r="BZ35" s="183" t="s">
        <v>484</v>
      </c>
      <c r="CA35" s="183">
        <v>0</v>
      </c>
      <c r="CB35" s="183">
        <v>0</v>
      </c>
      <c r="CC35" s="183" t="s">
        <v>21</v>
      </c>
      <c r="CD35" s="183">
        <v>2</v>
      </c>
      <c r="CE35" s="183">
        <v>0</v>
      </c>
      <c r="CF35" s="183">
        <v>0</v>
      </c>
      <c r="CG35" s="184">
        <v>43510</v>
      </c>
      <c r="CH35" s="182" t="s">
        <v>7749</v>
      </c>
      <c r="CI35" s="183" t="e">
        <v>#N/A</v>
      </c>
      <c r="CJ35" s="183" t="e">
        <v>#N/A</v>
      </c>
      <c r="CK35" s="183" t="e">
        <v>#N/A</v>
      </c>
      <c r="CL35" s="183" t="e">
        <v>#N/A</v>
      </c>
      <c r="CM35" s="183" t="e">
        <v>#N/A</v>
      </c>
      <c r="CN35" s="183" t="e">
        <v>#N/A</v>
      </c>
      <c r="CO35" s="185" t="e">
        <v>#N/A</v>
      </c>
      <c r="CP35" s="183" t="s">
        <v>485</v>
      </c>
      <c r="CQ35" s="176" t="s">
        <v>14</v>
      </c>
      <c r="CR35" s="176">
        <v>0</v>
      </c>
      <c r="CS35" s="176" t="s">
        <v>21</v>
      </c>
      <c r="CT35" s="176">
        <v>2</v>
      </c>
      <c r="CU35" s="176">
        <v>0</v>
      </c>
      <c r="CV35" s="176">
        <v>0</v>
      </c>
      <c r="CW35" s="173">
        <v>43510</v>
      </c>
      <c r="CX35" s="183" t="s">
        <v>5671</v>
      </c>
      <c r="CY35" s="180">
        <v>3800000</v>
      </c>
      <c r="CZ35" s="180" t="s">
        <v>5651</v>
      </c>
      <c r="DA35" s="180" t="s">
        <v>21</v>
      </c>
      <c r="DB35" s="180">
        <v>2</v>
      </c>
      <c r="DC35" s="180" t="s">
        <v>5670</v>
      </c>
      <c r="DD35" s="180" t="s">
        <v>5652</v>
      </c>
      <c r="DE35" s="186">
        <v>44516</v>
      </c>
      <c r="DF35" s="182" t="s">
        <v>5672</v>
      </c>
      <c r="DG35" s="172">
        <v>11400000</v>
      </c>
      <c r="DH35" s="176" t="s">
        <v>5651</v>
      </c>
      <c r="DI35" s="176" t="s">
        <v>21</v>
      </c>
      <c r="DJ35" s="176">
        <v>2</v>
      </c>
      <c r="DK35" s="176" t="s">
        <v>5670</v>
      </c>
      <c r="DL35" s="176" t="s">
        <v>5652</v>
      </c>
      <c r="DM35" s="173">
        <v>44516</v>
      </c>
      <c r="DN35" s="183" t="s">
        <v>5673</v>
      </c>
      <c r="DO35" s="180">
        <v>1900000</v>
      </c>
      <c r="DP35" s="183" t="s">
        <v>5651</v>
      </c>
      <c r="DQ35" s="183" t="s">
        <v>21</v>
      </c>
      <c r="DR35" s="183">
        <v>2</v>
      </c>
      <c r="DS35" s="183" t="s">
        <v>5670</v>
      </c>
      <c r="DT35" s="183" t="s">
        <v>5652</v>
      </c>
      <c r="DU35" s="184">
        <v>44516</v>
      </c>
      <c r="DV35" s="182" t="s">
        <v>5674</v>
      </c>
      <c r="DW35" s="172">
        <v>3300000</v>
      </c>
      <c r="DX35" s="176" t="s">
        <v>5651</v>
      </c>
      <c r="DY35" s="176" t="s">
        <v>21</v>
      </c>
      <c r="DZ35" s="176">
        <v>2</v>
      </c>
      <c r="EA35" s="176" t="s">
        <v>5670</v>
      </c>
      <c r="EB35" s="176" t="s">
        <v>5652</v>
      </c>
      <c r="EC35" s="173">
        <v>44516</v>
      </c>
      <c r="ED35" s="183" t="s">
        <v>5675</v>
      </c>
      <c r="EE35" s="180">
        <v>174000</v>
      </c>
      <c r="EF35" s="183" t="s">
        <v>5651</v>
      </c>
      <c r="EG35" s="183" t="s">
        <v>21</v>
      </c>
      <c r="EH35" s="183">
        <v>2</v>
      </c>
      <c r="EI35" s="183" t="s">
        <v>5670</v>
      </c>
      <c r="EJ35" s="183" t="s">
        <v>5652</v>
      </c>
      <c r="EK35" s="184">
        <v>44516</v>
      </c>
      <c r="EL35" s="182" t="s">
        <v>5676</v>
      </c>
      <c r="EM35" s="172">
        <v>326000</v>
      </c>
      <c r="EN35" s="176" t="s">
        <v>5651</v>
      </c>
      <c r="EO35" s="176" t="s">
        <v>21</v>
      </c>
      <c r="EP35" s="176">
        <v>2</v>
      </c>
      <c r="EQ35" s="176" t="s">
        <v>5670</v>
      </c>
      <c r="ER35" s="176" t="s">
        <v>5652</v>
      </c>
      <c r="ES35" s="173">
        <v>44516</v>
      </c>
      <c r="ET35" s="183" t="s">
        <v>2505</v>
      </c>
      <c r="EU35" s="183">
        <v>1937</v>
      </c>
      <c r="EV35" s="183" t="s">
        <v>2502</v>
      </c>
      <c r="EW35" s="183" t="s">
        <v>21</v>
      </c>
      <c r="EX35" s="183">
        <v>2</v>
      </c>
      <c r="EY35" s="183" t="s">
        <v>2504</v>
      </c>
      <c r="EZ35" s="183" t="s">
        <v>2503</v>
      </c>
      <c r="FA35" s="184">
        <v>44224</v>
      </c>
      <c r="FB35" s="182" t="s">
        <v>5678</v>
      </c>
      <c r="FC35" s="176">
        <v>3</v>
      </c>
      <c r="FD35" s="176">
        <v>0</v>
      </c>
      <c r="FE35" s="176" t="s">
        <v>21</v>
      </c>
      <c r="FF35" s="176">
        <v>2</v>
      </c>
      <c r="FG35" s="176" t="s">
        <v>5677</v>
      </c>
      <c r="FH35" s="176">
        <v>0</v>
      </c>
      <c r="FI35" s="173">
        <v>44516</v>
      </c>
      <c r="FJ35" s="182" t="s">
        <v>5681</v>
      </c>
      <c r="FK35" s="183" t="s">
        <v>14</v>
      </c>
      <c r="FL35" s="183" t="s">
        <v>5679</v>
      </c>
      <c r="FM35" s="183" t="s">
        <v>14</v>
      </c>
      <c r="FN35" s="183" t="s">
        <v>14</v>
      </c>
      <c r="FO35" s="183" t="s">
        <v>5680</v>
      </c>
      <c r="FP35" s="180" t="s">
        <v>1291</v>
      </c>
      <c r="FQ35" s="181">
        <v>44516</v>
      </c>
      <c r="FR35" s="182" t="s">
        <v>5682</v>
      </c>
      <c r="FS35" s="176" t="s">
        <v>14</v>
      </c>
      <c r="FT35" s="176" t="s">
        <v>1291</v>
      </c>
      <c r="FU35" s="176" t="s">
        <v>14</v>
      </c>
      <c r="FV35" s="176" t="s">
        <v>14</v>
      </c>
      <c r="FW35" s="176" t="s">
        <v>5680</v>
      </c>
      <c r="FX35" s="176" t="s">
        <v>1291</v>
      </c>
      <c r="FY35" s="173">
        <v>44516</v>
      </c>
      <c r="FZ35" s="183" t="s">
        <v>3504</v>
      </c>
      <c r="GA35" s="183">
        <v>0</v>
      </c>
      <c r="GB35" s="183" t="s">
        <v>3205</v>
      </c>
      <c r="GC35" s="183" t="s">
        <v>21</v>
      </c>
      <c r="GD35" s="183">
        <v>2</v>
      </c>
      <c r="GE35" s="183" t="s">
        <v>14</v>
      </c>
      <c r="GF35" s="183" t="s">
        <v>14</v>
      </c>
      <c r="GG35" s="184">
        <v>44350</v>
      </c>
      <c r="GH35" s="182" t="s">
        <v>3506</v>
      </c>
      <c r="GI35" s="176">
        <v>1</v>
      </c>
      <c r="GJ35" s="176" t="s">
        <v>3205</v>
      </c>
      <c r="GK35" s="176" t="s">
        <v>21</v>
      </c>
      <c r="GL35" s="176">
        <v>2</v>
      </c>
      <c r="GM35" s="176" t="s">
        <v>14</v>
      </c>
      <c r="GN35" s="176" t="s">
        <v>14</v>
      </c>
      <c r="GO35" s="173">
        <v>44350</v>
      </c>
      <c r="GP35" s="183" t="s">
        <v>3555</v>
      </c>
      <c r="GQ35" s="183">
        <v>1</v>
      </c>
      <c r="GR35" s="183" t="s">
        <v>3205</v>
      </c>
      <c r="GS35" s="183" t="s">
        <v>21</v>
      </c>
      <c r="GT35" s="183">
        <v>2</v>
      </c>
      <c r="GU35" s="183" t="s">
        <v>14</v>
      </c>
      <c r="GV35" s="183" t="s">
        <v>14</v>
      </c>
      <c r="GW35" s="184">
        <v>44351</v>
      </c>
      <c r="GX35" s="182" t="s">
        <v>3559</v>
      </c>
      <c r="GY35" s="176">
        <v>0</v>
      </c>
      <c r="GZ35" s="176" t="s">
        <v>3205</v>
      </c>
      <c r="HA35" s="176" t="s">
        <v>21</v>
      </c>
      <c r="HB35" s="176">
        <v>2</v>
      </c>
      <c r="HC35" s="176" t="s">
        <v>14</v>
      </c>
      <c r="HD35" s="176" t="s">
        <v>14</v>
      </c>
      <c r="HE35" s="173">
        <v>44351</v>
      </c>
      <c r="HF35" s="183" t="s">
        <v>3503</v>
      </c>
      <c r="HG35" s="183">
        <v>0</v>
      </c>
      <c r="HH35" s="183" t="s">
        <v>3205</v>
      </c>
      <c r="HI35" s="183" t="s">
        <v>21</v>
      </c>
      <c r="HJ35" s="183">
        <v>2</v>
      </c>
      <c r="HK35" s="183" t="s">
        <v>14</v>
      </c>
      <c r="HL35" s="183" t="s">
        <v>14</v>
      </c>
      <c r="HM35" s="184">
        <v>44350</v>
      </c>
      <c r="HN35" s="182" t="s">
        <v>3505</v>
      </c>
      <c r="HO35" s="176">
        <v>2</v>
      </c>
      <c r="HP35" s="176" t="s">
        <v>3205</v>
      </c>
      <c r="HQ35" s="176" t="s">
        <v>21</v>
      </c>
      <c r="HR35" s="176">
        <v>2</v>
      </c>
      <c r="HS35" s="176" t="s">
        <v>14</v>
      </c>
      <c r="HT35" s="176" t="s">
        <v>14</v>
      </c>
      <c r="HU35" s="173">
        <v>44350</v>
      </c>
      <c r="HV35" s="183" t="s">
        <v>3556</v>
      </c>
      <c r="HW35" s="183">
        <v>1</v>
      </c>
      <c r="HX35" s="183" t="s">
        <v>3205</v>
      </c>
      <c r="HY35" s="183" t="s">
        <v>21</v>
      </c>
      <c r="HZ35" s="183">
        <v>2</v>
      </c>
      <c r="IA35" s="183" t="s">
        <v>14</v>
      </c>
      <c r="IB35" s="183" t="s">
        <v>14</v>
      </c>
      <c r="IC35" s="184">
        <v>44351</v>
      </c>
      <c r="ID35" s="182" t="s">
        <v>3558</v>
      </c>
      <c r="IE35" s="176">
        <v>0</v>
      </c>
      <c r="IF35" s="176" t="s">
        <v>3205</v>
      </c>
      <c r="IG35" s="176" t="s">
        <v>21</v>
      </c>
      <c r="IH35" s="176">
        <v>2</v>
      </c>
      <c r="II35" s="176" t="s">
        <v>14</v>
      </c>
      <c r="IJ35" s="176" t="s">
        <v>14</v>
      </c>
      <c r="IK35" s="173">
        <v>44351</v>
      </c>
      <c r="IL35" s="183" t="s">
        <v>3557</v>
      </c>
      <c r="IM35" s="183">
        <v>2</v>
      </c>
      <c r="IN35" s="183" t="s">
        <v>3205</v>
      </c>
      <c r="IO35" s="183" t="s">
        <v>21</v>
      </c>
      <c r="IP35" s="183">
        <v>2</v>
      </c>
      <c r="IQ35" s="183" t="s">
        <v>14</v>
      </c>
      <c r="IR35" s="183" t="s">
        <v>14</v>
      </c>
      <c r="IS35" s="184">
        <v>44351</v>
      </c>
    </row>
    <row r="36" spans="1:253" s="276" customFormat="1" ht="12.75" customHeight="1" x14ac:dyDescent="0.25">
      <c r="A36" s="276" t="s">
        <v>367</v>
      </c>
      <c r="B36" s="276" t="s">
        <v>7400</v>
      </c>
      <c r="C36" s="276" t="s">
        <v>368</v>
      </c>
      <c r="D36" s="276" t="s">
        <v>369</v>
      </c>
      <c r="E36" s="276" t="s">
        <v>6955</v>
      </c>
      <c r="F36" s="276" t="s">
        <v>5720</v>
      </c>
      <c r="G36" s="171">
        <v>9400000</v>
      </c>
      <c r="H36" s="172" t="s">
        <v>5717</v>
      </c>
      <c r="I36" s="172" t="s">
        <v>41</v>
      </c>
      <c r="J36" s="172">
        <v>1</v>
      </c>
      <c r="K36" s="172" t="s">
        <v>5719</v>
      </c>
      <c r="L36" s="172" t="s">
        <v>5718</v>
      </c>
      <c r="M36" s="173">
        <v>44517</v>
      </c>
      <c r="N36" s="182" t="s">
        <v>5723</v>
      </c>
      <c r="O36" s="174">
        <v>111900</v>
      </c>
      <c r="P36" s="174" t="s">
        <v>5685</v>
      </c>
      <c r="Q36" s="174" t="s">
        <v>21</v>
      </c>
      <c r="R36" s="174">
        <v>2</v>
      </c>
      <c r="S36" s="174" t="s">
        <v>5722</v>
      </c>
      <c r="T36" s="174" t="s">
        <v>5721</v>
      </c>
      <c r="U36" s="175">
        <v>44517</v>
      </c>
      <c r="V36" s="182" t="s">
        <v>5725</v>
      </c>
      <c r="W36" s="172">
        <v>9400000</v>
      </c>
      <c r="X36" s="172" t="s">
        <v>5717</v>
      </c>
      <c r="Y36" s="172" t="s">
        <v>21</v>
      </c>
      <c r="Z36" s="172">
        <v>2</v>
      </c>
      <c r="AA36" s="172" t="s">
        <v>5724</v>
      </c>
      <c r="AB36" s="172" t="s">
        <v>5718</v>
      </c>
      <c r="AC36" s="173">
        <v>44517</v>
      </c>
      <c r="AD36" s="182" t="s">
        <v>5727</v>
      </c>
      <c r="AE36" s="180">
        <v>4000000</v>
      </c>
      <c r="AF36" s="180" t="s">
        <v>5717</v>
      </c>
      <c r="AG36" s="180" t="s">
        <v>41</v>
      </c>
      <c r="AH36" s="180">
        <v>1</v>
      </c>
      <c r="AI36" s="180" t="s">
        <v>5726</v>
      </c>
      <c r="AJ36" s="180" t="s">
        <v>5718</v>
      </c>
      <c r="AK36" s="181">
        <v>44517</v>
      </c>
      <c r="AL36" s="182" t="s">
        <v>5728</v>
      </c>
      <c r="AM36" s="172">
        <v>245000</v>
      </c>
      <c r="AN36" s="172" t="s">
        <v>5717</v>
      </c>
      <c r="AO36" s="172" t="s">
        <v>21</v>
      </c>
      <c r="AP36" s="172">
        <v>2</v>
      </c>
      <c r="AQ36" s="172" t="s">
        <v>5693</v>
      </c>
      <c r="AR36" s="172" t="s">
        <v>5718</v>
      </c>
      <c r="AS36" s="173">
        <v>44517</v>
      </c>
      <c r="AT36" s="183" t="s">
        <v>5731</v>
      </c>
      <c r="AU36" s="180" t="s">
        <v>14</v>
      </c>
      <c r="AV36" s="180" t="s">
        <v>2464</v>
      </c>
      <c r="AW36" s="180" t="s">
        <v>14</v>
      </c>
      <c r="AX36" s="180" t="s">
        <v>14</v>
      </c>
      <c r="AY36" s="180" t="s">
        <v>5680</v>
      </c>
      <c r="AZ36" s="180" t="s">
        <v>14</v>
      </c>
      <c r="BA36" s="181">
        <v>44517</v>
      </c>
      <c r="BB36" s="182" t="s">
        <v>5730</v>
      </c>
      <c r="BC36" s="172">
        <v>113000</v>
      </c>
      <c r="BD36" s="172" t="s">
        <v>5717</v>
      </c>
      <c r="BE36" s="172" t="s">
        <v>21</v>
      </c>
      <c r="BF36" s="172">
        <v>2</v>
      </c>
      <c r="BG36" s="172" t="s">
        <v>5729</v>
      </c>
      <c r="BH36" s="172" t="s">
        <v>5718</v>
      </c>
      <c r="BI36" s="173">
        <v>44517</v>
      </c>
      <c r="BJ36" s="183" t="s">
        <v>5734</v>
      </c>
      <c r="BK36" s="183">
        <v>1909</v>
      </c>
      <c r="BL36" s="183" t="s">
        <v>5732</v>
      </c>
      <c r="BM36" s="183" t="s">
        <v>21</v>
      </c>
      <c r="BN36" s="183">
        <v>2</v>
      </c>
      <c r="BO36" s="183" t="s">
        <v>5698</v>
      </c>
      <c r="BP36" s="180" t="s">
        <v>5733</v>
      </c>
      <c r="BQ36" s="184">
        <v>44517</v>
      </c>
      <c r="BR36" s="182" t="s">
        <v>370</v>
      </c>
      <c r="BS36" s="176" t="s">
        <v>14</v>
      </c>
      <c r="BT36" s="176">
        <v>0</v>
      </c>
      <c r="BU36" s="176" t="s">
        <v>21</v>
      </c>
      <c r="BV36" s="176">
        <v>2</v>
      </c>
      <c r="BW36" s="176">
        <v>0</v>
      </c>
      <c r="BX36" s="176">
        <v>0</v>
      </c>
      <c r="BY36" s="173">
        <v>43509</v>
      </c>
      <c r="BZ36" s="183" t="s">
        <v>371</v>
      </c>
      <c r="CA36" s="183" t="s">
        <v>14</v>
      </c>
      <c r="CB36" s="183">
        <v>0</v>
      </c>
      <c r="CC36" s="183" t="s">
        <v>14</v>
      </c>
      <c r="CD36" s="183" t="s">
        <v>14</v>
      </c>
      <c r="CE36" s="183">
        <v>0</v>
      </c>
      <c r="CF36" s="183">
        <v>0</v>
      </c>
      <c r="CG36" s="184">
        <v>43509</v>
      </c>
      <c r="CH36" s="182" t="s">
        <v>7750</v>
      </c>
      <c r="CI36" s="183" t="e">
        <v>#N/A</v>
      </c>
      <c r="CJ36" s="183" t="e">
        <v>#N/A</v>
      </c>
      <c r="CK36" s="183" t="e">
        <v>#N/A</v>
      </c>
      <c r="CL36" s="183" t="e">
        <v>#N/A</v>
      </c>
      <c r="CM36" s="183" t="e">
        <v>#N/A</v>
      </c>
      <c r="CN36" s="183" t="e">
        <v>#N/A</v>
      </c>
      <c r="CO36" s="185" t="e">
        <v>#N/A</v>
      </c>
      <c r="CP36" s="183" t="s">
        <v>375</v>
      </c>
      <c r="CQ36" s="176">
        <v>12965</v>
      </c>
      <c r="CR36" s="176" t="s">
        <v>372</v>
      </c>
      <c r="CS36" s="176" t="s">
        <v>21</v>
      </c>
      <c r="CT36" s="176">
        <v>2</v>
      </c>
      <c r="CU36" s="176" t="s">
        <v>374</v>
      </c>
      <c r="CV36" s="176" t="s">
        <v>373</v>
      </c>
      <c r="CW36" s="173">
        <v>43509</v>
      </c>
      <c r="CX36" s="183" t="s">
        <v>5738</v>
      </c>
      <c r="CY36" s="180">
        <v>3294000</v>
      </c>
      <c r="CZ36" s="180" t="s">
        <v>5736</v>
      </c>
      <c r="DA36" s="180" t="s">
        <v>21</v>
      </c>
      <c r="DB36" s="180">
        <v>2</v>
      </c>
      <c r="DC36" s="180" t="s">
        <v>5743</v>
      </c>
      <c r="DD36" s="180" t="s">
        <v>5737</v>
      </c>
      <c r="DE36" s="186">
        <v>44517</v>
      </c>
      <c r="DF36" s="182" t="s">
        <v>5740</v>
      </c>
      <c r="DG36" s="172">
        <v>5400000</v>
      </c>
      <c r="DH36" s="176" t="s">
        <v>5717</v>
      </c>
      <c r="DI36" s="176" t="s">
        <v>21</v>
      </c>
      <c r="DJ36" s="176">
        <v>2</v>
      </c>
      <c r="DK36" s="176" t="s">
        <v>5739</v>
      </c>
      <c r="DL36" s="176" t="s">
        <v>5718</v>
      </c>
      <c r="DM36" s="173">
        <v>44517</v>
      </c>
      <c r="DN36" s="183" t="s">
        <v>5742</v>
      </c>
      <c r="DO36" s="180">
        <v>706000</v>
      </c>
      <c r="DP36" s="183" t="s">
        <v>5717</v>
      </c>
      <c r="DQ36" s="183" t="s">
        <v>21</v>
      </c>
      <c r="DR36" s="183">
        <v>2</v>
      </c>
      <c r="DS36" s="183" t="s">
        <v>5741</v>
      </c>
      <c r="DT36" s="183" t="s">
        <v>5718</v>
      </c>
      <c r="DU36" s="184">
        <v>44517</v>
      </c>
      <c r="DV36" s="182" t="s">
        <v>5744</v>
      </c>
      <c r="DW36" s="172">
        <v>2679000</v>
      </c>
      <c r="DX36" s="176" t="s">
        <v>5736</v>
      </c>
      <c r="DY36" s="176" t="s">
        <v>21</v>
      </c>
      <c r="DZ36" s="176">
        <v>2</v>
      </c>
      <c r="EA36" s="176" t="s">
        <v>5743</v>
      </c>
      <c r="EB36" s="176" t="s">
        <v>5737</v>
      </c>
      <c r="EC36" s="173">
        <v>44517</v>
      </c>
      <c r="ED36" s="183" t="s">
        <v>5746</v>
      </c>
      <c r="EE36" s="180">
        <v>615000</v>
      </c>
      <c r="EF36" s="183" t="s">
        <v>5736</v>
      </c>
      <c r="EG36" s="183" t="s">
        <v>21</v>
      </c>
      <c r="EH36" s="183">
        <v>2</v>
      </c>
      <c r="EI36" s="183" t="s">
        <v>5745</v>
      </c>
      <c r="EJ36" s="183" t="s">
        <v>5737</v>
      </c>
      <c r="EK36" s="184">
        <v>44517</v>
      </c>
      <c r="EL36" s="182" t="s">
        <v>5747</v>
      </c>
      <c r="EM36" s="172">
        <v>0</v>
      </c>
      <c r="EN36" s="176" t="s">
        <v>5736</v>
      </c>
      <c r="EO36" s="176" t="s">
        <v>21</v>
      </c>
      <c r="EP36" s="176">
        <v>2</v>
      </c>
      <c r="EQ36" s="176" t="s">
        <v>5743</v>
      </c>
      <c r="ER36" s="176" t="s">
        <v>5737</v>
      </c>
      <c r="ES36" s="173">
        <v>44517</v>
      </c>
      <c r="ET36" s="183" t="s">
        <v>5735</v>
      </c>
      <c r="EU36" s="183">
        <v>1909</v>
      </c>
      <c r="EV36" s="183" t="s">
        <v>5732</v>
      </c>
      <c r="EW36" s="183" t="s">
        <v>21</v>
      </c>
      <c r="EX36" s="183">
        <v>2</v>
      </c>
      <c r="EY36" s="183" t="s">
        <v>5698</v>
      </c>
      <c r="EZ36" s="183" t="s">
        <v>5733</v>
      </c>
      <c r="FA36" s="184">
        <v>44517</v>
      </c>
      <c r="FB36" s="182" t="s">
        <v>5748</v>
      </c>
      <c r="FC36" s="176">
        <v>3</v>
      </c>
      <c r="FD36" s="176" t="s">
        <v>5736</v>
      </c>
      <c r="FE36" s="176" t="s">
        <v>21</v>
      </c>
      <c r="FF36" s="176">
        <v>2</v>
      </c>
      <c r="FG36" s="176" t="s">
        <v>5713</v>
      </c>
      <c r="FH36" s="176" t="s">
        <v>5737</v>
      </c>
      <c r="FI36" s="173">
        <v>44517</v>
      </c>
      <c r="FJ36" s="182" t="s">
        <v>5749</v>
      </c>
      <c r="FK36" s="183" t="s">
        <v>14</v>
      </c>
      <c r="FL36" s="183" t="s">
        <v>2464</v>
      </c>
      <c r="FM36" s="183" t="s">
        <v>14</v>
      </c>
      <c r="FN36" s="183" t="s">
        <v>14</v>
      </c>
      <c r="FO36" s="183" t="s">
        <v>15</v>
      </c>
      <c r="FP36" s="180" t="s">
        <v>14</v>
      </c>
      <c r="FQ36" s="181">
        <v>44517</v>
      </c>
      <c r="FR36" s="182" t="s">
        <v>5750</v>
      </c>
      <c r="FS36" s="176" t="s">
        <v>14</v>
      </c>
      <c r="FT36" s="176" t="s">
        <v>14</v>
      </c>
      <c r="FU36" s="176" t="s">
        <v>14</v>
      </c>
      <c r="FV36" s="176" t="s">
        <v>14</v>
      </c>
      <c r="FW36" s="176" t="s">
        <v>15</v>
      </c>
      <c r="FX36" s="176" t="s">
        <v>14</v>
      </c>
      <c r="FY36" s="173">
        <v>44517</v>
      </c>
      <c r="FZ36" s="183" t="s">
        <v>3562</v>
      </c>
      <c r="GA36" s="183">
        <v>0</v>
      </c>
      <c r="GB36" s="183" t="s">
        <v>3205</v>
      </c>
      <c r="GC36" s="183" t="s">
        <v>21</v>
      </c>
      <c r="GD36" s="183">
        <v>2</v>
      </c>
      <c r="GE36" s="183" t="s">
        <v>14</v>
      </c>
      <c r="GF36" s="183" t="s">
        <v>14</v>
      </c>
      <c r="GG36" s="184">
        <v>44353</v>
      </c>
      <c r="GH36" s="182" t="s">
        <v>3567</v>
      </c>
      <c r="GI36" s="176">
        <v>1</v>
      </c>
      <c r="GJ36" s="176" t="s">
        <v>3205</v>
      </c>
      <c r="GK36" s="176" t="s">
        <v>21</v>
      </c>
      <c r="GL36" s="176">
        <v>2</v>
      </c>
      <c r="GM36" s="176" t="s">
        <v>14</v>
      </c>
      <c r="GN36" s="176" t="s">
        <v>14</v>
      </c>
      <c r="GO36" s="173">
        <v>44353</v>
      </c>
      <c r="GP36" s="183" t="s">
        <v>3563</v>
      </c>
      <c r="GQ36" s="183">
        <v>1</v>
      </c>
      <c r="GR36" s="183" t="s">
        <v>3205</v>
      </c>
      <c r="GS36" s="183" t="s">
        <v>21</v>
      </c>
      <c r="GT36" s="183">
        <v>2</v>
      </c>
      <c r="GU36" s="183" t="s">
        <v>14</v>
      </c>
      <c r="GV36" s="183" t="s">
        <v>14</v>
      </c>
      <c r="GW36" s="184">
        <v>44353</v>
      </c>
      <c r="GX36" s="182" t="s">
        <v>3568</v>
      </c>
      <c r="GY36" s="176">
        <v>0</v>
      </c>
      <c r="GZ36" s="176" t="s">
        <v>3205</v>
      </c>
      <c r="HA36" s="176" t="s">
        <v>21</v>
      </c>
      <c r="HB36" s="176">
        <v>2</v>
      </c>
      <c r="HC36" s="176" t="s">
        <v>14</v>
      </c>
      <c r="HD36" s="176" t="s">
        <v>14</v>
      </c>
      <c r="HE36" s="173">
        <v>44353</v>
      </c>
      <c r="HF36" s="183" t="s">
        <v>3560</v>
      </c>
      <c r="HG36" s="183">
        <v>0</v>
      </c>
      <c r="HH36" s="183" t="s">
        <v>3205</v>
      </c>
      <c r="HI36" s="183" t="s">
        <v>21</v>
      </c>
      <c r="HJ36" s="183">
        <v>2</v>
      </c>
      <c r="HK36" s="183" t="s">
        <v>14</v>
      </c>
      <c r="HL36" s="183" t="s">
        <v>14</v>
      </c>
      <c r="HM36" s="184">
        <v>44351</v>
      </c>
      <c r="HN36" s="182" t="s">
        <v>3561</v>
      </c>
      <c r="HO36" s="176">
        <v>2</v>
      </c>
      <c r="HP36" s="176" t="s">
        <v>3205</v>
      </c>
      <c r="HQ36" s="176" t="s">
        <v>21</v>
      </c>
      <c r="HR36" s="176">
        <v>2</v>
      </c>
      <c r="HS36" s="176" t="s">
        <v>14</v>
      </c>
      <c r="HT36" s="176" t="s">
        <v>14</v>
      </c>
      <c r="HU36" s="173">
        <v>44351</v>
      </c>
      <c r="HV36" s="183" t="s">
        <v>3564</v>
      </c>
      <c r="HW36" s="183">
        <v>3</v>
      </c>
      <c r="HX36" s="183" t="s">
        <v>3205</v>
      </c>
      <c r="HY36" s="183" t="s">
        <v>21</v>
      </c>
      <c r="HZ36" s="183">
        <v>2</v>
      </c>
      <c r="IA36" s="183" t="s">
        <v>14</v>
      </c>
      <c r="IB36" s="183" t="s">
        <v>14</v>
      </c>
      <c r="IC36" s="184">
        <v>44353</v>
      </c>
      <c r="ID36" s="182" t="s">
        <v>3566</v>
      </c>
      <c r="IE36" s="176">
        <v>0</v>
      </c>
      <c r="IF36" s="176" t="s">
        <v>3205</v>
      </c>
      <c r="IG36" s="176" t="s">
        <v>21</v>
      </c>
      <c r="IH36" s="176">
        <v>2</v>
      </c>
      <c r="II36" s="176" t="s">
        <v>14</v>
      </c>
      <c r="IJ36" s="176" t="s">
        <v>14</v>
      </c>
      <c r="IK36" s="173">
        <v>44353</v>
      </c>
      <c r="IL36" s="183" t="s">
        <v>3565</v>
      </c>
      <c r="IM36" s="183">
        <v>2</v>
      </c>
      <c r="IN36" s="183" t="s">
        <v>3205</v>
      </c>
      <c r="IO36" s="183" t="s">
        <v>21</v>
      </c>
      <c r="IP36" s="183">
        <v>2</v>
      </c>
      <c r="IQ36" s="183" t="s">
        <v>14</v>
      </c>
      <c r="IR36" s="183" t="s">
        <v>14</v>
      </c>
      <c r="IS36" s="184">
        <v>44353</v>
      </c>
    </row>
    <row r="37" spans="1:253" s="276" customFormat="1" ht="12.75" customHeight="1" x14ac:dyDescent="0.25">
      <c r="A37" s="276" t="s">
        <v>70</v>
      </c>
      <c r="B37" s="276" t="s">
        <v>7400</v>
      </c>
      <c r="C37" s="276" t="s">
        <v>71</v>
      </c>
      <c r="D37" s="276" t="s">
        <v>72</v>
      </c>
      <c r="E37" s="276" t="s">
        <v>6958</v>
      </c>
      <c r="F37" s="276" t="s">
        <v>4969</v>
      </c>
      <c r="G37" s="171">
        <v>10898000</v>
      </c>
      <c r="H37" s="172" t="s">
        <v>4940</v>
      </c>
      <c r="I37" s="172" t="s">
        <v>59</v>
      </c>
      <c r="J37" s="172">
        <v>3</v>
      </c>
      <c r="K37" s="172" t="s">
        <v>4942</v>
      </c>
      <c r="L37" s="172" t="s">
        <v>4941</v>
      </c>
      <c r="M37" s="173">
        <v>44426</v>
      </c>
      <c r="N37" s="182" t="s">
        <v>78</v>
      </c>
      <c r="O37" s="174">
        <v>27166</v>
      </c>
      <c r="P37" s="174" t="s">
        <v>75</v>
      </c>
      <c r="Q37" s="174" t="s">
        <v>41</v>
      </c>
      <c r="R37" s="174">
        <v>1</v>
      </c>
      <c r="S37" s="174" t="s">
        <v>77</v>
      </c>
      <c r="T37" s="174" t="s">
        <v>76</v>
      </c>
      <c r="U37" s="175">
        <v>43493</v>
      </c>
      <c r="V37" s="182" t="s">
        <v>4970</v>
      </c>
      <c r="W37" s="172">
        <v>10898000</v>
      </c>
      <c r="X37" s="172" t="s">
        <v>4940</v>
      </c>
      <c r="Y37" s="172" t="s">
        <v>59</v>
      </c>
      <c r="Z37" s="172">
        <v>3</v>
      </c>
      <c r="AA37" s="172" t="s">
        <v>4942</v>
      </c>
      <c r="AB37" s="172" t="s">
        <v>4941</v>
      </c>
      <c r="AC37" s="173">
        <v>44426</v>
      </c>
      <c r="AD37" s="182" t="s">
        <v>4974</v>
      </c>
      <c r="AE37" s="180">
        <v>7535000</v>
      </c>
      <c r="AF37" s="180" t="s">
        <v>4971</v>
      </c>
      <c r="AG37" s="180" t="s">
        <v>21</v>
      </c>
      <c r="AH37" s="180">
        <v>2</v>
      </c>
      <c r="AI37" s="180" t="s">
        <v>4973</v>
      </c>
      <c r="AJ37" s="180" t="s">
        <v>4972</v>
      </c>
      <c r="AK37" s="181">
        <v>44426</v>
      </c>
      <c r="AL37" s="182" t="s">
        <v>4977</v>
      </c>
      <c r="AM37" s="172">
        <v>180000</v>
      </c>
      <c r="AN37" s="172" t="s">
        <v>4975</v>
      </c>
      <c r="AO37" s="172" t="s">
        <v>59</v>
      </c>
      <c r="AP37" s="172">
        <v>3</v>
      </c>
      <c r="AQ37" s="172" t="s">
        <v>4972</v>
      </c>
      <c r="AR37" s="172" t="s">
        <v>4976</v>
      </c>
      <c r="AS37" s="173">
        <v>44426</v>
      </c>
      <c r="AT37" s="183" t="s">
        <v>4980</v>
      </c>
      <c r="AU37" s="180">
        <v>0</v>
      </c>
      <c r="AV37" s="180" t="s">
        <v>14</v>
      </c>
      <c r="AW37" s="180" t="s">
        <v>14</v>
      </c>
      <c r="AX37" s="180" t="s">
        <v>14</v>
      </c>
      <c r="AY37" s="180" t="s">
        <v>4978</v>
      </c>
      <c r="AZ37" s="180" t="s">
        <v>14</v>
      </c>
      <c r="BA37" s="181">
        <v>44426</v>
      </c>
      <c r="BB37" s="182" t="s">
        <v>4979</v>
      </c>
      <c r="BC37" s="172">
        <v>0</v>
      </c>
      <c r="BD37" s="172" t="s">
        <v>14</v>
      </c>
      <c r="BE37" s="172" t="s">
        <v>14</v>
      </c>
      <c r="BF37" s="172" t="s">
        <v>14</v>
      </c>
      <c r="BG37" s="172" t="s">
        <v>4978</v>
      </c>
      <c r="BH37" s="172" t="s">
        <v>14</v>
      </c>
      <c r="BI37" s="173">
        <v>44426</v>
      </c>
      <c r="BJ37" s="183" t="s">
        <v>4981</v>
      </c>
      <c r="BK37" s="183">
        <v>2208</v>
      </c>
      <c r="BL37" s="183" t="s">
        <v>4958</v>
      </c>
      <c r="BM37" s="183" t="s">
        <v>21</v>
      </c>
      <c r="BN37" s="183">
        <v>2</v>
      </c>
      <c r="BO37" s="183" t="s">
        <v>4960</v>
      </c>
      <c r="BP37" s="180" t="s">
        <v>4959</v>
      </c>
      <c r="BQ37" s="184">
        <v>44426</v>
      </c>
      <c r="BR37" s="182" t="s">
        <v>5005</v>
      </c>
      <c r="BS37" s="176">
        <v>52953</v>
      </c>
      <c r="BT37" s="176" t="s">
        <v>5000</v>
      </c>
      <c r="BU37" s="176" t="s">
        <v>59</v>
      </c>
      <c r="BV37" s="176">
        <v>3</v>
      </c>
      <c r="BW37" s="176" t="s">
        <v>5004</v>
      </c>
      <c r="BX37" s="176" t="s">
        <v>5001</v>
      </c>
      <c r="BY37" s="173">
        <v>44428</v>
      </c>
      <c r="BZ37" s="183" t="s">
        <v>5003</v>
      </c>
      <c r="CA37" s="183">
        <v>52953</v>
      </c>
      <c r="CB37" s="183" t="s">
        <v>5000</v>
      </c>
      <c r="CC37" s="183" t="s">
        <v>59</v>
      </c>
      <c r="CD37" s="183">
        <v>3</v>
      </c>
      <c r="CE37" s="183" t="s">
        <v>5002</v>
      </c>
      <c r="CF37" s="183" t="s">
        <v>5001</v>
      </c>
      <c r="CG37" s="184">
        <v>44428</v>
      </c>
      <c r="CH37" s="182" t="s">
        <v>7751</v>
      </c>
      <c r="CI37" s="183" t="e">
        <v>#N/A</v>
      </c>
      <c r="CJ37" s="183" t="e">
        <v>#N/A</v>
      </c>
      <c r="CK37" s="183" t="e">
        <v>#N/A</v>
      </c>
      <c r="CL37" s="183" t="e">
        <v>#N/A</v>
      </c>
      <c r="CM37" s="183" t="e">
        <v>#N/A</v>
      </c>
      <c r="CN37" s="183" t="e">
        <v>#N/A</v>
      </c>
      <c r="CO37" s="185" t="e">
        <v>#N/A</v>
      </c>
      <c r="CP37" s="183" t="s">
        <v>73</v>
      </c>
      <c r="CQ37" s="176" t="s">
        <v>14</v>
      </c>
      <c r="CR37" s="176">
        <v>0</v>
      </c>
      <c r="CS37" s="176" t="s">
        <v>14</v>
      </c>
      <c r="CT37" s="176" t="s">
        <v>14</v>
      </c>
      <c r="CU37" s="176">
        <v>0</v>
      </c>
      <c r="CV37" s="176">
        <v>0</v>
      </c>
      <c r="CW37" s="173">
        <v>43493</v>
      </c>
      <c r="CX37" s="183" t="s">
        <v>5021</v>
      </c>
      <c r="CY37" s="180">
        <v>4416000</v>
      </c>
      <c r="CZ37" s="180" t="s">
        <v>5012</v>
      </c>
      <c r="DA37" s="180" t="s">
        <v>59</v>
      </c>
      <c r="DB37" s="180">
        <v>3</v>
      </c>
      <c r="DC37" s="180" t="s">
        <v>5025</v>
      </c>
      <c r="DD37" s="180" t="s">
        <v>4998</v>
      </c>
      <c r="DE37" s="186">
        <v>44439</v>
      </c>
      <c r="DF37" s="182" t="s">
        <v>5022</v>
      </c>
      <c r="DG37" s="172">
        <v>3363000</v>
      </c>
      <c r="DH37" s="176" t="s">
        <v>5008</v>
      </c>
      <c r="DI37" s="176" t="s">
        <v>59</v>
      </c>
      <c r="DJ37" s="176">
        <v>3</v>
      </c>
      <c r="DK37" s="176" t="s">
        <v>5006</v>
      </c>
      <c r="DL37" s="176" t="s">
        <v>5009</v>
      </c>
      <c r="DM37" s="173">
        <v>44439</v>
      </c>
      <c r="DN37" s="183" t="s">
        <v>5024</v>
      </c>
      <c r="DO37" s="180">
        <v>3119000</v>
      </c>
      <c r="DP37" s="183" t="s">
        <v>5008</v>
      </c>
      <c r="DQ37" s="183" t="s">
        <v>59</v>
      </c>
      <c r="DR37" s="183">
        <v>3</v>
      </c>
      <c r="DS37" s="183" t="s">
        <v>5023</v>
      </c>
      <c r="DT37" s="183" t="s">
        <v>5009</v>
      </c>
      <c r="DU37" s="184">
        <v>44439</v>
      </c>
      <c r="DV37" s="182" t="s">
        <v>5026</v>
      </c>
      <c r="DW37" s="172">
        <v>4416000</v>
      </c>
      <c r="DX37" s="176" t="s">
        <v>5012</v>
      </c>
      <c r="DY37" s="176" t="s">
        <v>59</v>
      </c>
      <c r="DZ37" s="176">
        <v>3</v>
      </c>
      <c r="EA37" s="176" t="s">
        <v>5025</v>
      </c>
      <c r="EB37" s="176" t="s">
        <v>4998</v>
      </c>
      <c r="EC37" s="173">
        <v>44439</v>
      </c>
      <c r="ED37" s="183" t="s">
        <v>5028</v>
      </c>
      <c r="EE37" s="180">
        <v>0</v>
      </c>
      <c r="EF37" s="183" t="s">
        <v>14</v>
      </c>
      <c r="EG37" s="183" t="s">
        <v>59</v>
      </c>
      <c r="EH37" s="183">
        <v>3</v>
      </c>
      <c r="EI37" s="183" t="s">
        <v>5027</v>
      </c>
      <c r="EJ37" s="183" t="s">
        <v>14</v>
      </c>
      <c r="EK37" s="184">
        <v>44439</v>
      </c>
      <c r="EL37" s="182" t="s">
        <v>5029</v>
      </c>
      <c r="EM37" s="172">
        <v>0</v>
      </c>
      <c r="EN37" s="176" t="s">
        <v>2464</v>
      </c>
      <c r="EO37" s="176" t="s">
        <v>59</v>
      </c>
      <c r="EP37" s="176">
        <v>3</v>
      </c>
      <c r="EQ37" s="176" t="s">
        <v>5027</v>
      </c>
      <c r="ER37" s="176" t="s">
        <v>14</v>
      </c>
      <c r="ES37" s="173">
        <v>44439</v>
      </c>
      <c r="ET37" s="183" t="s">
        <v>4982</v>
      </c>
      <c r="EU37" s="183">
        <v>2208</v>
      </c>
      <c r="EV37" s="183" t="s">
        <v>4958</v>
      </c>
      <c r="EW37" s="183" t="s">
        <v>21</v>
      </c>
      <c r="EX37" s="183">
        <v>2</v>
      </c>
      <c r="EY37" s="183" t="s">
        <v>4960</v>
      </c>
      <c r="EZ37" s="183" t="s">
        <v>4959</v>
      </c>
      <c r="FA37" s="184">
        <v>44426</v>
      </c>
      <c r="FB37" s="182" t="s">
        <v>4983</v>
      </c>
      <c r="FC37" s="176">
        <v>3</v>
      </c>
      <c r="FD37" s="176" t="s">
        <v>4963</v>
      </c>
      <c r="FE37" s="176" t="s">
        <v>41</v>
      </c>
      <c r="FF37" s="176">
        <v>1</v>
      </c>
      <c r="FG37" s="176" t="s">
        <v>4965</v>
      </c>
      <c r="FH37" s="176" t="s">
        <v>4964</v>
      </c>
      <c r="FI37" s="173">
        <v>44426</v>
      </c>
      <c r="FJ37" s="182" t="s">
        <v>992</v>
      </c>
      <c r="FK37" s="183" t="s">
        <v>14</v>
      </c>
      <c r="FL37" s="183" t="s">
        <v>990</v>
      </c>
      <c r="FM37" s="183" t="s">
        <v>14</v>
      </c>
      <c r="FN37" s="183" t="s">
        <v>14</v>
      </c>
      <c r="FO37" s="183" t="s">
        <v>14</v>
      </c>
      <c r="FP37" s="180" t="s">
        <v>991</v>
      </c>
      <c r="FQ37" s="181">
        <v>43578</v>
      </c>
      <c r="FR37" s="182" t="s">
        <v>993</v>
      </c>
      <c r="FS37" s="176" t="s">
        <v>14</v>
      </c>
      <c r="FT37" s="176" t="s">
        <v>990</v>
      </c>
      <c r="FU37" s="176" t="s">
        <v>14</v>
      </c>
      <c r="FV37" s="176" t="s">
        <v>14</v>
      </c>
      <c r="FW37" s="176" t="s">
        <v>14</v>
      </c>
      <c r="FX37" s="176" t="s">
        <v>991</v>
      </c>
      <c r="FY37" s="173">
        <v>43578</v>
      </c>
      <c r="FZ37" s="183" t="s">
        <v>4021</v>
      </c>
      <c r="GA37" s="183">
        <v>0</v>
      </c>
      <c r="GB37" s="183" t="s">
        <v>3205</v>
      </c>
      <c r="GC37" s="183" t="s">
        <v>21</v>
      </c>
      <c r="GD37" s="183">
        <v>2</v>
      </c>
      <c r="GE37" s="183" t="s">
        <v>14</v>
      </c>
      <c r="GF37" s="183" t="s">
        <v>14</v>
      </c>
      <c r="GG37" s="184">
        <v>44357</v>
      </c>
      <c r="GH37" s="182" t="s">
        <v>4027</v>
      </c>
      <c r="GI37" s="176">
        <v>3</v>
      </c>
      <c r="GJ37" s="176" t="s">
        <v>3205</v>
      </c>
      <c r="GK37" s="176" t="s">
        <v>21</v>
      </c>
      <c r="GL37" s="176">
        <v>2</v>
      </c>
      <c r="GM37" s="176" t="s">
        <v>14</v>
      </c>
      <c r="GN37" s="176" t="s">
        <v>14</v>
      </c>
      <c r="GO37" s="173">
        <v>44357</v>
      </c>
      <c r="GP37" s="183" t="s">
        <v>4022</v>
      </c>
      <c r="GQ37" s="183">
        <v>2</v>
      </c>
      <c r="GR37" s="183" t="s">
        <v>3205</v>
      </c>
      <c r="GS37" s="183" t="s">
        <v>21</v>
      </c>
      <c r="GT37" s="183">
        <v>2</v>
      </c>
      <c r="GU37" s="183" t="s">
        <v>14</v>
      </c>
      <c r="GV37" s="183" t="s">
        <v>14</v>
      </c>
      <c r="GW37" s="184">
        <v>44357</v>
      </c>
      <c r="GX37" s="182" t="s">
        <v>4028</v>
      </c>
      <c r="GY37" s="176">
        <v>0</v>
      </c>
      <c r="GZ37" s="176" t="s">
        <v>3205</v>
      </c>
      <c r="HA37" s="176" t="s">
        <v>21</v>
      </c>
      <c r="HB37" s="176">
        <v>2</v>
      </c>
      <c r="HC37" s="176" t="s">
        <v>14</v>
      </c>
      <c r="HD37" s="176" t="s">
        <v>14</v>
      </c>
      <c r="HE37" s="173">
        <v>44357</v>
      </c>
      <c r="HF37" s="183" t="s">
        <v>4020</v>
      </c>
      <c r="HG37" s="183">
        <v>0</v>
      </c>
      <c r="HH37" s="183" t="s">
        <v>3205</v>
      </c>
      <c r="HI37" s="183" t="s">
        <v>21</v>
      </c>
      <c r="HJ37" s="183">
        <v>2</v>
      </c>
      <c r="HK37" s="183" t="s">
        <v>14</v>
      </c>
      <c r="HL37" s="183" t="s">
        <v>14</v>
      </c>
      <c r="HM37" s="184">
        <v>44357</v>
      </c>
      <c r="HN37" s="182" t="s">
        <v>4026</v>
      </c>
      <c r="HO37" s="176">
        <v>2</v>
      </c>
      <c r="HP37" s="176" t="s">
        <v>3205</v>
      </c>
      <c r="HQ37" s="176" t="s">
        <v>21</v>
      </c>
      <c r="HR37" s="176">
        <v>2</v>
      </c>
      <c r="HS37" s="176" t="s">
        <v>14</v>
      </c>
      <c r="HT37" s="176" t="s">
        <v>14</v>
      </c>
      <c r="HU37" s="173">
        <v>44357</v>
      </c>
      <c r="HV37" s="183" t="s">
        <v>4023</v>
      </c>
      <c r="HW37" s="183">
        <v>2</v>
      </c>
      <c r="HX37" s="183" t="s">
        <v>3205</v>
      </c>
      <c r="HY37" s="183" t="s">
        <v>21</v>
      </c>
      <c r="HZ37" s="183">
        <v>2</v>
      </c>
      <c r="IA37" s="183" t="s">
        <v>14</v>
      </c>
      <c r="IB37" s="183" t="s">
        <v>14</v>
      </c>
      <c r="IC37" s="184">
        <v>44357</v>
      </c>
      <c r="ID37" s="182" t="s">
        <v>4025</v>
      </c>
      <c r="IE37" s="176">
        <v>0</v>
      </c>
      <c r="IF37" s="176" t="s">
        <v>3205</v>
      </c>
      <c r="IG37" s="176" t="s">
        <v>21</v>
      </c>
      <c r="IH37" s="176">
        <v>2</v>
      </c>
      <c r="II37" s="176" t="s">
        <v>14</v>
      </c>
      <c r="IJ37" s="176" t="s">
        <v>14</v>
      </c>
      <c r="IK37" s="173">
        <v>44357</v>
      </c>
      <c r="IL37" s="183" t="s">
        <v>4024</v>
      </c>
      <c r="IM37" s="183">
        <v>3</v>
      </c>
      <c r="IN37" s="183" t="s">
        <v>3205</v>
      </c>
      <c r="IO37" s="183" t="s">
        <v>21</v>
      </c>
      <c r="IP37" s="183">
        <v>2</v>
      </c>
      <c r="IQ37" s="183" t="s">
        <v>14</v>
      </c>
      <c r="IR37" s="183" t="s">
        <v>14</v>
      </c>
      <c r="IS37" s="184">
        <v>44357</v>
      </c>
    </row>
    <row r="38" spans="1:253" s="276" customFormat="1" ht="12.75" customHeight="1" x14ac:dyDescent="0.25">
      <c r="A38" s="276" t="s">
        <v>4938</v>
      </c>
      <c r="B38" s="276" t="s">
        <v>7466</v>
      </c>
      <c r="C38" s="276" t="s">
        <v>4939</v>
      </c>
      <c r="D38" s="276" t="s">
        <v>72</v>
      </c>
      <c r="E38" s="276" t="s">
        <v>6958</v>
      </c>
      <c r="F38" s="276" t="s">
        <v>4943</v>
      </c>
      <c r="G38" s="171">
        <v>10898000</v>
      </c>
      <c r="H38" s="172" t="s">
        <v>4940</v>
      </c>
      <c r="I38" s="172" t="s">
        <v>59</v>
      </c>
      <c r="J38" s="172">
        <v>3</v>
      </c>
      <c r="K38" s="172" t="s">
        <v>4942</v>
      </c>
      <c r="L38" s="172" t="s">
        <v>4941</v>
      </c>
      <c r="M38" s="173">
        <v>44425</v>
      </c>
      <c r="N38" s="182" t="s">
        <v>4947</v>
      </c>
      <c r="O38" s="174">
        <v>12851</v>
      </c>
      <c r="P38" s="174" t="s">
        <v>4944</v>
      </c>
      <c r="Q38" s="174" t="s">
        <v>41</v>
      </c>
      <c r="R38" s="174">
        <v>1</v>
      </c>
      <c r="S38" s="174" t="s">
        <v>4946</v>
      </c>
      <c r="T38" s="174" t="s">
        <v>4945</v>
      </c>
      <c r="U38" s="175">
        <v>44426</v>
      </c>
      <c r="V38" s="182" t="s">
        <v>4949</v>
      </c>
      <c r="W38" s="172">
        <v>6429000</v>
      </c>
      <c r="X38" s="172" t="s">
        <v>4940</v>
      </c>
      <c r="Y38" s="172" t="s">
        <v>59</v>
      </c>
      <c r="Z38" s="172">
        <v>3</v>
      </c>
      <c r="AA38" s="172" t="s">
        <v>4948</v>
      </c>
      <c r="AB38" s="172" t="s">
        <v>4941</v>
      </c>
      <c r="AC38" s="173">
        <v>44426</v>
      </c>
      <c r="AD38" s="182" t="s">
        <v>5020</v>
      </c>
      <c r="AE38" s="180">
        <v>800000</v>
      </c>
      <c r="AF38" s="180" t="s">
        <v>5017</v>
      </c>
      <c r="AG38" s="180" t="s">
        <v>59</v>
      </c>
      <c r="AH38" s="180">
        <v>3</v>
      </c>
      <c r="AI38" s="180" t="s">
        <v>5019</v>
      </c>
      <c r="AJ38" s="180" t="s">
        <v>5018</v>
      </c>
      <c r="AK38" s="181">
        <v>44439</v>
      </c>
      <c r="AL38" s="182" t="s">
        <v>4953</v>
      </c>
      <c r="AM38" s="172">
        <v>160000</v>
      </c>
      <c r="AN38" s="172" t="s">
        <v>4950</v>
      </c>
      <c r="AO38" s="172" t="s">
        <v>59</v>
      </c>
      <c r="AP38" s="172">
        <v>3</v>
      </c>
      <c r="AQ38" s="172" t="s">
        <v>4952</v>
      </c>
      <c r="AR38" s="172" t="s">
        <v>4951</v>
      </c>
      <c r="AS38" s="173">
        <v>44426</v>
      </c>
      <c r="AT38" s="183" t="s">
        <v>4995</v>
      </c>
      <c r="AU38" s="180">
        <v>12268</v>
      </c>
      <c r="AV38" s="180" t="s">
        <v>4993</v>
      </c>
      <c r="AW38" s="180" t="s">
        <v>59</v>
      </c>
      <c r="AX38" s="180">
        <v>3</v>
      </c>
      <c r="AY38" s="180" t="s">
        <v>4994</v>
      </c>
      <c r="AZ38" s="180">
        <v>0</v>
      </c>
      <c r="BA38" s="181">
        <v>44428</v>
      </c>
      <c r="BB38" s="182" t="s">
        <v>4957</v>
      </c>
      <c r="BC38" s="172">
        <v>9915</v>
      </c>
      <c r="BD38" s="172" t="s">
        <v>4954</v>
      </c>
      <c r="BE38" s="172" t="s">
        <v>21</v>
      </c>
      <c r="BF38" s="172">
        <v>2</v>
      </c>
      <c r="BG38" s="172" t="s">
        <v>4956</v>
      </c>
      <c r="BH38" s="172" t="s">
        <v>4955</v>
      </c>
      <c r="BI38" s="173">
        <v>44426</v>
      </c>
      <c r="BJ38" s="183" t="s">
        <v>4997</v>
      </c>
      <c r="BK38" s="183">
        <v>2189</v>
      </c>
      <c r="BL38" s="183" t="s">
        <v>4993</v>
      </c>
      <c r="BM38" s="183" t="s">
        <v>59</v>
      </c>
      <c r="BN38" s="183">
        <v>3</v>
      </c>
      <c r="BO38" s="183" t="s">
        <v>4996</v>
      </c>
      <c r="BP38" s="180">
        <v>0</v>
      </c>
      <c r="BQ38" s="184">
        <v>44428</v>
      </c>
      <c r="BR38" s="182" t="s">
        <v>5239</v>
      </c>
      <c r="BS38" s="176">
        <v>92821</v>
      </c>
      <c r="BT38" s="176" t="s">
        <v>5236</v>
      </c>
      <c r="BU38" s="176" t="s">
        <v>59</v>
      </c>
      <c r="BV38" s="176">
        <v>3</v>
      </c>
      <c r="BW38" s="176" t="s">
        <v>5238</v>
      </c>
      <c r="BX38" s="176" t="s">
        <v>5237</v>
      </c>
      <c r="BY38" s="173">
        <v>44455</v>
      </c>
      <c r="BZ38" s="183" t="s">
        <v>5240</v>
      </c>
      <c r="CA38" s="183">
        <v>61689</v>
      </c>
      <c r="CB38" s="183" t="s">
        <v>5236</v>
      </c>
      <c r="CC38" s="183" t="s">
        <v>59</v>
      </c>
      <c r="CD38" s="183">
        <v>3</v>
      </c>
      <c r="CE38" s="183" t="s">
        <v>5238</v>
      </c>
      <c r="CF38" s="183" t="s">
        <v>5237</v>
      </c>
      <c r="CG38" s="184">
        <v>44455</v>
      </c>
      <c r="CH38" s="182" t="s">
        <v>7752</v>
      </c>
      <c r="CI38" s="183" t="e">
        <v>#N/A</v>
      </c>
      <c r="CJ38" s="183" t="e">
        <v>#N/A</v>
      </c>
      <c r="CK38" s="183" t="e">
        <v>#N/A</v>
      </c>
      <c r="CL38" s="183" t="e">
        <v>#N/A</v>
      </c>
      <c r="CM38" s="183" t="e">
        <v>#N/A</v>
      </c>
      <c r="CN38" s="183" t="e">
        <v>#N/A</v>
      </c>
      <c r="CO38" s="185" t="e">
        <v>#N/A</v>
      </c>
      <c r="CP38" s="183" t="s">
        <v>4962</v>
      </c>
      <c r="CQ38" s="176" t="s">
        <v>14</v>
      </c>
      <c r="CR38" s="176" t="s">
        <v>14</v>
      </c>
      <c r="CS38" s="176" t="s">
        <v>14</v>
      </c>
      <c r="CT38" s="176" t="s">
        <v>14</v>
      </c>
      <c r="CU38" s="176" t="s">
        <v>1245</v>
      </c>
      <c r="CV38" s="176" t="s">
        <v>14</v>
      </c>
      <c r="CW38" s="173">
        <v>44426</v>
      </c>
      <c r="CX38" s="183" t="s">
        <v>4999</v>
      </c>
      <c r="CY38" s="180">
        <v>650000</v>
      </c>
      <c r="CZ38" s="180" t="s">
        <v>5012</v>
      </c>
      <c r="DA38" s="180" t="s">
        <v>59</v>
      </c>
      <c r="DB38" s="180">
        <v>3</v>
      </c>
      <c r="DC38" s="180" t="s">
        <v>5013</v>
      </c>
      <c r="DD38" s="180" t="s">
        <v>4998</v>
      </c>
      <c r="DE38" s="186">
        <v>44428</v>
      </c>
      <c r="DF38" s="182" t="s">
        <v>5007</v>
      </c>
      <c r="DG38" s="172">
        <v>5629000</v>
      </c>
      <c r="DH38" s="176" t="s">
        <v>4940</v>
      </c>
      <c r="DI38" s="176" t="s">
        <v>59</v>
      </c>
      <c r="DJ38" s="176">
        <v>3</v>
      </c>
      <c r="DK38" s="176" t="s">
        <v>5006</v>
      </c>
      <c r="DL38" s="176" t="s">
        <v>4941</v>
      </c>
      <c r="DM38" s="173">
        <v>44428</v>
      </c>
      <c r="DN38" s="183" t="s">
        <v>5011</v>
      </c>
      <c r="DO38" s="180">
        <v>150000</v>
      </c>
      <c r="DP38" s="183" t="s">
        <v>5008</v>
      </c>
      <c r="DQ38" s="183" t="s">
        <v>59</v>
      </c>
      <c r="DR38" s="183">
        <v>3</v>
      </c>
      <c r="DS38" s="183" t="s">
        <v>5010</v>
      </c>
      <c r="DT38" s="183" t="s">
        <v>5009</v>
      </c>
      <c r="DU38" s="184">
        <v>44428</v>
      </c>
      <c r="DV38" s="182" t="s">
        <v>5014</v>
      </c>
      <c r="DW38" s="172">
        <v>650000</v>
      </c>
      <c r="DX38" s="176" t="s">
        <v>5012</v>
      </c>
      <c r="DY38" s="176" t="s">
        <v>59</v>
      </c>
      <c r="DZ38" s="176">
        <v>3</v>
      </c>
      <c r="EA38" s="176" t="s">
        <v>5013</v>
      </c>
      <c r="EB38" s="176" t="s">
        <v>4998</v>
      </c>
      <c r="EC38" s="173">
        <v>44428</v>
      </c>
      <c r="ED38" s="183" t="s">
        <v>5015</v>
      </c>
      <c r="EE38" s="180">
        <v>0</v>
      </c>
      <c r="EF38" s="183">
        <v>0</v>
      </c>
      <c r="EG38" s="183" t="s">
        <v>59</v>
      </c>
      <c r="EH38" s="183">
        <v>3</v>
      </c>
      <c r="EI38" s="183">
        <v>0</v>
      </c>
      <c r="EJ38" s="183">
        <v>0</v>
      </c>
      <c r="EK38" s="184">
        <v>44428</v>
      </c>
      <c r="EL38" s="182" t="s">
        <v>5016</v>
      </c>
      <c r="EM38" s="172">
        <v>0</v>
      </c>
      <c r="EN38" s="176">
        <v>0</v>
      </c>
      <c r="EO38" s="176" t="s">
        <v>59</v>
      </c>
      <c r="EP38" s="176">
        <v>3</v>
      </c>
      <c r="EQ38" s="176">
        <v>0</v>
      </c>
      <c r="ER38" s="176">
        <v>0</v>
      </c>
      <c r="ES38" s="173">
        <v>44428</v>
      </c>
      <c r="ET38" s="183" t="s">
        <v>4961</v>
      </c>
      <c r="EU38" s="183">
        <v>2208</v>
      </c>
      <c r="EV38" s="183" t="s">
        <v>4958</v>
      </c>
      <c r="EW38" s="183" t="s">
        <v>59</v>
      </c>
      <c r="EX38" s="183">
        <v>3</v>
      </c>
      <c r="EY38" s="183" t="s">
        <v>4960</v>
      </c>
      <c r="EZ38" s="183" t="s">
        <v>4959</v>
      </c>
      <c r="FA38" s="184">
        <v>44426</v>
      </c>
      <c r="FB38" s="182" t="s">
        <v>4966</v>
      </c>
      <c r="FC38" s="176">
        <v>3</v>
      </c>
      <c r="FD38" s="176" t="s">
        <v>4963</v>
      </c>
      <c r="FE38" s="176" t="s">
        <v>41</v>
      </c>
      <c r="FF38" s="176">
        <v>1</v>
      </c>
      <c r="FG38" s="176" t="s">
        <v>4965</v>
      </c>
      <c r="FH38" s="176" t="s">
        <v>4964</v>
      </c>
      <c r="FI38" s="173">
        <v>44426</v>
      </c>
      <c r="FJ38" s="182" t="s">
        <v>4967</v>
      </c>
      <c r="FK38" s="183" t="s">
        <v>14</v>
      </c>
      <c r="FL38" s="183">
        <v>0</v>
      </c>
      <c r="FM38" s="183" t="s">
        <v>14</v>
      </c>
      <c r="FN38" s="183" t="s">
        <v>14</v>
      </c>
      <c r="FO38" s="183" t="s">
        <v>14</v>
      </c>
      <c r="FP38" s="180" t="s">
        <v>14</v>
      </c>
      <c r="FQ38" s="181">
        <v>44426</v>
      </c>
      <c r="FR38" s="182" t="s">
        <v>4968</v>
      </c>
      <c r="FS38" s="176" t="s">
        <v>14</v>
      </c>
      <c r="FT38" s="176">
        <v>0</v>
      </c>
      <c r="FU38" s="176" t="s">
        <v>14</v>
      </c>
      <c r="FV38" s="176" t="s">
        <v>14</v>
      </c>
      <c r="FW38" s="176" t="s">
        <v>14</v>
      </c>
      <c r="FX38" s="176" t="s">
        <v>14</v>
      </c>
      <c r="FY38" s="173">
        <v>44426</v>
      </c>
      <c r="FZ38" s="183" t="s">
        <v>4985</v>
      </c>
      <c r="GA38" s="183">
        <v>0</v>
      </c>
      <c r="GB38" s="183" t="s">
        <v>3205</v>
      </c>
      <c r="GC38" s="183" t="s">
        <v>21</v>
      </c>
      <c r="GD38" s="183">
        <v>2</v>
      </c>
      <c r="GE38" s="183" t="s">
        <v>14</v>
      </c>
      <c r="GF38" s="183" t="s">
        <v>14</v>
      </c>
      <c r="GG38" s="184">
        <v>44426</v>
      </c>
      <c r="GH38" s="182" t="s">
        <v>4991</v>
      </c>
      <c r="GI38" s="176">
        <v>1</v>
      </c>
      <c r="GJ38" s="176" t="s">
        <v>3205</v>
      </c>
      <c r="GK38" s="176" t="s">
        <v>21</v>
      </c>
      <c r="GL38" s="176">
        <v>2</v>
      </c>
      <c r="GM38" s="176" t="s">
        <v>14</v>
      </c>
      <c r="GN38" s="176" t="s">
        <v>14</v>
      </c>
      <c r="GO38" s="173">
        <v>44426</v>
      </c>
      <c r="GP38" s="183" t="s">
        <v>4986</v>
      </c>
      <c r="GQ38" s="183">
        <v>2</v>
      </c>
      <c r="GR38" s="183" t="s">
        <v>3205</v>
      </c>
      <c r="GS38" s="183" t="s">
        <v>21</v>
      </c>
      <c r="GT38" s="183">
        <v>2</v>
      </c>
      <c r="GU38" s="183" t="s">
        <v>14</v>
      </c>
      <c r="GV38" s="183" t="s">
        <v>14</v>
      </c>
      <c r="GW38" s="184">
        <v>44426</v>
      </c>
      <c r="GX38" s="182" t="s">
        <v>4992</v>
      </c>
      <c r="GY38" s="176">
        <v>0</v>
      </c>
      <c r="GZ38" s="176" t="s">
        <v>3205</v>
      </c>
      <c r="HA38" s="176" t="s">
        <v>21</v>
      </c>
      <c r="HB38" s="176">
        <v>2</v>
      </c>
      <c r="HC38" s="176" t="s">
        <v>14</v>
      </c>
      <c r="HD38" s="176" t="s">
        <v>14</v>
      </c>
      <c r="HE38" s="173">
        <v>44426</v>
      </c>
      <c r="HF38" s="183" t="s">
        <v>4984</v>
      </c>
      <c r="HG38" s="183">
        <v>0</v>
      </c>
      <c r="HH38" s="183" t="s">
        <v>3205</v>
      </c>
      <c r="HI38" s="183" t="s">
        <v>21</v>
      </c>
      <c r="HJ38" s="183">
        <v>2</v>
      </c>
      <c r="HK38" s="183" t="s">
        <v>14</v>
      </c>
      <c r="HL38" s="183" t="s">
        <v>14</v>
      </c>
      <c r="HM38" s="184">
        <v>44426</v>
      </c>
      <c r="HN38" s="182" t="s">
        <v>4990</v>
      </c>
      <c r="HO38" s="176">
        <v>2</v>
      </c>
      <c r="HP38" s="176" t="s">
        <v>3205</v>
      </c>
      <c r="HQ38" s="176" t="s">
        <v>21</v>
      </c>
      <c r="HR38" s="176">
        <v>2</v>
      </c>
      <c r="HS38" s="176" t="s">
        <v>14</v>
      </c>
      <c r="HT38" s="176" t="s">
        <v>14</v>
      </c>
      <c r="HU38" s="173">
        <v>44426</v>
      </c>
      <c r="HV38" s="183" t="s">
        <v>4987</v>
      </c>
      <c r="HW38" s="183">
        <v>1</v>
      </c>
      <c r="HX38" s="183" t="s">
        <v>3205</v>
      </c>
      <c r="HY38" s="183" t="s">
        <v>21</v>
      </c>
      <c r="HZ38" s="183">
        <v>2</v>
      </c>
      <c r="IA38" s="183" t="s">
        <v>14</v>
      </c>
      <c r="IB38" s="183" t="s">
        <v>14</v>
      </c>
      <c r="IC38" s="184">
        <v>44426</v>
      </c>
      <c r="ID38" s="182" t="s">
        <v>4989</v>
      </c>
      <c r="IE38" s="176">
        <v>0</v>
      </c>
      <c r="IF38" s="176" t="s">
        <v>3205</v>
      </c>
      <c r="IG38" s="176" t="s">
        <v>21</v>
      </c>
      <c r="IH38" s="176">
        <v>2</v>
      </c>
      <c r="II38" s="176" t="s">
        <v>14</v>
      </c>
      <c r="IJ38" s="176" t="s">
        <v>14</v>
      </c>
      <c r="IK38" s="173">
        <v>44426</v>
      </c>
      <c r="IL38" s="183" t="s">
        <v>4988</v>
      </c>
      <c r="IM38" s="183">
        <v>3</v>
      </c>
      <c r="IN38" s="183" t="s">
        <v>3205</v>
      </c>
      <c r="IO38" s="183" t="s">
        <v>21</v>
      </c>
      <c r="IP38" s="183">
        <v>2</v>
      </c>
      <c r="IQ38" s="183" t="s">
        <v>14</v>
      </c>
      <c r="IR38" s="183" t="s">
        <v>14</v>
      </c>
      <c r="IS38" s="184">
        <v>44426</v>
      </c>
    </row>
    <row r="39" spans="1:253" s="276" customFormat="1" ht="12.75" customHeight="1" x14ac:dyDescent="0.25">
      <c r="A39" s="276" t="s">
        <v>1256</v>
      </c>
      <c r="B39" s="276" t="s">
        <v>7405</v>
      </c>
      <c r="C39" s="276" t="s">
        <v>1257</v>
      </c>
      <c r="D39" s="276" t="s">
        <v>1258</v>
      </c>
      <c r="E39" s="276" t="s">
        <v>6961</v>
      </c>
      <c r="F39" s="276" t="s">
        <v>1604</v>
      </c>
      <c r="G39" s="171">
        <v>237655000</v>
      </c>
      <c r="H39" s="172" t="s">
        <v>1601</v>
      </c>
      <c r="I39" s="172" t="s">
        <v>59</v>
      </c>
      <c r="J39" s="172">
        <v>3</v>
      </c>
      <c r="K39" s="172" t="s">
        <v>1603</v>
      </c>
      <c r="L39" s="172" t="s">
        <v>1602</v>
      </c>
      <c r="M39" s="173">
        <v>43859</v>
      </c>
      <c r="N39" s="182" t="s">
        <v>1590</v>
      </c>
      <c r="O39" s="174">
        <v>416060</v>
      </c>
      <c r="P39" s="174" t="s">
        <v>1587</v>
      </c>
      <c r="Q39" s="174" t="s">
        <v>59</v>
      </c>
      <c r="R39" s="174">
        <v>3</v>
      </c>
      <c r="S39" s="174" t="s">
        <v>1589</v>
      </c>
      <c r="T39" s="174" t="s">
        <v>1588</v>
      </c>
      <c r="U39" s="175">
        <v>43859</v>
      </c>
      <c r="V39" s="182" t="s">
        <v>1598</v>
      </c>
      <c r="W39" s="172">
        <v>3594000</v>
      </c>
      <c r="X39" s="172" t="s">
        <v>1593</v>
      </c>
      <c r="Y39" s="172" t="s">
        <v>59</v>
      </c>
      <c r="Z39" s="172">
        <v>3</v>
      </c>
      <c r="AA39" s="172" t="s">
        <v>1597</v>
      </c>
      <c r="AB39" s="172" t="s">
        <v>1594</v>
      </c>
      <c r="AC39" s="173">
        <v>43859</v>
      </c>
      <c r="AD39" s="182" t="s">
        <v>1596</v>
      </c>
      <c r="AE39" s="180">
        <v>3594000</v>
      </c>
      <c r="AF39" s="180" t="s">
        <v>1593</v>
      </c>
      <c r="AG39" s="180" t="s">
        <v>59</v>
      </c>
      <c r="AH39" s="180">
        <v>3</v>
      </c>
      <c r="AI39" s="180" t="s">
        <v>1595</v>
      </c>
      <c r="AJ39" s="180" t="s">
        <v>1594</v>
      </c>
      <c r="AK39" s="181">
        <v>43859</v>
      </c>
      <c r="AL39" s="182" t="s">
        <v>6650</v>
      </c>
      <c r="AM39" s="172">
        <v>60000</v>
      </c>
      <c r="AN39" s="172" t="s">
        <v>6645</v>
      </c>
      <c r="AO39" s="172" t="s">
        <v>59</v>
      </c>
      <c r="AP39" s="172">
        <v>3</v>
      </c>
      <c r="AQ39" s="172" t="s">
        <v>6649</v>
      </c>
      <c r="AR39" s="172" t="s">
        <v>6646</v>
      </c>
      <c r="AS39" s="173">
        <v>44530</v>
      </c>
      <c r="AT39" s="183" t="s">
        <v>1265</v>
      </c>
      <c r="AU39" s="180" t="s">
        <v>14</v>
      </c>
      <c r="AV39" s="180" t="s">
        <v>14</v>
      </c>
      <c r="AW39" s="180" t="s">
        <v>14</v>
      </c>
      <c r="AX39" s="180" t="s">
        <v>14</v>
      </c>
      <c r="AY39" s="180" t="s">
        <v>1245</v>
      </c>
      <c r="AZ39" s="180" t="s">
        <v>14</v>
      </c>
      <c r="BA39" s="181">
        <v>43676</v>
      </c>
      <c r="BB39" s="182" t="s">
        <v>1264</v>
      </c>
      <c r="BC39" s="172" t="s">
        <v>14</v>
      </c>
      <c r="BD39" s="172" t="s">
        <v>14</v>
      </c>
      <c r="BE39" s="172" t="s">
        <v>14</v>
      </c>
      <c r="BF39" s="172" t="s">
        <v>14</v>
      </c>
      <c r="BG39" s="172" t="s">
        <v>1245</v>
      </c>
      <c r="BH39" s="172" t="s">
        <v>14</v>
      </c>
      <c r="BI39" s="173">
        <v>43676</v>
      </c>
      <c r="BJ39" s="183" t="s">
        <v>4376</v>
      </c>
      <c r="BK39" s="183">
        <v>202</v>
      </c>
      <c r="BL39" s="183" t="s">
        <v>4374</v>
      </c>
      <c r="BM39" s="183" t="s">
        <v>59</v>
      </c>
      <c r="BN39" s="183">
        <v>3</v>
      </c>
      <c r="BO39" s="183" t="s">
        <v>4375</v>
      </c>
      <c r="BP39" s="180" t="s">
        <v>3009</v>
      </c>
      <c r="BQ39" s="184">
        <v>44363</v>
      </c>
      <c r="BR39" s="182" t="s">
        <v>1259</v>
      </c>
      <c r="BS39" s="176" t="s">
        <v>14</v>
      </c>
      <c r="BT39" s="176" t="s">
        <v>14</v>
      </c>
      <c r="BU39" s="176" t="s">
        <v>14</v>
      </c>
      <c r="BV39" s="176" t="s">
        <v>14</v>
      </c>
      <c r="BW39" s="176" t="s">
        <v>1245</v>
      </c>
      <c r="BX39" s="176" t="s">
        <v>14</v>
      </c>
      <c r="BY39" s="173">
        <v>43676</v>
      </c>
      <c r="BZ39" s="183" t="s">
        <v>1260</v>
      </c>
      <c r="CA39" s="183" t="s">
        <v>14</v>
      </c>
      <c r="CB39" s="183" t="s">
        <v>14</v>
      </c>
      <c r="CC39" s="183" t="s">
        <v>14</v>
      </c>
      <c r="CD39" s="183" t="s">
        <v>14</v>
      </c>
      <c r="CE39" s="183" t="s">
        <v>1245</v>
      </c>
      <c r="CF39" s="183" t="s">
        <v>14</v>
      </c>
      <c r="CG39" s="184">
        <v>43676</v>
      </c>
      <c r="CH39" s="182" t="s">
        <v>7753</v>
      </c>
      <c r="CI39" s="183" t="e">
        <v>#N/A</v>
      </c>
      <c r="CJ39" s="183" t="e">
        <v>#N/A</v>
      </c>
      <c r="CK39" s="183" t="e">
        <v>#N/A</v>
      </c>
      <c r="CL39" s="183" t="e">
        <v>#N/A</v>
      </c>
      <c r="CM39" s="183" t="e">
        <v>#N/A</v>
      </c>
      <c r="CN39" s="183" t="e">
        <v>#N/A</v>
      </c>
      <c r="CO39" s="185" t="e">
        <v>#N/A</v>
      </c>
      <c r="CP39" s="183" t="s">
        <v>1263</v>
      </c>
      <c r="CQ39" s="176" t="s">
        <v>14</v>
      </c>
      <c r="CR39" s="176" t="s">
        <v>14</v>
      </c>
      <c r="CS39" s="176" t="s">
        <v>14</v>
      </c>
      <c r="CT39" s="176" t="s">
        <v>14</v>
      </c>
      <c r="CU39" s="176" t="s">
        <v>1245</v>
      </c>
      <c r="CV39" s="176" t="s">
        <v>14</v>
      </c>
      <c r="CW39" s="173">
        <v>43676</v>
      </c>
      <c r="CX39" s="183" t="s">
        <v>1268</v>
      </c>
      <c r="CY39" s="180" t="s">
        <v>14</v>
      </c>
      <c r="CZ39" s="180" t="s">
        <v>14</v>
      </c>
      <c r="DA39" s="180" t="s">
        <v>14</v>
      </c>
      <c r="DB39" s="180" t="s">
        <v>14</v>
      </c>
      <c r="DC39" s="180" t="s">
        <v>1585</v>
      </c>
      <c r="DD39" s="180" t="s">
        <v>14</v>
      </c>
      <c r="DE39" s="186">
        <v>43859</v>
      </c>
      <c r="DF39" s="182" t="s">
        <v>1591</v>
      </c>
      <c r="DG39" s="172" t="s">
        <v>14</v>
      </c>
      <c r="DH39" s="176" t="s">
        <v>14</v>
      </c>
      <c r="DI39" s="176" t="s">
        <v>14</v>
      </c>
      <c r="DJ39" s="176" t="s">
        <v>14</v>
      </c>
      <c r="DK39" s="176" t="s">
        <v>1585</v>
      </c>
      <c r="DL39" s="176" t="s">
        <v>14</v>
      </c>
      <c r="DM39" s="173">
        <v>43859</v>
      </c>
      <c r="DN39" s="183" t="s">
        <v>1600</v>
      </c>
      <c r="DO39" s="180" t="s">
        <v>14</v>
      </c>
      <c r="DP39" s="183" t="s">
        <v>14</v>
      </c>
      <c r="DQ39" s="183" t="s">
        <v>14</v>
      </c>
      <c r="DR39" s="183" t="s">
        <v>14</v>
      </c>
      <c r="DS39" s="183" t="s">
        <v>1585</v>
      </c>
      <c r="DT39" s="183" t="s">
        <v>14</v>
      </c>
      <c r="DU39" s="184">
        <v>43859</v>
      </c>
      <c r="DV39" s="182" t="s">
        <v>1592</v>
      </c>
      <c r="DW39" s="172" t="s">
        <v>14</v>
      </c>
      <c r="DX39" s="176" t="s">
        <v>14</v>
      </c>
      <c r="DY39" s="176" t="s">
        <v>14</v>
      </c>
      <c r="DZ39" s="176" t="s">
        <v>14</v>
      </c>
      <c r="EA39" s="176" t="s">
        <v>1585</v>
      </c>
      <c r="EB39" s="176" t="s">
        <v>14</v>
      </c>
      <c r="EC39" s="173">
        <v>43859</v>
      </c>
      <c r="ED39" s="183" t="s">
        <v>1599</v>
      </c>
      <c r="EE39" s="180" t="s">
        <v>14</v>
      </c>
      <c r="EF39" s="183" t="s">
        <v>14</v>
      </c>
      <c r="EG39" s="183" t="s">
        <v>14</v>
      </c>
      <c r="EH39" s="183" t="s">
        <v>14</v>
      </c>
      <c r="EI39" s="183" t="s">
        <v>1585</v>
      </c>
      <c r="EJ39" s="183" t="s">
        <v>14</v>
      </c>
      <c r="EK39" s="184">
        <v>43859</v>
      </c>
      <c r="EL39" s="182" t="s">
        <v>1586</v>
      </c>
      <c r="EM39" s="172" t="s">
        <v>14</v>
      </c>
      <c r="EN39" s="176" t="s">
        <v>14</v>
      </c>
      <c r="EO39" s="176" t="s">
        <v>14</v>
      </c>
      <c r="EP39" s="176" t="s">
        <v>14</v>
      </c>
      <c r="EQ39" s="176" t="s">
        <v>1585</v>
      </c>
      <c r="ER39" s="176" t="s">
        <v>14</v>
      </c>
      <c r="ES39" s="173">
        <v>43859</v>
      </c>
      <c r="ET39" s="183" t="s">
        <v>6648</v>
      </c>
      <c r="EU39" s="183">
        <v>22</v>
      </c>
      <c r="EV39" s="183" t="s">
        <v>6645</v>
      </c>
      <c r="EW39" s="183" t="s">
        <v>59</v>
      </c>
      <c r="EX39" s="183">
        <v>3</v>
      </c>
      <c r="EY39" s="183" t="s">
        <v>6647</v>
      </c>
      <c r="EZ39" s="183" t="s">
        <v>6646</v>
      </c>
      <c r="FA39" s="184">
        <v>44530</v>
      </c>
      <c r="FB39" s="182" t="s">
        <v>1262</v>
      </c>
      <c r="FC39" s="176">
        <v>4</v>
      </c>
      <c r="FD39" s="176" t="s">
        <v>14</v>
      </c>
      <c r="FE39" s="176" t="s">
        <v>41</v>
      </c>
      <c r="FF39" s="176">
        <v>1</v>
      </c>
      <c r="FG39" s="176" t="s">
        <v>1261</v>
      </c>
      <c r="FH39" s="176" t="s">
        <v>14</v>
      </c>
      <c r="FI39" s="173">
        <v>43676</v>
      </c>
      <c r="FJ39" s="182" t="s">
        <v>1266</v>
      </c>
      <c r="FK39" s="183" t="s">
        <v>14</v>
      </c>
      <c r="FL39" s="183" t="s">
        <v>14</v>
      </c>
      <c r="FM39" s="183" t="s">
        <v>14</v>
      </c>
      <c r="FN39" s="183" t="s">
        <v>14</v>
      </c>
      <c r="FO39" s="183" t="s">
        <v>1245</v>
      </c>
      <c r="FP39" s="180" t="s">
        <v>14</v>
      </c>
      <c r="FQ39" s="181">
        <v>43676</v>
      </c>
      <c r="FR39" s="182" t="s">
        <v>1267</v>
      </c>
      <c r="FS39" s="176" t="s">
        <v>14</v>
      </c>
      <c r="FT39" s="176" t="s">
        <v>14</v>
      </c>
      <c r="FU39" s="176" t="s">
        <v>14</v>
      </c>
      <c r="FV39" s="176" t="s">
        <v>14</v>
      </c>
      <c r="FW39" s="176" t="s">
        <v>1245</v>
      </c>
      <c r="FX39" s="176" t="s">
        <v>14</v>
      </c>
      <c r="FY39" s="173">
        <v>43676</v>
      </c>
      <c r="FZ39" s="183" t="s">
        <v>3257</v>
      </c>
      <c r="GA39" s="183">
        <v>1</v>
      </c>
      <c r="GB39" s="183" t="s">
        <v>3205</v>
      </c>
      <c r="GC39" s="183" t="s">
        <v>21</v>
      </c>
      <c r="GD39" s="183">
        <v>2</v>
      </c>
      <c r="GE39" s="183" t="s">
        <v>14</v>
      </c>
      <c r="GF39" s="183" t="s">
        <v>14</v>
      </c>
      <c r="GG39" s="184">
        <v>44342</v>
      </c>
      <c r="GH39" s="182" t="s">
        <v>3263</v>
      </c>
      <c r="GI39" s="176">
        <v>2</v>
      </c>
      <c r="GJ39" s="176" t="s">
        <v>3205</v>
      </c>
      <c r="GK39" s="176" t="s">
        <v>21</v>
      </c>
      <c r="GL39" s="176">
        <v>2</v>
      </c>
      <c r="GM39" s="176" t="s">
        <v>14</v>
      </c>
      <c r="GN39" s="176" t="s">
        <v>14</v>
      </c>
      <c r="GO39" s="173">
        <v>44342</v>
      </c>
      <c r="GP39" s="183" t="s">
        <v>3258</v>
      </c>
      <c r="GQ39" s="183">
        <v>2</v>
      </c>
      <c r="GR39" s="183" t="s">
        <v>3205</v>
      </c>
      <c r="GS39" s="183" t="s">
        <v>21</v>
      </c>
      <c r="GT39" s="183">
        <v>2</v>
      </c>
      <c r="GU39" s="183" t="s">
        <v>14</v>
      </c>
      <c r="GV39" s="183" t="s">
        <v>14</v>
      </c>
      <c r="GW39" s="184">
        <v>44342</v>
      </c>
      <c r="GX39" s="182" t="s">
        <v>3264</v>
      </c>
      <c r="GY39" s="176">
        <v>0</v>
      </c>
      <c r="GZ39" s="176" t="s">
        <v>3205</v>
      </c>
      <c r="HA39" s="176" t="s">
        <v>21</v>
      </c>
      <c r="HB39" s="176">
        <v>2</v>
      </c>
      <c r="HC39" s="176" t="s">
        <v>14</v>
      </c>
      <c r="HD39" s="176" t="s">
        <v>14</v>
      </c>
      <c r="HE39" s="173">
        <v>44342</v>
      </c>
      <c r="HF39" s="183" t="s">
        <v>3256</v>
      </c>
      <c r="HG39" s="183">
        <v>2</v>
      </c>
      <c r="HH39" s="183" t="s">
        <v>3205</v>
      </c>
      <c r="HI39" s="183" t="s">
        <v>21</v>
      </c>
      <c r="HJ39" s="183">
        <v>2</v>
      </c>
      <c r="HK39" s="183" t="s">
        <v>14</v>
      </c>
      <c r="HL39" s="183" t="s">
        <v>14</v>
      </c>
      <c r="HM39" s="184">
        <v>44342</v>
      </c>
      <c r="HN39" s="182" t="s">
        <v>3262</v>
      </c>
      <c r="HO39" s="176">
        <v>0</v>
      </c>
      <c r="HP39" s="176" t="s">
        <v>3205</v>
      </c>
      <c r="HQ39" s="176" t="s">
        <v>21</v>
      </c>
      <c r="HR39" s="176">
        <v>2</v>
      </c>
      <c r="HS39" s="176" t="s">
        <v>14</v>
      </c>
      <c r="HT39" s="176" t="s">
        <v>14</v>
      </c>
      <c r="HU39" s="173">
        <v>44342</v>
      </c>
      <c r="HV39" s="183" t="s">
        <v>3259</v>
      </c>
      <c r="HW39" s="183">
        <v>3</v>
      </c>
      <c r="HX39" s="183" t="s">
        <v>3205</v>
      </c>
      <c r="HY39" s="183" t="s">
        <v>21</v>
      </c>
      <c r="HZ39" s="183">
        <v>2</v>
      </c>
      <c r="IA39" s="183" t="s">
        <v>14</v>
      </c>
      <c r="IB39" s="183" t="s">
        <v>14</v>
      </c>
      <c r="IC39" s="184">
        <v>44342</v>
      </c>
      <c r="ID39" s="182" t="s">
        <v>3261</v>
      </c>
      <c r="IE39" s="176">
        <v>0</v>
      </c>
      <c r="IF39" s="176" t="s">
        <v>3205</v>
      </c>
      <c r="IG39" s="176" t="s">
        <v>21</v>
      </c>
      <c r="IH39" s="176">
        <v>2</v>
      </c>
      <c r="II39" s="176" t="s">
        <v>14</v>
      </c>
      <c r="IJ39" s="176" t="s">
        <v>14</v>
      </c>
      <c r="IK39" s="173">
        <v>44342</v>
      </c>
      <c r="IL39" s="183" t="s">
        <v>3260</v>
      </c>
      <c r="IM39" s="183">
        <v>1</v>
      </c>
      <c r="IN39" s="183" t="s">
        <v>3205</v>
      </c>
      <c r="IO39" s="183" t="s">
        <v>21</v>
      </c>
      <c r="IP39" s="183">
        <v>2</v>
      </c>
      <c r="IQ39" s="183" t="s">
        <v>14</v>
      </c>
      <c r="IR39" s="183" t="s">
        <v>14</v>
      </c>
      <c r="IS39" s="184">
        <v>44342</v>
      </c>
    </row>
    <row r="40" spans="1:253" s="276" customFormat="1" ht="12.75" customHeight="1" x14ac:dyDescent="0.25">
      <c r="A40" s="276" t="s">
        <v>961</v>
      </c>
      <c r="B40" s="276" t="s">
        <v>7405</v>
      </c>
      <c r="C40" s="276" t="s">
        <v>962</v>
      </c>
      <c r="D40" s="276" t="s">
        <v>963</v>
      </c>
      <c r="E40" s="276" t="s">
        <v>6962</v>
      </c>
      <c r="F40" s="276" t="s">
        <v>2450</v>
      </c>
      <c r="G40" s="171">
        <v>1353520000</v>
      </c>
      <c r="H40" s="172" t="s">
        <v>2447</v>
      </c>
      <c r="I40" s="172" t="s">
        <v>21</v>
      </c>
      <c r="J40" s="172">
        <v>2</v>
      </c>
      <c r="K40" s="172" t="s">
        <v>2449</v>
      </c>
      <c r="L40" s="172" t="s">
        <v>2448</v>
      </c>
      <c r="M40" s="173">
        <v>44223</v>
      </c>
      <c r="N40" s="182" t="s">
        <v>2454</v>
      </c>
      <c r="O40" s="174">
        <v>222236</v>
      </c>
      <c r="P40" s="174" t="s">
        <v>2451</v>
      </c>
      <c r="Q40" s="174" t="s">
        <v>21</v>
      </c>
      <c r="R40" s="174">
        <v>2</v>
      </c>
      <c r="S40" s="174" t="s">
        <v>2453</v>
      </c>
      <c r="T40" s="174" t="s">
        <v>2452</v>
      </c>
      <c r="U40" s="175">
        <v>44223</v>
      </c>
      <c r="V40" s="182" t="s">
        <v>2456</v>
      </c>
      <c r="W40" s="172">
        <v>12541000</v>
      </c>
      <c r="X40" s="172" t="s">
        <v>2451</v>
      </c>
      <c r="Y40" s="172" t="s">
        <v>21</v>
      </c>
      <c r="Z40" s="172">
        <v>2</v>
      </c>
      <c r="AA40" s="172" t="s">
        <v>2455</v>
      </c>
      <c r="AB40" s="172" t="s">
        <v>2452</v>
      </c>
      <c r="AC40" s="173">
        <v>44223</v>
      </c>
      <c r="AD40" s="182" t="s">
        <v>2458</v>
      </c>
      <c r="AE40" s="180" t="s">
        <v>14</v>
      </c>
      <c r="AF40" s="180" t="s">
        <v>14</v>
      </c>
      <c r="AG40" s="180" t="s">
        <v>14</v>
      </c>
      <c r="AH40" s="180" t="s">
        <v>14</v>
      </c>
      <c r="AI40" s="180" t="s">
        <v>2457</v>
      </c>
      <c r="AJ40" s="180" t="s">
        <v>14</v>
      </c>
      <c r="AK40" s="181">
        <v>44223</v>
      </c>
      <c r="AL40" s="182" t="s">
        <v>2468</v>
      </c>
      <c r="AM40" s="172" t="s">
        <v>14</v>
      </c>
      <c r="AN40" s="172" t="s">
        <v>14</v>
      </c>
      <c r="AO40" s="172" t="s">
        <v>14</v>
      </c>
      <c r="AP40" s="172" t="s">
        <v>14</v>
      </c>
      <c r="AQ40" s="172" t="s">
        <v>2467</v>
      </c>
      <c r="AR40" s="172" t="s">
        <v>14</v>
      </c>
      <c r="AS40" s="173">
        <v>44223</v>
      </c>
      <c r="AT40" s="183" t="s">
        <v>969</v>
      </c>
      <c r="AU40" s="180" t="s">
        <v>14</v>
      </c>
      <c r="AV40" s="180" t="s">
        <v>14</v>
      </c>
      <c r="AW40" s="180" t="s">
        <v>14</v>
      </c>
      <c r="AX40" s="180" t="s">
        <v>14</v>
      </c>
      <c r="AY40" s="180" t="s">
        <v>14</v>
      </c>
      <c r="AZ40" s="180" t="s">
        <v>14</v>
      </c>
      <c r="BA40" s="181">
        <v>43553</v>
      </c>
      <c r="BB40" s="182" t="s">
        <v>968</v>
      </c>
      <c r="BC40" s="172" t="s">
        <v>14</v>
      </c>
      <c r="BD40" s="172">
        <v>0</v>
      </c>
      <c r="BE40" s="172" t="s">
        <v>14</v>
      </c>
      <c r="BF40" s="172" t="s">
        <v>14</v>
      </c>
      <c r="BG40" s="172" t="s">
        <v>967</v>
      </c>
      <c r="BH40" s="172" t="s">
        <v>14</v>
      </c>
      <c r="BI40" s="173">
        <v>43553</v>
      </c>
      <c r="BJ40" s="183" t="s">
        <v>4408</v>
      </c>
      <c r="BK40" s="183">
        <v>1775</v>
      </c>
      <c r="BL40" s="183" t="s">
        <v>4374</v>
      </c>
      <c r="BM40" s="183" t="s">
        <v>21</v>
      </c>
      <c r="BN40" s="183">
        <v>2</v>
      </c>
      <c r="BO40" s="183" t="s">
        <v>4407</v>
      </c>
      <c r="BP40" s="180" t="s">
        <v>3009</v>
      </c>
      <c r="BQ40" s="184">
        <v>44363</v>
      </c>
      <c r="BR40" s="182" t="s">
        <v>964</v>
      </c>
      <c r="BS40" s="176" t="s">
        <v>14</v>
      </c>
      <c r="BT40" s="176">
        <v>0</v>
      </c>
      <c r="BU40" s="176" t="s">
        <v>14</v>
      </c>
      <c r="BV40" s="176" t="s">
        <v>14</v>
      </c>
      <c r="BW40" s="176">
        <v>0</v>
      </c>
      <c r="BX40" s="176">
        <v>0</v>
      </c>
      <c r="BY40" s="173">
        <v>43553</v>
      </c>
      <c r="BZ40" s="183" t="s">
        <v>965</v>
      </c>
      <c r="CA40" s="183" t="s">
        <v>14</v>
      </c>
      <c r="CB40" s="183" t="s">
        <v>14</v>
      </c>
      <c r="CC40" s="183" t="s">
        <v>14</v>
      </c>
      <c r="CD40" s="183" t="s">
        <v>14</v>
      </c>
      <c r="CE40" s="183" t="s">
        <v>14</v>
      </c>
      <c r="CF40" s="183" t="s">
        <v>14</v>
      </c>
      <c r="CG40" s="184">
        <v>43553</v>
      </c>
      <c r="CH40" s="182" t="s">
        <v>7754</v>
      </c>
      <c r="CI40" s="183" t="e">
        <v>#N/A</v>
      </c>
      <c r="CJ40" s="183" t="e">
        <v>#N/A</v>
      </c>
      <c r="CK40" s="183" t="e">
        <v>#N/A</v>
      </c>
      <c r="CL40" s="183" t="e">
        <v>#N/A</v>
      </c>
      <c r="CM40" s="183" t="e">
        <v>#N/A</v>
      </c>
      <c r="CN40" s="183" t="e">
        <v>#N/A</v>
      </c>
      <c r="CO40" s="185" t="e">
        <v>#N/A</v>
      </c>
      <c r="CP40" s="183" t="s">
        <v>966</v>
      </c>
      <c r="CQ40" s="176" t="s">
        <v>14</v>
      </c>
      <c r="CR40" s="176">
        <v>0</v>
      </c>
      <c r="CS40" s="176" t="s">
        <v>14</v>
      </c>
      <c r="CT40" s="176" t="s">
        <v>14</v>
      </c>
      <c r="CU40" s="176">
        <v>0</v>
      </c>
      <c r="CV40" s="176">
        <v>0</v>
      </c>
      <c r="CW40" s="173">
        <v>43553</v>
      </c>
      <c r="CX40" s="183" t="s">
        <v>2461</v>
      </c>
      <c r="CY40" s="180" t="s">
        <v>14</v>
      </c>
      <c r="CZ40" s="180" t="s">
        <v>14</v>
      </c>
      <c r="DA40" s="180" t="s">
        <v>14</v>
      </c>
      <c r="DB40" s="180" t="s">
        <v>14</v>
      </c>
      <c r="DC40" s="180" t="s">
        <v>2459</v>
      </c>
      <c r="DD40" s="180" t="s">
        <v>14</v>
      </c>
      <c r="DE40" s="186">
        <v>44223</v>
      </c>
      <c r="DF40" s="182" t="s">
        <v>2462</v>
      </c>
      <c r="DG40" s="172">
        <v>12541000</v>
      </c>
      <c r="DH40" s="176" t="s">
        <v>2451</v>
      </c>
      <c r="DI40" s="176" t="s">
        <v>21</v>
      </c>
      <c r="DJ40" s="176">
        <v>2</v>
      </c>
      <c r="DK40" s="176" t="s">
        <v>2459</v>
      </c>
      <c r="DL40" s="176" t="s">
        <v>2452</v>
      </c>
      <c r="DM40" s="173">
        <v>44223</v>
      </c>
      <c r="DN40" s="183" t="s">
        <v>2463</v>
      </c>
      <c r="DO40" s="180" t="s">
        <v>14</v>
      </c>
      <c r="DP40" s="183" t="s">
        <v>14</v>
      </c>
      <c r="DQ40" s="183" t="s">
        <v>14</v>
      </c>
      <c r="DR40" s="183" t="s">
        <v>14</v>
      </c>
      <c r="DS40" s="183" t="s">
        <v>2459</v>
      </c>
      <c r="DT40" s="183" t="s">
        <v>14</v>
      </c>
      <c r="DU40" s="184">
        <v>44223</v>
      </c>
      <c r="DV40" s="182" t="s">
        <v>2460</v>
      </c>
      <c r="DW40" s="172" t="s">
        <v>14</v>
      </c>
      <c r="DX40" s="176" t="s">
        <v>14</v>
      </c>
      <c r="DY40" s="176" t="s">
        <v>14</v>
      </c>
      <c r="DZ40" s="176" t="s">
        <v>14</v>
      </c>
      <c r="EA40" s="176" t="s">
        <v>2459</v>
      </c>
      <c r="EB40" s="176" t="s">
        <v>14</v>
      </c>
      <c r="EC40" s="173">
        <v>44223</v>
      </c>
      <c r="ED40" s="183" t="s">
        <v>2465</v>
      </c>
      <c r="EE40" s="180" t="s">
        <v>14</v>
      </c>
      <c r="EF40" s="183" t="s">
        <v>2464</v>
      </c>
      <c r="EG40" s="183" t="s">
        <v>14</v>
      </c>
      <c r="EH40" s="183" t="s">
        <v>14</v>
      </c>
      <c r="EI40" s="183" t="s">
        <v>2459</v>
      </c>
      <c r="EJ40" s="183" t="s">
        <v>14</v>
      </c>
      <c r="EK40" s="184">
        <v>44223</v>
      </c>
      <c r="EL40" s="182" t="s">
        <v>2466</v>
      </c>
      <c r="EM40" s="172" t="s">
        <v>14</v>
      </c>
      <c r="EN40" s="176" t="s">
        <v>14</v>
      </c>
      <c r="EO40" s="176" t="s">
        <v>14</v>
      </c>
      <c r="EP40" s="176" t="s">
        <v>14</v>
      </c>
      <c r="EQ40" s="176" t="s">
        <v>2459</v>
      </c>
      <c r="ER40" s="176" t="s">
        <v>14</v>
      </c>
      <c r="ES40" s="173">
        <v>44223</v>
      </c>
      <c r="ET40" s="183" t="s">
        <v>5972</v>
      </c>
      <c r="EU40" s="183">
        <v>463</v>
      </c>
      <c r="EV40" s="183" t="s">
        <v>5924</v>
      </c>
      <c r="EW40" s="183" t="s">
        <v>21</v>
      </c>
      <c r="EX40" s="183">
        <v>2</v>
      </c>
      <c r="EY40" s="183" t="s">
        <v>5971</v>
      </c>
      <c r="EZ40" s="183" t="s">
        <v>3009</v>
      </c>
      <c r="FA40" s="184">
        <v>44521</v>
      </c>
      <c r="FB40" s="182" t="s">
        <v>1407</v>
      </c>
      <c r="FC40" s="176" t="s">
        <v>14</v>
      </c>
      <c r="FD40" s="176" t="s">
        <v>14</v>
      </c>
      <c r="FE40" s="176" t="s">
        <v>14</v>
      </c>
      <c r="FF40" s="176" t="s">
        <v>14</v>
      </c>
      <c r="FG40" s="176" t="s">
        <v>1406</v>
      </c>
      <c r="FH40" s="176" t="s">
        <v>14</v>
      </c>
      <c r="FI40" s="173">
        <v>43796</v>
      </c>
      <c r="FJ40" s="182" t="s">
        <v>970</v>
      </c>
      <c r="FK40" s="183" t="s">
        <v>14</v>
      </c>
      <c r="FL40" s="183">
        <v>0</v>
      </c>
      <c r="FM40" s="183" t="s">
        <v>21</v>
      </c>
      <c r="FN40" s="183">
        <v>2</v>
      </c>
      <c r="FO40" s="183">
        <v>0</v>
      </c>
      <c r="FP40" s="180">
        <v>0</v>
      </c>
      <c r="FQ40" s="181">
        <v>43553</v>
      </c>
      <c r="FR40" s="182" t="s">
        <v>971</v>
      </c>
      <c r="FS40" s="176" t="s">
        <v>14</v>
      </c>
      <c r="FT40" s="176">
        <v>0</v>
      </c>
      <c r="FU40" s="176" t="s">
        <v>21</v>
      </c>
      <c r="FV40" s="176">
        <v>2</v>
      </c>
      <c r="FW40" s="176">
        <v>0</v>
      </c>
      <c r="FX40" s="176">
        <v>0</v>
      </c>
      <c r="FY40" s="173">
        <v>43553</v>
      </c>
      <c r="FZ40" s="183" t="s">
        <v>3243</v>
      </c>
      <c r="GA40" s="183">
        <v>2</v>
      </c>
      <c r="GB40" s="183" t="s">
        <v>3205</v>
      </c>
      <c r="GC40" s="183" t="s">
        <v>21</v>
      </c>
      <c r="GD40" s="183">
        <v>2</v>
      </c>
      <c r="GE40" s="183" t="s">
        <v>14</v>
      </c>
      <c r="GF40" s="183" t="s">
        <v>14</v>
      </c>
      <c r="GG40" s="184">
        <v>44340</v>
      </c>
      <c r="GH40" s="182" t="s">
        <v>3253</v>
      </c>
      <c r="GI40" s="176">
        <v>1</v>
      </c>
      <c r="GJ40" s="176" t="s">
        <v>3205</v>
      </c>
      <c r="GK40" s="176" t="s">
        <v>21</v>
      </c>
      <c r="GL40" s="176">
        <v>2</v>
      </c>
      <c r="GM40" s="176" t="s">
        <v>14</v>
      </c>
      <c r="GN40" s="176" t="s">
        <v>14</v>
      </c>
      <c r="GO40" s="173">
        <v>44340</v>
      </c>
      <c r="GP40" s="183" t="s">
        <v>3245</v>
      </c>
      <c r="GQ40" s="183">
        <v>1</v>
      </c>
      <c r="GR40" s="183" t="s">
        <v>3205</v>
      </c>
      <c r="GS40" s="183" t="s">
        <v>21</v>
      </c>
      <c r="GT40" s="183">
        <v>2</v>
      </c>
      <c r="GU40" s="183" t="s">
        <v>14</v>
      </c>
      <c r="GV40" s="183" t="s">
        <v>14</v>
      </c>
      <c r="GW40" s="184">
        <v>44340</v>
      </c>
      <c r="GX40" s="182" t="s">
        <v>3255</v>
      </c>
      <c r="GY40" s="176">
        <v>0</v>
      </c>
      <c r="GZ40" s="176" t="s">
        <v>3205</v>
      </c>
      <c r="HA40" s="176" t="s">
        <v>21</v>
      </c>
      <c r="HB40" s="176">
        <v>2</v>
      </c>
      <c r="HC40" s="176" t="s">
        <v>14</v>
      </c>
      <c r="HD40" s="176" t="s">
        <v>14</v>
      </c>
      <c r="HE40" s="173">
        <v>44340</v>
      </c>
      <c r="HF40" s="183" t="s">
        <v>3206</v>
      </c>
      <c r="HG40" s="183">
        <v>0</v>
      </c>
      <c r="HH40" s="183" t="s">
        <v>3205</v>
      </c>
      <c r="HI40" s="183" t="s">
        <v>21</v>
      </c>
      <c r="HJ40" s="183">
        <v>2</v>
      </c>
      <c r="HK40" s="183" t="s">
        <v>14</v>
      </c>
      <c r="HL40" s="183" t="s">
        <v>14</v>
      </c>
      <c r="HM40" s="184">
        <v>44335</v>
      </c>
      <c r="HN40" s="182" t="s">
        <v>3208</v>
      </c>
      <c r="HO40" s="176">
        <v>2</v>
      </c>
      <c r="HP40" s="176" t="s">
        <v>3205</v>
      </c>
      <c r="HQ40" s="176" t="s">
        <v>21</v>
      </c>
      <c r="HR40" s="176">
        <v>2</v>
      </c>
      <c r="HS40" s="176" t="s">
        <v>14</v>
      </c>
      <c r="HT40" s="176" t="s">
        <v>14</v>
      </c>
      <c r="HU40" s="173">
        <v>44335</v>
      </c>
      <c r="HV40" s="183" t="s">
        <v>3247</v>
      </c>
      <c r="HW40" s="183">
        <v>1</v>
      </c>
      <c r="HX40" s="183" t="s">
        <v>3205</v>
      </c>
      <c r="HY40" s="183" t="s">
        <v>21</v>
      </c>
      <c r="HZ40" s="183">
        <v>2</v>
      </c>
      <c r="IA40" s="183" t="s">
        <v>14</v>
      </c>
      <c r="IB40" s="183" t="s">
        <v>14</v>
      </c>
      <c r="IC40" s="184">
        <v>44340</v>
      </c>
      <c r="ID40" s="182" t="s">
        <v>3251</v>
      </c>
      <c r="IE40" s="176">
        <v>1</v>
      </c>
      <c r="IF40" s="176" t="s">
        <v>3205</v>
      </c>
      <c r="IG40" s="176" t="s">
        <v>21</v>
      </c>
      <c r="IH40" s="176">
        <v>2</v>
      </c>
      <c r="II40" s="176" t="s">
        <v>14</v>
      </c>
      <c r="IJ40" s="176" t="s">
        <v>14</v>
      </c>
      <c r="IK40" s="173">
        <v>44340</v>
      </c>
      <c r="IL40" s="183" t="s">
        <v>3249</v>
      </c>
      <c r="IM40" s="183">
        <v>2</v>
      </c>
      <c r="IN40" s="183" t="s">
        <v>3205</v>
      </c>
      <c r="IO40" s="183" t="s">
        <v>21</v>
      </c>
      <c r="IP40" s="183">
        <v>2</v>
      </c>
      <c r="IQ40" s="183" t="s">
        <v>14</v>
      </c>
      <c r="IR40" s="183" t="s">
        <v>14</v>
      </c>
      <c r="IS40" s="184">
        <v>44340</v>
      </c>
    </row>
    <row r="41" spans="1:253" s="276" customFormat="1" ht="12.75" customHeight="1" x14ac:dyDescent="0.25">
      <c r="A41" s="276" t="s">
        <v>1759</v>
      </c>
      <c r="B41" s="276" t="s">
        <v>7413</v>
      </c>
      <c r="C41" s="276" t="s">
        <v>1760</v>
      </c>
      <c r="D41" s="276" t="s">
        <v>1761</v>
      </c>
      <c r="E41" s="276" t="s">
        <v>6965</v>
      </c>
      <c r="F41" s="276" t="s">
        <v>2927</v>
      </c>
      <c r="G41" s="171">
        <v>82926000</v>
      </c>
      <c r="H41" s="172" t="s">
        <v>2924</v>
      </c>
      <c r="I41" s="172" t="s">
        <v>21</v>
      </c>
      <c r="J41" s="172">
        <v>2</v>
      </c>
      <c r="K41" s="172" t="s">
        <v>2926</v>
      </c>
      <c r="L41" s="172" t="s">
        <v>2925</v>
      </c>
      <c r="M41" s="173">
        <v>44270</v>
      </c>
      <c r="N41" s="182" t="s">
        <v>2931</v>
      </c>
      <c r="O41" s="174">
        <v>239561</v>
      </c>
      <c r="P41" s="174" t="s">
        <v>2928</v>
      </c>
      <c r="Q41" s="174" t="s">
        <v>59</v>
      </c>
      <c r="R41" s="174">
        <v>3</v>
      </c>
      <c r="S41" s="174" t="s">
        <v>2930</v>
      </c>
      <c r="T41" s="174" t="s">
        <v>2929</v>
      </c>
      <c r="U41" s="175">
        <v>44270</v>
      </c>
      <c r="V41" s="182" t="s">
        <v>2933</v>
      </c>
      <c r="W41" s="172">
        <v>24823000</v>
      </c>
      <c r="X41" s="172" t="s">
        <v>2928</v>
      </c>
      <c r="Y41" s="172" t="s">
        <v>59</v>
      </c>
      <c r="Z41" s="172">
        <v>3</v>
      </c>
      <c r="AA41" s="172" t="s">
        <v>2932</v>
      </c>
      <c r="AB41" s="172" t="s">
        <v>2929</v>
      </c>
      <c r="AC41" s="173">
        <v>44270</v>
      </c>
      <c r="AD41" s="182" t="s">
        <v>6396</v>
      </c>
      <c r="AE41" s="180">
        <v>3400000</v>
      </c>
      <c r="AF41" s="180" t="s">
        <v>6393</v>
      </c>
      <c r="AG41" s="180" t="s">
        <v>59</v>
      </c>
      <c r="AH41" s="180">
        <v>3</v>
      </c>
      <c r="AI41" s="180" t="s">
        <v>6395</v>
      </c>
      <c r="AJ41" s="180" t="s">
        <v>6394</v>
      </c>
      <c r="AK41" s="181">
        <v>44522</v>
      </c>
      <c r="AL41" s="182" t="s">
        <v>6398</v>
      </c>
      <c r="AM41" s="172">
        <v>3400000</v>
      </c>
      <c r="AN41" s="172" t="s">
        <v>6393</v>
      </c>
      <c r="AO41" s="172" t="s">
        <v>59</v>
      </c>
      <c r="AP41" s="172">
        <v>3</v>
      </c>
      <c r="AQ41" s="172" t="s">
        <v>6397</v>
      </c>
      <c r="AR41" s="172" t="s">
        <v>6394</v>
      </c>
      <c r="AS41" s="173">
        <v>44522</v>
      </c>
      <c r="AT41" s="183" t="s">
        <v>1769</v>
      </c>
      <c r="AU41" s="180" t="s">
        <v>14</v>
      </c>
      <c r="AV41" s="180" t="s">
        <v>14</v>
      </c>
      <c r="AW41" s="180" t="s">
        <v>14</v>
      </c>
      <c r="AX41" s="180" t="s">
        <v>14</v>
      </c>
      <c r="AY41" s="180" t="s">
        <v>14</v>
      </c>
      <c r="AZ41" s="180" t="s">
        <v>14</v>
      </c>
      <c r="BA41" s="181">
        <v>43920</v>
      </c>
      <c r="BB41" s="182" t="s">
        <v>1768</v>
      </c>
      <c r="BC41" s="172" t="s">
        <v>14</v>
      </c>
      <c r="BD41" s="172" t="s">
        <v>14</v>
      </c>
      <c r="BE41" s="172" t="s">
        <v>14</v>
      </c>
      <c r="BF41" s="172" t="s">
        <v>14</v>
      </c>
      <c r="BG41" s="172" t="s">
        <v>14</v>
      </c>
      <c r="BH41" s="172" t="s">
        <v>14</v>
      </c>
      <c r="BI41" s="173">
        <v>43920</v>
      </c>
      <c r="BJ41" s="183" t="s">
        <v>1767</v>
      </c>
      <c r="BK41" s="183">
        <v>0</v>
      </c>
      <c r="BL41" s="183" t="s">
        <v>14</v>
      </c>
      <c r="BM41" s="183" t="s">
        <v>59</v>
      </c>
      <c r="BN41" s="183">
        <v>3</v>
      </c>
      <c r="BO41" s="183" t="s">
        <v>1765</v>
      </c>
      <c r="BP41" s="180" t="s">
        <v>14</v>
      </c>
      <c r="BQ41" s="184">
        <v>43920</v>
      </c>
      <c r="BR41" s="182" t="s">
        <v>1762</v>
      </c>
      <c r="BS41" s="176" t="s">
        <v>14</v>
      </c>
      <c r="BT41" s="176" t="s">
        <v>14</v>
      </c>
      <c r="BU41" s="176" t="s">
        <v>14</v>
      </c>
      <c r="BV41" s="176" t="s">
        <v>14</v>
      </c>
      <c r="BW41" s="176" t="s">
        <v>14</v>
      </c>
      <c r="BX41" s="176" t="s">
        <v>14</v>
      </c>
      <c r="BY41" s="173">
        <v>43920</v>
      </c>
      <c r="BZ41" s="183" t="s">
        <v>1763</v>
      </c>
      <c r="CA41" s="183" t="s">
        <v>14</v>
      </c>
      <c r="CB41" s="183" t="s">
        <v>14</v>
      </c>
      <c r="CC41" s="183" t="s">
        <v>14</v>
      </c>
      <c r="CD41" s="183" t="s">
        <v>14</v>
      </c>
      <c r="CE41" s="183" t="s">
        <v>14</v>
      </c>
      <c r="CF41" s="183" t="s">
        <v>14</v>
      </c>
      <c r="CG41" s="184">
        <v>43920</v>
      </c>
      <c r="CH41" s="182" t="s">
        <v>7755</v>
      </c>
      <c r="CI41" s="183" t="e">
        <v>#N/A</v>
      </c>
      <c r="CJ41" s="183" t="e">
        <v>#N/A</v>
      </c>
      <c r="CK41" s="183" t="e">
        <v>#N/A</v>
      </c>
      <c r="CL41" s="183" t="e">
        <v>#N/A</v>
      </c>
      <c r="CM41" s="183" t="e">
        <v>#N/A</v>
      </c>
      <c r="CN41" s="183" t="e">
        <v>#N/A</v>
      </c>
      <c r="CO41" s="185" t="e">
        <v>#N/A</v>
      </c>
      <c r="CP41" s="183" t="s">
        <v>1764</v>
      </c>
      <c r="CQ41" s="176" t="s">
        <v>14</v>
      </c>
      <c r="CR41" s="176" t="s">
        <v>14</v>
      </c>
      <c r="CS41" s="176" t="s">
        <v>14</v>
      </c>
      <c r="CT41" s="176" t="s">
        <v>14</v>
      </c>
      <c r="CU41" s="176" t="s">
        <v>14</v>
      </c>
      <c r="CV41" s="176" t="s">
        <v>14</v>
      </c>
      <c r="CW41" s="173">
        <v>43920</v>
      </c>
      <c r="CX41" s="183" t="s">
        <v>6402</v>
      </c>
      <c r="CY41" s="180">
        <v>3400000</v>
      </c>
      <c r="CZ41" s="180" t="s">
        <v>6399</v>
      </c>
      <c r="DA41" s="180" t="s">
        <v>59</v>
      </c>
      <c r="DB41" s="180">
        <v>3</v>
      </c>
      <c r="DC41" s="180" t="s">
        <v>6401</v>
      </c>
      <c r="DD41" s="180" t="s">
        <v>6400</v>
      </c>
      <c r="DE41" s="186">
        <v>44522</v>
      </c>
      <c r="DF41" s="182" t="s">
        <v>6403</v>
      </c>
      <c r="DG41" s="172">
        <v>21423000</v>
      </c>
      <c r="DH41" s="176" t="s">
        <v>6399</v>
      </c>
      <c r="DI41" s="176" t="s">
        <v>59</v>
      </c>
      <c r="DJ41" s="176">
        <v>3</v>
      </c>
      <c r="DK41" s="176" t="s">
        <v>6401</v>
      </c>
      <c r="DL41" s="176" t="s">
        <v>6400</v>
      </c>
      <c r="DM41" s="173">
        <v>44522</v>
      </c>
      <c r="DN41" s="183" t="s">
        <v>6404</v>
      </c>
      <c r="DO41" s="180">
        <v>0</v>
      </c>
      <c r="DP41" s="183" t="s">
        <v>6399</v>
      </c>
      <c r="DQ41" s="183" t="s">
        <v>59</v>
      </c>
      <c r="DR41" s="183">
        <v>3</v>
      </c>
      <c r="DS41" s="183" t="s">
        <v>6401</v>
      </c>
      <c r="DT41" s="183" t="s">
        <v>6400</v>
      </c>
      <c r="DU41" s="184">
        <v>44522</v>
      </c>
      <c r="DV41" s="182" t="s">
        <v>6405</v>
      </c>
      <c r="DW41" s="172">
        <v>800000</v>
      </c>
      <c r="DX41" s="176" t="s">
        <v>6399</v>
      </c>
      <c r="DY41" s="176" t="s">
        <v>59</v>
      </c>
      <c r="DZ41" s="176">
        <v>3</v>
      </c>
      <c r="EA41" s="176" t="s">
        <v>6401</v>
      </c>
      <c r="EB41" s="176" t="s">
        <v>6400</v>
      </c>
      <c r="EC41" s="173">
        <v>44522</v>
      </c>
      <c r="ED41" s="183" t="s">
        <v>6406</v>
      </c>
      <c r="EE41" s="180">
        <v>2600000</v>
      </c>
      <c r="EF41" s="183" t="s">
        <v>6399</v>
      </c>
      <c r="EG41" s="183" t="s">
        <v>59</v>
      </c>
      <c r="EH41" s="183">
        <v>3</v>
      </c>
      <c r="EI41" s="183" t="s">
        <v>6401</v>
      </c>
      <c r="EJ41" s="183" t="s">
        <v>6400</v>
      </c>
      <c r="EK41" s="184">
        <v>44522</v>
      </c>
      <c r="EL41" s="182" t="s">
        <v>6407</v>
      </c>
      <c r="EM41" s="172">
        <v>0</v>
      </c>
      <c r="EN41" s="176" t="s">
        <v>6399</v>
      </c>
      <c r="EO41" s="176" t="s">
        <v>59</v>
      </c>
      <c r="EP41" s="176">
        <v>3</v>
      </c>
      <c r="EQ41" s="176" t="s">
        <v>6401</v>
      </c>
      <c r="ER41" s="176" t="s">
        <v>6400</v>
      </c>
      <c r="ES41" s="173">
        <v>44522</v>
      </c>
      <c r="ET41" s="183" t="s">
        <v>1766</v>
      </c>
      <c r="EU41" s="183">
        <v>0</v>
      </c>
      <c r="EV41" s="183" t="s">
        <v>14</v>
      </c>
      <c r="EW41" s="183" t="s">
        <v>59</v>
      </c>
      <c r="EX41" s="183">
        <v>3</v>
      </c>
      <c r="EY41" s="183" t="s">
        <v>1765</v>
      </c>
      <c r="EZ41" s="183" t="s">
        <v>14</v>
      </c>
      <c r="FA41" s="184">
        <v>43920</v>
      </c>
      <c r="FB41" s="182" t="s">
        <v>2937</v>
      </c>
      <c r="FC41" s="176">
        <v>2</v>
      </c>
      <c r="FD41" s="176" t="s">
        <v>2934</v>
      </c>
      <c r="FE41" s="176" t="s">
        <v>59</v>
      </c>
      <c r="FF41" s="176">
        <v>3</v>
      </c>
      <c r="FG41" s="176" t="s">
        <v>2936</v>
      </c>
      <c r="FH41" s="176" t="s">
        <v>2935</v>
      </c>
      <c r="FI41" s="173">
        <v>44270</v>
      </c>
      <c r="FJ41" s="182" t="s">
        <v>1770</v>
      </c>
      <c r="FK41" s="183" t="s">
        <v>14</v>
      </c>
      <c r="FL41" s="183" t="s">
        <v>14</v>
      </c>
      <c r="FM41" s="183" t="s">
        <v>14</v>
      </c>
      <c r="FN41" s="183" t="s">
        <v>14</v>
      </c>
      <c r="FO41" s="183" t="s">
        <v>14</v>
      </c>
      <c r="FP41" s="180" t="s">
        <v>14</v>
      </c>
      <c r="FQ41" s="181">
        <v>43920</v>
      </c>
      <c r="FR41" s="182" t="s">
        <v>1771</v>
      </c>
      <c r="FS41" s="176" t="s">
        <v>14</v>
      </c>
      <c r="FT41" s="176" t="s">
        <v>14</v>
      </c>
      <c r="FU41" s="176" t="s">
        <v>14</v>
      </c>
      <c r="FV41" s="176" t="s">
        <v>14</v>
      </c>
      <c r="FW41" s="176" t="s">
        <v>14</v>
      </c>
      <c r="FX41" s="176" t="s">
        <v>14</v>
      </c>
      <c r="FY41" s="173">
        <v>43920</v>
      </c>
      <c r="FZ41" s="183" t="s">
        <v>4030</v>
      </c>
      <c r="GA41" s="183">
        <v>1</v>
      </c>
      <c r="GB41" s="183" t="s">
        <v>3205</v>
      </c>
      <c r="GC41" s="183" t="s">
        <v>21</v>
      </c>
      <c r="GD41" s="183">
        <v>2</v>
      </c>
      <c r="GE41" s="183" t="s">
        <v>14</v>
      </c>
      <c r="GF41" s="183" t="s">
        <v>14</v>
      </c>
      <c r="GG41" s="184">
        <v>44357</v>
      </c>
      <c r="GH41" s="182" t="s">
        <v>4036</v>
      </c>
      <c r="GI41" s="176">
        <v>1</v>
      </c>
      <c r="GJ41" s="176" t="s">
        <v>3205</v>
      </c>
      <c r="GK41" s="176" t="s">
        <v>21</v>
      </c>
      <c r="GL41" s="176">
        <v>2</v>
      </c>
      <c r="GM41" s="176" t="s">
        <v>14</v>
      </c>
      <c r="GN41" s="176" t="s">
        <v>14</v>
      </c>
      <c r="GO41" s="173">
        <v>44357</v>
      </c>
      <c r="GP41" s="183" t="s">
        <v>4031</v>
      </c>
      <c r="GQ41" s="183">
        <v>2</v>
      </c>
      <c r="GR41" s="183" t="s">
        <v>3205</v>
      </c>
      <c r="GS41" s="183" t="s">
        <v>21</v>
      </c>
      <c r="GT41" s="183">
        <v>2</v>
      </c>
      <c r="GU41" s="183" t="s">
        <v>14</v>
      </c>
      <c r="GV41" s="183" t="s">
        <v>14</v>
      </c>
      <c r="GW41" s="184">
        <v>44357</v>
      </c>
      <c r="GX41" s="182" t="s">
        <v>4037</v>
      </c>
      <c r="GY41" s="176">
        <v>0</v>
      </c>
      <c r="GZ41" s="176" t="s">
        <v>3205</v>
      </c>
      <c r="HA41" s="176" t="s">
        <v>21</v>
      </c>
      <c r="HB41" s="176">
        <v>2</v>
      </c>
      <c r="HC41" s="176" t="s">
        <v>14</v>
      </c>
      <c r="HD41" s="176" t="s">
        <v>14</v>
      </c>
      <c r="HE41" s="173">
        <v>44357</v>
      </c>
      <c r="HF41" s="183" t="s">
        <v>4029</v>
      </c>
      <c r="HG41" s="183">
        <v>0</v>
      </c>
      <c r="HH41" s="183" t="s">
        <v>3205</v>
      </c>
      <c r="HI41" s="183" t="s">
        <v>21</v>
      </c>
      <c r="HJ41" s="183">
        <v>2</v>
      </c>
      <c r="HK41" s="183" t="s">
        <v>14</v>
      </c>
      <c r="HL41" s="183" t="s">
        <v>14</v>
      </c>
      <c r="HM41" s="184">
        <v>44357</v>
      </c>
      <c r="HN41" s="182" t="s">
        <v>4035</v>
      </c>
      <c r="HO41" s="176">
        <v>1</v>
      </c>
      <c r="HP41" s="176" t="s">
        <v>3205</v>
      </c>
      <c r="HQ41" s="176" t="s">
        <v>21</v>
      </c>
      <c r="HR41" s="176">
        <v>2</v>
      </c>
      <c r="HS41" s="176" t="s">
        <v>14</v>
      </c>
      <c r="HT41" s="176" t="s">
        <v>14</v>
      </c>
      <c r="HU41" s="173">
        <v>44357</v>
      </c>
      <c r="HV41" s="183" t="s">
        <v>4032</v>
      </c>
      <c r="HW41" s="183">
        <v>1</v>
      </c>
      <c r="HX41" s="183" t="s">
        <v>3205</v>
      </c>
      <c r="HY41" s="183" t="s">
        <v>21</v>
      </c>
      <c r="HZ41" s="183">
        <v>2</v>
      </c>
      <c r="IA41" s="183" t="s">
        <v>14</v>
      </c>
      <c r="IB41" s="183" t="s">
        <v>14</v>
      </c>
      <c r="IC41" s="184">
        <v>44357</v>
      </c>
      <c r="ID41" s="182" t="s">
        <v>4034</v>
      </c>
      <c r="IE41" s="176">
        <v>1</v>
      </c>
      <c r="IF41" s="176" t="s">
        <v>3205</v>
      </c>
      <c r="IG41" s="176" t="s">
        <v>21</v>
      </c>
      <c r="IH41" s="176">
        <v>2</v>
      </c>
      <c r="II41" s="176" t="s">
        <v>14</v>
      </c>
      <c r="IJ41" s="176" t="s">
        <v>14</v>
      </c>
      <c r="IK41" s="173">
        <v>44357</v>
      </c>
      <c r="IL41" s="183" t="s">
        <v>4033</v>
      </c>
      <c r="IM41" s="183">
        <v>2</v>
      </c>
      <c r="IN41" s="183" t="s">
        <v>3205</v>
      </c>
      <c r="IO41" s="183" t="s">
        <v>21</v>
      </c>
      <c r="IP41" s="183">
        <v>2</v>
      </c>
      <c r="IQ41" s="183" t="s">
        <v>14</v>
      </c>
      <c r="IR41" s="183" t="s">
        <v>14</v>
      </c>
      <c r="IS41" s="184">
        <v>44357</v>
      </c>
    </row>
    <row r="42" spans="1:253" s="276" customFormat="1" ht="12.75" customHeight="1" x14ac:dyDescent="0.25">
      <c r="A42" s="276" t="s">
        <v>1824</v>
      </c>
      <c r="B42" s="276" t="s">
        <v>7420</v>
      </c>
      <c r="C42" s="276" t="s">
        <v>1825</v>
      </c>
      <c r="D42" s="276" t="s">
        <v>583</v>
      </c>
      <c r="E42" s="276" t="s">
        <v>6966</v>
      </c>
      <c r="F42" s="276" t="s">
        <v>5142</v>
      </c>
      <c r="G42" s="171">
        <v>40223000</v>
      </c>
      <c r="H42" s="172" t="s">
        <v>5140</v>
      </c>
      <c r="I42" s="172" t="s">
        <v>21</v>
      </c>
      <c r="J42" s="172">
        <v>2</v>
      </c>
      <c r="K42" s="172" t="s">
        <v>5138</v>
      </c>
      <c r="L42" s="172" t="s">
        <v>5137</v>
      </c>
      <c r="M42" s="173">
        <v>44454</v>
      </c>
      <c r="N42" s="182" t="s">
        <v>2543</v>
      </c>
      <c r="O42" s="174">
        <v>435051.99200000003</v>
      </c>
      <c r="P42" s="174" t="s">
        <v>2141</v>
      </c>
      <c r="Q42" s="174" t="s">
        <v>41</v>
      </c>
      <c r="R42" s="174">
        <v>1</v>
      </c>
      <c r="S42" s="174" t="s">
        <v>2542</v>
      </c>
      <c r="T42" s="174" t="s">
        <v>2541</v>
      </c>
      <c r="U42" s="175">
        <v>44224</v>
      </c>
      <c r="V42" s="182" t="s">
        <v>2546</v>
      </c>
      <c r="W42" s="172">
        <v>39310000</v>
      </c>
      <c r="X42" s="172" t="s">
        <v>2141</v>
      </c>
      <c r="Y42" s="172" t="s">
        <v>21</v>
      </c>
      <c r="Z42" s="172">
        <v>2</v>
      </c>
      <c r="AA42" s="172" t="s">
        <v>2545</v>
      </c>
      <c r="AB42" s="172" t="s">
        <v>2544</v>
      </c>
      <c r="AC42" s="173">
        <v>44224</v>
      </c>
      <c r="AD42" s="182" t="s">
        <v>2550</v>
      </c>
      <c r="AE42" s="180">
        <v>6130000</v>
      </c>
      <c r="AF42" s="180" t="s">
        <v>2547</v>
      </c>
      <c r="AG42" s="180" t="s">
        <v>21</v>
      </c>
      <c r="AH42" s="180">
        <v>2</v>
      </c>
      <c r="AI42" s="180" t="s">
        <v>2549</v>
      </c>
      <c r="AJ42" s="180" t="s">
        <v>2548</v>
      </c>
      <c r="AK42" s="181">
        <v>44224</v>
      </c>
      <c r="AL42" s="182" t="s">
        <v>5885</v>
      </c>
      <c r="AM42" s="172">
        <v>8479000</v>
      </c>
      <c r="AN42" s="172" t="s">
        <v>5882</v>
      </c>
      <c r="AO42" s="172" t="s">
        <v>59</v>
      </c>
      <c r="AP42" s="172">
        <v>3</v>
      </c>
      <c r="AQ42" s="172" t="s">
        <v>5884</v>
      </c>
      <c r="AR42" s="172" t="s">
        <v>5883</v>
      </c>
      <c r="AS42" s="173">
        <v>44521</v>
      </c>
      <c r="AT42" s="183" t="s">
        <v>1837</v>
      </c>
      <c r="AU42" s="180" t="s">
        <v>14</v>
      </c>
      <c r="AV42" s="180" t="s">
        <v>14</v>
      </c>
      <c r="AW42" s="180" t="s">
        <v>14</v>
      </c>
      <c r="AX42" s="180" t="s">
        <v>14</v>
      </c>
      <c r="AY42" s="180" t="s">
        <v>1836</v>
      </c>
      <c r="AZ42" s="180" t="s">
        <v>14</v>
      </c>
      <c r="BA42" s="181">
        <v>43950</v>
      </c>
      <c r="BB42" s="182" t="s">
        <v>1835</v>
      </c>
      <c r="BC42" s="172" t="s">
        <v>14</v>
      </c>
      <c r="BD42" s="172" t="s">
        <v>14</v>
      </c>
      <c r="BE42" s="172" t="s">
        <v>14</v>
      </c>
      <c r="BF42" s="172" t="s">
        <v>14</v>
      </c>
      <c r="BG42" s="172" t="s">
        <v>14</v>
      </c>
      <c r="BH42" s="172" t="s">
        <v>14</v>
      </c>
      <c r="BI42" s="173">
        <v>43950</v>
      </c>
      <c r="BJ42" s="183" t="s">
        <v>5887</v>
      </c>
      <c r="BK42" s="183">
        <v>1466</v>
      </c>
      <c r="BL42" s="183" t="s">
        <v>5879</v>
      </c>
      <c r="BM42" s="183" t="s">
        <v>59</v>
      </c>
      <c r="BN42" s="183">
        <v>3</v>
      </c>
      <c r="BO42" s="183" t="s">
        <v>5886</v>
      </c>
      <c r="BP42" s="180" t="s">
        <v>694</v>
      </c>
      <c r="BQ42" s="184">
        <v>44521</v>
      </c>
      <c r="BR42" s="182" t="s">
        <v>1827</v>
      </c>
      <c r="BS42" s="176" t="s">
        <v>14</v>
      </c>
      <c r="BT42" s="176" t="s">
        <v>14</v>
      </c>
      <c r="BU42" s="176" t="s">
        <v>14</v>
      </c>
      <c r="BV42" s="176" t="s">
        <v>14</v>
      </c>
      <c r="BW42" s="176" t="s">
        <v>1826</v>
      </c>
      <c r="BX42" s="176" t="s">
        <v>14</v>
      </c>
      <c r="BY42" s="173">
        <v>43950</v>
      </c>
      <c r="BZ42" s="183" t="s">
        <v>1828</v>
      </c>
      <c r="CA42" s="183" t="s">
        <v>14</v>
      </c>
      <c r="CB42" s="183" t="s">
        <v>14</v>
      </c>
      <c r="CC42" s="183" t="s">
        <v>14</v>
      </c>
      <c r="CD42" s="183" t="s">
        <v>14</v>
      </c>
      <c r="CE42" s="183" t="s">
        <v>1826</v>
      </c>
      <c r="CF42" s="183" t="s">
        <v>14</v>
      </c>
      <c r="CG42" s="184">
        <v>43950</v>
      </c>
      <c r="CH42" s="182" t="s">
        <v>7756</v>
      </c>
      <c r="CI42" s="183" t="e">
        <v>#N/A</v>
      </c>
      <c r="CJ42" s="183" t="e">
        <v>#N/A</v>
      </c>
      <c r="CK42" s="183" t="e">
        <v>#N/A</v>
      </c>
      <c r="CL42" s="183" t="e">
        <v>#N/A</v>
      </c>
      <c r="CM42" s="183" t="e">
        <v>#N/A</v>
      </c>
      <c r="CN42" s="183" t="e">
        <v>#N/A</v>
      </c>
      <c r="CO42" s="185" t="e">
        <v>#N/A</v>
      </c>
      <c r="CP42" s="183" t="s">
        <v>1834</v>
      </c>
      <c r="CQ42" s="176">
        <v>133900</v>
      </c>
      <c r="CR42" s="176" t="s">
        <v>1831</v>
      </c>
      <c r="CS42" s="176" t="s">
        <v>59</v>
      </c>
      <c r="CT42" s="176">
        <v>3</v>
      </c>
      <c r="CU42" s="176" t="s">
        <v>1833</v>
      </c>
      <c r="CV42" s="176" t="s">
        <v>1832</v>
      </c>
      <c r="CW42" s="173">
        <v>43950</v>
      </c>
      <c r="CX42" s="183" t="s">
        <v>5890</v>
      </c>
      <c r="CY42" s="180">
        <v>4350000</v>
      </c>
      <c r="CZ42" s="180" t="s">
        <v>5888</v>
      </c>
      <c r="DA42" s="180" t="s">
        <v>21</v>
      </c>
      <c r="DB42" s="180">
        <v>2</v>
      </c>
      <c r="DC42" s="180" t="s">
        <v>5895</v>
      </c>
      <c r="DD42" s="180" t="s">
        <v>5889</v>
      </c>
      <c r="DE42" s="186">
        <v>44521</v>
      </c>
      <c r="DF42" s="182" t="s">
        <v>5892</v>
      </c>
      <c r="DG42" s="172">
        <v>34093000</v>
      </c>
      <c r="DH42" s="176" t="s">
        <v>5888</v>
      </c>
      <c r="DI42" s="176" t="s">
        <v>21</v>
      </c>
      <c r="DJ42" s="176">
        <v>2</v>
      </c>
      <c r="DK42" s="176" t="s">
        <v>5891</v>
      </c>
      <c r="DL42" s="176" t="s">
        <v>5889</v>
      </c>
      <c r="DM42" s="173">
        <v>44521</v>
      </c>
      <c r="DN42" s="183" t="s">
        <v>5894</v>
      </c>
      <c r="DO42" s="180">
        <v>1780000</v>
      </c>
      <c r="DP42" s="183" t="s">
        <v>5888</v>
      </c>
      <c r="DQ42" s="183" t="s">
        <v>21</v>
      </c>
      <c r="DR42" s="183">
        <v>2</v>
      </c>
      <c r="DS42" s="183" t="s">
        <v>5893</v>
      </c>
      <c r="DT42" s="183" t="s">
        <v>5889</v>
      </c>
      <c r="DU42" s="184">
        <v>44521</v>
      </c>
      <c r="DV42" s="182" t="s">
        <v>5896</v>
      </c>
      <c r="DW42" s="172">
        <v>244000</v>
      </c>
      <c r="DX42" s="176" t="s">
        <v>5888</v>
      </c>
      <c r="DY42" s="176" t="s">
        <v>21</v>
      </c>
      <c r="DZ42" s="176">
        <v>2</v>
      </c>
      <c r="EA42" s="176" t="s">
        <v>5895</v>
      </c>
      <c r="EB42" s="176" t="s">
        <v>5889</v>
      </c>
      <c r="EC42" s="173">
        <v>44521</v>
      </c>
      <c r="ED42" s="183" t="s">
        <v>5897</v>
      </c>
      <c r="EE42" s="180">
        <v>2651000</v>
      </c>
      <c r="EF42" s="183" t="s">
        <v>5888</v>
      </c>
      <c r="EG42" s="183" t="s">
        <v>21</v>
      </c>
      <c r="EH42" s="183">
        <v>2</v>
      </c>
      <c r="EI42" s="183" t="s">
        <v>5895</v>
      </c>
      <c r="EJ42" s="183" t="s">
        <v>5889</v>
      </c>
      <c r="EK42" s="184">
        <v>44521</v>
      </c>
      <c r="EL42" s="182" t="s">
        <v>5898</v>
      </c>
      <c r="EM42" s="172">
        <v>1455000</v>
      </c>
      <c r="EN42" s="176" t="s">
        <v>5888</v>
      </c>
      <c r="EO42" s="176" t="s">
        <v>21</v>
      </c>
      <c r="EP42" s="176">
        <v>2</v>
      </c>
      <c r="EQ42" s="176" t="s">
        <v>5895</v>
      </c>
      <c r="ER42" s="176" t="s">
        <v>5889</v>
      </c>
      <c r="ES42" s="173">
        <v>44521</v>
      </c>
      <c r="ET42" s="183" t="s">
        <v>5145</v>
      </c>
      <c r="EU42" s="183">
        <v>1518</v>
      </c>
      <c r="EV42" s="183" t="s">
        <v>5143</v>
      </c>
      <c r="EW42" s="183" t="s">
        <v>59</v>
      </c>
      <c r="EX42" s="183">
        <v>3</v>
      </c>
      <c r="EY42" s="183" t="s">
        <v>5144</v>
      </c>
      <c r="EZ42" s="183" t="s">
        <v>694</v>
      </c>
      <c r="FA42" s="184">
        <v>44454</v>
      </c>
      <c r="FB42" s="182" t="s">
        <v>1830</v>
      </c>
      <c r="FC42" s="176">
        <v>5</v>
      </c>
      <c r="FD42" s="176" t="s">
        <v>1642</v>
      </c>
      <c r="FE42" s="176" t="s">
        <v>41</v>
      </c>
      <c r="FF42" s="176">
        <v>1</v>
      </c>
      <c r="FG42" s="176" t="s">
        <v>1829</v>
      </c>
      <c r="FH42" s="176" t="s">
        <v>1643</v>
      </c>
      <c r="FI42" s="173">
        <v>43950</v>
      </c>
      <c r="FJ42" s="182" t="s">
        <v>2000</v>
      </c>
      <c r="FK42" s="183">
        <v>1500000</v>
      </c>
      <c r="FL42" s="183" t="s">
        <v>1997</v>
      </c>
      <c r="FM42" s="183" t="s">
        <v>59</v>
      </c>
      <c r="FN42" s="183">
        <v>3</v>
      </c>
      <c r="FO42" s="183" t="s">
        <v>1999</v>
      </c>
      <c r="FP42" s="180" t="s">
        <v>1998</v>
      </c>
      <c r="FQ42" s="181">
        <v>44015</v>
      </c>
      <c r="FR42" s="182" t="s">
        <v>2002</v>
      </c>
      <c r="FS42" s="176">
        <v>300000</v>
      </c>
      <c r="FT42" s="176" t="s">
        <v>1997</v>
      </c>
      <c r="FU42" s="176" t="s">
        <v>59</v>
      </c>
      <c r="FV42" s="176">
        <v>3</v>
      </c>
      <c r="FW42" s="176" t="s">
        <v>2001</v>
      </c>
      <c r="FX42" s="176" t="s">
        <v>1998</v>
      </c>
      <c r="FY42" s="173">
        <v>44015</v>
      </c>
      <c r="FZ42" s="183" t="s">
        <v>3570</v>
      </c>
      <c r="GA42" s="183">
        <v>1</v>
      </c>
      <c r="GB42" s="183" t="s">
        <v>3205</v>
      </c>
      <c r="GC42" s="183" t="s">
        <v>21</v>
      </c>
      <c r="GD42" s="183">
        <v>2</v>
      </c>
      <c r="GE42" s="183" t="s">
        <v>14</v>
      </c>
      <c r="GF42" s="183" t="s">
        <v>14</v>
      </c>
      <c r="GG42" s="184">
        <v>44353</v>
      </c>
      <c r="GH42" s="182" t="s">
        <v>3576</v>
      </c>
      <c r="GI42" s="176">
        <v>3</v>
      </c>
      <c r="GJ42" s="176" t="s">
        <v>3205</v>
      </c>
      <c r="GK42" s="176" t="s">
        <v>21</v>
      </c>
      <c r="GL42" s="176">
        <v>2</v>
      </c>
      <c r="GM42" s="176" t="s">
        <v>14</v>
      </c>
      <c r="GN42" s="176" t="s">
        <v>14</v>
      </c>
      <c r="GO42" s="173">
        <v>44353</v>
      </c>
      <c r="GP42" s="183" t="s">
        <v>3571</v>
      </c>
      <c r="GQ42" s="183">
        <v>3</v>
      </c>
      <c r="GR42" s="183" t="s">
        <v>3205</v>
      </c>
      <c r="GS42" s="183" t="s">
        <v>21</v>
      </c>
      <c r="GT42" s="183">
        <v>2</v>
      </c>
      <c r="GU42" s="183" t="s">
        <v>14</v>
      </c>
      <c r="GV42" s="183" t="s">
        <v>14</v>
      </c>
      <c r="GW42" s="184">
        <v>44353</v>
      </c>
      <c r="GX42" s="182" t="s">
        <v>3577</v>
      </c>
      <c r="GY42" s="176">
        <v>0</v>
      </c>
      <c r="GZ42" s="176" t="s">
        <v>3205</v>
      </c>
      <c r="HA42" s="176" t="s">
        <v>21</v>
      </c>
      <c r="HB42" s="176">
        <v>2</v>
      </c>
      <c r="HC42" s="176" t="s">
        <v>14</v>
      </c>
      <c r="HD42" s="176" t="s">
        <v>14</v>
      </c>
      <c r="HE42" s="173">
        <v>44353</v>
      </c>
      <c r="HF42" s="183" t="s">
        <v>3569</v>
      </c>
      <c r="HG42" s="183">
        <v>3</v>
      </c>
      <c r="HH42" s="183" t="s">
        <v>3205</v>
      </c>
      <c r="HI42" s="183" t="s">
        <v>21</v>
      </c>
      <c r="HJ42" s="183">
        <v>2</v>
      </c>
      <c r="HK42" s="183" t="s">
        <v>14</v>
      </c>
      <c r="HL42" s="183" t="s">
        <v>14</v>
      </c>
      <c r="HM42" s="184">
        <v>44353</v>
      </c>
      <c r="HN42" s="182" t="s">
        <v>3575</v>
      </c>
      <c r="HO42" s="176">
        <v>3</v>
      </c>
      <c r="HP42" s="176" t="s">
        <v>3205</v>
      </c>
      <c r="HQ42" s="176" t="s">
        <v>21</v>
      </c>
      <c r="HR42" s="176">
        <v>2</v>
      </c>
      <c r="HS42" s="176" t="s">
        <v>14</v>
      </c>
      <c r="HT42" s="176" t="s">
        <v>14</v>
      </c>
      <c r="HU42" s="173">
        <v>44353</v>
      </c>
      <c r="HV42" s="183" t="s">
        <v>3572</v>
      </c>
      <c r="HW42" s="183">
        <v>3</v>
      </c>
      <c r="HX42" s="183" t="s">
        <v>3205</v>
      </c>
      <c r="HY42" s="183" t="s">
        <v>21</v>
      </c>
      <c r="HZ42" s="183">
        <v>2</v>
      </c>
      <c r="IA42" s="183" t="s">
        <v>14</v>
      </c>
      <c r="IB42" s="183" t="s">
        <v>14</v>
      </c>
      <c r="IC42" s="184">
        <v>44353</v>
      </c>
      <c r="ID42" s="182" t="s">
        <v>3574</v>
      </c>
      <c r="IE42" s="176">
        <v>3</v>
      </c>
      <c r="IF42" s="176" t="s">
        <v>3205</v>
      </c>
      <c r="IG42" s="176" t="s">
        <v>21</v>
      </c>
      <c r="IH42" s="176">
        <v>2</v>
      </c>
      <c r="II42" s="176" t="s">
        <v>14</v>
      </c>
      <c r="IJ42" s="176" t="s">
        <v>14</v>
      </c>
      <c r="IK42" s="173">
        <v>44353</v>
      </c>
      <c r="IL42" s="183" t="s">
        <v>3573</v>
      </c>
      <c r="IM42" s="183">
        <v>1</v>
      </c>
      <c r="IN42" s="183" t="s">
        <v>3205</v>
      </c>
      <c r="IO42" s="183" t="s">
        <v>21</v>
      </c>
      <c r="IP42" s="183">
        <v>2</v>
      </c>
      <c r="IQ42" s="183" t="s">
        <v>14</v>
      </c>
      <c r="IR42" s="183" t="s">
        <v>14</v>
      </c>
      <c r="IS42" s="184">
        <v>44353</v>
      </c>
    </row>
    <row r="43" spans="1:253" s="276" customFormat="1" ht="12.75" customHeight="1" x14ac:dyDescent="0.25">
      <c r="A43" s="276" t="s">
        <v>581</v>
      </c>
      <c r="B43" s="276" t="s">
        <v>7405</v>
      </c>
      <c r="C43" s="276" t="s">
        <v>582</v>
      </c>
      <c r="D43" s="276" t="s">
        <v>583</v>
      </c>
      <c r="E43" s="276" t="s">
        <v>6966</v>
      </c>
      <c r="F43" s="276" t="s">
        <v>5141</v>
      </c>
      <c r="G43" s="171">
        <v>40223000</v>
      </c>
      <c r="H43" s="172" t="s">
        <v>5140</v>
      </c>
      <c r="I43" s="172" t="s">
        <v>21</v>
      </c>
      <c r="J43" s="172">
        <v>2</v>
      </c>
      <c r="K43" s="172" t="s">
        <v>5138</v>
      </c>
      <c r="L43" s="172" t="s">
        <v>5137</v>
      </c>
      <c r="M43" s="173">
        <v>44454</v>
      </c>
      <c r="N43" s="182" t="s">
        <v>2558</v>
      </c>
      <c r="O43" s="174">
        <v>435052</v>
      </c>
      <c r="P43" s="174" t="s">
        <v>2141</v>
      </c>
      <c r="Q43" s="174" t="s">
        <v>21</v>
      </c>
      <c r="R43" s="174">
        <v>2</v>
      </c>
      <c r="S43" s="174" t="s">
        <v>2542</v>
      </c>
      <c r="T43" s="174" t="s">
        <v>2541</v>
      </c>
      <c r="U43" s="175">
        <v>44224</v>
      </c>
      <c r="V43" s="182" t="s">
        <v>2854</v>
      </c>
      <c r="W43" s="172">
        <v>6130000</v>
      </c>
      <c r="X43" s="172" t="s">
        <v>2852</v>
      </c>
      <c r="Y43" s="172" t="s">
        <v>59</v>
      </c>
      <c r="Z43" s="172">
        <v>3</v>
      </c>
      <c r="AA43" s="172" t="s">
        <v>2853</v>
      </c>
      <c r="AB43" s="172" t="s">
        <v>2548</v>
      </c>
      <c r="AC43" s="173">
        <v>44254</v>
      </c>
      <c r="AD43" s="182" t="s">
        <v>3093</v>
      </c>
      <c r="AE43" s="180">
        <v>5825000</v>
      </c>
      <c r="AF43" s="180" t="s">
        <v>3090</v>
      </c>
      <c r="AG43" s="180" t="s">
        <v>21</v>
      </c>
      <c r="AH43" s="180">
        <v>2</v>
      </c>
      <c r="AI43" s="180" t="s">
        <v>3092</v>
      </c>
      <c r="AJ43" s="180" t="s">
        <v>3091</v>
      </c>
      <c r="AK43" s="181">
        <v>44283</v>
      </c>
      <c r="AL43" s="182" t="s">
        <v>5878</v>
      </c>
      <c r="AM43" s="172">
        <v>8229000</v>
      </c>
      <c r="AN43" s="172" t="s">
        <v>5875</v>
      </c>
      <c r="AO43" s="172" t="s">
        <v>59</v>
      </c>
      <c r="AP43" s="172">
        <v>3</v>
      </c>
      <c r="AQ43" s="172" t="s">
        <v>5877</v>
      </c>
      <c r="AR43" s="172" t="s">
        <v>5876</v>
      </c>
      <c r="AS43" s="173">
        <v>44521</v>
      </c>
      <c r="AT43" s="183" t="s">
        <v>913</v>
      </c>
      <c r="AU43" s="180" t="s">
        <v>14</v>
      </c>
      <c r="AV43" s="180" t="s">
        <v>14</v>
      </c>
      <c r="AW43" s="180" t="s">
        <v>21</v>
      </c>
      <c r="AX43" s="180">
        <v>2</v>
      </c>
      <c r="AY43" s="180" t="s">
        <v>912</v>
      </c>
      <c r="AZ43" s="180" t="s">
        <v>14</v>
      </c>
      <c r="BA43" s="181">
        <v>43524</v>
      </c>
      <c r="BB43" s="182" t="s">
        <v>586</v>
      </c>
      <c r="BC43" s="172" t="s">
        <v>14</v>
      </c>
      <c r="BD43" s="172">
        <v>0</v>
      </c>
      <c r="BE43" s="172" t="s">
        <v>21</v>
      </c>
      <c r="BF43" s="172">
        <v>2</v>
      </c>
      <c r="BG43" s="172">
        <v>0</v>
      </c>
      <c r="BH43" s="172">
        <v>0</v>
      </c>
      <c r="BI43" s="173">
        <v>43511</v>
      </c>
      <c r="BJ43" s="183" t="s">
        <v>5881</v>
      </c>
      <c r="BK43" s="183">
        <v>1466</v>
      </c>
      <c r="BL43" s="183" t="s">
        <v>5879</v>
      </c>
      <c r="BM43" s="183" t="s">
        <v>59</v>
      </c>
      <c r="BN43" s="183">
        <v>3</v>
      </c>
      <c r="BO43" s="183" t="s">
        <v>5880</v>
      </c>
      <c r="BP43" s="180" t="s">
        <v>694</v>
      </c>
      <c r="BQ43" s="184">
        <v>44521</v>
      </c>
      <c r="BR43" s="182" t="s">
        <v>584</v>
      </c>
      <c r="BS43" s="176" t="s">
        <v>14</v>
      </c>
      <c r="BT43" s="176">
        <v>0</v>
      </c>
      <c r="BU43" s="176" t="s">
        <v>21</v>
      </c>
      <c r="BV43" s="176">
        <v>2</v>
      </c>
      <c r="BW43" s="176">
        <v>0</v>
      </c>
      <c r="BX43" s="176">
        <v>0</v>
      </c>
      <c r="BY43" s="173">
        <v>43511</v>
      </c>
      <c r="BZ43" s="183" t="s">
        <v>585</v>
      </c>
      <c r="CA43" s="183" t="s">
        <v>14</v>
      </c>
      <c r="CB43" s="183" t="s">
        <v>14</v>
      </c>
      <c r="CC43" s="183" t="s">
        <v>14</v>
      </c>
      <c r="CD43" s="183" t="s">
        <v>14</v>
      </c>
      <c r="CE43" s="183" t="s">
        <v>14</v>
      </c>
      <c r="CF43" s="183" t="s">
        <v>14</v>
      </c>
      <c r="CG43" s="184">
        <v>43511</v>
      </c>
      <c r="CH43" s="182" t="s">
        <v>7757</v>
      </c>
      <c r="CI43" s="183" t="e">
        <v>#N/A</v>
      </c>
      <c r="CJ43" s="183" t="e">
        <v>#N/A</v>
      </c>
      <c r="CK43" s="183" t="e">
        <v>#N/A</v>
      </c>
      <c r="CL43" s="183" t="e">
        <v>#N/A</v>
      </c>
      <c r="CM43" s="183" t="e">
        <v>#N/A</v>
      </c>
      <c r="CN43" s="183" t="e">
        <v>#N/A</v>
      </c>
      <c r="CO43" s="185" t="e">
        <v>#N/A</v>
      </c>
      <c r="CP43" s="183" t="s">
        <v>1840</v>
      </c>
      <c r="CQ43" s="176">
        <v>133900</v>
      </c>
      <c r="CR43" s="176" t="s">
        <v>1838</v>
      </c>
      <c r="CS43" s="176" t="s">
        <v>59</v>
      </c>
      <c r="CT43" s="176">
        <v>3</v>
      </c>
      <c r="CU43" s="176" t="s">
        <v>1833</v>
      </c>
      <c r="CV43" s="176" t="s">
        <v>1839</v>
      </c>
      <c r="CW43" s="173">
        <v>43950</v>
      </c>
      <c r="CX43" s="183" t="s">
        <v>3094</v>
      </c>
      <c r="CY43" s="180">
        <v>4100000</v>
      </c>
      <c r="CZ43" s="180" t="s">
        <v>3090</v>
      </c>
      <c r="DA43" s="180" t="s">
        <v>41</v>
      </c>
      <c r="DB43" s="180">
        <v>1</v>
      </c>
      <c r="DC43" s="180" t="s">
        <v>3099</v>
      </c>
      <c r="DD43" s="180" t="s">
        <v>3091</v>
      </c>
      <c r="DE43" s="186">
        <v>44283</v>
      </c>
      <c r="DF43" s="182" t="s">
        <v>3096</v>
      </c>
      <c r="DG43" s="172">
        <v>305000</v>
      </c>
      <c r="DH43" s="176" t="s">
        <v>3090</v>
      </c>
      <c r="DI43" s="176" t="s">
        <v>41</v>
      </c>
      <c r="DJ43" s="176">
        <v>1</v>
      </c>
      <c r="DK43" s="176" t="s">
        <v>3095</v>
      </c>
      <c r="DL43" s="176" t="s">
        <v>3091</v>
      </c>
      <c r="DM43" s="173">
        <v>44283</v>
      </c>
      <c r="DN43" s="183" t="s">
        <v>3098</v>
      </c>
      <c r="DO43" s="180">
        <v>1725000</v>
      </c>
      <c r="DP43" s="183" t="s">
        <v>3090</v>
      </c>
      <c r="DQ43" s="183" t="s">
        <v>41</v>
      </c>
      <c r="DR43" s="183">
        <v>1</v>
      </c>
      <c r="DS43" s="183" t="s">
        <v>3097</v>
      </c>
      <c r="DT43" s="183" t="s">
        <v>3091</v>
      </c>
      <c r="DU43" s="184">
        <v>44283</v>
      </c>
      <c r="DV43" s="182" t="s">
        <v>3100</v>
      </c>
      <c r="DW43" s="172">
        <v>164000</v>
      </c>
      <c r="DX43" s="176" t="s">
        <v>3090</v>
      </c>
      <c r="DY43" s="176" t="s">
        <v>41</v>
      </c>
      <c r="DZ43" s="176">
        <v>1</v>
      </c>
      <c r="EA43" s="176" t="s">
        <v>3099</v>
      </c>
      <c r="EB43" s="176" t="s">
        <v>3091</v>
      </c>
      <c r="EC43" s="173">
        <v>44283</v>
      </c>
      <c r="ED43" s="183" t="s">
        <v>3101</v>
      </c>
      <c r="EE43" s="180">
        <v>2501000</v>
      </c>
      <c r="EF43" s="183" t="s">
        <v>3090</v>
      </c>
      <c r="EG43" s="183" t="s">
        <v>41</v>
      </c>
      <c r="EH43" s="183">
        <v>1</v>
      </c>
      <c r="EI43" s="183" t="s">
        <v>3099</v>
      </c>
      <c r="EJ43" s="183" t="s">
        <v>3091</v>
      </c>
      <c r="EK43" s="184">
        <v>44283</v>
      </c>
      <c r="EL43" s="182" t="s">
        <v>3102</v>
      </c>
      <c r="EM43" s="172">
        <v>1435000</v>
      </c>
      <c r="EN43" s="176" t="s">
        <v>3090</v>
      </c>
      <c r="EO43" s="176" t="s">
        <v>41</v>
      </c>
      <c r="EP43" s="176">
        <v>1</v>
      </c>
      <c r="EQ43" s="176" t="s">
        <v>3099</v>
      </c>
      <c r="ER43" s="176" t="s">
        <v>3091</v>
      </c>
      <c r="ES43" s="173">
        <v>44283</v>
      </c>
      <c r="ET43" s="183" t="s">
        <v>2258</v>
      </c>
      <c r="EU43" s="183">
        <v>1418</v>
      </c>
      <c r="EV43" s="183" t="s">
        <v>2256</v>
      </c>
      <c r="EW43" s="183" t="s">
        <v>59</v>
      </c>
      <c r="EX43" s="183">
        <v>3</v>
      </c>
      <c r="EY43" s="183" t="s">
        <v>2257</v>
      </c>
      <c r="EZ43" s="183" t="s">
        <v>694</v>
      </c>
      <c r="FA43" s="184">
        <v>44161</v>
      </c>
      <c r="FB43" s="182" t="s">
        <v>1645</v>
      </c>
      <c r="FC43" s="176">
        <v>5</v>
      </c>
      <c r="FD43" s="176" t="s">
        <v>1642</v>
      </c>
      <c r="FE43" s="176" t="s">
        <v>41</v>
      </c>
      <c r="FF43" s="176">
        <v>1</v>
      </c>
      <c r="FG43" s="176" t="s">
        <v>1644</v>
      </c>
      <c r="FH43" s="176" t="s">
        <v>1643</v>
      </c>
      <c r="FI43" s="173">
        <v>43867</v>
      </c>
      <c r="FJ43" s="182" t="s">
        <v>2004</v>
      </c>
      <c r="FK43" s="183">
        <v>1500000</v>
      </c>
      <c r="FL43" s="183" t="s">
        <v>1997</v>
      </c>
      <c r="FM43" s="183" t="s">
        <v>59</v>
      </c>
      <c r="FN43" s="183">
        <v>3</v>
      </c>
      <c r="FO43" s="183" t="s">
        <v>2003</v>
      </c>
      <c r="FP43" s="180" t="s">
        <v>1998</v>
      </c>
      <c r="FQ43" s="181">
        <v>44015</v>
      </c>
      <c r="FR43" s="182" t="s">
        <v>2006</v>
      </c>
      <c r="FS43" s="176">
        <v>300000</v>
      </c>
      <c r="FT43" s="176" t="s">
        <v>1997</v>
      </c>
      <c r="FU43" s="176" t="s">
        <v>59</v>
      </c>
      <c r="FV43" s="176">
        <v>3</v>
      </c>
      <c r="FW43" s="176" t="s">
        <v>2005</v>
      </c>
      <c r="FX43" s="176" t="s">
        <v>1998</v>
      </c>
      <c r="FY43" s="173">
        <v>44015</v>
      </c>
      <c r="FZ43" s="183" t="s">
        <v>3579</v>
      </c>
      <c r="GA43" s="183">
        <v>1</v>
      </c>
      <c r="GB43" s="183" t="s">
        <v>3205</v>
      </c>
      <c r="GC43" s="183" t="s">
        <v>21</v>
      </c>
      <c r="GD43" s="183">
        <v>2</v>
      </c>
      <c r="GE43" s="183" t="s">
        <v>14</v>
      </c>
      <c r="GF43" s="183" t="s">
        <v>14</v>
      </c>
      <c r="GG43" s="184">
        <v>44353</v>
      </c>
      <c r="GH43" s="182" t="s">
        <v>3585</v>
      </c>
      <c r="GI43" s="176">
        <v>3</v>
      </c>
      <c r="GJ43" s="176" t="s">
        <v>3205</v>
      </c>
      <c r="GK43" s="176" t="s">
        <v>21</v>
      </c>
      <c r="GL43" s="176">
        <v>2</v>
      </c>
      <c r="GM43" s="176" t="s">
        <v>14</v>
      </c>
      <c r="GN43" s="176" t="s">
        <v>14</v>
      </c>
      <c r="GO43" s="173">
        <v>44353</v>
      </c>
      <c r="GP43" s="183" t="s">
        <v>3580</v>
      </c>
      <c r="GQ43" s="183">
        <v>3</v>
      </c>
      <c r="GR43" s="183" t="s">
        <v>3205</v>
      </c>
      <c r="GS43" s="183" t="s">
        <v>21</v>
      </c>
      <c r="GT43" s="183">
        <v>2</v>
      </c>
      <c r="GU43" s="183" t="s">
        <v>14</v>
      </c>
      <c r="GV43" s="183" t="s">
        <v>14</v>
      </c>
      <c r="GW43" s="184">
        <v>44353</v>
      </c>
      <c r="GX43" s="182" t="s">
        <v>3586</v>
      </c>
      <c r="GY43" s="176">
        <v>0</v>
      </c>
      <c r="GZ43" s="176" t="s">
        <v>3205</v>
      </c>
      <c r="HA43" s="176" t="s">
        <v>21</v>
      </c>
      <c r="HB43" s="176">
        <v>2</v>
      </c>
      <c r="HC43" s="176" t="s">
        <v>14</v>
      </c>
      <c r="HD43" s="176" t="s">
        <v>14</v>
      </c>
      <c r="HE43" s="173">
        <v>44353</v>
      </c>
      <c r="HF43" s="183" t="s">
        <v>3578</v>
      </c>
      <c r="HG43" s="183">
        <v>3</v>
      </c>
      <c r="HH43" s="183" t="s">
        <v>3205</v>
      </c>
      <c r="HI43" s="183" t="s">
        <v>21</v>
      </c>
      <c r="HJ43" s="183">
        <v>2</v>
      </c>
      <c r="HK43" s="183" t="s">
        <v>14</v>
      </c>
      <c r="HL43" s="183" t="s">
        <v>14</v>
      </c>
      <c r="HM43" s="184">
        <v>44353</v>
      </c>
      <c r="HN43" s="182" t="s">
        <v>3584</v>
      </c>
      <c r="HO43" s="176">
        <v>3</v>
      </c>
      <c r="HP43" s="176" t="s">
        <v>3205</v>
      </c>
      <c r="HQ43" s="176" t="s">
        <v>21</v>
      </c>
      <c r="HR43" s="176">
        <v>2</v>
      </c>
      <c r="HS43" s="176" t="s">
        <v>14</v>
      </c>
      <c r="HT43" s="176" t="s">
        <v>14</v>
      </c>
      <c r="HU43" s="173">
        <v>44353</v>
      </c>
      <c r="HV43" s="183" t="s">
        <v>3581</v>
      </c>
      <c r="HW43" s="183">
        <v>3</v>
      </c>
      <c r="HX43" s="183" t="s">
        <v>3205</v>
      </c>
      <c r="HY43" s="183" t="s">
        <v>21</v>
      </c>
      <c r="HZ43" s="183">
        <v>2</v>
      </c>
      <c r="IA43" s="183" t="s">
        <v>14</v>
      </c>
      <c r="IB43" s="183" t="s">
        <v>14</v>
      </c>
      <c r="IC43" s="184">
        <v>44353</v>
      </c>
      <c r="ID43" s="182" t="s">
        <v>3583</v>
      </c>
      <c r="IE43" s="176">
        <v>3</v>
      </c>
      <c r="IF43" s="176" t="s">
        <v>3205</v>
      </c>
      <c r="IG43" s="176" t="s">
        <v>21</v>
      </c>
      <c r="IH43" s="176">
        <v>2</v>
      </c>
      <c r="II43" s="176" t="s">
        <v>14</v>
      </c>
      <c r="IJ43" s="176" t="s">
        <v>14</v>
      </c>
      <c r="IK43" s="173">
        <v>44353</v>
      </c>
      <c r="IL43" s="183" t="s">
        <v>3582</v>
      </c>
      <c r="IM43" s="183">
        <v>1</v>
      </c>
      <c r="IN43" s="183" t="s">
        <v>3205</v>
      </c>
      <c r="IO43" s="183" t="s">
        <v>21</v>
      </c>
      <c r="IP43" s="183">
        <v>2</v>
      </c>
      <c r="IQ43" s="183" t="s">
        <v>14</v>
      </c>
      <c r="IR43" s="183" t="s">
        <v>14</v>
      </c>
      <c r="IS43" s="184">
        <v>44353</v>
      </c>
    </row>
    <row r="44" spans="1:253" s="276" customFormat="1" ht="12.75" customHeight="1" x14ac:dyDescent="0.25">
      <c r="A44" s="276" t="s">
        <v>587</v>
      </c>
      <c r="B44" s="276" t="s">
        <v>7413</v>
      </c>
      <c r="C44" s="276" t="s">
        <v>588</v>
      </c>
      <c r="D44" s="276" t="s">
        <v>583</v>
      </c>
      <c r="E44" s="276" t="s">
        <v>6966</v>
      </c>
      <c r="F44" s="276" t="s">
        <v>5139</v>
      </c>
      <c r="G44" s="171">
        <v>40223000</v>
      </c>
      <c r="H44" s="172" t="s">
        <v>5097</v>
      </c>
      <c r="I44" s="172" t="s">
        <v>21</v>
      </c>
      <c r="J44" s="172">
        <v>2</v>
      </c>
      <c r="K44" s="172" t="s">
        <v>5138</v>
      </c>
      <c r="L44" s="172" t="s">
        <v>5137</v>
      </c>
      <c r="M44" s="173">
        <v>44454</v>
      </c>
      <c r="N44" s="182" t="s">
        <v>2562</v>
      </c>
      <c r="O44" s="174">
        <v>40643</v>
      </c>
      <c r="P44" s="174" t="s">
        <v>2559</v>
      </c>
      <c r="Q44" s="174" t="s">
        <v>21</v>
      </c>
      <c r="R44" s="174">
        <v>2</v>
      </c>
      <c r="S44" s="174" t="s">
        <v>2561</v>
      </c>
      <c r="T44" s="174" t="s">
        <v>2560</v>
      </c>
      <c r="U44" s="175">
        <v>44224</v>
      </c>
      <c r="V44" s="182" t="s">
        <v>5851</v>
      </c>
      <c r="W44" s="172">
        <v>5143000</v>
      </c>
      <c r="X44" s="172" t="s">
        <v>5848</v>
      </c>
      <c r="Y44" s="172" t="s">
        <v>59</v>
      </c>
      <c r="Z44" s="172">
        <v>3</v>
      </c>
      <c r="AA44" s="172" t="s">
        <v>5850</v>
      </c>
      <c r="AB44" s="172" t="s">
        <v>5849</v>
      </c>
      <c r="AC44" s="173">
        <v>44521</v>
      </c>
      <c r="AD44" s="182" t="s">
        <v>5855</v>
      </c>
      <c r="AE44" s="180">
        <v>482000</v>
      </c>
      <c r="AF44" s="180" t="s">
        <v>5852</v>
      </c>
      <c r="AG44" s="180" t="s">
        <v>21</v>
      </c>
      <c r="AH44" s="180">
        <v>2</v>
      </c>
      <c r="AI44" s="180" t="s">
        <v>5854</v>
      </c>
      <c r="AJ44" s="180" t="s">
        <v>5853</v>
      </c>
      <c r="AK44" s="181">
        <v>44521</v>
      </c>
      <c r="AL44" s="182" t="s">
        <v>5859</v>
      </c>
      <c r="AM44" s="172">
        <v>250000</v>
      </c>
      <c r="AN44" s="172" t="s">
        <v>5856</v>
      </c>
      <c r="AO44" s="172" t="s">
        <v>21</v>
      </c>
      <c r="AP44" s="172">
        <v>2</v>
      </c>
      <c r="AQ44" s="172" t="s">
        <v>5858</v>
      </c>
      <c r="AR44" s="172" t="s">
        <v>5857</v>
      </c>
      <c r="AS44" s="173">
        <v>44521</v>
      </c>
      <c r="AT44" s="183" t="s">
        <v>598</v>
      </c>
      <c r="AU44" s="180" t="s">
        <v>14</v>
      </c>
      <c r="AV44" s="180">
        <v>0</v>
      </c>
      <c r="AW44" s="180" t="s">
        <v>21</v>
      </c>
      <c r="AX44" s="180">
        <v>2</v>
      </c>
      <c r="AY44" s="180">
        <v>0</v>
      </c>
      <c r="AZ44" s="180">
        <v>0</v>
      </c>
      <c r="BA44" s="181">
        <v>43511</v>
      </c>
      <c r="BB44" s="182" t="s">
        <v>597</v>
      </c>
      <c r="BC44" s="172" t="s">
        <v>14</v>
      </c>
      <c r="BD44" s="172">
        <v>0</v>
      </c>
      <c r="BE44" s="172" t="s">
        <v>21</v>
      </c>
      <c r="BF44" s="172">
        <v>2</v>
      </c>
      <c r="BG44" s="172">
        <v>0</v>
      </c>
      <c r="BH44" s="172">
        <v>0</v>
      </c>
      <c r="BI44" s="173">
        <v>43511</v>
      </c>
      <c r="BJ44" s="183" t="s">
        <v>2261</v>
      </c>
      <c r="BK44" s="183">
        <v>0</v>
      </c>
      <c r="BL44" s="183" t="s">
        <v>2256</v>
      </c>
      <c r="BM44" s="183" t="s">
        <v>59</v>
      </c>
      <c r="BN44" s="183">
        <v>3</v>
      </c>
      <c r="BO44" s="183" t="s">
        <v>2260</v>
      </c>
      <c r="BP44" s="180" t="s">
        <v>694</v>
      </c>
      <c r="BQ44" s="184">
        <v>44161</v>
      </c>
      <c r="BR44" s="182" t="s">
        <v>590</v>
      </c>
      <c r="BS44" s="176" t="s">
        <v>14</v>
      </c>
      <c r="BT44" s="176">
        <v>0</v>
      </c>
      <c r="BU44" s="176" t="s">
        <v>21</v>
      </c>
      <c r="BV44" s="176">
        <v>2</v>
      </c>
      <c r="BW44" s="176" t="s">
        <v>589</v>
      </c>
      <c r="BX44" s="176">
        <v>0</v>
      </c>
      <c r="BY44" s="173">
        <v>43511</v>
      </c>
      <c r="BZ44" s="183" t="s">
        <v>591</v>
      </c>
      <c r="CA44" s="183">
        <v>0</v>
      </c>
      <c r="CB44" s="183" t="s">
        <v>14</v>
      </c>
      <c r="CC44" s="183" t="s">
        <v>21</v>
      </c>
      <c r="CD44" s="183">
        <v>2</v>
      </c>
      <c r="CE44" s="183" t="s">
        <v>14</v>
      </c>
      <c r="CF44" s="183" t="s">
        <v>14</v>
      </c>
      <c r="CG44" s="184">
        <v>43511</v>
      </c>
      <c r="CH44" s="182" t="s">
        <v>7758</v>
      </c>
      <c r="CI44" s="183" t="e">
        <v>#N/A</v>
      </c>
      <c r="CJ44" s="183" t="e">
        <v>#N/A</v>
      </c>
      <c r="CK44" s="183" t="e">
        <v>#N/A</v>
      </c>
      <c r="CL44" s="183" t="e">
        <v>#N/A</v>
      </c>
      <c r="CM44" s="183" t="e">
        <v>#N/A</v>
      </c>
      <c r="CN44" s="183" t="e">
        <v>#N/A</v>
      </c>
      <c r="CO44" s="185" t="e">
        <v>#N/A</v>
      </c>
      <c r="CP44" s="183" t="s">
        <v>596</v>
      </c>
      <c r="CQ44" s="176" t="s">
        <v>14</v>
      </c>
      <c r="CR44" s="176">
        <v>0</v>
      </c>
      <c r="CS44" s="176" t="s">
        <v>21</v>
      </c>
      <c r="CT44" s="176">
        <v>2</v>
      </c>
      <c r="CU44" s="176" t="s">
        <v>589</v>
      </c>
      <c r="CV44" s="176">
        <v>0</v>
      </c>
      <c r="CW44" s="173">
        <v>43511</v>
      </c>
      <c r="CX44" s="183" t="s">
        <v>5860</v>
      </c>
      <c r="CY44" s="180">
        <v>482000</v>
      </c>
      <c r="CZ44" s="180" t="s">
        <v>5869</v>
      </c>
      <c r="DA44" s="180" t="s">
        <v>21</v>
      </c>
      <c r="DB44" s="180">
        <v>2</v>
      </c>
      <c r="DC44" s="180" t="s">
        <v>5871</v>
      </c>
      <c r="DD44" s="180" t="s">
        <v>5870</v>
      </c>
      <c r="DE44" s="186">
        <v>44521</v>
      </c>
      <c r="DF44" s="182" t="s">
        <v>5864</v>
      </c>
      <c r="DG44" s="172">
        <v>4661000</v>
      </c>
      <c r="DH44" s="176" t="s">
        <v>5861</v>
      </c>
      <c r="DI44" s="176" t="s">
        <v>21</v>
      </c>
      <c r="DJ44" s="176">
        <v>2</v>
      </c>
      <c r="DK44" s="176" t="s">
        <v>5863</v>
      </c>
      <c r="DL44" s="176" t="s">
        <v>5862</v>
      </c>
      <c r="DM44" s="173">
        <v>44521</v>
      </c>
      <c r="DN44" s="183" t="s">
        <v>5868</v>
      </c>
      <c r="DO44" s="180">
        <v>0</v>
      </c>
      <c r="DP44" s="183" t="s">
        <v>5865</v>
      </c>
      <c r="DQ44" s="183" t="s">
        <v>21</v>
      </c>
      <c r="DR44" s="183">
        <v>2</v>
      </c>
      <c r="DS44" s="183" t="s">
        <v>5867</v>
      </c>
      <c r="DT44" s="183" t="s">
        <v>5866</v>
      </c>
      <c r="DU44" s="184">
        <v>44521</v>
      </c>
      <c r="DV44" s="182" t="s">
        <v>5872</v>
      </c>
      <c r="DW44" s="172">
        <v>312000</v>
      </c>
      <c r="DX44" s="176" t="s">
        <v>5869</v>
      </c>
      <c r="DY44" s="176" t="s">
        <v>21</v>
      </c>
      <c r="DZ44" s="176">
        <v>2</v>
      </c>
      <c r="EA44" s="176" t="s">
        <v>5871</v>
      </c>
      <c r="EB44" s="176" t="s">
        <v>5870</v>
      </c>
      <c r="EC44" s="173">
        <v>44521</v>
      </c>
      <c r="ED44" s="183" t="s">
        <v>5873</v>
      </c>
      <c r="EE44" s="180">
        <v>150000</v>
      </c>
      <c r="EF44" s="183" t="s">
        <v>5869</v>
      </c>
      <c r="EG44" s="183" t="s">
        <v>21</v>
      </c>
      <c r="EH44" s="183">
        <v>2</v>
      </c>
      <c r="EI44" s="183" t="s">
        <v>5871</v>
      </c>
      <c r="EJ44" s="183" t="s">
        <v>5870</v>
      </c>
      <c r="EK44" s="184">
        <v>44521</v>
      </c>
      <c r="EL44" s="182" t="s">
        <v>5874</v>
      </c>
      <c r="EM44" s="172">
        <v>20000</v>
      </c>
      <c r="EN44" s="176" t="s">
        <v>5869</v>
      </c>
      <c r="EO44" s="176" t="s">
        <v>21</v>
      </c>
      <c r="EP44" s="176">
        <v>2</v>
      </c>
      <c r="EQ44" s="176" t="s">
        <v>5871</v>
      </c>
      <c r="ER44" s="176" t="s">
        <v>5870</v>
      </c>
      <c r="ES44" s="173">
        <v>44521</v>
      </c>
      <c r="ET44" s="183" t="s">
        <v>2259</v>
      </c>
      <c r="EU44" s="183">
        <v>1418</v>
      </c>
      <c r="EV44" s="183" t="s">
        <v>2256</v>
      </c>
      <c r="EW44" s="183" t="s">
        <v>59</v>
      </c>
      <c r="EX44" s="183">
        <v>3</v>
      </c>
      <c r="EY44" s="183" t="s">
        <v>2257</v>
      </c>
      <c r="EZ44" s="183" t="s">
        <v>694</v>
      </c>
      <c r="FA44" s="184">
        <v>44161</v>
      </c>
      <c r="FB44" s="182" t="s">
        <v>595</v>
      </c>
      <c r="FC44" s="176">
        <v>5</v>
      </c>
      <c r="FD44" s="176" t="s">
        <v>592</v>
      </c>
      <c r="FE44" s="176" t="s">
        <v>21</v>
      </c>
      <c r="FF44" s="176">
        <v>2</v>
      </c>
      <c r="FG44" s="176" t="s">
        <v>594</v>
      </c>
      <c r="FH44" s="176" t="s">
        <v>593</v>
      </c>
      <c r="FI44" s="173">
        <v>43511</v>
      </c>
      <c r="FJ44" s="182" t="s">
        <v>2010</v>
      </c>
      <c r="FK44" s="183" t="s">
        <v>14</v>
      </c>
      <c r="FL44" s="183" t="s">
        <v>2007</v>
      </c>
      <c r="FM44" s="183" t="s">
        <v>14</v>
      </c>
      <c r="FN44" s="183" t="s">
        <v>14</v>
      </c>
      <c r="FO44" s="183" t="s">
        <v>2009</v>
      </c>
      <c r="FP44" s="180" t="s">
        <v>2008</v>
      </c>
      <c r="FQ44" s="181">
        <v>44015</v>
      </c>
      <c r="FR44" s="182" t="s">
        <v>2012</v>
      </c>
      <c r="FS44" s="176">
        <v>0</v>
      </c>
      <c r="FT44" s="176" t="s">
        <v>2007</v>
      </c>
      <c r="FU44" s="176" t="s">
        <v>21</v>
      </c>
      <c r="FV44" s="176">
        <v>2</v>
      </c>
      <c r="FW44" s="176" t="s">
        <v>2011</v>
      </c>
      <c r="FX44" s="176" t="s">
        <v>2008</v>
      </c>
      <c r="FY44" s="173">
        <v>44015</v>
      </c>
      <c r="FZ44" s="183" t="s">
        <v>3588</v>
      </c>
      <c r="GA44" s="183">
        <v>0</v>
      </c>
      <c r="GB44" s="183" t="s">
        <v>3205</v>
      </c>
      <c r="GC44" s="183" t="s">
        <v>21</v>
      </c>
      <c r="GD44" s="183">
        <v>2</v>
      </c>
      <c r="GE44" s="183" t="s">
        <v>14</v>
      </c>
      <c r="GF44" s="183" t="s">
        <v>14</v>
      </c>
      <c r="GG44" s="184">
        <v>44353</v>
      </c>
      <c r="GH44" s="182" t="s">
        <v>3594</v>
      </c>
      <c r="GI44" s="176">
        <v>1</v>
      </c>
      <c r="GJ44" s="176" t="s">
        <v>3205</v>
      </c>
      <c r="GK44" s="176" t="s">
        <v>21</v>
      </c>
      <c r="GL44" s="176">
        <v>2</v>
      </c>
      <c r="GM44" s="176" t="s">
        <v>14</v>
      </c>
      <c r="GN44" s="176" t="s">
        <v>14</v>
      </c>
      <c r="GO44" s="173">
        <v>44353</v>
      </c>
      <c r="GP44" s="183" t="s">
        <v>3589</v>
      </c>
      <c r="GQ44" s="183">
        <v>0</v>
      </c>
      <c r="GR44" s="183" t="s">
        <v>3205</v>
      </c>
      <c r="GS44" s="183" t="s">
        <v>21</v>
      </c>
      <c r="GT44" s="183">
        <v>2</v>
      </c>
      <c r="GU44" s="183" t="s">
        <v>14</v>
      </c>
      <c r="GV44" s="183" t="s">
        <v>14</v>
      </c>
      <c r="GW44" s="184">
        <v>44353</v>
      </c>
      <c r="GX44" s="182" t="s">
        <v>3595</v>
      </c>
      <c r="GY44" s="176">
        <v>0</v>
      </c>
      <c r="GZ44" s="176" t="s">
        <v>3205</v>
      </c>
      <c r="HA44" s="176" t="s">
        <v>21</v>
      </c>
      <c r="HB44" s="176">
        <v>2</v>
      </c>
      <c r="HC44" s="176" t="s">
        <v>14</v>
      </c>
      <c r="HD44" s="176" t="s">
        <v>14</v>
      </c>
      <c r="HE44" s="173">
        <v>44353</v>
      </c>
      <c r="HF44" s="183" t="s">
        <v>3587</v>
      </c>
      <c r="HG44" s="183">
        <v>2</v>
      </c>
      <c r="HH44" s="183" t="s">
        <v>3205</v>
      </c>
      <c r="HI44" s="183" t="s">
        <v>21</v>
      </c>
      <c r="HJ44" s="183">
        <v>2</v>
      </c>
      <c r="HK44" s="183" t="s">
        <v>14</v>
      </c>
      <c r="HL44" s="183" t="s">
        <v>14</v>
      </c>
      <c r="HM44" s="184">
        <v>44353</v>
      </c>
      <c r="HN44" s="182" t="s">
        <v>3593</v>
      </c>
      <c r="HO44" s="176">
        <v>2</v>
      </c>
      <c r="HP44" s="176" t="s">
        <v>3205</v>
      </c>
      <c r="HQ44" s="176" t="s">
        <v>21</v>
      </c>
      <c r="HR44" s="176">
        <v>2</v>
      </c>
      <c r="HS44" s="176" t="s">
        <v>14</v>
      </c>
      <c r="HT44" s="176" t="s">
        <v>14</v>
      </c>
      <c r="HU44" s="173">
        <v>44353</v>
      </c>
      <c r="HV44" s="183" t="s">
        <v>3590</v>
      </c>
      <c r="HW44" s="183">
        <v>0</v>
      </c>
      <c r="HX44" s="183" t="s">
        <v>3205</v>
      </c>
      <c r="HY44" s="183" t="s">
        <v>21</v>
      </c>
      <c r="HZ44" s="183">
        <v>2</v>
      </c>
      <c r="IA44" s="183" t="s">
        <v>14</v>
      </c>
      <c r="IB44" s="183" t="s">
        <v>14</v>
      </c>
      <c r="IC44" s="184">
        <v>44353</v>
      </c>
      <c r="ID44" s="182" t="s">
        <v>3592</v>
      </c>
      <c r="IE44" s="176">
        <v>0</v>
      </c>
      <c r="IF44" s="176" t="s">
        <v>3205</v>
      </c>
      <c r="IG44" s="176" t="s">
        <v>21</v>
      </c>
      <c r="IH44" s="176">
        <v>2</v>
      </c>
      <c r="II44" s="176" t="s">
        <v>14</v>
      </c>
      <c r="IJ44" s="176" t="s">
        <v>14</v>
      </c>
      <c r="IK44" s="173">
        <v>44353</v>
      </c>
      <c r="IL44" s="183" t="s">
        <v>3591</v>
      </c>
      <c r="IM44" s="183">
        <v>0</v>
      </c>
      <c r="IN44" s="183" t="s">
        <v>3205</v>
      </c>
      <c r="IO44" s="183" t="s">
        <v>21</v>
      </c>
      <c r="IP44" s="183">
        <v>2</v>
      </c>
      <c r="IQ44" s="183" t="s">
        <v>14</v>
      </c>
      <c r="IR44" s="183" t="s">
        <v>14</v>
      </c>
      <c r="IS44" s="184">
        <v>44353</v>
      </c>
    </row>
    <row r="45" spans="1:253" s="276" customFormat="1" ht="12.75" customHeight="1" x14ac:dyDescent="0.25">
      <c r="A45" s="276" t="s">
        <v>599</v>
      </c>
      <c r="B45" s="276" t="s">
        <v>7413</v>
      </c>
      <c r="C45" s="276" t="s">
        <v>600</v>
      </c>
      <c r="D45" s="276" t="s">
        <v>601</v>
      </c>
      <c r="E45" s="276" t="s">
        <v>6971</v>
      </c>
      <c r="F45" s="276" t="s">
        <v>4580</v>
      </c>
      <c r="G45" s="171">
        <v>64293000</v>
      </c>
      <c r="H45" s="172" t="s">
        <v>4577</v>
      </c>
      <c r="I45" s="172" t="s">
        <v>21</v>
      </c>
      <c r="J45" s="172">
        <v>2</v>
      </c>
      <c r="K45" s="172" t="s">
        <v>4579</v>
      </c>
      <c r="L45" s="172" t="s">
        <v>4578</v>
      </c>
      <c r="M45" s="173">
        <v>44376</v>
      </c>
      <c r="N45" s="182" t="s">
        <v>612</v>
      </c>
      <c r="O45" s="174">
        <v>41054</v>
      </c>
      <c r="P45" s="174">
        <v>0</v>
      </c>
      <c r="Q45" s="174" t="s">
        <v>21</v>
      </c>
      <c r="R45" s="174">
        <v>2</v>
      </c>
      <c r="S45" s="174" t="s">
        <v>611</v>
      </c>
      <c r="T45" s="174" t="s">
        <v>610</v>
      </c>
      <c r="U45" s="175">
        <v>43511</v>
      </c>
      <c r="V45" s="182" t="s">
        <v>4582</v>
      </c>
      <c r="W45" s="172">
        <v>7012000</v>
      </c>
      <c r="X45" s="172" t="s">
        <v>4577</v>
      </c>
      <c r="Y45" s="172" t="s">
        <v>21</v>
      </c>
      <c r="Z45" s="172">
        <v>2</v>
      </c>
      <c r="AA45" s="172" t="s">
        <v>4581</v>
      </c>
      <c r="AB45" s="172" t="s">
        <v>4578</v>
      </c>
      <c r="AC45" s="173">
        <v>44376</v>
      </c>
      <c r="AD45" s="182" t="s">
        <v>4585</v>
      </c>
      <c r="AE45" s="180">
        <v>208000</v>
      </c>
      <c r="AF45" s="180" t="s">
        <v>4583</v>
      </c>
      <c r="AG45" s="180" t="s">
        <v>21</v>
      </c>
      <c r="AH45" s="180">
        <v>2</v>
      </c>
      <c r="AI45" s="180" t="s">
        <v>4584</v>
      </c>
      <c r="AJ45" s="180" t="s">
        <v>610</v>
      </c>
      <c r="AK45" s="181">
        <v>44376</v>
      </c>
      <c r="AL45" s="182" t="s">
        <v>4587</v>
      </c>
      <c r="AM45" s="172">
        <v>208000</v>
      </c>
      <c r="AN45" s="172" t="s">
        <v>4583</v>
      </c>
      <c r="AO45" s="172" t="s">
        <v>21</v>
      </c>
      <c r="AP45" s="172">
        <v>2</v>
      </c>
      <c r="AQ45" s="172" t="s">
        <v>4586</v>
      </c>
      <c r="AR45" s="172" t="s">
        <v>610</v>
      </c>
      <c r="AS45" s="173">
        <v>44376</v>
      </c>
      <c r="AT45" s="183" t="s">
        <v>609</v>
      </c>
      <c r="AU45" s="180" t="s">
        <v>14</v>
      </c>
      <c r="AV45" s="180">
        <v>0</v>
      </c>
      <c r="AW45" s="180" t="s">
        <v>21</v>
      </c>
      <c r="AX45" s="180">
        <v>2</v>
      </c>
      <c r="AY45" s="180" t="s">
        <v>15</v>
      </c>
      <c r="AZ45" s="180">
        <v>0</v>
      </c>
      <c r="BA45" s="181">
        <v>43511</v>
      </c>
      <c r="BB45" s="182" t="s">
        <v>608</v>
      </c>
      <c r="BC45" s="172" t="s">
        <v>14</v>
      </c>
      <c r="BD45" s="172">
        <v>0</v>
      </c>
      <c r="BE45" s="172" t="s">
        <v>21</v>
      </c>
      <c r="BF45" s="172">
        <v>2</v>
      </c>
      <c r="BG45" s="172" t="s">
        <v>15</v>
      </c>
      <c r="BH45" s="172">
        <v>0</v>
      </c>
      <c r="BI45" s="173">
        <v>43511</v>
      </c>
      <c r="BJ45" s="183" t="s">
        <v>4591</v>
      </c>
      <c r="BK45" s="183">
        <v>696</v>
      </c>
      <c r="BL45" s="183" t="s">
        <v>4588</v>
      </c>
      <c r="BM45" s="183" t="s">
        <v>21</v>
      </c>
      <c r="BN45" s="183">
        <v>2</v>
      </c>
      <c r="BO45" s="183" t="s">
        <v>4590</v>
      </c>
      <c r="BP45" s="180" t="s">
        <v>4589</v>
      </c>
      <c r="BQ45" s="184">
        <v>44376</v>
      </c>
      <c r="BR45" s="182" t="s">
        <v>602</v>
      </c>
      <c r="BS45" s="176" t="s">
        <v>14</v>
      </c>
      <c r="BT45" s="176">
        <v>0</v>
      </c>
      <c r="BU45" s="176" t="s">
        <v>21</v>
      </c>
      <c r="BV45" s="176">
        <v>2</v>
      </c>
      <c r="BW45" s="176" t="s">
        <v>15</v>
      </c>
      <c r="BX45" s="176">
        <v>0</v>
      </c>
      <c r="BY45" s="173">
        <v>43511</v>
      </c>
      <c r="BZ45" s="183" t="s">
        <v>604</v>
      </c>
      <c r="CA45" s="183">
        <v>0</v>
      </c>
      <c r="CB45" s="183" t="s">
        <v>14</v>
      </c>
      <c r="CC45" s="183" t="s">
        <v>21</v>
      </c>
      <c r="CD45" s="183">
        <v>2</v>
      </c>
      <c r="CE45" s="183" t="s">
        <v>603</v>
      </c>
      <c r="CF45" s="183" t="s">
        <v>14</v>
      </c>
      <c r="CG45" s="184">
        <v>43511</v>
      </c>
      <c r="CH45" s="182" t="s">
        <v>7759</v>
      </c>
      <c r="CI45" s="183" t="e">
        <v>#N/A</v>
      </c>
      <c r="CJ45" s="183" t="e">
        <v>#N/A</v>
      </c>
      <c r="CK45" s="183" t="e">
        <v>#N/A</v>
      </c>
      <c r="CL45" s="183" t="e">
        <v>#N/A</v>
      </c>
      <c r="CM45" s="183" t="e">
        <v>#N/A</v>
      </c>
      <c r="CN45" s="183" t="e">
        <v>#N/A</v>
      </c>
      <c r="CO45" s="185" t="e">
        <v>#N/A</v>
      </c>
      <c r="CP45" s="183" t="s">
        <v>607</v>
      </c>
      <c r="CQ45" s="176" t="s">
        <v>14</v>
      </c>
      <c r="CR45" s="176">
        <v>0</v>
      </c>
      <c r="CS45" s="176" t="s">
        <v>21</v>
      </c>
      <c r="CT45" s="176">
        <v>2</v>
      </c>
      <c r="CU45" s="176" t="s">
        <v>15</v>
      </c>
      <c r="CV45" s="176">
        <v>0</v>
      </c>
      <c r="CW45" s="173">
        <v>43511</v>
      </c>
      <c r="CX45" s="183" t="s">
        <v>4597</v>
      </c>
      <c r="CY45" s="180">
        <v>208000</v>
      </c>
      <c r="CZ45" s="180" t="s">
        <v>4583</v>
      </c>
      <c r="DA45" s="180" t="s">
        <v>21</v>
      </c>
      <c r="DB45" s="180">
        <v>2</v>
      </c>
      <c r="DC45" s="180" t="s">
        <v>4596</v>
      </c>
      <c r="DD45" s="180" t="s">
        <v>610</v>
      </c>
      <c r="DE45" s="186">
        <v>44376</v>
      </c>
      <c r="DF45" s="182" t="s">
        <v>4601</v>
      </c>
      <c r="DG45" s="172">
        <v>6804000</v>
      </c>
      <c r="DH45" s="176" t="s">
        <v>4598</v>
      </c>
      <c r="DI45" s="176" t="s">
        <v>21</v>
      </c>
      <c r="DJ45" s="176">
        <v>2</v>
      </c>
      <c r="DK45" s="176" t="s">
        <v>4600</v>
      </c>
      <c r="DL45" s="176" t="s">
        <v>4599</v>
      </c>
      <c r="DM45" s="173">
        <v>44376</v>
      </c>
      <c r="DN45" s="183" t="s">
        <v>4603</v>
      </c>
      <c r="DO45" s="180">
        <v>0</v>
      </c>
      <c r="DP45" s="183" t="s">
        <v>4583</v>
      </c>
      <c r="DQ45" s="183" t="s">
        <v>21</v>
      </c>
      <c r="DR45" s="183">
        <v>2</v>
      </c>
      <c r="DS45" s="183" t="s">
        <v>4602</v>
      </c>
      <c r="DT45" s="183" t="s">
        <v>610</v>
      </c>
      <c r="DU45" s="184">
        <v>44376</v>
      </c>
      <c r="DV45" s="182" t="s">
        <v>4604</v>
      </c>
      <c r="DW45" s="172">
        <v>208000</v>
      </c>
      <c r="DX45" s="176" t="s">
        <v>4583</v>
      </c>
      <c r="DY45" s="176" t="s">
        <v>21</v>
      </c>
      <c r="DZ45" s="176">
        <v>2</v>
      </c>
      <c r="EA45" s="176" t="s">
        <v>4596</v>
      </c>
      <c r="EB45" s="176" t="s">
        <v>610</v>
      </c>
      <c r="EC45" s="173">
        <v>44376</v>
      </c>
      <c r="ED45" s="183" t="s">
        <v>4605</v>
      </c>
      <c r="EE45" s="180">
        <v>0</v>
      </c>
      <c r="EF45" s="183" t="s">
        <v>4583</v>
      </c>
      <c r="EG45" s="183" t="s">
        <v>21</v>
      </c>
      <c r="EH45" s="183">
        <v>2</v>
      </c>
      <c r="EI45" s="183" t="s">
        <v>4596</v>
      </c>
      <c r="EJ45" s="183" t="s">
        <v>610</v>
      </c>
      <c r="EK45" s="184">
        <v>44376</v>
      </c>
      <c r="EL45" s="182" t="s">
        <v>4606</v>
      </c>
      <c r="EM45" s="172">
        <v>0</v>
      </c>
      <c r="EN45" s="176" t="s">
        <v>4583</v>
      </c>
      <c r="EO45" s="176" t="s">
        <v>21</v>
      </c>
      <c r="EP45" s="176">
        <v>2</v>
      </c>
      <c r="EQ45" s="176" t="s">
        <v>4596</v>
      </c>
      <c r="ER45" s="176" t="s">
        <v>610</v>
      </c>
      <c r="ES45" s="173">
        <v>44376</v>
      </c>
      <c r="ET45" s="183" t="s">
        <v>4595</v>
      </c>
      <c r="EU45" s="183">
        <v>697</v>
      </c>
      <c r="EV45" s="183" t="s">
        <v>4592</v>
      </c>
      <c r="EW45" s="183" t="s">
        <v>21</v>
      </c>
      <c r="EX45" s="183">
        <v>2</v>
      </c>
      <c r="EY45" s="183" t="s">
        <v>4594</v>
      </c>
      <c r="EZ45" s="183" t="s">
        <v>4593</v>
      </c>
      <c r="FA45" s="184">
        <v>44376</v>
      </c>
      <c r="FB45" s="182" t="s">
        <v>606</v>
      </c>
      <c r="FC45" s="176">
        <v>2</v>
      </c>
      <c r="FD45" s="176">
        <v>0</v>
      </c>
      <c r="FE45" s="176" t="s">
        <v>21</v>
      </c>
      <c r="FF45" s="176">
        <v>2</v>
      </c>
      <c r="FG45" s="176" t="s">
        <v>605</v>
      </c>
      <c r="FH45" s="176">
        <v>0</v>
      </c>
      <c r="FI45" s="173">
        <v>43511</v>
      </c>
      <c r="FJ45" s="182" t="s">
        <v>613</v>
      </c>
      <c r="FK45" s="183" t="s">
        <v>14</v>
      </c>
      <c r="FL45" s="183">
        <v>0</v>
      </c>
      <c r="FM45" s="183" t="s">
        <v>21</v>
      </c>
      <c r="FN45" s="183">
        <v>2</v>
      </c>
      <c r="FO45" s="183" t="s">
        <v>589</v>
      </c>
      <c r="FP45" s="180">
        <v>0</v>
      </c>
      <c r="FQ45" s="181">
        <v>43511</v>
      </c>
      <c r="FR45" s="182" t="s">
        <v>614</v>
      </c>
      <c r="FS45" s="176" t="s">
        <v>14</v>
      </c>
      <c r="FT45" s="176">
        <v>0</v>
      </c>
      <c r="FU45" s="176" t="s">
        <v>21</v>
      </c>
      <c r="FV45" s="176">
        <v>2</v>
      </c>
      <c r="FW45" s="176" t="s">
        <v>589</v>
      </c>
      <c r="FX45" s="176">
        <v>0</v>
      </c>
      <c r="FY45" s="173">
        <v>43511</v>
      </c>
      <c r="FZ45" s="183" t="s">
        <v>3403</v>
      </c>
      <c r="GA45" s="183">
        <v>0</v>
      </c>
      <c r="GB45" s="183" t="s">
        <v>3205</v>
      </c>
      <c r="GC45" s="183" t="s">
        <v>21</v>
      </c>
      <c r="GD45" s="183">
        <v>2</v>
      </c>
      <c r="GE45" s="183" t="s">
        <v>14</v>
      </c>
      <c r="GF45" s="183" t="s">
        <v>14</v>
      </c>
      <c r="GG45" s="184">
        <v>44348</v>
      </c>
      <c r="GH45" s="182" t="s">
        <v>3409</v>
      </c>
      <c r="GI45" s="176">
        <v>0</v>
      </c>
      <c r="GJ45" s="176" t="s">
        <v>3205</v>
      </c>
      <c r="GK45" s="176" t="s">
        <v>21</v>
      </c>
      <c r="GL45" s="176">
        <v>2</v>
      </c>
      <c r="GM45" s="176" t="s">
        <v>14</v>
      </c>
      <c r="GN45" s="176" t="s">
        <v>14</v>
      </c>
      <c r="GO45" s="173">
        <v>44348</v>
      </c>
      <c r="GP45" s="183" t="s">
        <v>3404</v>
      </c>
      <c r="GQ45" s="183">
        <v>0</v>
      </c>
      <c r="GR45" s="183" t="s">
        <v>3205</v>
      </c>
      <c r="GS45" s="183" t="s">
        <v>21</v>
      </c>
      <c r="GT45" s="183">
        <v>2</v>
      </c>
      <c r="GU45" s="183" t="s">
        <v>14</v>
      </c>
      <c r="GV45" s="183" t="s">
        <v>14</v>
      </c>
      <c r="GW45" s="184">
        <v>44348</v>
      </c>
      <c r="GX45" s="182" t="s">
        <v>3410</v>
      </c>
      <c r="GY45" s="176">
        <v>0</v>
      </c>
      <c r="GZ45" s="176" t="s">
        <v>3205</v>
      </c>
      <c r="HA45" s="176" t="s">
        <v>21</v>
      </c>
      <c r="HB45" s="176">
        <v>2</v>
      </c>
      <c r="HC45" s="176" t="s">
        <v>14</v>
      </c>
      <c r="HD45" s="176" t="s">
        <v>14</v>
      </c>
      <c r="HE45" s="173">
        <v>44348</v>
      </c>
      <c r="HF45" s="183" t="s">
        <v>3402</v>
      </c>
      <c r="HG45" s="183">
        <v>0</v>
      </c>
      <c r="HH45" s="183" t="s">
        <v>3205</v>
      </c>
      <c r="HI45" s="183" t="s">
        <v>21</v>
      </c>
      <c r="HJ45" s="183">
        <v>2</v>
      </c>
      <c r="HK45" s="183" t="s">
        <v>14</v>
      </c>
      <c r="HL45" s="183" t="s">
        <v>14</v>
      </c>
      <c r="HM45" s="184">
        <v>44348</v>
      </c>
      <c r="HN45" s="182" t="s">
        <v>3408</v>
      </c>
      <c r="HO45" s="176">
        <v>2</v>
      </c>
      <c r="HP45" s="176" t="s">
        <v>3205</v>
      </c>
      <c r="HQ45" s="176" t="s">
        <v>21</v>
      </c>
      <c r="HR45" s="176">
        <v>2</v>
      </c>
      <c r="HS45" s="176" t="s">
        <v>14</v>
      </c>
      <c r="HT45" s="176" t="s">
        <v>14</v>
      </c>
      <c r="HU45" s="173">
        <v>44348</v>
      </c>
      <c r="HV45" s="183" t="s">
        <v>3405</v>
      </c>
      <c r="HW45" s="183">
        <v>0</v>
      </c>
      <c r="HX45" s="183" t="s">
        <v>3205</v>
      </c>
      <c r="HY45" s="183" t="s">
        <v>21</v>
      </c>
      <c r="HZ45" s="183">
        <v>2</v>
      </c>
      <c r="IA45" s="183" t="s">
        <v>14</v>
      </c>
      <c r="IB45" s="183" t="s">
        <v>14</v>
      </c>
      <c r="IC45" s="184">
        <v>44348</v>
      </c>
      <c r="ID45" s="182" t="s">
        <v>3407</v>
      </c>
      <c r="IE45" s="176">
        <v>0</v>
      </c>
      <c r="IF45" s="176" t="s">
        <v>3205</v>
      </c>
      <c r="IG45" s="176" t="s">
        <v>21</v>
      </c>
      <c r="IH45" s="176">
        <v>2</v>
      </c>
      <c r="II45" s="176" t="s">
        <v>14</v>
      </c>
      <c r="IJ45" s="176" t="s">
        <v>14</v>
      </c>
      <c r="IK45" s="173">
        <v>44348</v>
      </c>
      <c r="IL45" s="183" t="s">
        <v>3406</v>
      </c>
      <c r="IM45" s="183">
        <v>1</v>
      </c>
      <c r="IN45" s="183" t="s">
        <v>3205</v>
      </c>
      <c r="IO45" s="183" t="s">
        <v>21</v>
      </c>
      <c r="IP45" s="183">
        <v>2</v>
      </c>
      <c r="IQ45" s="183" t="s">
        <v>14</v>
      </c>
      <c r="IR45" s="183" t="s">
        <v>14</v>
      </c>
      <c r="IS45" s="184">
        <v>44348</v>
      </c>
    </row>
    <row r="46" spans="1:253" s="276" customFormat="1" ht="12.75" customHeight="1" x14ac:dyDescent="0.25">
      <c r="A46" s="276" t="s">
        <v>197</v>
      </c>
      <c r="B46" s="276" t="s">
        <v>7413</v>
      </c>
      <c r="C46" s="276" t="s">
        <v>198</v>
      </c>
      <c r="D46" s="276" t="s">
        <v>199</v>
      </c>
      <c r="E46" s="276" t="s">
        <v>6974</v>
      </c>
      <c r="F46" s="276" t="s">
        <v>2768</v>
      </c>
      <c r="G46" s="171">
        <v>10806000</v>
      </c>
      <c r="H46" s="172" t="s">
        <v>2765</v>
      </c>
      <c r="I46" s="172" t="s">
        <v>41</v>
      </c>
      <c r="J46" s="172">
        <v>1</v>
      </c>
      <c r="K46" s="172" t="s">
        <v>2767</v>
      </c>
      <c r="L46" s="172" t="s">
        <v>2766</v>
      </c>
      <c r="M46" s="173">
        <v>44227</v>
      </c>
      <c r="N46" s="182" t="s">
        <v>4641</v>
      </c>
      <c r="O46" s="174">
        <v>40463</v>
      </c>
      <c r="P46" s="174" t="s">
        <v>4638</v>
      </c>
      <c r="Q46" s="174" t="s">
        <v>41</v>
      </c>
      <c r="R46" s="174">
        <v>1</v>
      </c>
      <c r="S46" s="174" t="s">
        <v>4640</v>
      </c>
      <c r="T46" s="174" t="s">
        <v>4639</v>
      </c>
      <c r="U46" s="175">
        <v>44376</v>
      </c>
      <c r="V46" s="182" t="s">
        <v>4643</v>
      </c>
      <c r="W46" s="172">
        <v>8708000</v>
      </c>
      <c r="X46" s="172" t="s">
        <v>4638</v>
      </c>
      <c r="Y46" s="172" t="s">
        <v>21</v>
      </c>
      <c r="Z46" s="172">
        <v>2</v>
      </c>
      <c r="AA46" s="172" t="s">
        <v>4642</v>
      </c>
      <c r="AB46" s="172" t="s">
        <v>4639</v>
      </c>
      <c r="AC46" s="173">
        <v>44376</v>
      </c>
      <c r="AD46" s="182" t="s">
        <v>5902</v>
      </c>
      <c r="AE46" s="180">
        <v>1837000</v>
      </c>
      <c r="AF46" s="180" t="s">
        <v>5899</v>
      </c>
      <c r="AG46" s="180" t="s">
        <v>59</v>
      </c>
      <c r="AH46" s="180">
        <v>3</v>
      </c>
      <c r="AI46" s="180" t="s">
        <v>5901</v>
      </c>
      <c r="AJ46" s="180" t="s">
        <v>5900</v>
      </c>
      <c r="AK46" s="181">
        <v>44521</v>
      </c>
      <c r="AL46" s="182" t="s">
        <v>5904</v>
      </c>
      <c r="AM46" s="172">
        <v>1317000</v>
      </c>
      <c r="AN46" s="172" t="s">
        <v>5899</v>
      </c>
      <c r="AO46" s="172" t="s">
        <v>59</v>
      </c>
      <c r="AP46" s="172">
        <v>3</v>
      </c>
      <c r="AQ46" s="172" t="s">
        <v>5903</v>
      </c>
      <c r="AR46" s="172" t="s">
        <v>5900</v>
      </c>
      <c r="AS46" s="173">
        <v>44521</v>
      </c>
      <c r="AT46" s="183" t="s">
        <v>2076</v>
      </c>
      <c r="AU46" s="180" t="s">
        <v>14</v>
      </c>
      <c r="AV46" s="180" t="s">
        <v>2073</v>
      </c>
      <c r="AW46" s="180" t="s">
        <v>14</v>
      </c>
      <c r="AX46" s="180" t="s">
        <v>14</v>
      </c>
      <c r="AY46" s="180" t="s">
        <v>2075</v>
      </c>
      <c r="AZ46" s="180" t="s">
        <v>2074</v>
      </c>
      <c r="BA46" s="181">
        <v>44102</v>
      </c>
      <c r="BB46" s="182" t="s">
        <v>1845</v>
      </c>
      <c r="BC46" s="172" t="s">
        <v>14</v>
      </c>
      <c r="BD46" s="172" t="s">
        <v>14</v>
      </c>
      <c r="BE46" s="172" t="s">
        <v>14</v>
      </c>
      <c r="BF46" s="172" t="s">
        <v>14</v>
      </c>
      <c r="BG46" s="172" t="s">
        <v>200</v>
      </c>
      <c r="BH46" s="172" t="s">
        <v>14</v>
      </c>
      <c r="BI46" s="173">
        <v>43950</v>
      </c>
      <c r="BJ46" s="183" t="s">
        <v>2306</v>
      </c>
      <c r="BK46" s="183">
        <v>0</v>
      </c>
      <c r="BL46" s="183" t="s">
        <v>2303</v>
      </c>
      <c r="BM46" s="183" t="s">
        <v>59</v>
      </c>
      <c r="BN46" s="183">
        <v>3</v>
      </c>
      <c r="BO46" s="183" t="s">
        <v>2304</v>
      </c>
      <c r="BP46" s="180" t="s">
        <v>2074</v>
      </c>
      <c r="BQ46" s="184">
        <v>44165</v>
      </c>
      <c r="BR46" s="182" t="s">
        <v>1842</v>
      </c>
      <c r="BS46" s="176" t="s">
        <v>14</v>
      </c>
      <c r="BT46" s="176" t="s">
        <v>14</v>
      </c>
      <c r="BU46" s="176" t="s">
        <v>14</v>
      </c>
      <c r="BV46" s="176" t="s">
        <v>14</v>
      </c>
      <c r="BW46" s="176" t="s">
        <v>1841</v>
      </c>
      <c r="BX46" s="176" t="s">
        <v>14</v>
      </c>
      <c r="BY46" s="173">
        <v>43950</v>
      </c>
      <c r="BZ46" s="183" t="s">
        <v>1844</v>
      </c>
      <c r="CA46" s="183" t="s">
        <v>14</v>
      </c>
      <c r="CB46" s="183" t="s">
        <v>14</v>
      </c>
      <c r="CC46" s="183" t="s">
        <v>14</v>
      </c>
      <c r="CD46" s="183" t="s">
        <v>14</v>
      </c>
      <c r="CE46" s="183" t="s">
        <v>1843</v>
      </c>
      <c r="CF46" s="183" t="s">
        <v>14</v>
      </c>
      <c r="CG46" s="184">
        <v>43950</v>
      </c>
      <c r="CH46" s="182" t="s">
        <v>7760</v>
      </c>
      <c r="CI46" s="183" t="e">
        <v>#N/A</v>
      </c>
      <c r="CJ46" s="183" t="e">
        <v>#N/A</v>
      </c>
      <c r="CK46" s="183" t="e">
        <v>#N/A</v>
      </c>
      <c r="CL46" s="183" t="e">
        <v>#N/A</v>
      </c>
      <c r="CM46" s="183" t="e">
        <v>#N/A</v>
      </c>
      <c r="CN46" s="183" t="e">
        <v>#N/A</v>
      </c>
      <c r="CO46" s="185" t="e">
        <v>#N/A</v>
      </c>
      <c r="CP46" s="183" t="s">
        <v>2019</v>
      </c>
      <c r="CQ46" s="176" t="s">
        <v>14</v>
      </c>
      <c r="CR46" s="176" t="s">
        <v>2016</v>
      </c>
      <c r="CS46" s="176" t="s">
        <v>14</v>
      </c>
      <c r="CT46" s="176" t="s">
        <v>14</v>
      </c>
      <c r="CU46" s="176" t="s">
        <v>2018</v>
      </c>
      <c r="CV46" s="176" t="s">
        <v>2017</v>
      </c>
      <c r="CW46" s="173">
        <v>44015</v>
      </c>
      <c r="CX46" s="183" t="s">
        <v>5908</v>
      </c>
      <c r="CY46" s="180">
        <v>1464000</v>
      </c>
      <c r="CZ46" s="180" t="s">
        <v>5905</v>
      </c>
      <c r="DA46" s="180" t="s">
        <v>21</v>
      </c>
      <c r="DB46" s="180">
        <v>2</v>
      </c>
      <c r="DC46" s="180" t="s">
        <v>5907</v>
      </c>
      <c r="DD46" s="180" t="s">
        <v>5906</v>
      </c>
      <c r="DE46" s="186">
        <v>44521</v>
      </c>
      <c r="DF46" s="182" t="s">
        <v>5992</v>
      </c>
      <c r="DG46" s="172">
        <v>6870000</v>
      </c>
      <c r="DH46" s="176" t="s">
        <v>5905</v>
      </c>
      <c r="DI46" s="176" t="s">
        <v>21</v>
      </c>
      <c r="DJ46" s="176">
        <v>2</v>
      </c>
      <c r="DK46" s="176" t="s">
        <v>5991</v>
      </c>
      <c r="DL46" s="176" t="s">
        <v>5906</v>
      </c>
      <c r="DM46" s="173">
        <v>44521</v>
      </c>
      <c r="DN46" s="183" t="s">
        <v>5994</v>
      </c>
      <c r="DO46" s="177">
        <v>373000</v>
      </c>
      <c r="DP46" s="183" t="s">
        <v>5905</v>
      </c>
      <c r="DQ46" s="183" t="s">
        <v>21</v>
      </c>
      <c r="DR46" s="183">
        <v>2</v>
      </c>
      <c r="DS46" s="183" t="s">
        <v>5993</v>
      </c>
      <c r="DT46" s="183" t="s">
        <v>5906</v>
      </c>
      <c r="DU46" s="184">
        <v>44521</v>
      </c>
      <c r="DV46" s="182" t="s">
        <v>5995</v>
      </c>
      <c r="DW46" s="172">
        <v>1130000</v>
      </c>
      <c r="DX46" s="176" t="s">
        <v>5905</v>
      </c>
      <c r="DY46" s="176" t="s">
        <v>21</v>
      </c>
      <c r="DZ46" s="176">
        <v>2</v>
      </c>
      <c r="EA46" s="176" t="s">
        <v>5907</v>
      </c>
      <c r="EB46" s="176" t="s">
        <v>5906</v>
      </c>
      <c r="EC46" s="173">
        <v>44521</v>
      </c>
      <c r="ED46" s="183" t="s">
        <v>5996</v>
      </c>
      <c r="EE46" s="180">
        <v>334000</v>
      </c>
      <c r="EF46" s="183" t="s">
        <v>5905</v>
      </c>
      <c r="EG46" s="183" t="s">
        <v>21</v>
      </c>
      <c r="EH46" s="183">
        <v>2</v>
      </c>
      <c r="EI46" s="183" t="s">
        <v>5907</v>
      </c>
      <c r="EJ46" s="183" t="s">
        <v>5906</v>
      </c>
      <c r="EK46" s="184">
        <v>44521</v>
      </c>
      <c r="EL46" s="182" t="s">
        <v>5997</v>
      </c>
      <c r="EM46" s="172">
        <v>0</v>
      </c>
      <c r="EN46" s="176" t="s">
        <v>5905</v>
      </c>
      <c r="EO46" s="176" t="s">
        <v>21</v>
      </c>
      <c r="EP46" s="176">
        <v>2</v>
      </c>
      <c r="EQ46" s="176" t="s">
        <v>5907</v>
      </c>
      <c r="ER46" s="176" t="s">
        <v>5906</v>
      </c>
      <c r="ES46" s="173">
        <v>44521</v>
      </c>
      <c r="ET46" s="183" t="s">
        <v>2305</v>
      </c>
      <c r="EU46" s="183">
        <v>0</v>
      </c>
      <c r="EV46" s="183" t="s">
        <v>2303</v>
      </c>
      <c r="EW46" s="183" t="s">
        <v>59</v>
      </c>
      <c r="EX46" s="183">
        <v>3</v>
      </c>
      <c r="EY46" s="183" t="s">
        <v>2304</v>
      </c>
      <c r="EZ46" s="183" t="s">
        <v>2074</v>
      </c>
      <c r="FA46" s="184">
        <v>44165</v>
      </c>
      <c r="FB46" s="182" t="s">
        <v>2015</v>
      </c>
      <c r="FC46" s="176">
        <v>2</v>
      </c>
      <c r="FD46" s="176" t="s">
        <v>2013</v>
      </c>
      <c r="FE46" s="176" t="s">
        <v>21</v>
      </c>
      <c r="FF46" s="176">
        <v>2</v>
      </c>
      <c r="FG46" s="176" t="s">
        <v>248</v>
      </c>
      <c r="FH46" s="176" t="s">
        <v>2014</v>
      </c>
      <c r="FI46" s="173">
        <v>44015</v>
      </c>
      <c r="FJ46" s="182" t="s">
        <v>201</v>
      </c>
      <c r="FK46" s="183" t="s">
        <v>14</v>
      </c>
      <c r="FL46" s="183">
        <v>0</v>
      </c>
      <c r="FM46" s="183" t="s">
        <v>14</v>
      </c>
      <c r="FN46" s="183" t="s">
        <v>14</v>
      </c>
      <c r="FO46" s="183" t="s">
        <v>200</v>
      </c>
      <c r="FP46" s="180">
        <v>0</v>
      </c>
      <c r="FQ46" s="181">
        <v>43503</v>
      </c>
      <c r="FR46" s="182" t="s">
        <v>202</v>
      </c>
      <c r="FS46" s="176" t="s">
        <v>14</v>
      </c>
      <c r="FT46" s="176">
        <v>0</v>
      </c>
      <c r="FU46" s="176" t="s">
        <v>14</v>
      </c>
      <c r="FV46" s="176" t="s">
        <v>14</v>
      </c>
      <c r="FW46" s="176" t="s">
        <v>200</v>
      </c>
      <c r="FX46" s="176">
        <v>0</v>
      </c>
      <c r="FY46" s="173">
        <v>43503</v>
      </c>
      <c r="FZ46" s="183" t="s">
        <v>3683</v>
      </c>
      <c r="GA46" s="183">
        <v>0</v>
      </c>
      <c r="GB46" s="183" t="s">
        <v>3205</v>
      </c>
      <c r="GC46" s="183" t="s">
        <v>21</v>
      </c>
      <c r="GD46" s="183">
        <v>2</v>
      </c>
      <c r="GE46" s="183" t="s">
        <v>14</v>
      </c>
      <c r="GF46" s="183" t="s">
        <v>14</v>
      </c>
      <c r="GG46" s="184">
        <v>44354</v>
      </c>
      <c r="GH46" s="182" t="s">
        <v>3689</v>
      </c>
      <c r="GI46" s="176">
        <v>0</v>
      </c>
      <c r="GJ46" s="176" t="s">
        <v>3205</v>
      </c>
      <c r="GK46" s="176" t="s">
        <v>21</v>
      </c>
      <c r="GL46" s="176">
        <v>2</v>
      </c>
      <c r="GM46" s="176" t="s">
        <v>14</v>
      </c>
      <c r="GN46" s="176" t="s">
        <v>14</v>
      </c>
      <c r="GO46" s="173">
        <v>44354</v>
      </c>
      <c r="GP46" s="183" t="s">
        <v>3684</v>
      </c>
      <c r="GQ46" s="183">
        <v>0</v>
      </c>
      <c r="GR46" s="183" t="s">
        <v>3205</v>
      </c>
      <c r="GS46" s="183" t="s">
        <v>21</v>
      </c>
      <c r="GT46" s="183">
        <v>2</v>
      </c>
      <c r="GU46" s="183" t="s">
        <v>14</v>
      </c>
      <c r="GV46" s="183" t="s">
        <v>14</v>
      </c>
      <c r="GW46" s="184">
        <v>44354</v>
      </c>
      <c r="GX46" s="182" t="s">
        <v>3690</v>
      </c>
      <c r="GY46" s="176">
        <v>0</v>
      </c>
      <c r="GZ46" s="176" t="s">
        <v>3205</v>
      </c>
      <c r="HA46" s="176" t="s">
        <v>21</v>
      </c>
      <c r="HB46" s="176">
        <v>2</v>
      </c>
      <c r="HC46" s="176" t="s">
        <v>14</v>
      </c>
      <c r="HD46" s="176" t="s">
        <v>14</v>
      </c>
      <c r="HE46" s="173">
        <v>44354</v>
      </c>
      <c r="HF46" s="183" t="s">
        <v>3682</v>
      </c>
      <c r="HG46" s="183">
        <v>0</v>
      </c>
      <c r="HH46" s="183" t="s">
        <v>3205</v>
      </c>
      <c r="HI46" s="183" t="s">
        <v>21</v>
      </c>
      <c r="HJ46" s="183">
        <v>2</v>
      </c>
      <c r="HK46" s="183" t="s">
        <v>14</v>
      </c>
      <c r="HL46" s="183" t="s">
        <v>14</v>
      </c>
      <c r="HM46" s="184">
        <v>44354</v>
      </c>
      <c r="HN46" s="182" t="s">
        <v>3688</v>
      </c>
      <c r="HO46" s="176">
        <v>2</v>
      </c>
      <c r="HP46" s="176" t="s">
        <v>3205</v>
      </c>
      <c r="HQ46" s="176" t="s">
        <v>21</v>
      </c>
      <c r="HR46" s="176">
        <v>2</v>
      </c>
      <c r="HS46" s="176" t="s">
        <v>14</v>
      </c>
      <c r="HT46" s="176" t="s">
        <v>14</v>
      </c>
      <c r="HU46" s="173">
        <v>44354</v>
      </c>
      <c r="HV46" s="183" t="s">
        <v>3685</v>
      </c>
      <c r="HW46" s="183">
        <v>0</v>
      </c>
      <c r="HX46" s="183" t="s">
        <v>3205</v>
      </c>
      <c r="HY46" s="183" t="s">
        <v>21</v>
      </c>
      <c r="HZ46" s="183">
        <v>2</v>
      </c>
      <c r="IA46" s="183" t="s">
        <v>14</v>
      </c>
      <c r="IB46" s="183" t="s">
        <v>14</v>
      </c>
      <c r="IC46" s="184">
        <v>44354</v>
      </c>
      <c r="ID46" s="182" t="s">
        <v>3687</v>
      </c>
      <c r="IE46" s="176">
        <v>2</v>
      </c>
      <c r="IF46" s="176" t="s">
        <v>3205</v>
      </c>
      <c r="IG46" s="176" t="s">
        <v>21</v>
      </c>
      <c r="IH46" s="176">
        <v>2</v>
      </c>
      <c r="II46" s="176" t="s">
        <v>14</v>
      </c>
      <c r="IJ46" s="176" t="s">
        <v>14</v>
      </c>
      <c r="IK46" s="173">
        <v>44354</v>
      </c>
      <c r="IL46" s="183" t="s">
        <v>3686</v>
      </c>
      <c r="IM46" s="183">
        <v>1</v>
      </c>
      <c r="IN46" s="183" t="s">
        <v>3205</v>
      </c>
      <c r="IO46" s="183" t="s">
        <v>21</v>
      </c>
      <c r="IP46" s="183">
        <v>2</v>
      </c>
      <c r="IQ46" s="183" t="s">
        <v>14</v>
      </c>
      <c r="IR46" s="183" t="s">
        <v>14</v>
      </c>
      <c r="IS46" s="184">
        <v>44354</v>
      </c>
    </row>
    <row r="47" spans="1:253" s="276" customFormat="1" ht="12.75" customHeight="1" x14ac:dyDescent="0.25">
      <c r="A47" s="276" t="s">
        <v>5261</v>
      </c>
      <c r="B47" s="276" t="s">
        <v>7420</v>
      </c>
      <c r="C47" s="276" t="s">
        <v>5262</v>
      </c>
      <c r="D47" s="276" t="s">
        <v>617</v>
      </c>
      <c r="E47" s="276" t="s">
        <v>6979</v>
      </c>
      <c r="F47" s="276" t="s">
        <v>5266</v>
      </c>
      <c r="G47" s="171">
        <v>54297000</v>
      </c>
      <c r="H47" s="172" t="s">
        <v>5263</v>
      </c>
      <c r="I47" s="172" t="s">
        <v>21</v>
      </c>
      <c r="J47" s="172">
        <v>2</v>
      </c>
      <c r="K47" s="172" t="s">
        <v>5265</v>
      </c>
      <c r="L47" s="172" t="s">
        <v>5264</v>
      </c>
      <c r="M47" s="173">
        <v>44456</v>
      </c>
      <c r="N47" s="182" t="s">
        <v>5270</v>
      </c>
      <c r="O47" s="174">
        <v>519240</v>
      </c>
      <c r="P47" s="174" t="s">
        <v>5267</v>
      </c>
      <c r="Q47" s="174" t="s">
        <v>21</v>
      </c>
      <c r="R47" s="174">
        <v>2</v>
      </c>
      <c r="S47" s="174" t="s">
        <v>5269</v>
      </c>
      <c r="T47" s="174" t="s">
        <v>5268</v>
      </c>
      <c r="U47" s="175">
        <v>44456</v>
      </c>
      <c r="V47" s="182" t="s">
        <v>5274</v>
      </c>
      <c r="W47" s="172">
        <v>16893000</v>
      </c>
      <c r="X47" s="172" t="s">
        <v>5271</v>
      </c>
      <c r="Y47" s="172" t="s">
        <v>21</v>
      </c>
      <c r="Z47" s="172">
        <v>2</v>
      </c>
      <c r="AA47" s="172" t="s">
        <v>5273</v>
      </c>
      <c r="AB47" s="172" t="s">
        <v>5272</v>
      </c>
      <c r="AC47" s="173">
        <v>44456</v>
      </c>
      <c r="AD47" s="182" t="s">
        <v>5754</v>
      </c>
      <c r="AE47" s="180">
        <v>2892000</v>
      </c>
      <c r="AF47" s="180" t="s">
        <v>5751</v>
      </c>
      <c r="AG47" s="180" t="s">
        <v>21</v>
      </c>
      <c r="AH47" s="180">
        <v>2</v>
      </c>
      <c r="AI47" s="180" t="s">
        <v>5753</v>
      </c>
      <c r="AJ47" s="180" t="s">
        <v>5752</v>
      </c>
      <c r="AK47" s="181">
        <v>44517</v>
      </c>
      <c r="AL47" s="182" t="s">
        <v>5278</v>
      </c>
      <c r="AM47" s="172">
        <v>526000</v>
      </c>
      <c r="AN47" s="172" t="s">
        <v>5275</v>
      </c>
      <c r="AO47" s="172" t="s">
        <v>21</v>
      </c>
      <c r="AP47" s="172">
        <v>2</v>
      </c>
      <c r="AQ47" s="172" t="s">
        <v>5277</v>
      </c>
      <c r="AR47" s="172" t="s">
        <v>5276</v>
      </c>
      <c r="AS47" s="173">
        <v>44456</v>
      </c>
      <c r="AT47" s="183" t="s">
        <v>5280</v>
      </c>
      <c r="AU47" s="180">
        <v>0</v>
      </c>
      <c r="AV47" s="180" t="s">
        <v>14</v>
      </c>
      <c r="AW47" s="180" t="s">
        <v>14</v>
      </c>
      <c r="AX47" s="180" t="s">
        <v>14</v>
      </c>
      <c r="AY47" s="180" t="s">
        <v>5279</v>
      </c>
      <c r="AZ47" s="180" t="s">
        <v>14</v>
      </c>
      <c r="BA47" s="181">
        <v>44456</v>
      </c>
      <c r="BB47" s="182" t="s">
        <v>5758</v>
      </c>
      <c r="BC47" s="172">
        <v>0</v>
      </c>
      <c r="BD47" s="172" t="s">
        <v>5755</v>
      </c>
      <c r="BE47" s="172" t="s">
        <v>59</v>
      </c>
      <c r="BF47" s="172">
        <v>3</v>
      </c>
      <c r="BG47" s="172" t="s">
        <v>5757</v>
      </c>
      <c r="BH47" s="172" t="s">
        <v>5756</v>
      </c>
      <c r="BI47" s="173">
        <v>44517</v>
      </c>
      <c r="BJ47" s="183" t="s">
        <v>5281</v>
      </c>
      <c r="BK47" s="183">
        <v>0</v>
      </c>
      <c r="BL47" s="183" t="s">
        <v>14</v>
      </c>
      <c r="BM47" s="183" t="s">
        <v>59</v>
      </c>
      <c r="BN47" s="183">
        <v>3</v>
      </c>
      <c r="BO47" s="183" t="s">
        <v>5279</v>
      </c>
      <c r="BP47" s="180" t="s">
        <v>14</v>
      </c>
      <c r="BQ47" s="184">
        <v>44456</v>
      </c>
      <c r="BR47" s="182" t="s">
        <v>5282</v>
      </c>
      <c r="BS47" s="176">
        <v>0</v>
      </c>
      <c r="BT47" s="176" t="s">
        <v>14</v>
      </c>
      <c r="BU47" s="176" t="s">
        <v>14</v>
      </c>
      <c r="BV47" s="176" t="s">
        <v>14</v>
      </c>
      <c r="BW47" s="176" t="s">
        <v>5279</v>
      </c>
      <c r="BX47" s="176" t="s">
        <v>14</v>
      </c>
      <c r="BY47" s="173">
        <v>44456</v>
      </c>
      <c r="BZ47" s="183" t="s">
        <v>5283</v>
      </c>
      <c r="CA47" s="183">
        <v>0</v>
      </c>
      <c r="CB47" s="183" t="s">
        <v>14</v>
      </c>
      <c r="CC47" s="183" t="s">
        <v>14</v>
      </c>
      <c r="CD47" s="183" t="s">
        <v>14</v>
      </c>
      <c r="CE47" s="183" t="s">
        <v>5279</v>
      </c>
      <c r="CF47" s="183" t="s">
        <v>14</v>
      </c>
      <c r="CG47" s="184">
        <v>44456</v>
      </c>
      <c r="CH47" s="182" t="s">
        <v>7761</v>
      </c>
      <c r="CI47" s="183" t="e">
        <v>#N/A</v>
      </c>
      <c r="CJ47" s="183" t="e">
        <v>#N/A</v>
      </c>
      <c r="CK47" s="183" t="e">
        <v>#N/A</v>
      </c>
      <c r="CL47" s="183" t="e">
        <v>#N/A</v>
      </c>
      <c r="CM47" s="183" t="e">
        <v>#N/A</v>
      </c>
      <c r="CN47" s="183" t="e">
        <v>#N/A</v>
      </c>
      <c r="CO47" s="185" t="e">
        <v>#N/A</v>
      </c>
      <c r="CP47" s="183" t="s">
        <v>5284</v>
      </c>
      <c r="CQ47" s="176">
        <v>0</v>
      </c>
      <c r="CR47" s="176" t="s">
        <v>14</v>
      </c>
      <c r="CS47" s="176" t="s">
        <v>14</v>
      </c>
      <c r="CT47" s="176" t="s">
        <v>14</v>
      </c>
      <c r="CU47" s="176" t="s">
        <v>5279</v>
      </c>
      <c r="CV47" s="176" t="s">
        <v>14</v>
      </c>
      <c r="CW47" s="173">
        <v>44456</v>
      </c>
      <c r="CX47" s="183" t="s">
        <v>5759</v>
      </c>
      <c r="CY47" s="180">
        <v>2892000</v>
      </c>
      <c r="CZ47" s="180" t="s">
        <v>5751</v>
      </c>
      <c r="DA47" s="180" t="s">
        <v>21</v>
      </c>
      <c r="DB47" s="180">
        <v>2</v>
      </c>
      <c r="DC47" s="180" t="s">
        <v>5762</v>
      </c>
      <c r="DD47" s="180" t="s">
        <v>5752</v>
      </c>
      <c r="DE47" s="186">
        <v>44517</v>
      </c>
      <c r="DF47" s="182" t="s">
        <v>5763</v>
      </c>
      <c r="DG47" s="172">
        <v>14001000</v>
      </c>
      <c r="DH47" s="176" t="s">
        <v>5760</v>
      </c>
      <c r="DI47" s="176" t="s">
        <v>21</v>
      </c>
      <c r="DJ47" s="176">
        <v>2</v>
      </c>
      <c r="DK47" s="176" t="s">
        <v>5762</v>
      </c>
      <c r="DL47" s="176" t="s">
        <v>5761</v>
      </c>
      <c r="DM47" s="173">
        <v>44517</v>
      </c>
      <c r="DN47" s="183" t="s">
        <v>5764</v>
      </c>
      <c r="DO47" s="180">
        <v>0</v>
      </c>
      <c r="DP47" s="183" t="s">
        <v>5760</v>
      </c>
      <c r="DQ47" s="183" t="s">
        <v>21</v>
      </c>
      <c r="DR47" s="183">
        <v>2</v>
      </c>
      <c r="DS47" s="183" t="s">
        <v>5762</v>
      </c>
      <c r="DT47" s="183" t="s">
        <v>5761</v>
      </c>
      <c r="DU47" s="184">
        <v>44517</v>
      </c>
      <c r="DV47" s="182" t="s">
        <v>5765</v>
      </c>
      <c r="DW47" s="172">
        <v>2524000</v>
      </c>
      <c r="DX47" s="176" t="s">
        <v>5751</v>
      </c>
      <c r="DY47" s="176" t="s">
        <v>21</v>
      </c>
      <c r="DZ47" s="176">
        <v>2</v>
      </c>
      <c r="EA47" s="176" t="s">
        <v>5762</v>
      </c>
      <c r="EB47" s="176" t="s">
        <v>5752</v>
      </c>
      <c r="EC47" s="173">
        <v>44517</v>
      </c>
      <c r="ED47" s="183" t="s">
        <v>5766</v>
      </c>
      <c r="EE47" s="180">
        <v>368000</v>
      </c>
      <c r="EF47" s="183" t="s">
        <v>5751</v>
      </c>
      <c r="EG47" s="183" t="s">
        <v>21</v>
      </c>
      <c r="EH47" s="183">
        <v>2</v>
      </c>
      <c r="EI47" s="183" t="s">
        <v>5762</v>
      </c>
      <c r="EJ47" s="183" t="s">
        <v>5752</v>
      </c>
      <c r="EK47" s="184">
        <v>44517</v>
      </c>
      <c r="EL47" s="182" t="s">
        <v>5767</v>
      </c>
      <c r="EM47" s="172">
        <v>0</v>
      </c>
      <c r="EN47" s="176" t="s">
        <v>14</v>
      </c>
      <c r="EO47" s="176" t="s">
        <v>59</v>
      </c>
      <c r="EP47" s="176">
        <v>3</v>
      </c>
      <c r="EQ47" s="176" t="s">
        <v>5762</v>
      </c>
      <c r="ER47" s="176" t="s">
        <v>14</v>
      </c>
      <c r="ES47" s="173">
        <v>44517</v>
      </c>
      <c r="ET47" s="183" t="s">
        <v>5286</v>
      </c>
      <c r="EU47" s="183">
        <v>0</v>
      </c>
      <c r="EV47" s="183" t="s">
        <v>14</v>
      </c>
      <c r="EW47" s="183" t="s">
        <v>59</v>
      </c>
      <c r="EX47" s="183">
        <v>3</v>
      </c>
      <c r="EY47" s="183" t="s">
        <v>5285</v>
      </c>
      <c r="EZ47" s="183" t="s">
        <v>14</v>
      </c>
      <c r="FA47" s="184">
        <v>44456</v>
      </c>
      <c r="FB47" s="182" t="s">
        <v>5288</v>
      </c>
      <c r="FC47" s="176">
        <v>2</v>
      </c>
      <c r="FD47" s="176" t="s">
        <v>14</v>
      </c>
      <c r="FE47" s="176" t="s">
        <v>21</v>
      </c>
      <c r="FF47" s="176">
        <v>2</v>
      </c>
      <c r="FG47" s="176" t="s">
        <v>5287</v>
      </c>
      <c r="FH47" s="176" t="s">
        <v>14</v>
      </c>
      <c r="FI47" s="173">
        <v>44456</v>
      </c>
      <c r="FJ47" s="182" t="s">
        <v>5289</v>
      </c>
      <c r="FK47" s="183">
        <v>0</v>
      </c>
      <c r="FL47" s="183" t="s">
        <v>14</v>
      </c>
      <c r="FM47" s="183" t="s">
        <v>14</v>
      </c>
      <c r="FN47" s="183" t="s">
        <v>14</v>
      </c>
      <c r="FO47" s="183" t="s">
        <v>5279</v>
      </c>
      <c r="FP47" s="180" t="s">
        <v>14</v>
      </c>
      <c r="FQ47" s="181">
        <v>44456</v>
      </c>
      <c r="FR47" s="182" t="s">
        <v>5290</v>
      </c>
      <c r="FS47" s="176">
        <v>0</v>
      </c>
      <c r="FT47" s="176" t="s">
        <v>14</v>
      </c>
      <c r="FU47" s="176" t="s">
        <v>14</v>
      </c>
      <c r="FV47" s="176" t="s">
        <v>14</v>
      </c>
      <c r="FW47" s="176" t="s">
        <v>5279</v>
      </c>
      <c r="FX47" s="176" t="s">
        <v>14</v>
      </c>
      <c r="FY47" s="173">
        <v>44456</v>
      </c>
      <c r="FZ47" s="183" t="s">
        <v>5381</v>
      </c>
      <c r="GA47" s="183">
        <v>1</v>
      </c>
      <c r="GB47" s="183" t="s">
        <v>3205</v>
      </c>
      <c r="GC47" s="183" t="s">
        <v>21</v>
      </c>
      <c r="GD47" s="183">
        <v>2</v>
      </c>
      <c r="GE47" s="183" t="s">
        <v>14</v>
      </c>
      <c r="GF47" s="183" t="s">
        <v>14</v>
      </c>
      <c r="GG47" s="184">
        <v>44459</v>
      </c>
      <c r="GH47" s="182" t="s">
        <v>5387</v>
      </c>
      <c r="GI47" s="176">
        <v>0</v>
      </c>
      <c r="GJ47" s="176" t="s">
        <v>3205</v>
      </c>
      <c r="GK47" s="176" t="s">
        <v>21</v>
      </c>
      <c r="GL47" s="176">
        <v>2</v>
      </c>
      <c r="GM47" s="176" t="s">
        <v>14</v>
      </c>
      <c r="GN47" s="176" t="s">
        <v>14</v>
      </c>
      <c r="GO47" s="173">
        <v>44459</v>
      </c>
      <c r="GP47" s="183" t="s">
        <v>5382</v>
      </c>
      <c r="GQ47" s="183">
        <v>1</v>
      </c>
      <c r="GR47" s="183" t="s">
        <v>3205</v>
      </c>
      <c r="GS47" s="183" t="s">
        <v>21</v>
      </c>
      <c r="GT47" s="183">
        <v>2</v>
      </c>
      <c r="GU47" s="183" t="s">
        <v>14</v>
      </c>
      <c r="GV47" s="183" t="s">
        <v>14</v>
      </c>
      <c r="GW47" s="184">
        <v>44459</v>
      </c>
      <c r="GX47" s="182" t="s">
        <v>5397</v>
      </c>
      <c r="GY47" s="176">
        <v>1</v>
      </c>
      <c r="GZ47" s="176" t="s">
        <v>3205</v>
      </c>
      <c r="HA47" s="176" t="s">
        <v>21</v>
      </c>
      <c r="HB47" s="176">
        <v>2</v>
      </c>
      <c r="HC47" s="176" t="s">
        <v>14</v>
      </c>
      <c r="HD47" s="176" t="s">
        <v>14</v>
      </c>
      <c r="HE47" s="173">
        <v>44460</v>
      </c>
      <c r="HF47" s="183" t="s">
        <v>5380</v>
      </c>
      <c r="HG47" s="183">
        <v>0</v>
      </c>
      <c r="HH47" s="183" t="s">
        <v>3205</v>
      </c>
      <c r="HI47" s="183" t="s">
        <v>21</v>
      </c>
      <c r="HJ47" s="183">
        <v>2</v>
      </c>
      <c r="HK47" s="183" t="s">
        <v>14</v>
      </c>
      <c r="HL47" s="183" t="s">
        <v>14</v>
      </c>
      <c r="HM47" s="184">
        <v>44459</v>
      </c>
      <c r="HN47" s="182" t="s">
        <v>5386</v>
      </c>
      <c r="HO47" s="176">
        <v>1</v>
      </c>
      <c r="HP47" s="176" t="s">
        <v>3205</v>
      </c>
      <c r="HQ47" s="176" t="s">
        <v>21</v>
      </c>
      <c r="HR47" s="176">
        <v>2</v>
      </c>
      <c r="HS47" s="176" t="s">
        <v>14</v>
      </c>
      <c r="HT47" s="176" t="s">
        <v>14</v>
      </c>
      <c r="HU47" s="173">
        <v>44459</v>
      </c>
      <c r="HV47" s="183" t="s">
        <v>5383</v>
      </c>
      <c r="HW47" s="183">
        <v>1</v>
      </c>
      <c r="HX47" s="183" t="s">
        <v>3205</v>
      </c>
      <c r="HY47" s="183" t="s">
        <v>21</v>
      </c>
      <c r="HZ47" s="183">
        <v>2</v>
      </c>
      <c r="IA47" s="183" t="s">
        <v>14</v>
      </c>
      <c r="IB47" s="183" t="s">
        <v>14</v>
      </c>
      <c r="IC47" s="184">
        <v>44459</v>
      </c>
      <c r="ID47" s="182" t="s">
        <v>5385</v>
      </c>
      <c r="IE47" s="176">
        <v>1</v>
      </c>
      <c r="IF47" s="176" t="s">
        <v>3205</v>
      </c>
      <c r="IG47" s="176" t="s">
        <v>21</v>
      </c>
      <c r="IH47" s="176">
        <v>2</v>
      </c>
      <c r="II47" s="176" t="s">
        <v>14</v>
      </c>
      <c r="IJ47" s="176" t="s">
        <v>14</v>
      </c>
      <c r="IK47" s="173">
        <v>44459</v>
      </c>
      <c r="IL47" s="183" t="s">
        <v>5384</v>
      </c>
      <c r="IM47" s="183">
        <v>0</v>
      </c>
      <c r="IN47" s="183" t="s">
        <v>3205</v>
      </c>
      <c r="IO47" s="183" t="s">
        <v>21</v>
      </c>
      <c r="IP47" s="183">
        <v>2</v>
      </c>
      <c r="IQ47" s="183" t="s">
        <v>14</v>
      </c>
      <c r="IR47" s="183" t="s">
        <v>14</v>
      </c>
      <c r="IS47" s="184">
        <v>44459</v>
      </c>
    </row>
    <row r="48" spans="1:253" s="276" customFormat="1" ht="12.75" customHeight="1" x14ac:dyDescent="0.25">
      <c r="A48" s="276" t="s">
        <v>615</v>
      </c>
      <c r="B48" s="276" t="s">
        <v>7413</v>
      </c>
      <c r="C48" s="276" t="s">
        <v>616</v>
      </c>
      <c r="D48" s="276" t="s">
        <v>617</v>
      </c>
      <c r="E48" s="276" t="s">
        <v>6979</v>
      </c>
      <c r="F48" s="276" t="s">
        <v>5291</v>
      </c>
      <c r="G48" s="171">
        <v>54297000</v>
      </c>
      <c r="H48" s="172" t="s">
        <v>5263</v>
      </c>
      <c r="I48" s="172" t="s">
        <v>21</v>
      </c>
      <c r="J48" s="172">
        <v>2</v>
      </c>
      <c r="K48" s="172" t="s">
        <v>5265</v>
      </c>
      <c r="L48" s="172" t="s">
        <v>5264</v>
      </c>
      <c r="M48" s="173">
        <v>44456</v>
      </c>
      <c r="N48" s="182" t="s">
        <v>5295</v>
      </c>
      <c r="O48" s="174">
        <v>38244</v>
      </c>
      <c r="P48" s="174" t="s">
        <v>5292</v>
      </c>
      <c r="Q48" s="174" t="s">
        <v>21</v>
      </c>
      <c r="R48" s="174">
        <v>2</v>
      </c>
      <c r="S48" s="174" t="s">
        <v>5294</v>
      </c>
      <c r="T48" s="174" t="s">
        <v>5293</v>
      </c>
      <c r="U48" s="175">
        <v>44456</v>
      </c>
      <c r="V48" s="182" t="s">
        <v>5299</v>
      </c>
      <c r="W48" s="172">
        <v>1085000</v>
      </c>
      <c r="X48" s="172" t="s">
        <v>5296</v>
      </c>
      <c r="Y48" s="172" t="s">
        <v>21</v>
      </c>
      <c r="Z48" s="172">
        <v>2</v>
      </c>
      <c r="AA48" s="172" t="s">
        <v>5298</v>
      </c>
      <c r="AB48" s="172" t="s">
        <v>5297</v>
      </c>
      <c r="AC48" s="173">
        <v>44456</v>
      </c>
      <c r="AD48" s="182" t="s">
        <v>5301</v>
      </c>
      <c r="AE48" s="180">
        <v>526000</v>
      </c>
      <c r="AF48" s="180" t="s">
        <v>5275</v>
      </c>
      <c r="AG48" s="180" t="s">
        <v>21</v>
      </c>
      <c r="AH48" s="180">
        <v>2</v>
      </c>
      <c r="AI48" s="180" t="s">
        <v>5300</v>
      </c>
      <c r="AJ48" s="180" t="s">
        <v>5276</v>
      </c>
      <c r="AK48" s="181">
        <v>44456</v>
      </c>
      <c r="AL48" s="182" t="s">
        <v>5302</v>
      </c>
      <c r="AM48" s="172">
        <v>526000</v>
      </c>
      <c r="AN48" s="172" t="s">
        <v>5275</v>
      </c>
      <c r="AO48" s="172" t="s">
        <v>21</v>
      </c>
      <c r="AP48" s="172">
        <v>2</v>
      </c>
      <c r="AQ48" s="172" t="s">
        <v>5300</v>
      </c>
      <c r="AR48" s="172" t="s">
        <v>5276</v>
      </c>
      <c r="AS48" s="173">
        <v>44456</v>
      </c>
      <c r="AT48" s="183" t="s">
        <v>5303</v>
      </c>
      <c r="AU48" s="180">
        <v>0</v>
      </c>
      <c r="AV48" s="180" t="s">
        <v>14</v>
      </c>
      <c r="AW48" s="180" t="s">
        <v>14</v>
      </c>
      <c r="AX48" s="180" t="s">
        <v>14</v>
      </c>
      <c r="AY48" s="180" t="s">
        <v>5279</v>
      </c>
      <c r="AZ48" s="180" t="s">
        <v>14</v>
      </c>
      <c r="BA48" s="181">
        <v>44456</v>
      </c>
      <c r="BB48" s="182" t="s">
        <v>5304</v>
      </c>
      <c r="BC48" s="172">
        <v>0</v>
      </c>
      <c r="BD48" s="172" t="s">
        <v>14</v>
      </c>
      <c r="BE48" s="172" t="s">
        <v>14</v>
      </c>
      <c r="BF48" s="172" t="s">
        <v>14</v>
      </c>
      <c r="BG48" s="172" t="s">
        <v>5279</v>
      </c>
      <c r="BH48" s="172" t="s">
        <v>14</v>
      </c>
      <c r="BI48" s="173">
        <v>44456</v>
      </c>
      <c r="BJ48" s="183" t="s">
        <v>5305</v>
      </c>
      <c r="BK48" s="183">
        <v>0</v>
      </c>
      <c r="BL48" s="183" t="s">
        <v>14</v>
      </c>
      <c r="BM48" s="183" t="s">
        <v>14</v>
      </c>
      <c r="BN48" s="183" t="s">
        <v>14</v>
      </c>
      <c r="BO48" s="183" t="s">
        <v>5279</v>
      </c>
      <c r="BP48" s="180" t="s">
        <v>14</v>
      </c>
      <c r="BQ48" s="184">
        <v>44456</v>
      </c>
      <c r="BR48" s="182" t="s">
        <v>5306</v>
      </c>
      <c r="BS48" s="176">
        <v>0</v>
      </c>
      <c r="BT48" s="176" t="s">
        <v>14</v>
      </c>
      <c r="BU48" s="176" t="s">
        <v>14</v>
      </c>
      <c r="BV48" s="176" t="s">
        <v>14</v>
      </c>
      <c r="BW48" s="176" t="s">
        <v>5279</v>
      </c>
      <c r="BX48" s="176" t="s">
        <v>14</v>
      </c>
      <c r="BY48" s="173">
        <v>44456</v>
      </c>
      <c r="BZ48" s="183" t="s">
        <v>5307</v>
      </c>
      <c r="CA48" s="183">
        <v>0</v>
      </c>
      <c r="CB48" s="183" t="s">
        <v>14</v>
      </c>
      <c r="CC48" s="183" t="s">
        <v>14</v>
      </c>
      <c r="CD48" s="183" t="s">
        <v>14</v>
      </c>
      <c r="CE48" s="183" t="s">
        <v>5279</v>
      </c>
      <c r="CF48" s="183" t="s">
        <v>14</v>
      </c>
      <c r="CG48" s="184">
        <v>44456</v>
      </c>
      <c r="CH48" s="182" t="s">
        <v>7762</v>
      </c>
      <c r="CI48" s="183" t="e">
        <v>#N/A</v>
      </c>
      <c r="CJ48" s="183" t="e">
        <v>#N/A</v>
      </c>
      <c r="CK48" s="183" t="e">
        <v>#N/A</v>
      </c>
      <c r="CL48" s="183" t="e">
        <v>#N/A</v>
      </c>
      <c r="CM48" s="183" t="e">
        <v>#N/A</v>
      </c>
      <c r="CN48" s="183" t="e">
        <v>#N/A</v>
      </c>
      <c r="CO48" s="185" t="e">
        <v>#N/A</v>
      </c>
      <c r="CP48" s="183" t="s">
        <v>5308</v>
      </c>
      <c r="CQ48" s="176">
        <v>0</v>
      </c>
      <c r="CR48" s="176" t="s">
        <v>14</v>
      </c>
      <c r="CS48" s="176" t="s">
        <v>14</v>
      </c>
      <c r="CT48" s="176" t="s">
        <v>14</v>
      </c>
      <c r="CU48" s="176" t="s">
        <v>5279</v>
      </c>
      <c r="CV48" s="176" t="s">
        <v>14</v>
      </c>
      <c r="CW48" s="173">
        <v>44456</v>
      </c>
      <c r="CX48" s="183" t="s">
        <v>5309</v>
      </c>
      <c r="CY48" s="180">
        <v>526000</v>
      </c>
      <c r="CZ48" s="180" t="s">
        <v>5275</v>
      </c>
      <c r="DA48" s="180" t="s">
        <v>21</v>
      </c>
      <c r="DB48" s="180">
        <v>2</v>
      </c>
      <c r="DC48" s="180" t="s">
        <v>5310</v>
      </c>
      <c r="DD48" s="180" t="s">
        <v>5276</v>
      </c>
      <c r="DE48" s="186">
        <v>44456</v>
      </c>
      <c r="DF48" s="182" t="s">
        <v>5311</v>
      </c>
      <c r="DG48" s="172">
        <v>559000</v>
      </c>
      <c r="DH48" s="176" t="s">
        <v>5296</v>
      </c>
      <c r="DI48" s="176" t="s">
        <v>21</v>
      </c>
      <c r="DJ48" s="176">
        <v>2</v>
      </c>
      <c r="DK48" s="176" t="s">
        <v>5310</v>
      </c>
      <c r="DL48" s="176" t="s">
        <v>5297</v>
      </c>
      <c r="DM48" s="173">
        <v>44456</v>
      </c>
      <c r="DN48" s="183" t="s">
        <v>5312</v>
      </c>
      <c r="DO48" s="180">
        <v>0</v>
      </c>
      <c r="DP48" s="183" t="s">
        <v>5296</v>
      </c>
      <c r="DQ48" s="183" t="s">
        <v>21</v>
      </c>
      <c r="DR48" s="183">
        <v>2</v>
      </c>
      <c r="DS48" s="183" t="s">
        <v>5310</v>
      </c>
      <c r="DT48" s="183" t="s">
        <v>5297</v>
      </c>
      <c r="DU48" s="184">
        <v>44456</v>
      </c>
      <c r="DV48" s="182" t="s">
        <v>5313</v>
      </c>
      <c r="DW48" s="172">
        <v>526000</v>
      </c>
      <c r="DX48" s="176" t="s">
        <v>5275</v>
      </c>
      <c r="DY48" s="176" t="s">
        <v>21</v>
      </c>
      <c r="DZ48" s="176">
        <v>2</v>
      </c>
      <c r="EA48" s="176" t="s">
        <v>5310</v>
      </c>
      <c r="EB48" s="176" t="s">
        <v>5276</v>
      </c>
      <c r="EC48" s="173">
        <v>44456</v>
      </c>
      <c r="ED48" s="183" t="s">
        <v>5314</v>
      </c>
      <c r="EE48" s="180">
        <v>0</v>
      </c>
      <c r="EF48" s="183" t="s">
        <v>2464</v>
      </c>
      <c r="EG48" s="183" t="s">
        <v>59</v>
      </c>
      <c r="EH48" s="183">
        <v>3</v>
      </c>
      <c r="EI48" s="183" t="s">
        <v>5310</v>
      </c>
      <c r="EJ48" s="183" t="s">
        <v>14</v>
      </c>
      <c r="EK48" s="184">
        <v>44456</v>
      </c>
      <c r="EL48" s="182" t="s">
        <v>5320</v>
      </c>
      <c r="EM48" s="172">
        <v>0</v>
      </c>
      <c r="EN48" s="176" t="s">
        <v>14</v>
      </c>
      <c r="EO48" s="176" t="s">
        <v>59</v>
      </c>
      <c r="EP48" s="176">
        <v>3</v>
      </c>
      <c r="EQ48" s="176" t="s">
        <v>5310</v>
      </c>
      <c r="ER48" s="176" t="s">
        <v>14</v>
      </c>
      <c r="ES48" s="173">
        <v>44456</v>
      </c>
      <c r="ET48" s="183" t="s">
        <v>5319</v>
      </c>
      <c r="EU48" s="183">
        <v>0</v>
      </c>
      <c r="EV48" s="183" t="s">
        <v>14</v>
      </c>
      <c r="EW48" s="183" t="s">
        <v>59</v>
      </c>
      <c r="EX48" s="183">
        <v>3</v>
      </c>
      <c r="EY48" s="183" t="s">
        <v>5279</v>
      </c>
      <c r="EZ48" s="183" t="s">
        <v>14</v>
      </c>
      <c r="FA48" s="184">
        <v>44456</v>
      </c>
      <c r="FB48" s="182" t="s">
        <v>5318</v>
      </c>
      <c r="FC48" s="176">
        <v>2</v>
      </c>
      <c r="FD48" s="176" t="s">
        <v>14</v>
      </c>
      <c r="FE48" s="176" t="s">
        <v>21</v>
      </c>
      <c r="FF48" s="176">
        <v>2</v>
      </c>
      <c r="FG48" s="176" t="s">
        <v>5287</v>
      </c>
      <c r="FH48" s="176" t="s">
        <v>14</v>
      </c>
      <c r="FI48" s="173">
        <v>44456</v>
      </c>
      <c r="FJ48" s="182" t="s">
        <v>5370</v>
      </c>
      <c r="FK48" s="183">
        <v>0</v>
      </c>
      <c r="FL48" s="183" t="s">
        <v>14</v>
      </c>
      <c r="FM48" s="183" t="s">
        <v>14</v>
      </c>
      <c r="FN48" s="183" t="s">
        <v>14</v>
      </c>
      <c r="FO48" s="183" t="s">
        <v>5279</v>
      </c>
      <c r="FP48" s="180" t="s">
        <v>14</v>
      </c>
      <c r="FQ48" s="181">
        <v>44456</v>
      </c>
      <c r="FR48" s="182" t="s">
        <v>618</v>
      </c>
      <c r="FS48" s="176" t="s">
        <v>14</v>
      </c>
      <c r="FT48" s="176">
        <v>0</v>
      </c>
      <c r="FU48" s="176" t="s">
        <v>14</v>
      </c>
      <c r="FV48" s="176" t="s">
        <v>14</v>
      </c>
      <c r="FW48" s="176" t="s">
        <v>15</v>
      </c>
      <c r="FX48" s="176">
        <v>0</v>
      </c>
      <c r="FY48" s="173">
        <v>43511</v>
      </c>
      <c r="FZ48" s="183" t="s">
        <v>3843</v>
      </c>
      <c r="GA48" s="183">
        <v>1</v>
      </c>
      <c r="GB48" s="183" t="s">
        <v>3205</v>
      </c>
      <c r="GC48" s="183" t="s">
        <v>21</v>
      </c>
      <c r="GD48" s="183">
        <v>2</v>
      </c>
      <c r="GE48" s="183" t="s">
        <v>14</v>
      </c>
      <c r="GF48" s="183" t="s">
        <v>14</v>
      </c>
      <c r="GG48" s="184">
        <v>44356</v>
      </c>
      <c r="GH48" s="182" t="s">
        <v>3848</v>
      </c>
      <c r="GI48" s="176">
        <v>0</v>
      </c>
      <c r="GJ48" s="176" t="s">
        <v>3205</v>
      </c>
      <c r="GK48" s="176" t="s">
        <v>21</v>
      </c>
      <c r="GL48" s="176">
        <v>2</v>
      </c>
      <c r="GM48" s="176" t="s">
        <v>14</v>
      </c>
      <c r="GN48" s="176" t="s">
        <v>14</v>
      </c>
      <c r="GO48" s="173">
        <v>44356</v>
      </c>
      <c r="GP48" s="183" t="s">
        <v>3844</v>
      </c>
      <c r="GQ48" s="183">
        <v>1</v>
      </c>
      <c r="GR48" s="183" t="s">
        <v>3205</v>
      </c>
      <c r="GS48" s="183" t="s">
        <v>21</v>
      </c>
      <c r="GT48" s="183">
        <v>2</v>
      </c>
      <c r="GU48" s="183" t="s">
        <v>14</v>
      </c>
      <c r="GV48" s="183" t="s">
        <v>14</v>
      </c>
      <c r="GW48" s="184">
        <v>44356</v>
      </c>
      <c r="GX48" s="182" t="s">
        <v>5399</v>
      </c>
      <c r="GY48" s="176">
        <v>1</v>
      </c>
      <c r="GZ48" s="176" t="s">
        <v>3205</v>
      </c>
      <c r="HA48" s="176" t="s">
        <v>21</v>
      </c>
      <c r="HB48" s="176">
        <v>2</v>
      </c>
      <c r="HC48" s="176" t="s">
        <v>14</v>
      </c>
      <c r="HD48" s="176" t="s">
        <v>14</v>
      </c>
      <c r="HE48" s="173">
        <v>44460</v>
      </c>
      <c r="HF48" s="183" t="s">
        <v>3842</v>
      </c>
      <c r="HG48" s="183">
        <v>0</v>
      </c>
      <c r="HH48" s="183" t="s">
        <v>3205</v>
      </c>
      <c r="HI48" s="183" t="s">
        <v>21</v>
      </c>
      <c r="HJ48" s="183">
        <v>2</v>
      </c>
      <c r="HK48" s="183" t="s">
        <v>14</v>
      </c>
      <c r="HL48" s="183" t="s">
        <v>14</v>
      </c>
      <c r="HM48" s="184">
        <v>44356</v>
      </c>
      <c r="HN48" s="182" t="s">
        <v>3847</v>
      </c>
      <c r="HO48" s="176">
        <v>1</v>
      </c>
      <c r="HP48" s="176" t="s">
        <v>3205</v>
      </c>
      <c r="HQ48" s="176" t="s">
        <v>21</v>
      </c>
      <c r="HR48" s="176">
        <v>2</v>
      </c>
      <c r="HS48" s="176" t="s">
        <v>14</v>
      </c>
      <c r="HT48" s="176" t="s">
        <v>14</v>
      </c>
      <c r="HU48" s="173">
        <v>44356</v>
      </c>
      <c r="HV48" s="183" t="s">
        <v>3845</v>
      </c>
      <c r="HW48" s="183">
        <v>0</v>
      </c>
      <c r="HX48" s="183" t="s">
        <v>3205</v>
      </c>
      <c r="HY48" s="183" t="s">
        <v>21</v>
      </c>
      <c r="HZ48" s="183">
        <v>2</v>
      </c>
      <c r="IA48" s="183" t="s">
        <v>14</v>
      </c>
      <c r="IB48" s="183" t="s">
        <v>14</v>
      </c>
      <c r="IC48" s="184">
        <v>44356</v>
      </c>
      <c r="ID48" s="182" t="s">
        <v>3846</v>
      </c>
      <c r="IE48" s="176">
        <v>1</v>
      </c>
      <c r="IF48" s="176" t="s">
        <v>3205</v>
      </c>
      <c r="IG48" s="176" t="s">
        <v>21</v>
      </c>
      <c r="IH48" s="176">
        <v>2</v>
      </c>
      <c r="II48" s="176" t="s">
        <v>14</v>
      </c>
      <c r="IJ48" s="176" t="s">
        <v>14</v>
      </c>
      <c r="IK48" s="173">
        <v>44356</v>
      </c>
      <c r="IL48" s="183" t="s">
        <v>5398</v>
      </c>
      <c r="IM48" s="183">
        <v>0</v>
      </c>
      <c r="IN48" s="183" t="s">
        <v>3205</v>
      </c>
      <c r="IO48" s="183" t="s">
        <v>21</v>
      </c>
      <c r="IP48" s="183">
        <v>2</v>
      </c>
      <c r="IQ48" s="183" t="s">
        <v>14</v>
      </c>
      <c r="IR48" s="183" t="s">
        <v>14</v>
      </c>
      <c r="IS48" s="184">
        <v>44460</v>
      </c>
    </row>
    <row r="49" spans="1:253" s="276" customFormat="1" ht="12.75" customHeight="1" x14ac:dyDescent="0.25">
      <c r="A49" s="276" t="s">
        <v>5315</v>
      </c>
      <c r="B49" s="276" t="s">
        <v>7441</v>
      </c>
      <c r="C49" s="276" t="s">
        <v>5316</v>
      </c>
      <c r="D49" s="276" t="s">
        <v>617</v>
      </c>
      <c r="E49" s="276" t="s">
        <v>6979</v>
      </c>
      <c r="F49" s="276" t="s">
        <v>5317</v>
      </c>
      <c r="G49" s="171">
        <v>54297000</v>
      </c>
      <c r="H49" s="172" t="s">
        <v>5263</v>
      </c>
      <c r="I49" s="172" t="s">
        <v>21</v>
      </c>
      <c r="J49" s="172">
        <v>2</v>
      </c>
      <c r="K49" s="172" t="s">
        <v>5265</v>
      </c>
      <c r="L49" s="172" t="s">
        <v>5264</v>
      </c>
      <c r="M49" s="173">
        <v>44456</v>
      </c>
      <c r="N49" s="182" t="s">
        <v>5321</v>
      </c>
      <c r="O49" s="174">
        <v>519240</v>
      </c>
      <c r="P49" s="174" t="s">
        <v>5267</v>
      </c>
      <c r="Q49" s="174" t="s">
        <v>21</v>
      </c>
      <c r="R49" s="174">
        <v>2</v>
      </c>
      <c r="S49" s="174" t="s">
        <v>5269</v>
      </c>
      <c r="T49" s="174" t="s">
        <v>5268</v>
      </c>
      <c r="U49" s="175">
        <v>44456</v>
      </c>
      <c r="V49" s="182" t="s">
        <v>5322</v>
      </c>
      <c r="W49" s="172">
        <v>16810000</v>
      </c>
      <c r="X49" s="172" t="s">
        <v>5271</v>
      </c>
      <c r="Y49" s="172" t="s">
        <v>21</v>
      </c>
      <c r="Z49" s="172">
        <v>2</v>
      </c>
      <c r="AA49" s="172" t="s">
        <v>5273</v>
      </c>
      <c r="AB49" s="172" t="s">
        <v>5272</v>
      </c>
      <c r="AC49" s="173">
        <v>44456</v>
      </c>
      <c r="AD49" s="182" t="s">
        <v>5770</v>
      </c>
      <c r="AE49" s="180">
        <v>2366000</v>
      </c>
      <c r="AF49" s="180" t="s">
        <v>5768</v>
      </c>
      <c r="AG49" s="180" t="s">
        <v>21</v>
      </c>
      <c r="AH49" s="180">
        <v>2</v>
      </c>
      <c r="AI49" s="180" t="s">
        <v>5769</v>
      </c>
      <c r="AJ49" s="180" t="s">
        <v>5756</v>
      </c>
      <c r="AK49" s="181">
        <v>44517</v>
      </c>
      <c r="AL49" s="182" t="s">
        <v>5323</v>
      </c>
      <c r="AM49" s="172">
        <v>0</v>
      </c>
      <c r="AN49" s="172" t="s">
        <v>14</v>
      </c>
      <c r="AO49" s="172" t="s">
        <v>14</v>
      </c>
      <c r="AP49" s="172" t="s">
        <v>14</v>
      </c>
      <c r="AQ49" s="172" t="s">
        <v>5279</v>
      </c>
      <c r="AR49" s="172" t="s">
        <v>14</v>
      </c>
      <c r="AS49" s="173">
        <v>44456</v>
      </c>
      <c r="AT49" s="183" t="s">
        <v>5324</v>
      </c>
      <c r="AU49" s="180">
        <v>0</v>
      </c>
      <c r="AV49" s="180" t="s">
        <v>14</v>
      </c>
      <c r="AW49" s="180" t="s">
        <v>14</v>
      </c>
      <c r="AX49" s="180" t="s">
        <v>14</v>
      </c>
      <c r="AY49" s="180" t="s">
        <v>5279</v>
      </c>
      <c r="AZ49" s="180" t="s">
        <v>14</v>
      </c>
      <c r="BA49" s="181">
        <v>44456</v>
      </c>
      <c r="BB49" s="182" t="s">
        <v>5771</v>
      </c>
      <c r="BC49" s="172">
        <v>0</v>
      </c>
      <c r="BD49" s="172" t="s">
        <v>5768</v>
      </c>
      <c r="BE49" s="172" t="s">
        <v>59</v>
      </c>
      <c r="BF49" s="172">
        <v>3</v>
      </c>
      <c r="BG49" s="172" t="s">
        <v>5757</v>
      </c>
      <c r="BH49" s="172" t="s">
        <v>5756</v>
      </c>
      <c r="BI49" s="173">
        <v>44517</v>
      </c>
      <c r="BJ49" s="183" t="s">
        <v>5325</v>
      </c>
      <c r="BK49" s="183">
        <v>0</v>
      </c>
      <c r="BL49" s="183" t="s">
        <v>14</v>
      </c>
      <c r="BM49" s="183" t="s">
        <v>59</v>
      </c>
      <c r="BN49" s="183">
        <v>3</v>
      </c>
      <c r="BO49" s="183" t="s">
        <v>5279</v>
      </c>
      <c r="BP49" s="180" t="s">
        <v>14</v>
      </c>
      <c r="BQ49" s="184">
        <v>44456</v>
      </c>
      <c r="BR49" s="182" t="s">
        <v>5326</v>
      </c>
      <c r="BS49" s="176">
        <v>0</v>
      </c>
      <c r="BT49" s="176" t="s">
        <v>14</v>
      </c>
      <c r="BU49" s="176" t="s">
        <v>14</v>
      </c>
      <c r="BV49" s="176" t="s">
        <v>14</v>
      </c>
      <c r="BW49" s="176" t="s">
        <v>5279</v>
      </c>
      <c r="BX49" s="176" t="s">
        <v>14</v>
      </c>
      <c r="BY49" s="173">
        <v>44456</v>
      </c>
      <c r="BZ49" s="183" t="s">
        <v>5327</v>
      </c>
      <c r="CA49" s="183">
        <v>0</v>
      </c>
      <c r="CB49" s="183" t="s">
        <v>14</v>
      </c>
      <c r="CC49" s="183" t="s">
        <v>14</v>
      </c>
      <c r="CD49" s="183" t="s">
        <v>14</v>
      </c>
      <c r="CE49" s="183" t="s">
        <v>5279</v>
      </c>
      <c r="CF49" s="183" t="s">
        <v>14</v>
      </c>
      <c r="CG49" s="184">
        <v>44456</v>
      </c>
      <c r="CH49" s="182" t="s">
        <v>7763</v>
      </c>
      <c r="CI49" s="183" t="e">
        <v>#N/A</v>
      </c>
      <c r="CJ49" s="183" t="e">
        <v>#N/A</v>
      </c>
      <c r="CK49" s="183" t="e">
        <v>#N/A</v>
      </c>
      <c r="CL49" s="183" t="e">
        <v>#N/A</v>
      </c>
      <c r="CM49" s="183" t="e">
        <v>#N/A</v>
      </c>
      <c r="CN49" s="183" t="e">
        <v>#N/A</v>
      </c>
      <c r="CO49" s="185" t="e">
        <v>#N/A</v>
      </c>
      <c r="CP49" s="183" t="s">
        <v>5328</v>
      </c>
      <c r="CQ49" s="176">
        <v>0</v>
      </c>
      <c r="CR49" s="176" t="s">
        <v>14</v>
      </c>
      <c r="CS49" s="176" t="s">
        <v>14</v>
      </c>
      <c r="CT49" s="176" t="s">
        <v>14</v>
      </c>
      <c r="CU49" s="176" t="s">
        <v>5279</v>
      </c>
      <c r="CV49" s="176" t="s">
        <v>14</v>
      </c>
      <c r="CW49" s="173">
        <v>44456</v>
      </c>
      <c r="CX49" s="183" t="s">
        <v>5772</v>
      </c>
      <c r="CY49" s="180">
        <v>2367000</v>
      </c>
      <c r="CZ49" s="180" t="s">
        <v>5768</v>
      </c>
      <c r="DA49" s="180" t="s">
        <v>21</v>
      </c>
      <c r="DB49" s="180">
        <v>2</v>
      </c>
      <c r="DC49" s="180" t="s">
        <v>5773</v>
      </c>
      <c r="DD49" s="180" t="s">
        <v>5756</v>
      </c>
      <c r="DE49" s="186">
        <v>44517</v>
      </c>
      <c r="DF49" s="182" t="s">
        <v>5774</v>
      </c>
      <c r="DG49" s="172">
        <v>14444000</v>
      </c>
      <c r="DH49" s="176" t="s">
        <v>5760</v>
      </c>
      <c r="DI49" s="176" t="s">
        <v>21</v>
      </c>
      <c r="DJ49" s="176">
        <v>2</v>
      </c>
      <c r="DK49" s="176" t="s">
        <v>5773</v>
      </c>
      <c r="DL49" s="176" t="s">
        <v>5761</v>
      </c>
      <c r="DM49" s="173">
        <v>44517</v>
      </c>
      <c r="DN49" s="183" t="s">
        <v>5777</v>
      </c>
      <c r="DO49" s="180">
        <v>0</v>
      </c>
      <c r="DP49" s="183" t="s">
        <v>5775</v>
      </c>
      <c r="DQ49" s="183" t="s">
        <v>21</v>
      </c>
      <c r="DR49" s="183">
        <v>2</v>
      </c>
      <c r="DS49" s="183" t="s">
        <v>5773</v>
      </c>
      <c r="DT49" s="183" t="s">
        <v>5776</v>
      </c>
      <c r="DU49" s="184">
        <v>44517</v>
      </c>
      <c r="DV49" s="182" t="s">
        <v>5778</v>
      </c>
      <c r="DW49" s="172">
        <v>1999000</v>
      </c>
      <c r="DX49" s="176" t="s">
        <v>5768</v>
      </c>
      <c r="DY49" s="176" t="s">
        <v>21</v>
      </c>
      <c r="DZ49" s="176">
        <v>2</v>
      </c>
      <c r="EA49" s="176" t="s">
        <v>5773</v>
      </c>
      <c r="EB49" s="176" t="s">
        <v>5756</v>
      </c>
      <c r="EC49" s="173">
        <v>44517</v>
      </c>
      <c r="ED49" s="183" t="s">
        <v>5779</v>
      </c>
      <c r="EE49" s="180">
        <v>368000</v>
      </c>
      <c r="EF49" s="183" t="s">
        <v>5768</v>
      </c>
      <c r="EG49" s="183" t="s">
        <v>21</v>
      </c>
      <c r="EH49" s="183">
        <v>2</v>
      </c>
      <c r="EI49" s="183" t="s">
        <v>5773</v>
      </c>
      <c r="EJ49" s="183" t="s">
        <v>5756</v>
      </c>
      <c r="EK49" s="184">
        <v>44517</v>
      </c>
      <c r="EL49" s="182" t="s">
        <v>5780</v>
      </c>
      <c r="EM49" s="172">
        <v>0</v>
      </c>
      <c r="EN49" s="176" t="s">
        <v>14</v>
      </c>
      <c r="EO49" s="176" t="s">
        <v>59</v>
      </c>
      <c r="EP49" s="176">
        <v>3</v>
      </c>
      <c r="EQ49" s="176" t="s">
        <v>5773</v>
      </c>
      <c r="ER49" s="176" t="s">
        <v>14</v>
      </c>
      <c r="ES49" s="173">
        <v>44517</v>
      </c>
      <c r="ET49" s="183" t="s">
        <v>5346</v>
      </c>
      <c r="EU49" s="183">
        <v>0</v>
      </c>
      <c r="EV49" s="183" t="s">
        <v>14</v>
      </c>
      <c r="EW49" s="183" t="s">
        <v>59</v>
      </c>
      <c r="EX49" s="183">
        <v>3</v>
      </c>
      <c r="EY49" s="183" t="s">
        <v>14</v>
      </c>
      <c r="EZ49" s="183" t="s">
        <v>14</v>
      </c>
      <c r="FA49" s="184">
        <v>44456</v>
      </c>
      <c r="FB49" s="182" t="s">
        <v>5348</v>
      </c>
      <c r="FC49" s="176">
        <v>2</v>
      </c>
      <c r="FD49" s="176" t="s">
        <v>14</v>
      </c>
      <c r="FE49" s="176" t="s">
        <v>14</v>
      </c>
      <c r="FF49" s="176" t="s">
        <v>14</v>
      </c>
      <c r="FG49" s="176" t="s">
        <v>5347</v>
      </c>
      <c r="FH49" s="176" t="s">
        <v>14</v>
      </c>
      <c r="FI49" s="173">
        <v>44456</v>
      </c>
      <c r="FJ49" s="182" t="s">
        <v>5371</v>
      </c>
      <c r="FK49" s="183">
        <v>0</v>
      </c>
      <c r="FL49" s="183" t="s">
        <v>14</v>
      </c>
      <c r="FM49" s="183" t="s">
        <v>14</v>
      </c>
      <c r="FN49" s="183" t="s">
        <v>14</v>
      </c>
      <c r="FO49" s="183" t="s">
        <v>5279</v>
      </c>
      <c r="FP49" s="180" t="s">
        <v>14</v>
      </c>
      <c r="FQ49" s="181">
        <v>44456</v>
      </c>
      <c r="FR49" s="182" t="s">
        <v>5372</v>
      </c>
      <c r="FS49" s="176">
        <v>0</v>
      </c>
      <c r="FT49" s="176" t="s">
        <v>14</v>
      </c>
      <c r="FU49" s="176" t="s">
        <v>14</v>
      </c>
      <c r="FV49" s="176" t="s">
        <v>14</v>
      </c>
      <c r="FW49" s="176" t="s">
        <v>5279</v>
      </c>
      <c r="FX49" s="176" t="s">
        <v>14</v>
      </c>
      <c r="FY49" s="173">
        <v>44456</v>
      </c>
      <c r="FZ49" s="183" t="s">
        <v>5389</v>
      </c>
      <c r="GA49" s="183">
        <v>1</v>
      </c>
      <c r="GB49" s="183" t="s">
        <v>3205</v>
      </c>
      <c r="GC49" s="183" t="s">
        <v>21</v>
      </c>
      <c r="GD49" s="183">
        <v>2</v>
      </c>
      <c r="GE49" s="183" t="s">
        <v>14</v>
      </c>
      <c r="GF49" s="183" t="s">
        <v>14</v>
      </c>
      <c r="GG49" s="184">
        <v>44459</v>
      </c>
      <c r="GH49" s="182" t="s">
        <v>5395</v>
      </c>
      <c r="GI49" s="176">
        <v>0</v>
      </c>
      <c r="GJ49" s="176" t="s">
        <v>3205</v>
      </c>
      <c r="GK49" s="176" t="s">
        <v>21</v>
      </c>
      <c r="GL49" s="176">
        <v>2</v>
      </c>
      <c r="GM49" s="176" t="s">
        <v>14</v>
      </c>
      <c r="GN49" s="176" t="s">
        <v>14</v>
      </c>
      <c r="GO49" s="173">
        <v>44459</v>
      </c>
      <c r="GP49" s="183" t="s">
        <v>5390</v>
      </c>
      <c r="GQ49" s="183">
        <v>0</v>
      </c>
      <c r="GR49" s="183" t="s">
        <v>3205</v>
      </c>
      <c r="GS49" s="183" t="s">
        <v>21</v>
      </c>
      <c r="GT49" s="183">
        <v>2</v>
      </c>
      <c r="GU49" s="183" t="s">
        <v>14</v>
      </c>
      <c r="GV49" s="183" t="s">
        <v>14</v>
      </c>
      <c r="GW49" s="184">
        <v>44459</v>
      </c>
      <c r="GX49" s="182" t="s">
        <v>5396</v>
      </c>
      <c r="GY49" s="176">
        <v>1</v>
      </c>
      <c r="GZ49" s="176" t="s">
        <v>3205</v>
      </c>
      <c r="HA49" s="176" t="s">
        <v>21</v>
      </c>
      <c r="HB49" s="176">
        <v>2</v>
      </c>
      <c r="HC49" s="176" t="s">
        <v>14</v>
      </c>
      <c r="HD49" s="176" t="s">
        <v>14</v>
      </c>
      <c r="HE49" s="173">
        <v>44459</v>
      </c>
      <c r="HF49" s="183" t="s">
        <v>5388</v>
      </c>
      <c r="HG49" s="183">
        <v>0</v>
      </c>
      <c r="HH49" s="183" t="s">
        <v>3205</v>
      </c>
      <c r="HI49" s="183" t="s">
        <v>21</v>
      </c>
      <c r="HJ49" s="183">
        <v>2</v>
      </c>
      <c r="HK49" s="183" t="s">
        <v>14</v>
      </c>
      <c r="HL49" s="183" t="s">
        <v>14</v>
      </c>
      <c r="HM49" s="184">
        <v>44459</v>
      </c>
      <c r="HN49" s="182" t="s">
        <v>5394</v>
      </c>
      <c r="HO49" s="176">
        <v>0</v>
      </c>
      <c r="HP49" s="176" t="s">
        <v>3205</v>
      </c>
      <c r="HQ49" s="176" t="s">
        <v>21</v>
      </c>
      <c r="HR49" s="176">
        <v>2</v>
      </c>
      <c r="HS49" s="176" t="s">
        <v>14</v>
      </c>
      <c r="HT49" s="176" t="s">
        <v>14</v>
      </c>
      <c r="HU49" s="173">
        <v>44459</v>
      </c>
      <c r="HV49" s="183" t="s">
        <v>5391</v>
      </c>
      <c r="HW49" s="183">
        <v>1</v>
      </c>
      <c r="HX49" s="183" t="s">
        <v>3205</v>
      </c>
      <c r="HY49" s="183" t="s">
        <v>21</v>
      </c>
      <c r="HZ49" s="183">
        <v>2</v>
      </c>
      <c r="IA49" s="183" t="s">
        <v>14</v>
      </c>
      <c r="IB49" s="183" t="s">
        <v>14</v>
      </c>
      <c r="IC49" s="184">
        <v>44459</v>
      </c>
      <c r="ID49" s="182" t="s">
        <v>5393</v>
      </c>
      <c r="IE49" s="176">
        <v>1</v>
      </c>
      <c r="IF49" s="176" t="s">
        <v>3205</v>
      </c>
      <c r="IG49" s="176" t="s">
        <v>21</v>
      </c>
      <c r="IH49" s="176">
        <v>2</v>
      </c>
      <c r="II49" s="176" t="s">
        <v>14</v>
      </c>
      <c r="IJ49" s="176" t="s">
        <v>14</v>
      </c>
      <c r="IK49" s="173">
        <v>44459</v>
      </c>
      <c r="IL49" s="183" t="s">
        <v>5392</v>
      </c>
      <c r="IM49" s="183">
        <v>0</v>
      </c>
      <c r="IN49" s="183" t="s">
        <v>3205</v>
      </c>
      <c r="IO49" s="183" t="s">
        <v>21</v>
      </c>
      <c r="IP49" s="183">
        <v>2</v>
      </c>
      <c r="IQ49" s="183" t="s">
        <v>14</v>
      </c>
      <c r="IR49" s="183" t="s">
        <v>14</v>
      </c>
      <c r="IS49" s="184">
        <v>44459</v>
      </c>
    </row>
    <row r="50" spans="1:253" s="276" customFormat="1" ht="12.75" customHeight="1" x14ac:dyDescent="0.25">
      <c r="A50" s="276" t="s">
        <v>1885</v>
      </c>
      <c r="B50" s="276" t="s">
        <v>7413</v>
      </c>
      <c r="C50" s="276" t="s">
        <v>1886</v>
      </c>
      <c r="D50" s="276" t="s">
        <v>1848</v>
      </c>
      <c r="E50" s="276" t="s">
        <v>6994</v>
      </c>
      <c r="F50" s="276" t="s">
        <v>4900</v>
      </c>
      <c r="G50" s="171">
        <v>6825000</v>
      </c>
      <c r="H50" s="172" t="s">
        <v>4897</v>
      </c>
      <c r="I50" s="172" t="s">
        <v>21</v>
      </c>
      <c r="J50" s="172">
        <v>2</v>
      </c>
      <c r="K50" s="172" t="s">
        <v>4899</v>
      </c>
      <c r="L50" s="172" t="s">
        <v>4898</v>
      </c>
      <c r="M50" s="173">
        <v>44419</v>
      </c>
      <c r="N50" s="182" t="s">
        <v>4904</v>
      </c>
      <c r="O50" s="174">
        <v>10450</v>
      </c>
      <c r="P50" s="174" t="s">
        <v>4901</v>
      </c>
      <c r="Q50" s="174" t="s">
        <v>41</v>
      </c>
      <c r="R50" s="174">
        <v>1</v>
      </c>
      <c r="S50" s="174" t="s">
        <v>4903</v>
      </c>
      <c r="T50" s="174" t="s">
        <v>4902</v>
      </c>
      <c r="U50" s="175">
        <v>44419</v>
      </c>
      <c r="V50" s="182" t="s">
        <v>4907</v>
      </c>
      <c r="W50" s="172">
        <v>6825000</v>
      </c>
      <c r="X50" s="172" t="s">
        <v>4897</v>
      </c>
      <c r="Y50" s="172" t="s">
        <v>21</v>
      </c>
      <c r="Z50" s="172">
        <v>2</v>
      </c>
      <c r="AA50" s="172" t="s">
        <v>4906</v>
      </c>
      <c r="AB50" s="172" t="s">
        <v>4905</v>
      </c>
      <c r="AC50" s="173">
        <v>44419</v>
      </c>
      <c r="AD50" s="182" t="s">
        <v>4911</v>
      </c>
      <c r="AE50" s="180">
        <v>3428000</v>
      </c>
      <c r="AF50" s="180" t="s">
        <v>4908</v>
      </c>
      <c r="AG50" s="180" t="s">
        <v>59</v>
      </c>
      <c r="AH50" s="180">
        <v>3</v>
      </c>
      <c r="AI50" s="180" t="s">
        <v>4910</v>
      </c>
      <c r="AJ50" s="180" t="s">
        <v>4909</v>
      </c>
      <c r="AK50" s="181">
        <v>44419</v>
      </c>
      <c r="AL50" s="182" t="s">
        <v>6211</v>
      </c>
      <c r="AM50" s="172">
        <v>1528000</v>
      </c>
      <c r="AN50" s="172" t="s">
        <v>6208</v>
      </c>
      <c r="AO50" s="172" t="s">
        <v>59</v>
      </c>
      <c r="AP50" s="172">
        <v>3</v>
      </c>
      <c r="AQ50" s="172" t="s">
        <v>6210</v>
      </c>
      <c r="AR50" s="172" t="s">
        <v>6209</v>
      </c>
      <c r="AS50" s="173">
        <v>44521</v>
      </c>
      <c r="AT50" s="183" t="s">
        <v>1901</v>
      </c>
      <c r="AU50" s="180" t="s">
        <v>14</v>
      </c>
      <c r="AV50" s="180" t="s">
        <v>14</v>
      </c>
      <c r="AW50" s="180" t="s">
        <v>14</v>
      </c>
      <c r="AX50" s="180" t="s">
        <v>14</v>
      </c>
      <c r="AY50" s="180" t="s">
        <v>15</v>
      </c>
      <c r="AZ50" s="180" t="s">
        <v>14</v>
      </c>
      <c r="BA50" s="181">
        <v>43987</v>
      </c>
      <c r="BB50" s="182" t="s">
        <v>1900</v>
      </c>
      <c r="BC50" s="172">
        <v>0</v>
      </c>
      <c r="BD50" s="172" t="s">
        <v>1887</v>
      </c>
      <c r="BE50" s="172" t="s">
        <v>59</v>
      </c>
      <c r="BF50" s="172">
        <v>3</v>
      </c>
      <c r="BG50" s="172" t="s">
        <v>1899</v>
      </c>
      <c r="BH50" s="172" t="s">
        <v>694</v>
      </c>
      <c r="BI50" s="173">
        <v>43987</v>
      </c>
      <c r="BJ50" s="183" t="s">
        <v>2175</v>
      </c>
      <c r="BK50" s="183">
        <v>0</v>
      </c>
      <c r="BL50" s="183" t="s">
        <v>2173</v>
      </c>
      <c r="BM50" s="183" t="s">
        <v>59</v>
      </c>
      <c r="BN50" s="183">
        <v>3</v>
      </c>
      <c r="BO50" s="183" t="s">
        <v>2174</v>
      </c>
      <c r="BP50" s="180" t="s">
        <v>694</v>
      </c>
      <c r="BQ50" s="184">
        <v>44132</v>
      </c>
      <c r="BR50" s="182" t="s">
        <v>1889</v>
      </c>
      <c r="BS50" s="176" t="s">
        <v>14</v>
      </c>
      <c r="BT50" s="176" t="s">
        <v>1887</v>
      </c>
      <c r="BU50" s="176" t="s">
        <v>14</v>
      </c>
      <c r="BV50" s="176" t="s">
        <v>14</v>
      </c>
      <c r="BW50" s="176" t="s">
        <v>1888</v>
      </c>
      <c r="BX50" s="176" t="s">
        <v>694</v>
      </c>
      <c r="BY50" s="173">
        <v>43987</v>
      </c>
      <c r="BZ50" s="183" t="s">
        <v>1890</v>
      </c>
      <c r="CA50" s="183" t="s">
        <v>14</v>
      </c>
      <c r="CB50" s="183" t="s">
        <v>1887</v>
      </c>
      <c r="CC50" s="183" t="s">
        <v>14</v>
      </c>
      <c r="CD50" s="183" t="s">
        <v>14</v>
      </c>
      <c r="CE50" s="183" t="s">
        <v>1888</v>
      </c>
      <c r="CF50" s="183" t="s">
        <v>694</v>
      </c>
      <c r="CG50" s="184">
        <v>43987</v>
      </c>
      <c r="CH50" s="182" t="s">
        <v>7764</v>
      </c>
      <c r="CI50" s="183" t="e">
        <v>#N/A</v>
      </c>
      <c r="CJ50" s="183" t="e">
        <v>#N/A</v>
      </c>
      <c r="CK50" s="183" t="e">
        <v>#N/A</v>
      </c>
      <c r="CL50" s="183" t="e">
        <v>#N/A</v>
      </c>
      <c r="CM50" s="183" t="e">
        <v>#N/A</v>
      </c>
      <c r="CN50" s="183" t="e">
        <v>#N/A</v>
      </c>
      <c r="CO50" s="185" t="e">
        <v>#N/A</v>
      </c>
      <c r="CP50" s="183" t="s">
        <v>1898</v>
      </c>
      <c r="CQ50" s="176" t="s">
        <v>14</v>
      </c>
      <c r="CR50" s="176" t="s">
        <v>1895</v>
      </c>
      <c r="CS50" s="176" t="s">
        <v>14</v>
      </c>
      <c r="CT50" s="176" t="s">
        <v>14</v>
      </c>
      <c r="CU50" s="176" t="s">
        <v>1897</v>
      </c>
      <c r="CV50" s="176" t="s">
        <v>1896</v>
      </c>
      <c r="CW50" s="173">
        <v>43987</v>
      </c>
      <c r="CX50" s="183" t="s">
        <v>4914</v>
      </c>
      <c r="CY50" s="180">
        <v>1528000</v>
      </c>
      <c r="CZ50" s="180" t="s">
        <v>4912</v>
      </c>
      <c r="DA50" s="180" t="s">
        <v>59</v>
      </c>
      <c r="DB50" s="180">
        <v>3</v>
      </c>
      <c r="DC50" s="180" t="s">
        <v>4919</v>
      </c>
      <c r="DD50" s="180" t="s">
        <v>4913</v>
      </c>
      <c r="DE50" s="186">
        <v>44419</v>
      </c>
      <c r="DF50" s="182" t="s">
        <v>4916</v>
      </c>
      <c r="DG50" s="172">
        <v>3398000</v>
      </c>
      <c r="DH50" s="176" t="s">
        <v>4912</v>
      </c>
      <c r="DI50" s="176" t="s">
        <v>59</v>
      </c>
      <c r="DJ50" s="176">
        <v>3</v>
      </c>
      <c r="DK50" s="176" t="s">
        <v>4915</v>
      </c>
      <c r="DL50" s="176" t="s">
        <v>4913</v>
      </c>
      <c r="DM50" s="173">
        <v>44419</v>
      </c>
      <c r="DN50" s="183" t="s">
        <v>4918</v>
      </c>
      <c r="DO50" s="180">
        <v>1900000</v>
      </c>
      <c r="DP50" s="183" t="s">
        <v>4912</v>
      </c>
      <c r="DQ50" s="183" t="s">
        <v>59</v>
      </c>
      <c r="DR50" s="183">
        <v>3</v>
      </c>
      <c r="DS50" s="183" t="s">
        <v>4917</v>
      </c>
      <c r="DT50" s="183" t="s">
        <v>4913</v>
      </c>
      <c r="DU50" s="184">
        <v>44419</v>
      </c>
      <c r="DV50" s="182" t="s">
        <v>4920</v>
      </c>
      <c r="DW50" s="172">
        <v>105000</v>
      </c>
      <c r="DX50" s="176" t="s">
        <v>4912</v>
      </c>
      <c r="DY50" s="176" t="s">
        <v>59</v>
      </c>
      <c r="DZ50" s="176">
        <v>3</v>
      </c>
      <c r="EA50" s="176" t="s">
        <v>4919</v>
      </c>
      <c r="EB50" s="176" t="s">
        <v>4913</v>
      </c>
      <c r="EC50" s="173">
        <v>44419</v>
      </c>
      <c r="ED50" s="183" t="s">
        <v>4921</v>
      </c>
      <c r="EE50" s="180">
        <v>1363000</v>
      </c>
      <c r="EF50" s="183" t="s">
        <v>4912</v>
      </c>
      <c r="EG50" s="183" t="s">
        <v>59</v>
      </c>
      <c r="EH50" s="183">
        <v>3</v>
      </c>
      <c r="EI50" s="183" t="s">
        <v>4919</v>
      </c>
      <c r="EJ50" s="183" t="s">
        <v>4913</v>
      </c>
      <c r="EK50" s="184">
        <v>44419</v>
      </c>
      <c r="EL50" s="182" t="s">
        <v>4922</v>
      </c>
      <c r="EM50" s="172">
        <v>60000</v>
      </c>
      <c r="EN50" s="176" t="s">
        <v>4912</v>
      </c>
      <c r="EO50" s="176" t="s">
        <v>59</v>
      </c>
      <c r="EP50" s="176">
        <v>3</v>
      </c>
      <c r="EQ50" s="176" t="s">
        <v>4919</v>
      </c>
      <c r="ER50" s="176" t="s">
        <v>4913</v>
      </c>
      <c r="ES50" s="173">
        <v>44419</v>
      </c>
      <c r="ET50" s="183" t="s">
        <v>2172</v>
      </c>
      <c r="EU50" s="183">
        <v>191</v>
      </c>
      <c r="EV50" s="183" t="s">
        <v>2169</v>
      </c>
      <c r="EW50" s="183" t="s">
        <v>59</v>
      </c>
      <c r="EX50" s="183">
        <v>3</v>
      </c>
      <c r="EY50" s="183" t="s">
        <v>2171</v>
      </c>
      <c r="EZ50" s="183" t="s">
        <v>2170</v>
      </c>
      <c r="FA50" s="184">
        <v>44132</v>
      </c>
      <c r="FB50" s="182" t="s">
        <v>1894</v>
      </c>
      <c r="FC50" s="176">
        <v>2</v>
      </c>
      <c r="FD50" s="176" t="s">
        <v>1891</v>
      </c>
      <c r="FE50" s="176" t="s">
        <v>41</v>
      </c>
      <c r="FF50" s="176">
        <v>1</v>
      </c>
      <c r="FG50" s="176" t="s">
        <v>1893</v>
      </c>
      <c r="FH50" s="176" t="s">
        <v>1892</v>
      </c>
      <c r="FI50" s="173">
        <v>43987</v>
      </c>
      <c r="FJ50" s="182" t="s">
        <v>1902</v>
      </c>
      <c r="FK50" s="183" t="s">
        <v>14</v>
      </c>
      <c r="FL50" s="183" t="s">
        <v>14</v>
      </c>
      <c r="FM50" s="183" t="s">
        <v>14</v>
      </c>
      <c r="FN50" s="183" t="s">
        <v>14</v>
      </c>
      <c r="FO50" s="183" t="s">
        <v>1857</v>
      </c>
      <c r="FP50" s="180" t="s">
        <v>14</v>
      </c>
      <c r="FQ50" s="181">
        <v>43987</v>
      </c>
      <c r="FR50" s="182" t="s">
        <v>1903</v>
      </c>
      <c r="FS50" s="176" t="s">
        <v>14</v>
      </c>
      <c r="FT50" s="176" t="s">
        <v>14</v>
      </c>
      <c r="FU50" s="176" t="s">
        <v>14</v>
      </c>
      <c r="FV50" s="176" t="s">
        <v>14</v>
      </c>
      <c r="FW50" s="176" t="s">
        <v>1857</v>
      </c>
      <c r="FX50" s="176" t="s">
        <v>14</v>
      </c>
      <c r="FY50" s="173">
        <v>43987</v>
      </c>
      <c r="FZ50" s="183" t="s">
        <v>3761</v>
      </c>
      <c r="GA50" s="183">
        <v>1</v>
      </c>
      <c r="GB50" s="183" t="s">
        <v>3205</v>
      </c>
      <c r="GC50" s="183" t="s">
        <v>21</v>
      </c>
      <c r="GD50" s="183">
        <v>2</v>
      </c>
      <c r="GE50" s="183" t="s">
        <v>14</v>
      </c>
      <c r="GF50" s="183" t="s">
        <v>14</v>
      </c>
      <c r="GG50" s="184">
        <v>44355</v>
      </c>
      <c r="GH50" s="182" t="s">
        <v>3767</v>
      </c>
      <c r="GI50" s="176">
        <v>1</v>
      </c>
      <c r="GJ50" s="176" t="s">
        <v>3205</v>
      </c>
      <c r="GK50" s="176" t="s">
        <v>21</v>
      </c>
      <c r="GL50" s="176">
        <v>2</v>
      </c>
      <c r="GM50" s="176" t="s">
        <v>14</v>
      </c>
      <c r="GN50" s="176" t="s">
        <v>14</v>
      </c>
      <c r="GO50" s="173">
        <v>44355</v>
      </c>
      <c r="GP50" s="183" t="s">
        <v>3762</v>
      </c>
      <c r="GQ50" s="183">
        <v>0</v>
      </c>
      <c r="GR50" s="183" t="s">
        <v>3205</v>
      </c>
      <c r="GS50" s="183" t="s">
        <v>21</v>
      </c>
      <c r="GT50" s="183">
        <v>2</v>
      </c>
      <c r="GU50" s="183" t="s">
        <v>14</v>
      </c>
      <c r="GV50" s="183" t="s">
        <v>14</v>
      </c>
      <c r="GW50" s="184">
        <v>44355</v>
      </c>
      <c r="GX50" s="182" t="s">
        <v>3768</v>
      </c>
      <c r="GY50" s="176">
        <v>0</v>
      </c>
      <c r="GZ50" s="176" t="s">
        <v>3205</v>
      </c>
      <c r="HA50" s="176" t="s">
        <v>21</v>
      </c>
      <c r="HB50" s="176">
        <v>2</v>
      </c>
      <c r="HC50" s="176" t="s">
        <v>14</v>
      </c>
      <c r="HD50" s="176" t="s">
        <v>14</v>
      </c>
      <c r="HE50" s="173">
        <v>44355</v>
      </c>
      <c r="HF50" s="183" t="s">
        <v>3760</v>
      </c>
      <c r="HG50" s="183">
        <v>2</v>
      </c>
      <c r="HH50" s="183" t="s">
        <v>3205</v>
      </c>
      <c r="HI50" s="183" t="s">
        <v>21</v>
      </c>
      <c r="HJ50" s="183">
        <v>2</v>
      </c>
      <c r="HK50" s="183" t="s">
        <v>14</v>
      </c>
      <c r="HL50" s="183" t="s">
        <v>14</v>
      </c>
      <c r="HM50" s="184">
        <v>44355</v>
      </c>
      <c r="HN50" s="182" t="s">
        <v>3766</v>
      </c>
      <c r="HO50" s="176">
        <v>2</v>
      </c>
      <c r="HP50" s="176" t="s">
        <v>3205</v>
      </c>
      <c r="HQ50" s="176" t="s">
        <v>21</v>
      </c>
      <c r="HR50" s="176">
        <v>2</v>
      </c>
      <c r="HS50" s="176" t="s">
        <v>14</v>
      </c>
      <c r="HT50" s="176" t="s">
        <v>14</v>
      </c>
      <c r="HU50" s="173">
        <v>44355</v>
      </c>
      <c r="HV50" s="183" t="s">
        <v>3763</v>
      </c>
      <c r="HW50" s="183">
        <v>0</v>
      </c>
      <c r="HX50" s="183" t="s">
        <v>3205</v>
      </c>
      <c r="HY50" s="183" t="s">
        <v>21</v>
      </c>
      <c r="HZ50" s="183">
        <v>2</v>
      </c>
      <c r="IA50" s="183" t="s">
        <v>14</v>
      </c>
      <c r="IB50" s="183" t="s">
        <v>14</v>
      </c>
      <c r="IC50" s="184">
        <v>44355</v>
      </c>
      <c r="ID50" s="182" t="s">
        <v>3765</v>
      </c>
      <c r="IE50" s="176">
        <v>3</v>
      </c>
      <c r="IF50" s="176" t="s">
        <v>3205</v>
      </c>
      <c r="IG50" s="176" t="s">
        <v>21</v>
      </c>
      <c r="IH50" s="176">
        <v>2</v>
      </c>
      <c r="II50" s="176" t="s">
        <v>14</v>
      </c>
      <c r="IJ50" s="176" t="s">
        <v>14</v>
      </c>
      <c r="IK50" s="173">
        <v>44355</v>
      </c>
      <c r="IL50" s="183" t="s">
        <v>3764</v>
      </c>
      <c r="IM50" s="183">
        <v>3</v>
      </c>
      <c r="IN50" s="183" t="s">
        <v>3205</v>
      </c>
      <c r="IO50" s="183" t="s">
        <v>21</v>
      </c>
      <c r="IP50" s="183">
        <v>2</v>
      </c>
      <c r="IQ50" s="183" t="s">
        <v>14</v>
      </c>
      <c r="IR50" s="183" t="s">
        <v>14</v>
      </c>
      <c r="IS50" s="184">
        <v>44355</v>
      </c>
    </row>
    <row r="51" spans="1:253" s="276" customFormat="1" ht="12.75" customHeight="1" x14ac:dyDescent="0.25">
      <c r="A51" s="276" t="s">
        <v>1846</v>
      </c>
      <c r="B51" s="276" t="s">
        <v>7491</v>
      </c>
      <c r="C51" s="276" t="s">
        <v>1847</v>
      </c>
      <c r="D51" s="276" t="s">
        <v>1848</v>
      </c>
      <c r="E51" s="276" t="s">
        <v>6994</v>
      </c>
      <c r="F51" s="276" t="s">
        <v>4923</v>
      </c>
      <c r="G51" s="171">
        <v>6825000</v>
      </c>
      <c r="H51" s="172" t="s">
        <v>4897</v>
      </c>
      <c r="I51" s="172" t="s">
        <v>21</v>
      </c>
      <c r="J51" s="172">
        <v>2</v>
      </c>
      <c r="K51" s="172" t="s">
        <v>4899</v>
      </c>
      <c r="L51" s="172" t="s">
        <v>4898</v>
      </c>
      <c r="M51" s="173">
        <v>44419</v>
      </c>
      <c r="N51" s="182" t="s">
        <v>4924</v>
      </c>
      <c r="O51" s="174">
        <v>10450</v>
      </c>
      <c r="P51" s="174" t="s">
        <v>4901</v>
      </c>
      <c r="Q51" s="174" t="s">
        <v>41</v>
      </c>
      <c r="R51" s="174">
        <v>1</v>
      </c>
      <c r="S51" s="174" t="s">
        <v>4903</v>
      </c>
      <c r="T51" s="174" t="s">
        <v>4902</v>
      </c>
      <c r="U51" s="175">
        <v>44419</v>
      </c>
      <c r="V51" s="182" t="s">
        <v>4925</v>
      </c>
      <c r="W51" s="172">
        <v>6825000</v>
      </c>
      <c r="X51" s="172" t="s">
        <v>4897</v>
      </c>
      <c r="Y51" s="172" t="s">
        <v>21</v>
      </c>
      <c r="Z51" s="172">
        <v>2</v>
      </c>
      <c r="AA51" s="172" t="s">
        <v>4906</v>
      </c>
      <c r="AB51" s="172" t="s">
        <v>4905</v>
      </c>
      <c r="AC51" s="173">
        <v>44419</v>
      </c>
      <c r="AD51" s="182" t="s">
        <v>5149</v>
      </c>
      <c r="AE51" s="180">
        <v>3770000</v>
      </c>
      <c r="AF51" s="180" t="s">
        <v>5146</v>
      </c>
      <c r="AG51" s="180" t="s">
        <v>59</v>
      </c>
      <c r="AH51" s="180">
        <v>3</v>
      </c>
      <c r="AI51" s="180" t="s">
        <v>5148</v>
      </c>
      <c r="AJ51" s="180" t="s">
        <v>5147</v>
      </c>
      <c r="AK51" s="181">
        <v>44454</v>
      </c>
      <c r="AL51" s="182" t="s">
        <v>2856</v>
      </c>
      <c r="AM51" s="172" t="s">
        <v>14</v>
      </c>
      <c r="AN51" s="172" t="s">
        <v>1291</v>
      </c>
      <c r="AO51" s="172" t="s">
        <v>14</v>
      </c>
      <c r="AP51" s="172" t="s">
        <v>14</v>
      </c>
      <c r="AQ51" s="172" t="s">
        <v>2855</v>
      </c>
      <c r="AR51" s="172" t="s">
        <v>1291</v>
      </c>
      <c r="AS51" s="173">
        <v>44254</v>
      </c>
      <c r="AT51" s="183" t="s">
        <v>2092</v>
      </c>
      <c r="AU51" s="180" t="s">
        <v>14</v>
      </c>
      <c r="AV51" s="180" t="s">
        <v>2090</v>
      </c>
      <c r="AW51" s="180" t="s">
        <v>14</v>
      </c>
      <c r="AX51" s="180" t="s">
        <v>14</v>
      </c>
      <c r="AY51" s="180" t="s">
        <v>2091</v>
      </c>
      <c r="AZ51" s="180" t="s">
        <v>694</v>
      </c>
      <c r="BA51" s="181">
        <v>44104</v>
      </c>
      <c r="BB51" s="182" t="s">
        <v>1856</v>
      </c>
      <c r="BC51" s="172" t="s">
        <v>14</v>
      </c>
      <c r="BD51" s="172" t="s">
        <v>14</v>
      </c>
      <c r="BE51" s="172" t="s">
        <v>14</v>
      </c>
      <c r="BF51" s="172" t="s">
        <v>14</v>
      </c>
      <c r="BG51" s="172" t="s">
        <v>831</v>
      </c>
      <c r="BH51" s="172" t="s">
        <v>831</v>
      </c>
      <c r="BI51" s="173">
        <v>43950</v>
      </c>
      <c r="BJ51" s="183" t="s">
        <v>6207</v>
      </c>
      <c r="BK51" s="183">
        <v>57</v>
      </c>
      <c r="BL51" s="183" t="s">
        <v>6206</v>
      </c>
      <c r="BM51" s="183" t="s">
        <v>59</v>
      </c>
      <c r="BN51" s="183">
        <v>3</v>
      </c>
      <c r="BO51" s="183" t="s">
        <v>5151</v>
      </c>
      <c r="BP51" s="180" t="s">
        <v>694</v>
      </c>
      <c r="BQ51" s="184">
        <v>44521</v>
      </c>
      <c r="BR51" s="182" t="s">
        <v>2023</v>
      </c>
      <c r="BS51" s="176" t="s">
        <v>14</v>
      </c>
      <c r="BT51" s="176" t="s">
        <v>2020</v>
      </c>
      <c r="BU51" s="176" t="s">
        <v>14</v>
      </c>
      <c r="BV51" s="176" t="s">
        <v>14</v>
      </c>
      <c r="BW51" s="176" t="s">
        <v>2022</v>
      </c>
      <c r="BX51" s="176" t="s">
        <v>2021</v>
      </c>
      <c r="BY51" s="173">
        <v>44015</v>
      </c>
      <c r="BZ51" s="183" t="s">
        <v>2025</v>
      </c>
      <c r="CA51" s="183" t="s">
        <v>14</v>
      </c>
      <c r="CB51" s="183" t="s">
        <v>2020</v>
      </c>
      <c r="CC51" s="183" t="s">
        <v>14</v>
      </c>
      <c r="CD51" s="183" t="s">
        <v>14</v>
      </c>
      <c r="CE51" s="183" t="s">
        <v>2024</v>
      </c>
      <c r="CF51" s="183" t="s">
        <v>2021</v>
      </c>
      <c r="CG51" s="184">
        <v>44015</v>
      </c>
      <c r="CH51" s="182" t="s">
        <v>7765</v>
      </c>
      <c r="CI51" s="183" t="e">
        <v>#N/A</v>
      </c>
      <c r="CJ51" s="183" t="e">
        <v>#N/A</v>
      </c>
      <c r="CK51" s="183" t="e">
        <v>#N/A</v>
      </c>
      <c r="CL51" s="183" t="e">
        <v>#N/A</v>
      </c>
      <c r="CM51" s="183" t="e">
        <v>#N/A</v>
      </c>
      <c r="CN51" s="183" t="e">
        <v>#N/A</v>
      </c>
      <c r="CO51" s="185" t="e">
        <v>#N/A</v>
      </c>
      <c r="CP51" s="183" t="s">
        <v>1855</v>
      </c>
      <c r="CQ51" s="176" t="s">
        <v>14</v>
      </c>
      <c r="CR51" s="176" t="s">
        <v>14</v>
      </c>
      <c r="CS51" s="176" t="s">
        <v>14</v>
      </c>
      <c r="CT51" s="176" t="s">
        <v>14</v>
      </c>
      <c r="CU51" s="176" t="s">
        <v>1854</v>
      </c>
      <c r="CV51" s="176" t="s">
        <v>1853</v>
      </c>
      <c r="CW51" s="173">
        <v>43950</v>
      </c>
      <c r="CX51" s="183" t="s">
        <v>4927</v>
      </c>
      <c r="CY51" s="180">
        <v>3428000</v>
      </c>
      <c r="CZ51" s="180" t="s">
        <v>4926</v>
      </c>
      <c r="DA51" s="180" t="s">
        <v>59</v>
      </c>
      <c r="DB51" s="180">
        <v>3</v>
      </c>
      <c r="DC51" s="180" t="s">
        <v>4928</v>
      </c>
      <c r="DD51" s="180" t="s">
        <v>4909</v>
      </c>
      <c r="DE51" s="186">
        <v>44419</v>
      </c>
      <c r="DF51" s="182" t="s">
        <v>4929</v>
      </c>
      <c r="DG51" s="172">
        <v>3055000</v>
      </c>
      <c r="DH51" s="176" t="s">
        <v>4926</v>
      </c>
      <c r="DI51" s="176" t="s">
        <v>59</v>
      </c>
      <c r="DJ51" s="176">
        <v>3</v>
      </c>
      <c r="DK51" s="176" t="s">
        <v>4928</v>
      </c>
      <c r="DL51" s="176" t="s">
        <v>4909</v>
      </c>
      <c r="DM51" s="173">
        <v>44419</v>
      </c>
      <c r="DN51" s="183" t="s">
        <v>4934</v>
      </c>
      <c r="DO51" s="180">
        <v>342000</v>
      </c>
      <c r="DP51" s="183" t="s">
        <v>4926</v>
      </c>
      <c r="DQ51" s="183" t="s">
        <v>59</v>
      </c>
      <c r="DR51" s="183">
        <v>3</v>
      </c>
      <c r="DS51" s="183" t="s">
        <v>4928</v>
      </c>
      <c r="DT51" s="183" t="s">
        <v>4909</v>
      </c>
      <c r="DU51" s="184">
        <v>44419</v>
      </c>
      <c r="DV51" s="182" t="s">
        <v>4935</v>
      </c>
      <c r="DW51" s="172">
        <v>1321000</v>
      </c>
      <c r="DX51" s="176" t="s">
        <v>4926</v>
      </c>
      <c r="DY51" s="176" t="s">
        <v>59</v>
      </c>
      <c r="DZ51" s="176">
        <v>3</v>
      </c>
      <c r="EA51" s="176" t="s">
        <v>4928</v>
      </c>
      <c r="EB51" s="176" t="s">
        <v>4909</v>
      </c>
      <c r="EC51" s="173">
        <v>44419</v>
      </c>
      <c r="ED51" s="183" t="s">
        <v>4936</v>
      </c>
      <c r="EE51" s="180">
        <v>2047000</v>
      </c>
      <c r="EF51" s="183" t="s">
        <v>4926</v>
      </c>
      <c r="EG51" s="183" t="s">
        <v>59</v>
      </c>
      <c r="EH51" s="183">
        <v>3</v>
      </c>
      <c r="EI51" s="183" t="s">
        <v>4928</v>
      </c>
      <c r="EJ51" s="183" t="s">
        <v>4909</v>
      </c>
      <c r="EK51" s="184">
        <v>44419</v>
      </c>
      <c r="EL51" s="182" t="s">
        <v>4937</v>
      </c>
      <c r="EM51" s="172">
        <v>60000</v>
      </c>
      <c r="EN51" s="176" t="s">
        <v>4926</v>
      </c>
      <c r="EO51" s="176" t="s">
        <v>59</v>
      </c>
      <c r="EP51" s="176">
        <v>3</v>
      </c>
      <c r="EQ51" s="176" t="s">
        <v>4928</v>
      </c>
      <c r="ER51" s="176" t="s">
        <v>4909</v>
      </c>
      <c r="ES51" s="173">
        <v>44419</v>
      </c>
      <c r="ET51" s="183" t="s">
        <v>5152</v>
      </c>
      <c r="EU51" s="183">
        <v>46</v>
      </c>
      <c r="EV51" s="183" t="s">
        <v>5150</v>
      </c>
      <c r="EW51" s="183" t="s">
        <v>59</v>
      </c>
      <c r="EX51" s="183">
        <v>3</v>
      </c>
      <c r="EY51" s="183" t="s">
        <v>5151</v>
      </c>
      <c r="EZ51" s="183" t="s">
        <v>694</v>
      </c>
      <c r="FA51" s="184">
        <v>44454</v>
      </c>
      <c r="FB51" s="182" t="s">
        <v>1852</v>
      </c>
      <c r="FC51" s="176">
        <v>3</v>
      </c>
      <c r="FD51" s="176" t="s">
        <v>1849</v>
      </c>
      <c r="FE51" s="176" t="s">
        <v>41</v>
      </c>
      <c r="FF51" s="176">
        <v>1</v>
      </c>
      <c r="FG51" s="176" t="s">
        <v>1851</v>
      </c>
      <c r="FH51" s="176" t="s">
        <v>1850</v>
      </c>
      <c r="FI51" s="173">
        <v>43950</v>
      </c>
      <c r="FJ51" s="182" t="s">
        <v>1858</v>
      </c>
      <c r="FK51" s="183" t="s">
        <v>14</v>
      </c>
      <c r="FL51" s="183" t="s">
        <v>14</v>
      </c>
      <c r="FM51" s="183" t="s">
        <v>14</v>
      </c>
      <c r="FN51" s="183" t="s">
        <v>14</v>
      </c>
      <c r="FO51" s="183" t="s">
        <v>1857</v>
      </c>
      <c r="FP51" s="180" t="s">
        <v>831</v>
      </c>
      <c r="FQ51" s="181">
        <v>43950</v>
      </c>
      <c r="FR51" s="182" t="s">
        <v>1859</v>
      </c>
      <c r="FS51" s="176" t="s">
        <v>14</v>
      </c>
      <c r="FT51" s="176" t="s">
        <v>14</v>
      </c>
      <c r="FU51" s="176" t="s">
        <v>14</v>
      </c>
      <c r="FV51" s="176" t="s">
        <v>14</v>
      </c>
      <c r="FW51" s="176" t="s">
        <v>1857</v>
      </c>
      <c r="FX51" s="176" t="s">
        <v>831</v>
      </c>
      <c r="FY51" s="173">
        <v>43950</v>
      </c>
      <c r="FZ51" s="183" t="s">
        <v>3770</v>
      </c>
      <c r="GA51" s="183">
        <v>1</v>
      </c>
      <c r="GB51" s="183" t="s">
        <v>3205</v>
      </c>
      <c r="GC51" s="183" t="s">
        <v>21</v>
      </c>
      <c r="GD51" s="183">
        <v>2</v>
      </c>
      <c r="GE51" s="183" t="s">
        <v>14</v>
      </c>
      <c r="GF51" s="183" t="s">
        <v>14</v>
      </c>
      <c r="GG51" s="184">
        <v>44355</v>
      </c>
      <c r="GH51" s="182" t="s">
        <v>3776</v>
      </c>
      <c r="GI51" s="176">
        <v>1</v>
      </c>
      <c r="GJ51" s="176" t="s">
        <v>3205</v>
      </c>
      <c r="GK51" s="176" t="s">
        <v>21</v>
      </c>
      <c r="GL51" s="176">
        <v>2</v>
      </c>
      <c r="GM51" s="176" t="s">
        <v>14</v>
      </c>
      <c r="GN51" s="176" t="s">
        <v>14</v>
      </c>
      <c r="GO51" s="173">
        <v>44355</v>
      </c>
      <c r="GP51" s="183" t="s">
        <v>3771</v>
      </c>
      <c r="GQ51" s="183">
        <v>0</v>
      </c>
      <c r="GR51" s="183" t="s">
        <v>3205</v>
      </c>
      <c r="GS51" s="183" t="s">
        <v>21</v>
      </c>
      <c r="GT51" s="183">
        <v>2</v>
      </c>
      <c r="GU51" s="183" t="s">
        <v>14</v>
      </c>
      <c r="GV51" s="183" t="s">
        <v>14</v>
      </c>
      <c r="GW51" s="184">
        <v>44355</v>
      </c>
      <c r="GX51" s="182" t="s">
        <v>3777</v>
      </c>
      <c r="GY51" s="176">
        <v>0</v>
      </c>
      <c r="GZ51" s="176" t="s">
        <v>3205</v>
      </c>
      <c r="HA51" s="176" t="s">
        <v>21</v>
      </c>
      <c r="HB51" s="176">
        <v>2</v>
      </c>
      <c r="HC51" s="176" t="s">
        <v>14</v>
      </c>
      <c r="HD51" s="176" t="s">
        <v>14</v>
      </c>
      <c r="HE51" s="173">
        <v>44355</v>
      </c>
      <c r="HF51" s="183" t="s">
        <v>3769</v>
      </c>
      <c r="HG51" s="183">
        <v>2</v>
      </c>
      <c r="HH51" s="183" t="s">
        <v>3205</v>
      </c>
      <c r="HI51" s="183" t="s">
        <v>21</v>
      </c>
      <c r="HJ51" s="183">
        <v>2</v>
      </c>
      <c r="HK51" s="183" t="s">
        <v>14</v>
      </c>
      <c r="HL51" s="183" t="s">
        <v>14</v>
      </c>
      <c r="HM51" s="184">
        <v>44355</v>
      </c>
      <c r="HN51" s="182" t="s">
        <v>3775</v>
      </c>
      <c r="HO51" s="176">
        <v>2</v>
      </c>
      <c r="HP51" s="176" t="s">
        <v>3205</v>
      </c>
      <c r="HQ51" s="176" t="s">
        <v>21</v>
      </c>
      <c r="HR51" s="176">
        <v>2</v>
      </c>
      <c r="HS51" s="176" t="s">
        <v>14</v>
      </c>
      <c r="HT51" s="176" t="s">
        <v>14</v>
      </c>
      <c r="HU51" s="173">
        <v>44355</v>
      </c>
      <c r="HV51" s="183" t="s">
        <v>3772</v>
      </c>
      <c r="HW51" s="183">
        <v>0</v>
      </c>
      <c r="HX51" s="183" t="s">
        <v>3205</v>
      </c>
      <c r="HY51" s="183" t="s">
        <v>21</v>
      </c>
      <c r="HZ51" s="183">
        <v>2</v>
      </c>
      <c r="IA51" s="183" t="s">
        <v>14</v>
      </c>
      <c r="IB51" s="183" t="s">
        <v>14</v>
      </c>
      <c r="IC51" s="184">
        <v>44355</v>
      </c>
      <c r="ID51" s="182" t="s">
        <v>3774</v>
      </c>
      <c r="IE51" s="176">
        <v>3</v>
      </c>
      <c r="IF51" s="176" t="s">
        <v>3205</v>
      </c>
      <c r="IG51" s="176" t="s">
        <v>21</v>
      </c>
      <c r="IH51" s="176">
        <v>2</v>
      </c>
      <c r="II51" s="176" t="s">
        <v>14</v>
      </c>
      <c r="IJ51" s="176" t="s">
        <v>14</v>
      </c>
      <c r="IK51" s="173">
        <v>44355</v>
      </c>
      <c r="IL51" s="183" t="s">
        <v>3773</v>
      </c>
      <c r="IM51" s="183">
        <v>3</v>
      </c>
      <c r="IN51" s="183" t="s">
        <v>3205</v>
      </c>
      <c r="IO51" s="183" t="s">
        <v>21</v>
      </c>
      <c r="IP51" s="183">
        <v>2</v>
      </c>
      <c r="IQ51" s="183" t="s">
        <v>14</v>
      </c>
      <c r="IR51" s="183" t="s">
        <v>14</v>
      </c>
      <c r="IS51" s="184">
        <v>44355</v>
      </c>
    </row>
    <row r="52" spans="1:253" s="276" customFormat="1" ht="12.75" customHeight="1" x14ac:dyDescent="0.25">
      <c r="A52" s="276" t="s">
        <v>203</v>
      </c>
      <c r="B52" s="276" t="s">
        <v>7420</v>
      </c>
      <c r="C52" s="276" t="s">
        <v>204</v>
      </c>
      <c r="D52" s="276" t="s">
        <v>205</v>
      </c>
      <c r="E52" s="276" t="s">
        <v>6997</v>
      </c>
      <c r="F52" s="276" t="s">
        <v>3117</v>
      </c>
      <c r="G52" s="171">
        <v>7400000</v>
      </c>
      <c r="H52" s="172" t="s">
        <v>3114</v>
      </c>
      <c r="I52" s="172" t="s">
        <v>21</v>
      </c>
      <c r="J52" s="172">
        <v>2</v>
      </c>
      <c r="K52" s="172" t="s">
        <v>3116</v>
      </c>
      <c r="L52" s="172" t="s">
        <v>3115</v>
      </c>
      <c r="M52" s="173">
        <v>44285</v>
      </c>
      <c r="N52" s="182" t="s">
        <v>1866</v>
      </c>
      <c r="O52" s="174">
        <v>1759540</v>
      </c>
      <c r="P52" s="174" t="s">
        <v>1863</v>
      </c>
      <c r="Q52" s="174" t="s">
        <v>41</v>
      </c>
      <c r="R52" s="174">
        <v>1</v>
      </c>
      <c r="S52" s="174" t="s">
        <v>1865</v>
      </c>
      <c r="T52" s="174" t="s">
        <v>1864</v>
      </c>
      <c r="U52" s="175">
        <v>43950</v>
      </c>
      <c r="V52" s="182" t="s">
        <v>3119</v>
      </c>
      <c r="W52" s="172">
        <v>7400000</v>
      </c>
      <c r="X52" s="172" t="s">
        <v>3114</v>
      </c>
      <c r="Y52" s="172" t="s">
        <v>21</v>
      </c>
      <c r="Z52" s="172">
        <v>2</v>
      </c>
      <c r="AA52" s="172" t="s">
        <v>3118</v>
      </c>
      <c r="AB52" s="172" t="s">
        <v>3115</v>
      </c>
      <c r="AC52" s="173">
        <v>44285</v>
      </c>
      <c r="AD52" s="182" t="s">
        <v>1869</v>
      </c>
      <c r="AE52" s="180">
        <v>1800000</v>
      </c>
      <c r="AF52" s="180" t="s">
        <v>1867</v>
      </c>
      <c r="AG52" s="180" t="s">
        <v>21</v>
      </c>
      <c r="AH52" s="180">
        <v>2</v>
      </c>
      <c r="AI52" s="180" t="s">
        <v>1868</v>
      </c>
      <c r="AJ52" s="180" t="s">
        <v>1860</v>
      </c>
      <c r="AK52" s="181">
        <v>43950</v>
      </c>
      <c r="AL52" s="182" t="s">
        <v>4800</v>
      </c>
      <c r="AM52" s="172">
        <v>1522000</v>
      </c>
      <c r="AN52" s="172" t="s">
        <v>4797</v>
      </c>
      <c r="AO52" s="172" t="s">
        <v>21</v>
      </c>
      <c r="AP52" s="172">
        <v>2</v>
      </c>
      <c r="AQ52" s="172" t="s">
        <v>4799</v>
      </c>
      <c r="AR52" s="172" t="s">
        <v>4798</v>
      </c>
      <c r="AS52" s="173">
        <v>44412</v>
      </c>
      <c r="AT52" s="183" t="s">
        <v>1359</v>
      </c>
      <c r="AU52" s="180" t="s">
        <v>14</v>
      </c>
      <c r="AV52" s="180" t="s">
        <v>14</v>
      </c>
      <c r="AW52" s="180" t="s">
        <v>14</v>
      </c>
      <c r="AX52" s="180" t="s">
        <v>14</v>
      </c>
      <c r="AY52" s="180" t="s">
        <v>1358</v>
      </c>
      <c r="AZ52" s="180" t="s">
        <v>14</v>
      </c>
      <c r="BA52" s="181">
        <v>43767</v>
      </c>
      <c r="BB52" s="182" t="s">
        <v>209</v>
      </c>
      <c r="BC52" s="172" t="s">
        <v>14</v>
      </c>
      <c r="BD52" s="172">
        <v>0</v>
      </c>
      <c r="BE52" s="172" t="s">
        <v>14</v>
      </c>
      <c r="BF52" s="172" t="s">
        <v>14</v>
      </c>
      <c r="BG52" s="172" t="s">
        <v>15</v>
      </c>
      <c r="BH52" s="172">
        <v>0</v>
      </c>
      <c r="BI52" s="173">
        <v>43503</v>
      </c>
      <c r="BJ52" s="183" t="s">
        <v>4818</v>
      </c>
      <c r="BK52" s="183">
        <v>899</v>
      </c>
      <c r="BL52" s="183" t="s">
        <v>4815</v>
      </c>
      <c r="BM52" s="183" t="s">
        <v>21</v>
      </c>
      <c r="BN52" s="183">
        <v>2</v>
      </c>
      <c r="BO52" s="183" t="s">
        <v>4817</v>
      </c>
      <c r="BP52" s="180" t="s">
        <v>4816</v>
      </c>
      <c r="BQ52" s="184">
        <v>44412</v>
      </c>
      <c r="BR52" s="182" t="s">
        <v>206</v>
      </c>
      <c r="BS52" s="176" t="s">
        <v>14</v>
      </c>
      <c r="BT52" s="176">
        <v>0</v>
      </c>
      <c r="BU52" s="176" t="s">
        <v>14</v>
      </c>
      <c r="BV52" s="176" t="s">
        <v>14</v>
      </c>
      <c r="BW52" s="176" t="s">
        <v>15</v>
      </c>
      <c r="BX52" s="176">
        <v>0</v>
      </c>
      <c r="BY52" s="173">
        <v>43503</v>
      </c>
      <c r="BZ52" s="183" t="s">
        <v>207</v>
      </c>
      <c r="CA52" s="183" t="s">
        <v>14</v>
      </c>
      <c r="CB52" s="183">
        <v>0</v>
      </c>
      <c r="CC52" s="183" t="s">
        <v>14</v>
      </c>
      <c r="CD52" s="183" t="s">
        <v>14</v>
      </c>
      <c r="CE52" s="183" t="s">
        <v>15</v>
      </c>
      <c r="CF52" s="183">
        <v>0</v>
      </c>
      <c r="CG52" s="184">
        <v>43503</v>
      </c>
      <c r="CH52" s="182" t="s">
        <v>7766</v>
      </c>
      <c r="CI52" s="183" t="e">
        <v>#N/A</v>
      </c>
      <c r="CJ52" s="183" t="e">
        <v>#N/A</v>
      </c>
      <c r="CK52" s="183" t="e">
        <v>#N/A</v>
      </c>
      <c r="CL52" s="183" t="e">
        <v>#N/A</v>
      </c>
      <c r="CM52" s="183" t="e">
        <v>#N/A</v>
      </c>
      <c r="CN52" s="183" t="e">
        <v>#N/A</v>
      </c>
      <c r="CO52" s="185" t="e">
        <v>#N/A</v>
      </c>
      <c r="CP52" s="183" t="s">
        <v>208</v>
      </c>
      <c r="CQ52" s="176" t="s">
        <v>14</v>
      </c>
      <c r="CR52" s="176">
        <v>0</v>
      </c>
      <c r="CS52" s="176" t="s">
        <v>14</v>
      </c>
      <c r="CT52" s="176" t="s">
        <v>14</v>
      </c>
      <c r="CU52" s="176" t="s">
        <v>15</v>
      </c>
      <c r="CV52" s="176">
        <v>0</v>
      </c>
      <c r="CW52" s="173">
        <v>43503</v>
      </c>
      <c r="CX52" s="183" t="s">
        <v>3123</v>
      </c>
      <c r="CY52" s="180">
        <v>1300000</v>
      </c>
      <c r="CZ52" s="180" t="s">
        <v>3114</v>
      </c>
      <c r="DA52" s="180" t="s">
        <v>21</v>
      </c>
      <c r="DB52" s="180">
        <v>2</v>
      </c>
      <c r="DC52" s="180" t="s">
        <v>3122</v>
      </c>
      <c r="DD52" s="180" t="s">
        <v>3115</v>
      </c>
      <c r="DE52" s="186">
        <v>44286</v>
      </c>
      <c r="DF52" s="182" t="s">
        <v>3124</v>
      </c>
      <c r="DG52" s="172">
        <v>4900000</v>
      </c>
      <c r="DH52" s="176" t="s">
        <v>3114</v>
      </c>
      <c r="DI52" s="176" t="s">
        <v>21</v>
      </c>
      <c r="DJ52" s="176">
        <v>2</v>
      </c>
      <c r="DK52" s="176" t="s">
        <v>3122</v>
      </c>
      <c r="DL52" s="176" t="s">
        <v>3115</v>
      </c>
      <c r="DM52" s="173">
        <v>44286</v>
      </c>
      <c r="DN52" s="183" t="s">
        <v>3125</v>
      </c>
      <c r="DO52" s="180">
        <v>1200000</v>
      </c>
      <c r="DP52" s="183" t="s">
        <v>3114</v>
      </c>
      <c r="DQ52" s="183" t="s">
        <v>21</v>
      </c>
      <c r="DR52" s="183">
        <v>2</v>
      </c>
      <c r="DS52" s="183" t="s">
        <v>3122</v>
      </c>
      <c r="DT52" s="183" t="s">
        <v>3115</v>
      </c>
      <c r="DU52" s="184">
        <v>44286</v>
      </c>
      <c r="DV52" s="182" t="s">
        <v>3126</v>
      </c>
      <c r="DW52" s="172">
        <v>871000</v>
      </c>
      <c r="DX52" s="176" t="s">
        <v>3114</v>
      </c>
      <c r="DY52" s="176" t="s">
        <v>21</v>
      </c>
      <c r="DZ52" s="176">
        <v>2</v>
      </c>
      <c r="EA52" s="176" t="s">
        <v>3122</v>
      </c>
      <c r="EB52" s="176" t="s">
        <v>3115</v>
      </c>
      <c r="EC52" s="173">
        <v>44286</v>
      </c>
      <c r="ED52" s="183" t="s">
        <v>3127</v>
      </c>
      <c r="EE52" s="180">
        <v>273000</v>
      </c>
      <c r="EF52" s="183" t="s">
        <v>3114</v>
      </c>
      <c r="EG52" s="183" t="s">
        <v>21</v>
      </c>
      <c r="EH52" s="183">
        <v>2</v>
      </c>
      <c r="EI52" s="183" t="s">
        <v>3122</v>
      </c>
      <c r="EJ52" s="183" t="s">
        <v>3115</v>
      </c>
      <c r="EK52" s="184">
        <v>44286</v>
      </c>
      <c r="EL52" s="182" t="s">
        <v>3128</v>
      </c>
      <c r="EM52" s="172">
        <v>156000</v>
      </c>
      <c r="EN52" s="176" t="s">
        <v>3114</v>
      </c>
      <c r="EO52" s="176" t="s">
        <v>21</v>
      </c>
      <c r="EP52" s="176">
        <v>2</v>
      </c>
      <c r="EQ52" s="176" t="s">
        <v>3122</v>
      </c>
      <c r="ER52" s="176" t="s">
        <v>3115</v>
      </c>
      <c r="ES52" s="173">
        <v>44286</v>
      </c>
      <c r="ET52" s="183" t="s">
        <v>4819</v>
      </c>
      <c r="EU52" s="183">
        <v>899</v>
      </c>
      <c r="EV52" s="183" t="s">
        <v>4815</v>
      </c>
      <c r="EW52" s="183" t="s">
        <v>21</v>
      </c>
      <c r="EX52" s="183">
        <v>2</v>
      </c>
      <c r="EY52" s="183" t="s">
        <v>4817</v>
      </c>
      <c r="EZ52" s="183" t="s">
        <v>4816</v>
      </c>
      <c r="FA52" s="184">
        <v>44412</v>
      </c>
      <c r="FB52" s="182" t="s">
        <v>1862</v>
      </c>
      <c r="FC52" s="176">
        <v>5</v>
      </c>
      <c r="FD52" s="176" t="s">
        <v>1795</v>
      </c>
      <c r="FE52" s="176" t="s">
        <v>41</v>
      </c>
      <c r="FF52" s="176">
        <v>1</v>
      </c>
      <c r="FG52" s="176" t="s">
        <v>1861</v>
      </c>
      <c r="FH52" s="176" t="s">
        <v>1860</v>
      </c>
      <c r="FI52" s="173">
        <v>43950</v>
      </c>
      <c r="FJ52" s="182" t="s">
        <v>2029</v>
      </c>
      <c r="FK52" s="183">
        <v>198000</v>
      </c>
      <c r="FL52" s="183" t="s">
        <v>2026</v>
      </c>
      <c r="FM52" s="183" t="s">
        <v>59</v>
      </c>
      <c r="FN52" s="183">
        <v>3</v>
      </c>
      <c r="FO52" s="183" t="s">
        <v>2028</v>
      </c>
      <c r="FP52" s="180" t="s">
        <v>2027</v>
      </c>
      <c r="FQ52" s="181">
        <v>44015</v>
      </c>
      <c r="FR52" s="182" t="s">
        <v>2030</v>
      </c>
      <c r="FS52" s="176">
        <v>633000</v>
      </c>
      <c r="FT52" s="176" t="s">
        <v>2026</v>
      </c>
      <c r="FU52" s="176" t="s">
        <v>59</v>
      </c>
      <c r="FV52" s="176">
        <v>3</v>
      </c>
      <c r="FW52" s="176" t="s">
        <v>2028</v>
      </c>
      <c r="FX52" s="176" t="s">
        <v>2027</v>
      </c>
      <c r="FY52" s="173">
        <v>44015</v>
      </c>
      <c r="FZ52" s="183" t="s">
        <v>3597</v>
      </c>
      <c r="GA52" s="183">
        <v>1</v>
      </c>
      <c r="GB52" s="183" t="s">
        <v>3205</v>
      </c>
      <c r="GC52" s="183" t="s">
        <v>21</v>
      </c>
      <c r="GD52" s="183">
        <v>2</v>
      </c>
      <c r="GE52" s="183" t="s">
        <v>14</v>
      </c>
      <c r="GF52" s="183" t="s">
        <v>14</v>
      </c>
      <c r="GG52" s="184">
        <v>44353</v>
      </c>
      <c r="GH52" s="182" t="s">
        <v>3603</v>
      </c>
      <c r="GI52" s="176">
        <v>3</v>
      </c>
      <c r="GJ52" s="176" t="s">
        <v>3205</v>
      </c>
      <c r="GK52" s="176" t="s">
        <v>21</v>
      </c>
      <c r="GL52" s="176">
        <v>2</v>
      </c>
      <c r="GM52" s="176" t="s">
        <v>14</v>
      </c>
      <c r="GN52" s="176" t="s">
        <v>14</v>
      </c>
      <c r="GO52" s="173">
        <v>44353</v>
      </c>
      <c r="GP52" s="183" t="s">
        <v>3598</v>
      </c>
      <c r="GQ52" s="183">
        <v>0</v>
      </c>
      <c r="GR52" s="183" t="s">
        <v>3205</v>
      </c>
      <c r="GS52" s="183" t="s">
        <v>21</v>
      </c>
      <c r="GT52" s="183">
        <v>2</v>
      </c>
      <c r="GU52" s="183" t="s">
        <v>14</v>
      </c>
      <c r="GV52" s="183" t="s">
        <v>14</v>
      </c>
      <c r="GW52" s="184">
        <v>44353</v>
      </c>
      <c r="GX52" s="182" t="s">
        <v>3604</v>
      </c>
      <c r="GY52" s="176">
        <v>0</v>
      </c>
      <c r="GZ52" s="176" t="s">
        <v>3205</v>
      </c>
      <c r="HA52" s="176" t="s">
        <v>21</v>
      </c>
      <c r="HB52" s="176">
        <v>2</v>
      </c>
      <c r="HC52" s="176" t="s">
        <v>14</v>
      </c>
      <c r="HD52" s="176" t="s">
        <v>14</v>
      </c>
      <c r="HE52" s="173">
        <v>44353</v>
      </c>
      <c r="HF52" s="183" t="s">
        <v>3596</v>
      </c>
      <c r="HG52" s="183">
        <v>2</v>
      </c>
      <c r="HH52" s="183" t="s">
        <v>3205</v>
      </c>
      <c r="HI52" s="183" t="s">
        <v>21</v>
      </c>
      <c r="HJ52" s="183">
        <v>2</v>
      </c>
      <c r="HK52" s="183" t="s">
        <v>14</v>
      </c>
      <c r="HL52" s="183" t="s">
        <v>14</v>
      </c>
      <c r="HM52" s="184">
        <v>44353</v>
      </c>
      <c r="HN52" s="182" t="s">
        <v>3602</v>
      </c>
      <c r="HO52" s="176">
        <v>2</v>
      </c>
      <c r="HP52" s="176" t="s">
        <v>3205</v>
      </c>
      <c r="HQ52" s="176" t="s">
        <v>21</v>
      </c>
      <c r="HR52" s="176">
        <v>2</v>
      </c>
      <c r="HS52" s="176" t="s">
        <v>14</v>
      </c>
      <c r="HT52" s="176" t="s">
        <v>14</v>
      </c>
      <c r="HU52" s="173">
        <v>44353</v>
      </c>
      <c r="HV52" s="183" t="s">
        <v>3599</v>
      </c>
      <c r="HW52" s="183">
        <v>1</v>
      </c>
      <c r="HX52" s="183" t="s">
        <v>3205</v>
      </c>
      <c r="HY52" s="183" t="s">
        <v>21</v>
      </c>
      <c r="HZ52" s="183">
        <v>2</v>
      </c>
      <c r="IA52" s="183" t="s">
        <v>14</v>
      </c>
      <c r="IB52" s="183" t="s">
        <v>14</v>
      </c>
      <c r="IC52" s="184">
        <v>44353</v>
      </c>
      <c r="ID52" s="182" t="s">
        <v>3601</v>
      </c>
      <c r="IE52" s="176">
        <v>1</v>
      </c>
      <c r="IF52" s="176" t="s">
        <v>3205</v>
      </c>
      <c r="IG52" s="176" t="s">
        <v>21</v>
      </c>
      <c r="IH52" s="176">
        <v>2</v>
      </c>
      <c r="II52" s="176" t="s">
        <v>14</v>
      </c>
      <c r="IJ52" s="176" t="s">
        <v>14</v>
      </c>
      <c r="IK52" s="173">
        <v>44353</v>
      </c>
      <c r="IL52" s="183" t="s">
        <v>3600</v>
      </c>
      <c r="IM52" s="183">
        <v>3</v>
      </c>
      <c r="IN52" s="183" t="s">
        <v>3205</v>
      </c>
      <c r="IO52" s="183" t="s">
        <v>21</v>
      </c>
      <c r="IP52" s="183">
        <v>2</v>
      </c>
      <c r="IQ52" s="183" t="s">
        <v>14</v>
      </c>
      <c r="IR52" s="183" t="s">
        <v>14</v>
      </c>
      <c r="IS52" s="184">
        <v>44353</v>
      </c>
    </row>
    <row r="53" spans="1:253" s="276" customFormat="1" ht="12.75" customHeight="1" x14ac:dyDescent="0.25">
      <c r="A53" s="276" t="s">
        <v>210</v>
      </c>
      <c r="B53" s="276" t="s">
        <v>7413</v>
      </c>
      <c r="C53" s="276" t="s">
        <v>211</v>
      </c>
      <c r="D53" s="276" t="s">
        <v>205</v>
      </c>
      <c r="E53" s="276" t="s">
        <v>6997</v>
      </c>
      <c r="F53" s="276" t="s">
        <v>3120</v>
      </c>
      <c r="G53" s="171">
        <v>7400000</v>
      </c>
      <c r="H53" s="172" t="s">
        <v>3114</v>
      </c>
      <c r="I53" s="172" t="s">
        <v>21</v>
      </c>
      <c r="J53" s="172">
        <v>2</v>
      </c>
      <c r="K53" s="172" t="s">
        <v>3116</v>
      </c>
      <c r="L53" s="172" t="s">
        <v>3115</v>
      </c>
      <c r="M53" s="173">
        <v>44285</v>
      </c>
      <c r="N53" s="182" t="s">
        <v>2080</v>
      </c>
      <c r="O53" s="174">
        <v>1759540</v>
      </c>
      <c r="P53" s="174" t="s">
        <v>2077</v>
      </c>
      <c r="Q53" s="174" t="s">
        <v>41</v>
      </c>
      <c r="R53" s="174">
        <v>1</v>
      </c>
      <c r="S53" s="174" t="s">
        <v>2079</v>
      </c>
      <c r="T53" s="174" t="s">
        <v>2078</v>
      </c>
      <c r="U53" s="175">
        <v>44102</v>
      </c>
      <c r="V53" s="182" t="s">
        <v>3121</v>
      </c>
      <c r="W53" s="172">
        <v>7400000</v>
      </c>
      <c r="X53" s="172" t="s">
        <v>3114</v>
      </c>
      <c r="Y53" s="172" t="s">
        <v>21</v>
      </c>
      <c r="Z53" s="172">
        <v>2</v>
      </c>
      <c r="AA53" s="172" t="s">
        <v>3118</v>
      </c>
      <c r="AB53" s="172" t="s">
        <v>3115</v>
      </c>
      <c r="AC53" s="173">
        <v>44285</v>
      </c>
      <c r="AD53" s="182" t="s">
        <v>4806</v>
      </c>
      <c r="AE53" s="180">
        <v>634000</v>
      </c>
      <c r="AF53" s="180" t="s">
        <v>4801</v>
      </c>
      <c r="AG53" s="180" t="s">
        <v>21</v>
      </c>
      <c r="AH53" s="180">
        <v>2</v>
      </c>
      <c r="AI53" s="180" t="s">
        <v>4805</v>
      </c>
      <c r="AJ53" s="180" t="s">
        <v>4802</v>
      </c>
      <c r="AK53" s="181">
        <v>44412</v>
      </c>
      <c r="AL53" s="182" t="s">
        <v>4804</v>
      </c>
      <c r="AM53" s="172">
        <v>634000</v>
      </c>
      <c r="AN53" s="172" t="s">
        <v>4801</v>
      </c>
      <c r="AO53" s="172" t="s">
        <v>21</v>
      </c>
      <c r="AP53" s="172">
        <v>2</v>
      </c>
      <c r="AQ53" s="172" t="s">
        <v>4803</v>
      </c>
      <c r="AR53" s="172" t="s">
        <v>4802</v>
      </c>
      <c r="AS53" s="173">
        <v>44412</v>
      </c>
      <c r="AT53" s="183" t="s">
        <v>216</v>
      </c>
      <c r="AU53" s="180" t="s">
        <v>14</v>
      </c>
      <c r="AV53" s="180">
        <v>0</v>
      </c>
      <c r="AW53" s="180" t="s">
        <v>14</v>
      </c>
      <c r="AX53" s="180" t="s">
        <v>14</v>
      </c>
      <c r="AY53" s="180" t="s">
        <v>15</v>
      </c>
      <c r="AZ53" s="180">
        <v>0</v>
      </c>
      <c r="BA53" s="181">
        <v>43503</v>
      </c>
      <c r="BB53" s="182" t="s">
        <v>215</v>
      </c>
      <c r="BC53" s="172" t="s">
        <v>14</v>
      </c>
      <c r="BD53" s="172">
        <v>0</v>
      </c>
      <c r="BE53" s="172" t="s">
        <v>14</v>
      </c>
      <c r="BF53" s="172" t="s">
        <v>14</v>
      </c>
      <c r="BG53" s="172" t="s">
        <v>15</v>
      </c>
      <c r="BH53" s="172">
        <v>0</v>
      </c>
      <c r="BI53" s="173">
        <v>43503</v>
      </c>
      <c r="BJ53" s="183" t="s">
        <v>4823</v>
      </c>
      <c r="BK53" s="183">
        <v>849</v>
      </c>
      <c r="BL53" s="183" t="s">
        <v>4820</v>
      </c>
      <c r="BM53" s="183" t="s">
        <v>21</v>
      </c>
      <c r="BN53" s="183">
        <v>2</v>
      </c>
      <c r="BO53" s="183" t="s">
        <v>4822</v>
      </c>
      <c r="BP53" s="180" t="s">
        <v>4821</v>
      </c>
      <c r="BQ53" s="184">
        <v>44412</v>
      </c>
      <c r="BR53" s="182" t="s">
        <v>212</v>
      </c>
      <c r="BS53" s="176" t="s">
        <v>14</v>
      </c>
      <c r="BT53" s="176">
        <v>0</v>
      </c>
      <c r="BU53" s="176" t="s">
        <v>14</v>
      </c>
      <c r="BV53" s="176" t="s">
        <v>14</v>
      </c>
      <c r="BW53" s="176" t="s">
        <v>15</v>
      </c>
      <c r="BX53" s="176">
        <v>0</v>
      </c>
      <c r="BY53" s="173">
        <v>43503</v>
      </c>
      <c r="BZ53" s="183" t="s">
        <v>213</v>
      </c>
      <c r="CA53" s="183" t="s">
        <v>14</v>
      </c>
      <c r="CB53" s="183">
        <v>0</v>
      </c>
      <c r="CC53" s="183" t="s">
        <v>14</v>
      </c>
      <c r="CD53" s="183" t="s">
        <v>14</v>
      </c>
      <c r="CE53" s="183" t="s">
        <v>15</v>
      </c>
      <c r="CF53" s="183">
        <v>0</v>
      </c>
      <c r="CG53" s="184">
        <v>43503</v>
      </c>
      <c r="CH53" s="182" t="s">
        <v>7767</v>
      </c>
      <c r="CI53" s="183" t="e">
        <v>#N/A</v>
      </c>
      <c r="CJ53" s="183" t="e">
        <v>#N/A</v>
      </c>
      <c r="CK53" s="183" t="e">
        <v>#N/A</v>
      </c>
      <c r="CL53" s="183" t="e">
        <v>#N/A</v>
      </c>
      <c r="CM53" s="183" t="e">
        <v>#N/A</v>
      </c>
      <c r="CN53" s="183" t="e">
        <v>#N/A</v>
      </c>
      <c r="CO53" s="185" t="e">
        <v>#N/A</v>
      </c>
      <c r="CP53" s="183" t="s">
        <v>214</v>
      </c>
      <c r="CQ53" s="176" t="s">
        <v>14</v>
      </c>
      <c r="CR53" s="176">
        <v>0</v>
      </c>
      <c r="CS53" s="176" t="s">
        <v>14</v>
      </c>
      <c r="CT53" s="176" t="s">
        <v>14</v>
      </c>
      <c r="CU53" s="176" t="s">
        <v>15</v>
      </c>
      <c r="CV53" s="176">
        <v>0</v>
      </c>
      <c r="CW53" s="173">
        <v>43503</v>
      </c>
      <c r="CX53" s="183" t="s">
        <v>3129</v>
      </c>
      <c r="CY53" s="180">
        <v>348000</v>
      </c>
      <c r="CZ53" s="180" t="s">
        <v>4807</v>
      </c>
      <c r="DA53" s="180" t="s">
        <v>21</v>
      </c>
      <c r="DB53" s="180">
        <v>2</v>
      </c>
      <c r="DC53" s="180" t="s">
        <v>4809</v>
      </c>
      <c r="DD53" s="180" t="s">
        <v>4808</v>
      </c>
      <c r="DE53" s="186">
        <v>44412</v>
      </c>
      <c r="DF53" s="182" t="s">
        <v>4810</v>
      </c>
      <c r="DG53" s="172">
        <v>6766000</v>
      </c>
      <c r="DH53" s="176" t="s">
        <v>4807</v>
      </c>
      <c r="DI53" s="176" t="s">
        <v>21</v>
      </c>
      <c r="DJ53" s="176">
        <v>2</v>
      </c>
      <c r="DK53" s="176" t="s">
        <v>4809</v>
      </c>
      <c r="DL53" s="176" t="s">
        <v>4808</v>
      </c>
      <c r="DM53" s="173">
        <v>44412</v>
      </c>
      <c r="DN53" s="183" t="s">
        <v>4811</v>
      </c>
      <c r="DO53" s="180">
        <v>286000</v>
      </c>
      <c r="DP53" s="183" t="s">
        <v>4807</v>
      </c>
      <c r="DQ53" s="183" t="s">
        <v>21</v>
      </c>
      <c r="DR53" s="183">
        <v>2</v>
      </c>
      <c r="DS53" s="183" t="s">
        <v>4809</v>
      </c>
      <c r="DT53" s="183" t="s">
        <v>4808</v>
      </c>
      <c r="DU53" s="184">
        <v>44412</v>
      </c>
      <c r="DV53" s="182" t="s">
        <v>4812</v>
      </c>
      <c r="DW53" s="172">
        <v>65000</v>
      </c>
      <c r="DX53" s="176" t="s">
        <v>4807</v>
      </c>
      <c r="DY53" s="176" t="s">
        <v>21</v>
      </c>
      <c r="DZ53" s="176">
        <v>2</v>
      </c>
      <c r="EA53" s="176" t="s">
        <v>4809</v>
      </c>
      <c r="EB53" s="176" t="s">
        <v>4808</v>
      </c>
      <c r="EC53" s="173">
        <v>44412</v>
      </c>
      <c r="ED53" s="183" t="s">
        <v>4813</v>
      </c>
      <c r="EE53" s="180">
        <v>277000</v>
      </c>
      <c r="EF53" s="183" t="s">
        <v>4807</v>
      </c>
      <c r="EG53" s="183" t="s">
        <v>21</v>
      </c>
      <c r="EH53" s="183">
        <v>2</v>
      </c>
      <c r="EI53" s="183" t="s">
        <v>4809</v>
      </c>
      <c r="EJ53" s="183" t="s">
        <v>4808</v>
      </c>
      <c r="EK53" s="184">
        <v>44412</v>
      </c>
      <c r="EL53" s="182" t="s">
        <v>4814</v>
      </c>
      <c r="EM53" s="172">
        <v>6000</v>
      </c>
      <c r="EN53" s="176" t="s">
        <v>4807</v>
      </c>
      <c r="EO53" s="176" t="s">
        <v>21</v>
      </c>
      <c r="EP53" s="176">
        <v>2</v>
      </c>
      <c r="EQ53" s="176" t="s">
        <v>4809</v>
      </c>
      <c r="ER53" s="176" t="s">
        <v>4808</v>
      </c>
      <c r="ES53" s="173">
        <v>44412</v>
      </c>
      <c r="ET53" s="183" t="s">
        <v>4824</v>
      </c>
      <c r="EU53" s="183">
        <v>899</v>
      </c>
      <c r="EV53" s="183" t="s">
        <v>4815</v>
      </c>
      <c r="EW53" s="183" t="s">
        <v>21</v>
      </c>
      <c r="EX53" s="183">
        <v>2</v>
      </c>
      <c r="EY53" s="183" t="s">
        <v>4817</v>
      </c>
      <c r="EZ53" s="183" t="s">
        <v>4816</v>
      </c>
      <c r="FA53" s="184">
        <v>44412</v>
      </c>
      <c r="FB53" s="182" t="s">
        <v>1872</v>
      </c>
      <c r="FC53" s="176">
        <v>2</v>
      </c>
      <c r="FD53" s="176" t="s">
        <v>1795</v>
      </c>
      <c r="FE53" s="176" t="s">
        <v>41</v>
      </c>
      <c r="FF53" s="176">
        <v>1</v>
      </c>
      <c r="FG53" s="176" t="s">
        <v>1871</v>
      </c>
      <c r="FH53" s="176" t="s">
        <v>1870</v>
      </c>
      <c r="FI53" s="173">
        <v>43950</v>
      </c>
      <c r="FJ53" s="182" t="s">
        <v>2032</v>
      </c>
      <c r="FK53" s="183">
        <v>79000</v>
      </c>
      <c r="FL53" s="183" t="s">
        <v>2026</v>
      </c>
      <c r="FM53" s="183" t="s">
        <v>59</v>
      </c>
      <c r="FN53" s="183">
        <v>3</v>
      </c>
      <c r="FO53" s="183" t="s">
        <v>2031</v>
      </c>
      <c r="FP53" s="180" t="s">
        <v>2027</v>
      </c>
      <c r="FQ53" s="181">
        <v>44015</v>
      </c>
      <c r="FR53" s="182" t="s">
        <v>2033</v>
      </c>
      <c r="FS53" s="176">
        <v>229000</v>
      </c>
      <c r="FT53" s="176" t="s">
        <v>2026</v>
      </c>
      <c r="FU53" s="176" t="s">
        <v>59</v>
      </c>
      <c r="FV53" s="176">
        <v>3</v>
      </c>
      <c r="FW53" s="176" t="s">
        <v>2031</v>
      </c>
      <c r="FX53" s="176" t="s">
        <v>2027</v>
      </c>
      <c r="FY53" s="173">
        <v>44015</v>
      </c>
      <c r="FZ53" s="183" t="s">
        <v>3439</v>
      </c>
      <c r="GA53" s="183">
        <v>1</v>
      </c>
      <c r="GB53" s="183" t="s">
        <v>3205</v>
      </c>
      <c r="GC53" s="183" t="s">
        <v>21</v>
      </c>
      <c r="GD53" s="183">
        <v>2</v>
      </c>
      <c r="GE53" s="183" t="s">
        <v>14</v>
      </c>
      <c r="GF53" s="183" t="s">
        <v>14</v>
      </c>
      <c r="GG53" s="184">
        <v>44349</v>
      </c>
      <c r="GH53" s="182" t="s">
        <v>3445</v>
      </c>
      <c r="GI53" s="176">
        <v>3</v>
      </c>
      <c r="GJ53" s="176" t="s">
        <v>3205</v>
      </c>
      <c r="GK53" s="176" t="s">
        <v>21</v>
      </c>
      <c r="GL53" s="176">
        <v>2</v>
      </c>
      <c r="GM53" s="176" t="s">
        <v>14</v>
      </c>
      <c r="GN53" s="176" t="s">
        <v>14</v>
      </c>
      <c r="GO53" s="173">
        <v>44349</v>
      </c>
      <c r="GP53" s="183" t="s">
        <v>3440</v>
      </c>
      <c r="GQ53" s="183">
        <v>0</v>
      </c>
      <c r="GR53" s="183" t="s">
        <v>3205</v>
      </c>
      <c r="GS53" s="183" t="s">
        <v>21</v>
      </c>
      <c r="GT53" s="183">
        <v>2</v>
      </c>
      <c r="GU53" s="183" t="s">
        <v>14</v>
      </c>
      <c r="GV53" s="183" t="s">
        <v>14</v>
      </c>
      <c r="GW53" s="184">
        <v>44349</v>
      </c>
      <c r="GX53" s="182" t="s">
        <v>3446</v>
      </c>
      <c r="GY53" s="176">
        <v>0</v>
      </c>
      <c r="GZ53" s="176" t="s">
        <v>3205</v>
      </c>
      <c r="HA53" s="176" t="s">
        <v>21</v>
      </c>
      <c r="HB53" s="176">
        <v>2</v>
      </c>
      <c r="HC53" s="176" t="s">
        <v>14</v>
      </c>
      <c r="HD53" s="176" t="s">
        <v>14</v>
      </c>
      <c r="HE53" s="173">
        <v>44349</v>
      </c>
      <c r="HF53" s="183" t="s">
        <v>3438</v>
      </c>
      <c r="HG53" s="183">
        <v>2</v>
      </c>
      <c r="HH53" s="183" t="s">
        <v>3205</v>
      </c>
      <c r="HI53" s="183" t="s">
        <v>21</v>
      </c>
      <c r="HJ53" s="183">
        <v>2</v>
      </c>
      <c r="HK53" s="183" t="s">
        <v>14</v>
      </c>
      <c r="HL53" s="183" t="s">
        <v>14</v>
      </c>
      <c r="HM53" s="184">
        <v>44349</v>
      </c>
      <c r="HN53" s="182" t="s">
        <v>3444</v>
      </c>
      <c r="HO53" s="176">
        <v>2</v>
      </c>
      <c r="HP53" s="176" t="s">
        <v>3205</v>
      </c>
      <c r="HQ53" s="176" t="s">
        <v>21</v>
      </c>
      <c r="HR53" s="176">
        <v>2</v>
      </c>
      <c r="HS53" s="176" t="s">
        <v>14</v>
      </c>
      <c r="HT53" s="176" t="s">
        <v>14</v>
      </c>
      <c r="HU53" s="173">
        <v>44349</v>
      </c>
      <c r="HV53" s="183" t="s">
        <v>3441</v>
      </c>
      <c r="HW53" s="183">
        <v>1</v>
      </c>
      <c r="HX53" s="183" t="s">
        <v>3205</v>
      </c>
      <c r="HY53" s="183" t="s">
        <v>21</v>
      </c>
      <c r="HZ53" s="183">
        <v>2</v>
      </c>
      <c r="IA53" s="183" t="s">
        <v>14</v>
      </c>
      <c r="IB53" s="183" t="s">
        <v>14</v>
      </c>
      <c r="IC53" s="184">
        <v>44349</v>
      </c>
      <c r="ID53" s="182" t="s">
        <v>3443</v>
      </c>
      <c r="IE53" s="176">
        <v>1</v>
      </c>
      <c r="IF53" s="176" t="s">
        <v>3205</v>
      </c>
      <c r="IG53" s="176" t="s">
        <v>21</v>
      </c>
      <c r="IH53" s="176">
        <v>2</v>
      </c>
      <c r="II53" s="176" t="s">
        <v>14</v>
      </c>
      <c r="IJ53" s="176" t="s">
        <v>14</v>
      </c>
      <c r="IK53" s="173">
        <v>44349</v>
      </c>
      <c r="IL53" s="183" t="s">
        <v>3442</v>
      </c>
      <c r="IM53" s="183">
        <v>3</v>
      </c>
      <c r="IN53" s="183" t="s">
        <v>3205</v>
      </c>
      <c r="IO53" s="183" t="s">
        <v>21</v>
      </c>
      <c r="IP53" s="183">
        <v>2</v>
      </c>
      <c r="IQ53" s="183" t="s">
        <v>14</v>
      </c>
      <c r="IR53" s="183" t="s">
        <v>14</v>
      </c>
      <c r="IS53" s="184">
        <v>44349</v>
      </c>
    </row>
    <row r="54" spans="1:253" s="276" customFormat="1" ht="12.75" customHeight="1" x14ac:dyDescent="0.25">
      <c r="A54" s="276" t="s">
        <v>129</v>
      </c>
      <c r="B54" s="276" t="s">
        <v>7441</v>
      </c>
      <c r="C54" s="276" t="s">
        <v>130</v>
      </c>
      <c r="D54" s="276" t="s">
        <v>131</v>
      </c>
      <c r="E54" s="276" t="s">
        <v>7004</v>
      </c>
      <c r="F54" s="276" t="s">
        <v>5078</v>
      </c>
      <c r="G54" s="171">
        <v>2100000</v>
      </c>
      <c r="H54" s="172" t="s">
        <v>5075</v>
      </c>
      <c r="I54" s="172" t="s">
        <v>21</v>
      </c>
      <c r="J54" s="172">
        <v>2</v>
      </c>
      <c r="K54" s="172" t="s">
        <v>5077</v>
      </c>
      <c r="L54" s="172" t="s">
        <v>5076</v>
      </c>
      <c r="M54" s="173">
        <v>44451</v>
      </c>
      <c r="N54" s="182" t="s">
        <v>5079</v>
      </c>
      <c r="O54" s="174">
        <v>30355</v>
      </c>
      <c r="P54" s="174" t="s">
        <v>4708</v>
      </c>
      <c r="Q54" s="174" t="s">
        <v>21</v>
      </c>
      <c r="R54" s="174">
        <v>2</v>
      </c>
      <c r="S54" s="174" t="s">
        <v>5052</v>
      </c>
      <c r="T54" s="174" t="s">
        <v>4709</v>
      </c>
      <c r="U54" s="175">
        <v>44451</v>
      </c>
      <c r="V54" s="182" t="s">
        <v>6031</v>
      </c>
      <c r="W54" s="172">
        <v>1475000</v>
      </c>
      <c r="X54" s="172" t="s">
        <v>5075</v>
      </c>
      <c r="Y54" s="172" t="s">
        <v>41</v>
      </c>
      <c r="Z54" s="172">
        <v>1</v>
      </c>
      <c r="AA54" s="172" t="s">
        <v>6012</v>
      </c>
      <c r="AB54" s="172" t="s">
        <v>5076</v>
      </c>
      <c r="AC54" s="173">
        <v>44521</v>
      </c>
      <c r="AD54" s="182" t="s">
        <v>6032</v>
      </c>
      <c r="AE54" s="180">
        <v>873000</v>
      </c>
      <c r="AF54" s="180" t="s">
        <v>5075</v>
      </c>
      <c r="AG54" s="180" t="s">
        <v>41</v>
      </c>
      <c r="AH54" s="180">
        <v>1</v>
      </c>
      <c r="AI54" s="180" t="s">
        <v>6014</v>
      </c>
      <c r="AJ54" s="180" t="s">
        <v>5076</v>
      </c>
      <c r="AK54" s="181">
        <v>44521</v>
      </c>
      <c r="AL54" s="182" t="s">
        <v>2152</v>
      </c>
      <c r="AM54" s="172" t="s">
        <v>14</v>
      </c>
      <c r="AN54" s="172" t="s">
        <v>200</v>
      </c>
      <c r="AO54" s="172" t="s">
        <v>59</v>
      </c>
      <c r="AP54" s="172">
        <v>3</v>
      </c>
      <c r="AQ54" s="172" t="s">
        <v>200</v>
      </c>
      <c r="AR54" s="172" t="s">
        <v>200</v>
      </c>
      <c r="AS54" s="173">
        <v>44113</v>
      </c>
      <c r="AT54" s="183" t="s">
        <v>139</v>
      </c>
      <c r="AU54" s="180">
        <v>0</v>
      </c>
      <c r="AV54" s="180">
        <v>0</v>
      </c>
      <c r="AW54" s="180" t="s">
        <v>21</v>
      </c>
      <c r="AX54" s="180">
        <v>2</v>
      </c>
      <c r="AY54" s="180" t="s">
        <v>138</v>
      </c>
      <c r="AZ54" s="180">
        <v>0</v>
      </c>
      <c r="BA54" s="181">
        <v>43495</v>
      </c>
      <c r="BB54" s="182" t="s">
        <v>137</v>
      </c>
      <c r="BC54" s="172">
        <v>0</v>
      </c>
      <c r="BD54" s="172">
        <v>0</v>
      </c>
      <c r="BE54" s="172" t="s">
        <v>21</v>
      </c>
      <c r="BF54" s="172">
        <v>2</v>
      </c>
      <c r="BG54" s="172" t="s">
        <v>136</v>
      </c>
      <c r="BH54" s="172">
        <v>0</v>
      </c>
      <c r="BI54" s="173">
        <v>43495</v>
      </c>
      <c r="BJ54" s="183" t="s">
        <v>6033</v>
      </c>
      <c r="BK54" s="183">
        <v>0</v>
      </c>
      <c r="BL54" s="183" t="s">
        <v>5935</v>
      </c>
      <c r="BM54" s="183" t="s">
        <v>41</v>
      </c>
      <c r="BN54" s="183">
        <v>1</v>
      </c>
      <c r="BO54" s="183" t="s">
        <v>6018</v>
      </c>
      <c r="BP54" s="180" t="s">
        <v>2074</v>
      </c>
      <c r="BQ54" s="184">
        <v>44521</v>
      </c>
      <c r="BR54" s="182" t="s">
        <v>133</v>
      </c>
      <c r="BS54" s="176">
        <v>0</v>
      </c>
      <c r="BT54" s="176">
        <v>0</v>
      </c>
      <c r="BU54" s="176" t="s">
        <v>21</v>
      </c>
      <c r="BV54" s="176">
        <v>2</v>
      </c>
      <c r="BW54" s="176" t="s">
        <v>132</v>
      </c>
      <c r="BX54" s="176">
        <v>0</v>
      </c>
      <c r="BY54" s="173">
        <v>43495</v>
      </c>
      <c r="BZ54" s="183" t="s">
        <v>134</v>
      </c>
      <c r="CA54" s="183">
        <v>0</v>
      </c>
      <c r="CB54" s="183">
        <v>0</v>
      </c>
      <c r="CC54" s="183" t="s">
        <v>21</v>
      </c>
      <c r="CD54" s="183">
        <v>2</v>
      </c>
      <c r="CE54" s="183" t="s">
        <v>132</v>
      </c>
      <c r="CF54" s="183">
        <v>0</v>
      </c>
      <c r="CG54" s="184">
        <v>43495</v>
      </c>
      <c r="CH54" s="182" t="s">
        <v>7768</v>
      </c>
      <c r="CI54" s="183" t="e">
        <v>#N/A</v>
      </c>
      <c r="CJ54" s="183" t="e">
        <v>#N/A</v>
      </c>
      <c r="CK54" s="183" t="e">
        <v>#N/A</v>
      </c>
      <c r="CL54" s="183" t="e">
        <v>#N/A</v>
      </c>
      <c r="CM54" s="183" t="e">
        <v>#N/A</v>
      </c>
      <c r="CN54" s="183" t="e">
        <v>#N/A</v>
      </c>
      <c r="CO54" s="185" t="e">
        <v>#N/A</v>
      </c>
      <c r="CP54" s="183" t="s">
        <v>135</v>
      </c>
      <c r="CQ54" s="176" t="s">
        <v>14</v>
      </c>
      <c r="CR54" s="176">
        <v>0</v>
      </c>
      <c r="CS54" s="176" t="s">
        <v>21</v>
      </c>
      <c r="CT54" s="176">
        <v>2</v>
      </c>
      <c r="CU54" s="176" t="s">
        <v>15</v>
      </c>
      <c r="CV54" s="176">
        <v>0</v>
      </c>
      <c r="CW54" s="173">
        <v>43495</v>
      </c>
      <c r="CX54" s="183" t="s">
        <v>6035</v>
      </c>
      <c r="CY54" s="180">
        <v>312000</v>
      </c>
      <c r="CZ54" s="180" t="s">
        <v>5075</v>
      </c>
      <c r="DA54" s="180" t="s">
        <v>41</v>
      </c>
      <c r="DB54" s="180">
        <v>1</v>
      </c>
      <c r="DC54" s="180" t="s">
        <v>6040</v>
      </c>
      <c r="DD54" s="180" t="s">
        <v>5076</v>
      </c>
      <c r="DE54" s="186">
        <v>44521</v>
      </c>
      <c r="DF54" s="182" t="s">
        <v>6037</v>
      </c>
      <c r="DG54" s="172">
        <v>602000</v>
      </c>
      <c r="DH54" s="176" t="s">
        <v>5075</v>
      </c>
      <c r="DI54" s="176" t="s">
        <v>41</v>
      </c>
      <c r="DJ54" s="176">
        <v>1</v>
      </c>
      <c r="DK54" s="176" t="s">
        <v>6036</v>
      </c>
      <c r="DL54" s="176" t="s">
        <v>5076</v>
      </c>
      <c r="DM54" s="173">
        <v>44521</v>
      </c>
      <c r="DN54" s="183" t="s">
        <v>6039</v>
      </c>
      <c r="DO54" s="180">
        <v>561000</v>
      </c>
      <c r="DP54" s="183" t="s">
        <v>5075</v>
      </c>
      <c r="DQ54" s="183" t="s">
        <v>41</v>
      </c>
      <c r="DR54" s="183">
        <v>1</v>
      </c>
      <c r="DS54" s="183" t="s">
        <v>6038</v>
      </c>
      <c r="DT54" s="183" t="s">
        <v>5076</v>
      </c>
      <c r="DU54" s="184">
        <v>44521</v>
      </c>
      <c r="DV54" s="182" t="s">
        <v>6041</v>
      </c>
      <c r="DW54" s="172">
        <v>312000</v>
      </c>
      <c r="DX54" s="176" t="s">
        <v>5075</v>
      </c>
      <c r="DY54" s="176" t="s">
        <v>41</v>
      </c>
      <c r="DZ54" s="176">
        <v>1</v>
      </c>
      <c r="EA54" s="176" t="s">
        <v>6040</v>
      </c>
      <c r="EB54" s="176" t="s">
        <v>5076</v>
      </c>
      <c r="EC54" s="173">
        <v>44521</v>
      </c>
      <c r="ED54" s="183" t="s">
        <v>6043</v>
      </c>
      <c r="EE54" s="180">
        <v>0</v>
      </c>
      <c r="EF54" s="183" t="s">
        <v>5075</v>
      </c>
      <c r="EG54" s="183" t="s">
        <v>41</v>
      </c>
      <c r="EH54" s="183">
        <v>1</v>
      </c>
      <c r="EI54" s="183" t="s">
        <v>6042</v>
      </c>
      <c r="EJ54" s="183" t="s">
        <v>5076</v>
      </c>
      <c r="EK54" s="184">
        <v>44521</v>
      </c>
      <c r="EL54" s="182" t="s">
        <v>6045</v>
      </c>
      <c r="EM54" s="172">
        <v>0</v>
      </c>
      <c r="EN54" s="176" t="s">
        <v>5075</v>
      </c>
      <c r="EO54" s="176" t="s">
        <v>41</v>
      </c>
      <c r="EP54" s="176">
        <v>1</v>
      </c>
      <c r="EQ54" s="176" t="s">
        <v>6044</v>
      </c>
      <c r="ER54" s="176" t="s">
        <v>5076</v>
      </c>
      <c r="ES54" s="173">
        <v>44521</v>
      </c>
      <c r="ET54" s="183" t="s">
        <v>6034</v>
      </c>
      <c r="EU54" s="183">
        <v>10</v>
      </c>
      <c r="EV54" s="183" t="s">
        <v>5935</v>
      </c>
      <c r="EW54" s="183" t="s">
        <v>41</v>
      </c>
      <c r="EX54" s="183">
        <v>1</v>
      </c>
      <c r="EY54" s="183" t="s">
        <v>6018</v>
      </c>
      <c r="EZ54" s="183" t="s">
        <v>2074</v>
      </c>
      <c r="FA54" s="184">
        <v>44521</v>
      </c>
      <c r="FB54" s="182" t="s">
        <v>5080</v>
      </c>
      <c r="FC54" s="176">
        <v>1</v>
      </c>
      <c r="FD54" s="176" t="s">
        <v>14</v>
      </c>
      <c r="FE54" s="176" t="s">
        <v>41</v>
      </c>
      <c r="FF54" s="176">
        <v>1</v>
      </c>
      <c r="FG54" s="176" t="s">
        <v>4720</v>
      </c>
      <c r="FH54" s="176" t="s">
        <v>14</v>
      </c>
      <c r="FI54" s="173">
        <v>44451</v>
      </c>
      <c r="FJ54" s="182" t="s">
        <v>141</v>
      </c>
      <c r="FK54" s="183">
        <v>0</v>
      </c>
      <c r="FL54" s="183">
        <v>0</v>
      </c>
      <c r="FM54" s="183" t="s">
        <v>21</v>
      </c>
      <c r="FN54" s="183">
        <v>2</v>
      </c>
      <c r="FO54" s="183" t="s">
        <v>140</v>
      </c>
      <c r="FP54" s="180">
        <v>0</v>
      </c>
      <c r="FQ54" s="181">
        <v>43495</v>
      </c>
      <c r="FR54" s="182" t="s">
        <v>142</v>
      </c>
      <c r="FS54" s="176">
        <v>0</v>
      </c>
      <c r="FT54" s="176">
        <v>0</v>
      </c>
      <c r="FU54" s="176" t="s">
        <v>21</v>
      </c>
      <c r="FV54" s="176">
        <v>2</v>
      </c>
      <c r="FW54" s="176" t="s">
        <v>140</v>
      </c>
      <c r="FX54" s="176">
        <v>0</v>
      </c>
      <c r="FY54" s="173">
        <v>43495</v>
      </c>
      <c r="FZ54" s="183" t="s">
        <v>3850</v>
      </c>
      <c r="GA54" s="183">
        <v>1</v>
      </c>
      <c r="GB54" s="183" t="s">
        <v>3205</v>
      </c>
      <c r="GC54" s="183" t="s">
        <v>21</v>
      </c>
      <c r="GD54" s="183">
        <v>2</v>
      </c>
      <c r="GE54" s="183" t="s">
        <v>14</v>
      </c>
      <c r="GF54" s="183" t="s">
        <v>14</v>
      </c>
      <c r="GG54" s="184">
        <v>44356</v>
      </c>
      <c r="GH54" s="182" t="s">
        <v>3856</v>
      </c>
      <c r="GI54" s="176">
        <v>0</v>
      </c>
      <c r="GJ54" s="176" t="s">
        <v>3205</v>
      </c>
      <c r="GK54" s="176" t="s">
        <v>21</v>
      </c>
      <c r="GL54" s="176">
        <v>2</v>
      </c>
      <c r="GM54" s="176" t="s">
        <v>14</v>
      </c>
      <c r="GN54" s="176" t="s">
        <v>14</v>
      </c>
      <c r="GO54" s="173">
        <v>44356</v>
      </c>
      <c r="GP54" s="183" t="s">
        <v>3851</v>
      </c>
      <c r="GQ54" s="183">
        <v>0</v>
      </c>
      <c r="GR54" s="183" t="s">
        <v>3205</v>
      </c>
      <c r="GS54" s="183" t="s">
        <v>21</v>
      </c>
      <c r="GT54" s="183">
        <v>2</v>
      </c>
      <c r="GU54" s="183" t="s">
        <v>14</v>
      </c>
      <c r="GV54" s="183" t="s">
        <v>14</v>
      </c>
      <c r="GW54" s="184">
        <v>44356</v>
      </c>
      <c r="GX54" s="182" t="s">
        <v>3857</v>
      </c>
      <c r="GY54" s="176">
        <v>0</v>
      </c>
      <c r="GZ54" s="176" t="s">
        <v>3205</v>
      </c>
      <c r="HA54" s="176" t="s">
        <v>21</v>
      </c>
      <c r="HB54" s="176">
        <v>2</v>
      </c>
      <c r="HC54" s="176" t="s">
        <v>14</v>
      </c>
      <c r="HD54" s="176" t="s">
        <v>14</v>
      </c>
      <c r="HE54" s="173">
        <v>44356</v>
      </c>
      <c r="HF54" s="183" t="s">
        <v>3849</v>
      </c>
      <c r="HG54" s="183">
        <v>0</v>
      </c>
      <c r="HH54" s="183" t="s">
        <v>3205</v>
      </c>
      <c r="HI54" s="183" t="s">
        <v>21</v>
      </c>
      <c r="HJ54" s="183">
        <v>2</v>
      </c>
      <c r="HK54" s="183" t="s">
        <v>14</v>
      </c>
      <c r="HL54" s="183" t="s">
        <v>14</v>
      </c>
      <c r="HM54" s="184">
        <v>44356</v>
      </c>
      <c r="HN54" s="182" t="s">
        <v>3855</v>
      </c>
      <c r="HO54" s="176">
        <v>2</v>
      </c>
      <c r="HP54" s="176" t="s">
        <v>3205</v>
      </c>
      <c r="HQ54" s="176" t="s">
        <v>21</v>
      </c>
      <c r="HR54" s="176">
        <v>2</v>
      </c>
      <c r="HS54" s="176" t="s">
        <v>14</v>
      </c>
      <c r="HT54" s="176" t="s">
        <v>14</v>
      </c>
      <c r="HU54" s="173">
        <v>44356</v>
      </c>
      <c r="HV54" s="183" t="s">
        <v>3852</v>
      </c>
      <c r="HW54" s="183">
        <v>0</v>
      </c>
      <c r="HX54" s="183" t="s">
        <v>3205</v>
      </c>
      <c r="HY54" s="183" t="s">
        <v>21</v>
      </c>
      <c r="HZ54" s="183">
        <v>2</v>
      </c>
      <c r="IA54" s="183" t="s">
        <v>14</v>
      </c>
      <c r="IB54" s="183" t="s">
        <v>14</v>
      </c>
      <c r="IC54" s="184">
        <v>44356</v>
      </c>
      <c r="ID54" s="182" t="s">
        <v>3854</v>
      </c>
      <c r="IE54" s="176">
        <v>0</v>
      </c>
      <c r="IF54" s="176" t="s">
        <v>3205</v>
      </c>
      <c r="IG54" s="176" t="s">
        <v>21</v>
      </c>
      <c r="IH54" s="176">
        <v>2</v>
      </c>
      <c r="II54" s="176" t="s">
        <v>14</v>
      </c>
      <c r="IJ54" s="176" t="s">
        <v>14</v>
      </c>
      <c r="IK54" s="173">
        <v>44356</v>
      </c>
      <c r="IL54" s="183" t="s">
        <v>3853</v>
      </c>
      <c r="IM54" s="183">
        <v>0</v>
      </c>
      <c r="IN54" s="183" t="s">
        <v>3205</v>
      </c>
      <c r="IO54" s="183" t="s">
        <v>21</v>
      </c>
      <c r="IP54" s="183">
        <v>2</v>
      </c>
      <c r="IQ54" s="183" t="s">
        <v>14</v>
      </c>
      <c r="IR54" s="183" t="s">
        <v>14</v>
      </c>
      <c r="IS54" s="184">
        <v>44356</v>
      </c>
    </row>
    <row r="55" spans="1:253" s="276" customFormat="1" ht="12.75" customHeight="1" x14ac:dyDescent="0.25">
      <c r="A55" s="276" t="s">
        <v>619</v>
      </c>
      <c r="B55" s="276" t="s">
        <v>7413</v>
      </c>
      <c r="C55" s="276" t="s">
        <v>620</v>
      </c>
      <c r="D55" s="276" t="s">
        <v>621</v>
      </c>
      <c r="E55" s="276" t="s">
        <v>7011</v>
      </c>
      <c r="F55" s="276" t="s">
        <v>1942</v>
      </c>
      <c r="G55" s="171">
        <v>36472000</v>
      </c>
      <c r="H55" s="172" t="s">
        <v>1939</v>
      </c>
      <c r="I55" s="172" t="s">
        <v>21</v>
      </c>
      <c r="J55" s="172">
        <v>2</v>
      </c>
      <c r="K55" s="172" t="s">
        <v>1941</v>
      </c>
      <c r="L55" s="172" t="s">
        <v>1940</v>
      </c>
      <c r="M55" s="173">
        <v>43993</v>
      </c>
      <c r="N55" s="182" t="s">
        <v>2086</v>
      </c>
      <c r="O55" s="174">
        <v>446300</v>
      </c>
      <c r="P55" s="174" t="s">
        <v>1863</v>
      </c>
      <c r="Q55" s="174" t="s">
        <v>41</v>
      </c>
      <c r="R55" s="174">
        <v>1</v>
      </c>
      <c r="S55" s="174" t="s">
        <v>2085</v>
      </c>
      <c r="T55" s="174" t="s">
        <v>2084</v>
      </c>
      <c r="U55" s="175">
        <v>44103</v>
      </c>
      <c r="V55" s="182" t="s">
        <v>1928</v>
      </c>
      <c r="W55" s="172">
        <v>35587000</v>
      </c>
      <c r="X55" s="172" t="s">
        <v>1925</v>
      </c>
      <c r="Y55" s="172" t="s">
        <v>59</v>
      </c>
      <c r="Z55" s="172">
        <v>3</v>
      </c>
      <c r="AA55" s="172" t="s">
        <v>1927</v>
      </c>
      <c r="AB55" s="172" t="s">
        <v>1926</v>
      </c>
      <c r="AC55" s="173">
        <v>43992</v>
      </c>
      <c r="AD55" s="182" t="s">
        <v>1921</v>
      </c>
      <c r="AE55" s="180" t="s">
        <v>14</v>
      </c>
      <c r="AF55" s="180" t="s">
        <v>1918</v>
      </c>
      <c r="AG55" s="180" t="s">
        <v>14</v>
      </c>
      <c r="AH55" s="180" t="s">
        <v>14</v>
      </c>
      <c r="AI55" s="180" t="s">
        <v>1920</v>
      </c>
      <c r="AJ55" s="180" t="s">
        <v>1919</v>
      </c>
      <c r="AK55" s="181">
        <v>43992</v>
      </c>
      <c r="AL55" s="182" t="s">
        <v>1924</v>
      </c>
      <c r="AM55" s="172" t="s">
        <v>14</v>
      </c>
      <c r="AN55" s="172" t="s">
        <v>1922</v>
      </c>
      <c r="AO55" s="172" t="s">
        <v>14</v>
      </c>
      <c r="AP55" s="172" t="s">
        <v>14</v>
      </c>
      <c r="AQ55" s="172" t="s">
        <v>1923</v>
      </c>
      <c r="AR55" s="172" t="s">
        <v>1919</v>
      </c>
      <c r="AS55" s="173">
        <v>43992</v>
      </c>
      <c r="AT55" s="183" t="s">
        <v>1450</v>
      </c>
      <c r="AU55" s="180" t="s">
        <v>14</v>
      </c>
      <c r="AV55" s="180" t="s">
        <v>14</v>
      </c>
      <c r="AW55" s="180" t="s">
        <v>14</v>
      </c>
      <c r="AX55" s="180" t="s">
        <v>14</v>
      </c>
      <c r="AY55" s="180" t="s">
        <v>14</v>
      </c>
      <c r="AZ55" s="180" t="s">
        <v>14</v>
      </c>
      <c r="BA55" s="181">
        <v>43798</v>
      </c>
      <c r="BB55" s="182" t="s">
        <v>1449</v>
      </c>
      <c r="BC55" s="172" t="s">
        <v>14</v>
      </c>
      <c r="BD55" s="172" t="s">
        <v>14</v>
      </c>
      <c r="BE55" s="172" t="s">
        <v>14</v>
      </c>
      <c r="BF55" s="172" t="s">
        <v>14</v>
      </c>
      <c r="BG55" s="172" t="s">
        <v>14</v>
      </c>
      <c r="BH55" s="172" t="s">
        <v>14</v>
      </c>
      <c r="BI55" s="173">
        <v>43798</v>
      </c>
      <c r="BJ55" s="183" t="s">
        <v>4827</v>
      </c>
      <c r="BK55" s="183">
        <v>169</v>
      </c>
      <c r="BL55" s="183" t="s">
        <v>4820</v>
      </c>
      <c r="BM55" s="183" t="s">
        <v>21</v>
      </c>
      <c r="BN55" s="183">
        <v>2</v>
      </c>
      <c r="BO55" s="183" t="s">
        <v>4826</v>
      </c>
      <c r="BP55" s="180" t="s">
        <v>4825</v>
      </c>
      <c r="BQ55" s="184">
        <v>44413</v>
      </c>
      <c r="BR55" s="182" t="s">
        <v>623</v>
      </c>
      <c r="BS55" s="176">
        <v>0</v>
      </c>
      <c r="BT55" s="176">
        <v>0</v>
      </c>
      <c r="BU55" s="176" t="s">
        <v>21</v>
      </c>
      <c r="BV55" s="176">
        <v>2</v>
      </c>
      <c r="BW55" s="176" t="s">
        <v>622</v>
      </c>
      <c r="BX55" s="176">
        <v>0</v>
      </c>
      <c r="BY55" s="173">
        <v>43511</v>
      </c>
      <c r="BZ55" s="183" t="s">
        <v>624</v>
      </c>
      <c r="CA55" s="183">
        <v>0</v>
      </c>
      <c r="CB55" s="183">
        <v>0</v>
      </c>
      <c r="CC55" s="183" t="s">
        <v>21</v>
      </c>
      <c r="CD55" s="183">
        <v>2</v>
      </c>
      <c r="CE55" s="183" t="s">
        <v>622</v>
      </c>
      <c r="CF55" s="183">
        <v>0</v>
      </c>
      <c r="CG55" s="184">
        <v>43511</v>
      </c>
      <c r="CH55" s="182" t="s">
        <v>7769</v>
      </c>
      <c r="CI55" s="183" t="e">
        <v>#N/A</v>
      </c>
      <c r="CJ55" s="183" t="e">
        <v>#N/A</v>
      </c>
      <c r="CK55" s="183" t="e">
        <v>#N/A</v>
      </c>
      <c r="CL55" s="183" t="e">
        <v>#N/A</v>
      </c>
      <c r="CM55" s="183" t="e">
        <v>#N/A</v>
      </c>
      <c r="CN55" s="183" t="e">
        <v>#N/A</v>
      </c>
      <c r="CO55" s="185" t="e">
        <v>#N/A</v>
      </c>
      <c r="CP55" s="183" t="s">
        <v>627</v>
      </c>
      <c r="CQ55" s="176">
        <v>0</v>
      </c>
      <c r="CR55" s="176">
        <v>0</v>
      </c>
      <c r="CS55" s="176" t="s">
        <v>21</v>
      </c>
      <c r="CT55" s="176">
        <v>2</v>
      </c>
      <c r="CU55" s="176" t="s">
        <v>626</v>
      </c>
      <c r="CV55" s="176">
        <v>0</v>
      </c>
      <c r="CW55" s="173">
        <v>43511</v>
      </c>
      <c r="CX55" s="183" t="s">
        <v>1453</v>
      </c>
      <c r="CY55" s="180" t="s">
        <v>14</v>
      </c>
      <c r="CZ55" s="180" t="s">
        <v>14</v>
      </c>
      <c r="DA55" s="180" t="s">
        <v>14</v>
      </c>
      <c r="DB55" s="180" t="s">
        <v>14</v>
      </c>
      <c r="DC55" s="180" t="s">
        <v>14</v>
      </c>
      <c r="DD55" s="180" t="s">
        <v>14</v>
      </c>
      <c r="DE55" s="186">
        <v>43798</v>
      </c>
      <c r="DF55" s="182" t="s">
        <v>1451</v>
      </c>
      <c r="DG55" s="172" t="s">
        <v>14</v>
      </c>
      <c r="DH55" s="176" t="s">
        <v>14</v>
      </c>
      <c r="DI55" s="176" t="s">
        <v>14</v>
      </c>
      <c r="DJ55" s="176" t="s">
        <v>14</v>
      </c>
      <c r="DK55" s="176" t="s">
        <v>14</v>
      </c>
      <c r="DL55" s="176" t="s">
        <v>14</v>
      </c>
      <c r="DM55" s="173">
        <v>43798</v>
      </c>
      <c r="DN55" s="183" t="s">
        <v>1455</v>
      </c>
      <c r="DO55" s="180" t="s">
        <v>14</v>
      </c>
      <c r="DP55" s="183" t="s">
        <v>14</v>
      </c>
      <c r="DQ55" s="183" t="s">
        <v>14</v>
      </c>
      <c r="DR55" s="183" t="s">
        <v>14</v>
      </c>
      <c r="DS55" s="183" t="s">
        <v>14</v>
      </c>
      <c r="DT55" s="183" t="s">
        <v>14</v>
      </c>
      <c r="DU55" s="184">
        <v>43798</v>
      </c>
      <c r="DV55" s="182" t="s">
        <v>1452</v>
      </c>
      <c r="DW55" s="172" t="s">
        <v>14</v>
      </c>
      <c r="DX55" s="176" t="s">
        <v>14</v>
      </c>
      <c r="DY55" s="176" t="s">
        <v>14</v>
      </c>
      <c r="DZ55" s="176" t="s">
        <v>14</v>
      </c>
      <c r="EA55" s="176" t="s">
        <v>14</v>
      </c>
      <c r="EB55" s="176" t="s">
        <v>14</v>
      </c>
      <c r="EC55" s="173">
        <v>43798</v>
      </c>
      <c r="ED55" s="183" t="s">
        <v>1454</v>
      </c>
      <c r="EE55" s="180" t="s">
        <v>14</v>
      </c>
      <c r="EF55" s="183" t="s">
        <v>14</v>
      </c>
      <c r="EG55" s="183" t="s">
        <v>14</v>
      </c>
      <c r="EH55" s="183" t="s">
        <v>14</v>
      </c>
      <c r="EI55" s="183" t="s">
        <v>14</v>
      </c>
      <c r="EJ55" s="183" t="s">
        <v>14</v>
      </c>
      <c r="EK55" s="184">
        <v>43798</v>
      </c>
      <c r="EL55" s="182" t="s">
        <v>1448</v>
      </c>
      <c r="EM55" s="172" t="s">
        <v>14</v>
      </c>
      <c r="EN55" s="176" t="s">
        <v>14</v>
      </c>
      <c r="EO55" s="176" t="s">
        <v>14</v>
      </c>
      <c r="EP55" s="176" t="s">
        <v>14</v>
      </c>
      <c r="EQ55" s="176" t="s">
        <v>14</v>
      </c>
      <c r="ER55" s="176" t="s">
        <v>14</v>
      </c>
      <c r="ES55" s="173">
        <v>43798</v>
      </c>
      <c r="ET55" s="183" t="s">
        <v>4830</v>
      </c>
      <c r="EU55" s="183">
        <v>181</v>
      </c>
      <c r="EV55" s="183" t="s">
        <v>4815</v>
      </c>
      <c r="EW55" s="183" t="s">
        <v>21</v>
      </c>
      <c r="EX55" s="183">
        <v>2</v>
      </c>
      <c r="EY55" s="183" t="s">
        <v>4829</v>
      </c>
      <c r="EZ55" s="183" t="s">
        <v>4828</v>
      </c>
      <c r="FA55" s="184">
        <v>44413</v>
      </c>
      <c r="FB55" s="182" t="s">
        <v>625</v>
      </c>
      <c r="FC55" s="176">
        <v>1</v>
      </c>
      <c r="FD55" s="176">
        <v>0</v>
      </c>
      <c r="FE55" s="176" t="s">
        <v>21</v>
      </c>
      <c r="FF55" s="176">
        <v>2</v>
      </c>
      <c r="FG55" s="176">
        <v>0</v>
      </c>
      <c r="FH55" s="176">
        <v>0</v>
      </c>
      <c r="FI55" s="173">
        <v>43511</v>
      </c>
      <c r="FJ55" s="182" t="s">
        <v>629</v>
      </c>
      <c r="FK55" s="183">
        <v>0</v>
      </c>
      <c r="FL55" s="183">
        <v>0</v>
      </c>
      <c r="FM55" s="183" t="s">
        <v>21</v>
      </c>
      <c r="FN55" s="183">
        <v>2</v>
      </c>
      <c r="FO55" s="183" t="s">
        <v>628</v>
      </c>
      <c r="FP55" s="180">
        <v>0</v>
      </c>
      <c r="FQ55" s="181">
        <v>43511</v>
      </c>
      <c r="FR55" s="182" t="s">
        <v>630</v>
      </c>
      <c r="FS55" s="176">
        <v>0</v>
      </c>
      <c r="FT55" s="176">
        <v>0</v>
      </c>
      <c r="FU55" s="176" t="s">
        <v>21</v>
      </c>
      <c r="FV55" s="176">
        <v>2</v>
      </c>
      <c r="FW55" s="176" t="s">
        <v>628</v>
      </c>
      <c r="FX55" s="176">
        <v>0</v>
      </c>
      <c r="FY55" s="173">
        <v>43511</v>
      </c>
      <c r="FZ55" s="183" t="s">
        <v>3692</v>
      </c>
      <c r="GA55" s="183">
        <v>2</v>
      </c>
      <c r="GB55" s="183" t="s">
        <v>3205</v>
      </c>
      <c r="GC55" s="183" t="s">
        <v>21</v>
      </c>
      <c r="GD55" s="183">
        <v>2</v>
      </c>
      <c r="GE55" s="183" t="s">
        <v>14</v>
      </c>
      <c r="GF55" s="183" t="s">
        <v>14</v>
      </c>
      <c r="GG55" s="184">
        <v>44354</v>
      </c>
      <c r="GH55" s="182" t="s">
        <v>3698</v>
      </c>
      <c r="GI55" s="176">
        <v>1</v>
      </c>
      <c r="GJ55" s="176" t="s">
        <v>3205</v>
      </c>
      <c r="GK55" s="176" t="s">
        <v>21</v>
      </c>
      <c r="GL55" s="176">
        <v>2</v>
      </c>
      <c r="GM55" s="176" t="s">
        <v>14</v>
      </c>
      <c r="GN55" s="176" t="s">
        <v>14</v>
      </c>
      <c r="GO55" s="173">
        <v>44354</v>
      </c>
      <c r="GP55" s="183" t="s">
        <v>3693</v>
      </c>
      <c r="GQ55" s="183">
        <v>1</v>
      </c>
      <c r="GR55" s="183" t="s">
        <v>3205</v>
      </c>
      <c r="GS55" s="183" t="s">
        <v>21</v>
      </c>
      <c r="GT55" s="183">
        <v>2</v>
      </c>
      <c r="GU55" s="183" t="s">
        <v>14</v>
      </c>
      <c r="GV55" s="183" t="s">
        <v>14</v>
      </c>
      <c r="GW55" s="184">
        <v>44354</v>
      </c>
      <c r="GX55" s="182" t="s">
        <v>3699</v>
      </c>
      <c r="GY55" s="176">
        <v>0</v>
      </c>
      <c r="GZ55" s="176" t="s">
        <v>3205</v>
      </c>
      <c r="HA55" s="176" t="s">
        <v>21</v>
      </c>
      <c r="HB55" s="176">
        <v>2</v>
      </c>
      <c r="HC55" s="176" t="s">
        <v>14</v>
      </c>
      <c r="HD55" s="176" t="s">
        <v>14</v>
      </c>
      <c r="HE55" s="173">
        <v>44354</v>
      </c>
      <c r="HF55" s="183" t="s">
        <v>3691</v>
      </c>
      <c r="HG55" s="183">
        <v>2</v>
      </c>
      <c r="HH55" s="183" t="s">
        <v>3205</v>
      </c>
      <c r="HI55" s="183" t="s">
        <v>21</v>
      </c>
      <c r="HJ55" s="183">
        <v>2</v>
      </c>
      <c r="HK55" s="183" t="s">
        <v>14</v>
      </c>
      <c r="HL55" s="183" t="s">
        <v>14</v>
      </c>
      <c r="HM55" s="184">
        <v>44354</v>
      </c>
      <c r="HN55" s="182" t="s">
        <v>3697</v>
      </c>
      <c r="HO55" s="176">
        <v>2</v>
      </c>
      <c r="HP55" s="176" t="s">
        <v>3205</v>
      </c>
      <c r="HQ55" s="176" t="s">
        <v>21</v>
      </c>
      <c r="HR55" s="176">
        <v>2</v>
      </c>
      <c r="HS55" s="176" t="s">
        <v>14</v>
      </c>
      <c r="HT55" s="176" t="s">
        <v>14</v>
      </c>
      <c r="HU55" s="173">
        <v>44354</v>
      </c>
      <c r="HV55" s="183" t="s">
        <v>3694</v>
      </c>
      <c r="HW55" s="183">
        <v>0</v>
      </c>
      <c r="HX55" s="183" t="s">
        <v>3205</v>
      </c>
      <c r="HY55" s="183" t="s">
        <v>21</v>
      </c>
      <c r="HZ55" s="183">
        <v>2</v>
      </c>
      <c r="IA55" s="183" t="s">
        <v>14</v>
      </c>
      <c r="IB55" s="183" t="s">
        <v>14</v>
      </c>
      <c r="IC55" s="184">
        <v>44354</v>
      </c>
      <c r="ID55" s="182" t="s">
        <v>3696</v>
      </c>
      <c r="IE55" s="176">
        <v>1</v>
      </c>
      <c r="IF55" s="176" t="s">
        <v>3205</v>
      </c>
      <c r="IG55" s="176" t="s">
        <v>21</v>
      </c>
      <c r="IH55" s="176">
        <v>2</v>
      </c>
      <c r="II55" s="176" t="s">
        <v>14</v>
      </c>
      <c r="IJ55" s="176" t="s">
        <v>14</v>
      </c>
      <c r="IK55" s="173">
        <v>44354</v>
      </c>
      <c r="IL55" s="183" t="s">
        <v>3695</v>
      </c>
      <c r="IM55" s="183">
        <v>0</v>
      </c>
      <c r="IN55" s="183" t="s">
        <v>3205</v>
      </c>
      <c r="IO55" s="183" t="s">
        <v>21</v>
      </c>
      <c r="IP55" s="183">
        <v>2</v>
      </c>
      <c r="IQ55" s="183" t="s">
        <v>14</v>
      </c>
      <c r="IR55" s="183" t="s">
        <v>14</v>
      </c>
      <c r="IS55" s="184">
        <v>44354</v>
      </c>
    </row>
    <row r="56" spans="1:253" s="276" customFormat="1" ht="12.75" customHeight="1" x14ac:dyDescent="0.25">
      <c r="A56" s="276" t="s">
        <v>1233</v>
      </c>
      <c r="B56" s="276" t="s">
        <v>7441</v>
      </c>
      <c r="C56" s="276" t="s">
        <v>1234</v>
      </c>
      <c r="D56" s="276" t="s">
        <v>1235</v>
      </c>
      <c r="E56" s="276" t="s">
        <v>7014</v>
      </c>
      <c r="F56" s="276" t="s">
        <v>5084</v>
      </c>
      <c r="G56" s="171">
        <v>25680000</v>
      </c>
      <c r="H56" s="172" t="s">
        <v>5081</v>
      </c>
      <c r="I56" s="172" t="s">
        <v>21</v>
      </c>
      <c r="J56" s="172">
        <v>2</v>
      </c>
      <c r="K56" s="172" t="s">
        <v>5083</v>
      </c>
      <c r="L56" s="172" t="s">
        <v>5082</v>
      </c>
      <c r="M56" s="173">
        <v>44451</v>
      </c>
      <c r="N56" s="182" t="s">
        <v>5088</v>
      </c>
      <c r="O56" s="174">
        <v>81954</v>
      </c>
      <c r="P56" s="174" t="s">
        <v>5085</v>
      </c>
      <c r="Q56" s="174" t="s">
        <v>21</v>
      </c>
      <c r="R56" s="174">
        <v>2</v>
      </c>
      <c r="S56" s="174" t="s">
        <v>5087</v>
      </c>
      <c r="T56" s="174" t="s">
        <v>5086</v>
      </c>
      <c r="U56" s="175">
        <v>44451</v>
      </c>
      <c r="V56" s="182" t="s">
        <v>5090</v>
      </c>
      <c r="W56" s="172">
        <v>2683000</v>
      </c>
      <c r="X56" s="172" t="s">
        <v>5081</v>
      </c>
      <c r="Y56" s="172" t="s">
        <v>41</v>
      </c>
      <c r="Z56" s="172">
        <v>1</v>
      </c>
      <c r="AA56" s="172" t="s">
        <v>5089</v>
      </c>
      <c r="AB56" s="172" t="s">
        <v>5082</v>
      </c>
      <c r="AC56" s="173">
        <v>44451</v>
      </c>
      <c r="AD56" s="182" t="s">
        <v>6064</v>
      </c>
      <c r="AE56" s="180">
        <v>1379000</v>
      </c>
      <c r="AF56" s="180" t="s">
        <v>5081</v>
      </c>
      <c r="AG56" s="180" t="s">
        <v>41</v>
      </c>
      <c r="AH56" s="180">
        <v>1</v>
      </c>
      <c r="AI56" s="180" t="s">
        <v>6063</v>
      </c>
      <c r="AJ56" s="180" t="s">
        <v>5082</v>
      </c>
      <c r="AK56" s="181">
        <v>44521</v>
      </c>
      <c r="AL56" s="182" t="s">
        <v>5094</v>
      </c>
      <c r="AM56" s="172">
        <v>0</v>
      </c>
      <c r="AN56" s="172" t="s">
        <v>5091</v>
      </c>
      <c r="AO56" s="172" t="s">
        <v>21</v>
      </c>
      <c r="AP56" s="172">
        <v>2</v>
      </c>
      <c r="AQ56" s="172" t="s">
        <v>5093</v>
      </c>
      <c r="AR56" s="172" t="s">
        <v>5092</v>
      </c>
      <c r="AS56" s="173">
        <v>44451</v>
      </c>
      <c r="AT56" s="183" t="s">
        <v>1241</v>
      </c>
      <c r="AU56" s="180">
        <v>0</v>
      </c>
      <c r="AV56" s="180" t="s">
        <v>14</v>
      </c>
      <c r="AW56" s="180" t="s">
        <v>41</v>
      </c>
      <c r="AX56" s="180">
        <v>1</v>
      </c>
      <c r="AY56" s="180" t="s">
        <v>1236</v>
      </c>
      <c r="AZ56" s="180" t="s">
        <v>14</v>
      </c>
      <c r="BA56" s="181">
        <v>43650</v>
      </c>
      <c r="BB56" s="182" t="s">
        <v>1240</v>
      </c>
      <c r="BC56" s="172" t="s">
        <v>14</v>
      </c>
      <c r="BD56" s="172" t="s">
        <v>14</v>
      </c>
      <c r="BE56" s="172" t="s">
        <v>14</v>
      </c>
      <c r="BF56" s="172" t="s">
        <v>14</v>
      </c>
      <c r="BG56" s="172" t="s">
        <v>1236</v>
      </c>
      <c r="BH56" s="172" t="s">
        <v>14</v>
      </c>
      <c r="BI56" s="173">
        <v>43650</v>
      </c>
      <c r="BJ56" s="183" t="s">
        <v>6066</v>
      </c>
      <c r="BK56" s="183">
        <v>48</v>
      </c>
      <c r="BL56" s="183" t="s">
        <v>5935</v>
      </c>
      <c r="BM56" s="183" t="s">
        <v>21</v>
      </c>
      <c r="BN56" s="183">
        <v>2</v>
      </c>
      <c r="BO56" s="183" t="s">
        <v>6065</v>
      </c>
      <c r="BP56" s="180" t="s">
        <v>2074</v>
      </c>
      <c r="BQ56" s="184">
        <v>44521</v>
      </c>
      <c r="BR56" s="182" t="s">
        <v>1237</v>
      </c>
      <c r="BS56" s="176" t="s">
        <v>14</v>
      </c>
      <c r="BT56" s="176" t="s">
        <v>14</v>
      </c>
      <c r="BU56" s="176" t="s">
        <v>14</v>
      </c>
      <c r="BV56" s="176" t="s">
        <v>14</v>
      </c>
      <c r="BW56" s="176" t="s">
        <v>1236</v>
      </c>
      <c r="BX56" s="176" t="s">
        <v>14</v>
      </c>
      <c r="BY56" s="173">
        <v>43650</v>
      </c>
      <c r="BZ56" s="183" t="s">
        <v>1238</v>
      </c>
      <c r="CA56" s="183" t="s">
        <v>14</v>
      </c>
      <c r="CB56" s="183" t="s">
        <v>14</v>
      </c>
      <c r="CC56" s="183" t="s">
        <v>14</v>
      </c>
      <c r="CD56" s="183" t="s">
        <v>14</v>
      </c>
      <c r="CE56" s="183" t="s">
        <v>1236</v>
      </c>
      <c r="CF56" s="183" t="s">
        <v>14</v>
      </c>
      <c r="CG56" s="184">
        <v>43650</v>
      </c>
      <c r="CH56" s="182" t="s">
        <v>7770</v>
      </c>
      <c r="CI56" s="183" t="e">
        <v>#N/A</v>
      </c>
      <c r="CJ56" s="183" t="e">
        <v>#N/A</v>
      </c>
      <c r="CK56" s="183" t="e">
        <v>#N/A</v>
      </c>
      <c r="CL56" s="183" t="e">
        <v>#N/A</v>
      </c>
      <c r="CM56" s="183" t="e">
        <v>#N/A</v>
      </c>
      <c r="CN56" s="183" t="e">
        <v>#N/A</v>
      </c>
      <c r="CO56" s="185" t="e">
        <v>#N/A</v>
      </c>
      <c r="CP56" s="183" t="s">
        <v>1239</v>
      </c>
      <c r="CQ56" s="176" t="s">
        <v>14</v>
      </c>
      <c r="CR56" s="176" t="s">
        <v>14</v>
      </c>
      <c r="CS56" s="176" t="s">
        <v>14</v>
      </c>
      <c r="CT56" s="176" t="s">
        <v>14</v>
      </c>
      <c r="CU56" s="176" t="s">
        <v>1236</v>
      </c>
      <c r="CV56" s="176" t="s">
        <v>14</v>
      </c>
      <c r="CW56" s="173">
        <v>43650</v>
      </c>
      <c r="CX56" s="183" t="s">
        <v>6069</v>
      </c>
      <c r="CY56" s="180">
        <v>1313000</v>
      </c>
      <c r="CZ56" s="180" t="s">
        <v>5081</v>
      </c>
      <c r="DA56" s="180" t="s">
        <v>41</v>
      </c>
      <c r="DB56" s="180">
        <v>1</v>
      </c>
      <c r="DC56" s="180" t="s">
        <v>6072</v>
      </c>
      <c r="DD56" s="180" t="s">
        <v>5082</v>
      </c>
      <c r="DE56" s="186">
        <v>44521</v>
      </c>
      <c r="DF56" s="182" t="s">
        <v>6070</v>
      </c>
      <c r="DG56" s="172">
        <v>1304000</v>
      </c>
      <c r="DH56" s="176" t="s">
        <v>5081</v>
      </c>
      <c r="DI56" s="176" t="s">
        <v>41</v>
      </c>
      <c r="DJ56" s="176">
        <v>1</v>
      </c>
      <c r="DK56" s="176" t="s">
        <v>4693</v>
      </c>
      <c r="DL56" s="176" t="s">
        <v>5082</v>
      </c>
      <c r="DM56" s="173">
        <v>44521</v>
      </c>
      <c r="DN56" s="183" t="s">
        <v>6071</v>
      </c>
      <c r="DO56" s="180">
        <v>66000</v>
      </c>
      <c r="DP56" s="183" t="s">
        <v>5081</v>
      </c>
      <c r="DQ56" s="183" t="s">
        <v>41</v>
      </c>
      <c r="DR56" s="183">
        <v>1</v>
      </c>
      <c r="DS56" s="183" t="s">
        <v>4695</v>
      </c>
      <c r="DT56" s="183" t="s">
        <v>5082</v>
      </c>
      <c r="DU56" s="184">
        <v>44521</v>
      </c>
      <c r="DV56" s="182" t="s">
        <v>6073</v>
      </c>
      <c r="DW56" s="172">
        <v>801000</v>
      </c>
      <c r="DX56" s="176" t="s">
        <v>5081</v>
      </c>
      <c r="DY56" s="176" t="s">
        <v>41</v>
      </c>
      <c r="DZ56" s="176">
        <v>1</v>
      </c>
      <c r="EA56" s="176" t="s">
        <v>6072</v>
      </c>
      <c r="EB56" s="176" t="s">
        <v>5082</v>
      </c>
      <c r="EC56" s="173">
        <v>44521</v>
      </c>
      <c r="ED56" s="183" t="s">
        <v>6075</v>
      </c>
      <c r="EE56" s="180">
        <v>484000</v>
      </c>
      <c r="EF56" s="183" t="s">
        <v>5081</v>
      </c>
      <c r="EG56" s="183" t="s">
        <v>41</v>
      </c>
      <c r="EH56" s="183">
        <v>1</v>
      </c>
      <c r="EI56" s="183" t="s">
        <v>6074</v>
      </c>
      <c r="EJ56" s="183" t="s">
        <v>5082</v>
      </c>
      <c r="EK56" s="184">
        <v>44521</v>
      </c>
      <c r="EL56" s="182" t="s">
        <v>6077</v>
      </c>
      <c r="EM56" s="172">
        <v>28000</v>
      </c>
      <c r="EN56" s="176" t="s">
        <v>5081</v>
      </c>
      <c r="EO56" s="176" t="s">
        <v>41</v>
      </c>
      <c r="EP56" s="176">
        <v>1</v>
      </c>
      <c r="EQ56" s="176" t="s">
        <v>6076</v>
      </c>
      <c r="ER56" s="176" t="s">
        <v>5082</v>
      </c>
      <c r="ES56" s="173">
        <v>44521</v>
      </c>
      <c r="ET56" s="183" t="s">
        <v>6068</v>
      </c>
      <c r="EU56" s="183">
        <v>362</v>
      </c>
      <c r="EV56" s="183" t="s">
        <v>5935</v>
      </c>
      <c r="EW56" s="183" t="s">
        <v>21</v>
      </c>
      <c r="EX56" s="183">
        <v>2</v>
      </c>
      <c r="EY56" s="183" t="s">
        <v>6067</v>
      </c>
      <c r="EZ56" s="183" t="s">
        <v>2074</v>
      </c>
      <c r="FA56" s="184">
        <v>44521</v>
      </c>
      <c r="FB56" s="182" t="s">
        <v>5096</v>
      </c>
      <c r="FC56" s="176">
        <v>1</v>
      </c>
      <c r="FD56" s="176" t="s">
        <v>14</v>
      </c>
      <c r="FE56" s="176" t="s">
        <v>21</v>
      </c>
      <c r="FF56" s="176">
        <v>2</v>
      </c>
      <c r="FG56" s="176" t="s">
        <v>5095</v>
      </c>
      <c r="FH56" s="176" t="s">
        <v>14</v>
      </c>
      <c r="FI56" s="173">
        <v>44451</v>
      </c>
      <c r="FJ56" s="182" t="s">
        <v>1242</v>
      </c>
      <c r="FK56" s="183" t="s">
        <v>14</v>
      </c>
      <c r="FL56" s="183" t="s">
        <v>14</v>
      </c>
      <c r="FM56" s="183" t="s">
        <v>14</v>
      </c>
      <c r="FN56" s="183" t="s">
        <v>14</v>
      </c>
      <c r="FO56" s="183" t="s">
        <v>1236</v>
      </c>
      <c r="FP56" s="180" t="s">
        <v>14</v>
      </c>
      <c r="FQ56" s="181">
        <v>43650</v>
      </c>
      <c r="FR56" s="182" t="s">
        <v>1243</v>
      </c>
      <c r="FS56" s="176" t="s">
        <v>14</v>
      </c>
      <c r="FT56" s="176" t="s">
        <v>14</v>
      </c>
      <c r="FU56" s="176" t="s">
        <v>14</v>
      </c>
      <c r="FV56" s="176" t="s">
        <v>14</v>
      </c>
      <c r="FW56" s="176" t="s">
        <v>1236</v>
      </c>
      <c r="FX56" s="176" t="s">
        <v>14</v>
      </c>
      <c r="FY56" s="173">
        <v>43650</v>
      </c>
      <c r="FZ56" s="183" t="s">
        <v>3266</v>
      </c>
      <c r="GA56" s="183">
        <v>1</v>
      </c>
      <c r="GB56" s="183" t="s">
        <v>3205</v>
      </c>
      <c r="GC56" s="183" t="s">
        <v>21</v>
      </c>
      <c r="GD56" s="183">
        <v>2</v>
      </c>
      <c r="GE56" s="183" t="s">
        <v>14</v>
      </c>
      <c r="GF56" s="183" t="s">
        <v>14</v>
      </c>
      <c r="GG56" s="184">
        <v>44342</v>
      </c>
      <c r="GH56" s="182" t="s">
        <v>3272</v>
      </c>
      <c r="GI56" s="176">
        <v>0</v>
      </c>
      <c r="GJ56" s="176" t="s">
        <v>3205</v>
      </c>
      <c r="GK56" s="176" t="s">
        <v>21</v>
      </c>
      <c r="GL56" s="176">
        <v>2</v>
      </c>
      <c r="GM56" s="176" t="s">
        <v>14</v>
      </c>
      <c r="GN56" s="176" t="s">
        <v>14</v>
      </c>
      <c r="GO56" s="173">
        <v>44342</v>
      </c>
      <c r="GP56" s="183" t="s">
        <v>3267</v>
      </c>
      <c r="GQ56" s="183">
        <v>0</v>
      </c>
      <c r="GR56" s="183" t="s">
        <v>3205</v>
      </c>
      <c r="GS56" s="183" t="s">
        <v>21</v>
      </c>
      <c r="GT56" s="183">
        <v>2</v>
      </c>
      <c r="GU56" s="183" t="s">
        <v>14</v>
      </c>
      <c r="GV56" s="183" t="s">
        <v>14</v>
      </c>
      <c r="GW56" s="184">
        <v>44342</v>
      </c>
      <c r="GX56" s="182" t="s">
        <v>3273</v>
      </c>
      <c r="GY56" s="176">
        <v>0</v>
      </c>
      <c r="GZ56" s="176" t="s">
        <v>3205</v>
      </c>
      <c r="HA56" s="176" t="s">
        <v>21</v>
      </c>
      <c r="HB56" s="176">
        <v>2</v>
      </c>
      <c r="HC56" s="176" t="s">
        <v>14</v>
      </c>
      <c r="HD56" s="176" t="s">
        <v>14</v>
      </c>
      <c r="HE56" s="173">
        <v>44342</v>
      </c>
      <c r="HF56" s="183" t="s">
        <v>3265</v>
      </c>
      <c r="HG56" s="183">
        <v>0</v>
      </c>
      <c r="HH56" s="183" t="s">
        <v>3205</v>
      </c>
      <c r="HI56" s="183" t="s">
        <v>21</v>
      </c>
      <c r="HJ56" s="183">
        <v>2</v>
      </c>
      <c r="HK56" s="183" t="s">
        <v>14</v>
      </c>
      <c r="HL56" s="183" t="s">
        <v>14</v>
      </c>
      <c r="HM56" s="184">
        <v>44342</v>
      </c>
      <c r="HN56" s="182" t="s">
        <v>3271</v>
      </c>
      <c r="HO56" s="176">
        <v>2</v>
      </c>
      <c r="HP56" s="176" t="s">
        <v>3205</v>
      </c>
      <c r="HQ56" s="176" t="s">
        <v>21</v>
      </c>
      <c r="HR56" s="176">
        <v>2</v>
      </c>
      <c r="HS56" s="176" t="s">
        <v>14</v>
      </c>
      <c r="HT56" s="176" t="s">
        <v>14</v>
      </c>
      <c r="HU56" s="173">
        <v>44342</v>
      </c>
      <c r="HV56" s="183" t="s">
        <v>3268</v>
      </c>
      <c r="HW56" s="183">
        <v>1</v>
      </c>
      <c r="HX56" s="183" t="s">
        <v>3205</v>
      </c>
      <c r="HY56" s="183" t="s">
        <v>21</v>
      </c>
      <c r="HZ56" s="183">
        <v>2</v>
      </c>
      <c r="IA56" s="183" t="s">
        <v>14</v>
      </c>
      <c r="IB56" s="183" t="s">
        <v>14</v>
      </c>
      <c r="IC56" s="184">
        <v>44342</v>
      </c>
      <c r="ID56" s="182" t="s">
        <v>3270</v>
      </c>
      <c r="IE56" s="176">
        <v>0</v>
      </c>
      <c r="IF56" s="176" t="s">
        <v>3205</v>
      </c>
      <c r="IG56" s="176" t="s">
        <v>21</v>
      </c>
      <c r="IH56" s="176">
        <v>2</v>
      </c>
      <c r="II56" s="176" t="s">
        <v>14</v>
      </c>
      <c r="IJ56" s="176" t="s">
        <v>14</v>
      </c>
      <c r="IK56" s="173">
        <v>44342</v>
      </c>
      <c r="IL56" s="183" t="s">
        <v>3269</v>
      </c>
      <c r="IM56" s="183">
        <v>2</v>
      </c>
      <c r="IN56" s="183" t="s">
        <v>3205</v>
      </c>
      <c r="IO56" s="183" t="s">
        <v>21</v>
      </c>
      <c r="IP56" s="183">
        <v>2</v>
      </c>
      <c r="IQ56" s="183" t="s">
        <v>14</v>
      </c>
      <c r="IR56" s="183" t="s">
        <v>14</v>
      </c>
      <c r="IS56" s="184">
        <v>44342</v>
      </c>
    </row>
    <row r="57" spans="1:253" s="276" customFormat="1" ht="12.75" customHeight="1" x14ac:dyDescent="0.25">
      <c r="A57" s="276" t="s">
        <v>1456</v>
      </c>
      <c r="B57" s="276" t="s">
        <v>7420</v>
      </c>
      <c r="C57" s="276" t="s">
        <v>1457</v>
      </c>
      <c r="D57" s="276" t="s">
        <v>1458</v>
      </c>
      <c r="E57" s="276" t="s">
        <v>7017</v>
      </c>
      <c r="F57" s="276" t="s">
        <v>5424</v>
      </c>
      <c r="G57" s="171">
        <v>124227000</v>
      </c>
      <c r="H57" s="172" t="s">
        <v>5421</v>
      </c>
      <c r="I57" s="172" t="s">
        <v>21</v>
      </c>
      <c r="J57" s="172">
        <v>2</v>
      </c>
      <c r="K57" s="172" t="s">
        <v>5423</v>
      </c>
      <c r="L57" s="172" t="s">
        <v>5422</v>
      </c>
      <c r="M57" s="173">
        <v>44467</v>
      </c>
      <c r="N57" s="182" t="s">
        <v>5427</v>
      </c>
      <c r="O57" s="174">
        <v>1964375</v>
      </c>
      <c r="P57" s="174" t="s">
        <v>5421</v>
      </c>
      <c r="Q57" s="174" t="s">
        <v>21</v>
      </c>
      <c r="R57" s="174">
        <v>2</v>
      </c>
      <c r="S57" s="174" t="s">
        <v>5426</v>
      </c>
      <c r="T57" s="174" t="s">
        <v>5425</v>
      </c>
      <c r="U57" s="175">
        <v>44467</v>
      </c>
      <c r="V57" s="182" t="s">
        <v>5429</v>
      </c>
      <c r="W57" s="172">
        <v>124227000</v>
      </c>
      <c r="X57" s="172" t="s">
        <v>5421</v>
      </c>
      <c r="Y57" s="172" t="s">
        <v>59</v>
      </c>
      <c r="Z57" s="172">
        <v>3</v>
      </c>
      <c r="AA57" s="172" t="s">
        <v>5428</v>
      </c>
      <c r="AB57" s="172" t="s">
        <v>5422</v>
      </c>
      <c r="AC57" s="173">
        <v>44467</v>
      </c>
      <c r="AD57" s="182" t="s">
        <v>5433</v>
      </c>
      <c r="AE57" s="180">
        <v>321000</v>
      </c>
      <c r="AF57" s="180" t="s">
        <v>5430</v>
      </c>
      <c r="AG57" s="180" t="s">
        <v>59</v>
      </c>
      <c r="AH57" s="180">
        <v>3</v>
      </c>
      <c r="AI57" s="180" t="s">
        <v>5432</v>
      </c>
      <c r="AJ57" s="180" t="s">
        <v>5431</v>
      </c>
      <c r="AK57" s="181">
        <v>44467</v>
      </c>
      <c r="AL57" s="182" t="s">
        <v>5445</v>
      </c>
      <c r="AM57" s="172">
        <v>82000</v>
      </c>
      <c r="AN57" s="172" t="s">
        <v>5442</v>
      </c>
      <c r="AO57" s="172" t="s">
        <v>59</v>
      </c>
      <c r="AP57" s="172">
        <v>3</v>
      </c>
      <c r="AQ57" s="172" t="s">
        <v>5444</v>
      </c>
      <c r="AR57" s="172" t="s">
        <v>5443</v>
      </c>
      <c r="AS57" s="173">
        <v>44467</v>
      </c>
      <c r="AT57" s="183" t="s">
        <v>5455</v>
      </c>
      <c r="AU57" s="180" t="s">
        <v>14</v>
      </c>
      <c r="AV57" s="180" t="s">
        <v>14</v>
      </c>
      <c r="AW57" s="180" t="s">
        <v>14</v>
      </c>
      <c r="AX57" s="180" t="s">
        <v>14</v>
      </c>
      <c r="AY57" s="180" t="s">
        <v>5454</v>
      </c>
      <c r="AZ57" s="180" t="s">
        <v>14</v>
      </c>
      <c r="BA57" s="181">
        <v>44467</v>
      </c>
      <c r="BB57" s="182" t="s">
        <v>5453</v>
      </c>
      <c r="BC57" s="172" t="s">
        <v>14</v>
      </c>
      <c r="BD57" s="172" t="s">
        <v>14</v>
      </c>
      <c r="BE57" s="172" t="s">
        <v>14</v>
      </c>
      <c r="BF57" s="172" t="s">
        <v>14</v>
      </c>
      <c r="BG57" s="172" t="s">
        <v>5452</v>
      </c>
      <c r="BH57" s="172" t="s">
        <v>14</v>
      </c>
      <c r="BI57" s="173">
        <v>44467</v>
      </c>
      <c r="BJ57" s="183" t="s">
        <v>5449</v>
      </c>
      <c r="BK57" s="183">
        <v>301</v>
      </c>
      <c r="BL57" s="183" t="s">
        <v>5446</v>
      </c>
      <c r="BM57" s="183" t="s">
        <v>59</v>
      </c>
      <c r="BN57" s="183">
        <v>3</v>
      </c>
      <c r="BO57" s="183" t="s">
        <v>5448</v>
      </c>
      <c r="BP57" s="180" t="s">
        <v>5447</v>
      </c>
      <c r="BQ57" s="184">
        <v>44467</v>
      </c>
      <c r="BR57" s="182" t="s">
        <v>1460</v>
      </c>
      <c r="BS57" s="176" t="s">
        <v>14</v>
      </c>
      <c r="BT57" s="176" t="s">
        <v>1291</v>
      </c>
      <c r="BU57" s="176" t="s">
        <v>14</v>
      </c>
      <c r="BV57" s="176" t="s">
        <v>14</v>
      </c>
      <c r="BW57" s="176" t="s">
        <v>1459</v>
      </c>
      <c r="BX57" s="176" t="s">
        <v>1291</v>
      </c>
      <c r="BY57" s="173">
        <v>43798</v>
      </c>
      <c r="BZ57" s="183" t="s">
        <v>1461</v>
      </c>
      <c r="CA57" s="183" t="s">
        <v>14</v>
      </c>
      <c r="CB57" s="183" t="s">
        <v>1291</v>
      </c>
      <c r="CC57" s="183" t="s">
        <v>14</v>
      </c>
      <c r="CD57" s="183" t="s">
        <v>14</v>
      </c>
      <c r="CE57" s="183" t="s">
        <v>1459</v>
      </c>
      <c r="CF57" s="183" t="s">
        <v>1291</v>
      </c>
      <c r="CG57" s="184">
        <v>43798</v>
      </c>
      <c r="CH57" s="182" t="s">
        <v>7771</v>
      </c>
      <c r="CI57" s="183" t="e">
        <v>#N/A</v>
      </c>
      <c r="CJ57" s="183" t="e">
        <v>#N/A</v>
      </c>
      <c r="CK57" s="183" t="e">
        <v>#N/A</v>
      </c>
      <c r="CL57" s="183" t="e">
        <v>#N/A</v>
      </c>
      <c r="CM57" s="183" t="e">
        <v>#N/A</v>
      </c>
      <c r="CN57" s="183" t="e">
        <v>#N/A</v>
      </c>
      <c r="CO57" s="185" t="e">
        <v>#N/A</v>
      </c>
      <c r="CP57" s="183" t="s">
        <v>1463</v>
      </c>
      <c r="CQ57" s="176" t="s">
        <v>14</v>
      </c>
      <c r="CR57" s="176" t="s">
        <v>14</v>
      </c>
      <c r="CS57" s="176" t="s">
        <v>14</v>
      </c>
      <c r="CT57" s="176" t="s">
        <v>14</v>
      </c>
      <c r="CU57" s="176" t="s">
        <v>1462</v>
      </c>
      <c r="CV57" s="176" t="s">
        <v>14</v>
      </c>
      <c r="CW57" s="173">
        <v>43798</v>
      </c>
      <c r="CX57" s="183" t="s">
        <v>5434</v>
      </c>
      <c r="CY57" s="180" t="s">
        <v>14</v>
      </c>
      <c r="CZ57" s="180" t="s">
        <v>2464</v>
      </c>
      <c r="DA57" s="180" t="s">
        <v>14</v>
      </c>
      <c r="DB57" s="180" t="s">
        <v>14</v>
      </c>
      <c r="DC57" s="180" t="s">
        <v>5438</v>
      </c>
      <c r="DD57" s="180" t="s">
        <v>14</v>
      </c>
      <c r="DE57" s="186">
        <v>44467</v>
      </c>
      <c r="DF57" s="182" t="s">
        <v>5435</v>
      </c>
      <c r="DG57" s="172">
        <v>124227000</v>
      </c>
      <c r="DH57" s="176" t="s">
        <v>5421</v>
      </c>
      <c r="DI57" s="176" t="s">
        <v>59</v>
      </c>
      <c r="DJ57" s="176">
        <v>3</v>
      </c>
      <c r="DK57" s="176" t="s">
        <v>563</v>
      </c>
      <c r="DL57" s="176" t="s">
        <v>5422</v>
      </c>
      <c r="DM57" s="173">
        <v>44467</v>
      </c>
      <c r="DN57" s="183" t="s">
        <v>5437</v>
      </c>
      <c r="DO57" s="180">
        <v>321000</v>
      </c>
      <c r="DP57" s="183" t="s">
        <v>5430</v>
      </c>
      <c r="DQ57" s="183" t="s">
        <v>59</v>
      </c>
      <c r="DR57" s="183">
        <v>3</v>
      </c>
      <c r="DS57" s="183" t="s">
        <v>5436</v>
      </c>
      <c r="DT57" s="183" t="s">
        <v>5431</v>
      </c>
      <c r="DU57" s="184">
        <v>44467</v>
      </c>
      <c r="DV57" s="182" t="s">
        <v>5439</v>
      </c>
      <c r="DW57" s="172" t="s">
        <v>14</v>
      </c>
      <c r="DX57" s="176" t="s">
        <v>2464</v>
      </c>
      <c r="DY57" s="176" t="s">
        <v>14</v>
      </c>
      <c r="DZ57" s="176" t="s">
        <v>14</v>
      </c>
      <c r="EA57" s="176" t="s">
        <v>5438</v>
      </c>
      <c r="EB57" s="176" t="s">
        <v>14</v>
      </c>
      <c r="EC57" s="173">
        <v>44467</v>
      </c>
      <c r="ED57" s="183" t="s">
        <v>5440</v>
      </c>
      <c r="EE57" s="180" t="s">
        <v>14</v>
      </c>
      <c r="EF57" s="183" t="s">
        <v>14</v>
      </c>
      <c r="EG57" s="183" t="s">
        <v>14</v>
      </c>
      <c r="EH57" s="183" t="s">
        <v>14</v>
      </c>
      <c r="EI57" s="183" t="s">
        <v>5438</v>
      </c>
      <c r="EJ57" s="183" t="s">
        <v>14</v>
      </c>
      <c r="EK57" s="184">
        <v>44467</v>
      </c>
      <c r="EL57" s="182" t="s">
        <v>5441</v>
      </c>
      <c r="EM57" s="172" t="s">
        <v>14</v>
      </c>
      <c r="EN57" s="176" t="s">
        <v>14</v>
      </c>
      <c r="EO57" s="176" t="s">
        <v>14</v>
      </c>
      <c r="EP57" s="176" t="s">
        <v>14</v>
      </c>
      <c r="EQ57" s="176" t="s">
        <v>5438</v>
      </c>
      <c r="ER57" s="176" t="s">
        <v>14</v>
      </c>
      <c r="ES57" s="173">
        <v>44467</v>
      </c>
      <c r="ET57" s="183" t="s">
        <v>2495</v>
      </c>
      <c r="EU57" s="183">
        <v>3714</v>
      </c>
      <c r="EV57" s="183" t="s">
        <v>2492</v>
      </c>
      <c r="EW57" s="183" t="s">
        <v>59</v>
      </c>
      <c r="EX57" s="183">
        <v>3</v>
      </c>
      <c r="EY57" s="183" t="s">
        <v>2494</v>
      </c>
      <c r="EZ57" s="183" t="s">
        <v>2493</v>
      </c>
      <c r="FA57" s="184">
        <v>44224</v>
      </c>
      <c r="FB57" s="182" t="s">
        <v>5451</v>
      </c>
      <c r="FC57" s="176">
        <v>3</v>
      </c>
      <c r="FD57" s="176" t="s">
        <v>5430</v>
      </c>
      <c r="FE57" s="176" t="s">
        <v>21</v>
      </c>
      <c r="FF57" s="176">
        <v>2</v>
      </c>
      <c r="FG57" s="176" t="s">
        <v>5450</v>
      </c>
      <c r="FH57" s="176" t="s">
        <v>5431</v>
      </c>
      <c r="FI57" s="173">
        <v>44467</v>
      </c>
      <c r="FJ57" s="182" t="s">
        <v>1464</v>
      </c>
      <c r="FK57" s="183" t="s">
        <v>14</v>
      </c>
      <c r="FL57" s="183" t="s">
        <v>14</v>
      </c>
      <c r="FM57" s="183" t="s">
        <v>14</v>
      </c>
      <c r="FN57" s="183" t="s">
        <v>14</v>
      </c>
      <c r="FO57" s="183" t="s">
        <v>1459</v>
      </c>
      <c r="FP57" s="180" t="s">
        <v>14</v>
      </c>
      <c r="FQ57" s="181">
        <v>43798</v>
      </c>
      <c r="FR57" s="182" t="s">
        <v>1465</v>
      </c>
      <c r="FS57" s="176" t="s">
        <v>14</v>
      </c>
      <c r="FT57" s="176" t="s">
        <v>14</v>
      </c>
      <c r="FU57" s="176" t="s">
        <v>14</v>
      </c>
      <c r="FV57" s="176" t="s">
        <v>14</v>
      </c>
      <c r="FW57" s="176" t="s">
        <v>1459</v>
      </c>
      <c r="FX57" s="176" t="s">
        <v>14</v>
      </c>
      <c r="FY57" s="173">
        <v>43798</v>
      </c>
      <c r="FZ57" s="183" t="s">
        <v>4335</v>
      </c>
      <c r="GA57" s="183">
        <v>0</v>
      </c>
      <c r="GB57" s="183" t="s">
        <v>3205</v>
      </c>
      <c r="GC57" s="183" t="s">
        <v>21</v>
      </c>
      <c r="GD57" s="183">
        <v>2</v>
      </c>
      <c r="GE57" s="183" t="s">
        <v>14</v>
      </c>
      <c r="GF57" s="183" t="s">
        <v>14</v>
      </c>
      <c r="GG57" s="184">
        <v>44361</v>
      </c>
      <c r="GH57" s="182" t="s">
        <v>4152</v>
      </c>
      <c r="GI57" s="176">
        <v>2</v>
      </c>
      <c r="GJ57" s="176" t="s">
        <v>3205</v>
      </c>
      <c r="GK57" s="176" t="s">
        <v>21</v>
      </c>
      <c r="GL57" s="176">
        <v>2</v>
      </c>
      <c r="GM57" s="176" t="s">
        <v>14</v>
      </c>
      <c r="GN57" s="176" t="s">
        <v>14</v>
      </c>
      <c r="GO57" s="173">
        <v>44358</v>
      </c>
      <c r="GP57" s="183" t="s">
        <v>4147</v>
      </c>
      <c r="GQ57" s="183">
        <v>2</v>
      </c>
      <c r="GR57" s="183" t="s">
        <v>3205</v>
      </c>
      <c r="GS57" s="183" t="s">
        <v>21</v>
      </c>
      <c r="GT57" s="183">
        <v>2</v>
      </c>
      <c r="GU57" s="183" t="s">
        <v>14</v>
      </c>
      <c r="GV57" s="183" t="s">
        <v>14</v>
      </c>
      <c r="GW57" s="184">
        <v>44358</v>
      </c>
      <c r="GX57" s="182" t="s">
        <v>4336</v>
      </c>
      <c r="GY57" s="176">
        <v>0</v>
      </c>
      <c r="GZ57" s="176" t="s">
        <v>3205</v>
      </c>
      <c r="HA57" s="176" t="s">
        <v>21</v>
      </c>
      <c r="HB57" s="176">
        <v>2</v>
      </c>
      <c r="HC57" s="176" t="s">
        <v>14</v>
      </c>
      <c r="HD57" s="176" t="s">
        <v>14</v>
      </c>
      <c r="HE57" s="173">
        <v>44361</v>
      </c>
      <c r="HF57" s="183" t="s">
        <v>4146</v>
      </c>
      <c r="HG57" s="183">
        <v>2</v>
      </c>
      <c r="HH57" s="183" t="s">
        <v>3205</v>
      </c>
      <c r="HI57" s="183" t="s">
        <v>21</v>
      </c>
      <c r="HJ57" s="183">
        <v>2</v>
      </c>
      <c r="HK57" s="183" t="s">
        <v>14</v>
      </c>
      <c r="HL57" s="183" t="s">
        <v>14</v>
      </c>
      <c r="HM57" s="184">
        <v>44358</v>
      </c>
      <c r="HN57" s="182" t="s">
        <v>4151</v>
      </c>
      <c r="HO57" s="176">
        <v>2</v>
      </c>
      <c r="HP57" s="176" t="s">
        <v>3205</v>
      </c>
      <c r="HQ57" s="176" t="s">
        <v>21</v>
      </c>
      <c r="HR57" s="176">
        <v>2</v>
      </c>
      <c r="HS57" s="176" t="s">
        <v>14</v>
      </c>
      <c r="HT57" s="176" t="s">
        <v>14</v>
      </c>
      <c r="HU57" s="173">
        <v>44358</v>
      </c>
      <c r="HV57" s="183" t="s">
        <v>4148</v>
      </c>
      <c r="HW57" s="183">
        <v>1</v>
      </c>
      <c r="HX57" s="183" t="s">
        <v>3205</v>
      </c>
      <c r="HY57" s="183" t="s">
        <v>21</v>
      </c>
      <c r="HZ57" s="183">
        <v>2</v>
      </c>
      <c r="IA57" s="183" t="s">
        <v>14</v>
      </c>
      <c r="IB57" s="183" t="s">
        <v>14</v>
      </c>
      <c r="IC57" s="184">
        <v>44358</v>
      </c>
      <c r="ID57" s="182" t="s">
        <v>4150</v>
      </c>
      <c r="IE57" s="176">
        <v>0</v>
      </c>
      <c r="IF57" s="176" t="s">
        <v>3205</v>
      </c>
      <c r="IG57" s="176" t="s">
        <v>21</v>
      </c>
      <c r="IH57" s="176">
        <v>2</v>
      </c>
      <c r="II57" s="176" t="s">
        <v>14</v>
      </c>
      <c r="IJ57" s="176" t="s">
        <v>14</v>
      </c>
      <c r="IK57" s="173">
        <v>44358</v>
      </c>
      <c r="IL57" s="183" t="s">
        <v>4149</v>
      </c>
      <c r="IM57" s="183">
        <v>2</v>
      </c>
      <c r="IN57" s="183" t="s">
        <v>3205</v>
      </c>
      <c r="IO57" s="183" t="s">
        <v>21</v>
      </c>
      <c r="IP57" s="183">
        <v>2</v>
      </c>
      <c r="IQ57" s="183" t="s">
        <v>14</v>
      </c>
      <c r="IR57" s="183" t="s">
        <v>14</v>
      </c>
      <c r="IS57" s="184">
        <v>44358</v>
      </c>
    </row>
    <row r="58" spans="1:253" s="276" customFormat="1" ht="12.75" customHeight="1" x14ac:dyDescent="0.25">
      <c r="A58" s="276" t="s">
        <v>1466</v>
      </c>
      <c r="B58" s="276" t="s">
        <v>7503</v>
      </c>
      <c r="C58" s="276" t="s">
        <v>1467</v>
      </c>
      <c r="D58" s="276" t="s">
        <v>1458</v>
      </c>
      <c r="E58" s="276" t="s">
        <v>7017</v>
      </c>
      <c r="F58" s="276" t="s">
        <v>5458</v>
      </c>
      <c r="G58" s="171">
        <v>128972000</v>
      </c>
      <c r="H58" s="172" t="s">
        <v>5421</v>
      </c>
      <c r="I58" s="172" t="s">
        <v>21</v>
      </c>
      <c r="J58" s="172">
        <v>2</v>
      </c>
      <c r="K58" s="172" t="s">
        <v>5457</v>
      </c>
      <c r="L58" s="172" t="s">
        <v>5421</v>
      </c>
      <c r="M58" s="173">
        <v>44467</v>
      </c>
      <c r="N58" s="182" t="s">
        <v>5456</v>
      </c>
      <c r="O58" s="174">
        <v>1964375</v>
      </c>
      <c r="P58" s="174" t="s">
        <v>5421</v>
      </c>
      <c r="Q58" s="174" t="s">
        <v>21</v>
      </c>
      <c r="R58" s="174">
        <v>2</v>
      </c>
      <c r="S58" s="174" t="s">
        <v>5426</v>
      </c>
      <c r="T58" s="174" t="s">
        <v>5425</v>
      </c>
      <c r="U58" s="175">
        <v>44467</v>
      </c>
      <c r="V58" s="182" t="s">
        <v>5462</v>
      </c>
      <c r="W58" s="172">
        <v>128972000</v>
      </c>
      <c r="X58" s="172" t="s">
        <v>5459</v>
      </c>
      <c r="Y58" s="172" t="s">
        <v>59</v>
      </c>
      <c r="Z58" s="172">
        <v>3</v>
      </c>
      <c r="AA58" s="172" t="s">
        <v>5461</v>
      </c>
      <c r="AB58" s="172" t="s">
        <v>5460</v>
      </c>
      <c r="AC58" s="173">
        <v>44467</v>
      </c>
      <c r="AD58" s="182" t="s">
        <v>5466</v>
      </c>
      <c r="AE58" s="180">
        <v>357000</v>
      </c>
      <c r="AF58" s="180" t="s">
        <v>5463</v>
      </c>
      <c r="AG58" s="180" t="s">
        <v>59</v>
      </c>
      <c r="AH58" s="180">
        <v>3</v>
      </c>
      <c r="AI58" s="180" t="s">
        <v>5465</v>
      </c>
      <c r="AJ58" s="180" t="s">
        <v>5464</v>
      </c>
      <c r="AK58" s="181">
        <v>44467</v>
      </c>
      <c r="AL58" s="182" t="s">
        <v>5476</v>
      </c>
      <c r="AM58" s="172">
        <v>357000</v>
      </c>
      <c r="AN58" s="172" t="s">
        <v>5463</v>
      </c>
      <c r="AO58" s="172" t="s">
        <v>59</v>
      </c>
      <c r="AP58" s="172">
        <v>3</v>
      </c>
      <c r="AQ58" s="172" t="s">
        <v>5465</v>
      </c>
      <c r="AR58" s="172" t="s">
        <v>5464</v>
      </c>
      <c r="AS58" s="173">
        <v>44467</v>
      </c>
      <c r="AT58" s="183" t="s">
        <v>5479</v>
      </c>
      <c r="AU58" s="180" t="s">
        <v>14</v>
      </c>
      <c r="AV58" s="180" t="s">
        <v>14</v>
      </c>
      <c r="AW58" s="180" t="s">
        <v>14</v>
      </c>
      <c r="AX58" s="180" t="s">
        <v>14</v>
      </c>
      <c r="AY58" s="180" t="s">
        <v>5454</v>
      </c>
      <c r="AZ58" s="180" t="s">
        <v>14</v>
      </c>
      <c r="BA58" s="181">
        <v>44467</v>
      </c>
      <c r="BB58" s="182" t="s">
        <v>5478</v>
      </c>
      <c r="BC58" s="172" t="s">
        <v>14</v>
      </c>
      <c r="BD58" s="172" t="s">
        <v>14</v>
      </c>
      <c r="BE58" s="172" t="s">
        <v>14</v>
      </c>
      <c r="BF58" s="172" t="s">
        <v>14</v>
      </c>
      <c r="BG58" s="172" t="s">
        <v>5477</v>
      </c>
      <c r="BH58" s="172" t="s">
        <v>14</v>
      </c>
      <c r="BI58" s="173">
        <v>44467</v>
      </c>
      <c r="BJ58" s="183" t="s">
        <v>2499</v>
      </c>
      <c r="BK58" s="183">
        <v>3454</v>
      </c>
      <c r="BL58" s="183" t="s">
        <v>2496</v>
      </c>
      <c r="BM58" s="183" t="s">
        <v>59</v>
      </c>
      <c r="BN58" s="183">
        <v>3</v>
      </c>
      <c r="BO58" s="183" t="s">
        <v>2498</v>
      </c>
      <c r="BP58" s="180" t="s">
        <v>2497</v>
      </c>
      <c r="BQ58" s="184">
        <v>44224</v>
      </c>
      <c r="BR58" s="182" t="s">
        <v>1468</v>
      </c>
      <c r="BS58" s="176" t="s">
        <v>14</v>
      </c>
      <c r="BT58" s="176" t="s">
        <v>14</v>
      </c>
      <c r="BU58" s="176" t="s">
        <v>14</v>
      </c>
      <c r="BV58" s="176" t="s">
        <v>14</v>
      </c>
      <c r="BW58" s="176" t="s">
        <v>758</v>
      </c>
      <c r="BX58" s="176" t="s">
        <v>14</v>
      </c>
      <c r="BY58" s="173">
        <v>43798</v>
      </c>
      <c r="BZ58" s="183" t="s">
        <v>1469</v>
      </c>
      <c r="CA58" s="183" t="s">
        <v>14</v>
      </c>
      <c r="CB58" s="183" t="s">
        <v>14</v>
      </c>
      <c r="CC58" s="183" t="s">
        <v>14</v>
      </c>
      <c r="CD58" s="183" t="s">
        <v>14</v>
      </c>
      <c r="CE58" s="183" t="s">
        <v>758</v>
      </c>
      <c r="CF58" s="183" t="s">
        <v>14</v>
      </c>
      <c r="CG58" s="184">
        <v>43798</v>
      </c>
      <c r="CH58" s="182" t="s">
        <v>7772</v>
      </c>
      <c r="CI58" s="183" t="e">
        <v>#N/A</v>
      </c>
      <c r="CJ58" s="183" t="e">
        <v>#N/A</v>
      </c>
      <c r="CK58" s="183" t="e">
        <v>#N/A</v>
      </c>
      <c r="CL58" s="183" t="e">
        <v>#N/A</v>
      </c>
      <c r="CM58" s="183" t="e">
        <v>#N/A</v>
      </c>
      <c r="CN58" s="183" t="e">
        <v>#N/A</v>
      </c>
      <c r="CO58" s="185" t="e">
        <v>#N/A</v>
      </c>
      <c r="CP58" s="183" t="s">
        <v>1472</v>
      </c>
      <c r="CQ58" s="176" t="s">
        <v>14</v>
      </c>
      <c r="CR58" s="176" t="s">
        <v>14</v>
      </c>
      <c r="CS58" s="176" t="s">
        <v>14</v>
      </c>
      <c r="CT58" s="176" t="s">
        <v>14</v>
      </c>
      <c r="CU58" s="176" t="s">
        <v>758</v>
      </c>
      <c r="CV58" s="176" t="s">
        <v>14</v>
      </c>
      <c r="CW58" s="173">
        <v>43798</v>
      </c>
      <c r="CX58" s="183" t="s">
        <v>5467</v>
      </c>
      <c r="CY58" s="180" t="s">
        <v>14</v>
      </c>
      <c r="CZ58" s="180" t="s">
        <v>14</v>
      </c>
      <c r="DA58" s="180" t="s">
        <v>14</v>
      </c>
      <c r="DB58" s="180" t="s">
        <v>14</v>
      </c>
      <c r="DC58" s="180" t="s">
        <v>5470</v>
      </c>
      <c r="DD58" s="180" t="s">
        <v>14</v>
      </c>
      <c r="DE58" s="186">
        <v>44467</v>
      </c>
      <c r="DF58" s="182" t="s">
        <v>5468</v>
      </c>
      <c r="DG58" s="172">
        <v>124227000</v>
      </c>
      <c r="DH58" s="176" t="s">
        <v>5421</v>
      </c>
      <c r="DI58" s="176" t="s">
        <v>59</v>
      </c>
      <c r="DJ58" s="176">
        <v>3</v>
      </c>
      <c r="DK58" s="176" t="s">
        <v>5432</v>
      </c>
      <c r="DL58" s="176" t="s">
        <v>5431</v>
      </c>
      <c r="DM58" s="173">
        <v>44467</v>
      </c>
      <c r="DN58" s="183" t="s">
        <v>5469</v>
      </c>
      <c r="DO58" s="180">
        <v>321000</v>
      </c>
      <c r="DP58" s="183" t="s">
        <v>5430</v>
      </c>
      <c r="DQ58" s="183" t="s">
        <v>59</v>
      </c>
      <c r="DR58" s="183">
        <v>3</v>
      </c>
      <c r="DS58" s="183" t="s">
        <v>5436</v>
      </c>
      <c r="DT58" s="183" t="s">
        <v>5422</v>
      </c>
      <c r="DU58" s="184">
        <v>44467</v>
      </c>
      <c r="DV58" s="182" t="s">
        <v>5471</v>
      </c>
      <c r="DW58" s="172" t="s">
        <v>14</v>
      </c>
      <c r="DX58" s="176" t="s">
        <v>14</v>
      </c>
      <c r="DY58" s="176" t="s">
        <v>14</v>
      </c>
      <c r="DZ58" s="176" t="s">
        <v>14</v>
      </c>
      <c r="EA58" s="176" t="s">
        <v>5470</v>
      </c>
      <c r="EB58" s="176" t="s">
        <v>14</v>
      </c>
      <c r="EC58" s="173">
        <v>44467</v>
      </c>
      <c r="ED58" s="183" t="s">
        <v>5473</v>
      </c>
      <c r="EE58" s="180" t="s">
        <v>14</v>
      </c>
      <c r="EF58" s="183" t="s">
        <v>14</v>
      </c>
      <c r="EG58" s="183" t="s">
        <v>14</v>
      </c>
      <c r="EH58" s="183" t="s">
        <v>14</v>
      </c>
      <c r="EI58" s="183" t="s">
        <v>5472</v>
      </c>
      <c r="EJ58" s="183" t="s">
        <v>14</v>
      </c>
      <c r="EK58" s="184">
        <v>44467</v>
      </c>
      <c r="EL58" s="182" t="s">
        <v>5475</v>
      </c>
      <c r="EM58" s="172" t="s">
        <v>14</v>
      </c>
      <c r="EN58" s="176" t="s">
        <v>14</v>
      </c>
      <c r="EO58" s="176" t="s">
        <v>14</v>
      </c>
      <c r="EP58" s="176" t="s">
        <v>14</v>
      </c>
      <c r="EQ58" s="176" t="s">
        <v>5474</v>
      </c>
      <c r="ER58" s="176" t="s">
        <v>14</v>
      </c>
      <c r="ES58" s="173">
        <v>44467</v>
      </c>
      <c r="ET58" s="183" t="s">
        <v>2500</v>
      </c>
      <c r="EU58" s="183">
        <v>3714</v>
      </c>
      <c r="EV58" s="183" t="s">
        <v>2492</v>
      </c>
      <c r="EW58" s="183" t="s">
        <v>59</v>
      </c>
      <c r="EX58" s="183">
        <v>3</v>
      </c>
      <c r="EY58" s="183" t="s">
        <v>2494</v>
      </c>
      <c r="EZ58" s="183" t="s">
        <v>2493</v>
      </c>
      <c r="FA58" s="184">
        <v>44224</v>
      </c>
      <c r="FB58" s="182" t="s">
        <v>1471</v>
      </c>
      <c r="FC58" s="176">
        <v>4</v>
      </c>
      <c r="FD58" s="176" t="s">
        <v>14</v>
      </c>
      <c r="FE58" s="176" t="s">
        <v>14</v>
      </c>
      <c r="FF58" s="176" t="s">
        <v>14</v>
      </c>
      <c r="FG58" s="176" t="s">
        <v>1470</v>
      </c>
      <c r="FH58" s="176" t="s">
        <v>14</v>
      </c>
      <c r="FI58" s="173">
        <v>43798</v>
      </c>
      <c r="FJ58" s="182" t="s">
        <v>1473</v>
      </c>
      <c r="FK58" s="183" t="s">
        <v>14</v>
      </c>
      <c r="FL58" s="183" t="s">
        <v>14</v>
      </c>
      <c r="FM58" s="183" t="s">
        <v>14</v>
      </c>
      <c r="FN58" s="183" t="s">
        <v>14</v>
      </c>
      <c r="FO58" s="183" t="s">
        <v>14</v>
      </c>
      <c r="FP58" s="180" t="s">
        <v>14</v>
      </c>
      <c r="FQ58" s="181">
        <v>43798</v>
      </c>
      <c r="FR58" s="182" t="s">
        <v>1474</v>
      </c>
      <c r="FS58" s="176" t="s">
        <v>14</v>
      </c>
      <c r="FT58" s="176" t="s">
        <v>14</v>
      </c>
      <c r="FU58" s="176" t="s">
        <v>14</v>
      </c>
      <c r="FV58" s="176" t="s">
        <v>14</v>
      </c>
      <c r="FW58" s="176" t="s">
        <v>14</v>
      </c>
      <c r="FX58" s="176" t="s">
        <v>14</v>
      </c>
      <c r="FY58" s="173">
        <v>43798</v>
      </c>
      <c r="FZ58" s="183" t="s">
        <v>4338</v>
      </c>
      <c r="GA58" s="183">
        <v>0</v>
      </c>
      <c r="GB58" s="183" t="s">
        <v>3205</v>
      </c>
      <c r="GC58" s="183" t="s">
        <v>21</v>
      </c>
      <c r="GD58" s="183">
        <v>2</v>
      </c>
      <c r="GE58" s="183" t="s">
        <v>14</v>
      </c>
      <c r="GF58" s="183" t="s">
        <v>14</v>
      </c>
      <c r="GG58" s="184">
        <v>44361</v>
      </c>
      <c r="GH58" s="182" t="s">
        <v>4344</v>
      </c>
      <c r="GI58" s="176">
        <v>2</v>
      </c>
      <c r="GJ58" s="176" t="s">
        <v>3205</v>
      </c>
      <c r="GK58" s="176" t="s">
        <v>21</v>
      </c>
      <c r="GL58" s="176">
        <v>2</v>
      </c>
      <c r="GM58" s="176" t="s">
        <v>14</v>
      </c>
      <c r="GN58" s="176" t="s">
        <v>14</v>
      </c>
      <c r="GO58" s="173">
        <v>44361</v>
      </c>
      <c r="GP58" s="183" t="s">
        <v>4339</v>
      </c>
      <c r="GQ58" s="183">
        <v>1</v>
      </c>
      <c r="GR58" s="183" t="s">
        <v>3205</v>
      </c>
      <c r="GS58" s="183" t="s">
        <v>21</v>
      </c>
      <c r="GT58" s="183">
        <v>2</v>
      </c>
      <c r="GU58" s="183" t="s">
        <v>14</v>
      </c>
      <c r="GV58" s="183" t="s">
        <v>14</v>
      </c>
      <c r="GW58" s="184">
        <v>44361</v>
      </c>
      <c r="GX58" s="182" t="s">
        <v>4345</v>
      </c>
      <c r="GY58" s="176">
        <v>0</v>
      </c>
      <c r="GZ58" s="176" t="s">
        <v>3205</v>
      </c>
      <c r="HA58" s="176" t="s">
        <v>21</v>
      </c>
      <c r="HB58" s="176">
        <v>2</v>
      </c>
      <c r="HC58" s="176" t="s">
        <v>14</v>
      </c>
      <c r="HD58" s="176" t="s">
        <v>14</v>
      </c>
      <c r="HE58" s="173">
        <v>44361</v>
      </c>
      <c r="HF58" s="183" t="s">
        <v>4337</v>
      </c>
      <c r="HG58" s="183">
        <v>0</v>
      </c>
      <c r="HH58" s="183" t="s">
        <v>3205</v>
      </c>
      <c r="HI58" s="183" t="s">
        <v>21</v>
      </c>
      <c r="HJ58" s="183">
        <v>2</v>
      </c>
      <c r="HK58" s="183" t="s">
        <v>14</v>
      </c>
      <c r="HL58" s="183" t="s">
        <v>14</v>
      </c>
      <c r="HM58" s="184">
        <v>44361</v>
      </c>
      <c r="HN58" s="182" t="s">
        <v>4343</v>
      </c>
      <c r="HO58" s="176">
        <v>2</v>
      </c>
      <c r="HP58" s="176" t="s">
        <v>3205</v>
      </c>
      <c r="HQ58" s="176" t="s">
        <v>21</v>
      </c>
      <c r="HR58" s="176">
        <v>2</v>
      </c>
      <c r="HS58" s="176" t="s">
        <v>14</v>
      </c>
      <c r="HT58" s="176" t="s">
        <v>14</v>
      </c>
      <c r="HU58" s="173">
        <v>44361</v>
      </c>
      <c r="HV58" s="183" t="s">
        <v>4340</v>
      </c>
      <c r="HW58" s="183">
        <v>1</v>
      </c>
      <c r="HX58" s="183" t="s">
        <v>3205</v>
      </c>
      <c r="HY58" s="183" t="s">
        <v>21</v>
      </c>
      <c r="HZ58" s="183">
        <v>2</v>
      </c>
      <c r="IA58" s="183" t="s">
        <v>14</v>
      </c>
      <c r="IB58" s="183" t="s">
        <v>14</v>
      </c>
      <c r="IC58" s="184">
        <v>44361</v>
      </c>
      <c r="ID58" s="182" t="s">
        <v>4342</v>
      </c>
      <c r="IE58" s="176">
        <v>0</v>
      </c>
      <c r="IF58" s="176" t="s">
        <v>3205</v>
      </c>
      <c r="IG58" s="176" t="s">
        <v>21</v>
      </c>
      <c r="IH58" s="176">
        <v>2</v>
      </c>
      <c r="II58" s="176" t="s">
        <v>14</v>
      </c>
      <c r="IJ58" s="176" t="s">
        <v>14</v>
      </c>
      <c r="IK58" s="173">
        <v>44361</v>
      </c>
      <c r="IL58" s="183" t="s">
        <v>4341</v>
      </c>
      <c r="IM58" s="183">
        <v>1</v>
      </c>
      <c r="IN58" s="183" t="s">
        <v>3205</v>
      </c>
      <c r="IO58" s="183" t="s">
        <v>21</v>
      </c>
      <c r="IP58" s="183">
        <v>2</v>
      </c>
      <c r="IQ58" s="183" t="s">
        <v>14</v>
      </c>
      <c r="IR58" s="183" t="s">
        <v>14</v>
      </c>
      <c r="IS58" s="184">
        <v>44361</v>
      </c>
    </row>
    <row r="59" spans="1:253" s="276" customFormat="1" ht="12.75" customHeight="1" x14ac:dyDescent="0.25">
      <c r="A59" s="276" t="s">
        <v>1475</v>
      </c>
      <c r="B59" s="276" t="s">
        <v>7413</v>
      </c>
      <c r="C59" s="276" t="s">
        <v>1476</v>
      </c>
      <c r="D59" s="276" t="s">
        <v>1458</v>
      </c>
      <c r="E59" s="276" t="s">
        <v>7017</v>
      </c>
      <c r="F59" s="276" t="s">
        <v>5481</v>
      </c>
      <c r="G59" s="171">
        <v>124227000</v>
      </c>
      <c r="H59" s="172" t="s">
        <v>5421</v>
      </c>
      <c r="I59" s="172" t="s">
        <v>21</v>
      </c>
      <c r="J59" s="172">
        <v>2</v>
      </c>
      <c r="K59" s="172" t="s">
        <v>5480</v>
      </c>
      <c r="L59" s="172" t="s">
        <v>5422</v>
      </c>
      <c r="M59" s="173">
        <v>44467</v>
      </c>
      <c r="N59" s="182" t="s">
        <v>5482</v>
      </c>
      <c r="O59" s="174">
        <v>1964375</v>
      </c>
      <c r="P59" s="174" t="s">
        <v>5421</v>
      </c>
      <c r="Q59" s="174" t="s">
        <v>21</v>
      </c>
      <c r="R59" s="174">
        <v>2</v>
      </c>
      <c r="S59" s="174" t="s">
        <v>5426</v>
      </c>
      <c r="T59" s="174" t="s">
        <v>5425</v>
      </c>
      <c r="U59" s="175">
        <v>44467</v>
      </c>
      <c r="V59" s="182" t="s">
        <v>5483</v>
      </c>
      <c r="W59" s="172">
        <v>124227000</v>
      </c>
      <c r="X59" s="172" t="s">
        <v>5421</v>
      </c>
      <c r="Y59" s="172" t="s">
        <v>21</v>
      </c>
      <c r="Z59" s="172">
        <v>2</v>
      </c>
      <c r="AA59" s="172" t="s">
        <v>5428</v>
      </c>
      <c r="AB59" s="172" t="s">
        <v>5422</v>
      </c>
      <c r="AC59" s="173">
        <v>44467</v>
      </c>
      <c r="AD59" s="182" t="s">
        <v>5484</v>
      </c>
      <c r="AE59" s="180">
        <v>321000</v>
      </c>
      <c r="AF59" s="180" t="s">
        <v>5430</v>
      </c>
      <c r="AG59" s="180" t="s">
        <v>59</v>
      </c>
      <c r="AH59" s="180">
        <v>3</v>
      </c>
      <c r="AI59" s="180" t="s">
        <v>5432</v>
      </c>
      <c r="AJ59" s="180" t="s">
        <v>5431</v>
      </c>
      <c r="AK59" s="181">
        <v>44467</v>
      </c>
      <c r="AL59" s="182" t="s">
        <v>5492</v>
      </c>
      <c r="AM59" s="172">
        <v>82000</v>
      </c>
      <c r="AN59" s="172" t="s">
        <v>5442</v>
      </c>
      <c r="AO59" s="172" t="s">
        <v>59</v>
      </c>
      <c r="AP59" s="172">
        <v>3</v>
      </c>
      <c r="AQ59" s="172" t="s">
        <v>5444</v>
      </c>
      <c r="AR59" s="172" t="s">
        <v>5443</v>
      </c>
      <c r="AS59" s="173">
        <v>44467</v>
      </c>
      <c r="AT59" s="183" t="s">
        <v>5497</v>
      </c>
      <c r="AU59" s="180" t="s">
        <v>14</v>
      </c>
      <c r="AV59" s="180" t="s">
        <v>14</v>
      </c>
      <c r="AW59" s="180" t="s">
        <v>14</v>
      </c>
      <c r="AX59" s="180" t="s">
        <v>14</v>
      </c>
      <c r="AY59" s="180" t="s">
        <v>5495</v>
      </c>
      <c r="AZ59" s="180" t="s">
        <v>14</v>
      </c>
      <c r="BA59" s="181">
        <v>44467</v>
      </c>
      <c r="BB59" s="182" t="s">
        <v>5496</v>
      </c>
      <c r="BC59" s="172" t="s">
        <v>14</v>
      </c>
      <c r="BD59" s="172" t="s">
        <v>14</v>
      </c>
      <c r="BE59" s="172" t="s">
        <v>14</v>
      </c>
      <c r="BF59" s="172" t="s">
        <v>14</v>
      </c>
      <c r="BG59" s="172" t="s">
        <v>5495</v>
      </c>
      <c r="BH59" s="172" t="s">
        <v>14</v>
      </c>
      <c r="BI59" s="173">
        <v>44467</v>
      </c>
      <c r="BJ59" s="183" t="s">
        <v>5493</v>
      </c>
      <c r="BK59" s="183">
        <v>301</v>
      </c>
      <c r="BL59" s="183" t="s">
        <v>5446</v>
      </c>
      <c r="BM59" s="183" t="s">
        <v>21</v>
      </c>
      <c r="BN59" s="183">
        <v>2</v>
      </c>
      <c r="BO59" s="183" t="s">
        <v>5448</v>
      </c>
      <c r="BP59" s="180" t="s">
        <v>5447</v>
      </c>
      <c r="BQ59" s="184">
        <v>44467</v>
      </c>
      <c r="BR59" s="182" t="s">
        <v>1477</v>
      </c>
      <c r="BS59" s="176" t="s">
        <v>14</v>
      </c>
      <c r="BT59" s="176" t="s">
        <v>14</v>
      </c>
      <c r="BU59" s="176" t="s">
        <v>14</v>
      </c>
      <c r="BV59" s="176" t="s">
        <v>14</v>
      </c>
      <c r="BW59" s="176" t="s">
        <v>14</v>
      </c>
      <c r="BX59" s="176" t="s">
        <v>14</v>
      </c>
      <c r="BY59" s="173">
        <v>43798</v>
      </c>
      <c r="BZ59" s="183" t="s">
        <v>1478</v>
      </c>
      <c r="CA59" s="183" t="s">
        <v>14</v>
      </c>
      <c r="CB59" s="183" t="s">
        <v>14</v>
      </c>
      <c r="CC59" s="183" t="s">
        <v>14</v>
      </c>
      <c r="CD59" s="183" t="s">
        <v>14</v>
      </c>
      <c r="CE59" s="183" t="s">
        <v>14</v>
      </c>
      <c r="CF59" s="183" t="s">
        <v>14</v>
      </c>
      <c r="CG59" s="184">
        <v>43798</v>
      </c>
      <c r="CH59" s="182" t="s">
        <v>7773</v>
      </c>
      <c r="CI59" s="183" t="e">
        <v>#N/A</v>
      </c>
      <c r="CJ59" s="183" t="e">
        <v>#N/A</v>
      </c>
      <c r="CK59" s="183" t="e">
        <v>#N/A</v>
      </c>
      <c r="CL59" s="183" t="e">
        <v>#N/A</v>
      </c>
      <c r="CM59" s="183" t="e">
        <v>#N/A</v>
      </c>
      <c r="CN59" s="183" t="e">
        <v>#N/A</v>
      </c>
      <c r="CO59" s="185" t="e">
        <v>#N/A</v>
      </c>
      <c r="CP59" s="183" t="s">
        <v>1479</v>
      </c>
      <c r="CQ59" s="176" t="s">
        <v>14</v>
      </c>
      <c r="CR59" s="176" t="s">
        <v>14</v>
      </c>
      <c r="CS59" s="176" t="s">
        <v>14</v>
      </c>
      <c r="CT59" s="176" t="s">
        <v>14</v>
      </c>
      <c r="CU59" s="176" t="s">
        <v>14</v>
      </c>
      <c r="CV59" s="176" t="s">
        <v>14</v>
      </c>
      <c r="CW59" s="173">
        <v>43798</v>
      </c>
      <c r="CX59" s="183" t="s">
        <v>5485</v>
      </c>
      <c r="CY59" s="180" t="s">
        <v>14</v>
      </c>
      <c r="CZ59" s="180" t="s">
        <v>14</v>
      </c>
      <c r="DA59" s="180" t="s">
        <v>14</v>
      </c>
      <c r="DB59" s="180" t="s">
        <v>14</v>
      </c>
      <c r="DC59" s="180" t="s">
        <v>5438</v>
      </c>
      <c r="DD59" s="180" t="s">
        <v>14</v>
      </c>
      <c r="DE59" s="186">
        <v>44467</v>
      </c>
      <c r="DF59" s="182" t="s">
        <v>5487</v>
      </c>
      <c r="DG59" s="172">
        <v>124227000</v>
      </c>
      <c r="DH59" s="176" t="s">
        <v>5421</v>
      </c>
      <c r="DI59" s="176" t="s">
        <v>59</v>
      </c>
      <c r="DJ59" s="176">
        <v>3</v>
      </c>
      <c r="DK59" s="176" t="s">
        <v>5486</v>
      </c>
      <c r="DL59" s="176" t="s">
        <v>5422</v>
      </c>
      <c r="DM59" s="173">
        <v>44467</v>
      </c>
      <c r="DN59" s="183" t="s">
        <v>5488</v>
      </c>
      <c r="DO59" s="180">
        <v>321000</v>
      </c>
      <c r="DP59" s="183" t="s">
        <v>5430</v>
      </c>
      <c r="DQ59" s="183" t="s">
        <v>59</v>
      </c>
      <c r="DR59" s="183">
        <v>3</v>
      </c>
      <c r="DS59" s="183" t="s">
        <v>5436</v>
      </c>
      <c r="DT59" s="183" t="s">
        <v>5431</v>
      </c>
      <c r="DU59" s="184">
        <v>44467</v>
      </c>
      <c r="DV59" s="182" t="s">
        <v>5489</v>
      </c>
      <c r="DW59" s="172" t="s">
        <v>14</v>
      </c>
      <c r="DX59" s="176" t="s">
        <v>14</v>
      </c>
      <c r="DY59" s="176" t="s">
        <v>14</v>
      </c>
      <c r="DZ59" s="176" t="s">
        <v>14</v>
      </c>
      <c r="EA59" s="176" t="s">
        <v>5438</v>
      </c>
      <c r="EB59" s="176" t="s">
        <v>14</v>
      </c>
      <c r="EC59" s="173">
        <v>44467</v>
      </c>
      <c r="ED59" s="183" t="s">
        <v>5490</v>
      </c>
      <c r="EE59" s="180" t="s">
        <v>14</v>
      </c>
      <c r="EF59" s="183" t="s">
        <v>14</v>
      </c>
      <c r="EG59" s="183" t="s">
        <v>14</v>
      </c>
      <c r="EH59" s="183" t="s">
        <v>14</v>
      </c>
      <c r="EI59" s="183" t="s">
        <v>5438</v>
      </c>
      <c r="EJ59" s="183" t="s">
        <v>14</v>
      </c>
      <c r="EK59" s="184">
        <v>44467</v>
      </c>
      <c r="EL59" s="182" t="s">
        <v>5491</v>
      </c>
      <c r="EM59" s="172" t="s">
        <v>14</v>
      </c>
      <c r="EN59" s="176" t="s">
        <v>14</v>
      </c>
      <c r="EO59" s="176" t="s">
        <v>14</v>
      </c>
      <c r="EP59" s="176" t="s">
        <v>14</v>
      </c>
      <c r="EQ59" s="176" t="s">
        <v>5438</v>
      </c>
      <c r="ER59" s="176" t="s">
        <v>14</v>
      </c>
      <c r="ES59" s="173">
        <v>44467</v>
      </c>
      <c r="ET59" s="183" t="s">
        <v>2501</v>
      </c>
      <c r="EU59" s="183">
        <v>3714</v>
      </c>
      <c r="EV59" s="183" t="s">
        <v>2492</v>
      </c>
      <c r="EW59" s="183" t="s">
        <v>59</v>
      </c>
      <c r="EX59" s="183">
        <v>3</v>
      </c>
      <c r="EY59" s="183" t="s">
        <v>2494</v>
      </c>
      <c r="EZ59" s="183" t="s">
        <v>2493</v>
      </c>
      <c r="FA59" s="184">
        <v>44224</v>
      </c>
      <c r="FB59" s="182" t="s">
        <v>5494</v>
      </c>
      <c r="FC59" s="176">
        <v>3</v>
      </c>
      <c r="FD59" s="176" t="s">
        <v>5430</v>
      </c>
      <c r="FE59" s="176" t="s">
        <v>59</v>
      </c>
      <c r="FF59" s="176">
        <v>3</v>
      </c>
      <c r="FG59" s="176" t="s">
        <v>5450</v>
      </c>
      <c r="FH59" s="176" t="s">
        <v>5431</v>
      </c>
      <c r="FI59" s="173">
        <v>44467</v>
      </c>
      <c r="FJ59" s="182" t="s">
        <v>1480</v>
      </c>
      <c r="FK59" s="183" t="s">
        <v>14</v>
      </c>
      <c r="FL59" s="183" t="s">
        <v>14</v>
      </c>
      <c r="FM59" s="183" t="s">
        <v>14</v>
      </c>
      <c r="FN59" s="183" t="s">
        <v>14</v>
      </c>
      <c r="FO59" s="183" t="s">
        <v>14</v>
      </c>
      <c r="FP59" s="180" t="s">
        <v>14</v>
      </c>
      <c r="FQ59" s="181">
        <v>43798</v>
      </c>
      <c r="FR59" s="182" t="s">
        <v>1481</v>
      </c>
      <c r="FS59" s="176" t="s">
        <v>14</v>
      </c>
      <c r="FT59" s="176" t="s">
        <v>14</v>
      </c>
      <c r="FU59" s="176" t="s">
        <v>14</v>
      </c>
      <c r="FV59" s="176" t="s">
        <v>14</v>
      </c>
      <c r="FW59" s="176" t="s">
        <v>14</v>
      </c>
      <c r="FX59" s="176" t="s">
        <v>14</v>
      </c>
      <c r="FY59" s="173">
        <v>43798</v>
      </c>
      <c r="FZ59" s="183" t="s">
        <v>4347</v>
      </c>
      <c r="GA59" s="183">
        <v>0</v>
      </c>
      <c r="GB59" s="183" t="s">
        <v>3205</v>
      </c>
      <c r="GC59" s="183" t="s">
        <v>21</v>
      </c>
      <c r="GD59" s="183">
        <v>2</v>
      </c>
      <c r="GE59" s="183" t="s">
        <v>14</v>
      </c>
      <c r="GF59" s="183" t="s">
        <v>14</v>
      </c>
      <c r="GG59" s="184">
        <v>44361</v>
      </c>
      <c r="GH59" s="182" t="s">
        <v>4353</v>
      </c>
      <c r="GI59" s="176">
        <v>2</v>
      </c>
      <c r="GJ59" s="176" t="s">
        <v>3205</v>
      </c>
      <c r="GK59" s="176" t="s">
        <v>21</v>
      </c>
      <c r="GL59" s="176">
        <v>2</v>
      </c>
      <c r="GM59" s="176" t="s">
        <v>14</v>
      </c>
      <c r="GN59" s="176" t="s">
        <v>14</v>
      </c>
      <c r="GO59" s="173">
        <v>44361</v>
      </c>
      <c r="GP59" s="183" t="s">
        <v>4348</v>
      </c>
      <c r="GQ59" s="183">
        <v>1</v>
      </c>
      <c r="GR59" s="183" t="s">
        <v>3205</v>
      </c>
      <c r="GS59" s="183" t="s">
        <v>21</v>
      </c>
      <c r="GT59" s="183">
        <v>2</v>
      </c>
      <c r="GU59" s="183" t="s">
        <v>14</v>
      </c>
      <c r="GV59" s="183" t="s">
        <v>14</v>
      </c>
      <c r="GW59" s="184">
        <v>44361</v>
      </c>
      <c r="GX59" s="182" t="s">
        <v>4354</v>
      </c>
      <c r="GY59" s="176">
        <v>0</v>
      </c>
      <c r="GZ59" s="176" t="s">
        <v>3205</v>
      </c>
      <c r="HA59" s="176" t="s">
        <v>21</v>
      </c>
      <c r="HB59" s="176">
        <v>2</v>
      </c>
      <c r="HC59" s="176" t="s">
        <v>14</v>
      </c>
      <c r="HD59" s="176" t="s">
        <v>14</v>
      </c>
      <c r="HE59" s="173">
        <v>44361</v>
      </c>
      <c r="HF59" s="183" t="s">
        <v>4346</v>
      </c>
      <c r="HG59" s="183">
        <v>0</v>
      </c>
      <c r="HH59" s="183" t="s">
        <v>3205</v>
      </c>
      <c r="HI59" s="183" t="s">
        <v>21</v>
      </c>
      <c r="HJ59" s="183">
        <v>2</v>
      </c>
      <c r="HK59" s="183" t="s">
        <v>14</v>
      </c>
      <c r="HL59" s="183" t="s">
        <v>14</v>
      </c>
      <c r="HM59" s="184">
        <v>44361</v>
      </c>
      <c r="HN59" s="182" t="s">
        <v>4352</v>
      </c>
      <c r="HO59" s="176">
        <v>3</v>
      </c>
      <c r="HP59" s="176" t="s">
        <v>3205</v>
      </c>
      <c r="HQ59" s="176" t="s">
        <v>21</v>
      </c>
      <c r="HR59" s="176">
        <v>2</v>
      </c>
      <c r="HS59" s="176" t="s">
        <v>14</v>
      </c>
      <c r="HT59" s="176" t="s">
        <v>14</v>
      </c>
      <c r="HU59" s="173">
        <v>44361</v>
      </c>
      <c r="HV59" s="183" t="s">
        <v>4349</v>
      </c>
      <c r="HW59" s="183">
        <v>1</v>
      </c>
      <c r="HX59" s="183" t="s">
        <v>3205</v>
      </c>
      <c r="HY59" s="183" t="s">
        <v>21</v>
      </c>
      <c r="HZ59" s="183">
        <v>2</v>
      </c>
      <c r="IA59" s="183" t="s">
        <v>14</v>
      </c>
      <c r="IB59" s="183" t="s">
        <v>14</v>
      </c>
      <c r="IC59" s="184">
        <v>44361</v>
      </c>
      <c r="ID59" s="182" t="s">
        <v>4351</v>
      </c>
      <c r="IE59" s="176">
        <v>0</v>
      </c>
      <c r="IF59" s="176" t="s">
        <v>3205</v>
      </c>
      <c r="IG59" s="176" t="s">
        <v>21</v>
      </c>
      <c r="IH59" s="176">
        <v>2</v>
      </c>
      <c r="II59" s="176" t="s">
        <v>14</v>
      </c>
      <c r="IJ59" s="176" t="s">
        <v>14</v>
      </c>
      <c r="IK59" s="173">
        <v>44361</v>
      </c>
      <c r="IL59" s="183" t="s">
        <v>4350</v>
      </c>
      <c r="IM59" s="183">
        <v>1</v>
      </c>
      <c r="IN59" s="183" t="s">
        <v>3205</v>
      </c>
      <c r="IO59" s="183" t="s">
        <v>21</v>
      </c>
      <c r="IP59" s="183">
        <v>2</v>
      </c>
      <c r="IQ59" s="183" t="s">
        <v>14</v>
      </c>
      <c r="IR59" s="183" t="s">
        <v>14</v>
      </c>
      <c r="IS59" s="184">
        <v>44361</v>
      </c>
    </row>
    <row r="60" spans="1:253" s="276" customFormat="1" ht="12.75" customHeight="1" x14ac:dyDescent="0.25">
      <c r="A60" s="276" t="s">
        <v>10</v>
      </c>
      <c r="B60" s="276" t="s">
        <v>7400</v>
      </c>
      <c r="C60" s="276" t="s">
        <v>11</v>
      </c>
      <c r="D60" s="276" t="s">
        <v>12</v>
      </c>
      <c r="E60" s="276" t="s">
        <v>7022</v>
      </c>
      <c r="F60" s="276" t="s">
        <v>2881</v>
      </c>
      <c r="G60" s="171">
        <v>20402000</v>
      </c>
      <c r="H60" s="172" t="s">
        <v>2878</v>
      </c>
      <c r="I60" s="172" t="s">
        <v>21</v>
      </c>
      <c r="J60" s="172">
        <v>2</v>
      </c>
      <c r="K60" s="172" t="s">
        <v>2880</v>
      </c>
      <c r="L60" s="172" t="s">
        <v>2879</v>
      </c>
      <c r="M60" s="173">
        <v>44267</v>
      </c>
      <c r="N60" s="182" t="s">
        <v>2099</v>
      </c>
      <c r="O60" s="174">
        <v>1220190</v>
      </c>
      <c r="P60" s="174" t="s">
        <v>2093</v>
      </c>
      <c r="Q60" s="174" t="s">
        <v>41</v>
      </c>
      <c r="R60" s="174">
        <v>1</v>
      </c>
      <c r="S60" s="174" t="s">
        <v>2098</v>
      </c>
      <c r="T60" s="174" t="s">
        <v>2097</v>
      </c>
      <c r="U60" s="175">
        <v>44109</v>
      </c>
      <c r="V60" s="182" t="s">
        <v>2883</v>
      </c>
      <c r="W60" s="172">
        <v>20402000</v>
      </c>
      <c r="X60" s="172" t="s">
        <v>2878</v>
      </c>
      <c r="Y60" s="172" t="s">
        <v>21</v>
      </c>
      <c r="Z60" s="172">
        <v>2</v>
      </c>
      <c r="AA60" s="172" t="s">
        <v>2882</v>
      </c>
      <c r="AB60" s="172" t="s">
        <v>2879</v>
      </c>
      <c r="AC60" s="173">
        <v>44267</v>
      </c>
      <c r="AD60" s="182" t="s">
        <v>2887</v>
      </c>
      <c r="AE60" s="180">
        <v>11712000</v>
      </c>
      <c r="AF60" s="180" t="s">
        <v>2884</v>
      </c>
      <c r="AG60" s="180" t="s">
        <v>21</v>
      </c>
      <c r="AH60" s="180">
        <v>2</v>
      </c>
      <c r="AI60" s="180" t="s">
        <v>2886</v>
      </c>
      <c r="AJ60" s="180" t="s">
        <v>2885</v>
      </c>
      <c r="AK60" s="181">
        <v>44267</v>
      </c>
      <c r="AL60" s="182" t="s">
        <v>5843</v>
      </c>
      <c r="AM60" s="172">
        <v>1140000</v>
      </c>
      <c r="AN60" s="172" t="s">
        <v>5840</v>
      </c>
      <c r="AO60" s="172" t="s">
        <v>41</v>
      </c>
      <c r="AP60" s="172">
        <v>1</v>
      </c>
      <c r="AQ60" s="172" t="s">
        <v>5842</v>
      </c>
      <c r="AR60" s="172" t="s">
        <v>5841</v>
      </c>
      <c r="AS60" s="173">
        <v>44519</v>
      </c>
      <c r="AT60" s="183" t="s">
        <v>1329</v>
      </c>
      <c r="AU60" s="180" t="s">
        <v>14</v>
      </c>
      <c r="AV60" s="180" t="s">
        <v>14</v>
      </c>
      <c r="AW60" s="180" t="s">
        <v>14</v>
      </c>
      <c r="AX60" s="180" t="s">
        <v>14</v>
      </c>
      <c r="AY60" s="180" t="s">
        <v>1328</v>
      </c>
      <c r="AZ60" s="180" t="s">
        <v>14</v>
      </c>
      <c r="BA60" s="181">
        <v>43707</v>
      </c>
      <c r="BB60" s="182" t="s">
        <v>1170</v>
      </c>
      <c r="BC60" s="172">
        <v>44056</v>
      </c>
      <c r="BD60" s="172" t="s">
        <v>1168</v>
      </c>
      <c r="BE60" s="172" t="s">
        <v>59</v>
      </c>
      <c r="BF60" s="172">
        <v>3</v>
      </c>
      <c r="BG60" s="172">
        <v>0</v>
      </c>
      <c r="BH60" s="172" t="s">
        <v>1169</v>
      </c>
      <c r="BI60" s="173">
        <v>43642</v>
      </c>
      <c r="BJ60" s="183" t="s">
        <v>5845</v>
      </c>
      <c r="BK60" s="183">
        <v>886</v>
      </c>
      <c r="BL60" s="183" t="s">
        <v>5816</v>
      </c>
      <c r="BM60" s="183" t="s">
        <v>41</v>
      </c>
      <c r="BN60" s="183">
        <v>1</v>
      </c>
      <c r="BO60" s="183" t="s">
        <v>5817</v>
      </c>
      <c r="BP60" s="180" t="s">
        <v>3009</v>
      </c>
      <c r="BQ60" s="184">
        <v>44519</v>
      </c>
      <c r="BR60" s="182" t="s">
        <v>16</v>
      </c>
      <c r="BS60" s="176" t="s">
        <v>14</v>
      </c>
      <c r="BT60" s="176">
        <v>0</v>
      </c>
      <c r="BU60" s="176" t="s">
        <v>14</v>
      </c>
      <c r="BV60" s="176" t="s">
        <v>14</v>
      </c>
      <c r="BW60" s="176" t="s">
        <v>15</v>
      </c>
      <c r="BX60" s="176">
        <v>0</v>
      </c>
      <c r="BY60" s="173">
        <v>43489</v>
      </c>
      <c r="BZ60" s="183" t="s">
        <v>19</v>
      </c>
      <c r="CA60" s="183" t="s">
        <v>14</v>
      </c>
      <c r="CB60" s="183">
        <v>0</v>
      </c>
      <c r="CC60" s="183" t="s">
        <v>14</v>
      </c>
      <c r="CD60" s="183" t="s">
        <v>14</v>
      </c>
      <c r="CE60" s="183" t="s">
        <v>15</v>
      </c>
      <c r="CF60" s="183">
        <v>0</v>
      </c>
      <c r="CG60" s="184">
        <v>43489</v>
      </c>
      <c r="CH60" s="182" t="s">
        <v>7774</v>
      </c>
      <c r="CI60" s="183" t="e">
        <v>#N/A</v>
      </c>
      <c r="CJ60" s="183" t="e">
        <v>#N/A</v>
      </c>
      <c r="CK60" s="183" t="e">
        <v>#N/A</v>
      </c>
      <c r="CL60" s="183" t="e">
        <v>#N/A</v>
      </c>
      <c r="CM60" s="183" t="e">
        <v>#N/A</v>
      </c>
      <c r="CN60" s="183" t="e">
        <v>#N/A</v>
      </c>
      <c r="CO60" s="185" t="e">
        <v>#N/A</v>
      </c>
      <c r="CP60" s="183" t="s">
        <v>25</v>
      </c>
      <c r="CQ60" s="176" t="s">
        <v>14</v>
      </c>
      <c r="CR60" s="176">
        <v>0</v>
      </c>
      <c r="CS60" s="176" t="s">
        <v>14</v>
      </c>
      <c r="CT60" s="176" t="s">
        <v>14</v>
      </c>
      <c r="CU60" s="176" t="s">
        <v>15</v>
      </c>
      <c r="CV60" s="176">
        <v>0</v>
      </c>
      <c r="CW60" s="173">
        <v>43489</v>
      </c>
      <c r="CX60" s="183" t="s">
        <v>2888</v>
      </c>
      <c r="CY60" s="180">
        <v>5900000</v>
      </c>
      <c r="CZ60" s="180" t="s">
        <v>2884</v>
      </c>
      <c r="DA60" s="180" t="s">
        <v>21</v>
      </c>
      <c r="DB60" s="180">
        <v>2</v>
      </c>
      <c r="DC60" s="180" t="s">
        <v>2889</v>
      </c>
      <c r="DD60" s="180" t="s">
        <v>2885</v>
      </c>
      <c r="DE60" s="186">
        <v>44267</v>
      </c>
      <c r="DF60" s="182" t="s">
        <v>2890</v>
      </c>
      <c r="DG60" s="172">
        <v>8691000</v>
      </c>
      <c r="DH60" s="176" t="s">
        <v>2884</v>
      </c>
      <c r="DI60" s="176" t="s">
        <v>21</v>
      </c>
      <c r="DJ60" s="176">
        <v>2</v>
      </c>
      <c r="DK60" s="176" t="s">
        <v>2889</v>
      </c>
      <c r="DL60" s="176" t="s">
        <v>2885</v>
      </c>
      <c r="DM60" s="173">
        <v>44267</v>
      </c>
      <c r="DN60" s="183" t="s">
        <v>2891</v>
      </c>
      <c r="DO60" s="180">
        <v>5812000</v>
      </c>
      <c r="DP60" s="183" t="s">
        <v>2884</v>
      </c>
      <c r="DQ60" s="183" t="s">
        <v>21</v>
      </c>
      <c r="DR60" s="183">
        <v>2</v>
      </c>
      <c r="DS60" s="183" t="s">
        <v>2889</v>
      </c>
      <c r="DT60" s="183" t="s">
        <v>2885</v>
      </c>
      <c r="DU60" s="184">
        <v>44267</v>
      </c>
      <c r="DV60" s="182" t="s">
        <v>2892</v>
      </c>
      <c r="DW60" s="172">
        <v>3700000</v>
      </c>
      <c r="DX60" s="176" t="s">
        <v>2884</v>
      </c>
      <c r="DY60" s="176" t="s">
        <v>21</v>
      </c>
      <c r="DZ60" s="176">
        <v>2</v>
      </c>
      <c r="EA60" s="176" t="s">
        <v>2889</v>
      </c>
      <c r="EB60" s="176" t="s">
        <v>2885</v>
      </c>
      <c r="EC60" s="173">
        <v>44267</v>
      </c>
      <c r="ED60" s="183" t="s">
        <v>2893</v>
      </c>
      <c r="EE60" s="180">
        <v>2200000</v>
      </c>
      <c r="EF60" s="183" t="s">
        <v>2884</v>
      </c>
      <c r="EG60" s="183" t="s">
        <v>21</v>
      </c>
      <c r="EH60" s="183">
        <v>2</v>
      </c>
      <c r="EI60" s="183" t="s">
        <v>2889</v>
      </c>
      <c r="EJ60" s="183" t="s">
        <v>2885</v>
      </c>
      <c r="EK60" s="184">
        <v>44267</v>
      </c>
      <c r="EL60" s="182" t="s">
        <v>2894</v>
      </c>
      <c r="EM60" s="172">
        <v>0</v>
      </c>
      <c r="EN60" s="176" t="s">
        <v>2884</v>
      </c>
      <c r="EO60" s="176" t="s">
        <v>21</v>
      </c>
      <c r="EP60" s="176">
        <v>2</v>
      </c>
      <c r="EQ60" s="176" t="s">
        <v>2889</v>
      </c>
      <c r="ER60" s="176" t="s">
        <v>2885</v>
      </c>
      <c r="ES60" s="173">
        <v>44267</v>
      </c>
      <c r="ET60" s="183" t="s">
        <v>3051</v>
      </c>
      <c r="EU60" s="183">
        <v>974</v>
      </c>
      <c r="EV60" s="183" t="s">
        <v>3008</v>
      </c>
      <c r="EW60" s="183" t="s">
        <v>21</v>
      </c>
      <c r="EX60" s="183">
        <v>2</v>
      </c>
      <c r="EY60" s="183" t="s">
        <v>3050</v>
      </c>
      <c r="EZ60" s="183" t="s">
        <v>694</v>
      </c>
      <c r="FA60" s="184">
        <v>44281</v>
      </c>
      <c r="FB60" s="182" t="s">
        <v>23</v>
      </c>
      <c r="FC60" s="176">
        <v>5</v>
      </c>
      <c r="FD60" s="176">
        <v>0</v>
      </c>
      <c r="FE60" s="176" t="s">
        <v>21</v>
      </c>
      <c r="FF60" s="176">
        <v>2</v>
      </c>
      <c r="FG60" s="176" t="s">
        <v>22</v>
      </c>
      <c r="FH60" s="176">
        <v>0</v>
      </c>
      <c r="FI60" s="173">
        <v>43489</v>
      </c>
      <c r="FJ60" s="182" t="s">
        <v>27</v>
      </c>
      <c r="FK60" s="183" t="s">
        <v>14</v>
      </c>
      <c r="FL60" s="183">
        <v>0</v>
      </c>
      <c r="FM60" s="183" t="s">
        <v>14</v>
      </c>
      <c r="FN60" s="183" t="s">
        <v>14</v>
      </c>
      <c r="FO60" s="183" t="s">
        <v>15</v>
      </c>
      <c r="FP60" s="180">
        <v>0</v>
      </c>
      <c r="FQ60" s="181">
        <v>43489</v>
      </c>
      <c r="FR60" s="182" t="s">
        <v>29</v>
      </c>
      <c r="FS60" s="176" t="s">
        <v>14</v>
      </c>
      <c r="FT60" s="176">
        <v>0</v>
      </c>
      <c r="FU60" s="176" t="s">
        <v>14</v>
      </c>
      <c r="FV60" s="176" t="s">
        <v>14</v>
      </c>
      <c r="FW60" s="176" t="s">
        <v>15</v>
      </c>
      <c r="FX60" s="176">
        <v>0</v>
      </c>
      <c r="FY60" s="173">
        <v>43489</v>
      </c>
      <c r="FZ60" s="183" t="s">
        <v>3701</v>
      </c>
      <c r="GA60" s="183">
        <v>0</v>
      </c>
      <c r="GB60" s="183" t="s">
        <v>3205</v>
      </c>
      <c r="GC60" s="183" t="s">
        <v>21</v>
      </c>
      <c r="GD60" s="183">
        <v>2</v>
      </c>
      <c r="GE60" s="183" t="s">
        <v>14</v>
      </c>
      <c r="GF60" s="183" t="s">
        <v>14</v>
      </c>
      <c r="GG60" s="184">
        <v>44354</v>
      </c>
      <c r="GH60" s="182" t="s">
        <v>3707</v>
      </c>
      <c r="GI60" s="176">
        <v>3</v>
      </c>
      <c r="GJ60" s="176" t="s">
        <v>3205</v>
      </c>
      <c r="GK60" s="176" t="s">
        <v>21</v>
      </c>
      <c r="GL60" s="176">
        <v>2</v>
      </c>
      <c r="GM60" s="176" t="s">
        <v>14</v>
      </c>
      <c r="GN60" s="176" t="s">
        <v>14</v>
      </c>
      <c r="GO60" s="173">
        <v>44354</v>
      </c>
      <c r="GP60" s="183" t="s">
        <v>3702</v>
      </c>
      <c r="GQ60" s="183">
        <v>2</v>
      </c>
      <c r="GR60" s="183" t="s">
        <v>3205</v>
      </c>
      <c r="GS60" s="183" t="s">
        <v>21</v>
      </c>
      <c r="GT60" s="183">
        <v>2</v>
      </c>
      <c r="GU60" s="183" t="s">
        <v>14</v>
      </c>
      <c r="GV60" s="183" t="s">
        <v>14</v>
      </c>
      <c r="GW60" s="184">
        <v>44354</v>
      </c>
      <c r="GX60" s="182" t="s">
        <v>3708</v>
      </c>
      <c r="GY60" s="176">
        <v>3</v>
      </c>
      <c r="GZ60" s="176" t="s">
        <v>3205</v>
      </c>
      <c r="HA60" s="176" t="s">
        <v>21</v>
      </c>
      <c r="HB60" s="176">
        <v>2</v>
      </c>
      <c r="HC60" s="176" t="s">
        <v>14</v>
      </c>
      <c r="HD60" s="176" t="s">
        <v>14</v>
      </c>
      <c r="HE60" s="173">
        <v>44354</v>
      </c>
      <c r="HF60" s="183" t="s">
        <v>3700</v>
      </c>
      <c r="HG60" s="183">
        <v>2</v>
      </c>
      <c r="HH60" s="183" t="s">
        <v>3205</v>
      </c>
      <c r="HI60" s="183" t="s">
        <v>21</v>
      </c>
      <c r="HJ60" s="183">
        <v>2</v>
      </c>
      <c r="HK60" s="183" t="s">
        <v>14</v>
      </c>
      <c r="HL60" s="183" t="s">
        <v>14</v>
      </c>
      <c r="HM60" s="184">
        <v>44354</v>
      </c>
      <c r="HN60" s="182" t="s">
        <v>3706</v>
      </c>
      <c r="HO60" s="176">
        <v>3</v>
      </c>
      <c r="HP60" s="176" t="s">
        <v>3205</v>
      </c>
      <c r="HQ60" s="176" t="s">
        <v>21</v>
      </c>
      <c r="HR60" s="176">
        <v>2</v>
      </c>
      <c r="HS60" s="176" t="s">
        <v>14</v>
      </c>
      <c r="HT60" s="176" t="s">
        <v>14</v>
      </c>
      <c r="HU60" s="173">
        <v>44354</v>
      </c>
      <c r="HV60" s="183" t="s">
        <v>3703</v>
      </c>
      <c r="HW60" s="183">
        <v>3</v>
      </c>
      <c r="HX60" s="183" t="s">
        <v>3205</v>
      </c>
      <c r="HY60" s="183" t="s">
        <v>21</v>
      </c>
      <c r="HZ60" s="183">
        <v>2</v>
      </c>
      <c r="IA60" s="183" t="s">
        <v>14</v>
      </c>
      <c r="IB60" s="183" t="s">
        <v>14</v>
      </c>
      <c r="IC60" s="184">
        <v>44354</v>
      </c>
      <c r="ID60" s="182" t="s">
        <v>3705</v>
      </c>
      <c r="IE60" s="176">
        <v>1</v>
      </c>
      <c r="IF60" s="176" t="s">
        <v>3205</v>
      </c>
      <c r="IG60" s="176" t="s">
        <v>21</v>
      </c>
      <c r="IH60" s="176">
        <v>2</v>
      </c>
      <c r="II60" s="176" t="s">
        <v>14</v>
      </c>
      <c r="IJ60" s="176" t="s">
        <v>14</v>
      </c>
      <c r="IK60" s="173">
        <v>44354</v>
      </c>
      <c r="IL60" s="183" t="s">
        <v>3704</v>
      </c>
      <c r="IM60" s="183">
        <v>3</v>
      </c>
      <c r="IN60" s="183" t="s">
        <v>3205</v>
      </c>
      <c r="IO60" s="183" t="s">
        <v>21</v>
      </c>
      <c r="IP60" s="183">
        <v>2</v>
      </c>
      <c r="IQ60" s="183" t="s">
        <v>14</v>
      </c>
      <c r="IR60" s="183" t="s">
        <v>14</v>
      </c>
      <c r="IS60" s="184">
        <v>44354</v>
      </c>
    </row>
    <row r="61" spans="1:253" s="276" customFormat="1" ht="12.75" customHeight="1" x14ac:dyDescent="0.25">
      <c r="A61" s="276" t="s">
        <v>1772</v>
      </c>
      <c r="B61" s="276" t="s">
        <v>7420</v>
      </c>
      <c r="C61" s="276" t="s">
        <v>1773</v>
      </c>
      <c r="D61" s="276" t="s">
        <v>489</v>
      </c>
      <c r="E61" s="276" t="s">
        <v>7025</v>
      </c>
      <c r="F61" s="276" t="s">
        <v>5643</v>
      </c>
      <c r="G61" s="171">
        <v>52240000</v>
      </c>
      <c r="H61" s="172" t="s">
        <v>5640</v>
      </c>
      <c r="I61" s="172" t="s">
        <v>41</v>
      </c>
      <c r="J61" s="172">
        <v>1</v>
      </c>
      <c r="K61" s="172" t="s">
        <v>5642</v>
      </c>
      <c r="L61" s="172" t="s">
        <v>5641</v>
      </c>
      <c r="M61" s="173">
        <v>44516</v>
      </c>
      <c r="N61" s="182" t="s">
        <v>5798</v>
      </c>
      <c r="O61" s="174">
        <v>642546</v>
      </c>
      <c r="P61" s="174" t="s">
        <v>5789</v>
      </c>
      <c r="Q61" s="174" t="s">
        <v>21</v>
      </c>
      <c r="R61" s="174">
        <v>2</v>
      </c>
      <c r="S61" s="174" t="s">
        <v>5797</v>
      </c>
      <c r="T61" s="174" t="s">
        <v>5790</v>
      </c>
      <c r="U61" s="175">
        <v>44518</v>
      </c>
      <c r="V61" s="182" t="s">
        <v>5802</v>
      </c>
      <c r="W61" s="172">
        <v>43826000</v>
      </c>
      <c r="X61" s="172" t="s">
        <v>5799</v>
      </c>
      <c r="Y61" s="172" t="s">
        <v>21</v>
      </c>
      <c r="Z61" s="172">
        <v>2</v>
      </c>
      <c r="AA61" s="172" t="s">
        <v>5801</v>
      </c>
      <c r="AB61" s="172" t="s">
        <v>5800</v>
      </c>
      <c r="AC61" s="173">
        <v>44518</v>
      </c>
      <c r="AD61" s="182" t="s">
        <v>4527</v>
      </c>
      <c r="AE61" s="180">
        <v>5314000</v>
      </c>
      <c r="AF61" s="180" t="s">
        <v>4524</v>
      </c>
      <c r="AG61" s="180" t="s">
        <v>21</v>
      </c>
      <c r="AH61" s="180">
        <v>2</v>
      </c>
      <c r="AI61" s="180" t="s">
        <v>4526</v>
      </c>
      <c r="AJ61" s="180" t="s">
        <v>4525</v>
      </c>
      <c r="AK61" s="181">
        <v>44375</v>
      </c>
      <c r="AL61" s="182" t="s">
        <v>5788</v>
      </c>
      <c r="AM61" s="172">
        <v>1685000</v>
      </c>
      <c r="AN61" s="172" t="s">
        <v>5785</v>
      </c>
      <c r="AO61" s="172" t="s">
        <v>21</v>
      </c>
      <c r="AP61" s="172">
        <v>2</v>
      </c>
      <c r="AQ61" s="172" t="s">
        <v>5787</v>
      </c>
      <c r="AR61" s="172" t="s">
        <v>5786</v>
      </c>
      <c r="AS61" s="173">
        <v>44517</v>
      </c>
      <c r="AT61" s="183" t="s">
        <v>1778</v>
      </c>
      <c r="AU61" s="180" t="s">
        <v>14</v>
      </c>
      <c r="AV61" s="180" t="s">
        <v>14</v>
      </c>
      <c r="AW61" s="180" t="s">
        <v>14</v>
      </c>
      <c r="AX61" s="180" t="s">
        <v>14</v>
      </c>
      <c r="AY61" s="180" t="s">
        <v>14</v>
      </c>
      <c r="AZ61" s="180" t="s">
        <v>14</v>
      </c>
      <c r="BA61" s="181">
        <v>43920</v>
      </c>
      <c r="BB61" s="182" t="s">
        <v>1777</v>
      </c>
      <c r="BC61" s="172" t="s">
        <v>14</v>
      </c>
      <c r="BD61" s="172" t="s">
        <v>14</v>
      </c>
      <c r="BE61" s="172" t="s">
        <v>14</v>
      </c>
      <c r="BF61" s="172" t="s">
        <v>14</v>
      </c>
      <c r="BG61" s="172" t="s">
        <v>14</v>
      </c>
      <c r="BH61" s="172" t="s">
        <v>14</v>
      </c>
      <c r="BI61" s="173">
        <v>43920</v>
      </c>
      <c r="BJ61" s="183" t="s">
        <v>5631</v>
      </c>
      <c r="BK61" s="183">
        <v>5954</v>
      </c>
      <c r="BL61" s="183" t="s">
        <v>5627</v>
      </c>
      <c r="BM61" s="183" t="s">
        <v>21</v>
      </c>
      <c r="BN61" s="183">
        <v>2</v>
      </c>
      <c r="BO61" s="183" t="s">
        <v>5630</v>
      </c>
      <c r="BP61" s="180" t="s">
        <v>3009</v>
      </c>
      <c r="BQ61" s="184">
        <v>44516</v>
      </c>
      <c r="BR61" s="182" t="s">
        <v>1774</v>
      </c>
      <c r="BS61" s="176" t="s">
        <v>14</v>
      </c>
      <c r="BT61" s="176" t="s">
        <v>14</v>
      </c>
      <c r="BU61" s="176" t="s">
        <v>14</v>
      </c>
      <c r="BV61" s="176" t="s">
        <v>14</v>
      </c>
      <c r="BW61" s="176" t="s">
        <v>14</v>
      </c>
      <c r="BX61" s="176" t="s">
        <v>14</v>
      </c>
      <c r="BY61" s="173">
        <v>43920</v>
      </c>
      <c r="BZ61" s="183" t="s">
        <v>1775</v>
      </c>
      <c r="CA61" s="183" t="s">
        <v>14</v>
      </c>
      <c r="CB61" s="183" t="s">
        <v>14</v>
      </c>
      <c r="CC61" s="183" t="s">
        <v>14</v>
      </c>
      <c r="CD61" s="183" t="s">
        <v>14</v>
      </c>
      <c r="CE61" s="183" t="s">
        <v>14</v>
      </c>
      <c r="CF61" s="183" t="s">
        <v>14</v>
      </c>
      <c r="CG61" s="184">
        <v>43920</v>
      </c>
      <c r="CH61" s="182" t="s">
        <v>7775</v>
      </c>
      <c r="CI61" s="183" t="e">
        <v>#N/A</v>
      </c>
      <c r="CJ61" s="183" t="e">
        <v>#N/A</v>
      </c>
      <c r="CK61" s="183" t="e">
        <v>#N/A</v>
      </c>
      <c r="CL61" s="183" t="e">
        <v>#N/A</v>
      </c>
      <c r="CM61" s="183" t="e">
        <v>#N/A</v>
      </c>
      <c r="CN61" s="183" t="e">
        <v>#N/A</v>
      </c>
      <c r="CO61" s="185" t="e">
        <v>#N/A</v>
      </c>
      <c r="CP61" s="183" t="s">
        <v>1776</v>
      </c>
      <c r="CQ61" s="176" t="s">
        <v>14</v>
      </c>
      <c r="CR61" s="176" t="s">
        <v>14</v>
      </c>
      <c r="CS61" s="176" t="s">
        <v>14</v>
      </c>
      <c r="CT61" s="176" t="s">
        <v>14</v>
      </c>
      <c r="CU61" s="176" t="s">
        <v>14</v>
      </c>
      <c r="CV61" s="176" t="s">
        <v>14</v>
      </c>
      <c r="CW61" s="173">
        <v>43920</v>
      </c>
      <c r="CX61" s="183" t="s">
        <v>4764</v>
      </c>
      <c r="CY61" s="180">
        <v>3695000</v>
      </c>
      <c r="CZ61" s="180" t="s">
        <v>4772</v>
      </c>
      <c r="DA61" s="180" t="s">
        <v>21</v>
      </c>
      <c r="DB61" s="180">
        <v>2</v>
      </c>
      <c r="DC61" s="180" t="s">
        <v>4774</v>
      </c>
      <c r="DD61" s="180" t="s">
        <v>4773</v>
      </c>
      <c r="DE61" s="186">
        <v>44405</v>
      </c>
      <c r="DF61" s="182" t="s">
        <v>5804</v>
      </c>
      <c r="DG61" s="172">
        <v>36702000</v>
      </c>
      <c r="DH61" s="176" t="s">
        <v>5799</v>
      </c>
      <c r="DI61" s="176" t="s">
        <v>21</v>
      </c>
      <c r="DJ61" s="176">
        <v>2</v>
      </c>
      <c r="DK61" s="176" t="s">
        <v>5803</v>
      </c>
      <c r="DL61" s="176" t="s">
        <v>5800</v>
      </c>
      <c r="DM61" s="173">
        <v>44518</v>
      </c>
      <c r="DN61" s="183" t="s">
        <v>4531</v>
      </c>
      <c r="DO61" s="180">
        <v>3619000</v>
      </c>
      <c r="DP61" s="183" t="s">
        <v>4528</v>
      </c>
      <c r="DQ61" s="183" t="s">
        <v>21</v>
      </c>
      <c r="DR61" s="183">
        <v>2</v>
      </c>
      <c r="DS61" s="183" t="s">
        <v>4530</v>
      </c>
      <c r="DT61" s="183" t="s">
        <v>4529</v>
      </c>
      <c r="DU61" s="184">
        <v>44375</v>
      </c>
      <c r="DV61" s="182" t="s">
        <v>4775</v>
      </c>
      <c r="DW61" s="172">
        <v>3047000</v>
      </c>
      <c r="DX61" s="176" t="s">
        <v>4772</v>
      </c>
      <c r="DY61" s="176" t="s">
        <v>21</v>
      </c>
      <c r="DZ61" s="176">
        <v>2</v>
      </c>
      <c r="EA61" s="176" t="s">
        <v>4774</v>
      </c>
      <c r="EB61" s="176" t="s">
        <v>4773</v>
      </c>
      <c r="EC61" s="173">
        <v>44405</v>
      </c>
      <c r="ED61" s="183" t="s">
        <v>2772</v>
      </c>
      <c r="EE61" s="180">
        <v>498000</v>
      </c>
      <c r="EF61" s="183" t="s">
        <v>2769</v>
      </c>
      <c r="EG61" s="183" t="s">
        <v>21</v>
      </c>
      <c r="EH61" s="183">
        <v>2</v>
      </c>
      <c r="EI61" s="183" t="s">
        <v>2771</v>
      </c>
      <c r="EJ61" s="183" t="s">
        <v>2770</v>
      </c>
      <c r="EK61" s="184">
        <v>44228</v>
      </c>
      <c r="EL61" s="182" t="s">
        <v>2773</v>
      </c>
      <c r="EM61" s="172">
        <v>150000</v>
      </c>
      <c r="EN61" s="176" t="s">
        <v>2769</v>
      </c>
      <c r="EO61" s="176" t="s">
        <v>21</v>
      </c>
      <c r="EP61" s="176">
        <v>2</v>
      </c>
      <c r="EQ61" s="176" t="s">
        <v>2771</v>
      </c>
      <c r="ER61" s="176" t="s">
        <v>2770</v>
      </c>
      <c r="ES61" s="173">
        <v>44228</v>
      </c>
      <c r="ET61" s="183" t="s">
        <v>5632</v>
      </c>
      <c r="EU61" s="183">
        <v>5954</v>
      </c>
      <c r="EV61" s="183" t="s">
        <v>5627</v>
      </c>
      <c r="EW61" s="183" t="s">
        <v>21</v>
      </c>
      <c r="EX61" s="183">
        <v>2</v>
      </c>
      <c r="EY61" s="183" t="s">
        <v>5630</v>
      </c>
      <c r="EZ61" s="183" t="s">
        <v>3009</v>
      </c>
      <c r="FA61" s="184">
        <v>44516</v>
      </c>
      <c r="FB61" s="182" t="s">
        <v>2775</v>
      </c>
      <c r="FC61" s="176">
        <v>4</v>
      </c>
      <c r="FD61" s="176" t="s">
        <v>2769</v>
      </c>
      <c r="FE61" s="176" t="s">
        <v>21</v>
      </c>
      <c r="FF61" s="176">
        <v>2</v>
      </c>
      <c r="FG61" s="176" t="s">
        <v>2774</v>
      </c>
      <c r="FH61" s="176" t="s">
        <v>2770</v>
      </c>
      <c r="FI61" s="173">
        <v>44228</v>
      </c>
      <c r="FJ61" s="182" t="s">
        <v>1779</v>
      </c>
      <c r="FK61" s="183" t="s">
        <v>14</v>
      </c>
      <c r="FL61" s="183" t="s">
        <v>14</v>
      </c>
      <c r="FM61" s="183" t="s">
        <v>14</v>
      </c>
      <c r="FN61" s="183" t="s">
        <v>14</v>
      </c>
      <c r="FO61" s="183" t="s">
        <v>14</v>
      </c>
      <c r="FP61" s="180" t="s">
        <v>14</v>
      </c>
      <c r="FQ61" s="181">
        <v>43920</v>
      </c>
      <c r="FR61" s="182" t="s">
        <v>1780</v>
      </c>
      <c r="FS61" s="176" t="s">
        <v>14</v>
      </c>
      <c r="FT61" s="176" t="s">
        <v>14</v>
      </c>
      <c r="FU61" s="176" t="s">
        <v>14</v>
      </c>
      <c r="FV61" s="176" t="s">
        <v>14</v>
      </c>
      <c r="FW61" s="176" t="s">
        <v>14</v>
      </c>
      <c r="FX61" s="176" t="s">
        <v>14</v>
      </c>
      <c r="FY61" s="173">
        <v>43920</v>
      </c>
      <c r="FZ61" s="183" t="s">
        <v>3779</v>
      </c>
      <c r="GA61" s="183">
        <v>2</v>
      </c>
      <c r="GB61" s="183" t="s">
        <v>3205</v>
      </c>
      <c r="GC61" s="183" t="s">
        <v>21</v>
      </c>
      <c r="GD61" s="183">
        <v>2</v>
      </c>
      <c r="GE61" s="183" t="s">
        <v>14</v>
      </c>
      <c r="GF61" s="183" t="s">
        <v>14</v>
      </c>
      <c r="GG61" s="184">
        <v>44355</v>
      </c>
      <c r="GH61" s="182" t="s">
        <v>3785</v>
      </c>
      <c r="GI61" s="176">
        <v>3</v>
      </c>
      <c r="GJ61" s="176" t="s">
        <v>3205</v>
      </c>
      <c r="GK61" s="176" t="s">
        <v>21</v>
      </c>
      <c r="GL61" s="176">
        <v>2</v>
      </c>
      <c r="GM61" s="176" t="s">
        <v>14</v>
      </c>
      <c r="GN61" s="176" t="s">
        <v>14</v>
      </c>
      <c r="GO61" s="173">
        <v>44355</v>
      </c>
      <c r="GP61" s="183" t="s">
        <v>3780</v>
      </c>
      <c r="GQ61" s="183">
        <v>3</v>
      </c>
      <c r="GR61" s="183" t="s">
        <v>3205</v>
      </c>
      <c r="GS61" s="183" t="s">
        <v>21</v>
      </c>
      <c r="GT61" s="183">
        <v>2</v>
      </c>
      <c r="GU61" s="183" t="s">
        <v>14</v>
      </c>
      <c r="GV61" s="183" t="s">
        <v>14</v>
      </c>
      <c r="GW61" s="184">
        <v>44355</v>
      </c>
      <c r="GX61" s="182" t="s">
        <v>3786</v>
      </c>
      <c r="GY61" s="176">
        <v>3</v>
      </c>
      <c r="GZ61" s="176" t="s">
        <v>3205</v>
      </c>
      <c r="HA61" s="176" t="s">
        <v>21</v>
      </c>
      <c r="HB61" s="176">
        <v>2</v>
      </c>
      <c r="HC61" s="176" t="s">
        <v>14</v>
      </c>
      <c r="HD61" s="176" t="s">
        <v>14</v>
      </c>
      <c r="HE61" s="173">
        <v>44355</v>
      </c>
      <c r="HF61" s="183" t="s">
        <v>3778</v>
      </c>
      <c r="HG61" s="183">
        <v>3</v>
      </c>
      <c r="HH61" s="183" t="s">
        <v>3205</v>
      </c>
      <c r="HI61" s="183" t="s">
        <v>21</v>
      </c>
      <c r="HJ61" s="183">
        <v>2</v>
      </c>
      <c r="HK61" s="183" t="s">
        <v>14</v>
      </c>
      <c r="HL61" s="183" t="s">
        <v>14</v>
      </c>
      <c r="HM61" s="184">
        <v>44355</v>
      </c>
      <c r="HN61" s="182" t="s">
        <v>3784</v>
      </c>
      <c r="HO61" s="176">
        <v>3</v>
      </c>
      <c r="HP61" s="176" t="s">
        <v>3205</v>
      </c>
      <c r="HQ61" s="176" t="s">
        <v>21</v>
      </c>
      <c r="HR61" s="176">
        <v>2</v>
      </c>
      <c r="HS61" s="176" t="s">
        <v>14</v>
      </c>
      <c r="HT61" s="176" t="s">
        <v>14</v>
      </c>
      <c r="HU61" s="173">
        <v>44355</v>
      </c>
      <c r="HV61" s="183" t="s">
        <v>3781</v>
      </c>
      <c r="HW61" s="183">
        <v>3</v>
      </c>
      <c r="HX61" s="183" t="s">
        <v>3205</v>
      </c>
      <c r="HY61" s="183" t="s">
        <v>21</v>
      </c>
      <c r="HZ61" s="183">
        <v>2</v>
      </c>
      <c r="IA61" s="183" t="s">
        <v>14</v>
      </c>
      <c r="IB61" s="183" t="s">
        <v>14</v>
      </c>
      <c r="IC61" s="184">
        <v>44355</v>
      </c>
      <c r="ID61" s="182" t="s">
        <v>3783</v>
      </c>
      <c r="IE61" s="176">
        <v>1</v>
      </c>
      <c r="IF61" s="176" t="s">
        <v>3205</v>
      </c>
      <c r="IG61" s="176" t="s">
        <v>21</v>
      </c>
      <c r="IH61" s="176">
        <v>2</v>
      </c>
      <c r="II61" s="176" t="s">
        <v>14</v>
      </c>
      <c r="IJ61" s="176" t="s">
        <v>14</v>
      </c>
      <c r="IK61" s="173">
        <v>44355</v>
      </c>
      <c r="IL61" s="183" t="s">
        <v>3782</v>
      </c>
      <c r="IM61" s="183">
        <v>3</v>
      </c>
      <c r="IN61" s="183" t="s">
        <v>3205</v>
      </c>
      <c r="IO61" s="183" t="s">
        <v>21</v>
      </c>
      <c r="IP61" s="183">
        <v>2</v>
      </c>
      <c r="IQ61" s="183" t="s">
        <v>14</v>
      </c>
      <c r="IR61" s="183" t="s">
        <v>14</v>
      </c>
      <c r="IS61" s="184">
        <v>44355</v>
      </c>
    </row>
    <row r="62" spans="1:253" s="276" customFormat="1" ht="12.75" customHeight="1" x14ac:dyDescent="0.25">
      <c r="A62" s="276" t="s">
        <v>487</v>
      </c>
      <c r="B62" s="276" t="s">
        <v>7405</v>
      </c>
      <c r="C62" s="276" t="s">
        <v>488</v>
      </c>
      <c r="D62" s="276" t="s">
        <v>489</v>
      </c>
      <c r="E62" s="276" t="s">
        <v>7025</v>
      </c>
      <c r="F62" s="276" t="s">
        <v>5644</v>
      </c>
      <c r="G62" s="171">
        <v>52240000</v>
      </c>
      <c r="H62" s="172" t="s">
        <v>5640</v>
      </c>
      <c r="I62" s="172" t="s">
        <v>41</v>
      </c>
      <c r="J62" s="172">
        <v>1</v>
      </c>
      <c r="K62" s="172" t="s">
        <v>5642</v>
      </c>
      <c r="L62" s="172" t="s">
        <v>5641</v>
      </c>
      <c r="M62" s="173">
        <v>44516</v>
      </c>
      <c r="N62" s="182" t="s">
        <v>2779</v>
      </c>
      <c r="O62" s="174">
        <v>44857</v>
      </c>
      <c r="P62" s="174" t="s">
        <v>2776</v>
      </c>
      <c r="Q62" s="174" t="s">
        <v>21</v>
      </c>
      <c r="R62" s="174">
        <v>2</v>
      </c>
      <c r="S62" s="174" t="s">
        <v>2778</v>
      </c>
      <c r="T62" s="174" t="s">
        <v>2777</v>
      </c>
      <c r="U62" s="175">
        <v>44228</v>
      </c>
      <c r="V62" s="182" t="s">
        <v>2781</v>
      </c>
      <c r="W62" s="172">
        <v>3882000</v>
      </c>
      <c r="X62" s="172" t="s">
        <v>2769</v>
      </c>
      <c r="Y62" s="172" t="s">
        <v>21</v>
      </c>
      <c r="Z62" s="172">
        <v>2</v>
      </c>
      <c r="AA62" s="172" t="s">
        <v>2780</v>
      </c>
      <c r="AB62" s="172" t="s">
        <v>2770</v>
      </c>
      <c r="AC62" s="173">
        <v>44228</v>
      </c>
      <c r="AD62" s="182" t="s">
        <v>2783</v>
      </c>
      <c r="AE62" s="180">
        <v>1563000</v>
      </c>
      <c r="AF62" s="180" t="s">
        <v>2769</v>
      </c>
      <c r="AG62" s="180" t="s">
        <v>21</v>
      </c>
      <c r="AH62" s="180">
        <v>2</v>
      </c>
      <c r="AI62" s="180" t="s">
        <v>2782</v>
      </c>
      <c r="AJ62" s="180" t="s">
        <v>2770</v>
      </c>
      <c r="AK62" s="181">
        <v>44228</v>
      </c>
      <c r="AL62" s="182" t="s">
        <v>5650</v>
      </c>
      <c r="AM62" s="172">
        <v>1346000</v>
      </c>
      <c r="AN62" s="172" t="s">
        <v>5647</v>
      </c>
      <c r="AO62" s="172" t="s">
        <v>21</v>
      </c>
      <c r="AP62" s="172">
        <v>2</v>
      </c>
      <c r="AQ62" s="172" t="s">
        <v>5649</v>
      </c>
      <c r="AR62" s="172" t="s">
        <v>5648</v>
      </c>
      <c r="AS62" s="173">
        <v>44516</v>
      </c>
      <c r="AT62" s="183" t="s">
        <v>1153</v>
      </c>
      <c r="AU62" s="180" t="s">
        <v>14</v>
      </c>
      <c r="AV62" s="180" t="s">
        <v>14</v>
      </c>
      <c r="AW62" s="180" t="s">
        <v>14</v>
      </c>
      <c r="AX62" s="180" t="s">
        <v>14</v>
      </c>
      <c r="AY62" s="180" t="s">
        <v>14</v>
      </c>
      <c r="AZ62" s="180" t="s">
        <v>14</v>
      </c>
      <c r="BA62" s="181">
        <v>43608</v>
      </c>
      <c r="BB62" s="182" t="s">
        <v>1152</v>
      </c>
      <c r="BC62" s="172" t="s">
        <v>14</v>
      </c>
      <c r="BD62" s="172" t="s">
        <v>14</v>
      </c>
      <c r="BE62" s="172" t="s">
        <v>14</v>
      </c>
      <c r="BF62" s="172" t="s">
        <v>14</v>
      </c>
      <c r="BG62" s="172" t="s">
        <v>14</v>
      </c>
      <c r="BH62" s="172" t="s">
        <v>14</v>
      </c>
      <c r="BI62" s="173">
        <v>43608</v>
      </c>
      <c r="BJ62" s="183" t="s">
        <v>2951</v>
      </c>
      <c r="BK62" s="183">
        <v>112</v>
      </c>
      <c r="BL62" s="183" t="s">
        <v>2949</v>
      </c>
      <c r="BM62" s="183" t="s">
        <v>59</v>
      </c>
      <c r="BN62" s="183">
        <v>3</v>
      </c>
      <c r="BO62" s="183" t="s">
        <v>2950</v>
      </c>
      <c r="BP62" s="180" t="s">
        <v>694</v>
      </c>
      <c r="BQ62" s="184">
        <v>44278</v>
      </c>
      <c r="BR62" s="182" t="s">
        <v>490</v>
      </c>
      <c r="BS62" s="176" t="s">
        <v>14</v>
      </c>
      <c r="BT62" s="176">
        <v>0</v>
      </c>
      <c r="BU62" s="176" t="s">
        <v>14</v>
      </c>
      <c r="BV62" s="176" t="s">
        <v>14</v>
      </c>
      <c r="BW62" s="176" t="s">
        <v>15</v>
      </c>
      <c r="BX62" s="176">
        <v>0</v>
      </c>
      <c r="BY62" s="173">
        <v>43510</v>
      </c>
      <c r="BZ62" s="183" t="s">
        <v>491</v>
      </c>
      <c r="CA62" s="183" t="s">
        <v>14</v>
      </c>
      <c r="CB62" s="183">
        <v>0</v>
      </c>
      <c r="CC62" s="183" t="s">
        <v>14</v>
      </c>
      <c r="CD62" s="183" t="s">
        <v>14</v>
      </c>
      <c r="CE62" s="183" t="s">
        <v>15</v>
      </c>
      <c r="CF62" s="183">
        <v>0</v>
      </c>
      <c r="CG62" s="184">
        <v>43510</v>
      </c>
      <c r="CH62" s="182" t="s">
        <v>7776</v>
      </c>
      <c r="CI62" s="183" t="e">
        <v>#N/A</v>
      </c>
      <c r="CJ62" s="183" t="e">
        <v>#N/A</v>
      </c>
      <c r="CK62" s="183" t="e">
        <v>#N/A</v>
      </c>
      <c r="CL62" s="183" t="e">
        <v>#N/A</v>
      </c>
      <c r="CM62" s="183" t="e">
        <v>#N/A</v>
      </c>
      <c r="CN62" s="183" t="e">
        <v>#N/A</v>
      </c>
      <c r="CO62" s="185" t="e">
        <v>#N/A</v>
      </c>
      <c r="CP62" s="183" t="s">
        <v>492</v>
      </c>
      <c r="CQ62" s="176" t="s">
        <v>14</v>
      </c>
      <c r="CR62" s="176">
        <v>0</v>
      </c>
      <c r="CS62" s="176" t="s">
        <v>14</v>
      </c>
      <c r="CT62" s="176" t="s">
        <v>14</v>
      </c>
      <c r="CU62" s="176" t="s">
        <v>15</v>
      </c>
      <c r="CV62" s="176">
        <v>0</v>
      </c>
      <c r="CW62" s="173">
        <v>43510</v>
      </c>
      <c r="CX62" s="183" t="s">
        <v>2785</v>
      </c>
      <c r="CY62" s="180">
        <v>834000</v>
      </c>
      <c r="CZ62" s="180" t="s">
        <v>2769</v>
      </c>
      <c r="DA62" s="180" t="s">
        <v>21</v>
      </c>
      <c r="DB62" s="180">
        <v>2</v>
      </c>
      <c r="DC62" s="180" t="s">
        <v>2784</v>
      </c>
      <c r="DD62" s="180" t="s">
        <v>2770</v>
      </c>
      <c r="DE62" s="186">
        <v>44228</v>
      </c>
      <c r="DF62" s="182" t="s">
        <v>2786</v>
      </c>
      <c r="DG62" s="172">
        <v>2318000</v>
      </c>
      <c r="DH62" s="176" t="s">
        <v>2769</v>
      </c>
      <c r="DI62" s="176" t="s">
        <v>21</v>
      </c>
      <c r="DJ62" s="176">
        <v>2</v>
      </c>
      <c r="DK62" s="176" t="s">
        <v>2784</v>
      </c>
      <c r="DL62" s="176" t="s">
        <v>2770</v>
      </c>
      <c r="DM62" s="173">
        <v>44228</v>
      </c>
      <c r="DN62" s="183" t="s">
        <v>2787</v>
      </c>
      <c r="DO62" s="180">
        <v>729000</v>
      </c>
      <c r="DP62" s="183" t="s">
        <v>2769</v>
      </c>
      <c r="DQ62" s="183" t="s">
        <v>21</v>
      </c>
      <c r="DR62" s="183">
        <v>2</v>
      </c>
      <c r="DS62" s="183" t="s">
        <v>2784</v>
      </c>
      <c r="DT62" s="183" t="s">
        <v>2770</v>
      </c>
      <c r="DU62" s="184">
        <v>44228</v>
      </c>
      <c r="DV62" s="182" t="s">
        <v>2788</v>
      </c>
      <c r="DW62" s="172">
        <v>247000</v>
      </c>
      <c r="DX62" s="176" t="s">
        <v>2769</v>
      </c>
      <c r="DY62" s="176" t="s">
        <v>21</v>
      </c>
      <c r="DZ62" s="176">
        <v>2</v>
      </c>
      <c r="EA62" s="176" t="s">
        <v>2784</v>
      </c>
      <c r="EB62" s="176" t="s">
        <v>2770</v>
      </c>
      <c r="EC62" s="173">
        <v>44228</v>
      </c>
      <c r="ED62" s="183" t="s">
        <v>2789</v>
      </c>
      <c r="EE62" s="180">
        <v>437000</v>
      </c>
      <c r="EF62" s="183" t="s">
        <v>2769</v>
      </c>
      <c r="EG62" s="183" t="s">
        <v>21</v>
      </c>
      <c r="EH62" s="183">
        <v>2</v>
      </c>
      <c r="EI62" s="183" t="s">
        <v>2784</v>
      </c>
      <c r="EJ62" s="183" t="s">
        <v>2770</v>
      </c>
      <c r="EK62" s="184">
        <v>44228</v>
      </c>
      <c r="EL62" s="182" t="s">
        <v>2790</v>
      </c>
      <c r="EM62" s="172">
        <v>150000</v>
      </c>
      <c r="EN62" s="176" t="s">
        <v>2769</v>
      </c>
      <c r="EO62" s="176" t="s">
        <v>21</v>
      </c>
      <c r="EP62" s="176">
        <v>2</v>
      </c>
      <c r="EQ62" s="176" t="s">
        <v>2784</v>
      </c>
      <c r="ER62" s="176" t="s">
        <v>2770</v>
      </c>
      <c r="ES62" s="173">
        <v>44228</v>
      </c>
      <c r="ET62" s="183" t="s">
        <v>5633</v>
      </c>
      <c r="EU62" s="183">
        <v>5954</v>
      </c>
      <c r="EV62" s="183" t="s">
        <v>5627</v>
      </c>
      <c r="EW62" s="183" t="s">
        <v>21</v>
      </c>
      <c r="EX62" s="183">
        <v>2</v>
      </c>
      <c r="EY62" s="183" t="s">
        <v>5630</v>
      </c>
      <c r="EZ62" s="183" t="s">
        <v>3009</v>
      </c>
      <c r="FA62" s="184">
        <v>44516</v>
      </c>
      <c r="FB62" s="182" t="s">
        <v>2791</v>
      </c>
      <c r="FC62" s="176">
        <v>4</v>
      </c>
      <c r="FD62" s="176" t="s">
        <v>2769</v>
      </c>
      <c r="FE62" s="176" t="s">
        <v>21</v>
      </c>
      <c r="FF62" s="176">
        <v>2</v>
      </c>
      <c r="FG62" s="176" t="s">
        <v>2774</v>
      </c>
      <c r="FH62" s="176" t="s">
        <v>2770</v>
      </c>
      <c r="FI62" s="173">
        <v>44228</v>
      </c>
      <c r="FJ62" s="182" t="s">
        <v>493</v>
      </c>
      <c r="FK62" s="183" t="s">
        <v>14</v>
      </c>
      <c r="FL62" s="183">
        <v>0</v>
      </c>
      <c r="FM62" s="183" t="s">
        <v>21</v>
      </c>
      <c r="FN62" s="183">
        <v>2</v>
      </c>
      <c r="FO62" s="183" t="s">
        <v>15</v>
      </c>
      <c r="FP62" s="180">
        <v>0</v>
      </c>
      <c r="FQ62" s="181">
        <v>43510</v>
      </c>
      <c r="FR62" s="182" t="s">
        <v>494</v>
      </c>
      <c r="FS62" s="176" t="s">
        <v>14</v>
      </c>
      <c r="FT62" s="176">
        <v>0</v>
      </c>
      <c r="FU62" s="176" t="s">
        <v>21</v>
      </c>
      <c r="FV62" s="176">
        <v>2</v>
      </c>
      <c r="FW62" s="176" t="s">
        <v>15</v>
      </c>
      <c r="FX62" s="176">
        <v>0</v>
      </c>
      <c r="FY62" s="173">
        <v>43510</v>
      </c>
      <c r="FZ62" s="183" t="s">
        <v>3788</v>
      </c>
      <c r="GA62" s="183">
        <v>2</v>
      </c>
      <c r="GB62" s="183" t="s">
        <v>3205</v>
      </c>
      <c r="GC62" s="183" t="s">
        <v>21</v>
      </c>
      <c r="GD62" s="183">
        <v>2</v>
      </c>
      <c r="GE62" s="183" t="s">
        <v>14</v>
      </c>
      <c r="GF62" s="183" t="s">
        <v>14</v>
      </c>
      <c r="GG62" s="184">
        <v>44355</v>
      </c>
      <c r="GH62" s="182" t="s">
        <v>3794</v>
      </c>
      <c r="GI62" s="176">
        <v>3</v>
      </c>
      <c r="GJ62" s="176" t="s">
        <v>3205</v>
      </c>
      <c r="GK62" s="176" t="s">
        <v>21</v>
      </c>
      <c r="GL62" s="176">
        <v>2</v>
      </c>
      <c r="GM62" s="176" t="s">
        <v>14</v>
      </c>
      <c r="GN62" s="176" t="s">
        <v>14</v>
      </c>
      <c r="GO62" s="173">
        <v>44355</v>
      </c>
      <c r="GP62" s="183" t="s">
        <v>3789</v>
      </c>
      <c r="GQ62" s="183">
        <v>2</v>
      </c>
      <c r="GR62" s="183" t="s">
        <v>3205</v>
      </c>
      <c r="GS62" s="183" t="s">
        <v>21</v>
      </c>
      <c r="GT62" s="183">
        <v>2</v>
      </c>
      <c r="GU62" s="183" t="s">
        <v>14</v>
      </c>
      <c r="GV62" s="183" t="s">
        <v>14</v>
      </c>
      <c r="GW62" s="184">
        <v>44355</v>
      </c>
      <c r="GX62" s="182" t="s">
        <v>3795</v>
      </c>
      <c r="GY62" s="176">
        <v>3</v>
      </c>
      <c r="GZ62" s="176" t="s">
        <v>3205</v>
      </c>
      <c r="HA62" s="176" t="s">
        <v>21</v>
      </c>
      <c r="HB62" s="176">
        <v>2</v>
      </c>
      <c r="HC62" s="176" t="s">
        <v>14</v>
      </c>
      <c r="HD62" s="176" t="s">
        <v>14</v>
      </c>
      <c r="HE62" s="173">
        <v>44355</v>
      </c>
      <c r="HF62" s="183" t="s">
        <v>3787</v>
      </c>
      <c r="HG62" s="183">
        <v>3</v>
      </c>
      <c r="HH62" s="183" t="s">
        <v>3205</v>
      </c>
      <c r="HI62" s="183" t="s">
        <v>21</v>
      </c>
      <c r="HJ62" s="183">
        <v>2</v>
      </c>
      <c r="HK62" s="183" t="s">
        <v>14</v>
      </c>
      <c r="HL62" s="183" t="s">
        <v>14</v>
      </c>
      <c r="HM62" s="184">
        <v>44355</v>
      </c>
      <c r="HN62" s="182" t="s">
        <v>3793</v>
      </c>
      <c r="HO62" s="176">
        <v>3</v>
      </c>
      <c r="HP62" s="176" t="s">
        <v>3205</v>
      </c>
      <c r="HQ62" s="176" t="s">
        <v>21</v>
      </c>
      <c r="HR62" s="176">
        <v>2</v>
      </c>
      <c r="HS62" s="176" t="s">
        <v>14</v>
      </c>
      <c r="HT62" s="176" t="s">
        <v>14</v>
      </c>
      <c r="HU62" s="173">
        <v>44355</v>
      </c>
      <c r="HV62" s="183" t="s">
        <v>3790</v>
      </c>
      <c r="HW62" s="183">
        <v>3</v>
      </c>
      <c r="HX62" s="183" t="s">
        <v>3205</v>
      </c>
      <c r="HY62" s="183" t="s">
        <v>21</v>
      </c>
      <c r="HZ62" s="183">
        <v>2</v>
      </c>
      <c r="IA62" s="183" t="s">
        <v>14</v>
      </c>
      <c r="IB62" s="183" t="s">
        <v>14</v>
      </c>
      <c r="IC62" s="184">
        <v>44355</v>
      </c>
      <c r="ID62" s="182" t="s">
        <v>3792</v>
      </c>
      <c r="IE62" s="176">
        <v>1</v>
      </c>
      <c r="IF62" s="176" t="s">
        <v>3205</v>
      </c>
      <c r="IG62" s="176" t="s">
        <v>21</v>
      </c>
      <c r="IH62" s="176">
        <v>2</v>
      </c>
      <c r="II62" s="176" t="s">
        <v>14</v>
      </c>
      <c r="IJ62" s="176" t="s">
        <v>14</v>
      </c>
      <c r="IK62" s="173">
        <v>44355</v>
      </c>
      <c r="IL62" s="183" t="s">
        <v>3791</v>
      </c>
      <c r="IM62" s="183">
        <v>2</v>
      </c>
      <c r="IN62" s="183" t="s">
        <v>3205</v>
      </c>
      <c r="IO62" s="183" t="s">
        <v>21</v>
      </c>
      <c r="IP62" s="183">
        <v>2</v>
      </c>
      <c r="IQ62" s="183" t="s">
        <v>14</v>
      </c>
      <c r="IR62" s="183" t="s">
        <v>14</v>
      </c>
      <c r="IS62" s="184">
        <v>44355</v>
      </c>
    </row>
    <row r="63" spans="1:253" s="276" customFormat="1" ht="12.75" customHeight="1" x14ac:dyDescent="0.25">
      <c r="A63" s="276" t="s">
        <v>495</v>
      </c>
      <c r="B63" s="276" t="s">
        <v>7405</v>
      </c>
      <c r="C63" s="276" t="s">
        <v>496</v>
      </c>
      <c r="D63" s="276" t="s">
        <v>489</v>
      </c>
      <c r="E63" s="276" t="s">
        <v>7025</v>
      </c>
      <c r="F63" s="276" t="s">
        <v>5645</v>
      </c>
      <c r="G63" s="171">
        <v>52240000</v>
      </c>
      <c r="H63" s="172" t="s">
        <v>5640</v>
      </c>
      <c r="I63" s="172" t="s">
        <v>41</v>
      </c>
      <c r="J63" s="172">
        <v>1</v>
      </c>
      <c r="K63" s="172" t="s">
        <v>5642</v>
      </c>
      <c r="L63" s="172" t="s">
        <v>5641</v>
      </c>
      <c r="M63" s="173">
        <v>44516</v>
      </c>
      <c r="N63" s="182" t="s">
        <v>2794</v>
      </c>
      <c r="O63" s="174">
        <v>244843</v>
      </c>
      <c r="P63" s="174" t="s">
        <v>2792</v>
      </c>
      <c r="Q63" s="174" t="s">
        <v>21</v>
      </c>
      <c r="R63" s="174">
        <v>2</v>
      </c>
      <c r="S63" s="174" t="s">
        <v>2793</v>
      </c>
      <c r="T63" s="174" t="s">
        <v>2777</v>
      </c>
      <c r="U63" s="175">
        <v>44228</v>
      </c>
      <c r="V63" s="182" t="s">
        <v>2796</v>
      </c>
      <c r="W63" s="172">
        <v>6513000</v>
      </c>
      <c r="X63" s="172" t="s">
        <v>2769</v>
      </c>
      <c r="Y63" s="172" t="s">
        <v>21</v>
      </c>
      <c r="Z63" s="172">
        <v>2</v>
      </c>
      <c r="AA63" s="172" t="s">
        <v>2795</v>
      </c>
      <c r="AB63" s="172" t="s">
        <v>2770</v>
      </c>
      <c r="AC63" s="173">
        <v>44228</v>
      </c>
      <c r="AD63" s="182" t="s">
        <v>2798</v>
      </c>
      <c r="AE63" s="180">
        <v>3560000</v>
      </c>
      <c r="AF63" s="180" t="s">
        <v>2769</v>
      </c>
      <c r="AG63" s="180" t="s">
        <v>21</v>
      </c>
      <c r="AH63" s="180">
        <v>2</v>
      </c>
      <c r="AI63" s="180" t="s">
        <v>2797</v>
      </c>
      <c r="AJ63" s="180" t="s">
        <v>2770</v>
      </c>
      <c r="AK63" s="181">
        <v>44228</v>
      </c>
      <c r="AL63" s="182" t="s">
        <v>5784</v>
      </c>
      <c r="AM63" s="172">
        <v>107000</v>
      </c>
      <c r="AN63" s="172" t="s">
        <v>5781</v>
      </c>
      <c r="AO63" s="172" t="s">
        <v>21</v>
      </c>
      <c r="AP63" s="172">
        <v>2</v>
      </c>
      <c r="AQ63" s="172" t="s">
        <v>5783</v>
      </c>
      <c r="AR63" s="172" t="s">
        <v>5782</v>
      </c>
      <c r="AS63" s="173">
        <v>44517</v>
      </c>
      <c r="AT63" s="183" t="s">
        <v>501</v>
      </c>
      <c r="AU63" s="180" t="s">
        <v>14</v>
      </c>
      <c r="AV63" s="180">
        <v>0</v>
      </c>
      <c r="AW63" s="180" t="s">
        <v>21</v>
      </c>
      <c r="AX63" s="180">
        <v>2</v>
      </c>
      <c r="AY63" s="180" t="s">
        <v>15</v>
      </c>
      <c r="AZ63" s="180">
        <v>0</v>
      </c>
      <c r="BA63" s="181">
        <v>43510</v>
      </c>
      <c r="BB63" s="182" t="s">
        <v>500</v>
      </c>
      <c r="BC63" s="172" t="s">
        <v>14</v>
      </c>
      <c r="BD63" s="172">
        <v>0</v>
      </c>
      <c r="BE63" s="172" t="s">
        <v>21</v>
      </c>
      <c r="BF63" s="172">
        <v>2</v>
      </c>
      <c r="BG63" s="172" t="s">
        <v>15</v>
      </c>
      <c r="BH63" s="172">
        <v>0</v>
      </c>
      <c r="BI63" s="173">
        <v>43510</v>
      </c>
      <c r="BJ63" s="183" t="s">
        <v>2953</v>
      </c>
      <c r="BK63" s="183">
        <v>84</v>
      </c>
      <c r="BL63" s="183" t="s">
        <v>2949</v>
      </c>
      <c r="BM63" s="183" t="s">
        <v>59</v>
      </c>
      <c r="BN63" s="183">
        <v>3</v>
      </c>
      <c r="BO63" s="183" t="s">
        <v>2952</v>
      </c>
      <c r="BP63" s="180" t="s">
        <v>694</v>
      </c>
      <c r="BQ63" s="184">
        <v>44278</v>
      </c>
      <c r="BR63" s="182" t="s">
        <v>497</v>
      </c>
      <c r="BS63" s="176" t="s">
        <v>14</v>
      </c>
      <c r="BT63" s="176">
        <v>0</v>
      </c>
      <c r="BU63" s="176" t="s">
        <v>21</v>
      </c>
      <c r="BV63" s="176">
        <v>2</v>
      </c>
      <c r="BW63" s="176" t="s">
        <v>15</v>
      </c>
      <c r="BX63" s="176">
        <v>0</v>
      </c>
      <c r="BY63" s="173">
        <v>43510</v>
      </c>
      <c r="BZ63" s="183" t="s">
        <v>498</v>
      </c>
      <c r="CA63" s="183" t="s">
        <v>14</v>
      </c>
      <c r="CB63" s="183">
        <v>0</v>
      </c>
      <c r="CC63" s="183" t="s">
        <v>14</v>
      </c>
      <c r="CD63" s="183" t="s">
        <v>14</v>
      </c>
      <c r="CE63" s="183" t="s">
        <v>15</v>
      </c>
      <c r="CF63" s="183">
        <v>0</v>
      </c>
      <c r="CG63" s="184">
        <v>43510</v>
      </c>
      <c r="CH63" s="182" t="s">
        <v>7777</v>
      </c>
      <c r="CI63" s="183" t="e">
        <v>#N/A</v>
      </c>
      <c r="CJ63" s="183" t="e">
        <v>#N/A</v>
      </c>
      <c r="CK63" s="183" t="e">
        <v>#N/A</v>
      </c>
      <c r="CL63" s="183" t="e">
        <v>#N/A</v>
      </c>
      <c r="CM63" s="183" t="e">
        <v>#N/A</v>
      </c>
      <c r="CN63" s="183" t="e">
        <v>#N/A</v>
      </c>
      <c r="CO63" s="185" t="e">
        <v>#N/A</v>
      </c>
      <c r="CP63" s="183" t="s">
        <v>499</v>
      </c>
      <c r="CQ63" s="176" t="s">
        <v>14</v>
      </c>
      <c r="CR63" s="176">
        <v>0</v>
      </c>
      <c r="CS63" s="176" t="s">
        <v>21</v>
      </c>
      <c r="CT63" s="176">
        <v>2</v>
      </c>
      <c r="CU63" s="176" t="s">
        <v>15</v>
      </c>
      <c r="CV63" s="176">
        <v>0</v>
      </c>
      <c r="CW63" s="173">
        <v>43510</v>
      </c>
      <c r="CX63" s="183" t="s">
        <v>2800</v>
      </c>
      <c r="CY63" s="180">
        <v>861000</v>
      </c>
      <c r="CZ63" s="180" t="s">
        <v>2769</v>
      </c>
      <c r="DA63" s="180" t="s">
        <v>21</v>
      </c>
      <c r="DB63" s="180">
        <v>2</v>
      </c>
      <c r="DC63" s="180" t="s">
        <v>2799</v>
      </c>
      <c r="DD63" s="180" t="s">
        <v>2770</v>
      </c>
      <c r="DE63" s="186">
        <v>44228</v>
      </c>
      <c r="DF63" s="182" t="s">
        <v>2801</v>
      </c>
      <c r="DG63" s="172">
        <v>2953000</v>
      </c>
      <c r="DH63" s="176" t="s">
        <v>2769</v>
      </c>
      <c r="DI63" s="176" t="s">
        <v>21</v>
      </c>
      <c r="DJ63" s="176">
        <v>2</v>
      </c>
      <c r="DK63" s="176" t="s">
        <v>2799</v>
      </c>
      <c r="DL63" s="176" t="s">
        <v>2770</v>
      </c>
      <c r="DM63" s="173">
        <v>44228</v>
      </c>
      <c r="DN63" s="183" t="s">
        <v>2802</v>
      </c>
      <c r="DO63" s="180">
        <v>2699000</v>
      </c>
      <c r="DP63" s="183" t="s">
        <v>2769</v>
      </c>
      <c r="DQ63" s="183" t="s">
        <v>21</v>
      </c>
      <c r="DR63" s="183">
        <v>2</v>
      </c>
      <c r="DS63" s="183" t="s">
        <v>2799</v>
      </c>
      <c r="DT63" s="183" t="s">
        <v>2770</v>
      </c>
      <c r="DU63" s="184">
        <v>44228</v>
      </c>
      <c r="DV63" s="182" t="s">
        <v>2803</v>
      </c>
      <c r="DW63" s="172">
        <v>800000</v>
      </c>
      <c r="DX63" s="176" t="s">
        <v>2769</v>
      </c>
      <c r="DY63" s="176" t="s">
        <v>21</v>
      </c>
      <c r="DZ63" s="176">
        <v>2</v>
      </c>
      <c r="EA63" s="176" t="s">
        <v>2799</v>
      </c>
      <c r="EB63" s="176" t="s">
        <v>2770</v>
      </c>
      <c r="EC63" s="173">
        <v>44228</v>
      </c>
      <c r="ED63" s="183" t="s">
        <v>2804</v>
      </c>
      <c r="EE63" s="180">
        <v>61000</v>
      </c>
      <c r="EF63" s="183" t="s">
        <v>2769</v>
      </c>
      <c r="EG63" s="183" t="s">
        <v>21</v>
      </c>
      <c r="EH63" s="183">
        <v>2</v>
      </c>
      <c r="EI63" s="183" t="s">
        <v>2799</v>
      </c>
      <c r="EJ63" s="183" t="s">
        <v>2770</v>
      </c>
      <c r="EK63" s="184">
        <v>44228</v>
      </c>
      <c r="EL63" s="182" t="s">
        <v>2805</v>
      </c>
      <c r="EM63" s="172">
        <v>0</v>
      </c>
      <c r="EN63" s="176" t="s">
        <v>2769</v>
      </c>
      <c r="EO63" s="176" t="s">
        <v>21</v>
      </c>
      <c r="EP63" s="176">
        <v>2</v>
      </c>
      <c r="EQ63" s="176" t="s">
        <v>2799</v>
      </c>
      <c r="ER63" s="176" t="s">
        <v>2770</v>
      </c>
      <c r="ES63" s="173">
        <v>44228</v>
      </c>
      <c r="ET63" s="183" t="s">
        <v>5634</v>
      </c>
      <c r="EU63" s="183">
        <v>5954</v>
      </c>
      <c r="EV63" s="183" t="s">
        <v>5627</v>
      </c>
      <c r="EW63" s="183" t="s">
        <v>21</v>
      </c>
      <c r="EX63" s="183">
        <v>2</v>
      </c>
      <c r="EY63" s="183" t="s">
        <v>5630</v>
      </c>
      <c r="EZ63" s="183" t="s">
        <v>3009</v>
      </c>
      <c r="FA63" s="184">
        <v>44516</v>
      </c>
      <c r="FB63" s="182" t="s">
        <v>2809</v>
      </c>
      <c r="FC63" s="176">
        <v>3</v>
      </c>
      <c r="FD63" s="176" t="s">
        <v>2806</v>
      </c>
      <c r="FE63" s="176" t="s">
        <v>21</v>
      </c>
      <c r="FF63" s="176">
        <v>2</v>
      </c>
      <c r="FG63" s="176" t="s">
        <v>2808</v>
      </c>
      <c r="FH63" s="176" t="s">
        <v>2807</v>
      </c>
      <c r="FI63" s="173">
        <v>44228</v>
      </c>
      <c r="FJ63" s="182" t="s">
        <v>502</v>
      </c>
      <c r="FK63" s="183" t="s">
        <v>14</v>
      </c>
      <c r="FL63" s="183">
        <v>0</v>
      </c>
      <c r="FM63" s="183" t="s">
        <v>21</v>
      </c>
      <c r="FN63" s="183">
        <v>2</v>
      </c>
      <c r="FO63" s="183" t="s">
        <v>15</v>
      </c>
      <c r="FP63" s="180">
        <v>0</v>
      </c>
      <c r="FQ63" s="181">
        <v>43510</v>
      </c>
      <c r="FR63" s="182" t="s">
        <v>503</v>
      </c>
      <c r="FS63" s="176" t="s">
        <v>14</v>
      </c>
      <c r="FT63" s="176">
        <v>0</v>
      </c>
      <c r="FU63" s="176" t="s">
        <v>21</v>
      </c>
      <c r="FV63" s="176">
        <v>2</v>
      </c>
      <c r="FW63" s="176" t="s">
        <v>15</v>
      </c>
      <c r="FX63" s="176">
        <v>0</v>
      </c>
      <c r="FY63" s="173">
        <v>43510</v>
      </c>
      <c r="FZ63" s="183" t="s">
        <v>3797</v>
      </c>
      <c r="GA63" s="183">
        <v>2</v>
      </c>
      <c r="GB63" s="183" t="s">
        <v>3205</v>
      </c>
      <c r="GC63" s="183" t="s">
        <v>21</v>
      </c>
      <c r="GD63" s="183">
        <v>2</v>
      </c>
      <c r="GE63" s="183" t="s">
        <v>14</v>
      </c>
      <c r="GF63" s="183" t="s">
        <v>14</v>
      </c>
      <c r="GG63" s="184">
        <v>44355</v>
      </c>
      <c r="GH63" s="182" t="s">
        <v>3803</v>
      </c>
      <c r="GI63" s="176">
        <v>3</v>
      </c>
      <c r="GJ63" s="176" t="s">
        <v>3205</v>
      </c>
      <c r="GK63" s="176" t="s">
        <v>21</v>
      </c>
      <c r="GL63" s="176">
        <v>2</v>
      </c>
      <c r="GM63" s="176" t="s">
        <v>14</v>
      </c>
      <c r="GN63" s="176" t="s">
        <v>14</v>
      </c>
      <c r="GO63" s="173">
        <v>44355</v>
      </c>
      <c r="GP63" s="183" t="s">
        <v>3798</v>
      </c>
      <c r="GQ63" s="183">
        <v>3</v>
      </c>
      <c r="GR63" s="183" t="s">
        <v>3205</v>
      </c>
      <c r="GS63" s="183" t="s">
        <v>21</v>
      </c>
      <c r="GT63" s="183">
        <v>2</v>
      </c>
      <c r="GU63" s="183" t="s">
        <v>14</v>
      </c>
      <c r="GV63" s="183" t="s">
        <v>14</v>
      </c>
      <c r="GW63" s="184">
        <v>44355</v>
      </c>
      <c r="GX63" s="182" t="s">
        <v>3804</v>
      </c>
      <c r="GY63" s="176">
        <v>3</v>
      </c>
      <c r="GZ63" s="176" t="s">
        <v>3205</v>
      </c>
      <c r="HA63" s="176" t="s">
        <v>21</v>
      </c>
      <c r="HB63" s="176">
        <v>2</v>
      </c>
      <c r="HC63" s="176" t="s">
        <v>14</v>
      </c>
      <c r="HD63" s="176" t="s">
        <v>14</v>
      </c>
      <c r="HE63" s="173">
        <v>44355</v>
      </c>
      <c r="HF63" s="183" t="s">
        <v>3796</v>
      </c>
      <c r="HG63" s="183">
        <v>2</v>
      </c>
      <c r="HH63" s="183" t="s">
        <v>3205</v>
      </c>
      <c r="HI63" s="183" t="s">
        <v>21</v>
      </c>
      <c r="HJ63" s="183">
        <v>2</v>
      </c>
      <c r="HK63" s="183" t="s">
        <v>14</v>
      </c>
      <c r="HL63" s="183" t="s">
        <v>14</v>
      </c>
      <c r="HM63" s="184">
        <v>44355</v>
      </c>
      <c r="HN63" s="182" t="s">
        <v>3802</v>
      </c>
      <c r="HO63" s="176">
        <v>3</v>
      </c>
      <c r="HP63" s="176" t="s">
        <v>3205</v>
      </c>
      <c r="HQ63" s="176" t="s">
        <v>21</v>
      </c>
      <c r="HR63" s="176">
        <v>2</v>
      </c>
      <c r="HS63" s="176" t="s">
        <v>14</v>
      </c>
      <c r="HT63" s="176" t="s">
        <v>14</v>
      </c>
      <c r="HU63" s="173">
        <v>44355</v>
      </c>
      <c r="HV63" s="183" t="s">
        <v>3799</v>
      </c>
      <c r="HW63" s="183">
        <v>3</v>
      </c>
      <c r="HX63" s="183" t="s">
        <v>3205</v>
      </c>
      <c r="HY63" s="183" t="s">
        <v>21</v>
      </c>
      <c r="HZ63" s="183">
        <v>2</v>
      </c>
      <c r="IA63" s="183" t="s">
        <v>14</v>
      </c>
      <c r="IB63" s="183" t="s">
        <v>14</v>
      </c>
      <c r="IC63" s="184">
        <v>44355</v>
      </c>
      <c r="ID63" s="182" t="s">
        <v>3801</v>
      </c>
      <c r="IE63" s="176">
        <v>1</v>
      </c>
      <c r="IF63" s="176" t="s">
        <v>3205</v>
      </c>
      <c r="IG63" s="176" t="s">
        <v>21</v>
      </c>
      <c r="IH63" s="176">
        <v>2</v>
      </c>
      <c r="II63" s="176" t="s">
        <v>14</v>
      </c>
      <c r="IJ63" s="176" t="s">
        <v>14</v>
      </c>
      <c r="IK63" s="173">
        <v>44355</v>
      </c>
      <c r="IL63" s="183" t="s">
        <v>3800</v>
      </c>
      <c r="IM63" s="183">
        <v>3</v>
      </c>
      <c r="IN63" s="183" t="s">
        <v>3205</v>
      </c>
      <c r="IO63" s="183" t="s">
        <v>21</v>
      </c>
      <c r="IP63" s="183">
        <v>2</v>
      </c>
      <c r="IQ63" s="183" t="s">
        <v>14</v>
      </c>
      <c r="IR63" s="183" t="s">
        <v>14</v>
      </c>
      <c r="IS63" s="184">
        <v>44355</v>
      </c>
    </row>
    <row r="64" spans="1:253" s="276" customFormat="1" ht="12.75" customHeight="1" x14ac:dyDescent="0.25">
      <c r="A64" s="276" t="s">
        <v>4467</v>
      </c>
      <c r="B64" s="276" t="s">
        <v>7405</v>
      </c>
      <c r="C64" s="276" t="s">
        <v>4468</v>
      </c>
      <c r="D64" s="276" t="s">
        <v>489</v>
      </c>
      <c r="E64" s="276" t="s">
        <v>7025</v>
      </c>
      <c r="F64" s="276" t="s">
        <v>5646</v>
      </c>
      <c r="G64" s="179">
        <v>52240000</v>
      </c>
      <c r="H64" s="180" t="s">
        <v>5640</v>
      </c>
      <c r="I64" s="180" t="s">
        <v>41</v>
      </c>
      <c r="J64" s="180">
        <v>1</v>
      </c>
      <c r="K64" s="180" t="s">
        <v>5642</v>
      </c>
      <c r="L64" s="180" t="s">
        <v>5641</v>
      </c>
      <c r="M64" s="181">
        <v>44516</v>
      </c>
      <c r="N64" s="182" t="s">
        <v>5792</v>
      </c>
      <c r="O64" s="180">
        <v>352846</v>
      </c>
      <c r="P64" s="180" t="s">
        <v>5789</v>
      </c>
      <c r="Q64" s="180" t="s">
        <v>21</v>
      </c>
      <c r="R64" s="180">
        <v>2</v>
      </c>
      <c r="S64" s="180" t="s">
        <v>5791</v>
      </c>
      <c r="T64" s="180" t="s">
        <v>5790</v>
      </c>
      <c r="U64" s="181">
        <v>44518</v>
      </c>
      <c r="V64" s="182" t="s">
        <v>5794</v>
      </c>
      <c r="W64" s="180">
        <v>33431000</v>
      </c>
      <c r="X64" s="180" t="s">
        <v>5789</v>
      </c>
      <c r="Y64" s="180" t="s">
        <v>21</v>
      </c>
      <c r="Z64" s="180">
        <v>2</v>
      </c>
      <c r="AA64" s="180" t="s">
        <v>5793</v>
      </c>
      <c r="AB64" s="180" t="s">
        <v>5790</v>
      </c>
      <c r="AC64" s="181">
        <v>44518</v>
      </c>
      <c r="AD64" s="182" t="s">
        <v>4768</v>
      </c>
      <c r="AE64" s="180">
        <v>2000000</v>
      </c>
      <c r="AF64" s="180" t="s">
        <v>4765</v>
      </c>
      <c r="AG64" s="180" t="s">
        <v>59</v>
      </c>
      <c r="AH64" s="180">
        <v>3</v>
      </c>
      <c r="AI64" s="180" t="s">
        <v>4767</v>
      </c>
      <c r="AJ64" s="180" t="s">
        <v>4766</v>
      </c>
      <c r="AK64" s="181">
        <v>44404</v>
      </c>
      <c r="AL64" s="182" t="s">
        <v>5379</v>
      </c>
      <c r="AM64" s="180">
        <v>179000</v>
      </c>
      <c r="AN64" s="180" t="s">
        <v>5376</v>
      </c>
      <c r="AO64" s="180" t="s">
        <v>21</v>
      </c>
      <c r="AP64" s="180">
        <v>2</v>
      </c>
      <c r="AQ64" s="180" t="s">
        <v>5378</v>
      </c>
      <c r="AR64" s="180" t="s">
        <v>5377</v>
      </c>
      <c r="AS64" s="181">
        <v>44459</v>
      </c>
      <c r="AT64" s="183" t="s">
        <v>4469</v>
      </c>
      <c r="AU64" s="180" t="s">
        <v>14</v>
      </c>
      <c r="AV64" s="180" t="s">
        <v>14</v>
      </c>
      <c r="AW64" s="180" t="s">
        <v>14</v>
      </c>
      <c r="AX64" s="180" t="s">
        <v>14</v>
      </c>
      <c r="AY64" s="180" t="s">
        <v>14</v>
      </c>
      <c r="AZ64" s="180" t="s">
        <v>14</v>
      </c>
      <c r="BA64" s="181">
        <v>44370</v>
      </c>
      <c r="BB64" s="182" t="s">
        <v>4470</v>
      </c>
      <c r="BC64" s="180" t="s">
        <v>14</v>
      </c>
      <c r="BD64" s="180" t="s">
        <v>14</v>
      </c>
      <c r="BE64" s="180" t="s">
        <v>14</v>
      </c>
      <c r="BF64" s="180" t="s">
        <v>14</v>
      </c>
      <c r="BG64" s="180" t="s">
        <v>14</v>
      </c>
      <c r="BH64" s="180" t="s">
        <v>14</v>
      </c>
      <c r="BI64" s="181">
        <v>44370</v>
      </c>
      <c r="BJ64" s="183" t="s">
        <v>4474</v>
      </c>
      <c r="BK64" s="183">
        <v>860</v>
      </c>
      <c r="BL64" s="183" t="s">
        <v>4471</v>
      </c>
      <c r="BM64" s="183" t="s">
        <v>59</v>
      </c>
      <c r="BN64" s="183">
        <v>3</v>
      </c>
      <c r="BO64" s="183" t="s">
        <v>4473</v>
      </c>
      <c r="BP64" s="180" t="s">
        <v>4472</v>
      </c>
      <c r="BQ64" s="184">
        <v>44370</v>
      </c>
      <c r="BR64" s="182" t="s">
        <v>4475</v>
      </c>
      <c r="BS64" s="183" t="s">
        <v>14</v>
      </c>
      <c r="BT64" s="183" t="s">
        <v>14</v>
      </c>
      <c r="BU64" s="183" t="s">
        <v>14</v>
      </c>
      <c r="BV64" s="183" t="s">
        <v>14</v>
      </c>
      <c r="BW64" s="183" t="s">
        <v>14</v>
      </c>
      <c r="BX64" s="183" t="s">
        <v>14</v>
      </c>
      <c r="BY64" s="181">
        <v>44370</v>
      </c>
      <c r="BZ64" s="183" t="s">
        <v>4476</v>
      </c>
      <c r="CA64" s="183" t="s">
        <v>14</v>
      </c>
      <c r="CB64" s="183" t="s">
        <v>14</v>
      </c>
      <c r="CC64" s="183" t="s">
        <v>14</v>
      </c>
      <c r="CD64" s="183" t="s">
        <v>14</v>
      </c>
      <c r="CE64" s="183" t="s">
        <v>14</v>
      </c>
      <c r="CF64" s="183" t="s">
        <v>14</v>
      </c>
      <c r="CG64" s="184">
        <v>44370</v>
      </c>
      <c r="CH64" s="182" t="s">
        <v>7778</v>
      </c>
      <c r="CI64" s="183" t="e">
        <v>#N/A</v>
      </c>
      <c r="CJ64" s="183" t="e">
        <v>#N/A</v>
      </c>
      <c r="CK64" s="183" t="e">
        <v>#N/A</v>
      </c>
      <c r="CL64" s="183" t="e">
        <v>#N/A</v>
      </c>
      <c r="CM64" s="183" t="e">
        <v>#N/A</v>
      </c>
      <c r="CN64" s="183" t="e">
        <v>#N/A</v>
      </c>
      <c r="CO64" s="185" t="e">
        <v>#N/A</v>
      </c>
      <c r="CP64" s="183" t="s">
        <v>4477</v>
      </c>
      <c r="CQ64" s="183" t="s">
        <v>14</v>
      </c>
      <c r="CR64" s="183" t="s">
        <v>14</v>
      </c>
      <c r="CS64" s="183" t="s">
        <v>14</v>
      </c>
      <c r="CT64" s="183" t="s">
        <v>14</v>
      </c>
      <c r="CU64" s="183" t="s">
        <v>14</v>
      </c>
      <c r="CV64" s="183" t="s">
        <v>14</v>
      </c>
      <c r="CW64" s="181">
        <v>44370</v>
      </c>
      <c r="CX64" s="183" t="s">
        <v>4763</v>
      </c>
      <c r="CY64" s="180">
        <v>2000000</v>
      </c>
      <c r="CZ64" s="180" t="s">
        <v>4765</v>
      </c>
      <c r="DA64" s="180" t="s">
        <v>21</v>
      </c>
      <c r="DB64" s="180">
        <v>2</v>
      </c>
      <c r="DC64" s="180" t="s">
        <v>4770</v>
      </c>
      <c r="DD64" s="180" t="s">
        <v>4769</v>
      </c>
      <c r="DE64" s="186">
        <v>44404</v>
      </c>
      <c r="DF64" s="182" t="s">
        <v>5796</v>
      </c>
      <c r="DG64" s="180">
        <v>31431000</v>
      </c>
      <c r="DH64" s="183" t="s">
        <v>5789</v>
      </c>
      <c r="DI64" s="183" t="s">
        <v>21</v>
      </c>
      <c r="DJ64" s="183">
        <v>2</v>
      </c>
      <c r="DK64" s="183" t="s">
        <v>5795</v>
      </c>
      <c r="DL64" s="183" t="s">
        <v>5790</v>
      </c>
      <c r="DM64" s="181">
        <v>44518</v>
      </c>
      <c r="DN64" s="183" t="s">
        <v>4481</v>
      </c>
      <c r="DO64" s="180">
        <v>190000</v>
      </c>
      <c r="DP64" s="183" t="s">
        <v>4478</v>
      </c>
      <c r="DQ64" s="183" t="s">
        <v>21</v>
      </c>
      <c r="DR64" s="183">
        <v>2</v>
      </c>
      <c r="DS64" s="183" t="s">
        <v>4480</v>
      </c>
      <c r="DT64" s="183" t="s">
        <v>4479</v>
      </c>
      <c r="DU64" s="184">
        <v>44370</v>
      </c>
      <c r="DV64" s="182" t="s">
        <v>4771</v>
      </c>
      <c r="DW64" s="180">
        <v>2000000</v>
      </c>
      <c r="DX64" s="183" t="s">
        <v>4765</v>
      </c>
      <c r="DY64" s="183" t="s">
        <v>21</v>
      </c>
      <c r="DZ64" s="183">
        <v>2</v>
      </c>
      <c r="EA64" s="183" t="s">
        <v>4770</v>
      </c>
      <c r="EB64" s="183" t="s">
        <v>4769</v>
      </c>
      <c r="EC64" s="181">
        <v>44404</v>
      </c>
      <c r="ED64" s="183" t="s">
        <v>4483</v>
      </c>
      <c r="EE64" s="180">
        <v>0</v>
      </c>
      <c r="EF64" s="183" t="s">
        <v>14</v>
      </c>
      <c r="EG64" s="183" t="s">
        <v>59</v>
      </c>
      <c r="EH64" s="183">
        <v>3</v>
      </c>
      <c r="EI64" s="183" t="s">
        <v>4482</v>
      </c>
      <c r="EJ64" s="183" t="s">
        <v>14</v>
      </c>
      <c r="EK64" s="184">
        <v>44370</v>
      </c>
      <c r="EL64" s="182" t="s">
        <v>4485</v>
      </c>
      <c r="EM64" s="180">
        <v>0</v>
      </c>
      <c r="EN64" s="183" t="s">
        <v>14</v>
      </c>
      <c r="EO64" s="183" t="s">
        <v>59</v>
      </c>
      <c r="EP64" s="183">
        <v>3</v>
      </c>
      <c r="EQ64" s="183" t="s">
        <v>4484</v>
      </c>
      <c r="ER64" s="183" t="s">
        <v>14</v>
      </c>
      <c r="ES64" s="181">
        <v>44370</v>
      </c>
      <c r="ET64" s="183" t="s">
        <v>5635</v>
      </c>
      <c r="EU64" s="183">
        <v>5954</v>
      </c>
      <c r="EV64" s="183" t="s">
        <v>5627</v>
      </c>
      <c r="EW64" s="183" t="s">
        <v>21</v>
      </c>
      <c r="EX64" s="183">
        <v>2</v>
      </c>
      <c r="EY64" s="183" t="s">
        <v>5630</v>
      </c>
      <c r="EZ64" s="183" t="s">
        <v>3009</v>
      </c>
      <c r="FA64" s="184">
        <v>44516</v>
      </c>
      <c r="FB64" s="182" t="s">
        <v>4489</v>
      </c>
      <c r="FC64" s="183">
        <v>3</v>
      </c>
      <c r="FD64" s="183" t="s">
        <v>4486</v>
      </c>
      <c r="FE64" s="183" t="s">
        <v>41</v>
      </c>
      <c r="FF64" s="183">
        <v>1</v>
      </c>
      <c r="FG64" s="183" t="s">
        <v>4488</v>
      </c>
      <c r="FH64" s="183" t="s">
        <v>4487</v>
      </c>
      <c r="FI64" s="181">
        <v>44370</v>
      </c>
      <c r="FJ64" s="182" t="s">
        <v>4490</v>
      </c>
      <c r="FK64" s="183" t="s">
        <v>14</v>
      </c>
      <c r="FL64" s="183" t="s">
        <v>14</v>
      </c>
      <c r="FM64" s="183" t="s">
        <v>14</v>
      </c>
      <c r="FN64" s="183" t="s">
        <v>14</v>
      </c>
      <c r="FO64" s="183" t="s">
        <v>14</v>
      </c>
      <c r="FP64" s="180" t="s">
        <v>14</v>
      </c>
      <c r="FQ64" s="181">
        <v>44370</v>
      </c>
      <c r="FR64" s="182" t="s">
        <v>4491</v>
      </c>
      <c r="FS64" s="183" t="s">
        <v>14</v>
      </c>
      <c r="FT64" s="183" t="s">
        <v>14</v>
      </c>
      <c r="FU64" s="183" t="s">
        <v>14</v>
      </c>
      <c r="FV64" s="183" t="s">
        <v>14</v>
      </c>
      <c r="FW64" s="183" t="s">
        <v>14</v>
      </c>
      <c r="FX64" s="183" t="s">
        <v>14</v>
      </c>
      <c r="FY64" s="181">
        <v>44370</v>
      </c>
      <c r="FZ64" s="183" t="s">
        <v>4494</v>
      </c>
      <c r="GA64" s="183">
        <v>0</v>
      </c>
      <c r="GB64" s="183" t="s">
        <v>4492</v>
      </c>
      <c r="GC64" s="183" t="s">
        <v>21</v>
      </c>
      <c r="GD64" s="183">
        <v>2</v>
      </c>
      <c r="GE64" s="183">
        <v>0</v>
      </c>
      <c r="GF64" s="183" t="s">
        <v>4493</v>
      </c>
      <c r="GG64" s="184">
        <v>44370</v>
      </c>
      <c r="GH64" s="182" t="s">
        <v>4495</v>
      </c>
      <c r="GI64" s="183">
        <v>0</v>
      </c>
      <c r="GJ64" s="183" t="s">
        <v>4492</v>
      </c>
      <c r="GK64" s="183" t="s">
        <v>21</v>
      </c>
      <c r="GL64" s="183">
        <v>2</v>
      </c>
      <c r="GM64" s="183">
        <v>0</v>
      </c>
      <c r="GN64" s="183" t="s">
        <v>4493</v>
      </c>
      <c r="GO64" s="181">
        <v>44370</v>
      </c>
      <c r="GP64" s="183" t="s">
        <v>4499</v>
      </c>
      <c r="GQ64" s="183">
        <v>2</v>
      </c>
      <c r="GR64" s="183" t="s">
        <v>4496</v>
      </c>
      <c r="GS64" s="183" t="s">
        <v>21</v>
      </c>
      <c r="GT64" s="183">
        <v>2</v>
      </c>
      <c r="GU64" s="183" t="s">
        <v>4498</v>
      </c>
      <c r="GV64" s="183" t="s">
        <v>4497</v>
      </c>
      <c r="GW64" s="184">
        <v>44370</v>
      </c>
      <c r="GX64" s="182" t="s">
        <v>4513</v>
      </c>
      <c r="GY64" s="183">
        <v>1</v>
      </c>
      <c r="GZ64" s="183" t="s">
        <v>4508</v>
      </c>
      <c r="HA64" s="183" t="s">
        <v>21</v>
      </c>
      <c r="HB64" s="183">
        <v>2</v>
      </c>
      <c r="HC64" s="183" t="s">
        <v>4512</v>
      </c>
      <c r="HD64" s="183" t="s">
        <v>4509</v>
      </c>
      <c r="HE64" s="181">
        <v>44370</v>
      </c>
      <c r="HF64" s="183" t="s">
        <v>4501</v>
      </c>
      <c r="HG64" s="183">
        <v>0</v>
      </c>
      <c r="HH64" s="183" t="s">
        <v>4500</v>
      </c>
      <c r="HI64" s="183" t="s">
        <v>21</v>
      </c>
      <c r="HJ64" s="183">
        <v>2</v>
      </c>
      <c r="HK64" s="183">
        <v>0</v>
      </c>
      <c r="HL64" s="183" t="s">
        <v>4493</v>
      </c>
      <c r="HM64" s="184">
        <v>44370</v>
      </c>
      <c r="HN64" s="182" t="s">
        <v>4505</v>
      </c>
      <c r="HO64" s="183">
        <v>3</v>
      </c>
      <c r="HP64" s="183" t="s">
        <v>4502</v>
      </c>
      <c r="HQ64" s="183" t="s">
        <v>21</v>
      </c>
      <c r="HR64" s="183">
        <v>2</v>
      </c>
      <c r="HS64" s="183" t="s">
        <v>4504</v>
      </c>
      <c r="HT64" s="183" t="s">
        <v>4503</v>
      </c>
      <c r="HU64" s="181">
        <v>44370</v>
      </c>
      <c r="HV64" s="183" t="s">
        <v>4507</v>
      </c>
      <c r="HW64" s="183">
        <v>2</v>
      </c>
      <c r="HX64" s="183" t="s">
        <v>4492</v>
      </c>
      <c r="HY64" s="183" t="s">
        <v>21</v>
      </c>
      <c r="HZ64" s="183">
        <v>2</v>
      </c>
      <c r="IA64" s="183" t="s">
        <v>4506</v>
      </c>
      <c r="IB64" s="183" t="s">
        <v>4493</v>
      </c>
      <c r="IC64" s="184">
        <v>44370</v>
      </c>
      <c r="ID64" s="182" t="s">
        <v>4511</v>
      </c>
      <c r="IE64" s="183">
        <v>1</v>
      </c>
      <c r="IF64" s="183" t="s">
        <v>4508</v>
      </c>
      <c r="IG64" s="183" t="s">
        <v>21</v>
      </c>
      <c r="IH64" s="183">
        <v>2</v>
      </c>
      <c r="II64" s="183" t="s">
        <v>4510</v>
      </c>
      <c r="IJ64" s="183" t="s">
        <v>4509</v>
      </c>
      <c r="IK64" s="181">
        <v>44370</v>
      </c>
      <c r="IL64" s="183" t="s">
        <v>4514</v>
      </c>
      <c r="IM64" s="183">
        <v>0</v>
      </c>
      <c r="IN64" s="183" t="s">
        <v>4492</v>
      </c>
      <c r="IO64" s="183" t="s">
        <v>21</v>
      </c>
      <c r="IP64" s="183">
        <v>2</v>
      </c>
      <c r="IQ64" s="183">
        <v>0</v>
      </c>
      <c r="IR64" s="183" t="s">
        <v>4493</v>
      </c>
      <c r="IS64" s="184">
        <v>44370</v>
      </c>
    </row>
    <row r="65" spans="1:253" s="276" customFormat="1" ht="12.75" customHeight="1" x14ac:dyDescent="0.25">
      <c r="A65" s="276" t="s">
        <v>941</v>
      </c>
      <c r="B65" s="276" t="s">
        <v>7503</v>
      </c>
      <c r="C65" s="276" t="s">
        <v>942</v>
      </c>
      <c r="D65" s="276" t="s">
        <v>943</v>
      </c>
      <c r="E65" s="276" t="s">
        <v>7030</v>
      </c>
      <c r="F65" s="276" t="s">
        <v>952</v>
      </c>
      <c r="G65" s="171">
        <v>28860000</v>
      </c>
      <c r="H65" s="172" t="s">
        <v>949</v>
      </c>
      <c r="I65" s="172" t="s">
        <v>41</v>
      </c>
      <c r="J65" s="172">
        <v>1</v>
      </c>
      <c r="K65" s="172" t="s">
        <v>951</v>
      </c>
      <c r="L65" s="172" t="s">
        <v>950</v>
      </c>
      <c r="M65" s="173">
        <v>43551</v>
      </c>
      <c r="N65" s="182" t="s">
        <v>2851</v>
      </c>
      <c r="O65" s="174">
        <v>280615</v>
      </c>
      <c r="P65" s="174" t="s">
        <v>2848</v>
      </c>
      <c r="Q65" s="174" t="s">
        <v>59</v>
      </c>
      <c r="R65" s="174">
        <v>3</v>
      </c>
      <c r="S65" s="174" t="s">
        <v>2850</v>
      </c>
      <c r="T65" s="174" t="s">
        <v>2849</v>
      </c>
      <c r="U65" s="175">
        <v>44253</v>
      </c>
      <c r="V65" s="182" t="s">
        <v>4738</v>
      </c>
      <c r="W65" s="172">
        <v>10302000</v>
      </c>
      <c r="X65" s="172" t="s">
        <v>949</v>
      </c>
      <c r="Y65" s="172" t="s">
        <v>21</v>
      </c>
      <c r="Z65" s="172">
        <v>2</v>
      </c>
      <c r="AA65" s="172" t="s">
        <v>4737</v>
      </c>
      <c r="AB65" s="172" t="s">
        <v>4736</v>
      </c>
      <c r="AC65" s="173">
        <v>44392</v>
      </c>
      <c r="AD65" s="182" t="s">
        <v>4742</v>
      </c>
      <c r="AE65" s="180">
        <v>2333000</v>
      </c>
      <c r="AF65" s="180" t="s">
        <v>4739</v>
      </c>
      <c r="AG65" s="180" t="s">
        <v>21</v>
      </c>
      <c r="AH65" s="180">
        <v>2</v>
      </c>
      <c r="AI65" s="180" t="s">
        <v>4741</v>
      </c>
      <c r="AJ65" s="180" t="s">
        <v>4740</v>
      </c>
      <c r="AK65" s="181">
        <v>44392</v>
      </c>
      <c r="AL65" s="182" t="s">
        <v>5558</v>
      </c>
      <c r="AM65" s="172">
        <v>745000</v>
      </c>
      <c r="AN65" s="172" t="s">
        <v>5555</v>
      </c>
      <c r="AO65" s="172" t="s">
        <v>21</v>
      </c>
      <c r="AP65" s="172">
        <v>2</v>
      </c>
      <c r="AQ65" s="172" t="s">
        <v>5557</v>
      </c>
      <c r="AR65" s="172" t="s">
        <v>5556</v>
      </c>
      <c r="AS65" s="173">
        <v>44477</v>
      </c>
      <c r="AT65" s="183" t="s">
        <v>1377</v>
      </c>
      <c r="AU65" s="180" t="s">
        <v>14</v>
      </c>
      <c r="AV65" s="180" t="s">
        <v>14</v>
      </c>
      <c r="AW65" s="180" t="s">
        <v>14</v>
      </c>
      <c r="AX65" s="180" t="s">
        <v>14</v>
      </c>
      <c r="AY65" s="180" t="s">
        <v>14</v>
      </c>
      <c r="AZ65" s="180" t="s">
        <v>14</v>
      </c>
      <c r="BA65" s="181">
        <v>43784</v>
      </c>
      <c r="BB65" s="182" t="s">
        <v>1338</v>
      </c>
      <c r="BC65" s="172">
        <v>0</v>
      </c>
      <c r="BD65" s="172" t="s">
        <v>14</v>
      </c>
      <c r="BE65" s="172" t="s">
        <v>14</v>
      </c>
      <c r="BF65" s="172" t="s">
        <v>14</v>
      </c>
      <c r="BG65" s="172" t="s">
        <v>1337</v>
      </c>
      <c r="BH65" s="172" t="s">
        <v>14</v>
      </c>
      <c r="BI65" s="173">
        <v>43742</v>
      </c>
      <c r="BJ65" s="183" t="s">
        <v>5561</v>
      </c>
      <c r="BK65" s="183">
        <v>610</v>
      </c>
      <c r="BL65" s="183" t="s">
        <v>5559</v>
      </c>
      <c r="BM65" s="183" t="s">
        <v>41</v>
      </c>
      <c r="BN65" s="183">
        <v>1</v>
      </c>
      <c r="BO65" s="183" t="s">
        <v>5560</v>
      </c>
      <c r="BP65" s="180" t="s">
        <v>2074</v>
      </c>
      <c r="BQ65" s="184">
        <v>44477</v>
      </c>
      <c r="BR65" s="182" t="s">
        <v>944</v>
      </c>
      <c r="BS65" s="176" t="s">
        <v>14</v>
      </c>
      <c r="BT65" s="176" t="s">
        <v>14</v>
      </c>
      <c r="BU65" s="176" t="s">
        <v>14</v>
      </c>
      <c r="BV65" s="176" t="s">
        <v>14</v>
      </c>
      <c r="BW65" s="176" t="s">
        <v>14</v>
      </c>
      <c r="BX65" s="176" t="s">
        <v>14</v>
      </c>
      <c r="BY65" s="173">
        <v>43551</v>
      </c>
      <c r="BZ65" s="183" t="s">
        <v>945</v>
      </c>
      <c r="CA65" s="183" t="s">
        <v>14</v>
      </c>
      <c r="CB65" s="183" t="s">
        <v>14</v>
      </c>
      <c r="CC65" s="183" t="s">
        <v>14</v>
      </c>
      <c r="CD65" s="183" t="s">
        <v>14</v>
      </c>
      <c r="CE65" s="183" t="s">
        <v>14</v>
      </c>
      <c r="CF65" s="183" t="s">
        <v>14</v>
      </c>
      <c r="CG65" s="184">
        <v>43551</v>
      </c>
      <c r="CH65" s="182" t="s">
        <v>7779</v>
      </c>
      <c r="CI65" s="183" t="e">
        <v>#N/A</v>
      </c>
      <c r="CJ65" s="183" t="e">
        <v>#N/A</v>
      </c>
      <c r="CK65" s="183" t="e">
        <v>#N/A</v>
      </c>
      <c r="CL65" s="183" t="e">
        <v>#N/A</v>
      </c>
      <c r="CM65" s="183" t="e">
        <v>#N/A</v>
      </c>
      <c r="CN65" s="183" t="e">
        <v>#N/A</v>
      </c>
      <c r="CO65" s="185" t="e">
        <v>#N/A</v>
      </c>
      <c r="CP65" s="183" t="s">
        <v>946</v>
      </c>
      <c r="CQ65" s="176" t="s">
        <v>14</v>
      </c>
      <c r="CR65" s="176">
        <v>0</v>
      </c>
      <c r="CS65" s="176" t="s">
        <v>21</v>
      </c>
      <c r="CT65" s="176">
        <v>2</v>
      </c>
      <c r="CU65" s="176">
        <v>0</v>
      </c>
      <c r="CV65" s="176">
        <v>0</v>
      </c>
      <c r="CW65" s="173">
        <v>43551</v>
      </c>
      <c r="CX65" s="183" t="s">
        <v>4743</v>
      </c>
      <c r="CY65" s="180">
        <v>1300000</v>
      </c>
      <c r="CZ65" s="180" t="s">
        <v>5562</v>
      </c>
      <c r="DA65" s="180" t="s">
        <v>21</v>
      </c>
      <c r="DB65" s="180">
        <v>2</v>
      </c>
      <c r="DC65" s="180" t="s">
        <v>5564</v>
      </c>
      <c r="DD65" s="180" t="s">
        <v>5563</v>
      </c>
      <c r="DE65" s="186">
        <v>44477</v>
      </c>
      <c r="DF65" s="182" t="s">
        <v>4747</v>
      </c>
      <c r="DG65" s="172">
        <v>7969000</v>
      </c>
      <c r="DH65" s="176" t="s">
        <v>4744</v>
      </c>
      <c r="DI65" s="176" t="s">
        <v>21</v>
      </c>
      <c r="DJ65" s="176">
        <v>2</v>
      </c>
      <c r="DK65" s="176" t="s">
        <v>4746</v>
      </c>
      <c r="DL65" s="176" t="s">
        <v>4745</v>
      </c>
      <c r="DM65" s="173">
        <v>44392</v>
      </c>
      <c r="DN65" s="183" t="s">
        <v>4748</v>
      </c>
      <c r="DO65" s="180">
        <v>1033000</v>
      </c>
      <c r="DP65" s="183" t="s">
        <v>4744</v>
      </c>
      <c r="DQ65" s="183" t="s">
        <v>21</v>
      </c>
      <c r="DR65" s="183">
        <v>2</v>
      </c>
      <c r="DS65" s="183" t="s">
        <v>4746</v>
      </c>
      <c r="DT65" s="183" t="s">
        <v>4745</v>
      </c>
      <c r="DU65" s="184">
        <v>44392</v>
      </c>
      <c r="DV65" s="182" t="s">
        <v>5565</v>
      </c>
      <c r="DW65" s="172">
        <v>1200000</v>
      </c>
      <c r="DX65" s="176" t="s">
        <v>5562</v>
      </c>
      <c r="DY65" s="176" t="s">
        <v>21</v>
      </c>
      <c r="DZ65" s="176">
        <v>2</v>
      </c>
      <c r="EA65" s="176" t="s">
        <v>5564</v>
      </c>
      <c r="EB65" s="176" t="s">
        <v>5563</v>
      </c>
      <c r="EC65" s="173">
        <v>44477</v>
      </c>
      <c r="ED65" s="183" t="s">
        <v>5566</v>
      </c>
      <c r="EE65" s="180">
        <v>100000</v>
      </c>
      <c r="EF65" s="183" t="s">
        <v>5562</v>
      </c>
      <c r="EG65" s="183" t="s">
        <v>21</v>
      </c>
      <c r="EH65" s="183">
        <v>2</v>
      </c>
      <c r="EI65" s="183" t="s">
        <v>5564</v>
      </c>
      <c r="EJ65" s="183" t="s">
        <v>5563</v>
      </c>
      <c r="EK65" s="184">
        <v>44477</v>
      </c>
      <c r="EL65" s="182" t="s">
        <v>4750</v>
      </c>
      <c r="EM65" s="172">
        <v>0</v>
      </c>
      <c r="EN65" s="176" t="s">
        <v>14</v>
      </c>
      <c r="EO65" s="176" t="s">
        <v>59</v>
      </c>
      <c r="EP65" s="176">
        <v>3</v>
      </c>
      <c r="EQ65" s="176" t="s">
        <v>4749</v>
      </c>
      <c r="ER65" s="176" t="s">
        <v>14</v>
      </c>
      <c r="ES65" s="173">
        <v>44392</v>
      </c>
      <c r="ET65" s="183" t="s">
        <v>5567</v>
      </c>
      <c r="EU65" s="183">
        <v>610</v>
      </c>
      <c r="EV65" s="183" t="s">
        <v>5559</v>
      </c>
      <c r="EW65" s="183" t="s">
        <v>41</v>
      </c>
      <c r="EX65" s="183">
        <v>1</v>
      </c>
      <c r="EY65" s="183" t="s">
        <v>5560</v>
      </c>
      <c r="EZ65" s="183" t="s">
        <v>2074</v>
      </c>
      <c r="FA65" s="184">
        <v>44477</v>
      </c>
      <c r="FB65" s="182" t="s">
        <v>4752</v>
      </c>
      <c r="FC65" s="176">
        <v>3</v>
      </c>
      <c r="FD65" s="176" t="s">
        <v>14</v>
      </c>
      <c r="FE65" s="176" t="s">
        <v>21</v>
      </c>
      <c r="FF65" s="176">
        <v>2</v>
      </c>
      <c r="FG65" s="176" t="s">
        <v>4751</v>
      </c>
      <c r="FH65" s="176" t="s">
        <v>14</v>
      </c>
      <c r="FI65" s="173">
        <v>44392</v>
      </c>
      <c r="FJ65" s="182" t="s">
        <v>948</v>
      </c>
      <c r="FK65" s="183" t="s">
        <v>14</v>
      </c>
      <c r="FL65" s="183">
        <v>0</v>
      </c>
      <c r="FM65" s="183" t="s">
        <v>21</v>
      </c>
      <c r="FN65" s="183">
        <v>2</v>
      </c>
      <c r="FO65" s="183" t="s">
        <v>947</v>
      </c>
      <c r="FP65" s="180">
        <v>0</v>
      </c>
      <c r="FQ65" s="181">
        <v>43551</v>
      </c>
      <c r="FR65" s="182" t="s">
        <v>1378</v>
      </c>
      <c r="FS65" s="176" t="s">
        <v>14</v>
      </c>
      <c r="FT65" s="176" t="s">
        <v>14</v>
      </c>
      <c r="FU65" s="176" t="s">
        <v>14</v>
      </c>
      <c r="FV65" s="176" t="s">
        <v>14</v>
      </c>
      <c r="FW65" s="176" t="s">
        <v>14</v>
      </c>
      <c r="FX65" s="176" t="s">
        <v>14</v>
      </c>
      <c r="FY65" s="173">
        <v>43784</v>
      </c>
      <c r="FZ65" s="183" t="s">
        <v>4154</v>
      </c>
      <c r="GA65" s="183">
        <v>1</v>
      </c>
      <c r="GB65" s="183" t="s">
        <v>3205</v>
      </c>
      <c r="GC65" s="183" t="s">
        <v>21</v>
      </c>
      <c r="GD65" s="183">
        <v>2</v>
      </c>
      <c r="GE65" s="183" t="s">
        <v>14</v>
      </c>
      <c r="GF65" s="183" t="s">
        <v>14</v>
      </c>
      <c r="GG65" s="184">
        <v>44358</v>
      </c>
      <c r="GH65" s="182" t="s">
        <v>4160</v>
      </c>
      <c r="GI65" s="176">
        <v>3</v>
      </c>
      <c r="GJ65" s="176" t="s">
        <v>3205</v>
      </c>
      <c r="GK65" s="176" t="s">
        <v>21</v>
      </c>
      <c r="GL65" s="176">
        <v>2</v>
      </c>
      <c r="GM65" s="176" t="s">
        <v>14</v>
      </c>
      <c r="GN65" s="176" t="s">
        <v>14</v>
      </c>
      <c r="GO65" s="173">
        <v>44358</v>
      </c>
      <c r="GP65" s="183" t="s">
        <v>4155</v>
      </c>
      <c r="GQ65" s="183">
        <v>2</v>
      </c>
      <c r="GR65" s="183" t="s">
        <v>3205</v>
      </c>
      <c r="GS65" s="183" t="s">
        <v>21</v>
      </c>
      <c r="GT65" s="183">
        <v>2</v>
      </c>
      <c r="GU65" s="183" t="s">
        <v>14</v>
      </c>
      <c r="GV65" s="183" t="s">
        <v>14</v>
      </c>
      <c r="GW65" s="184">
        <v>44358</v>
      </c>
      <c r="GX65" s="182" t="s">
        <v>4161</v>
      </c>
      <c r="GY65" s="176">
        <v>0</v>
      </c>
      <c r="GZ65" s="176" t="s">
        <v>3205</v>
      </c>
      <c r="HA65" s="176" t="s">
        <v>21</v>
      </c>
      <c r="HB65" s="176">
        <v>2</v>
      </c>
      <c r="HC65" s="176" t="s">
        <v>14</v>
      </c>
      <c r="HD65" s="176" t="s">
        <v>14</v>
      </c>
      <c r="HE65" s="173">
        <v>44358</v>
      </c>
      <c r="HF65" s="183" t="s">
        <v>4153</v>
      </c>
      <c r="HG65" s="183">
        <v>2</v>
      </c>
      <c r="HH65" s="183" t="s">
        <v>3205</v>
      </c>
      <c r="HI65" s="183" t="s">
        <v>21</v>
      </c>
      <c r="HJ65" s="183">
        <v>2</v>
      </c>
      <c r="HK65" s="183" t="s">
        <v>14</v>
      </c>
      <c r="HL65" s="183" t="s">
        <v>14</v>
      </c>
      <c r="HM65" s="184">
        <v>44358</v>
      </c>
      <c r="HN65" s="182" t="s">
        <v>4159</v>
      </c>
      <c r="HO65" s="176">
        <v>2</v>
      </c>
      <c r="HP65" s="176" t="s">
        <v>3205</v>
      </c>
      <c r="HQ65" s="176" t="s">
        <v>21</v>
      </c>
      <c r="HR65" s="176">
        <v>2</v>
      </c>
      <c r="HS65" s="176" t="s">
        <v>14</v>
      </c>
      <c r="HT65" s="176" t="s">
        <v>14</v>
      </c>
      <c r="HU65" s="173">
        <v>44358</v>
      </c>
      <c r="HV65" s="183" t="s">
        <v>4156</v>
      </c>
      <c r="HW65" s="183">
        <v>3</v>
      </c>
      <c r="HX65" s="183" t="s">
        <v>3205</v>
      </c>
      <c r="HY65" s="183" t="s">
        <v>21</v>
      </c>
      <c r="HZ65" s="183">
        <v>2</v>
      </c>
      <c r="IA65" s="183" t="s">
        <v>14</v>
      </c>
      <c r="IB65" s="183" t="s">
        <v>14</v>
      </c>
      <c r="IC65" s="184">
        <v>44358</v>
      </c>
      <c r="ID65" s="182" t="s">
        <v>4158</v>
      </c>
      <c r="IE65" s="176">
        <v>1</v>
      </c>
      <c r="IF65" s="176" t="s">
        <v>3205</v>
      </c>
      <c r="IG65" s="176" t="s">
        <v>21</v>
      </c>
      <c r="IH65" s="176">
        <v>2</v>
      </c>
      <c r="II65" s="176" t="s">
        <v>14</v>
      </c>
      <c r="IJ65" s="176" t="s">
        <v>14</v>
      </c>
      <c r="IK65" s="173">
        <v>44358</v>
      </c>
      <c r="IL65" s="183" t="s">
        <v>4157</v>
      </c>
      <c r="IM65" s="183">
        <v>2</v>
      </c>
      <c r="IN65" s="183" t="s">
        <v>3205</v>
      </c>
      <c r="IO65" s="183" t="s">
        <v>21</v>
      </c>
      <c r="IP65" s="183">
        <v>2</v>
      </c>
      <c r="IQ65" s="183" t="s">
        <v>14</v>
      </c>
      <c r="IR65" s="183" t="s">
        <v>14</v>
      </c>
      <c r="IS65" s="184">
        <v>44358</v>
      </c>
    </row>
    <row r="66" spans="1:253" s="276" customFormat="1" ht="12.75" customHeight="1" x14ac:dyDescent="0.25">
      <c r="A66" s="276" t="s">
        <v>504</v>
      </c>
      <c r="B66" s="276" t="s">
        <v>7413</v>
      </c>
      <c r="C66" s="276" t="s">
        <v>505</v>
      </c>
      <c r="D66" s="276" t="s">
        <v>506</v>
      </c>
      <c r="E66" s="276" t="s">
        <v>7031</v>
      </c>
      <c r="F66" s="276" t="s">
        <v>4865</v>
      </c>
      <c r="G66" s="171">
        <v>4164000</v>
      </c>
      <c r="H66" s="172" t="s">
        <v>4862</v>
      </c>
      <c r="I66" s="172" t="s">
        <v>21</v>
      </c>
      <c r="J66" s="172">
        <v>2</v>
      </c>
      <c r="K66" s="172" t="s">
        <v>4864</v>
      </c>
      <c r="L66" s="172" t="s">
        <v>4863</v>
      </c>
      <c r="M66" s="173">
        <v>44419</v>
      </c>
      <c r="N66" s="182" t="s">
        <v>512</v>
      </c>
      <c r="O66" s="174">
        <v>75</v>
      </c>
      <c r="P66" s="174" t="s">
        <v>510</v>
      </c>
      <c r="Q66" s="174" t="s">
        <v>21</v>
      </c>
      <c r="R66" s="174">
        <v>2</v>
      </c>
      <c r="S66" s="174" t="s">
        <v>511</v>
      </c>
      <c r="T66" s="174">
        <v>0</v>
      </c>
      <c r="U66" s="175">
        <v>43510</v>
      </c>
      <c r="V66" s="182" t="s">
        <v>4869</v>
      </c>
      <c r="W66" s="172">
        <v>95000</v>
      </c>
      <c r="X66" s="172" t="s">
        <v>4866</v>
      </c>
      <c r="Y66" s="172" t="s">
        <v>21</v>
      </c>
      <c r="Z66" s="172">
        <v>2</v>
      </c>
      <c r="AA66" s="172" t="s">
        <v>4868</v>
      </c>
      <c r="AB66" s="172" t="s">
        <v>4867</v>
      </c>
      <c r="AC66" s="173">
        <v>44419</v>
      </c>
      <c r="AD66" s="182" t="s">
        <v>4873</v>
      </c>
      <c r="AE66" s="180">
        <v>85000</v>
      </c>
      <c r="AF66" s="180" t="s">
        <v>4870</v>
      </c>
      <c r="AG66" s="180" t="s">
        <v>21</v>
      </c>
      <c r="AH66" s="180">
        <v>2</v>
      </c>
      <c r="AI66" s="180" t="s">
        <v>4872</v>
      </c>
      <c r="AJ66" s="180" t="s">
        <v>4871</v>
      </c>
      <c r="AK66" s="181">
        <v>44419</v>
      </c>
      <c r="AL66" s="182" t="s">
        <v>4874</v>
      </c>
      <c r="AM66" s="172">
        <v>85000</v>
      </c>
      <c r="AN66" s="172" t="s">
        <v>4870</v>
      </c>
      <c r="AO66" s="172" t="s">
        <v>21</v>
      </c>
      <c r="AP66" s="172">
        <v>2</v>
      </c>
      <c r="AQ66" s="172" t="s">
        <v>4872</v>
      </c>
      <c r="AR66" s="172" t="s">
        <v>4871</v>
      </c>
      <c r="AS66" s="173">
        <v>44419</v>
      </c>
      <c r="AT66" s="183" t="s">
        <v>1175</v>
      </c>
      <c r="AU66" s="180">
        <v>0</v>
      </c>
      <c r="AV66" s="180">
        <v>0</v>
      </c>
      <c r="AW66" s="180" t="s">
        <v>41</v>
      </c>
      <c r="AX66" s="180">
        <v>1</v>
      </c>
      <c r="AY66" s="180">
        <v>0</v>
      </c>
      <c r="AZ66" s="180" t="s">
        <v>14</v>
      </c>
      <c r="BA66" s="181">
        <v>43644</v>
      </c>
      <c r="BB66" s="182" t="s">
        <v>509</v>
      </c>
      <c r="BC66" s="172" t="s">
        <v>14</v>
      </c>
      <c r="BD66" s="172">
        <v>0</v>
      </c>
      <c r="BE66" s="172" t="s">
        <v>21</v>
      </c>
      <c r="BF66" s="172">
        <v>2</v>
      </c>
      <c r="BG66" s="172">
        <v>0</v>
      </c>
      <c r="BH66" s="172">
        <v>0</v>
      </c>
      <c r="BI66" s="173">
        <v>43510</v>
      </c>
      <c r="BJ66" s="183" t="s">
        <v>4881</v>
      </c>
      <c r="BK66" s="183">
        <v>0</v>
      </c>
      <c r="BL66" s="183" t="s">
        <v>4793</v>
      </c>
      <c r="BM66" s="183" t="s">
        <v>21</v>
      </c>
      <c r="BN66" s="183">
        <v>2</v>
      </c>
      <c r="BO66" s="183" t="s">
        <v>4880</v>
      </c>
      <c r="BP66" s="180" t="s">
        <v>4879</v>
      </c>
      <c r="BQ66" s="184">
        <v>44419</v>
      </c>
      <c r="BR66" s="182" t="s">
        <v>1173</v>
      </c>
      <c r="BS66" s="176">
        <v>0</v>
      </c>
      <c r="BT66" s="176" t="s">
        <v>14</v>
      </c>
      <c r="BU66" s="176" t="s">
        <v>41</v>
      </c>
      <c r="BV66" s="176">
        <v>1</v>
      </c>
      <c r="BW66" s="176">
        <v>0</v>
      </c>
      <c r="BX66" s="176" t="s">
        <v>14</v>
      </c>
      <c r="BY66" s="173">
        <v>43644</v>
      </c>
      <c r="BZ66" s="183" t="s">
        <v>1174</v>
      </c>
      <c r="CA66" s="183">
        <v>0</v>
      </c>
      <c r="CB66" s="183" t="s">
        <v>14</v>
      </c>
      <c r="CC66" s="183" t="s">
        <v>41</v>
      </c>
      <c r="CD66" s="183">
        <v>1</v>
      </c>
      <c r="CE66" s="183">
        <v>0</v>
      </c>
      <c r="CF66" s="183" t="s">
        <v>14</v>
      </c>
      <c r="CG66" s="184">
        <v>43644</v>
      </c>
      <c r="CH66" s="182" t="s">
        <v>7780</v>
      </c>
      <c r="CI66" s="183" t="e">
        <v>#N/A</v>
      </c>
      <c r="CJ66" s="183" t="e">
        <v>#N/A</v>
      </c>
      <c r="CK66" s="183" t="e">
        <v>#N/A</v>
      </c>
      <c r="CL66" s="183" t="e">
        <v>#N/A</v>
      </c>
      <c r="CM66" s="183" t="e">
        <v>#N/A</v>
      </c>
      <c r="CN66" s="183" t="e">
        <v>#N/A</v>
      </c>
      <c r="CO66" s="185" t="e">
        <v>#N/A</v>
      </c>
      <c r="CP66" s="183" t="s">
        <v>508</v>
      </c>
      <c r="CQ66" s="176" t="s">
        <v>14</v>
      </c>
      <c r="CR66" s="176">
        <v>0</v>
      </c>
      <c r="CS66" s="176" t="s">
        <v>21</v>
      </c>
      <c r="CT66" s="176">
        <v>2</v>
      </c>
      <c r="CU66" s="176">
        <v>0</v>
      </c>
      <c r="CV66" s="176">
        <v>0</v>
      </c>
      <c r="CW66" s="173">
        <v>43510</v>
      </c>
      <c r="CX66" s="183" t="s">
        <v>4886</v>
      </c>
      <c r="CY66" s="180">
        <v>85000</v>
      </c>
      <c r="CZ66" s="180" t="s">
        <v>4866</v>
      </c>
      <c r="DA66" s="180" t="s">
        <v>21</v>
      </c>
      <c r="DB66" s="180">
        <v>2</v>
      </c>
      <c r="DC66" s="180" t="s">
        <v>4885</v>
      </c>
      <c r="DD66" s="180" t="s">
        <v>4884</v>
      </c>
      <c r="DE66" s="186">
        <v>44419</v>
      </c>
      <c r="DF66" s="182" t="s">
        <v>4888</v>
      </c>
      <c r="DG66" s="172">
        <v>11000</v>
      </c>
      <c r="DH66" s="176" t="s">
        <v>4866</v>
      </c>
      <c r="DI66" s="176" t="s">
        <v>21</v>
      </c>
      <c r="DJ66" s="176">
        <v>2</v>
      </c>
      <c r="DK66" s="176" t="s">
        <v>4885</v>
      </c>
      <c r="DL66" s="176" t="s">
        <v>4884</v>
      </c>
      <c r="DM66" s="173">
        <v>44419</v>
      </c>
      <c r="DN66" s="183" t="s">
        <v>4889</v>
      </c>
      <c r="DO66" s="180">
        <v>0</v>
      </c>
      <c r="DP66" s="183" t="s">
        <v>4866</v>
      </c>
      <c r="DQ66" s="183" t="s">
        <v>21</v>
      </c>
      <c r="DR66" s="183">
        <v>2</v>
      </c>
      <c r="DS66" s="183" t="s">
        <v>4885</v>
      </c>
      <c r="DT66" s="183" t="s">
        <v>4884</v>
      </c>
      <c r="DU66" s="184">
        <v>44419</v>
      </c>
      <c r="DV66" s="182" t="s">
        <v>4887</v>
      </c>
      <c r="DW66" s="172">
        <v>85000</v>
      </c>
      <c r="DX66" s="176" t="s">
        <v>4866</v>
      </c>
      <c r="DY66" s="176" t="s">
        <v>21</v>
      </c>
      <c r="DZ66" s="176">
        <v>2</v>
      </c>
      <c r="EA66" s="176" t="s">
        <v>4885</v>
      </c>
      <c r="EB66" s="176" t="s">
        <v>4884</v>
      </c>
      <c r="EC66" s="173">
        <v>44419</v>
      </c>
      <c r="ED66" s="183" t="s">
        <v>4890</v>
      </c>
      <c r="EE66" s="180">
        <v>0</v>
      </c>
      <c r="EF66" s="183" t="s">
        <v>4866</v>
      </c>
      <c r="EG66" s="183" t="s">
        <v>21</v>
      </c>
      <c r="EH66" s="183">
        <v>2</v>
      </c>
      <c r="EI66" s="183" t="s">
        <v>4885</v>
      </c>
      <c r="EJ66" s="183" t="s">
        <v>4884</v>
      </c>
      <c r="EK66" s="184">
        <v>44419</v>
      </c>
      <c r="EL66" s="182" t="s">
        <v>4891</v>
      </c>
      <c r="EM66" s="172">
        <v>0</v>
      </c>
      <c r="EN66" s="176" t="s">
        <v>4866</v>
      </c>
      <c r="EO66" s="176" t="s">
        <v>21</v>
      </c>
      <c r="EP66" s="176">
        <v>2</v>
      </c>
      <c r="EQ66" s="176" t="s">
        <v>4885</v>
      </c>
      <c r="ER66" s="176" t="s">
        <v>4884</v>
      </c>
      <c r="ES66" s="173">
        <v>44419</v>
      </c>
      <c r="ET66" s="183" t="s">
        <v>4878</v>
      </c>
      <c r="EU66" s="183">
        <v>3</v>
      </c>
      <c r="EV66" s="183" t="s">
        <v>4875</v>
      </c>
      <c r="EW66" s="183" t="s">
        <v>21</v>
      </c>
      <c r="EX66" s="183">
        <v>2</v>
      </c>
      <c r="EY66" s="183" t="s">
        <v>4877</v>
      </c>
      <c r="EZ66" s="183" t="s">
        <v>4876</v>
      </c>
      <c r="FA66" s="184">
        <v>44419</v>
      </c>
      <c r="FB66" s="182" t="s">
        <v>507</v>
      </c>
      <c r="FC66" s="176">
        <v>2</v>
      </c>
      <c r="FD66" s="176">
        <v>0</v>
      </c>
      <c r="FE66" s="176" t="s">
        <v>21</v>
      </c>
      <c r="FF66" s="176">
        <v>2</v>
      </c>
      <c r="FG66" s="176" t="s">
        <v>465</v>
      </c>
      <c r="FH66" s="176">
        <v>0</v>
      </c>
      <c r="FI66" s="173">
        <v>43510</v>
      </c>
      <c r="FJ66" s="182" t="s">
        <v>513</v>
      </c>
      <c r="FK66" s="183" t="s">
        <v>14</v>
      </c>
      <c r="FL66" s="183">
        <v>0</v>
      </c>
      <c r="FM66" s="183" t="s">
        <v>21</v>
      </c>
      <c r="FN66" s="183">
        <v>2</v>
      </c>
      <c r="FO66" s="183">
        <v>0</v>
      </c>
      <c r="FP66" s="180">
        <v>0</v>
      </c>
      <c r="FQ66" s="181">
        <v>43510</v>
      </c>
      <c r="FR66" s="182" t="s">
        <v>514</v>
      </c>
      <c r="FS66" s="176" t="s">
        <v>14</v>
      </c>
      <c r="FT66" s="176">
        <v>0</v>
      </c>
      <c r="FU66" s="176" t="s">
        <v>21</v>
      </c>
      <c r="FV66" s="176">
        <v>2</v>
      </c>
      <c r="FW66" s="176">
        <v>0</v>
      </c>
      <c r="FX66" s="176">
        <v>0</v>
      </c>
      <c r="FY66" s="173">
        <v>43510</v>
      </c>
      <c r="FZ66" s="183" t="s">
        <v>3859</v>
      </c>
      <c r="GA66" s="183">
        <v>2</v>
      </c>
      <c r="GB66" s="183" t="s">
        <v>3205</v>
      </c>
      <c r="GC66" s="183" t="s">
        <v>21</v>
      </c>
      <c r="GD66" s="183">
        <v>2</v>
      </c>
      <c r="GE66" s="183" t="s">
        <v>14</v>
      </c>
      <c r="GF66" s="183" t="s">
        <v>14</v>
      </c>
      <c r="GG66" s="184">
        <v>44356</v>
      </c>
      <c r="GH66" s="182" t="s">
        <v>3865</v>
      </c>
      <c r="GI66" s="176">
        <v>0</v>
      </c>
      <c r="GJ66" s="176" t="s">
        <v>3205</v>
      </c>
      <c r="GK66" s="176" t="s">
        <v>21</v>
      </c>
      <c r="GL66" s="176">
        <v>2</v>
      </c>
      <c r="GM66" s="176" t="s">
        <v>14</v>
      </c>
      <c r="GN66" s="176" t="s">
        <v>14</v>
      </c>
      <c r="GO66" s="173">
        <v>44356</v>
      </c>
      <c r="GP66" s="183" t="s">
        <v>3860</v>
      </c>
      <c r="GQ66" s="183">
        <v>0</v>
      </c>
      <c r="GR66" s="183" t="s">
        <v>3205</v>
      </c>
      <c r="GS66" s="183" t="s">
        <v>21</v>
      </c>
      <c r="GT66" s="183">
        <v>2</v>
      </c>
      <c r="GU66" s="183" t="s">
        <v>14</v>
      </c>
      <c r="GV66" s="183" t="s">
        <v>14</v>
      </c>
      <c r="GW66" s="184">
        <v>44356</v>
      </c>
      <c r="GX66" s="182" t="s">
        <v>3866</v>
      </c>
      <c r="GY66" s="176">
        <v>0</v>
      </c>
      <c r="GZ66" s="176" t="s">
        <v>3205</v>
      </c>
      <c r="HA66" s="176" t="s">
        <v>21</v>
      </c>
      <c r="HB66" s="176">
        <v>2</v>
      </c>
      <c r="HC66" s="176" t="s">
        <v>14</v>
      </c>
      <c r="HD66" s="176" t="s">
        <v>14</v>
      </c>
      <c r="HE66" s="173">
        <v>44356</v>
      </c>
      <c r="HF66" s="183" t="s">
        <v>3858</v>
      </c>
      <c r="HG66" s="183">
        <v>0</v>
      </c>
      <c r="HH66" s="183" t="s">
        <v>3205</v>
      </c>
      <c r="HI66" s="183" t="s">
        <v>21</v>
      </c>
      <c r="HJ66" s="183">
        <v>2</v>
      </c>
      <c r="HK66" s="183" t="s">
        <v>14</v>
      </c>
      <c r="HL66" s="183" t="s">
        <v>14</v>
      </c>
      <c r="HM66" s="184">
        <v>44356</v>
      </c>
      <c r="HN66" s="182" t="s">
        <v>3864</v>
      </c>
      <c r="HO66" s="176">
        <v>0</v>
      </c>
      <c r="HP66" s="176" t="s">
        <v>3205</v>
      </c>
      <c r="HQ66" s="176" t="s">
        <v>21</v>
      </c>
      <c r="HR66" s="176">
        <v>2</v>
      </c>
      <c r="HS66" s="176" t="s">
        <v>14</v>
      </c>
      <c r="HT66" s="176" t="s">
        <v>14</v>
      </c>
      <c r="HU66" s="173">
        <v>44356</v>
      </c>
      <c r="HV66" s="183" t="s">
        <v>3861</v>
      </c>
      <c r="HW66" s="183">
        <v>0</v>
      </c>
      <c r="HX66" s="183" t="s">
        <v>3205</v>
      </c>
      <c r="HY66" s="183" t="s">
        <v>21</v>
      </c>
      <c r="HZ66" s="183">
        <v>2</v>
      </c>
      <c r="IA66" s="183" t="s">
        <v>14</v>
      </c>
      <c r="IB66" s="183" t="s">
        <v>14</v>
      </c>
      <c r="IC66" s="184">
        <v>44356</v>
      </c>
      <c r="ID66" s="182" t="s">
        <v>3863</v>
      </c>
      <c r="IE66" s="176">
        <v>1</v>
      </c>
      <c r="IF66" s="176" t="s">
        <v>3205</v>
      </c>
      <c r="IG66" s="176" t="s">
        <v>21</v>
      </c>
      <c r="IH66" s="176">
        <v>2</v>
      </c>
      <c r="II66" s="176" t="s">
        <v>14</v>
      </c>
      <c r="IJ66" s="176" t="s">
        <v>14</v>
      </c>
      <c r="IK66" s="173">
        <v>44356</v>
      </c>
      <c r="IL66" s="183" t="s">
        <v>3862</v>
      </c>
      <c r="IM66" s="183">
        <v>0</v>
      </c>
      <c r="IN66" s="183" t="s">
        <v>3205</v>
      </c>
      <c r="IO66" s="183" t="s">
        <v>21</v>
      </c>
      <c r="IP66" s="183">
        <v>2</v>
      </c>
      <c r="IQ66" s="183" t="s">
        <v>14</v>
      </c>
      <c r="IR66" s="183" t="s">
        <v>14</v>
      </c>
      <c r="IS66" s="184">
        <v>44356</v>
      </c>
    </row>
    <row r="67" spans="1:253" s="276" customFormat="1" ht="12.75" customHeight="1" x14ac:dyDescent="0.25">
      <c r="A67" s="276" t="s">
        <v>2058</v>
      </c>
      <c r="B67" s="276" t="s">
        <v>7441</v>
      </c>
      <c r="C67" s="276" t="s">
        <v>2059</v>
      </c>
      <c r="D67" s="276" t="s">
        <v>506</v>
      </c>
      <c r="E67" s="276" t="s">
        <v>7031</v>
      </c>
      <c r="F67" s="276" t="s">
        <v>4892</v>
      </c>
      <c r="G67" s="171">
        <v>4164000</v>
      </c>
      <c r="H67" s="172" t="s">
        <v>4862</v>
      </c>
      <c r="I67" s="172" t="s">
        <v>21</v>
      </c>
      <c r="J67" s="172">
        <v>2</v>
      </c>
      <c r="K67" s="172" t="s">
        <v>4864</v>
      </c>
      <c r="L67" s="172" t="s">
        <v>4863</v>
      </c>
      <c r="M67" s="173">
        <v>44419</v>
      </c>
      <c r="N67" s="182" t="s">
        <v>2083</v>
      </c>
      <c r="O67" s="174">
        <v>1030700</v>
      </c>
      <c r="P67" s="174" t="s">
        <v>1863</v>
      </c>
      <c r="Q67" s="174" t="s">
        <v>21</v>
      </c>
      <c r="R67" s="174">
        <v>2</v>
      </c>
      <c r="S67" s="174" t="s">
        <v>2082</v>
      </c>
      <c r="T67" s="174" t="s">
        <v>2081</v>
      </c>
      <c r="U67" s="175">
        <v>44102</v>
      </c>
      <c r="V67" s="182" t="s">
        <v>4893</v>
      </c>
      <c r="W67" s="172">
        <v>4164000</v>
      </c>
      <c r="X67" s="172" t="s">
        <v>4862</v>
      </c>
      <c r="Y67" s="172" t="s">
        <v>21</v>
      </c>
      <c r="Z67" s="172">
        <v>2</v>
      </c>
      <c r="AA67" s="172" t="s">
        <v>4864</v>
      </c>
      <c r="AB67" s="172" t="s">
        <v>4863</v>
      </c>
      <c r="AC67" s="173">
        <v>44419</v>
      </c>
      <c r="AD67" s="182" t="s">
        <v>4895</v>
      </c>
      <c r="AE67" s="180">
        <v>4532000</v>
      </c>
      <c r="AF67" s="180" t="s">
        <v>4862</v>
      </c>
      <c r="AG67" s="180" t="s">
        <v>21</v>
      </c>
      <c r="AH67" s="180">
        <v>2</v>
      </c>
      <c r="AI67" s="180" t="s">
        <v>4894</v>
      </c>
      <c r="AJ67" s="180" t="s">
        <v>4863</v>
      </c>
      <c r="AK67" s="181">
        <v>44419</v>
      </c>
      <c r="AL67" s="182" t="s">
        <v>2070</v>
      </c>
      <c r="AM67" s="172" t="s">
        <v>14</v>
      </c>
      <c r="AN67" s="172" t="s">
        <v>2067</v>
      </c>
      <c r="AO67" s="172" t="s">
        <v>14</v>
      </c>
      <c r="AP67" s="172" t="s">
        <v>14</v>
      </c>
      <c r="AQ67" s="172" t="s">
        <v>2069</v>
      </c>
      <c r="AR67" s="172" t="s">
        <v>2068</v>
      </c>
      <c r="AS67" s="173">
        <v>44069</v>
      </c>
      <c r="AT67" s="183" t="s">
        <v>2066</v>
      </c>
      <c r="AU67" s="180" t="s">
        <v>14</v>
      </c>
      <c r="AV67" s="180" t="s">
        <v>14</v>
      </c>
      <c r="AW67" s="180" t="s">
        <v>14</v>
      </c>
      <c r="AX67" s="180" t="s">
        <v>14</v>
      </c>
      <c r="AY67" s="180" t="s">
        <v>14</v>
      </c>
      <c r="AZ67" s="180" t="s">
        <v>14</v>
      </c>
      <c r="BA67" s="181">
        <v>44069</v>
      </c>
      <c r="BB67" s="182" t="s">
        <v>2065</v>
      </c>
      <c r="BC67" s="172" t="s">
        <v>14</v>
      </c>
      <c r="BD67" s="172" t="s">
        <v>14</v>
      </c>
      <c r="BE67" s="172" t="s">
        <v>14</v>
      </c>
      <c r="BF67" s="172" t="s">
        <v>14</v>
      </c>
      <c r="BG67" s="172" t="s">
        <v>14</v>
      </c>
      <c r="BH67" s="172" t="s">
        <v>14</v>
      </c>
      <c r="BI67" s="173">
        <v>44069</v>
      </c>
      <c r="BJ67" s="183" t="s">
        <v>4883</v>
      </c>
      <c r="BK67" s="183">
        <v>0</v>
      </c>
      <c r="BL67" s="183" t="s">
        <v>4793</v>
      </c>
      <c r="BM67" s="183" t="s">
        <v>21</v>
      </c>
      <c r="BN67" s="183">
        <v>2</v>
      </c>
      <c r="BO67" s="183" t="s">
        <v>4880</v>
      </c>
      <c r="BP67" s="180" t="s">
        <v>4879</v>
      </c>
      <c r="BQ67" s="184">
        <v>44419</v>
      </c>
      <c r="BR67" s="182" t="s">
        <v>2060</v>
      </c>
      <c r="BS67" s="176" t="s">
        <v>14</v>
      </c>
      <c r="BT67" s="176" t="s">
        <v>14</v>
      </c>
      <c r="BU67" s="176" t="s">
        <v>14</v>
      </c>
      <c r="BV67" s="176" t="s">
        <v>14</v>
      </c>
      <c r="BW67" s="176" t="s">
        <v>14</v>
      </c>
      <c r="BX67" s="176" t="s">
        <v>14</v>
      </c>
      <c r="BY67" s="173">
        <v>44069</v>
      </c>
      <c r="BZ67" s="183" t="s">
        <v>2061</v>
      </c>
      <c r="CA67" s="183" t="s">
        <v>14</v>
      </c>
      <c r="CB67" s="183" t="s">
        <v>14</v>
      </c>
      <c r="CC67" s="183" t="s">
        <v>14</v>
      </c>
      <c r="CD67" s="183" t="s">
        <v>14</v>
      </c>
      <c r="CE67" s="183" t="s">
        <v>14</v>
      </c>
      <c r="CF67" s="183" t="s">
        <v>14</v>
      </c>
      <c r="CG67" s="184">
        <v>44069</v>
      </c>
      <c r="CH67" s="182" t="s">
        <v>7781</v>
      </c>
      <c r="CI67" s="183" t="e">
        <v>#N/A</v>
      </c>
      <c r="CJ67" s="183" t="e">
        <v>#N/A</v>
      </c>
      <c r="CK67" s="183" t="e">
        <v>#N/A</v>
      </c>
      <c r="CL67" s="183" t="e">
        <v>#N/A</v>
      </c>
      <c r="CM67" s="183" t="e">
        <v>#N/A</v>
      </c>
      <c r="CN67" s="183" t="e">
        <v>#N/A</v>
      </c>
      <c r="CO67" s="185" t="e">
        <v>#N/A</v>
      </c>
      <c r="CP67" s="183" t="s">
        <v>2064</v>
      </c>
      <c r="CQ67" s="176" t="s">
        <v>14</v>
      </c>
      <c r="CR67" s="176" t="s">
        <v>14</v>
      </c>
      <c r="CS67" s="176" t="s">
        <v>14</v>
      </c>
      <c r="CT67" s="176" t="s">
        <v>14</v>
      </c>
      <c r="CU67" s="176" t="s">
        <v>14</v>
      </c>
      <c r="CV67" s="176" t="s">
        <v>14</v>
      </c>
      <c r="CW67" s="173">
        <v>44069</v>
      </c>
      <c r="CX67" s="183" t="s">
        <v>4896</v>
      </c>
      <c r="CY67" s="180">
        <v>476000</v>
      </c>
      <c r="CZ67" s="180" t="s">
        <v>4862</v>
      </c>
      <c r="DA67" s="180" t="s">
        <v>21</v>
      </c>
      <c r="DB67" s="180">
        <v>2</v>
      </c>
      <c r="DC67" s="180" t="s">
        <v>2812</v>
      </c>
      <c r="DD67" s="180" t="s">
        <v>4863</v>
      </c>
      <c r="DE67" s="186">
        <v>44419</v>
      </c>
      <c r="DF67" s="182" t="s">
        <v>4930</v>
      </c>
      <c r="DG67" s="172">
        <v>2632000</v>
      </c>
      <c r="DH67" s="176" t="s">
        <v>4862</v>
      </c>
      <c r="DI67" s="176" t="s">
        <v>21</v>
      </c>
      <c r="DJ67" s="176">
        <v>2</v>
      </c>
      <c r="DK67" s="176" t="s">
        <v>2812</v>
      </c>
      <c r="DL67" s="176" t="s">
        <v>4863</v>
      </c>
      <c r="DM67" s="173">
        <v>44419</v>
      </c>
      <c r="DN67" s="183" t="s">
        <v>4931</v>
      </c>
      <c r="DO67" s="180">
        <v>1036000</v>
      </c>
      <c r="DP67" s="183" t="s">
        <v>4862</v>
      </c>
      <c r="DQ67" s="183" t="s">
        <v>21</v>
      </c>
      <c r="DR67" s="183">
        <v>2</v>
      </c>
      <c r="DS67" s="183" t="s">
        <v>2812</v>
      </c>
      <c r="DT67" s="183" t="s">
        <v>4863</v>
      </c>
      <c r="DU67" s="184">
        <v>44419</v>
      </c>
      <c r="DV67" s="182" t="s">
        <v>4932</v>
      </c>
      <c r="DW67" s="172">
        <v>476000</v>
      </c>
      <c r="DX67" s="176" t="s">
        <v>4862</v>
      </c>
      <c r="DY67" s="176" t="s">
        <v>21</v>
      </c>
      <c r="DZ67" s="176">
        <v>2</v>
      </c>
      <c r="EA67" s="176" t="s">
        <v>2812</v>
      </c>
      <c r="EB67" s="176" t="s">
        <v>4863</v>
      </c>
      <c r="EC67" s="173">
        <v>44419</v>
      </c>
      <c r="ED67" s="183" t="s">
        <v>4933</v>
      </c>
      <c r="EE67" s="180">
        <v>0</v>
      </c>
      <c r="EF67" s="183" t="s">
        <v>4862</v>
      </c>
      <c r="EG67" s="183" t="s">
        <v>21</v>
      </c>
      <c r="EH67" s="183">
        <v>2</v>
      </c>
      <c r="EI67" s="183" t="s">
        <v>2812</v>
      </c>
      <c r="EJ67" s="183" t="s">
        <v>4863</v>
      </c>
      <c r="EK67" s="184">
        <v>44419</v>
      </c>
      <c r="EL67" s="182" t="s">
        <v>2813</v>
      </c>
      <c r="EM67" s="172">
        <v>0</v>
      </c>
      <c r="EN67" s="176" t="s">
        <v>2810</v>
      </c>
      <c r="EO67" s="176" t="s">
        <v>21</v>
      </c>
      <c r="EP67" s="176">
        <v>2</v>
      </c>
      <c r="EQ67" s="176" t="s">
        <v>2812</v>
      </c>
      <c r="ER67" s="176" t="s">
        <v>2811</v>
      </c>
      <c r="ES67" s="173">
        <v>44238</v>
      </c>
      <c r="ET67" s="183" t="s">
        <v>4882</v>
      </c>
      <c r="EU67" s="183">
        <v>3</v>
      </c>
      <c r="EV67" s="183" t="s">
        <v>4875</v>
      </c>
      <c r="EW67" s="183" t="s">
        <v>21</v>
      </c>
      <c r="EX67" s="183">
        <v>2</v>
      </c>
      <c r="EY67" s="183" t="s">
        <v>4877</v>
      </c>
      <c r="EZ67" s="183" t="s">
        <v>4876</v>
      </c>
      <c r="FA67" s="184">
        <v>44419</v>
      </c>
      <c r="FB67" s="182" t="s">
        <v>2063</v>
      </c>
      <c r="FC67" s="176">
        <v>3</v>
      </c>
      <c r="FD67" s="176" t="s">
        <v>14</v>
      </c>
      <c r="FE67" s="176" t="s">
        <v>14</v>
      </c>
      <c r="FF67" s="176" t="s">
        <v>14</v>
      </c>
      <c r="FG67" s="176" t="s">
        <v>2062</v>
      </c>
      <c r="FH67" s="176" t="s">
        <v>14</v>
      </c>
      <c r="FI67" s="173">
        <v>44069</v>
      </c>
      <c r="FJ67" s="182" t="s">
        <v>2071</v>
      </c>
      <c r="FK67" s="183" t="s">
        <v>14</v>
      </c>
      <c r="FL67" s="183" t="s">
        <v>14</v>
      </c>
      <c r="FM67" s="183" t="s">
        <v>14</v>
      </c>
      <c r="FN67" s="183" t="s">
        <v>14</v>
      </c>
      <c r="FO67" s="183" t="s">
        <v>14</v>
      </c>
      <c r="FP67" s="180" t="s">
        <v>14</v>
      </c>
      <c r="FQ67" s="181">
        <v>44069</v>
      </c>
      <c r="FR67" s="182" t="s">
        <v>2072</v>
      </c>
      <c r="FS67" s="176" t="s">
        <v>14</v>
      </c>
      <c r="FT67" s="176" t="s">
        <v>14</v>
      </c>
      <c r="FU67" s="176" t="s">
        <v>14</v>
      </c>
      <c r="FV67" s="176" t="s">
        <v>14</v>
      </c>
      <c r="FW67" s="176" t="s">
        <v>14</v>
      </c>
      <c r="FX67" s="176" t="s">
        <v>14</v>
      </c>
      <c r="FY67" s="173">
        <v>44069</v>
      </c>
      <c r="FZ67" s="183" t="s">
        <v>3868</v>
      </c>
      <c r="GA67" s="183">
        <v>2</v>
      </c>
      <c r="GB67" s="183" t="s">
        <v>3205</v>
      </c>
      <c r="GC67" s="183" t="s">
        <v>21</v>
      </c>
      <c r="GD67" s="183">
        <v>2</v>
      </c>
      <c r="GE67" s="183" t="s">
        <v>14</v>
      </c>
      <c r="GF67" s="183" t="s">
        <v>14</v>
      </c>
      <c r="GG67" s="184">
        <v>44356</v>
      </c>
      <c r="GH67" s="182" t="s">
        <v>3874</v>
      </c>
      <c r="GI67" s="176">
        <v>0</v>
      </c>
      <c r="GJ67" s="176" t="s">
        <v>3205</v>
      </c>
      <c r="GK67" s="176" t="s">
        <v>21</v>
      </c>
      <c r="GL67" s="176">
        <v>2</v>
      </c>
      <c r="GM67" s="176" t="s">
        <v>14</v>
      </c>
      <c r="GN67" s="176" t="s">
        <v>14</v>
      </c>
      <c r="GO67" s="173">
        <v>44356</v>
      </c>
      <c r="GP67" s="183" t="s">
        <v>3869</v>
      </c>
      <c r="GQ67" s="183">
        <v>0</v>
      </c>
      <c r="GR67" s="183" t="s">
        <v>3205</v>
      </c>
      <c r="GS67" s="183" t="s">
        <v>21</v>
      </c>
      <c r="GT67" s="183">
        <v>2</v>
      </c>
      <c r="GU67" s="183" t="s">
        <v>14</v>
      </c>
      <c r="GV67" s="183" t="s">
        <v>14</v>
      </c>
      <c r="GW67" s="184">
        <v>44356</v>
      </c>
      <c r="GX67" s="182" t="s">
        <v>3875</v>
      </c>
      <c r="GY67" s="176">
        <v>0</v>
      </c>
      <c r="GZ67" s="176" t="s">
        <v>3205</v>
      </c>
      <c r="HA67" s="176" t="s">
        <v>21</v>
      </c>
      <c r="HB67" s="176">
        <v>2</v>
      </c>
      <c r="HC67" s="176" t="s">
        <v>14</v>
      </c>
      <c r="HD67" s="176" t="s">
        <v>14</v>
      </c>
      <c r="HE67" s="173">
        <v>44356</v>
      </c>
      <c r="HF67" s="183" t="s">
        <v>3867</v>
      </c>
      <c r="HG67" s="183">
        <v>0</v>
      </c>
      <c r="HH67" s="183" t="s">
        <v>3205</v>
      </c>
      <c r="HI67" s="183" t="s">
        <v>21</v>
      </c>
      <c r="HJ67" s="183">
        <v>2</v>
      </c>
      <c r="HK67" s="183" t="s">
        <v>14</v>
      </c>
      <c r="HL67" s="183" t="s">
        <v>14</v>
      </c>
      <c r="HM67" s="184">
        <v>44356</v>
      </c>
      <c r="HN67" s="182" t="s">
        <v>3873</v>
      </c>
      <c r="HO67" s="176">
        <v>0</v>
      </c>
      <c r="HP67" s="176" t="s">
        <v>3205</v>
      </c>
      <c r="HQ67" s="176" t="s">
        <v>21</v>
      </c>
      <c r="HR67" s="176">
        <v>2</v>
      </c>
      <c r="HS67" s="176" t="s">
        <v>14</v>
      </c>
      <c r="HT67" s="176" t="s">
        <v>14</v>
      </c>
      <c r="HU67" s="173">
        <v>44356</v>
      </c>
      <c r="HV67" s="183" t="s">
        <v>3870</v>
      </c>
      <c r="HW67" s="183">
        <v>0</v>
      </c>
      <c r="HX67" s="183" t="s">
        <v>3205</v>
      </c>
      <c r="HY67" s="183" t="s">
        <v>21</v>
      </c>
      <c r="HZ67" s="183">
        <v>2</v>
      </c>
      <c r="IA67" s="183" t="s">
        <v>14</v>
      </c>
      <c r="IB67" s="183" t="s">
        <v>14</v>
      </c>
      <c r="IC67" s="184">
        <v>44356</v>
      </c>
      <c r="ID67" s="182" t="s">
        <v>3872</v>
      </c>
      <c r="IE67" s="176">
        <v>1</v>
      </c>
      <c r="IF67" s="176" t="s">
        <v>3205</v>
      </c>
      <c r="IG67" s="176" t="s">
        <v>21</v>
      </c>
      <c r="IH67" s="176">
        <v>2</v>
      </c>
      <c r="II67" s="176" t="s">
        <v>14</v>
      </c>
      <c r="IJ67" s="176" t="s">
        <v>14</v>
      </c>
      <c r="IK67" s="173">
        <v>44356</v>
      </c>
      <c r="IL67" s="183" t="s">
        <v>3871</v>
      </c>
      <c r="IM67" s="183">
        <v>0</v>
      </c>
      <c r="IN67" s="183" t="s">
        <v>3205</v>
      </c>
      <c r="IO67" s="183" t="s">
        <v>21</v>
      </c>
      <c r="IP67" s="183">
        <v>2</v>
      </c>
      <c r="IQ67" s="183" t="s">
        <v>14</v>
      </c>
      <c r="IR67" s="183" t="s">
        <v>14</v>
      </c>
      <c r="IS67" s="184">
        <v>44356</v>
      </c>
    </row>
    <row r="68" spans="1:253" s="276" customFormat="1" ht="12.75" customHeight="1" x14ac:dyDescent="0.25">
      <c r="A68" s="276" t="s">
        <v>631</v>
      </c>
      <c r="B68" s="276" t="s">
        <v>7400</v>
      </c>
      <c r="C68" s="276" t="s">
        <v>632</v>
      </c>
      <c r="D68" s="276" t="s">
        <v>633</v>
      </c>
      <c r="E68" s="276" t="s">
        <v>7034</v>
      </c>
      <c r="F68" s="276" t="s">
        <v>5100</v>
      </c>
      <c r="G68" s="171">
        <v>19129000</v>
      </c>
      <c r="H68" s="172" t="s">
        <v>5097</v>
      </c>
      <c r="I68" s="172" t="s">
        <v>21</v>
      </c>
      <c r="J68" s="172">
        <v>2</v>
      </c>
      <c r="K68" s="172" t="s">
        <v>5099</v>
      </c>
      <c r="L68" s="172" t="s">
        <v>5098</v>
      </c>
      <c r="M68" s="173">
        <v>44451</v>
      </c>
      <c r="N68" s="182" t="s">
        <v>5102</v>
      </c>
      <c r="O68" s="174">
        <v>94280</v>
      </c>
      <c r="P68" s="174" t="s">
        <v>5097</v>
      </c>
      <c r="Q68" s="174" t="s">
        <v>21</v>
      </c>
      <c r="R68" s="174">
        <v>2</v>
      </c>
      <c r="S68" s="174" t="s">
        <v>5036</v>
      </c>
      <c r="T68" s="174" t="s">
        <v>5101</v>
      </c>
      <c r="U68" s="175">
        <v>44451</v>
      </c>
      <c r="V68" s="182" t="s">
        <v>5104</v>
      </c>
      <c r="W68" s="172">
        <v>19129000</v>
      </c>
      <c r="X68" s="172" t="s">
        <v>5097</v>
      </c>
      <c r="Y68" s="172" t="s">
        <v>21</v>
      </c>
      <c r="Z68" s="172">
        <v>2</v>
      </c>
      <c r="AA68" s="172" t="s">
        <v>5103</v>
      </c>
      <c r="AB68" s="172" t="s">
        <v>5098</v>
      </c>
      <c r="AC68" s="173">
        <v>44451</v>
      </c>
      <c r="AD68" s="182" t="s">
        <v>6100</v>
      </c>
      <c r="AE68" s="180">
        <v>17240000</v>
      </c>
      <c r="AF68" s="180" t="s">
        <v>6097</v>
      </c>
      <c r="AG68" s="180" t="s">
        <v>41</v>
      </c>
      <c r="AH68" s="180">
        <v>1</v>
      </c>
      <c r="AI68" s="180" t="s">
        <v>6099</v>
      </c>
      <c r="AJ68" s="180" t="s">
        <v>6098</v>
      </c>
      <c r="AK68" s="181">
        <v>44521</v>
      </c>
      <c r="AL68" s="182" t="s">
        <v>1327</v>
      </c>
      <c r="AM68" s="172">
        <v>0</v>
      </c>
      <c r="AN68" s="172" t="s">
        <v>1324</v>
      </c>
      <c r="AO68" s="172" t="s">
        <v>21</v>
      </c>
      <c r="AP68" s="172">
        <v>2</v>
      </c>
      <c r="AQ68" s="172" t="s">
        <v>1326</v>
      </c>
      <c r="AR68" s="172" t="s">
        <v>1325</v>
      </c>
      <c r="AS68" s="173">
        <v>43706</v>
      </c>
      <c r="AT68" s="183" t="s">
        <v>1357</v>
      </c>
      <c r="AU68" s="180">
        <v>0</v>
      </c>
      <c r="AV68" s="180" t="s">
        <v>1355</v>
      </c>
      <c r="AW68" s="180" t="s">
        <v>41</v>
      </c>
      <c r="AX68" s="180">
        <v>1</v>
      </c>
      <c r="AY68" s="180" t="s">
        <v>1339</v>
      </c>
      <c r="AZ68" s="180" t="s">
        <v>1356</v>
      </c>
      <c r="BA68" s="181">
        <v>43763</v>
      </c>
      <c r="BB68" s="182" t="s">
        <v>1340</v>
      </c>
      <c r="BC68" s="172">
        <v>0</v>
      </c>
      <c r="BD68" s="172" t="s">
        <v>14</v>
      </c>
      <c r="BE68" s="172" t="s">
        <v>21</v>
      </c>
      <c r="BF68" s="172">
        <v>2</v>
      </c>
      <c r="BG68" s="172" t="s">
        <v>1339</v>
      </c>
      <c r="BH68" s="172" t="s">
        <v>14</v>
      </c>
      <c r="BI68" s="173">
        <v>43742</v>
      </c>
      <c r="BJ68" s="183" t="s">
        <v>6102</v>
      </c>
      <c r="BK68" s="183">
        <v>44</v>
      </c>
      <c r="BL68" s="183" t="s">
        <v>5935</v>
      </c>
      <c r="BM68" s="183" t="s">
        <v>21</v>
      </c>
      <c r="BN68" s="183">
        <v>2</v>
      </c>
      <c r="BO68" s="183" t="s">
        <v>6101</v>
      </c>
      <c r="BP68" s="180" t="s">
        <v>2074</v>
      </c>
      <c r="BQ68" s="184">
        <v>44521</v>
      </c>
      <c r="BR68" s="182" t="s">
        <v>1270</v>
      </c>
      <c r="BS68" s="176" t="s">
        <v>14</v>
      </c>
      <c r="BT68" s="176" t="s">
        <v>14</v>
      </c>
      <c r="BU68" s="176" t="s">
        <v>14</v>
      </c>
      <c r="BV68" s="176" t="s">
        <v>14</v>
      </c>
      <c r="BW68" s="176" t="s">
        <v>1269</v>
      </c>
      <c r="BX68" s="176" t="s">
        <v>14</v>
      </c>
      <c r="BY68" s="173">
        <v>43676</v>
      </c>
      <c r="BZ68" s="183" t="s">
        <v>1271</v>
      </c>
      <c r="CA68" s="183" t="s">
        <v>14</v>
      </c>
      <c r="CB68" s="183" t="s">
        <v>14</v>
      </c>
      <c r="CC68" s="183" t="s">
        <v>14</v>
      </c>
      <c r="CD68" s="183" t="s">
        <v>14</v>
      </c>
      <c r="CE68" s="183" t="s">
        <v>1269</v>
      </c>
      <c r="CF68" s="183" t="s">
        <v>14</v>
      </c>
      <c r="CG68" s="184">
        <v>43676</v>
      </c>
      <c r="CH68" s="182" t="s">
        <v>7782</v>
      </c>
      <c r="CI68" s="183" t="e">
        <v>#N/A</v>
      </c>
      <c r="CJ68" s="183" t="e">
        <v>#N/A</v>
      </c>
      <c r="CK68" s="183" t="e">
        <v>#N/A</v>
      </c>
      <c r="CL68" s="183" t="e">
        <v>#N/A</v>
      </c>
      <c r="CM68" s="183" t="e">
        <v>#N/A</v>
      </c>
      <c r="CN68" s="183" t="e">
        <v>#N/A</v>
      </c>
      <c r="CO68" s="185" t="e">
        <v>#N/A</v>
      </c>
      <c r="CP68" s="183" t="s">
        <v>1273</v>
      </c>
      <c r="CQ68" s="176" t="s">
        <v>14</v>
      </c>
      <c r="CR68" s="176" t="s">
        <v>14</v>
      </c>
      <c r="CS68" s="176" t="s">
        <v>14</v>
      </c>
      <c r="CT68" s="176" t="s">
        <v>14</v>
      </c>
      <c r="CU68" s="176" t="s">
        <v>1272</v>
      </c>
      <c r="CV68" s="176" t="s">
        <v>14</v>
      </c>
      <c r="CW68" s="173">
        <v>43676</v>
      </c>
      <c r="CX68" s="183" t="s">
        <v>6105</v>
      </c>
      <c r="CY68" s="180">
        <v>1496000</v>
      </c>
      <c r="CZ68" s="180" t="s">
        <v>6097</v>
      </c>
      <c r="DA68" s="180" t="s">
        <v>41</v>
      </c>
      <c r="DB68" s="180">
        <v>1</v>
      </c>
      <c r="DC68" s="180" t="s">
        <v>6110</v>
      </c>
      <c r="DD68" s="180" t="s">
        <v>6098</v>
      </c>
      <c r="DE68" s="186">
        <v>44521</v>
      </c>
      <c r="DF68" s="182" t="s">
        <v>6107</v>
      </c>
      <c r="DG68" s="172">
        <v>1889000</v>
      </c>
      <c r="DH68" s="176" t="s">
        <v>6097</v>
      </c>
      <c r="DI68" s="176" t="s">
        <v>41</v>
      </c>
      <c r="DJ68" s="176">
        <v>1</v>
      </c>
      <c r="DK68" s="176" t="s">
        <v>6106</v>
      </c>
      <c r="DL68" s="176" t="s">
        <v>6098</v>
      </c>
      <c r="DM68" s="173">
        <v>44521</v>
      </c>
      <c r="DN68" s="183" t="s">
        <v>6109</v>
      </c>
      <c r="DO68" s="180">
        <v>15744000</v>
      </c>
      <c r="DP68" s="183" t="s">
        <v>6097</v>
      </c>
      <c r="DQ68" s="183" t="s">
        <v>41</v>
      </c>
      <c r="DR68" s="183">
        <v>1</v>
      </c>
      <c r="DS68" s="183" t="s">
        <v>6108</v>
      </c>
      <c r="DT68" s="183" t="s">
        <v>6098</v>
      </c>
      <c r="DU68" s="184">
        <v>44521</v>
      </c>
      <c r="DV68" s="182" t="s">
        <v>6111</v>
      </c>
      <c r="DW68" s="172">
        <v>1496000</v>
      </c>
      <c r="DX68" s="176" t="s">
        <v>6097</v>
      </c>
      <c r="DY68" s="176" t="s">
        <v>41</v>
      </c>
      <c r="DZ68" s="176">
        <v>1</v>
      </c>
      <c r="EA68" s="176" t="s">
        <v>6110</v>
      </c>
      <c r="EB68" s="176" t="s">
        <v>6098</v>
      </c>
      <c r="EC68" s="173">
        <v>44521</v>
      </c>
      <c r="ED68" s="183" t="s">
        <v>6113</v>
      </c>
      <c r="EE68" s="180">
        <v>0</v>
      </c>
      <c r="EF68" s="183" t="s">
        <v>6097</v>
      </c>
      <c r="EG68" s="183" t="s">
        <v>41</v>
      </c>
      <c r="EH68" s="183">
        <v>1</v>
      </c>
      <c r="EI68" s="183" t="s">
        <v>6112</v>
      </c>
      <c r="EJ68" s="183" t="s">
        <v>6098</v>
      </c>
      <c r="EK68" s="184">
        <v>44521</v>
      </c>
      <c r="EL68" s="182" t="s">
        <v>6115</v>
      </c>
      <c r="EM68" s="172">
        <v>0</v>
      </c>
      <c r="EN68" s="176" t="s">
        <v>6097</v>
      </c>
      <c r="EO68" s="176" t="s">
        <v>41</v>
      </c>
      <c r="EP68" s="176">
        <v>1</v>
      </c>
      <c r="EQ68" s="176" t="s">
        <v>6114</v>
      </c>
      <c r="ER68" s="176" t="s">
        <v>6098</v>
      </c>
      <c r="ES68" s="173">
        <v>44521</v>
      </c>
      <c r="ET68" s="183" t="s">
        <v>6104</v>
      </c>
      <c r="EU68" s="183">
        <v>44</v>
      </c>
      <c r="EV68" s="183" t="s">
        <v>5935</v>
      </c>
      <c r="EW68" s="183" t="s">
        <v>21</v>
      </c>
      <c r="EX68" s="183">
        <v>2</v>
      </c>
      <c r="EY68" s="183" t="s">
        <v>6103</v>
      </c>
      <c r="EZ68" s="183" t="s">
        <v>2074</v>
      </c>
      <c r="FA68" s="184">
        <v>44521</v>
      </c>
      <c r="FB68" s="182" t="s">
        <v>5108</v>
      </c>
      <c r="FC68" s="176">
        <v>2</v>
      </c>
      <c r="FD68" s="176" t="s">
        <v>5105</v>
      </c>
      <c r="FE68" s="176" t="s">
        <v>41</v>
      </c>
      <c r="FF68" s="176">
        <v>1</v>
      </c>
      <c r="FG68" s="176" t="s">
        <v>5107</v>
      </c>
      <c r="FH68" s="176" t="s">
        <v>5106</v>
      </c>
      <c r="FI68" s="173">
        <v>44451</v>
      </c>
      <c r="FJ68" s="182" t="s">
        <v>634</v>
      </c>
      <c r="FK68" s="183" t="s">
        <v>14</v>
      </c>
      <c r="FL68" s="183">
        <v>0</v>
      </c>
      <c r="FM68" s="183" t="s">
        <v>21</v>
      </c>
      <c r="FN68" s="183">
        <v>2</v>
      </c>
      <c r="FO68" s="183">
        <v>0</v>
      </c>
      <c r="FP68" s="180">
        <v>0</v>
      </c>
      <c r="FQ68" s="181">
        <v>43511</v>
      </c>
      <c r="FR68" s="182" t="s">
        <v>635</v>
      </c>
      <c r="FS68" s="176" t="s">
        <v>14</v>
      </c>
      <c r="FT68" s="176">
        <v>0</v>
      </c>
      <c r="FU68" s="176" t="s">
        <v>21</v>
      </c>
      <c r="FV68" s="176">
        <v>2</v>
      </c>
      <c r="FW68" s="176">
        <v>0</v>
      </c>
      <c r="FX68" s="176">
        <v>0</v>
      </c>
      <c r="FY68" s="173">
        <v>43511</v>
      </c>
      <c r="FZ68" s="183" t="s">
        <v>3340</v>
      </c>
      <c r="GA68" s="183">
        <v>2</v>
      </c>
      <c r="GB68" s="183" t="s">
        <v>3205</v>
      </c>
      <c r="GC68" s="183" t="s">
        <v>21</v>
      </c>
      <c r="GD68" s="183">
        <v>2</v>
      </c>
      <c r="GE68" s="183" t="s">
        <v>14</v>
      </c>
      <c r="GF68" s="183" t="s">
        <v>14</v>
      </c>
      <c r="GG68" s="184">
        <v>44347</v>
      </c>
      <c r="GH68" s="182" t="s">
        <v>3346</v>
      </c>
      <c r="GI68" s="176">
        <v>0</v>
      </c>
      <c r="GJ68" s="176" t="s">
        <v>3205</v>
      </c>
      <c r="GK68" s="176" t="s">
        <v>21</v>
      </c>
      <c r="GL68" s="176">
        <v>2</v>
      </c>
      <c r="GM68" s="176" t="s">
        <v>14</v>
      </c>
      <c r="GN68" s="176" t="s">
        <v>14</v>
      </c>
      <c r="GO68" s="173">
        <v>44347</v>
      </c>
      <c r="GP68" s="183" t="s">
        <v>3341</v>
      </c>
      <c r="GQ68" s="183">
        <v>0</v>
      </c>
      <c r="GR68" s="183" t="s">
        <v>3205</v>
      </c>
      <c r="GS68" s="183" t="s">
        <v>21</v>
      </c>
      <c r="GT68" s="183">
        <v>2</v>
      </c>
      <c r="GU68" s="183" t="s">
        <v>14</v>
      </c>
      <c r="GV68" s="183" t="s">
        <v>14</v>
      </c>
      <c r="GW68" s="184">
        <v>44347</v>
      </c>
      <c r="GX68" s="182" t="s">
        <v>3347</v>
      </c>
      <c r="GY68" s="176">
        <v>0</v>
      </c>
      <c r="GZ68" s="176" t="s">
        <v>3205</v>
      </c>
      <c r="HA68" s="176" t="s">
        <v>21</v>
      </c>
      <c r="HB68" s="176">
        <v>2</v>
      </c>
      <c r="HC68" s="176" t="s">
        <v>14</v>
      </c>
      <c r="HD68" s="176" t="s">
        <v>14</v>
      </c>
      <c r="HE68" s="173">
        <v>44347</v>
      </c>
      <c r="HF68" s="183" t="s">
        <v>3339</v>
      </c>
      <c r="HG68" s="183">
        <v>2</v>
      </c>
      <c r="HH68" s="183" t="s">
        <v>3205</v>
      </c>
      <c r="HI68" s="183" t="s">
        <v>21</v>
      </c>
      <c r="HJ68" s="183">
        <v>2</v>
      </c>
      <c r="HK68" s="183" t="s">
        <v>14</v>
      </c>
      <c r="HL68" s="183" t="s">
        <v>14</v>
      </c>
      <c r="HM68" s="184">
        <v>44347</v>
      </c>
      <c r="HN68" s="182" t="s">
        <v>3345</v>
      </c>
      <c r="HO68" s="176">
        <v>2</v>
      </c>
      <c r="HP68" s="176" t="s">
        <v>3205</v>
      </c>
      <c r="HQ68" s="176" t="s">
        <v>21</v>
      </c>
      <c r="HR68" s="176">
        <v>2</v>
      </c>
      <c r="HS68" s="176" t="s">
        <v>14</v>
      </c>
      <c r="HT68" s="176" t="s">
        <v>14</v>
      </c>
      <c r="HU68" s="173">
        <v>44347</v>
      </c>
      <c r="HV68" s="183" t="s">
        <v>3342</v>
      </c>
      <c r="HW68" s="183">
        <v>0</v>
      </c>
      <c r="HX68" s="183" t="s">
        <v>3205</v>
      </c>
      <c r="HY68" s="183" t="s">
        <v>21</v>
      </c>
      <c r="HZ68" s="183">
        <v>2</v>
      </c>
      <c r="IA68" s="183" t="s">
        <v>14</v>
      </c>
      <c r="IB68" s="183" t="s">
        <v>14</v>
      </c>
      <c r="IC68" s="184">
        <v>44347</v>
      </c>
      <c r="ID68" s="182" t="s">
        <v>3344</v>
      </c>
      <c r="IE68" s="176">
        <v>0</v>
      </c>
      <c r="IF68" s="176" t="s">
        <v>3205</v>
      </c>
      <c r="IG68" s="176" t="s">
        <v>21</v>
      </c>
      <c r="IH68" s="176">
        <v>2</v>
      </c>
      <c r="II68" s="176" t="s">
        <v>14</v>
      </c>
      <c r="IJ68" s="176" t="s">
        <v>14</v>
      </c>
      <c r="IK68" s="173">
        <v>44347</v>
      </c>
      <c r="IL68" s="183" t="s">
        <v>3343</v>
      </c>
      <c r="IM68" s="183">
        <v>1</v>
      </c>
      <c r="IN68" s="183" t="s">
        <v>3205</v>
      </c>
      <c r="IO68" s="183" t="s">
        <v>21</v>
      </c>
      <c r="IP68" s="183">
        <v>2</v>
      </c>
      <c r="IQ68" s="183" t="s">
        <v>14</v>
      </c>
      <c r="IR68" s="183" t="s">
        <v>14</v>
      </c>
      <c r="IS68" s="184">
        <v>44347</v>
      </c>
    </row>
    <row r="69" spans="1:253" s="276" customFormat="1" ht="12.75" customHeight="1" x14ac:dyDescent="0.25">
      <c r="A69" s="276" t="s">
        <v>3075</v>
      </c>
      <c r="B69" s="276" t="s">
        <v>7413</v>
      </c>
      <c r="C69" s="276" t="s">
        <v>3076</v>
      </c>
      <c r="D69" s="276" t="s">
        <v>3077</v>
      </c>
      <c r="E69" s="276" t="s">
        <v>7035</v>
      </c>
      <c r="F69" s="276" t="s">
        <v>3081</v>
      </c>
      <c r="G69" s="171">
        <v>30485000</v>
      </c>
      <c r="H69" s="172" t="s">
        <v>3078</v>
      </c>
      <c r="I69" s="172" t="s">
        <v>21</v>
      </c>
      <c r="J69" s="172">
        <v>2</v>
      </c>
      <c r="K69" s="172" t="s">
        <v>3080</v>
      </c>
      <c r="L69" s="172" t="s">
        <v>3079</v>
      </c>
      <c r="M69" s="173">
        <v>44281</v>
      </c>
      <c r="N69" s="182" t="s">
        <v>3085</v>
      </c>
      <c r="O69" s="174">
        <v>9395</v>
      </c>
      <c r="P69" s="174" t="s">
        <v>3082</v>
      </c>
      <c r="Q69" s="174" t="s">
        <v>21</v>
      </c>
      <c r="R69" s="174">
        <v>2</v>
      </c>
      <c r="S69" s="174" t="s">
        <v>3084</v>
      </c>
      <c r="T69" s="174" t="s">
        <v>3083</v>
      </c>
      <c r="U69" s="175">
        <v>44281</v>
      </c>
      <c r="V69" s="182" t="s">
        <v>3106</v>
      </c>
      <c r="W69" s="172">
        <v>3815000</v>
      </c>
      <c r="X69" s="172" t="s">
        <v>3082</v>
      </c>
      <c r="Y69" s="172" t="s">
        <v>21</v>
      </c>
      <c r="Z69" s="172">
        <v>2</v>
      </c>
      <c r="AA69" s="172" t="s">
        <v>3105</v>
      </c>
      <c r="AB69" s="172" t="s">
        <v>3083</v>
      </c>
      <c r="AC69" s="173">
        <v>44284</v>
      </c>
      <c r="AD69" s="182" t="s">
        <v>6000</v>
      </c>
      <c r="AE69" s="180">
        <v>180000</v>
      </c>
      <c r="AF69" s="180" t="s">
        <v>5812</v>
      </c>
      <c r="AG69" s="180" t="s">
        <v>21</v>
      </c>
      <c r="AH69" s="180">
        <v>2</v>
      </c>
      <c r="AI69" s="180" t="s">
        <v>5999</v>
      </c>
      <c r="AJ69" s="180" t="s">
        <v>5998</v>
      </c>
      <c r="AK69" s="181">
        <v>44521</v>
      </c>
      <c r="AL69" s="182" t="s">
        <v>6002</v>
      </c>
      <c r="AM69" s="172">
        <v>180000</v>
      </c>
      <c r="AN69" s="172" t="s">
        <v>5812</v>
      </c>
      <c r="AO69" s="172" t="s">
        <v>21</v>
      </c>
      <c r="AP69" s="172">
        <v>2</v>
      </c>
      <c r="AQ69" s="172" t="s">
        <v>6001</v>
      </c>
      <c r="AR69" s="172" t="s">
        <v>5998</v>
      </c>
      <c r="AS69" s="173">
        <v>44521</v>
      </c>
      <c r="AT69" s="183" t="s">
        <v>7783</v>
      </c>
      <c r="AU69" s="180" t="e">
        <v>#N/A</v>
      </c>
      <c r="AV69" s="180" t="e">
        <v>#N/A</v>
      </c>
      <c r="AW69" s="180" t="e">
        <v>#N/A</v>
      </c>
      <c r="AX69" s="180" t="e">
        <v>#N/A</v>
      </c>
      <c r="AY69" s="180" t="e">
        <v>#N/A</v>
      </c>
      <c r="AZ69" s="180" t="e">
        <v>#N/A</v>
      </c>
      <c r="BA69" s="181" t="e">
        <v>#N/A</v>
      </c>
      <c r="BB69" s="182" t="s">
        <v>7784</v>
      </c>
      <c r="BC69" s="172" t="e">
        <v>#N/A</v>
      </c>
      <c r="BD69" s="172" t="e">
        <v>#N/A</v>
      </c>
      <c r="BE69" s="172" t="e">
        <v>#N/A</v>
      </c>
      <c r="BF69" s="172" t="e">
        <v>#N/A</v>
      </c>
      <c r="BG69" s="172" t="e">
        <v>#N/A</v>
      </c>
      <c r="BH69" s="172" t="e">
        <v>#N/A</v>
      </c>
      <c r="BI69" s="173" t="e">
        <v>#N/A</v>
      </c>
      <c r="BJ69" s="183" t="s">
        <v>3087</v>
      </c>
      <c r="BK69" s="183">
        <v>0</v>
      </c>
      <c r="BL69" s="183" t="s">
        <v>2949</v>
      </c>
      <c r="BM69" s="183" t="s">
        <v>59</v>
      </c>
      <c r="BN69" s="183">
        <v>3</v>
      </c>
      <c r="BO69" s="183" t="s">
        <v>3086</v>
      </c>
      <c r="BP69" s="180" t="s">
        <v>2074</v>
      </c>
      <c r="BQ69" s="184">
        <v>44281</v>
      </c>
      <c r="BR69" s="182" t="s">
        <v>7785</v>
      </c>
      <c r="BS69" s="176" t="e">
        <v>#N/A</v>
      </c>
      <c r="BT69" s="176" t="e">
        <v>#N/A</v>
      </c>
      <c r="BU69" s="176" t="e">
        <v>#N/A</v>
      </c>
      <c r="BV69" s="176" t="e">
        <v>#N/A</v>
      </c>
      <c r="BW69" s="176" t="e">
        <v>#N/A</v>
      </c>
      <c r="BX69" s="176" t="e">
        <v>#N/A</v>
      </c>
      <c r="BY69" s="173" t="e">
        <v>#N/A</v>
      </c>
      <c r="BZ69" s="183" t="s">
        <v>7786</v>
      </c>
      <c r="CA69" s="183" t="e">
        <v>#N/A</v>
      </c>
      <c r="CB69" s="183" t="e">
        <v>#N/A</v>
      </c>
      <c r="CC69" s="183" t="e">
        <v>#N/A</v>
      </c>
      <c r="CD69" s="183" t="e">
        <v>#N/A</v>
      </c>
      <c r="CE69" s="183" t="e">
        <v>#N/A</v>
      </c>
      <c r="CF69" s="183" t="e">
        <v>#N/A</v>
      </c>
      <c r="CG69" s="184" t="e">
        <v>#N/A</v>
      </c>
      <c r="CH69" s="182" t="s">
        <v>7787</v>
      </c>
      <c r="CI69" s="183" t="e">
        <v>#N/A</v>
      </c>
      <c r="CJ69" s="183" t="e">
        <v>#N/A</v>
      </c>
      <c r="CK69" s="183" t="e">
        <v>#N/A</v>
      </c>
      <c r="CL69" s="183" t="e">
        <v>#N/A</v>
      </c>
      <c r="CM69" s="183" t="e">
        <v>#N/A</v>
      </c>
      <c r="CN69" s="183" t="e">
        <v>#N/A</v>
      </c>
      <c r="CO69" s="185" t="e">
        <v>#N/A</v>
      </c>
      <c r="CP69" s="183" t="s">
        <v>7788</v>
      </c>
      <c r="CQ69" s="176" t="e">
        <v>#N/A</v>
      </c>
      <c r="CR69" s="176" t="e">
        <v>#N/A</v>
      </c>
      <c r="CS69" s="176" t="e">
        <v>#N/A</v>
      </c>
      <c r="CT69" s="176" t="e">
        <v>#N/A</v>
      </c>
      <c r="CU69" s="176" t="e">
        <v>#N/A</v>
      </c>
      <c r="CV69" s="176" t="e">
        <v>#N/A</v>
      </c>
      <c r="CW69" s="173" t="e">
        <v>#N/A</v>
      </c>
      <c r="CX69" s="183" t="s">
        <v>6005</v>
      </c>
      <c r="CY69" s="180">
        <v>180000</v>
      </c>
      <c r="CZ69" s="180" t="s">
        <v>5812</v>
      </c>
      <c r="DA69" s="180" t="s">
        <v>21</v>
      </c>
      <c r="DB69" s="180">
        <v>2</v>
      </c>
      <c r="DC69" s="180" t="s">
        <v>6008</v>
      </c>
      <c r="DD69" s="180" t="s">
        <v>5998</v>
      </c>
      <c r="DE69" s="186">
        <v>44521</v>
      </c>
      <c r="DF69" s="182" t="s">
        <v>6007</v>
      </c>
      <c r="DG69" s="172">
        <v>3635000</v>
      </c>
      <c r="DH69" s="176" t="s">
        <v>6006</v>
      </c>
      <c r="DI69" s="176" t="s">
        <v>21</v>
      </c>
      <c r="DJ69" s="176">
        <v>2</v>
      </c>
      <c r="DK69" s="176" t="s">
        <v>3088</v>
      </c>
      <c r="DL69" s="176" t="s">
        <v>3083</v>
      </c>
      <c r="DM69" s="173">
        <v>44521</v>
      </c>
      <c r="DN69" s="183" t="s">
        <v>3089</v>
      </c>
      <c r="DO69" s="180">
        <v>0</v>
      </c>
      <c r="DP69" s="183" t="s">
        <v>3082</v>
      </c>
      <c r="DQ69" s="183" t="s">
        <v>21</v>
      </c>
      <c r="DR69" s="183">
        <v>2</v>
      </c>
      <c r="DS69" s="183" t="s">
        <v>3088</v>
      </c>
      <c r="DT69" s="183" t="s">
        <v>3083</v>
      </c>
      <c r="DU69" s="184">
        <v>44281</v>
      </c>
      <c r="DV69" s="182" t="s">
        <v>6009</v>
      </c>
      <c r="DW69" s="172">
        <v>180000</v>
      </c>
      <c r="DX69" s="176" t="s">
        <v>5812</v>
      </c>
      <c r="DY69" s="176" t="s">
        <v>21</v>
      </c>
      <c r="DZ69" s="176">
        <v>2</v>
      </c>
      <c r="EA69" s="176" t="s">
        <v>6008</v>
      </c>
      <c r="EB69" s="176" t="s">
        <v>5998</v>
      </c>
      <c r="EC69" s="173">
        <v>44521</v>
      </c>
      <c r="ED69" s="183" t="s">
        <v>3103</v>
      </c>
      <c r="EE69" s="180">
        <v>0</v>
      </c>
      <c r="EF69" s="183" t="s">
        <v>3082</v>
      </c>
      <c r="EG69" s="183" t="s">
        <v>21</v>
      </c>
      <c r="EH69" s="183">
        <v>2</v>
      </c>
      <c r="EI69" s="183" t="s">
        <v>3088</v>
      </c>
      <c r="EJ69" s="183" t="s">
        <v>3083</v>
      </c>
      <c r="EK69" s="184">
        <v>44284</v>
      </c>
      <c r="EL69" s="182" t="s">
        <v>3104</v>
      </c>
      <c r="EM69" s="172">
        <v>0</v>
      </c>
      <c r="EN69" s="176" t="s">
        <v>3082</v>
      </c>
      <c r="EO69" s="176" t="s">
        <v>21</v>
      </c>
      <c r="EP69" s="176">
        <v>2</v>
      </c>
      <c r="EQ69" s="176" t="s">
        <v>3088</v>
      </c>
      <c r="ER69" s="176" t="s">
        <v>3083</v>
      </c>
      <c r="ES69" s="173">
        <v>44284</v>
      </c>
      <c r="ET69" s="183" t="s">
        <v>6004</v>
      </c>
      <c r="EU69" s="183">
        <v>7</v>
      </c>
      <c r="EV69" s="183" t="s">
        <v>5924</v>
      </c>
      <c r="EW69" s="183" t="s">
        <v>21</v>
      </c>
      <c r="EX69" s="183">
        <v>2</v>
      </c>
      <c r="EY69" s="183" t="s">
        <v>6003</v>
      </c>
      <c r="EZ69" s="183" t="s">
        <v>3009</v>
      </c>
      <c r="FA69" s="184">
        <v>44521</v>
      </c>
      <c r="FB69" s="182" t="s">
        <v>3109</v>
      </c>
      <c r="FC69" s="176">
        <v>3</v>
      </c>
      <c r="FD69" s="176" t="s">
        <v>3082</v>
      </c>
      <c r="FE69" s="176" t="s">
        <v>21</v>
      </c>
      <c r="FF69" s="176">
        <v>2</v>
      </c>
      <c r="FG69" s="176" t="s">
        <v>3108</v>
      </c>
      <c r="FH69" s="176" t="s">
        <v>3107</v>
      </c>
      <c r="FI69" s="173">
        <v>44284</v>
      </c>
      <c r="FJ69" s="182" t="s">
        <v>7789</v>
      </c>
      <c r="FK69" s="183" t="e">
        <v>#N/A</v>
      </c>
      <c r="FL69" s="183" t="e">
        <v>#N/A</v>
      </c>
      <c r="FM69" s="183" t="e">
        <v>#N/A</v>
      </c>
      <c r="FN69" s="183" t="e">
        <v>#N/A</v>
      </c>
      <c r="FO69" s="183" t="e">
        <v>#N/A</v>
      </c>
      <c r="FP69" s="180" t="e">
        <v>#N/A</v>
      </c>
      <c r="FQ69" s="181" t="e">
        <v>#N/A</v>
      </c>
      <c r="FR69" s="182" t="s">
        <v>7790</v>
      </c>
      <c r="FS69" s="176" t="e">
        <v>#N/A</v>
      </c>
      <c r="FT69" s="176" t="e">
        <v>#N/A</v>
      </c>
      <c r="FU69" s="176" t="e">
        <v>#N/A</v>
      </c>
      <c r="FV69" s="176" t="e">
        <v>#N/A</v>
      </c>
      <c r="FW69" s="176" t="e">
        <v>#N/A</v>
      </c>
      <c r="FX69" s="176" t="e">
        <v>#N/A</v>
      </c>
      <c r="FY69" s="173" t="e">
        <v>#N/A</v>
      </c>
      <c r="FZ69" s="183" t="s">
        <v>3606</v>
      </c>
      <c r="GA69" s="183">
        <v>1</v>
      </c>
      <c r="GB69" s="183" t="s">
        <v>3205</v>
      </c>
      <c r="GC69" s="183" t="s">
        <v>21</v>
      </c>
      <c r="GD69" s="183">
        <v>2</v>
      </c>
      <c r="GE69" s="183" t="s">
        <v>14</v>
      </c>
      <c r="GF69" s="183" t="s">
        <v>14</v>
      </c>
      <c r="GG69" s="184">
        <v>44353</v>
      </c>
      <c r="GH69" s="182" t="s">
        <v>3612</v>
      </c>
      <c r="GI69" s="176">
        <v>0</v>
      </c>
      <c r="GJ69" s="176" t="s">
        <v>3205</v>
      </c>
      <c r="GK69" s="176" t="s">
        <v>21</v>
      </c>
      <c r="GL69" s="176">
        <v>2</v>
      </c>
      <c r="GM69" s="176" t="s">
        <v>14</v>
      </c>
      <c r="GN69" s="176" t="s">
        <v>14</v>
      </c>
      <c r="GO69" s="173">
        <v>44353</v>
      </c>
      <c r="GP69" s="183" t="s">
        <v>3607</v>
      </c>
      <c r="GQ69" s="183">
        <v>1</v>
      </c>
      <c r="GR69" s="183" t="s">
        <v>3205</v>
      </c>
      <c r="GS69" s="183" t="s">
        <v>21</v>
      </c>
      <c r="GT69" s="183">
        <v>2</v>
      </c>
      <c r="GU69" s="183" t="s">
        <v>14</v>
      </c>
      <c r="GV69" s="183" t="s">
        <v>14</v>
      </c>
      <c r="GW69" s="184">
        <v>44353</v>
      </c>
      <c r="GX69" s="182" t="s">
        <v>3613</v>
      </c>
      <c r="GY69" s="176">
        <v>0</v>
      </c>
      <c r="GZ69" s="176" t="s">
        <v>3205</v>
      </c>
      <c r="HA69" s="176" t="s">
        <v>21</v>
      </c>
      <c r="HB69" s="176">
        <v>2</v>
      </c>
      <c r="HC69" s="176" t="s">
        <v>14</v>
      </c>
      <c r="HD69" s="176" t="s">
        <v>14</v>
      </c>
      <c r="HE69" s="173">
        <v>44353</v>
      </c>
      <c r="HF69" s="183" t="s">
        <v>3605</v>
      </c>
      <c r="HG69" s="183">
        <v>2</v>
      </c>
      <c r="HH69" s="183" t="s">
        <v>3205</v>
      </c>
      <c r="HI69" s="183" t="s">
        <v>21</v>
      </c>
      <c r="HJ69" s="183">
        <v>2</v>
      </c>
      <c r="HK69" s="183" t="s">
        <v>14</v>
      </c>
      <c r="HL69" s="183" t="s">
        <v>14</v>
      </c>
      <c r="HM69" s="184">
        <v>44353</v>
      </c>
      <c r="HN69" s="182" t="s">
        <v>3611</v>
      </c>
      <c r="HO69" s="176">
        <v>1</v>
      </c>
      <c r="HP69" s="176" t="s">
        <v>3205</v>
      </c>
      <c r="HQ69" s="176" t="s">
        <v>21</v>
      </c>
      <c r="HR69" s="176">
        <v>2</v>
      </c>
      <c r="HS69" s="176" t="s">
        <v>14</v>
      </c>
      <c r="HT69" s="176" t="s">
        <v>14</v>
      </c>
      <c r="HU69" s="173">
        <v>44353</v>
      </c>
      <c r="HV69" s="183" t="s">
        <v>3608</v>
      </c>
      <c r="HW69" s="183">
        <v>0</v>
      </c>
      <c r="HX69" s="183" t="s">
        <v>3205</v>
      </c>
      <c r="HY69" s="183" t="s">
        <v>21</v>
      </c>
      <c r="HZ69" s="183">
        <v>2</v>
      </c>
      <c r="IA69" s="183" t="s">
        <v>14</v>
      </c>
      <c r="IB69" s="183" t="s">
        <v>14</v>
      </c>
      <c r="IC69" s="184">
        <v>44353</v>
      </c>
      <c r="ID69" s="182" t="s">
        <v>3610</v>
      </c>
      <c r="IE69" s="176">
        <v>0</v>
      </c>
      <c r="IF69" s="176" t="s">
        <v>3205</v>
      </c>
      <c r="IG69" s="176" t="s">
        <v>21</v>
      </c>
      <c r="IH69" s="176">
        <v>2</v>
      </c>
      <c r="II69" s="176" t="s">
        <v>14</v>
      </c>
      <c r="IJ69" s="176" t="s">
        <v>14</v>
      </c>
      <c r="IK69" s="173">
        <v>44353</v>
      </c>
      <c r="IL69" s="183" t="s">
        <v>3609</v>
      </c>
      <c r="IM69" s="183">
        <v>0</v>
      </c>
      <c r="IN69" s="183" t="s">
        <v>3205</v>
      </c>
      <c r="IO69" s="183" t="s">
        <v>21</v>
      </c>
      <c r="IP69" s="183">
        <v>2</v>
      </c>
      <c r="IQ69" s="183" t="s">
        <v>14</v>
      </c>
      <c r="IR69" s="183" t="s">
        <v>14</v>
      </c>
      <c r="IS69" s="184">
        <v>44353</v>
      </c>
    </row>
    <row r="70" spans="1:253" s="276" customFormat="1" ht="12.75" customHeight="1" x14ac:dyDescent="0.25">
      <c r="A70" s="276" t="s">
        <v>1679</v>
      </c>
      <c r="B70" s="276" t="s">
        <v>7527</v>
      </c>
      <c r="C70" s="276" t="s">
        <v>1680</v>
      </c>
      <c r="D70" s="276" t="s">
        <v>1681</v>
      </c>
      <c r="E70" s="276" t="s">
        <v>7036</v>
      </c>
      <c r="F70" s="276" t="s">
        <v>4717</v>
      </c>
      <c r="G70" s="171">
        <v>2541000</v>
      </c>
      <c r="H70" s="172" t="s">
        <v>4714</v>
      </c>
      <c r="I70" s="172" t="s">
        <v>21</v>
      </c>
      <c r="J70" s="172">
        <v>2</v>
      </c>
      <c r="K70" s="172" t="s">
        <v>4716</v>
      </c>
      <c r="L70" s="172" t="s">
        <v>4715</v>
      </c>
      <c r="M70" s="173">
        <v>44388</v>
      </c>
      <c r="N70" s="182" t="s">
        <v>4719</v>
      </c>
      <c r="O70" s="174">
        <v>824292</v>
      </c>
      <c r="P70" s="174" t="s">
        <v>4708</v>
      </c>
      <c r="Q70" s="174" t="s">
        <v>21</v>
      </c>
      <c r="R70" s="174">
        <v>2</v>
      </c>
      <c r="S70" s="174" t="s">
        <v>4718</v>
      </c>
      <c r="T70" s="174" t="s">
        <v>4709</v>
      </c>
      <c r="U70" s="175">
        <v>44388</v>
      </c>
      <c r="V70" s="182" t="s">
        <v>6125</v>
      </c>
      <c r="W70" s="172">
        <v>2256000</v>
      </c>
      <c r="X70" s="172" t="s">
        <v>6123</v>
      </c>
      <c r="Y70" s="172" t="s">
        <v>21</v>
      </c>
      <c r="Z70" s="172">
        <v>2</v>
      </c>
      <c r="AA70" s="172" t="s">
        <v>6012</v>
      </c>
      <c r="AB70" s="172" t="s">
        <v>6124</v>
      </c>
      <c r="AC70" s="173">
        <v>44521</v>
      </c>
      <c r="AD70" s="182" t="s">
        <v>6126</v>
      </c>
      <c r="AE70" s="180">
        <v>1091000</v>
      </c>
      <c r="AF70" s="180" t="s">
        <v>6123</v>
      </c>
      <c r="AG70" s="180" t="s">
        <v>21</v>
      </c>
      <c r="AH70" s="180">
        <v>2</v>
      </c>
      <c r="AI70" s="180" t="s">
        <v>6014</v>
      </c>
      <c r="AJ70" s="180" t="s">
        <v>6124</v>
      </c>
      <c r="AK70" s="181">
        <v>44521</v>
      </c>
      <c r="AL70" s="182" t="s">
        <v>1682</v>
      </c>
      <c r="AM70" s="172">
        <v>0</v>
      </c>
      <c r="AN70" s="172" t="s">
        <v>14</v>
      </c>
      <c r="AO70" s="172" t="s">
        <v>14</v>
      </c>
      <c r="AP70" s="172" t="s">
        <v>14</v>
      </c>
      <c r="AQ70" s="172" t="s">
        <v>14</v>
      </c>
      <c r="AR70" s="172" t="s">
        <v>14</v>
      </c>
      <c r="AS70" s="173">
        <v>43868</v>
      </c>
      <c r="AT70" s="183" t="s">
        <v>1696</v>
      </c>
      <c r="AU70" s="180">
        <v>0</v>
      </c>
      <c r="AV70" s="180" t="s">
        <v>14</v>
      </c>
      <c r="AW70" s="180" t="s">
        <v>14</v>
      </c>
      <c r="AX70" s="180" t="s">
        <v>14</v>
      </c>
      <c r="AY70" s="180" t="s">
        <v>14</v>
      </c>
      <c r="AZ70" s="180" t="s">
        <v>14</v>
      </c>
      <c r="BA70" s="181">
        <v>43874</v>
      </c>
      <c r="BB70" s="182" t="s">
        <v>1695</v>
      </c>
      <c r="BC70" s="172">
        <v>0</v>
      </c>
      <c r="BD70" s="172" t="s">
        <v>14</v>
      </c>
      <c r="BE70" s="172" t="s">
        <v>14</v>
      </c>
      <c r="BF70" s="172" t="s">
        <v>14</v>
      </c>
      <c r="BG70" s="172" t="s">
        <v>14</v>
      </c>
      <c r="BH70" s="172" t="s">
        <v>14</v>
      </c>
      <c r="BI70" s="173">
        <v>43874</v>
      </c>
      <c r="BJ70" s="183" t="s">
        <v>6128</v>
      </c>
      <c r="BK70" s="183">
        <v>0</v>
      </c>
      <c r="BL70" s="183" t="s">
        <v>5935</v>
      </c>
      <c r="BM70" s="183" t="s">
        <v>21</v>
      </c>
      <c r="BN70" s="183">
        <v>2</v>
      </c>
      <c r="BO70" s="183" t="s">
        <v>6127</v>
      </c>
      <c r="BP70" s="180" t="s">
        <v>2074</v>
      </c>
      <c r="BQ70" s="184">
        <v>44521</v>
      </c>
      <c r="BR70" s="182" t="s">
        <v>7791</v>
      </c>
      <c r="BS70" s="176" t="e">
        <v>#N/A</v>
      </c>
      <c r="BT70" s="176" t="e">
        <v>#N/A</v>
      </c>
      <c r="BU70" s="176" t="e">
        <v>#N/A</v>
      </c>
      <c r="BV70" s="176" t="e">
        <v>#N/A</v>
      </c>
      <c r="BW70" s="176" t="e">
        <v>#N/A</v>
      </c>
      <c r="BX70" s="176" t="e">
        <v>#N/A</v>
      </c>
      <c r="BY70" s="173" t="e">
        <v>#N/A</v>
      </c>
      <c r="BZ70" s="183" t="s">
        <v>7792</v>
      </c>
      <c r="CA70" s="183" t="e">
        <v>#N/A</v>
      </c>
      <c r="CB70" s="183" t="e">
        <v>#N/A</v>
      </c>
      <c r="CC70" s="183" t="e">
        <v>#N/A</v>
      </c>
      <c r="CD70" s="183" t="e">
        <v>#N/A</v>
      </c>
      <c r="CE70" s="183" t="e">
        <v>#N/A</v>
      </c>
      <c r="CF70" s="183" t="e">
        <v>#N/A</v>
      </c>
      <c r="CG70" s="184" t="e">
        <v>#N/A</v>
      </c>
      <c r="CH70" s="182" t="s">
        <v>7793</v>
      </c>
      <c r="CI70" s="183" t="e">
        <v>#N/A</v>
      </c>
      <c r="CJ70" s="183" t="e">
        <v>#N/A</v>
      </c>
      <c r="CK70" s="183" t="e">
        <v>#N/A</v>
      </c>
      <c r="CL70" s="183" t="e">
        <v>#N/A</v>
      </c>
      <c r="CM70" s="183" t="e">
        <v>#N/A</v>
      </c>
      <c r="CN70" s="183" t="e">
        <v>#N/A</v>
      </c>
      <c r="CO70" s="185" t="e">
        <v>#N/A</v>
      </c>
      <c r="CP70" s="183" t="s">
        <v>7794</v>
      </c>
      <c r="CQ70" s="176" t="e">
        <v>#N/A</v>
      </c>
      <c r="CR70" s="176" t="e">
        <v>#N/A</v>
      </c>
      <c r="CS70" s="176" t="e">
        <v>#N/A</v>
      </c>
      <c r="CT70" s="176" t="e">
        <v>#N/A</v>
      </c>
      <c r="CU70" s="176" t="e">
        <v>#N/A</v>
      </c>
      <c r="CV70" s="176" t="e">
        <v>#N/A</v>
      </c>
      <c r="CW70" s="173" t="e">
        <v>#N/A</v>
      </c>
      <c r="CX70" s="183" t="s">
        <v>6130</v>
      </c>
      <c r="CY70" s="180">
        <v>440000</v>
      </c>
      <c r="CZ70" s="180" t="s">
        <v>6123</v>
      </c>
      <c r="DA70" s="180" t="s">
        <v>21</v>
      </c>
      <c r="DB70" s="180">
        <v>2</v>
      </c>
      <c r="DC70" s="180" t="s">
        <v>6135</v>
      </c>
      <c r="DD70" s="180" t="s">
        <v>6124</v>
      </c>
      <c r="DE70" s="186">
        <v>44521</v>
      </c>
      <c r="DF70" s="182" t="s">
        <v>6132</v>
      </c>
      <c r="DG70" s="172">
        <v>1165000</v>
      </c>
      <c r="DH70" s="176" t="s">
        <v>6123</v>
      </c>
      <c r="DI70" s="176" t="s">
        <v>21</v>
      </c>
      <c r="DJ70" s="176">
        <v>2</v>
      </c>
      <c r="DK70" s="176" t="s">
        <v>6131</v>
      </c>
      <c r="DL70" s="176" t="s">
        <v>6124</v>
      </c>
      <c r="DM70" s="173">
        <v>44521</v>
      </c>
      <c r="DN70" s="183" t="s">
        <v>6134</v>
      </c>
      <c r="DO70" s="180">
        <v>651000</v>
      </c>
      <c r="DP70" s="183" t="s">
        <v>6123</v>
      </c>
      <c r="DQ70" s="183" t="s">
        <v>21</v>
      </c>
      <c r="DR70" s="183">
        <v>2</v>
      </c>
      <c r="DS70" s="183" t="s">
        <v>6133</v>
      </c>
      <c r="DT70" s="183" t="s">
        <v>6124</v>
      </c>
      <c r="DU70" s="184">
        <v>44521</v>
      </c>
      <c r="DV70" s="182" t="s">
        <v>6136</v>
      </c>
      <c r="DW70" s="172">
        <v>426000</v>
      </c>
      <c r="DX70" s="176" t="s">
        <v>6123</v>
      </c>
      <c r="DY70" s="176" t="s">
        <v>21</v>
      </c>
      <c r="DZ70" s="176">
        <v>2</v>
      </c>
      <c r="EA70" s="176" t="s">
        <v>6135</v>
      </c>
      <c r="EB70" s="176" t="s">
        <v>6124</v>
      </c>
      <c r="EC70" s="173">
        <v>44521</v>
      </c>
      <c r="ED70" s="183" t="s">
        <v>6138</v>
      </c>
      <c r="EE70" s="180">
        <v>14000</v>
      </c>
      <c r="EF70" s="183" t="s">
        <v>6123</v>
      </c>
      <c r="EG70" s="183" t="s">
        <v>21</v>
      </c>
      <c r="EH70" s="183">
        <v>2</v>
      </c>
      <c r="EI70" s="183" t="s">
        <v>6137</v>
      </c>
      <c r="EJ70" s="183" t="s">
        <v>6124</v>
      </c>
      <c r="EK70" s="184">
        <v>44521</v>
      </c>
      <c r="EL70" s="182" t="s">
        <v>6140</v>
      </c>
      <c r="EM70" s="172">
        <v>0</v>
      </c>
      <c r="EN70" s="176" t="s">
        <v>6123</v>
      </c>
      <c r="EO70" s="176" t="s">
        <v>21</v>
      </c>
      <c r="EP70" s="176">
        <v>2</v>
      </c>
      <c r="EQ70" s="176" t="s">
        <v>6139</v>
      </c>
      <c r="ER70" s="176" t="s">
        <v>6124</v>
      </c>
      <c r="ES70" s="173">
        <v>44521</v>
      </c>
      <c r="ET70" s="183" t="s">
        <v>6129</v>
      </c>
      <c r="EU70" s="183">
        <v>0</v>
      </c>
      <c r="EV70" s="183" t="s">
        <v>5935</v>
      </c>
      <c r="EW70" s="183" t="s">
        <v>21</v>
      </c>
      <c r="EX70" s="183">
        <v>2</v>
      </c>
      <c r="EY70" s="183" t="s">
        <v>6103</v>
      </c>
      <c r="EZ70" s="183" t="s">
        <v>2074</v>
      </c>
      <c r="FA70" s="184">
        <v>44521</v>
      </c>
      <c r="FB70" s="182" t="s">
        <v>4721</v>
      </c>
      <c r="FC70" s="176">
        <v>1</v>
      </c>
      <c r="FD70" s="176" t="s">
        <v>14</v>
      </c>
      <c r="FE70" s="176" t="s">
        <v>41</v>
      </c>
      <c r="FF70" s="176">
        <v>1</v>
      </c>
      <c r="FG70" s="176" t="s">
        <v>4720</v>
      </c>
      <c r="FH70" s="176" t="s">
        <v>14</v>
      </c>
      <c r="FI70" s="173">
        <v>44388</v>
      </c>
      <c r="FJ70" s="182" t="s">
        <v>7795</v>
      </c>
      <c r="FK70" s="183" t="e">
        <v>#N/A</v>
      </c>
      <c r="FL70" s="183" t="e">
        <v>#N/A</v>
      </c>
      <c r="FM70" s="183" t="e">
        <v>#N/A</v>
      </c>
      <c r="FN70" s="183" t="e">
        <v>#N/A</v>
      </c>
      <c r="FO70" s="183" t="e">
        <v>#N/A</v>
      </c>
      <c r="FP70" s="180" t="e">
        <v>#N/A</v>
      </c>
      <c r="FQ70" s="181" t="e">
        <v>#N/A</v>
      </c>
      <c r="FR70" s="182" t="s">
        <v>7796</v>
      </c>
      <c r="FS70" s="176" t="e">
        <v>#N/A</v>
      </c>
      <c r="FT70" s="176" t="e">
        <v>#N/A</v>
      </c>
      <c r="FU70" s="176" t="e">
        <v>#N/A</v>
      </c>
      <c r="FV70" s="176" t="e">
        <v>#N/A</v>
      </c>
      <c r="FW70" s="176" t="e">
        <v>#N/A</v>
      </c>
      <c r="FX70" s="176" t="e">
        <v>#N/A</v>
      </c>
      <c r="FY70" s="173" t="e">
        <v>#N/A</v>
      </c>
      <c r="FZ70" s="183" t="s">
        <v>3877</v>
      </c>
      <c r="GA70" s="183">
        <v>0</v>
      </c>
      <c r="GB70" s="183" t="s">
        <v>3205</v>
      </c>
      <c r="GC70" s="183" t="s">
        <v>21</v>
      </c>
      <c r="GD70" s="183">
        <v>2</v>
      </c>
      <c r="GE70" s="183" t="s">
        <v>14</v>
      </c>
      <c r="GF70" s="183" t="s">
        <v>14</v>
      </c>
      <c r="GG70" s="184">
        <v>44356</v>
      </c>
      <c r="GH70" s="182" t="s">
        <v>3883</v>
      </c>
      <c r="GI70" s="176">
        <v>0</v>
      </c>
      <c r="GJ70" s="176" t="s">
        <v>3205</v>
      </c>
      <c r="GK70" s="176" t="s">
        <v>21</v>
      </c>
      <c r="GL70" s="176">
        <v>2</v>
      </c>
      <c r="GM70" s="176" t="s">
        <v>14</v>
      </c>
      <c r="GN70" s="176" t="s">
        <v>14</v>
      </c>
      <c r="GO70" s="173">
        <v>44356</v>
      </c>
      <c r="GP70" s="183" t="s">
        <v>3878</v>
      </c>
      <c r="GQ70" s="183">
        <v>0</v>
      </c>
      <c r="GR70" s="183" t="s">
        <v>3205</v>
      </c>
      <c r="GS70" s="183" t="s">
        <v>21</v>
      </c>
      <c r="GT70" s="183">
        <v>2</v>
      </c>
      <c r="GU70" s="183" t="s">
        <v>14</v>
      </c>
      <c r="GV70" s="183" t="s">
        <v>14</v>
      </c>
      <c r="GW70" s="184">
        <v>44356</v>
      </c>
      <c r="GX70" s="182" t="s">
        <v>3884</v>
      </c>
      <c r="GY70" s="176">
        <v>0</v>
      </c>
      <c r="GZ70" s="176" t="s">
        <v>3205</v>
      </c>
      <c r="HA70" s="176" t="s">
        <v>21</v>
      </c>
      <c r="HB70" s="176">
        <v>2</v>
      </c>
      <c r="HC70" s="176" t="s">
        <v>14</v>
      </c>
      <c r="HD70" s="176" t="s">
        <v>14</v>
      </c>
      <c r="HE70" s="173">
        <v>44356</v>
      </c>
      <c r="HF70" s="183" t="s">
        <v>3876</v>
      </c>
      <c r="HG70" s="183">
        <v>0</v>
      </c>
      <c r="HH70" s="183" t="s">
        <v>3205</v>
      </c>
      <c r="HI70" s="183" t="s">
        <v>21</v>
      </c>
      <c r="HJ70" s="183">
        <v>2</v>
      </c>
      <c r="HK70" s="183" t="s">
        <v>14</v>
      </c>
      <c r="HL70" s="183" t="s">
        <v>14</v>
      </c>
      <c r="HM70" s="184">
        <v>44356</v>
      </c>
      <c r="HN70" s="182" t="s">
        <v>3882</v>
      </c>
      <c r="HO70" s="176">
        <v>0</v>
      </c>
      <c r="HP70" s="176" t="s">
        <v>3205</v>
      </c>
      <c r="HQ70" s="176" t="s">
        <v>21</v>
      </c>
      <c r="HR70" s="176">
        <v>2</v>
      </c>
      <c r="HS70" s="176" t="s">
        <v>14</v>
      </c>
      <c r="HT70" s="176" t="s">
        <v>14</v>
      </c>
      <c r="HU70" s="173">
        <v>44356</v>
      </c>
      <c r="HV70" s="183" t="s">
        <v>3879</v>
      </c>
      <c r="HW70" s="183">
        <v>0</v>
      </c>
      <c r="HX70" s="183" t="s">
        <v>3205</v>
      </c>
      <c r="HY70" s="183" t="s">
        <v>21</v>
      </c>
      <c r="HZ70" s="183">
        <v>2</v>
      </c>
      <c r="IA70" s="183" t="s">
        <v>14</v>
      </c>
      <c r="IB70" s="183" t="s">
        <v>14</v>
      </c>
      <c r="IC70" s="184">
        <v>44356</v>
      </c>
      <c r="ID70" s="182" t="s">
        <v>3881</v>
      </c>
      <c r="IE70" s="176">
        <v>0</v>
      </c>
      <c r="IF70" s="176" t="s">
        <v>3205</v>
      </c>
      <c r="IG70" s="176" t="s">
        <v>21</v>
      </c>
      <c r="IH70" s="176">
        <v>2</v>
      </c>
      <c r="II70" s="176" t="s">
        <v>14</v>
      </c>
      <c r="IJ70" s="176" t="s">
        <v>14</v>
      </c>
      <c r="IK70" s="173">
        <v>44356</v>
      </c>
      <c r="IL70" s="183" t="s">
        <v>3880</v>
      </c>
      <c r="IM70" s="183">
        <v>2</v>
      </c>
      <c r="IN70" s="183" t="s">
        <v>3205</v>
      </c>
      <c r="IO70" s="183" t="s">
        <v>21</v>
      </c>
      <c r="IP70" s="183">
        <v>2</v>
      </c>
      <c r="IQ70" s="183" t="s">
        <v>14</v>
      </c>
      <c r="IR70" s="183" t="s">
        <v>14</v>
      </c>
      <c r="IS70" s="184">
        <v>44356</v>
      </c>
    </row>
    <row r="71" spans="1:253" s="276" customFormat="1" ht="12.75" customHeight="1" x14ac:dyDescent="0.25">
      <c r="A71" s="276" t="s">
        <v>266</v>
      </c>
      <c r="B71" s="276" t="s">
        <v>7420</v>
      </c>
      <c r="C71" s="276" t="s">
        <v>267</v>
      </c>
      <c r="D71" s="276" t="s">
        <v>268</v>
      </c>
      <c r="E71" s="276" t="s">
        <v>7037</v>
      </c>
      <c r="F71" s="276" t="s">
        <v>2641</v>
      </c>
      <c r="G71" s="171">
        <v>23800000</v>
      </c>
      <c r="H71" s="172" t="s">
        <v>2638</v>
      </c>
      <c r="I71" s="172" t="s">
        <v>21</v>
      </c>
      <c r="J71" s="172">
        <v>2</v>
      </c>
      <c r="K71" s="172" t="s">
        <v>2640</v>
      </c>
      <c r="L71" s="172" t="s">
        <v>2639</v>
      </c>
      <c r="M71" s="173">
        <v>44225</v>
      </c>
      <c r="N71" s="182" t="s">
        <v>281</v>
      </c>
      <c r="O71" s="174">
        <v>1267000</v>
      </c>
      <c r="P71" s="174" t="s">
        <v>278</v>
      </c>
      <c r="Q71" s="174" t="s">
        <v>41</v>
      </c>
      <c r="R71" s="174">
        <v>1</v>
      </c>
      <c r="S71" s="174" t="s">
        <v>280</v>
      </c>
      <c r="T71" s="174" t="s">
        <v>279</v>
      </c>
      <c r="U71" s="175">
        <v>43508</v>
      </c>
      <c r="V71" s="182" t="s">
        <v>2642</v>
      </c>
      <c r="W71" s="172">
        <v>23800000</v>
      </c>
      <c r="X71" s="172" t="s">
        <v>2638</v>
      </c>
      <c r="Y71" s="172" t="s">
        <v>21</v>
      </c>
      <c r="Z71" s="172">
        <v>2</v>
      </c>
      <c r="AA71" s="172" t="s">
        <v>2640</v>
      </c>
      <c r="AB71" s="172" t="s">
        <v>2639</v>
      </c>
      <c r="AC71" s="173">
        <v>44225</v>
      </c>
      <c r="AD71" s="182" t="s">
        <v>2644</v>
      </c>
      <c r="AE71" s="180">
        <v>3882000</v>
      </c>
      <c r="AF71" s="180" t="s">
        <v>2638</v>
      </c>
      <c r="AG71" s="180" t="s">
        <v>21</v>
      </c>
      <c r="AH71" s="180">
        <v>2</v>
      </c>
      <c r="AI71" s="180" t="s">
        <v>2643</v>
      </c>
      <c r="AJ71" s="180" t="s">
        <v>2639</v>
      </c>
      <c r="AK71" s="181">
        <v>44225</v>
      </c>
      <c r="AL71" s="182" t="s">
        <v>6425</v>
      </c>
      <c r="AM71" s="172">
        <v>565000</v>
      </c>
      <c r="AN71" s="172" t="s">
        <v>5812</v>
      </c>
      <c r="AO71" s="172" t="s">
        <v>41</v>
      </c>
      <c r="AP71" s="172">
        <v>1</v>
      </c>
      <c r="AQ71" s="172" t="s">
        <v>6424</v>
      </c>
      <c r="AR71" s="172" t="s">
        <v>6423</v>
      </c>
      <c r="AS71" s="173">
        <v>44522</v>
      </c>
      <c r="AT71" s="183" t="s">
        <v>277</v>
      </c>
      <c r="AU71" s="180" t="s">
        <v>14</v>
      </c>
      <c r="AV71" s="180">
        <v>0</v>
      </c>
      <c r="AW71" s="180" t="s">
        <v>14</v>
      </c>
      <c r="AX71" s="180" t="s">
        <v>14</v>
      </c>
      <c r="AY71" s="180" t="s">
        <v>255</v>
      </c>
      <c r="AZ71" s="180">
        <v>0</v>
      </c>
      <c r="BA71" s="181">
        <v>43508</v>
      </c>
      <c r="BB71" s="182" t="s">
        <v>276</v>
      </c>
      <c r="BC71" s="172" t="s">
        <v>14</v>
      </c>
      <c r="BD71" s="172">
        <v>0</v>
      </c>
      <c r="BE71" s="172" t="s">
        <v>14</v>
      </c>
      <c r="BF71" s="172" t="s">
        <v>14</v>
      </c>
      <c r="BG71" s="172" t="s">
        <v>255</v>
      </c>
      <c r="BH71" s="172">
        <v>0</v>
      </c>
      <c r="BI71" s="173">
        <v>43508</v>
      </c>
      <c r="BJ71" s="183" t="s">
        <v>6426</v>
      </c>
      <c r="BK71" s="183">
        <v>604</v>
      </c>
      <c r="BL71" s="183" t="s">
        <v>5816</v>
      </c>
      <c r="BM71" s="183" t="s">
        <v>41</v>
      </c>
      <c r="BN71" s="183">
        <v>1</v>
      </c>
      <c r="BO71" s="183" t="s">
        <v>5817</v>
      </c>
      <c r="BP71" s="180" t="s">
        <v>3009</v>
      </c>
      <c r="BQ71" s="184">
        <v>44522</v>
      </c>
      <c r="BR71" s="182" t="s">
        <v>269</v>
      </c>
      <c r="BS71" s="176" t="s">
        <v>14</v>
      </c>
      <c r="BT71" s="176">
        <v>0</v>
      </c>
      <c r="BU71" s="176" t="s">
        <v>14</v>
      </c>
      <c r="BV71" s="176" t="s">
        <v>14</v>
      </c>
      <c r="BW71" s="176" t="s">
        <v>255</v>
      </c>
      <c r="BX71" s="176">
        <v>0</v>
      </c>
      <c r="BY71" s="173">
        <v>43508</v>
      </c>
      <c r="BZ71" s="183" t="s">
        <v>270</v>
      </c>
      <c r="CA71" s="183" t="s">
        <v>14</v>
      </c>
      <c r="CB71" s="183">
        <v>0</v>
      </c>
      <c r="CC71" s="183" t="s">
        <v>14</v>
      </c>
      <c r="CD71" s="183" t="s">
        <v>14</v>
      </c>
      <c r="CE71" s="183" t="s">
        <v>255</v>
      </c>
      <c r="CF71" s="183">
        <v>0</v>
      </c>
      <c r="CG71" s="184">
        <v>43508</v>
      </c>
      <c r="CH71" s="182" t="s">
        <v>7797</v>
      </c>
      <c r="CI71" s="183" t="e">
        <v>#N/A</v>
      </c>
      <c r="CJ71" s="183" t="e">
        <v>#N/A</v>
      </c>
      <c r="CK71" s="183" t="e">
        <v>#N/A</v>
      </c>
      <c r="CL71" s="183" t="e">
        <v>#N/A</v>
      </c>
      <c r="CM71" s="183" t="e">
        <v>#N/A</v>
      </c>
      <c r="CN71" s="183" t="e">
        <v>#N/A</v>
      </c>
      <c r="CO71" s="185" t="e">
        <v>#N/A</v>
      </c>
      <c r="CP71" s="183" t="s">
        <v>275</v>
      </c>
      <c r="CQ71" s="176" t="s">
        <v>14</v>
      </c>
      <c r="CR71" s="176">
        <v>0</v>
      </c>
      <c r="CS71" s="176" t="s">
        <v>14</v>
      </c>
      <c r="CT71" s="176" t="s">
        <v>14</v>
      </c>
      <c r="CU71" s="176" t="s">
        <v>255</v>
      </c>
      <c r="CV71" s="176">
        <v>0</v>
      </c>
      <c r="CW71" s="173">
        <v>43508</v>
      </c>
      <c r="CX71" s="183" t="s">
        <v>2646</v>
      </c>
      <c r="CY71" s="180">
        <v>3821000</v>
      </c>
      <c r="CZ71" s="180" t="s">
        <v>2638</v>
      </c>
      <c r="DA71" s="180" t="s">
        <v>21</v>
      </c>
      <c r="DB71" s="180">
        <v>2</v>
      </c>
      <c r="DC71" s="180" t="s">
        <v>2645</v>
      </c>
      <c r="DD71" s="180" t="s">
        <v>2639</v>
      </c>
      <c r="DE71" s="186">
        <v>44225</v>
      </c>
      <c r="DF71" s="182" t="s">
        <v>2647</v>
      </c>
      <c r="DG71" s="172">
        <v>19918000</v>
      </c>
      <c r="DH71" s="176" t="s">
        <v>2638</v>
      </c>
      <c r="DI71" s="176" t="s">
        <v>21</v>
      </c>
      <c r="DJ71" s="176">
        <v>2</v>
      </c>
      <c r="DK71" s="176" t="s">
        <v>2645</v>
      </c>
      <c r="DL71" s="176" t="s">
        <v>2639</v>
      </c>
      <c r="DM71" s="173">
        <v>44225</v>
      </c>
      <c r="DN71" s="183" t="s">
        <v>2648</v>
      </c>
      <c r="DO71" s="180">
        <v>60000</v>
      </c>
      <c r="DP71" s="183" t="s">
        <v>2638</v>
      </c>
      <c r="DQ71" s="183" t="s">
        <v>21</v>
      </c>
      <c r="DR71" s="183">
        <v>2</v>
      </c>
      <c r="DS71" s="183" t="s">
        <v>2645</v>
      </c>
      <c r="DT71" s="183" t="s">
        <v>2639</v>
      </c>
      <c r="DU71" s="184">
        <v>44225</v>
      </c>
      <c r="DV71" s="182" t="s">
        <v>2649</v>
      </c>
      <c r="DW71" s="172">
        <v>3648000</v>
      </c>
      <c r="DX71" s="176" t="s">
        <v>2638</v>
      </c>
      <c r="DY71" s="176" t="s">
        <v>21</v>
      </c>
      <c r="DZ71" s="176">
        <v>2</v>
      </c>
      <c r="EA71" s="176" t="s">
        <v>2645</v>
      </c>
      <c r="EB71" s="176" t="s">
        <v>2639</v>
      </c>
      <c r="EC71" s="173">
        <v>44225</v>
      </c>
      <c r="ED71" s="183" t="s">
        <v>2650</v>
      </c>
      <c r="EE71" s="180">
        <v>173000</v>
      </c>
      <c r="EF71" s="183" t="s">
        <v>2638</v>
      </c>
      <c r="EG71" s="183" t="s">
        <v>21</v>
      </c>
      <c r="EH71" s="183">
        <v>2</v>
      </c>
      <c r="EI71" s="183" t="s">
        <v>2645</v>
      </c>
      <c r="EJ71" s="183" t="s">
        <v>2639</v>
      </c>
      <c r="EK71" s="184">
        <v>44225</v>
      </c>
      <c r="EL71" s="182" t="s">
        <v>2651</v>
      </c>
      <c r="EM71" s="172">
        <v>0</v>
      </c>
      <c r="EN71" s="176" t="s">
        <v>2638</v>
      </c>
      <c r="EO71" s="176" t="s">
        <v>21</v>
      </c>
      <c r="EP71" s="176">
        <v>2</v>
      </c>
      <c r="EQ71" s="176" t="s">
        <v>2645</v>
      </c>
      <c r="ER71" s="176" t="s">
        <v>2639</v>
      </c>
      <c r="ES71" s="173">
        <v>44225</v>
      </c>
      <c r="ET71" s="183" t="s">
        <v>3046</v>
      </c>
      <c r="EU71" s="183">
        <v>385</v>
      </c>
      <c r="EV71" s="183" t="s">
        <v>3044</v>
      </c>
      <c r="EW71" s="183" t="s">
        <v>59</v>
      </c>
      <c r="EX71" s="183">
        <v>3</v>
      </c>
      <c r="EY71" s="183" t="s">
        <v>3045</v>
      </c>
      <c r="EZ71" s="183" t="s">
        <v>694</v>
      </c>
      <c r="FA71" s="184">
        <v>44281</v>
      </c>
      <c r="FB71" s="182" t="s">
        <v>274</v>
      </c>
      <c r="FC71" s="176">
        <v>5</v>
      </c>
      <c r="FD71" s="176" t="s">
        <v>271</v>
      </c>
      <c r="FE71" s="176" t="s">
        <v>41</v>
      </c>
      <c r="FF71" s="176">
        <v>1</v>
      </c>
      <c r="FG71" s="176" t="s">
        <v>273</v>
      </c>
      <c r="FH71" s="176" t="s">
        <v>272</v>
      </c>
      <c r="FI71" s="173">
        <v>43508</v>
      </c>
      <c r="FJ71" s="182" t="s">
        <v>282</v>
      </c>
      <c r="FK71" s="183" t="s">
        <v>14</v>
      </c>
      <c r="FL71" s="183">
        <v>0</v>
      </c>
      <c r="FM71" s="183" t="s">
        <v>14</v>
      </c>
      <c r="FN71" s="183" t="s">
        <v>14</v>
      </c>
      <c r="FO71" s="183" t="s">
        <v>255</v>
      </c>
      <c r="FP71" s="180">
        <v>0</v>
      </c>
      <c r="FQ71" s="181">
        <v>43508</v>
      </c>
      <c r="FR71" s="182" t="s">
        <v>283</v>
      </c>
      <c r="FS71" s="176" t="s">
        <v>14</v>
      </c>
      <c r="FT71" s="176">
        <v>0</v>
      </c>
      <c r="FU71" s="176" t="s">
        <v>14</v>
      </c>
      <c r="FV71" s="176" t="s">
        <v>14</v>
      </c>
      <c r="FW71" s="176" t="s">
        <v>255</v>
      </c>
      <c r="FX71" s="176">
        <v>0</v>
      </c>
      <c r="FY71" s="173">
        <v>43508</v>
      </c>
      <c r="FZ71" s="183" t="s">
        <v>3886</v>
      </c>
      <c r="GA71" s="183">
        <v>1</v>
      </c>
      <c r="GB71" s="183" t="s">
        <v>3205</v>
      </c>
      <c r="GC71" s="183" t="s">
        <v>21</v>
      </c>
      <c r="GD71" s="183">
        <v>2</v>
      </c>
      <c r="GE71" s="183" t="s">
        <v>14</v>
      </c>
      <c r="GF71" s="183" t="s">
        <v>14</v>
      </c>
      <c r="GG71" s="184">
        <v>44356</v>
      </c>
      <c r="GH71" s="182" t="s">
        <v>3892</v>
      </c>
      <c r="GI71" s="176">
        <v>3</v>
      </c>
      <c r="GJ71" s="176" t="s">
        <v>3205</v>
      </c>
      <c r="GK71" s="176" t="s">
        <v>21</v>
      </c>
      <c r="GL71" s="176">
        <v>2</v>
      </c>
      <c r="GM71" s="176" t="s">
        <v>14</v>
      </c>
      <c r="GN71" s="176" t="s">
        <v>14</v>
      </c>
      <c r="GO71" s="173">
        <v>44356</v>
      </c>
      <c r="GP71" s="183" t="s">
        <v>3887</v>
      </c>
      <c r="GQ71" s="183">
        <v>2</v>
      </c>
      <c r="GR71" s="183" t="s">
        <v>3205</v>
      </c>
      <c r="GS71" s="183" t="s">
        <v>21</v>
      </c>
      <c r="GT71" s="183">
        <v>2</v>
      </c>
      <c r="GU71" s="183" t="s">
        <v>14</v>
      </c>
      <c r="GV71" s="183" t="s">
        <v>14</v>
      </c>
      <c r="GW71" s="184">
        <v>44356</v>
      </c>
      <c r="GX71" s="182" t="s">
        <v>3893</v>
      </c>
      <c r="GY71" s="176">
        <v>0</v>
      </c>
      <c r="GZ71" s="176" t="s">
        <v>3205</v>
      </c>
      <c r="HA71" s="176" t="s">
        <v>21</v>
      </c>
      <c r="HB71" s="176">
        <v>2</v>
      </c>
      <c r="HC71" s="176" t="s">
        <v>14</v>
      </c>
      <c r="HD71" s="176" t="s">
        <v>14</v>
      </c>
      <c r="HE71" s="173">
        <v>44356</v>
      </c>
      <c r="HF71" s="183" t="s">
        <v>3885</v>
      </c>
      <c r="HG71" s="183">
        <v>0</v>
      </c>
      <c r="HH71" s="183" t="s">
        <v>3205</v>
      </c>
      <c r="HI71" s="183" t="s">
        <v>21</v>
      </c>
      <c r="HJ71" s="183">
        <v>2</v>
      </c>
      <c r="HK71" s="183" t="s">
        <v>14</v>
      </c>
      <c r="HL71" s="183" t="s">
        <v>14</v>
      </c>
      <c r="HM71" s="184">
        <v>44356</v>
      </c>
      <c r="HN71" s="182" t="s">
        <v>3891</v>
      </c>
      <c r="HO71" s="176">
        <v>3</v>
      </c>
      <c r="HP71" s="176" t="s">
        <v>3205</v>
      </c>
      <c r="HQ71" s="176" t="s">
        <v>21</v>
      </c>
      <c r="HR71" s="176">
        <v>2</v>
      </c>
      <c r="HS71" s="176" t="s">
        <v>14</v>
      </c>
      <c r="HT71" s="176" t="s">
        <v>14</v>
      </c>
      <c r="HU71" s="173">
        <v>44356</v>
      </c>
      <c r="HV71" s="183" t="s">
        <v>3888</v>
      </c>
      <c r="HW71" s="183">
        <v>3</v>
      </c>
      <c r="HX71" s="183" t="s">
        <v>3205</v>
      </c>
      <c r="HY71" s="183" t="s">
        <v>21</v>
      </c>
      <c r="HZ71" s="183">
        <v>2</v>
      </c>
      <c r="IA71" s="183" t="s">
        <v>14</v>
      </c>
      <c r="IB71" s="183" t="s">
        <v>14</v>
      </c>
      <c r="IC71" s="184">
        <v>44356</v>
      </c>
      <c r="ID71" s="182" t="s">
        <v>3890</v>
      </c>
      <c r="IE71" s="176">
        <v>1</v>
      </c>
      <c r="IF71" s="176" t="s">
        <v>3205</v>
      </c>
      <c r="IG71" s="176" t="s">
        <v>21</v>
      </c>
      <c r="IH71" s="176">
        <v>2</v>
      </c>
      <c r="II71" s="176" t="s">
        <v>14</v>
      </c>
      <c r="IJ71" s="176" t="s">
        <v>14</v>
      </c>
      <c r="IK71" s="173">
        <v>44356</v>
      </c>
      <c r="IL71" s="183" t="s">
        <v>3889</v>
      </c>
      <c r="IM71" s="183">
        <v>3</v>
      </c>
      <c r="IN71" s="183" t="s">
        <v>3205</v>
      </c>
      <c r="IO71" s="183" t="s">
        <v>21</v>
      </c>
      <c r="IP71" s="183">
        <v>2</v>
      </c>
      <c r="IQ71" s="183" t="s">
        <v>14</v>
      </c>
      <c r="IR71" s="183" t="s">
        <v>14</v>
      </c>
      <c r="IS71" s="184">
        <v>44356</v>
      </c>
    </row>
    <row r="72" spans="1:253" s="276" customFormat="1" ht="12.75" customHeight="1" x14ac:dyDescent="0.25">
      <c r="A72" s="276" t="s">
        <v>284</v>
      </c>
      <c r="B72" s="276" t="s">
        <v>7405</v>
      </c>
      <c r="C72" s="276" t="s">
        <v>285</v>
      </c>
      <c r="D72" s="276" t="s">
        <v>268</v>
      </c>
      <c r="E72" s="276" t="s">
        <v>7037</v>
      </c>
      <c r="F72" s="276" t="s">
        <v>2652</v>
      </c>
      <c r="G72" s="171">
        <v>23800000</v>
      </c>
      <c r="H72" s="172" t="s">
        <v>2638</v>
      </c>
      <c r="I72" s="172" t="s">
        <v>21</v>
      </c>
      <c r="J72" s="172">
        <v>2</v>
      </c>
      <c r="K72" s="172" t="s">
        <v>2640</v>
      </c>
      <c r="L72" s="172" t="s">
        <v>2639</v>
      </c>
      <c r="M72" s="173">
        <v>44225</v>
      </c>
      <c r="N72" s="182" t="s">
        <v>290</v>
      </c>
      <c r="O72" s="174">
        <v>156906</v>
      </c>
      <c r="P72" s="174" t="s">
        <v>278</v>
      </c>
      <c r="Q72" s="174" t="s">
        <v>41</v>
      </c>
      <c r="R72" s="174">
        <v>1</v>
      </c>
      <c r="S72" s="174" t="s">
        <v>289</v>
      </c>
      <c r="T72" s="174" t="s">
        <v>279</v>
      </c>
      <c r="U72" s="175">
        <v>43508</v>
      </c>
      <c r="V72" s="182" t="s">
        <v>2654</v>
      </c>
      <c r="W72" s="172">
        <v>949000</v>
      </c>
      <c r="X72" s="172" t="s">
        <v>2638</v>
      </c>
      <c r="Y72" s="172" t="s">
        <v>21</v>
      </c>
      <c r="Z72" s="172">
        <v>2</v>
      </c>
      <c r="AA72" s="172" t="s">
        <v>2653</v>
      </c>
      <c r="AB72" s="172" t="s">
        <v>2639</v>
      </c>
      <c r="AC72" s="173">
        <v>44225</v>
      </c>
      <c r="AD72" s="182" t="s">
        <v>2656</v>
      </c>
      <c r="AE72" s="180">
        <v>293000</v>
      </c>
      <c r="AF72" s="180" t="s">
        <v>2638</v>
      </c>
      <c r="AG72" s="180" t="s">
        <v>21</v>
      </c>
      <c r="AH72" s="180">
        <v>2</v>
      </c>
      <c r="AI72" s="180" t="s">
        <v>2655</v>
      </c>
      <c r="AJ72" s="180" t="s">
        <v>2639</v>
      </c>
      <c r="AK72" s="181">
        <v>44225</v>
      </c>
      <c r="AL72" s="182" t="s">
        <v>5526</v>
      </c>
      <c r="AM72" s="172">
        <v>243000</v>
      </c>
      <c r="AN72" s="172" t="s">
        <v>5245</v>
      </c>
      <c r="AO72" s="172" t="s">
        <v>41</v>
      </c>
      <c r="AP72" s="172">
        <v>1</v>
      </c>
      <c r="AQ72" s="172" t="s">
        <v>5525</v>
      </c>
      <c r="AR72" s="172" t="s">
        <v>5520</v>
      </c>
      <c r="AS72" s="173">
        <v>44468</v>
      </c>
      <c r="AT72" s="183" t="s">
        <v>1880</v>
      </c>
      <c r="AU72" s="180">
        <v>141012</v>
      </c>
      <c r="AV72" s="180" t="s">
        <v>1877</v>
      </c>
      <c r="AW72" s="180" t="s">
        <v>21</v>
      </c>
      <c r="AX72" s="180">
        <v>2</v>
      </c>
      <c r="AY72" s="180" t="s">
        <v>1879</v>
      </c>
      <c r="AZ72" s="180" t="s">
        <v>1878</v>
      </c>
      <c r="BA72" s="181">
        <v>43951</v>
      </c>
      <c r="BB72" s="182" t="s">
        <v>288</v>
      </c>
      <c r="BC72" s="172" t="s">
        <v>14</v>
      </c>
      <c r="BD72" s="172">
        <v>0</v>
      </c>
      <c r="BE72" s="172" t="s">
        <v>14</v>
      </c>
      <c r="BF72" s="172" t="s">
        <v>14</v>
      </c>
      <c r="BG72" s="172" t="s">
        <v>255</v>
      </c>
      <c r="BH72" s="172">
        <v>0</v>
      </c>
      <c r="BI72" s="173">
        <v>43508</v>
      </c>
      <c r="BJ72" s="183" t="s">
        <v>5527</v>
      </c>
      <c r="BK72" s="183">
        <v>148</v>
      </c>
      <c r="BL72" s="183" t="s">
        <v>5418</v>
      </c>
      <c r="BM72" s="183" t="s">
        <v>41</v>
      </c>
      <c r="BN72" s="183">
        <v>1</v>
      </c>
      <c r="BO72" s="183" t="s">
        <v>5523</v>
      </c>
      <c r="BP72" s="180" t="s">
        <v>3009</v>
      </c>
      <c r="BQ72" s="184">
        <v>44468</v>
      </c>
      <c r="BR72" s="182" t="s">
        <v>959</v>
      </c>
      <c r="BS72" s="176" t="s">
        <v>14</v>
      </c>
      <c r="BT72" s="176">
        <v>0</v>
      </c>
      <c r="BU72" s="176" t="s">
        <v>21</v>
      </c>
      <c r="BV72" s="176">
        <v>2</v>
      </c>
      <c r="BW72" s="176" t="s">
        <v>958</v>
      </c>
      <c r="BX72" s="176" t="s">
        <v>694</v>
      </c>
      <c r="BY72" s="173">
        <v>43552</v>
      </c>
      <c r="BZ72" s="183" t="s">
        <v>960</v>
      </c>
      <c r="CA72" s="183" t="s">
        <v>14</v>
      </c>
      <c r="CB72" s="183">
        <v>0</v>
      </c>
      <c r="CC72" s="183" t="s">
        <v>21</v>
      </c>
      <c r="CD72" s="183">
        <v>2</v>
      </c>
      <c r="CE72" s="183" t="s">
        <v>958</v>
      </c>
      <c r="CF72" s="183" t="s">
        <v>694</v>
      </c>
      <c r="CG72" s="184">
        <v>43552</v>
      </c>
      <c r="CH72" s="182" t="s">
        <v>7798</v>
      </c>
      <c r="CI72" s="183" t="e">
        <v>#N/A</v>
      </c>
      <c r="CJ72" s="183" t="e">
        <v>#N/A</v>
      </c>
      <c r="CK72" s="183" t="e">
        <v>#N/A</v>
      </c>
      <c r="CL72" s="183" t="e">
        <v>#N/A</v>
      </c>
      <c r="CM72" s="183" t="e">
        <v>#N/A</v>
      </c>
      <c r="CN72" s="183" t="e">
        <v>#N/A</v>
      </c>
      <c r="CO72" s="185" t="e">
        <v>#N/A</v>
      </c>
      <c r="CP72" s="183" t="s">
        <v>287</v>
      </c>
      <c r="CQ72" s="176" t="s">
        <v>14</v>
      </c>
      <c r="CR72" s="176">
        <v>0</v>
      </c>
      <c r="CS72" s="176" t="s">
        <v>14</v>
      </c>
      <c r="CT72" s="176" t="s">
        <v>14</v>
      </c>
      <c r="CU72" s="176" t="s">
        <v>255</v>
      </c>
      <c r="CV72" s="176">
        <v>0</v>
      </c>
      <c r="CW72" s="173">
        <v>43508</v>
      </c>
      <c r="CX72" s="183" t="s">
        <v>2657</v>
      </c>
      <c r="CY72" s="180">
        <v>292000</v>
      </c>
      <c r="CZ72" s="180" t="s">
        <v>2638</v>
      </c>
      <c r="DA72" s="180" t="s">
        <v>59</v>
      </c>
      <c r="DB72" s="180">
        <v>3</v>
      </c>
      <c r="DC72" s="180" t="s">
        <v>2645</v>
      </c>
      <c r="DD72" s="180" t="s">
        <v>2639</v>
      </c>
      <c r="DE72" s="186">
        <v>44225</v>
      </c>
      <c r="DF72" s="182" t="s">
        <v>2658</v>
      </c>
      <c r="DG72" s="172">
        <v>656000</v>
      </c>
      <c r="DH72" s="176" t="s">
        <v>2638</v>
      </c>
      <c r="DI72" s="176" t="s">
        <v>59</v>
      </c>
      <c r="DJ72" s="176">
        <v>3</v>
      </c>
      <c r="DK72" s="176" t="s">
        <v>2645</v>
      </c>
      <c r="DL72" s="176" t="s">
        <v>2639</v>
      </c>
      <c r="DM72" s="173">
        <v>44225</v>
      </c>
      <c r="DN72" s="183" t="s">
        <v>2659</v>
      </c>
      <c r="DO72" s="180">
        <v>1000</v>
      </c>
      <c r="DP72" s="183" t="s">
        <v>2638</v>
      </c>
      <c r="DQ72" s="183" t="s">
        <v>59</v>
      </c>
      <c r="DR72" s="183">
        <v>3</v>
      </c>
      <c r="DS72" s="183" t="s">
        <v>2645</v>
      </c>
      <c r="DT72" s="183" t="s">
        <v>2639</v>
      </c>
      <c r="DU72" s="184">
        <v>44225</v>
      </c>
      <c r="DV72" s="182" t="s">
        <v>2660</v>
      </c>
      <c r="DW72" s="172">
        <v>272000</v>
      </c>
      <c r="DX72" s="176" t="s">
        <v>2638</v>
      </c>
      <c r="DY72" s="176" t="s">
        <v>59</v>
      </c>
      <c r="DZ72" s="176">
        <v>3</v>
      </c>
      <c r="EA72" s="176" t="s">
        <v>2645</v>
      </c>
      <c r="EB72" s="176" t="s">
        <v>2639</v>
      </c>
      <c r="EC72" s="173">
        <v>44225</v>
      </c>
      <c r="ED72" s="183" t="s">
        <v>2661</v>
      </c>
      <c r="EE72" s="180">
        <v>20000</v>
      </c>
      <c r="EF72" s="183" t="s">
        <v>2638</v>
      </c>
      <c r="EG72" s="183" t="s">
        <v>59</v>
      </c>
      <c r="EH72" s="183">
        <v>3</v>
      </c>
      <c r="EI72" s="183" t="s">
        <v>2645</v>
      </c>
      <c r="EJ72" s="183" t="s">
        <v>2639</v>
      </c>
      <c r="EK72" s="184">
        <v>44225</v>
      </c>
      <c r="EL72" s="182" t="s">
        <v>2662</v>
      </c>
      <c r="EM72" s="172">
        <v>0</v>
      </c>
      <c r="EN72" s="176" t="s">
        <v>2638</v>
      </c>
      <c r="EO72" s="176" t="s">
        <v>59</v>
      </c>
      <c r="EP72" s="176">
        <v>3</v>
      </c>
      <c r="EQ72" s="176" t="s">
        <v>2645</v>
      </c>
      <c r="ER72" s="176" t="s">
        <v>2639</v>
      </c>
      <c r="ES72" s="173">
        <v>44225</v>
      </c>
      <c r="ET72" s="183" t="s">
        <v>3047</v>
      </c>
      <c r="EU72" s="183">
        <v>385</v>
      </c>
      <c r="EV72" s="183" t="s">
        <v>3044</v>
      </c>
      <c r="EW72" s="183" t="s">
        <v>59</v>
      </c>
      <c r="EX72" s="183">
        <v>3</v>
      </c>
      <c r="EY72" s="183" t="s">
        <v>3045</v>
      </c>
      <c r="EZ72" s="183" t="s">
        <v>694</v>
      </c>
      <c r="FA72" s="184">
        <v>44281</v>
      </c>
      <c r="FB72" s="182" t="s">
        <v>286</v>
      </c>
      <c r="FC72" s="176">
        <v>5</v>
      </c>
      <c r="FD72" s="176" t="s">
        <v>271</v>
      </c>
      <c r="FE72" s="176" t="s">
        <v>41</v>
      </c>
      <c r="FF72" s="176">
        <v>1</v>
      </c>
      <c r="FG72" s="176" t="s">
        <v>273</v>
      </c>
      <c r="FH72" s="176" t="s">
        <v>272</v>
      </c>
      <c r="FI72" s="173">
        <v>43508</v>
      </c>
      <c r="FJ72" s="182" t="s">
        <v>291</v>
      </c>
      <c r="FK72" s="183" t="s">
        <v>14</v>
      </c>
      <c r="FL72" s="183">
        <v>0</v>
      </c>
      <c r="FM72" s="183" t="s">
        <v>14</v>
      </c>
      <c r="FN72" s="183" t="s">
        <v>14</v>
      </c>
      <c r="FO72" s="183" t="s">
        <v>255</v>
      </c>
      <c r="FP72" s="180">
        <v>0</v>
      </c>
      <c r="FQ72" s="181">
        <v>43508</v>
      </c>
      <c r="FR72" s="182" t="s">
        <v>292</v>
      </c>
      <c r="FS72" s="176" t="s">
        <v>14</v>
      </c>
      <c r="FT72" s="176">
        <v>0</v>
      </c>
      <c r="FU72" s="176" t="s">
        <v>14</v>
      </c>
      <c r="FV72" s="176" t="s">
        <v>14</v>
      </c>
      <c r="FW72" s="176" t="s">
        <v>255</v>
      </c>
      <c r="FX72" s="176">
        <v>0</v>
      </c>
      <c r="FY72" s="173">
        <v>43508</v>
      </c>
      <c r="FZ72" s="183" t="s">
        <v>3895</v>
      </c>
      <c r="GA72" s="183">
        <v>1</v>
      </c>
      <c r="GB72" s="183" t="s">
        <v>3205</v>
      </c>
      <c r="GC72" s="183" t="s">
        <v>21</v>
      </c>
      <c r="GD72" s="183">
        <v>2</v>
      </c>
      <c r="GE72" s="183" t="s">
        <v>14</v>
      </c>
      <c r="GF72" s="183" t="s">
        <v>14</v>
      </c>
      <c r="GG72" s="184">
        <v>44356</v>
      </c>
      <c r="GH72" s="182" t="s">
        <v>3901</v>
      </c>
      <c r="GI72" s="176">
        <v>3</v>
      </c>
      <c r="GJ72" s="176" t="s">
        <v>3205</v>
      </c>
      <c r="GK72" s="176" t="s">
        <v>21</v>
      </c>
      <c r="GL72" s="176">
        <v>2</v>
      </c>
      <c r="GM72" s="176" t="s">
        <v>14</v>
      </c>
      <c r="GN72" s="176" t="s">
        <v>14</v>
      </c>
      <c r="GO72" s="173">
        <v>44356</v>
      </c>
      <c r="GP72" s="183" t="s">
        <v>3896</v>
      </c>
      <c r="GQ72" s="183">
        <v>2</v>
      </c>
      <c r="GR72" s="183" t="s">
        <v>3205</v>
      </c>
      <c r="GS72" s="183" t="s">
        <v>21</v>
      </c>
      <c r="GT72" s="183">
        <v>2</v>
      </c>
      <c r="GU72" s="183" t="s">
        <v>14</v>
      </c>
      <c r="GV72" s="183" t="s">
        <v>14</v>
      </c>
      <c r="GW72" s="184">
        <v>44356</v>
      </c>
      <c r="GX72" s="182" t="s">
        <v>3902</v>
      </c>
      <c r="GY72" s="176">
        <v>0</v>
      </c>
      <c r="GZ72" s="176" t="s">
        <v>3205</v>
      </c>
      <c r="HA72" s="176" t="s">
        <v>21</v>
      </c>
      <c r="HB72" s="176">
        <v>2</v>
      </c>
      <c r="HC72" s="176" t="s">
        <v>14</v>
      </c>
      <c r="HD72" s="176" t="s">
        <v>14</v>
      </c>
      <c r="HE72" s="173">
        <v>44356</v>
      </c>
      <c r="HF72" s="183" t="s">
        <v>3894</v>
      </c>
      <c r="HG72" s="183">
        <v>0</v>
      </c>
      <c r="HH72" s="183" t="s">
        <v>3205</v>
      </c>
      <c r="HI72" s="183" t="s">
        <v>21</v>
      </c>
      <c r="HJ72" s="183">
        <v>2</v>
      </c>
      <c r="HK72" s="183" t="s">
        <v>14</v>
      </c>
      <c r="HL72" s="183" t="s">
        <v>14</v>
      </c>
      <c r="HM72" s="184">
        <v>44356</v>
      </c>
      <c r="HN72" s="182" t="s">
        <v>3900</v>
      </c>
      <c r="HO72" s="176">
        <v>3</v>
      </c>
      <c r="HP72" s="176" t="s">
        <v>3205</v>
      </c>
      <c r="HQ72" s="176" t="s">
        <v>21</v>
      </c>
      <c r="HR72" s="176">
        <v>2</v>
      </c>
      <c r="HS72" s="176" t="s">
        <v>14</v>
      </c>
      <c r="HT72" s="176" t="s">
        <v>14</v>
      </c>
      <c r="HU72" s="173">
        <v>44356</v>
      </c>
      <c r="HV72" s="183" t="s">
        <v>3897</v>
      </c>
      <c r="HW72" s="183">
        <v>3</v>
      </c>
      <c r="HX72" s="183" t="s">
        <v>3205</v>
      </c>
      <c r="HY72" s="183" t="s">
        <v>21</v>
      </c>
      <c r="HZ72" s="183">
        <v>2</v>
      </c>
      <c r="IA72" s="183" t="s">
        <v>14</v>
      </c>
      <c r="IB72" s="183" t="s">
        <v>14</v>
      </c>
      <c r="IC72" s="184">
        <v>44356</v>
      </c>
      <c r="ID72" s="182" t="s">
        <v>3899</v>
      </c>
      <c r="IE72" s="176">
        <v>1</v>
      </c>
      <c r="IF72" s="176" t="s">
        <v>3205</v>
      </c>
      <c r="IG72" s="176" t="s">
        <v>21</v>
      </c>
      <c r="IH72" s="176">
        <v>2</v>
      </c>
      <c r="II72" s="176" t="s">
        <v>14</v>
      </c>
      <c r="IJ72" s="176" t="s">
        <v>14</v>
      </c>
      <c r="IK72" s="173">
        <v>44356</v>
      </c>
      <c r="IL72" s="183" t="s">
        <v>3898</v>
      </c>
      <c r="IM72" s="183">
        <v>3</v>
      </c>
      <c r="IN72" s="183" t="s">
        <v>3205</v>
      </c>
      <c r="IO72" s="183" t="s">
        <v>21</v>
      </c>
      <c r="IP72" s="183">
        <v>2</v>
      </c>
      <c r="IQ72" s="183" t="s">
        <v>14</v>
      </c>
      <c r="IR72" s="183" t="s">
        <v>14</v>
      </c>
      <c r="IS72" s="184">
        <v>44356</v>
      </c>
    </row>
    <row r="73" spans="1:253" s="276" customFormat="1" ht="12.75" customHeight="1" x14ac:dyDescent="0.25">
      <c r="A73" s="276" t="s">
        <v>293</v>
      </c>
      <c r="B73" s="276" t="s">
        <v>7405</v>
      </c>
      <c r="C73" s="276" t="s">
        <v>294</v>
      </c>
      <c r="D73" s="276" t="s">
        <v>268</v>
      </c>
      <c r="E73" s="276" t="s">
        <v>7037</v>
      </c>
      <c r="F73" s="276" t="s">
        <v>2663</v>
      </c>
      <c r="G73" s="171">
        <v>23800000</v>
      </c>
      <c r="H73" s="172" t="s">
        <v>2638</v>
      </c>
      <c r="I73" s="172" t="s">
        <v>21</v>
      </c>
      <c r="J73" s="172">
        <v>2</v>
      </c>
      <c r="K73" s="172" t="s">
        <v>2640</v>
      </c>
      <c r="L73" s="172" t="s">
        <v>2639</v>
      </c>
      <c r="M73" s="173">
        <v>44225</v>
      </c>
      <c r="N73" s="182" t="s">
        <v>304</v>
      </c>
      <c r="O73" s="174">
        <v>210600</v>
      </c>
      <c r="P73" s="174" t="s">
        <v>301</v>
      </c>
      <c r="Q73" s="174" t="s">
        <v>21</v>
      </c>
      <c r="R73" s="174">
        <v>2</v>
      </c>
      <c r="S73" s="174" t="s">
        <v>303</v>
      </c>
      <c r="T73" s="174" t="s">
        <v>302</v>
      </c>
      <c r="U73" s="175">
        <v>43508</v>
      </c>
      <c r="V73" s="182" t="s">
        <v>2665</v>
      </c>
      <c r="W73" s="172">
        <v>8400000</v>
      </c>
      <c r="X73" s="172" t="s">
        <v>2638</v>
      </c>
      <c r="Y73" s="172" t="s">
        <v>21</v>
      </c>
      <c r="Z73" s="172">
        <v>2</v>
      </c>
      <c r="AA73" s="172" t="s">
        <v>2664</v>
      </c>
      <c r="AB73" s="172" t="s">
        <v>2639</v>
      </c>
      <c r="AC73" s="173">
        <v>44225</v>
      </c>
      <c r="AD73" s="182" t="s">
        <v>2666</v>
      </c>
      <c r="AE73" s="180">
        <v>1356000</v>
      </c>
      <c r="AF73" s="180" t="s">
        <v>2638</v>
      </c>
      <c r="AG73" s="180" t="s">
        <v>21</v>
      </c>
      <c r="AH73" s="180">
        <v>2</v>
      </c>
      <c r="AI73" s="180" t="s">
        <v>2655</v>
      </c>
      <c r="AJ73" s="180" t="s">
        <v>2639</v>
      </c>
      <c r="AK73" s="181">
        <v>44225</v>
      </c>
      <c r="AL73" s="182" t="s">
        <v>5522</v>
      </c>
      <c r="AM73" s="172">
        <v>202000</v>
      </c>
      <c r="AN73" s="172" t="s">
        <v>5245</v>
      </c>
      <c r="AO73" s="172" t="s">
        <v>41</v>
      </c>
      <c r="AP73" s="172">
        <v>1</v>
      </c>
      <c r="AQ73" s="172" t="s">
        <v>5521</v>
      </c>
      <c r="AR73" s="172" t="s">
        <v>5520</v>
      </c>
      <c r="AS73" s="173">
        <v>44468</v>
      </c>
      <c r="AT73" s="183" t="s">
        <v>300</v>
      </c>
      <c r="AU73" s="180" t="s">
        <v>14</v>
      </c>
      <c r="AV73" s="180">
        <v>0</v>
      </c>
      <c r="AW73" s="180" t="s">
        <v>21</v>
      </c>
      <c r="AX73" s="180">
        <v>2</v>
      </c>
      <c r="AY73" s="180" t="s">
        <v>255</v>
      </c>
      <c r="AZ73" s="180">
        <v>0</v>
      </c>
      <c r="BA73" s="181">
        <v>43508</v>
      </c>
      <c r="BB73" s="182" t="s">
        <v>299</v>
      </c>
      <c r="BC73" s="172" t="s">
        <v>14</v>
      </c>
      <c r="BD73" s="172">
        <v>0</v>
      </c>
      <c r="BE73" s="172" t="s">
        <v>21</v>
      </c>
      <c r="BF73" s="172">
        <v>2</v>
      </c>
      <c r="BG73" s="172" t="s">
        <v>255</v>
      </c>
      <c r="BH73" s="172">
        <v>0</v>
      </c>
      <c r="BI73" s="173">
        <v>43508</v>
      </c>
      <c r="BJ73" s="183" t="s">
        <v>5524</v>
      </c>
      <c r="BK73" s="183">
        <v>415</v>
      </c>
      <c r="BL73" s="183" t="s">
        <v>5418</v>
      </c>
      <c r="BM73" s="183" t="s">
        <v>41</v>
      </c>
      <c r="BN73" s="183">
        <v>1</v>
      </c>
      <c r="BO73" s="183" t="s">
        <v>5523</v>
      </c>
      <c r="BP73" s="180" t="s">
        <v>3009</v>
      </c>
      <c r="BQ73" s="184">
        <v>44468</v>
      </c>
      <c r="BR73" s="182" t="s">
        <v>295</v>
      </c>
      <c r="BS73" s="176" t="s">
        <v>14</v>
      </c>
      <c r="BT73" s="176">
        <v>0</v>
      </c>
      <c r="BU73" s="176" t="s">
        <v>21</v>
      </c>
      <c r="BV73" s="176">
        <v>2</v>
      </c>
      <c r="BW73" s="176" t="s">
        <v>255</v>
      </c>
      <c r="BX73" s="176">
        <v>0</v>
      </c>
      <c r="BY73" s="173">
        <v>43508</v>
      </c>
      <c r="BZ73" s="183" t="s">
        <v>296</v>
      </c>
      <c r="CA73" s="183" t="s">
        <v>14</v>
      </c>
      <c r="CB73" s="183">
        <v>0</v>
      </c>
      <c r="CC73" s="183" t="s">
        <v>14</v>
      </c>
      <c r="CD73" s="183" t="s">
        <v>14</v>
      </c>
      <c r="CE73" s="183" t="s">
        <v>255</v>
      </c>
      <c r="CF73" s="183">
        <v>0</v>
      </c>
      <c r="CG73" s="184">
        <v>43508</v>
      </c>
      <c r="CH73" s="182" t="s">
        <v>7799</v>
      </c>
      <c r="CI73" s="183" t="e">
        <v>#N/A</v>
      </c>
      <c r="CJ73" s="183" t="e">
        <v>#N/A</v>
      </c>
      <c r="CK73" s="183" t="e">
        <v>#N/A</v>
      </c>
      <c r="CL73" s="183" t="e">
        <v>#N/A</v>
      </c>
      <c r="CM73" s="183" t="e">
        <v>#N/A</v>
      </c>
      <c r="CN73" s="183" t="e">
        <v>#N/A</v>
      </c>
      <c r="CO73" s="185" t="e">
        <v>#N/A</v>
      </c>
      <c r="CP73" s="183" t="s">
        <v>298</v>
      </c>
      <c r="CQ73" s="176" t="s">
        <v>14</v>
      </c>
      <c r="CR73" s="176">
        <v>0</v>
      </c>
      <c r="CS73" s="176" t="s">
        <v>21</v>
      </c>
      <c r="CT73" s="176">
        <v>2</v>
      </c>
      <c r="CU73" s="176" t="s">
        <v>255</v>
      </c>
      <c r="CV73" s="176">
        <v>0</v>
      </c>
      <c r="CW73" s="173">
        <v>43508</v>
      </c>
      <c r="CX73" s="183" t="s">
        <v>2667</v>
      </c>
      <c r="CY73" s="180">
        <v>1346000</v>
      </c>
      <c r="CZ73" s="180" t="s">
        <v>2638</v>
      </c>
      <c r="DA73" s="180" t="s">
        <v>59</v>
      </c>
      <c r="DB73" s="180">
        <v>3</v>
      </c>
      <c r="DC73" s="180" t="s">
        <v>2645</v>
      </c>
      <c r="DD73" s="180" t="s">
        <v>2639</v>
      </c>
      <c r="DE73" s="186">
        <v>44225</v>
      </c>
      <c r="DF73" s="182" t="s">
        <v>2668</v>
      </c>
      <c r="DG73" s="172">
        <v>7044000</v>
      </c>
      <c r="DH73" s="176" t="s">
        <v>2638</v>
      </c>
      <c r="DI73" s="176" t="s">
        <v>59</v>
      </c>
      <c r="DJ73" s="176">
        <v>3</v>
      </c>
      <c r="DK73" s="176" t="s">
        <v>2645</v>
      </c>
      <c r="DL73" s="176" t="s">
        <v>2639</v>
      </c>
      <c r="DM73" s="173">
        <v>44225</v>
      </c>
      <c r="DN73" s="183" t="s">
        <v>2669</v>
      </c>
      <c r="DO73" s="180">
        <v>9000</v>
      </c>
      <c r="DP73" s="183" t="s">
        <v>2638</v>
      </c>
      <c r="DQ73" s="183" t="s">
        <v>59</v>
      </c>
      <c r="DR73" s="183">
        <v>3</v>
      </c>
      <c r="DS73" s="183" t="s">
        <v>2645</v>
      </c>
      <c r="DT73" s="183" t="s">
        <v>2639</v>
      </c>
      <c r="DU73" s="184">
        <v>44225</v>
      </c>
      <c r="DV73" s="182" t="s">
        <v>2670</v>
      </c>
      <c r="DW73" s="172">
        <v>1310000</v>
      </c>
      <c r="DX73" s="176" t="s">
        <v>2638</v>
      </c>
      <c r="DY73" s="176" t="s">
        <v>59</v>
      </c>
      <c r="DZ73" s="176">
        <v>3</v>
      </c>
      <c r="EA73" s="176" t="s">
        <v>2645</v>
      </c>
      <c r="EB73" s="176" t="s">
        <v>2639</v>
      </c>
      <c r="EC73" s="173">
        <v>44225</v>
      </c>
      <c r="ED73" s="183" t="s">
        <v>2671</v>
      </c>
      <c r="EE73" s="180">
        <v>36000</v>
      </c>
      <c r="EF73" s="183" t="s">
        <v>2638</v>
      </c>
      <c r="EG73" s="183" t="s">
        <v>59</v>
      </c>
      <c r="EH73" s="183">
        <v>3</v>
      </c>
      <c r="EI73" s="183" t="s">
        <v>2645</v>
      </c>
      <c r="EJ73" s="183" t="s">
        <v>2639</v>
      </c>
      <c r="EK73" s="184">
        <v>44225</v>
      </c>
      <c r="EL73" s="182" t="s">
        <v>2672</v>
      </c>
      <c r="EM73" s="172">
        <v>0</v>
      </c>
      <c r="EN73" s="176" t="s">
        <v>2638</v>
      </c>
      <c r="EO73" s="176" t="s">
        <v>59</v>
      </c>
      <c r="EP73" s="176">
        <v>3</v>
      </c>
      <c r="EQ73" s="176" t="s">
        <v>2645</v>
      </c>
      <c r="ER73" s="176" t="s">
        <v>2639</v>
      </c>
      <c r="ES73" s="173">
        <v>44225</v>
      </c>
      <c r="ET73" s="183" t="s">
        <v>3048</v>
      </c>
      <c r="EU73" s="183">
        <v>385</v>
      </c>
      <c r="EV73" s="183" t="s">
        <v>3044</v>
      </c>
      <c r="EW73" s="183" t="s">
        <v>59</v>
      </c>
      <c r="EX73" s="183">
        <v>3</v>
      </c>
      <c r="EY73" s="183" t="s">
        <v>3045</v>
      </c>
      <c r="EZ73" s="183" t="s">
        <v>694</v>
      </c>
      <c r="FA73" s="184">
        <v>44281</v>
      </c>
      <c r="FB73" s="182" t="s">
        <v>297</v>
      </c>
      <c r="FC73" s="176">
        <v>5</v>
      </c>
      <c r="FD73" s="176" t="s">
        <v>271</v>
      </c>
      <c r="FE73" s="176" t="s">
        <v>21</v>
      </c>
      <c r="FF73" s="176">
        <v>2</v>
      </c>
      <c r="FG73" s="176" t="s">
        <v>273</v>
      </c>
      <c r="FH73" s="176" t="s">
        <v>272</v>
      </c>
      <c r="FI73" s="173">
        <v>43508</v>
      </c>
      <c r="FJ73" s="182" t="s">
        <v>305</v>
      </c>
      <c r="FK73" s="183" t="s">
        <v>14</v>
      </c>
      <c r="FL73" s="183">
        <v>0</v>
      </c>
      <c r="FM73" s="183" t="s">
        <v>21</v>
      </c>
      <c r="FN73" s="183">
        <v>2</v>
      </c>
      <c r="FO73" s="183" t="s">
        <v>255</v>
      </c>
      <c r="FP73" s="180">
        <v>0</v>
      </c>
      <c r="FQ73" s="181">
        <v>43508</v>
      </c>
      <c r="FR73" s="182" t="s">
        <v>306</v>
      </c>
      <c r="FS73" s="176" t="s">
        <v>14</v>
      </c>
      <c r="FT73" s="176">
        <v>0</v>
      </c>
      <c r="FU73" s="176" t="s">
        <v>21</v>
      </c>
      <c r="FV73" s="176">
        <v>2</v>
      </c>
      <c r="FW73" s="176" t="s">
        <v>255</v>
      </c>
      <c r="FX73" s="176">
        <v>0</v>
      </c>
      <c r="FY73" s="173">
        <v>43508</v>
      </c>
      <c r="FZ73" s="183" t="s">
        <v>3904</v>
      </c>
      <c r="GA73" s="183">
        <v>1</v>
      </c>
      <c r="GB73" s="183" t="s">
        <v>3205</v>
      </c>
      <c r="GC73" s="183" t="s">
        <v>21</v>
      </c>
      <c r="GD73" s="183">
        <v>2</v>
      </c>
      <c r="GE73" s="183" t="s">
        <v>14</v>
      </c>
      <c r="GF73" s="183" t="s">
        <v>14</v>
      </c>
      <c r="GG73" s="184">
        <v>44356</v>
      </c>
      <c r="GH73" s="182" t="s">
        <v>3910</v>
      </c>
      <c r="GI73" s="176">
        <v>3</v>
      </c>
      <c r="GJ73" s="176" t="s">
        <v>3205</v>
      </c>
      <c r="GK73" s="176" t="s">
        <v>21</v>
      </c>
      <c r="GL73" s="176">
        <v>2</v>
      </c>
      <c r="GM73" s="176" t="s">
        <v>14</v>
      </c>
      <c r="GN73" s="176" t="s">
        <v>14</v>
      </c>
      <c r="GO73" s="173">
        <v>44356</v>
      </c>
      <c r="GP73" s="183" t="s">
        <v>3905</v>
      </c>
      <c r="GQ73" s="183">
        <v>2</v>
      </c>
      <c r="GR73" s="183" t="s">
        <v>3205</v>
      </c>
      <c r="GS73" s="183" t="s">
        <v>21</v>
      </c>
      <c r="GT73" s="183">
        <v>2</v>
      </c>
      <c r="GU73" s="183" t="s">
        <v>14</v>
      </c>
      <c r="GV73" s="183" t="s">
        <v>14</v>
      </c>
      <c r="GW73" s="184">
        <v>44356</v>
      </c>
      <c r="GX73" s="182" t="s">
        <v>3911</v>
      </c>
      <c r="GY73" s="176">
        <v>1</v>
      </c>
      <c r="GZ73" s="176" t="s">
        <v>3205</v>
      </c>
      <c r="HA73" s="176" t="s">
        <v>21</v>
      </c>
      <c r="HB73" s="176">
        <v>2</v>
      </c>
      <c r="HC73" s="176" t="s">
        <v>14</v>
      </c>
      <c r="HD73" s="176" t="s">
        <v>14</v>
      </c>
      <c r="HE73" s="173">
        <v>44356</v>
      </c>
      <c r="HF73" s="183" t="s">
        <v>3903</v>
      </c>
      <c r="HG73" s="183">
        <v>0</v>
      </c>
      <c r="HH73" s="183" t="s">
        <v>3205</v>
      </c>
      <c r="HI73" s="183" t="s">
        <v>21</v>
      </c>
      <c r="HJ73" s="183">
        <v>2</v>
      </c>
      <c r="HK73" s="183" t="s">
        <v>14</v>
      </c>
      <c r="HL73" s="183" t="s">
        <v>14</v>
      </c>
      <c r="HM73" s="184">
        <v>44356</v>
      </c>
      <c r="HN73" s="182" t="s">
        <v>3909</v>
      </c>
      <c r="HO73" s="176">
        <v>3</v>
      </c>
      <c r="HP73" s="176" t="s">
        <v>3205</v>
      </c>
      <c r="HQ73" s="176" t="s">
        <v>21</v>
      </c>
      <c r="HR73" s="176">
        <v>2</v>
      </c>
      <c r="HS73" s="176" t="s">
        <v>14</v>
      </c>
      <c r="HT73" s="176" t="s">
        <v>14</v>
      </c>
      <c r="HU73" s="173">
        <v>44356</v>
      </c>
      <c r="HV73" s="183" t="s">
        <v>3906</v>
      </c>
      <c r="HW73" s="183">
        <v>3</v>
      </c>
      <c r="HX73" s="183" t="s">
        <v>3205</v>
      </c>
      <c r="HY73" s="183" t="s">
        <v>21</v>
      </c>
      <c r="HZ73" s="183">
        <v>2</v>
      </c>
      <c r="IA73" s="183" t="s">
        <v>14</v>
      </c>
      <c r="IB73" s="183" t="s">
        <v>14</v>
      </c>
      <c r="IC73" s="184">
        <v>44356</v>
      </c>
      <c r="ID73" s="182" t="s">
        <v>3908</v>
      </c>
      <c r="IE73" s="176">
        <v>1</v>
      </c>
      <c r="IF73" s="176" t="s">
        <v>3205</v>
      </c>
      <c r="IG73" s="176" t="s">
        <v>21</v>
      </c>
      <c r="IH73" s="176">
        <v>2</v>
      </c>
      <c r="II73" s="176" t="s">
        <v>14</v>
      </c>
      <c r="IJ73" s="176" t="s">
        <v>14</v>
      </c>
      <c r="IK73" s="173">
        <v>44356</v>
      </c>
      <c r="IL73" s="183" t="s">
        <v>3907</v>
      </c>
      <c r="IM73" s="183">
        <v>3</v>
      </c>
      <c r="IN73" s="183" t="s">
        <v>3205</v>
      </c>
      <c r="IO73" s="183" t="s">
        <v>21</v>
      </c>
      <c r="IP73" s="183">
        <v>2</v>
      </c>
      <c r="IQ73" s="183" t="s">
        <v>14</v>
      </c>
      <c r="IR73" s="183" t="s">
        <v>14</v>
      </c>
      <c r="IS73" s="184">
        <v>44356</v>
      </c>
    </row>
    <row r="74" spans="1:253" s="276" customFormat="1" ht="12.75" customHeight="1" x14ac:dyDescent="0.25">
      <c r="A74" s="276" t="s">
        <v>1522</v>
      </c>
      <c r="B74" s="276" t="s">
        <v>7413</v>
      </c>
      <c r="C74" s="276" t="s">
        <v>1523</v>
      </c>
      <c r="D74" s="276" t="s">
        <v>268</v>
      </c>
      <c r="E74" s="276" t="s">
        <v>7037</v>
      </c>
      <c r="F74" s="276" t="s">
        <v>2673</v>
      </c>
      <c r="G74" s="171">
        <v>23800000</v>
      </c>
      <c r="H74" s="172" t="s">
        <v>2638</v>
      </c>
      <c r="I74" s="172" t="s">
        <v>21</v>
      </c>
      <c r="J74" s="172">
        <v>2</v>
      </c>
      <c r="K74" s="172" t="s">
        <v>2640</v>
      </c>
      <c r="L74" s="172" t="s">
        <v>2639</v>
      </c>
      <c r="M74" s="173">
        <v>44225</v>
      </c>
      <c r="N74" s="182" t="s">
        <v>2677</v>
      </c>
      <c r="O74" s="174">
        <v>8616</v>
      </c>
      <c r="P74" s="174" t="s">
        <v>2674</v>
      </c>
      <c r="Q74" s="174" t="s">
        <v>21</v>
      </c>
      <c r="R74" s="174">
        <v>2</v>
      </c>
      <c r="S74" s="174" t="s">
        <v>2676</v>
      </c>
      <c r="T74" s="174" t="s">
        <v>2675</v>
      </c>
      <c r="U74" s="175">
        <v>44225</v>
      </c>
      <c r="V74" s="182" t="s">
        <v>2681</v>
      </c>
      <c r="W74" s="172">
        <v>1328000</v>
      </c>
      <c r="X74" s="172" t="s">
        <v>2678</v>
      </c>
      <c r="Y74" s="172" t="s">
        <v>59</v>
      </c>
      <c r="Z74" s="172">
        <v>3</v>
      </c>
      <c r="AA74" s="172" t="s">
        <v>2680</v>
      </c>
      <c r="AB74" s="172" t="s">
        <v>2679</v>
      </c>
      <c r="AC74" s="173">
        <v>44225</v>
      </c>
      <c r="AD74" s="182" t="s">
        <v>2682</v>
      </c>
      <c r="AE74" s="180">
        <v>704000</v>
      </c>
      <c r="AF74" s="180" t="s">
        <v>2638</v>
      </c>
      <c r="AG74" s="180" t="s">
        <v>59</v>
      </c>
      <c r="AH74" s="180">
        <v>3</v>
      </c>
      <c r="AI74" s="180" t="s">
        <v>2655</v>
      </c>
      <c r="AJ74" s="180" t="s">
        <v>2639</v>
      </c>
      <c r="AK74" s="181">
        <v>44225</v>
      </c>
      <c r="AL74" s="182" t="s">
        <v>5542</v>
      </c>
      <c r="AM74" s="172">
        <v>187000</v>
      </c>
      <c r="AN74" s="172" t="s">
        <v>5245</v>
      </c>
      <c r="AO74" s="172" t="s">
        <v>41</v>
      </c>
      <c r="AP74" s="172">
        <v>1</v>
      </c>
      <c r="AQ74" s="172" t="s">
        <v>5541</v>
      </c>
      <c r="AR74" s="172" t="s">
        <v>5540</v>
      </c>
      <c r="AS74" s="173">
        <v>44468</v>
      </c>
      <c r="AT74" s="183" t="s">
        <v>1533</v>
      </c>
      <c r="AU74" s="180" t="s">
        <v>14</v>
      </c>
      <c r="AV74" s="180" t="s">
        <v>14</v>
      </c>
      <c r="AW74" s="180" t="s">
        <v>14</v>
      </c>
      <c r="AX74" s="180" t="s">
        <v>14</v>
      </c>
      <c r="AY74" s="180" t="s">
        <v>15</v>
      </c>
      <c r="AZ74" s="180" t="s">
        <v>14</v>
      </c>
      <c r="BA74" s="181">
        <v>43815</v>
      </c>
      <c r="BB74" s="182" t="s">
        <v>1532</v>
      </c>
      <c r="BC74" s="172" t="s">
        <v>14</v>
      </c>
      <c r="BD74" s="172" t="s">
        <v>14</v>
      </c>
      <c r="BE74" s="172" t="s">
        <v>14</v>
      </c>
      <c r="BF74" s="172" t="s">
        <v>14</v>
      </c>
      <c r="BG74" s="172" t="s">
        <v>15</v>
      </c>
      <c r="BH74" s="172" t="s">
        <v>14</v>
      </c>
      <c r="BI74" s="173">
        <v>43815</v>
      </c>
      <c r="BJ74" s="183" t="s">
        <v>5543</v>
      </c>
      <c r="BK74" s="183">
        <v>16</v>
      </c>
      <c r="BL74" s="183" t="s">
        <v>5418</v>
      </c>
      <c r="BM74" s="183" t="s">
        <v>41</v>
      </c>
      <c r="BN74" s="183">
        <v>1</v>
      </c>
      <c r="BO74" s="183" t="s">
        <v>5523</v>
      </c>
      <c r="BP74" s="180" t="s">
        <v>3009</v>
      </c>
      <c r="BQ74" s="184">
        <v>44468</v>
      </c>
      <c r="BR74" s="182" t="s">
        <v>1525</v>
      </c>
      <c r="BS74" s="176">
        <v>0</v>
      </c>
      <c r="BT74" s="176" t="s">
        <v>14</v>
      </c>
      <c r="BU74" s="176" t="s">
        <v>41</v>
      </c>
      <c r="BV74" s="176">
        <v>1</v>
      </c>
      <c r="BW74" s="176" t="s">
        <v>1524</v>
      </c>
      <c r="BX74" s="176" t="s">
        <v>14</v>
      </c>
      <c r="BY74" s="173">
        <v>43815</v>
      </c>
      <c r="BZ74" s="183" t="s">
        <v>1526</v>
      </c>
      <c r="CA74" s="183">
        <v>0</v>
      </c>
      <c r="CB74" s="183" t="s">
        <v>14</v>
      </c>
      <c r="CC74" s="183" t="s">
        <v>41</v>
      </c>
      <c r="CD74" s="183">
        <v>1</v>
      </c>
      <c r="CE74" s="183" t="s">
        <v>1524</v>
      </c>
      <c r="CF74" s="183" t="s">
        <v>14</v>
      </c>
      <c r="CG74" s="184">
        <v>43815</v>
      </c>
      <c r="CH74" s="182" t="s">
        <v>7800</v>
      </c>
      <c r="CI74" s="183" t="e">
        <v>#N/A</v>
      </c>
      <c r="CJ74" s="183" t="e">
        <v>#N/A</v>
      </c>
      <c r="CK74" s="183" t="e">
        <v>#N/A</v>
      </c>
      <c r="CL74" s="183" t="e">
        <v>#N/A</v>
      </c>
      <c r="CM74" s="183" t="e">
        <v>#N/A</v>
      </c>
      <c r="CN74" s="183" t="e">
        <v>#N/A</v>
      </c>
      <c r="CO74" s="185" t="e">
        <v>#N/A</v>
      </c>
      <c r="CP74" s="183" t="s">
        <v>1531</v>
      </c>
      <c r="CQ74" s="176">
        <v>0</v>
      </c>
      <c r="CR74" s="176" t="s">
        <v>14</v>
      </c>
      <c r="CS74" s="176" t="s">
        <v>41</v>
      </c>
      <c r="CT74" s="176">
        <v>1</v>
      </c>
      <c r="CU74" s="176" t="s">
        <v>1524</v>
      </c>
      <c r="CV74" s="176" t="s">
        <v>14</v>
      </c>
      <c r="CW74" s="173">
        <v>43815</v>
      </c>
      <c r="CX74" s="183" t="s">
        <v>2683</v>
      </c>
      <c r="CY74" s="180">
        <v>704000</v>
      </c>
      <c r="CZ74" s="180" t="s">
        <v>2638</v>
      </c>
      <c r="DA74" s="180" t="s">
        <v>59</v>
      </c>
      <c r="DB74" s="180">
        <v>3</v>
      </c>
      <c r="DC74" s="180" t="s">
        <v>2645</v>
      </c>
      <c r="DD74" s="180" t="s">
        <v>2639</v>
      </c>
      <c r="DE74" s="186">
        <v>44225</v>
      </c>
      <c r="DF74" s="182" t="s">
        <v>2684</v>
      </c>
      <c r="DG74" s="172">
        <v>624000</v>
      </c>
      <c r="DH74" s="176" t="s">
        <v>2638</v>
      </c>
      <c r="DI74" s="176" t="s">
        <v>59</v>
      </c>
      <c r="DJ74" s="176">
        <v>3</v>
      </c>
      <c r="DK74" s="176" t="s">
        <v>2645</v>
      </c>
      <c r="DL74" s="176" t="s">
        <v>2639</v>
      </c>
      <c r="DM74" s="173">
        <v>44225</v>
      </c>
      <c r="DN74" s="183" t="s">
        <v>2685</v>
      </c>
      <c r="DO74" s="180">
        <v>0</v>
      </c>
      <c r="DP74" s="183" t="s">
        <v>2638</v>
      </c>
      <c r="DQ74" s="183" t="s">
        <v>59</v>
      </c>
      <c r="DR74" s="183">
        <v>3</v>
      </c>
      <c r="DS74" s="183" t="s">
        <v>2645</v>
      </c>
      <c r="DT74" s="183" t="s">
        <v>2639</v>
      </c>
      <c r="DU74" s="184">
        <v>44225</v>
      </c>
      <c r="DV74" s="182" t="s">
        <v>2686</v>
      </c>
      <c r="DW74" s="172">
        <v>662000</v>
      </c>
      <c r="DX74" s="176" t="s">
        <v>2638</v>
      </c>
      <c r="DY74" s="176" t="s">
        <v>59</v>
      </c>
      <c r="DZ74" s="176">
        <v>3</v>
      </c>
      <c r="EA74" s="176" t="s">
        <v>2645</v>
      </c>
      <c r="EB74" s="176" t="s">
        <v>2639</v>
      </c>
      <c r="EC74" s="173">
        <v>44225</v>
      </c>
      <c r="ED74" s="183" t="s">
        <v>2687</v>
      </c>
      <c r="EE74" s="180">
        <v>42000</v>
      </c>
      <c r="EF74" s="183" t="s">
        <v>2638</v>
      </c>
      <c r="EG74" s="183" t="s">
        <v>59</v>
      </c>
      <c r="EH74" s="183">
        <v>3</v>
      </c>
      <c r="EI74" s="183" t="s">
        <v>2645</v>
      </c>
      <c r="EJ74" s="183" t="s">
        <v>2639</v>
      </c>
      <c r="EK74" s="184">
        <v>44225</v>
      </c>
      <c r="EL74" s="182" t="s">
        <v>2688</v>
      </c>
      <c r="EM74" s="172">
        <v>0</v>
      </c>
      <c r="EN74" s="176" t="s">
        <v>2638</v>
      </c>
      <c r="EO74" s="176" t="s">
        <v>59</v>
      </c>
      <c r="EP74" s="176">
        <v>3</v>
      </c>
      <c r="EQ74" s="176" t="s">
        <v>2645</v>
      </c>
      <c r="ER74" s="176" t="s">
        <v>2639</v>
      </c>
      <c r="ES74" s="173">
        <v>44225</v>
      </c>
      <c r="ET74" s="183" t="s">
        <v>3049</v>
      </c>
      <c r="EU74" s="183">
        <v>385</v>
      </c>
      <c r="EV74" s="183" t="s">
        <v>3044</v>
      </c>
      <c r="EW74" s="183" t="s">
        <v>59</v>
      </c>
      <c r="EX74" s="183">
        <v>3</v>
      </c>
      <c r="EY74" s="183" t="s">
        <v>3045</v>
      </c>
      <c r="EZ74" s="183" t="s">
        <v>694</v>
      </c>
      <c r="FA74" s="184">
        <v>44281</v>
      </c>
      <c r="FB74" s="182" t="s">
        <v>1530</v>
      </c>
      <c r="FC74" s="176">
        <v>2</v>
      </c>
      <c r="FD74" s="176" t="s">
        <v>1527</v>
      </c>
      <c r="FE74" s="176" t="s">
        <v>41</v>
      </c>
      <c r="FF74" s="176">
        <v>1</v>
      </c>
      <c r="FG74" s="176" t="s">
        <v>1529</v>
      </c>
      <c r="FH74" s="176" t="s">
        <v>1528</v>
      </c>
      <c r="FI74" s="173">
        <v>43815</v>
      </c>
      <c r="FJ74" s="182" t="s">
        <v>1534</v>
      </c>
      <c r="FK74" s="183" t="s">
        <v>14</v>
      </c>
      <c r="FL74" s="183" t="s">
        <v>14</v>
      </c>
      <c r="FM74" s="183" t="s">
        <v>14</v>
      </c>
      <c r="FN74" s="183" t="s">
        <v>14</v>
      </c>
      <c r="FO74" s="183" t="s">
        <v>15</v>
      </c>
      <c r="FP74" s="180" t="s">
        <v>14</v>
      </c>
      <c r="FQ74" s="181">
        <v>43815</v>
      </c>
      <c r="FR74" s="182" t="s">
        <v>1535</v>
      </c>
      <c r="FS74" s="176" t="s">
        <v>14</v>
      </c>
      <c r="FT74" s="176" t="s">
        <v>14</v>
      </c>
      <c r="FU74" s="176" t="s">
        <v>14</v>
      </c>
      <c r="FV74" s="176" t="s">
        <v>14</v>
      </c>
      <c r="FW74" s="176" t="s">
        <v>15</v>
      </c>
      <c r="FX74" s="176" t="s">
        <v>14</v>
      </c>
      <c r="FY74" s="173">
        <v>43815</v>
      </c>
      <c r="FZ74" s="183" t="s">
        <v>3913</v>
      </c>
      <c r="GA74" s="183">
        <v>1</v>
      </c>
      <c r="GB74" s="183" t="s">
        <v>3205</v>
      </c>
      <c r="GC74" s="183" t="s">
        <v>21</v>
      </c>
      <c r="GD74" s="183">
        <v>2</v>
      </c>
      <c r="GE74" s="183" t="s">
        <v>14</v>
      </c>
      <c r="GF74" s="183" t="s">
        <v>14</v>
      </c>
      <c r="GG74" s="184">
        <v>44356</v>
      </c>
      <c r="GH74" s="182" t="s">
        <v>3919</v>
      </c>
      <c r="GI74" s="176">
        <v>3</v>
      </c>
      <c r="GJ74" s="176" t="s">
        <v>3205</v>
      </c>
      <c r="GK74" s="176" t="s">
        <v>21</v>
      </c>
      <c r="GL74" s="176">
        <v>2</v>
      </c>
      <c r="GM74" s="176" t="s">
        <v>14</v>
      </c>
      <c r="GN74" s="176" t="s">
        <v>14</v>
      </c>
      <c r="GO74" s="173">
        <v>44356</v>
      </c>
      <c r="GP74" s="183" t="s">
        <v>3914</v>
      </c>
      <c r="GQ74" s="183">
        <v>2</v>
      </c>
      <c r="GR74" s="183" t="s">
        <v>3205</v>
      </c>
      <c r="GS74" s="183" t="s">
        <v>21</v>
      </c>
      <c r="GT74" s="183">
        <v>2</v>
      </c>
      <c r="GU74" s="183" t="s">
        <v>14</v>
      </c>
      <c r="GV74" s="183" t="s">
        <v>14</v>
      </c>
      <c r="GW74" s="184">
        <v>44356</v>
      </c>
      <c r="GX74" s="182" t="s">
        <v>3920</v>
      </c>
      <c r="GY74" s="176">
        <v>0</v>
      </c>
      <c r="GZ74" s="176" t="s">
        <v>3205</v>
      </c>
      <c r="HA74" s="176" t="s">
        <v>21</v>
      </c>
      <c r="HB74" s="176">
        <v>2</v>
      </c>
      <c r="HC74" s="176" t="s">
        <v>14</v>
      </c>
      <c r="HD74" s="176" t="s">
        <v>14</v>
      </c>
      <c r="HE74" s="173">
        <v>44356</v>
      </c>
      <c r="HF74" s="183" t="s">
        <v>3912</v>
      </c>
      <c r="HG74" s="183">
        <v>0</v>
      </c>
      <c r="HH74" s="183" t="s">
        <v>3205</v>
      </c>
      <c r="HI74" s="183" t="s">
        <v>21</v>
      </c>
      <c r="HJ74" s="183">
        <v>2</v>
      </c>
      <c r="HK74" s="183" t="s">
        <v>14</v>
      </c>
      <c r="HL74" s="183" t="s">
        <v>14</v>
      </c>
      <c r="HM74" s="184">
        <v>44356</v>
      </c>
      <c r="HN74" s="182" t="s">
        <v>3918</v>
      </c>
      <c r="HO74" s="176">
        <v>3</v>
      </c>
      <c r="HP74" s="176" t="s">
        <v>3205</v>
      </c>
      <c r="HQ74" s="176" t="s">
        <v>21</v>
      </c>
      <c r="HR74" s="176">
        <v>2</v>
      </c>
      <c r="HS74" s="176" t="s">
        <v>14</v>
      </c>
      <c r="HT74" s="176" t="s">
        <v>14</v>
      </c>
      <c r="HU74" s="173">
        <v>44356</v>
      </c>
      <c r="HV74" s="183" t="s">
        <v>3915</v>
      </c>
      <c r="HW74" s="183">
        <v>3</v>
      </c>
      <c r="HX74" s="183" t="s">
        <v>3205</v>
      </c>
      <c r="HY74" s="183" t="s">
        <v>21</v>
      </c>
      <c r="HZ74" s="183">
        <v>2</v>
      </c>
      <c r="IA74" s="183" t="s">
        <v>14</v>
      </c>
      <c r="IB74" s="183" t="s">
        <v>14</v>
      </c>
      <c r="IC74" s="184">
        <v>44356</v>
      </c>
      <c r="ID74" s="182" t="s">
        <v>3917</v>
      </c>
      <c r="IE74" s="176">
        <v>0</v>
      </c>
      <c r="IF74" s="176" t="s">
        <v>3205</v>
      </c>
      <c r="IG74" s="176" t="s">
        <v>21</v>
      </c>
      <c r="IH74" s="176">
        <v>2</v>
      </c>
      <c r="II74" s="176" t="s">
        <v>14</v>
      </c>
      <c r="IJ74" s="176" t="s">
        <v>14</v>
      </c>
      <c r="IK74" s="173">
        <v>44356</v>
      </c>
      <c r="IL74" s="183" t="s">
        <v>3916</v>
      </c>
      <c r="IM74" s="183">
        <v>3</v>
      </c>
      <c r="IN74" s="183" t="s">
        <v>3205</v>
      </c>
      <c r="IO74" s="183" t="s">
        <v>21</v>
      </c>
      <c r="IP74" s="183">
        <v>2</v>
      </c>
      <c r="IQ74" s="183" t="s">
        <v>14</v>
      </c>
      <c r="IR74" s="183" t="s">
        <v>14</v>
      </c>
      <c r="IS74" s="184">
        <v>44356</v>
      </c>
    </row>
    <row r="75" spans="1:253" s="276" customFormat="1" ht="12.75" customHeight="1" x14ac:dyDescent="0.25">
      <c r="A75" s="276" t="s">
        <v>1218</v>
      </c>
      <c r="B75" s="276" t="s">
        <v>7400</v>
      </c>
      <c r="C75" s="276" t="s">
        <v>1219</v>
      </c>
      <c r="D75" s="276" t="s">
        <v>1186</v>
      </c>
      <c r="E75" s="276" t="s">
        <v>7038</v>
      </c>
      <c r="F75" s="276" t="s">
        <v>2308</v>
      </c>
      <c r="G75" s="171">
        <v>200964000</v>
      </c>
      <c r="H75" s="172" t="s">
        <v>2141</v>
      </c>
      <c r="I75" s="172" t="s">
        <v>21</v>
      </c>
      <c r="J75" s="172">
        <v>2</v>
      </c>
      <c r="K75" s="172" t="s">
        <v>2298</v>
      </c>
      <c r="L75" s="172" t="s">
        <v>2307</v>
      </c>
      <c r="M75" s="173">
        <v>44165</v>
      </c>
      <c r="N75" s="182" t="s">
        <v>1230</v>
      </c>
      <c r="O75" s="174">
        <v>909890</v>
      </c>
      <c r="P75" s="174" t="s">
        <v>1227</v>
      </c>
      <c r="Q75" s="174" t="s">
        <v>21</v>
      </c>
      <c r="R75" s="174">
        <v>2</v>
      </c>
      <c r="S75" s="174" t="s">
        <v>1229</v>
      </c>
      <c r="T75" s="174" t="s">
        <v>1228</v>
      </c>
      <c r="U75" s="175">
        <v>43649</v>
      </c>
      <c r="V75" s="182" t="s">
        <v>4846</v>
      </c>
      <c r="W75" s="172">
        <v>76901000</v>
      </c>
      <c r="X75" s="172" t="s">
        <v>4843</v>
      </c>
      <c r="Y75" s="172" t="s">
        <v>59</v>
      </c>
      <c r="Z75" s="172">
        <v>3</v>
      </c>
      <c r="AA75" s="172" t="s">
        <v>4845</v>
      </c>
      <c r="AB75" s="172" t="s">
        <v>4844</v>
      </c>
      <c r="AC75" s="173">
        <v>44418</v>
      </c>
      <c r="AD75" s="182" t="s">
        <v>6621</v>
      </c>
      <c r="AE75" s="180">
        <v>17831000</v>
      </c>
      <c r="AF75" s="180" t="s">
        <v>6618</v>
      </c>
      <c r="AG75" s="180" t="s">
        <v>59</v>
      </c>
      <c r="AH75" s="180">
        <v>3</v>
      </c>
      <c r="AI75" s="180" t="s">
        <v>6620</v>
      </c>
      <c r="AJ75" s="180" t="s">
        <v>6619</v>
      </c>
      <c r="AK75" s="181">
        <v>44526</v>
      </c>
      <c r="AL75" s="182" t="s">
        <v>6625</v>
      </c>
      <c r="AM75" s="172">
        <v>5302000</v>
      </c>
      <c r="AN75" s="172" t="s">
        <v>6622</v>
      </c>
      <c r="AO75" s="172" t="s">
        <v>59</v>
      </c>
      <c r="AP75" s="172">
        <v>3</v>
      </c>
      <c r="AQ75" s="172" t="s">
        <v>6624</v>
      </c>
      <c r="AR75" s="172" t="s">
        <v>6623</v>
      </c>
      <c r="AS75" s="173">
        <v>44526</v>
      </c>
      <c r="AT75" s="183" t="s">
        <v>1247</v>
      </c>
      <c r="AU75" s="180" t="s">
        <v>14</v>
      </c>
      <c r="AV75" s="180" t="s">
        <v>14</v>
      </c>
      <c r="AW75" s="180" t="s">
        <v>14</v>
      </c>
      <c r="AX75" s="180" t="s">
        <v>14</v>
      </c>
      <c r="AY75" s="180" t="s">
        <v>1245</v>
      </c>
      <c r="AZ75" s="180" t="s">
        <v>14</v>
      </c>
      <c r="BA75" s="181">
        <v>43672</v>
      </c>
      <c r="BB75" s="182" t="s">
        <v>1246</v>
      </c>
      <c r="BC75" s="172" t="s">
        <v>14</v>
      </c>
      <c r="BD75" s="172" t="s">
        <v>14</v>
      </c>
      <c r="BE75" s="172" t="s">
        <v>14</v>
      </c>
      <c r="BF75" s="172" t="s">
        <v>14</v>
      </c>
      <c r="BG75" s="172" t="s">
        <v>1245</v>
      </c>
      <c r="BH75" s="172" t="s">
        <v>14</v>
      </c>
      <c r="BI75" s="173">
        <v>43672</v>
      </c>
      <c r="BJ75" s="183" t="s">
        <v>6626</v>
      </c>
      <c r="BK75" s="183">
        <v>3790</v>
      </c>
      <c r="BL75" s="183" t="s">
        <v>6564</v>
      </c>
      <c r="BM75" s="183" t="s">
        <v>59</v>
      </c>
      <c r="BN75" s="183">
        <v>3</v>
      </c>
      <c r="BO75" s="183" t="s">
        <v>6566</v>
      </c>
      <c r="BP75" s="180" t="s">
        <v>6565</v>
      </c>
      <c r="BQ75" s="184">
        <v>44526</v>
      </c>
      <c r="BR75" s="182" t="s">
        <v>1220</v>
      </c>
      <c r="BS75" s="176" t="s">
        <v>14</v>
      </c>
      <c r="BT75" s="176" t="s">
        <v>14</v>
      </c>
      <c r="BU75" s="176" t="s">
        <v>14</v>
      </c>
      <c r="BV75" s="176" t="s">
        <v>14</v>
      </c>
      <c r="BW75" s="176" t="s">
        <v>1187</v>
      </c>
      <c r="BX75" s="176" t="s">
        <v>14</v>
      </c>
      <c r="BY75" s="173">
        <v>43649</v>
      </c>
      <c r="BZ75" s="183" t="s">
        <v>1222</v>
      </c>
      <c r="CA75" s="183">
        <v>4300</v>
      </c>
      <c r="CB75" s="183" t="s">
        <v>935</v>
      </c>
      <c r="CC75" s="183" t="s">
        <v>59</v>
      </c>
      <c r="CD75" s="183">
        <v>3</v>
      </c>
      <c r="CE75" s="183" t="s">
        <v>1221</v>
      </c>
      <c r="CF75" s="183" t="s">
        <v>1189</v>
      </c>
      <c r="CG75" s="184">
        <v>43649</v>
      </c>
      <c r="CH75" s="182" t="s">
        <v>7801</v>
      </c>
      <c r="CI75" s="183" t="e">
        <v>#N/A</v>
      </c>
      <c r="CJ75" s="183" t="e">
        <v>#N/A</v>
      </c>
      <c r="CK75" s="183" t="e">
        <v>#N/A</v>
      </c>
      <c r="CL75" s="183" t="e">
        <v>#N/A</v>
      </c>
      <c r="CM75" s="183" t="e">
        <v>#N/A</v>
      </c>
      <c r="CN75" s="183" t="e">
        <v>#N/A</v>
      </c>
      <c r="CO75" s="185" t="e">
        <v>#N/A</v>
      </c>
      <c r="CP75" s="183" t="s">
        <v>1226</v>
      </c>
      <c r="CQ75" s="176" t="s">
        <v>14</v>
      </c>
      <c r="CR75" s="176" t="s">
        <v>1194</v>
      </c>
      <c r="CS75" s="176" t="s">
        <v>14</v>
      </c>
      <c r="CT75" s="176" t="s">
        <v>14</v>
      </c>
      <c r="CU75" s="176" t="s">
        <v>1225</v>
      </c>
      <c r="CV75" s="176" t="s">
        <v>1195</v>
      </c>
      <c r="CW75" s="173">
        <v>43649</v>
      </c>
      <c r="CX75" s="183" t="s">
        <v>6630</v>
      </c>
      <c r="CY75" s="180">
        <v>13431000</v>
      </c>
      <c r="CZ75" s="180" t="s">
        <v>6627</v>
      </c>
      <c r="DA75" s="180" t="s">
        <v>59</v>
      </c>
      <c r="DB75" s="180">
        <v>3</v>
      </c>
      <c r="DC75" s="180" t="s">
        <v>6629</v>
      </c>
      <c r="DD75" s="180" t="s">
        <v>6628</v>
      </c>
      <c r="DE75" s="186">
        <v>44526</v>
      </c>
      <c r="DF75" s="182" t="s">
        <v>6631</v>
      </c>
      <c r="DG75" s="172">
        <v>59070000</v>
      </c>
      <c r="DH75" s="176" t="s">
        <v>6627</v>
      </c>
      <c r="DI75" s="176" t="s">
        <v>59</v>
      </c>
      <c r="DJ75" s="176">
        <v>3</v>
      </c>
      <c r="DK75" s="176" t="s">
        <v>6629</v>
      </c>
      <c r="DL75" s="176" t="s">
        <v>6628</v>
      </c>
      <c r="DM75" s="173">
        <v>44526</v>
      </c>
      <c r="DN75" s="183" t="s">
        <v>6632</v>
      </c>
      <c r="DO75" s="180">
        <v>4400000</v>
      </c>
      <c r="DP75" s="183" t="s">
        <v>6627</v>
      </c>
      <c r="DQ75" s="183" t="s">
        <v>59</v>
      </c>
      <c r="DR75" s="183">
        <v>3</v>
      </c>
      <c r="DS75" s="183" t="s">
        <v>6629</v>
      </c>
      <c r="DT75" s="183" t="s">
        <v>6628</v>
      </c>
      <c r="DU75" s="184">
        <v>44526</v>
      </c>
      <c r="DV75" s="182" t="s">
        <v>6633</v>
      </c>
      <c r="DW75" s="172">
        <v>10734000</v>
      </c>
      <c r="DX75" s="176" t="s">
        <v>6627</v>
      </c>
      <c r="DY75" s="176" t="s">
        <v>59</v>
      </c>
      <c r="DZ75" s="176">
        <v>3</v>
      </c>
      <c r="EA75" s="176" t="s">
        <v>6629</v>
      </c>
      <c r="EB75" s="176" t="s">
        <v>6628</v>
      </c>
      <c r="EC75" s="173">
        <v>44526</v>
      </c>
      <c r="ED75" s="183" t="s">
        <v>6634</v>
      </c>
      <c r="EE75" s="180">
        <v>2697000</v>
      </c>
      <c r="EF75" s="183" t="s">
        <v>3052</v>
      </c>
      <c r="EG75" s="183" t="s">
        <v>59</v>
      </c>
      <c r="EH75" s="183">
        <v>3</v>
      </c>
      <c r="EI75" s="183" t="s">
        <v>6629</v>
      </c>
      <c r="EJ75" s="183" t="s">
        <v>4847</v>
      </c>
      <c r="EK75" s="184">
        <v>44526</v>
      </c>
      <c r="EL75" s="182" t="s">
        <v>6635</v>
      </c>
      <c r="EM75" s="172">
        <v>0</v>
      </c>
      <c r="EN75" s="176" t="s">
        <v>14</v>
      </c>
      <c r="EO75" s="176" t="s">
        <v>59</v>
      </c>
      <c r="EP75" s="176">
        <v>3</v>
      </c>
      <c r="EQ75" s="176" t="s">
        <v>6629</v>
      </c>
      <c r="ER75" s="176" t="s">
        <v>14</v>
      </c>
      <c r="ES75" s="173">
        <v>44526</v>
      </c>
      <c r="ET75" s="183" t="s">
        <v>6576</v>
      </c>
      <c r="EU75" s="183">
        <v>3790</v>
      </c>
      <c r="EV75" s="183" t="s">
        <v>6564</v>
      </c>
      <c r="EW75" s="183" t="s">
        <v>59</v>
      </c>
      <c r="EX75" s="183">
        <v>3</v>
      </c>
      <c r="EY75" s="183" t="s">
        <v>6566</v>
      </c>
      <c r="EZ75" s="183" t="s">
        <v>6565</v>
      </c>
      <c r="FA75" s="184">
        <v>44526</v>
      </c>
      <c r="FB75" s="182" t="s">
        <v>1224</v>
      </c>
      <c r="FC75" s="176">
        <v>5</v>
      </c>
      <c r="FD75" s="176" t="s">
        <v>14</v>
      </c>
      <c r="FE75" s="176" t="s">
        <v>21</v>
      </c>
      <c r="FF75" s="176">
        <v>2</v>
      </c>
      <c r="FG75" s="176" t="s">
        <v>1223</v>
      </c>
      <c r="FH75" s="176" t="s">
        <v>14</v>
      </c>
      <c r="FI75" s="173">
        <v>43649</v>
      </c>
      <c r="FJ75" s="182" t="s">
        <v>1231</v>
      </c>
      <c r="FK75" s="183" t="s">
        <v>14</v>
      </c>
      <c r="FL75" s="183" t="s">
        <v>14</v>
      </c>
      <c r="FM75" s="183" t="s">
        <v>14</v>
      </c>
      <c r="FN75" s="183" t="s">
        <v>14</v>
      </c>
      <c r="FO75" s="183" t="s">
        <v>1187</v>
      </c>
      <c r="FP75" s="180" t="s">
        <v>14</v>
      </c>
      <c r="FQ75" s="181">
        <v>43649</v>
      </c>
      <c r="FR75" s="182" t="s">
        <v>1232</v>
      </c>
      <c r="FS75" s="176">
        <v>800000</v>
      </c>
      <c r="FT75" s="176" t="s">
        <v>1203</v>
      </c>
      <c r="FU75" s="176" t="s">
        <v>21</v>
      </c>
      <c r="FV75" s="176">
        <v>2</v>
      </c>
      <c r="FW75" s="176" t="s">
        <v>1205</v>
      </c>
      <c r="FX75" s="176" t="s">
        <v>1204</v>
      </c>
      <c r="FY75" s="173">
        <v>43649</v>
      </c>
      <c r="FZ75" s="183" t="s">
        <v>4039</v>
      </c>
      <c r="GA75" s="183">
        <v>1</v>
      </c>
      <c r="GB75" s="183" t="s">
        <v>3205</v>
      </c>
      <c r="GC75" s="183" t="s">
        <v>21</v>
      </c>
      <c r="GD75" s="183">
        <v>2</v>
      </c>
      <c r="GE75" s="183" t="s">
        <v>14</v>
      </c>
      <c r="GF75" s="183" t="s">
        <v>14</v>
      </c>
      <c r="GG75" s="184">
        <v>44357</v>
      </c>
      <c r="GH75" s="182" t="s">
        <v>4045</v>
      </c>
      <c r="GI75" s="176">
        <v>3</v>
      </c>
      <c r="GJ75" s="176" t="s">
        <v>3205</v>
      </c>
      <c r="GK75" s="176" t="s">
        <v>21</v>
      </c>
      <c r="GL75" s="176">
        <v>2</v>
      </c>
      <c r="GM75" s="176" t="s">
        <v>14</v>
      </c>
      <c r="GN75" s="176" t="s">
        <v>14</v>
      </c>
      <c r="GO75" s="173">
        <v>44357</v>
      </c>
      <c r="GP75" s="183" t="s">
        <v>4040</v>
      </c>
      <c r="GQ75" s="183">
        <v>2</v>
      </c>
      <c r="GR75" s="183" t="s">
        <v>3205</v>
      </c>
      <c r="GS75" s="183" t="s">
        <v>21</v>
      </c>
      <c r="GT75" s="183">
        <v>2</v>
      </c>
      <c r="GU75" s="183" t="s">
        <v>14</v>
      </c>
      <c r="GV75" s="183" t="s">
        <v>14</v>
      </c>
      <c r="GW75" s="184">
        <v>44357</v>
      </c>
      <c r="GX75" s="182" t="s">
        <v>4046</v>
      </c>
      <c r="GY75" s="176">
        <v>3</v>
      </c>
      <c r="GZ75" s="176" t="s">
        <v>3205</v>
      </c>
      <c r="HA75" s="176" t="s">
        <v>21</v>
      </c>
      <c r="HB75" s="176">
        <v>2</v>
      </c>
      <c r="HC75" s="176" t="s">
        <v>14</v>
      </c>
      <c r="HD75" s="176" t="s">
        <v>14</v>
      </c>
      <c r="HE75" s="173">
        <v>44357</v>
      </c>
      <c r="HF75" s="183" t="s">
        <v>4038</v>
      </c>
      <c r="HG75" s="183">
        <v>2</v>
      </c>
      <c r="HH75" s="183" t="s">
        <v>3205</v>
      </c>
      <c r="HI75" s="183" t="s">
        <v>21</v>
      </c>
      <c r="HJ75" s="183">
        <v>2</v>
      </c>
      <c r="HK75" s="183" t="s">
        <v>14</v>
      </c>
      <c r="HL75" s="183" t="s">
        <v>14</v>
      </c>
      <c r="HM75" s="184">
        <v>44357</v>
      </c>
      <c r="HN75" s="182" t="s">
        <v>4044</v>
      </c>
      <c r="HO75" s="176">
        <v>3</v>
      </c>
      <c r="HP75" s="176" t="s">
        <v>3205</v>
      </c>
      <c r="HQ75" s="176" t="s">
        <v>21</v>
      </c>
      <c r="HR75" s="176">
        <v>2</v>
      </c>
      <c r="HS75" s="176" t="s">
        <v>14</v>
      </c>
      <c r="HT75" s="176" t="s">
        <v>14</v>
      </c>
      <c r="HU75" s="173">
        <v>44357</v>
      </c>
      <c r="HV75" s="183" t="s">
        <v>4041</v>
      </c>
      <c r="HW75" s="183">
        <v>3</v>
      </c>
      <c r="HX75" s="183" t="s">
        <v>3205</v>
      </c>
      <c r="HY75" s="183" t="s">
        <v>21</v>
      </c>
      <c r="HZ75" s="183">
        <v>2</v>
      </c>
      <c r="IA75" s="183" t="s">
        <v>14</v>
      </c>
      <c r="IB75" s="183" t="s">
        <v>14</v>
      </c>
      <c r="IC75" s="184">
        <v>44357</v>
      </c>
      <c r="ID75" s="182" t="s">
        <v>4043</v>
      </c>
      <c r="IE75" s="176">
        <v>1</v>
      </c>
      <c r="IF75" s="176" t="s">
        <v>3205</v>
      </c>
      <c r="IG75" s="176" t="s">
        <v>21</v>
      </c>
      <c r="IH75" s="176">
        <v>2</v>
      </c>
      <c r="II75" s="176" t="s">
        <v>14</v>
      </c>
      <c r="IJ75" s="176" t="s">
        <v>14</v>
      </c>
      <c r="IK75" s="173">
        <v>44357</v>
      </c>
      <c r="IL75" s="183" t="s">
        <v>4042</v>
      </c>
      <c r="IM75" s="183">
        <v>3</v>
      </c>
      <c r="IN75" s="183" t="s">
        <v>3205</v>
      </c>
      <c r="IO75" s="183" t="s">
        <v>21</v>
      </c>
      <c r="IP75" s="183">
        <v>2</v>
      </c>
      <c r="IQ75" s="183" t="s">
        <v>14</v>
      </c>
      <c r="IR75" s="183" t="s">
        <v>14</v>
      </c>
      <c r="IS75" s="184">
        <v>44357</v>
      </c>
    </row>
    <row r="76" spans="1:253" s="276" customFormat="1" ht="12.75" customHeight="1" x14ac:dyDescent="0.25">
      <c r="A76" s="276" t="s">
        <v>1207</v>
      </c>
      <c r="B76" s="276" t="s">
        <v>7405</v>
      </c>
      <c r="C76" s="276" t="s">
        <v>1208</v>
      </c>
      <c r="D76" s="276" t="s">
        <v>1186</v>
      </c>
      <c r="E76" s="276" t="s">
        <v>7038</v>
      </c>
      <c r="F76" s="276" t="s">
        <v>2313</v>
      </c>
      <c r="G76" s="171">
        <v>200964000</v>
      </c>
      <c r="H76" s="172" t="s">
        <v>2141</v>
      </c>
      <c r="I76" s="172" t="s">
        <v>21</v>
      </c>
      <c r="J76" s="172">
        <v>2</v>
      </c>
      <c r="K76" s="172" t="s">
        <v>2298</v>
      </c>
      <c r="L76" s="172" t="s">
        <v>2307</v>
      </c>
      <c r="M76" s="173">
        <v>44165</v>
      </c>
      <c r="N76" s="182" t="s">
        <v>2312</v>
      </c>
      <c r="O76" s="174">
        <v>181664</v>
      </c>
      <c r="P76" s="174" t="s">
        <v>2309</v>
      </c>
      <c r="Q76" s="174" t="s">
        <v>41</v>
      </c>
      <c r="R76" s="174">
        <v>1</v>
      </c>
      <c r="S76" s="174" t="s">
        <v>2311</v>
      </c>
      <c r="T76" s="174" t="s">
        <v>2310</v>
      </c>
      <c r="U76" s="175">
        <v>44165</v>
      </c>
      <c r="V76" s="182" t="s">
        <v>4859</v>
      </c>
      <c r="W76" s="172">
        <v>15532000</v>
      </c>
      <c r="X76" s="172" t="s">
        <v>4857</v>
      </c>
      <c r="Y76" s="172" t="s">
        <v>21</v>
      </c>
      <c r="Z76" s="172">
        <v>2</v>
      </c>
      <c r="AA76" s="172" t="s">
        <v>4858</v>
      </c>
      <c r="AB76" s="172" t="s">
        <v>4612</v>
      </c>
      <c r="AC76" s="173">
        <v>44418</v>
      </c>
      <c r="AD76" s="182" t="s">
        <v>6589</v>
      </c>
      <c r="AE76" s="180">
        <v>982000</v>
      </c>
      <c r="AF76" s="180" t="s">
        <v>6586</v>
      </c>
      <c r="AG76" s="180" t="s">
        <v>59</v>
      </c>
      <c r="AH76" s="180">
        <v>3</v>
      </c>
      <c r="AI76" s="180" t="s">
        <v>6588</v>
      </c>
      <c r="AJ76" s="180" t="s">
        <v>6587</v>
      </c>
      <c r="AK76" s="181">
        <v>44526</v>
      </c>
      <c r="AL76" s="182" t="s">
        <v>6593</v>
      </c>
      <c r="AM76" s="172">
        <v>380000</v>
      </c>
      <c r="AN76" s="172" t="s">
        <v>6590</v>
      </c>
      <c r="AO76" s="172" t="s">
        <v>59</v>
      </c>
      <c r="AP76" s="172">
        <v>3</v>
      </c>
      <c r="AQ76" s="172" t="s">
        <v>6592</v>
      </c>
      <c r="AR76" s="172" t="s">
        <v>6591</v>
      </c>
      <c r="AS76" s="173">
        <v>44526</v>
      </c>
      <c r="AT76" s="183" t="s">
        <v>1249</v>
      </c>
      <c r="AU76" s="180" t="s">
        <v>14</v>
      </c>
      <c r="AV76" s="180" t="s">
        <v>14</v>
      </c>
      <c r="AW76" s="180" t="s">
        <v>14</v>
      </c>
      <c r="AX76" s="180" t="s">
        <v>14</v>
      </c>
      <c r="AY76" s="180" t="s">
        <v>1245</v>
      </c>
      <c r="AZ76" s="180" t="s">
        <v>14</v>
      </c>
      <c r="BA76" s="181">
        <v>43672</v>
      </c>
      <c r="BB76" s="182" t="s">
        <v>1248</v>
      </c>
      <c r="BC76" s="172" t="s">
        <v>14</v>
      </c>
      <c r="BD76" s="172" t="s">
        <v>14</v>
      </c>
      <c r="BE76" s="172" t="s">
        <v>14</v>
      </c>
      <c r="BF76" s="172" t="s">
        <v>14</v>
      </c>
      <c r="BG76" s="172" t="s">
        <v>1245</v>
      </c>
      <c r="BH76" s="172" t="s">
        <v>14</v>
      </c>
      <c r="BI76" s="173">
        <v>43672</v>
      </c>
      <c r="BJ76" s="183" t="s">
        <v>6595</v>
      </c>
      <c r="BK76" s="183">
        <v>499</v>
      </c>
      <c r="BL76" s="183" t="s">
        <v>6564</v>
      </c>
      <c r="BM76" s="183" t="s">
        <v>59</v>
      </c>
      <c r="BN76" s="183">
        <v>3</v>
      </c>
      <c r="BO76" s="183" t="s">
        <v>6594</v>
      </c>
      <c r="BP76" s="180" t="s">
        <v>6565</v>
      </c>
      <c r="BQ76" s="184">
        <v>44526</v>
      </c>
      <c r="BR76" s="182" t="s">
        <v>1209</v>
      </c>
      <c r="BS76" s="176" t="s">
        <v>14</v>
      </c>
      <c r="BT76" s="176" t="s">
        <v>14</v>
      </c>
      <c r="BU76" s="176" t="s">
        <v>14</v>
      </c>
      <c r="BV76" s="176" t="s">
        <v>14</v>
      </c>
      <c r="BW76" s="176" t="s">
        <v>1187</v>
      </c>
      <c r="BX76" s="176" t="s">
        <v>14</v>
      </c>
      <c r="BY76" s="173">
        <v>43648</v>
      </c>
      <c r="BZ76" s="183" t="s">
        <v>1210</v>
      </c>
      <c r="CA76" s="183" t="s">
        <v>14</v>
      </c>
      <c r="CB76" s="183" t="s">
        <v>14</v>
      </c>
      <c r="CC76" s="183" t="s">
        <v>14</v>
      </c>
      <c r="CD76" s="183" t="s">
        <v>14</v>
      </c>
      <c r="CE76" s="183" t="s">
        <v>1187</v>
      </c>
      <c r="CF76" s="183" t="s">
        <v>14</v>
      </c>
      <c r="CG76" s="184">
        <v>43648</v>
      </c>
      <c r="CH76" s="182" t="s">
        <v>7802</v>
      </c>
      <c r="CI76" s="183" t="e">
        <v>#N/A</v>
      </c>
      <c r="CJ76" s="183" t="e">
        <v>#N/A</v>
      </c>
      <c r="CK76" s="183" t="e">
        <v>#N/A</v>
      </c>
      <c r="CL76" s="183" t="e">
        <v>#N/A</v>
      </c>
      <c r="CM76" s="183" t="e">
        <v>#N/A</v>
      </c>
      <c r="CN76" s="183" t="e">
        <v>#N/A</v>
      </c>
      <c r="CO76" s="185" t="e">
        <v>#N/A</v>
      </c>
      <c r="CP76" s="183" t="s">
        <v>1213</v>
      </c>
      <c r="CQ76" s="176" t="s">
        <v>14</v>
      </c>
      <c r="CR76" s="176" t="s">
        <v>14</v>
      </c>
      <c r="CS76" s="176" t="s">
        <v>14</v>
      </c>
      <c r="CT76" s="176" t="s">
        <v>14</v>
      </c>
      <c r="CU76" s="176" t="s">
        <v>1187</v>
      </c>
      <c r="CV76" s="176" t="s">
        <v>14</v>
      </c>
      <c r="CW76" s="173">
        <v>43648</v>
      </c>
      <c r="CX76" s="183" t="s">
        <v>6597</v>
      </c>
      <c r="CY76" s="180">
        <v>982000</v>
      </c>
      <c r="CZ76" s="180" t="s">
        <v>6586</v>
      </c>
      <c r="DA76" s="180" t="s">
        <v>59</v>
      </c>
      <c r="DB76" s="180">
        <v>3</v>
      </c>
      <c r="DC76" s="180" t="s">
        <v>6596</v>
      </c>
      <c r="DD76" s="180" t="s">
        <v>6587</v>
      </c>
      <c r="DE76" s="186">
        <v>44526</v>
      </c>
      <c r="DF76" s="182" t="s">
        <v>6598</v>
      </c>
      <c r="DG76" s="172">
        <v>14550000</v>
      </c>
      <c r="DH76" s="176" t="s">
        <v>6586</v>
      </c>
      <c r="DI76" s="176" t="s">
        <v>59</v>
      </c>
      <c r="DJ76" s="176">
        <v>3</v>
      </c>
      <c r="DK76" s="176" t="s">
        <v>6596</v>
      </c>
      <c r="DL76" s="176" t="s">
        <v>6587</v>
      </c>
      <c r="DM76" s="173">
        <v>44526</v>
      </c>
      <c r="DN76" s="183" t="s">
        <v>6599</v>
      </c>
      <c r="DO76" s="180">
        <v>0</v>
      </c>
      <c r="DP76" s="183" t="s">
        <v>6586</v>
      </c>
      <c r="DQ76" s="183" t="s">
        <v>59</v>
      </c>
      <c r="DR76" s="183">
        <v>3</v>
      </c>
      <c r="DS76" s="183" t="s">
        <v>6596</v>
      </c>
      <c r="DT76" s="183" t="s">
        <v>6587</v>
      </c>
      <c r="DU76" s="184">
        <v>44526</v>
      </c>
      <c r="DV76" s="182" t="s">
        <v>6600</v>
      </c>
      <c r="DW76" s="172">
        <v>982000</v>
      </c>
      <c r="DX76" s="176" t="s">
        <v>6586</v>
      </c>
      <c r="DY76" s="176" t="s">
        <v>59</v>
      </c>
      <c r="DZ76" s="176">
        <v>3</v>
      </c>
      <c r="EA76" s="176" t="s">
        <v>6596</v>
      </c>
      <c r="EB76" s="176" t="s">
        <v>6587</v>
      </c>
      <c r="EC76" s="173">
        <v>44526</v>
      </c>
      <c r="ED76" s="183" t="s">
        <v>6601</v>
      </c>
      <c r="EE76" s="180">
        <v>0</v>
      </c>
      <c r="EF76" s="183" t="s">
        <v>14</v>
      </c>
      <c r="EG76" s="183" t="s">
        <v>59</v>
      </c>
      <c r="EH76" s="183">
        <v>3</v>
      </c>
      <c r="EI76" s="183" t="s">
        <v>6596</v>
      </c>
      <c r="EJ76" s="183" t="s">
        <v>14</v>
      </c>
      <c r="EK76" s="184">
        <v>44526</v>
      </c>
      <c r="EL76" s="182" t="s">
        <v>6602</v>
      </c>
      <c r="EM76" s="172">
        <v>0</v>
      </c>
      <c r="EN76" s="176" t="s">
        <v>14</v>
      </c>
      <c r="EO76" s="176" t="s">
        <v>59</v>
      </c>
      <c r="EP76" s="176">
        <v>3</v>
      </c>
      <c r="EQ76" s="176" t="s">
        <v>6596</v>
      </c>
      <c r="ER76" s="176" t="s">
        <v>14</v>
      </c>
      <c r="ES76" s="173">
        <v>44526</v>
      </c>
      <c r="ET76" s="183" t="s">
        <v>6577</v>
      </c>
      <c r="EU76" s="183">
        <v>3790</v>
      </c>
      <c r="EV76" s="183" t="s">
        <v>6564</v>
      </c>
      <c r="EW76" s="183" t="s">
        <v>59</v>
      </c>
      <c r="EX76" s="183">
        <v>3</v>
      </c>
      <c r="EY76" s="183" t="s">
        <v>6566</v>
      </c>
      <c r="EZ76" s="183" t="s">
        <v>6565</v>
      </c>
      <c r="FA76" s="184">
        <v>44526</v>
      </c>
      <c r="FB76" s="182" t="s">
        <v>1212</v>
      </c>
      <c r="FC76" s="176">
        <v>5</v>
      </c>
      <c r="FD76" s="176" t="s">
        <v>14</v>
      </c>
      <c r="FE76" s="176" t="s">
        <v>21</v>
      </c>
      <c r="FF76" s="176">
        <v>2</v>
      </c>
      <c r="FG76" s="176" t="s">
        <v>1211</v>
      </c>
      <c r="FH76" s="176" t="s">
        <v>14</v>
      </c>
      <c r="FI76" s="173">
        <v>43648</v>
      </c>
      <c r="FJ76" s="182" t="s">
        <v>1215</v>
      </c>
      <c r="FK76" s="183" t="s">
        <v>14</v>
      </c>
      <c r="FL76" s="183" t="s">
        <v>14</v>
      </c>
      <c r="FM76" s="183" t="s">
        <v>14</v>
      </c>
      <c r="FN76" s="183" t="s">
        <v>14</v>
      </c>
      <c r="FO76" s="183" t="s">
        <v>1214</v>
      </c>
      <c r="FP76" s="180" t="s">
        <v>14</v>
      </c>
      <c r="FQ76" s="181">
        <v>43648</v>
      </c>
      <c r="FR76" s="182" t="s">
        <v>1217</v>
      </c>
      <c r="FS76" s="176" t="s">
        <v>14</v>
      </c>
      <c r="FT76" s="176" t="s">
        <v>14</v>
      </c>
      <c r="FU76" s="176" t="s">
        <v>14</v>
      </c>
      <c r="FV76" s="176" t="s">
        <v>14</v>
      </c>
      <c r="FW76" s="176" t="s">
        <v>1216</v>
      </c>
      <c r="FX76" s="176" t="s">
        <v>14</v>
      </c>
      <c r="FY76" s="173">
        <v>43648</v>
      </c>
      <c r="FZ76" s="183" t="s">
        <v>4048</v>
      </c>
      <c r="GA76" s="183">
        <v>1</v>
      </c>
      <c r="GB76" s="183" t="s">
        <v>3205</v>
      </c>
      <c r="GC76" s="183" t="s">
        <v>21</v>
      </c>
      <c r="GD76" s="183">
        <v>2</v>
      </c>
      <c r="GE76" s="183" t="s">
        <v>14</v>
      </c>
      <c r="GF76" s="183" t="s">
        <v>14</v>
      </c>
      <c r="GG76" s="184">
        <v>44357</v>
      </c>
      <c r="GH76" s="182" t="s">
        <v>4054</v>
      </c>
      <c r="GI76" s="176">
        <v>2</v>
      </c>
      <c r="GJ76" s="176" t="s">
        <v>3205</v>
      </c>
      <c r="GK76" s="176" t="s">
        <v>21</v>
      </c>
      <c r="GL76" s="176">
        <v>2</v>
      </c>
      <c r="GM76" s="176" t="s">
        <v>14</v>
      </c>
      <c r="GN76" s="176" t="s">
        <v>14</v>
      </c>
      <c r="GO76" s="173">
        <v>44357</v>
      </c>
      <c r="GP76" s="183" t="s">
        <v>4049</v>
      </c>
      <c r="GQ76" s="183">
        <v>0</v>
      </c>
      <c r="GR76" s="183" t="s">
        <v>3205</v>
      </c>
      <c r="GS76" s="183" t="s">
        <v>21</v>
      </c>
      <c r="GT76" s="183">
        <v>2</v>
      </c>
      <c r="GU76" s="183" t="s">
        <v>14</v>
      </c>
      <c r="GV76" s="183" t="s">
        <v>14</v>
      </c>
      <c r="GW76" s="184">
        <v>44357</v>
      </c>
      <c r="GX76" s="182" t="s">
        <v>4055</v>
      </c>
      <c r="GY76" s="176">
        <v>3</v>
      </c>
      <c r="GZ76" s="176" t="s">
        <v>3205</v>
      </c>
      <c r="HA76" s="176" t="s">
        <v>21</v>
      </c>
      <c r="HB76" s="176">
        <v>2</v>
      </c>
      <c r="HC76" s="176" t="s">
        <v>14</v>
      </c>
      <c r="HD76" s="176" t="s">
        <v>14</v>
      </c>
      <c r="HE76" s="173">
        <v>44357</v>
      </c>
      <c r="HF76" s="183" t="s">
        <v>4047</v>
      </c>
      <c r="HG76" s="183">
        <v>0</v>
      </c>
      <c r="HH76" s="183" t="s">
        <v>3205</v>
      </c>
      <c r="HI76" s="183" t="s">
        <v>21</v>
      </c>
      <c r="HJ76" s="183">
        <v>2</v>
      </c>
      <c r="HK76" s="183" t="s">
        <v>14</v>
      </c>
      <c r="HL76" s="183" t="s">
        <v>14</v>
      </c>
      <c r="HM76" s="184">
        <v>44357</v>
      </c>
      <c r="HN76" s="182" t="s">
        <v>4053</v>
      </c>
      <c r="HO76" s="176">
        <v>1</v>
      </c>
      <c r="HP76" s="176" t="s">
        <v>3205</v>
      </c>
      <c r="HQ76" s="176" t="s">
        <v>21</v>
      </c>
      <c r="HR76" s="176">
        <v>2</v>
      </c>
      <c r="HS76" s="176" t="s">
        <v>14</v>
      </c>
      <c r="HT76" s="176" t="s">
        <v>14</v>
      </c>
      <c r="HU76" s="173">
        <v>44357</v>
      </c>
      <c r="HV76" s="183" t="s">
        <v>4050</v>
      </c>
      <c r="HW76" s="183">
        <v>1</v>
      </c>
      <c r="HX76" s="183" t="s">
        <v>3205</v>
      </c>
      <c r="HY76" s="183" t="s">
        <v>21</v>
      </c>
      <c r="HZ76" s="183">
        <v>2</v>
      </c>
      <c r="IA76" s="183" t="s">
        <v>14</v>
      </c>
      <c r="IB76" s="183" t="s">
        <v>14</v>
      </c>
      <c r="IC76" s="184">
        <v>44357</v>
      </c>
      <c r="ID76" s="182" t="s">
        <v>4052</v>
      </c>
      <c r="IE76" s="176">
        <v>1</v>
      </c>
      <c r="IF76" s="176" t="s">
        <v>3205</v>
      </c>
      <c r="IG76" s="176" t="s">
        <v>21</v>
      </c>
      <c r="IH76" s="176">
        <v>2</v>
      </c>
      <c r="II76" s="176" t="s">
        <v>14</v>
      </c>
      <c r="IJ76" s="176" t="s">
        <v>14</v>
      </c>
      <c r="IK76" s="173">
        <v>44357</v>
      </c>
      <c r="IL76" s="183" t="s">
        <v>4051</v>
      </c>
      <c r="IM76" s="183">
        <v>2</v>
      </c>
      <c r="IN76" s="183" t="s">
        <v>3205</v>
      </c>
      <c r="IO76" s="183" t="s">
        <v>21</v>
      </c>
      <c r="IP76" s="183">
        <v>2</v>
      </c>
      <c r="IQ76" s="183" t="s">
        <v>14</v>
      </c>
      <c r="IR76" s="183" t="s">
        <v>14</v>
      </c>
      <c r="IS76" s="184">
        <v>44357</v>
      </c>
    </row>
    <row r="77" spans="1:253" s="276" customFormat="1" ht="12.75" customHeight="1" x14ac:dyDescent="0.25">
      <c r="A77" s="276" t="s">
        <v>1184</v>
      </c>
      <c r="B77" s="276" t="s">
        <v>7405</v>
      </c>
      <c r="C77" s="276" t="s">
        <v>1185</v>
      </c>
      <c r="D77" s="276" t="s">
        <v>1186</v>
      </c>
      <c r="E77" s="276" t="s">
        <v>7038</v>
      </c>
      <c r="F77" s="276" t="s">
        <v>2314</v>
      </c>
      <c r="G77" s="171">
        <v>200964000</v>
      </c>
      <c r="H77" s="172" t="s">
        <v>2141</v>
      </c>
      <c r="I77" s="172" t="s">
        <v>21</v>
      </c>
      <c r="J77" s="172">
        <v>2</v>
      </c>
      <c r="K77" s="172" t="s">
        <v>2298</v>
      </c>
      <c r="L77" s="172" t="s">
        <v>2307</v>
      </c>
      <c r="M77" s="173">
        <v>44165</v>
      </c>
      <c r="N77" s="182" t="s">
        <v>1201</v>
      </c>
      <c r="O77" s="174">
        <v>157918</v>
      </c>
      <c r="P77" s="174" t="s">
        <v>1198</v>
      </c>
      <c r="Q77" s="174" t="s">
        <v>41</v>
      </c>
      <c r="R77" s="174">
        <v>1</v>
      </c>
      <c r="S77" s="174" t="s">
        <v>1200</v>
      </c>
      <c r="T77" s="174" t="s">
        <v>1199</v>
      </c>
      <c r="U77" s="175">
        <v>43647</v>
      </c>
      <c r="V77" s="182" t="s">
        <v>3055</v>
      </c>
      <c r="W77" s="172">
        <v>13100000</v>
      </c>
      <c r="X77" s="172" t="s">
        <v>3052</v>
      </c>
      <c r="Y77" s="172" t="s">
        <v>59</v>
      </c>
      <c r="Z77" s="172">
        <v>3</v>
      </c>
      <c r="AA77" s="172" t="s">
        <v>3054</v>
      </c>
      <c r="AB77" s="172" t="s">
        <v>3053</v>
      </c>
      <c r="AC77" s="173">
        <v>44281</v>
      </c>
      <c r="AD77" s="182" t="s">
        <v>4849</v>
      </c>
      <c r="AE77" s="180">
        <v>13100000</v>
      </c>
      <c r="AF77" s="180" t="s">
        <v>3052</v>
      </c>
      <c r="AG77" s="180" t="s">
        <v>21</v>
      </c>
      <c r="AH77" s="180">
        <v>2</v>
      </c>
      <c r="AI77" s="180" t="s">
        <v>4848</v>
      </c>
      <c r="AJ77" s="180" t="s">
        <v>4847</v>
      </c>
      <c r="AK77" s="181">
        <v>44418</v>
      </c>
      <c r="AL77" s="182" t="s">
        <v>6583</v>
      </c>
      <c r="AM77" s="172">
        <v>4369000</v>
      </c>
      <c r="AN77" s="172" t="s">
        <v>6580</v>
      </c>
      <c r="AO77" s="172" t="s">
        <v>21</v>
      </c>
      <c r="AP77" s="172">
        <v>2</v>
      </c>
      <c r="AQ77" s="172" t="s">
        <v>6582</v>
      </c>
      <c r="AR77" s="172" t="s">
        <v>6581</v>
      </c>
      <c r="AS77" s="173">
        <v>44526</v>
      </c>
      <c r="AT77" s="183" t="s">
        <v>1251</v>
      </c>
      <c r="AU77" s="180" t="s">
        <v>14</v>
      </c>
      <c r="AV77" s="180" t="s">
        <v>14</v>
      </c>
      <c r="AW77" s="180" t="s">
        <v>14</v>
      </c>
      <c r="AX77" s="180" t="s">
        <v>14</v>
      </c>
      <c r="AY77" s="180" t="s">
        <v>1245</v>
      </c>
      <c r="AZ77" s="180" t="s">
        <v>14</v>
      </c>
      <c r="BA77" s="181">
        <v>43672</v>
      </c>
      <c r="BB77" s="182" t="s">
        <v>1250</v>
      </c>
      <c r="BC77" s="172" t="s">
        <v>14</v>
      </c>
      <c r="BD77" s="172" t="s">
        <v>14</v>
      </c>
      <c r="BE77" s="172" t="s">
        <v>14</v>
      </c>
      <c r="BF77" s="172" t="s">
        <v>14</v>
      </c>
      <c r="BG77" s="172" t="s">
        <v>1245</v>
      </c>
      <c r="BH77" s="172" t="s">
        <v>14</v>
      </c>
      <c r="BI77" s="173">
        <v>43672</v>
      </c>
      <c r="BJ77" s="183" t="s">
        <v>6585</v>
      </c>
      <c r="BK77" s="183">
        <v>837</v>
      </c>
      <c r="BL77" s="183" t="s">
        <v>6564</v>
      </c>
      <c r="BM77" s="183" t="s">
        <v>59</v>
      </c>
      <c r="BN77" s="183">
        <v>3</v>
      </c>
      <c r="BO77" s="183" t="s">
        <v>6584</v>
      </c>
      <c r="BP77" s="180" t="s">
        <v>6565</v>
      </c>
      <c r="BQ77" s="184">
        <v>44526</v>
      </c>
      <c r="BR77" s="182" t="s">
        <v>1188</v>
      </c>
      <c r="BS77" s="176" t="s">
        <v>14</v>
      </c>
      <c r="BT77" s="176" t="s">
        <v>14</v>
      </c>
      <c r="BU77" s="176" t="s">
        <v>14</v>
      </c>
      <c r="BV77" s="176" t="s">
        <v>14</v>
      </c>
      <c r="BW77" s="176" t="s">
        <v>1187</v>
      </c>
      <c r="BX77" s="176" t="s">
        <v>14</v>
      </c>
      <c r="BY77" s="173">
        <v>43647</v>
      </c>
      <c r="BZ77" s="183" t="s">
        <v>1191</v>
      </c>
      <c r="CA77" s="183">
        <v>4300</v>
      </c>
      <c r="CB77" s="183" t="s">
        <v>935</v>
      </c>
      <c r="CC77" s="183" t="s">
        <v>21</v>
      </c>
      <c r="CD77" s="183">
        <v>2</v>
      </c>
      <c r="CE77" s="183" t="s">
        <v>1190</v>
      </c>
      <c r="CF77" s="183" t="s">
        <v>1189</v>
      </c>
      <c r="CG77" s="184">
        <v>43647</v>
      </c>
      <c r="CH77" s="182" t="s">
        <v>7803</v>
      </c>
      <c r="CI77" s="183" t="e">
        <v>#N/A</v>
      </c>
      <c r="CJ77" s="183" t="e">
        <v>#N/A</v>
      </c>
      <c r="CK77" s="183" t="e">
        <v>#N/A</v>
      </c>
      <c r="CL77" s="183" t="e">
        <v>#N/A</v>
      </c>
      <c r="CM77" s="183" t="e">
        <v>#N/A</v>
      </c>
      <c r="CN77" s="183" t="e">
        <v>#N/A</v>
      </c>
      <c r="CO77" s="185" t="e">
        <v>#N/A</v>
      </c>
      <c r="CP77" s="183" t="s">
        <v>1197</v>
      </c>
      <c r="CQ77" s="176" t="s">
        <v>14</v>
      </c>
      <c r="CR77" s="176" t="s">
        <v>1194</v>
      </c>
      <c r="CS77" s="176" t="s">
        <v>14</v>
      </c>
      <c r="CT77" s="176" t="s">
        <v>14</v>
      </c>
      <c r="CU77" s="176" t="s">
        <v>1196</v>
      </c>
      <c r="CV77" s="176" t="s">
        <v>1195</v>
      </c>
      <c r="CW77" s="173">
        <v>43647</v>
      </c>
      <c r="CX77" s="183" t="s">
        <v>4850</v>
      </c>
      <c r="CY77" s="180">
        <v>8700000</v>
      </c>
      <c r="CZ77" s="180" t="s">
        <v>3052</v>
      </c>
      <c r="DA77" s="180" t="s">
        <v>59</v>
      </c>
      <c r="DB77" s="180">
        <v>3</v>
      </c>
      <c r="DC77" s="180" t="s">
        <v>4851</v>
      </c>
      <c r="DD77" s="180" t="s">
        <v>4847</v>
      </c>
      <c r="DE77" s="186">
        <v>44418</v>
      </c>
      <c r="DF77" s="182" t="s">
        <v>4852</v>
      </c>
      <c r="DG77" s="172">
        <v>0</v>
      </c>
      <c r="DH77" s="176" t="s">
        <v>3052</v>
      </c>
      <c r="DI77" s="176" t="s">
        <v>21</v>
      </c>
      <c r="DJ77" s="176">
        <v>2</v>
      </c>
      <c r="DK77" s="176" t="s">
        <v>4851</v>
      </c>
      <c r="DL77" s="176" t="s">
        <v>4847</v>
      </c>
      <c r="DM77" s="173">
        <v>44418</v>
      </c>
      <c r="DN77" s="183" t="s">
        <v>4853</v>
      </c>
      <c r="DO77" s="180">
        <v>4400000</v>
      </c>
      <c r="DP77" s="183" t="s">
        <v>3052</v>
      </c>
      <c r="DQ77" s="183" t="s">
        <v>21</v>
      </c>
      <c r="DR77" s="183">
        <v>2</v>
      </c>
      <c r="DS77" s="183" t="s">
        <v>4851</v>
      </c>
      <c r="DT77" s="183" t="s">
        <v>4847</v>
      </c>
      <c r="DU77" s="184">
        <v>44418</v>
      </c>
      <c r="DV77" s="182" t="s">
        <v>4854</v>
      </c>
      <c r="DW77" s="172">
        <v>6003000</v>
      </c>
      <c r="DX77" s="176" t="s">
        <v>3052</v>
      </c>
      <c r="DY77" s="176" t="s">
        <v>59</v>
      </c>
      <c r="DZ77" s="176">
        <v>3</v>
      </c>
      <c r="EA77" s="176" t="s">
        <v>4851</v>
      </c>
      <c r="EB77" s="176" t="s">
        <v>4847</v>
      </c>
      <c r="EC77" s="173">
        <v>44418</v>
      </c>
      <c r="ED77" s="183" t="s">
        <v>4855</v>
      </c>
      <c r="EE77" s="180">
        <v>2697000</v>
      </c>
      <c r="EF77" s="183" t="s">
        <v>3052</v>
      </c>
      <c r="EG77" s="183" t="s">
        <v>59</v>
      </c>
      <c r="EH77" s="183">
        <v>3</v>
      </c>
      <c r="EI77" s="183" t="s">
        <v>4851</v>
      </c>
      <c r="EJ77" s="183" t="s">
        <v>4847</v>
      </c>
      <c r="EK77" s="184">
        <v>44418</v>
      </c>
      <c r="EL77" s="182" t="s">
        <v>4856</v>
      </c>
      <c r="EM77" s="172">
        <v>0</v>
      </c>
      <c r="EN77" s="176" t="s">
        <v>14</v>
      </c>
      <c r="EO77" s="176" t="s">
        <v>59</v>
      </c>
      <c r="EP77" s="176">
        <v>3</v>
      </c>
      <c r="EQ77" s="176" t="s">
        <v>4851</v>
      </c>
      <c r="ER77" s="176" t="s">
        <v>14</v>
      </c>
      <c r="ES77" s="173">
        <v>44418</v>
      </c>
      <c r="ET77" s="183" t="s">
        <v>6578</v>
      </c>
      <c r="EU77" s="183">
        <v>3790</v>
      </c>
      <c r="EV77" s="183" t="s">
        <v>6564</v>
      </c>
      <c r="EW77" s="183" t="s">
        <v>59</v>
      </c>
      <c r="EX77" s="183">
        <v>3</v>
      </c>
      <c r="EY77" s="183" t="s">
        <v>6566</v>
      </c>
      <c r="EZ77" s="183" t="s">
        <v>6565</v>
      </c>
      <c r="FA77" s="184">
        <v>44526</v>
      </c>
      <c r="FB77" s="182" t="s">
        <v>1193</v>
      </c>
      <c r="FC77" s="176">
        <v>4</v>
      </c>
      <c r="FD77" s="176" t="s">
        <v>14</v>
      </c>
      <c r="FE77" s="176" t="s">
        <v>14</v>
      </c>
      <c r="FF77" s="176" t="s">
        <v>14</v>
      </c>
      <c r="FG77" s="176" t="s">
        <v>1192</v>
      </c>
      <c r="FH77" s="176" t="s">
        <v>14</v>
      </c>
      <c r="FI77" s="173">
        <v>43647</v>
      </c>
      <c r="FJ77" s="182" t="s">
        <v>1202</v>
      </c>
      <c r="FK77" s="183" t="s">
        <v>14</v>
      </c>
      <c r="FL77" s="183" t="s">
        <v>14</v>
      </c>
      <c r="FM77" s="183" t="s">
        <v>14</v>
      </c>
      <c r="FN77" s="183" t="s">
        <v>14</v>
      </c>
      <c r="FO77" s="183" t="s">
        <v>1187</v>
      </c>
      <c r="FP77" s="180" t="s">
        <v>14</v>
      </c>
      <c r="FQ77" s="181">
        <v>43647</v>
      </c>
      <c r="FR77" s="182" t="s">
        <v>1206</v>
      </c>
      <c r="FS77" s="176">
        <v>800000</v>
      </c>
      <c r="FT77" s="176" t="s">
        <v>1203</v>
      </c>
      <c r="FU77" s="176" t="s">
        <v>21</v>
      </c>
      <c r="FV77" s="176">
        <v>2</v>
      </c>
      <c r="FW77" s="176" t="s">
        <v>1205</v>
      </c>
      <c r="FX77" s="176" t="s">
        <v>1204</v>
      </c>
      <c r="FY77" s="173">
        <v>43647</v>
      </c>
      <c r="FZ77" s="183" t="s">
        <v>4057</v>
      </c>
      <c r="GA77" s="183">
        <v>1</v>
      </c>
      <c r="GB77" s="183" t="s">
        <v>3205</v>
      </c>
      <c r="GC77" s="183" t="s">
        <v>21</v>
      </c>
      <c r="GD77" s="183">
        <v>2</v>
      </c>
      <c r="GE77" s="183" t="s">
        <v>14</v>
      </c>
      <c r="GF77" s="183" t="s">
        <v>14</v>
      </c>
      <c r="GG77" s="184">
        <v>44357</v>
      </c>
      <c r="GH77" s="182" t="s">
        <v>4063</v>
      </c>
      <c r="GI77" s="176">
        <v>3</v>
      </c>
      <c r="GJ77" s="176" t="s">
        <v>3205</v>
      </c>
      <c r="GK77" s="176" t="s">
        <v>21</v>
      </c>
      <c r="GL77" s="176">
        <v>2</v>
      </c>
      <c r="GM77" s="176" t="s">
        <v>14</v>
      </c>
      <c r="GN77" s="176" t="s">
        <v>14</v>
      </c>
      <c r="GO77" s="173">
        <v>44357</v>
      </c>
      <c r="GP77" s="183" t="s">
        <v>4058</v>
      </c>
      <c r="GQ77" s="183">
        <v>2</v>
      </c>
      <c r="GR77" s="183" t="s">
        <v>3205</v>
      </c>
      <c r="GS77" s="183" t="s">
        <v>21</v>
      </c>
      <c r="GT77" s="183">
        <v>2</v>
      </c>
      <c r="GU77" s="183" t="s">
        <v>14</v>
      </c>
      <c r="GV77" s="183" t="s">
        <v>14</v>
      </c>
      <c r="GW77" s="184">
        <v>44357</v>
      </c>
      <c r="GX77" s="182" t="s">
        <v>4064</v>
      </c>
      <c r="GY77" s="176">
        <v>3</v>
      </c>
      <c r="GZ77" s="176" t="s">
        <v>3205</v>
      </c>
      <c r="HA77" s="176" t="s">
        <v>21</v>
      </c>
      <c r="HB77" s="176">
        <v>2</v>
      </c>
      <c r="HC77" s="176" t="s">
        <v>14</v>
      </c>
      <c r="HD77" s="176" t="s">
        <v>14</v>
      </c>
      <c r="HE77" s="173">
        <v>44357</v>
      </c>
      <c r="HF77" s="183" t="s">
        <v>4056</v>
      </c>
      <c r="HG77" s="183">
        <v>2</v>
      </c>
      <c r="HH77" s="183" t="s">
        <v>3205</v>
      </c>
      <c r="HI77" s="183" t="s">
        <v>21</v>
      </c>
      <c r="HJ77" s="183">
        <v>2</v>
      </c>
      <c r="HK77" s="183" t="s">
        <v>14</v>
      </c>
      <c r="HL77" s="183" t="s">
        <v>14</v>
      </c>
      <c r="HM77" s="184">
        <v>44357</v>
      </c>
      <c r="HN77" s="182" t="s">
        <v>4062</v>
      </c>
      <c r="HO77" s="176">
        <v>2</v>
      </c>
      <c r="HP77" s="176" t="s">
        <v>3205</v>
      </c>
      <c r="HQ77" s="176" t="s">
        <v>21</v>
      </c>
      <c r="HR77" s="176">
        <v>2</v>
      </c>
      <c r="HS77" s="176" t="s">
        <v>14</v>
      </c>
      <c r="HT77" s="176" t="s">
        <v>14</v>
      </c>
      <c r="HU77" s="173">
        <v>44357</v>
      </c>
      <c r="HV77" s="183" t="s">
        <v>4059</v>
      </c>
      <c r="HW77" s="183">
        <v>3</v>
      </c>
      <c r="HX77" s="183" t="s">
        <v>3205</v>
      </c>
      <c r="HY77" s="183" t="s">
        <v>21</v>
      </c>
      <c r="HZ77" s="183">
        <v>2</v>
      </c>
      <c r="IA77" s="183" t="s">
        <v>14</v>
      </c>
      <c r="IB77" s="183" t="s">
        <v>14</v>
      </c>
      <c r="IC77" s="184">
        <v>44357</v>
      </c>
      <c r="ID77" s="182" t="s">
        <v>4061</v>
      </c>
      <c r="IE77" s="176">
        <v>1</v>
      </c>
      <c r="IF77" s="176" t="s">
        <v>3205</v>
      </c>
      <c r="IG77" s="176" t="s">
        <v>21</v>
      </c>
      <c r="IH77" s="176">
        <v>2</v>
      </c>
      <c r="II77" s="176" t="s">
        <v>14</v>
      </c>
      <c r="IJ77" s="176" t="s">
        <v>14</v>
      </c>
      <c r="IK77" s="173">
        <v>44357</v>
      </c>
      <c r="IL77" s="183" t="s">
        <v>4060</v>
      </c>
      <c r="IM77" s="183">
        <v>3</v>
      </c>
      <c r="IN77" s="183" t="s">
        <v>3205</v>
      </c>
      <c r="IO77" s="183" t="s">
        <v>21</v>
      </c>
      <c r="IP77" s="183">
        <v>2</v>
      </c>
      <c r="IQ77" s="183" t="s">
        <v>14</v>
      </c>
      <c r="IR77" s="183" t="s">
        <v>14</v>
      </c>
      <c r="IS77" s="184">
        <v>44357</v>
      </c>
    </row>
    <row r="78" spans="1:253" s="276" customFormat="1" ht="12.75" customHeight="1" x14ac:dyDescent="0.25">
      <c r="A78" s="276" t="s">
        <v>1536</v>
      </c>
      <c r="B78" s="276" t="s">
        <v>7503</v>
      </c>
      <c r="C78" s="276" t="s">
        <v>1537</v>
      </c>
      <c r="D78" s="276" t="s">
        <v>1186</v>
      </c>
      <c r="E78" s="276" t="s">
        <v>7038</v>
      </c>
      <c r="F78" s="276" t="s">
        <v>2315</v>
      </c>
      <c r="G78" s="171">
        <v>200964000</v>
      </c>
      <c r="H78" s="172" t="s">
        <v>2141</v>
      </c>
      <c r="I78" s="172" t="s">
        <v>21</v>
      </c>
      <c r="J78" s="172">
        <v>2</v>
      </c>
      <c r="K78" s="172" t="s">
        <v>2298</v>
      </c>
      <c r="L78" s="172" t="s">
        <v>2307</v>
      </c>
      <c r="M78" s="173">
        <v>44165</v>
      </c>
      <c r="N78" s="182" t="s">
        <v>1810</v>
      </c>
      <c r="O78" s="174">
        <v>237708</v>
      </c>
      <c r="P78" s="174" t="s">
        <v>1807</v>
      </c>
      <c r="Q78" s="174" t="s">
        <v>21</v>
      </c>
      <c r="R78" s="174">
        <v>2</v>
      </c>
      <c r="S78" s="174" t="s">
        <v>1809</v>
      </c>
      <c r="T78" s="174" t="s">
        <v>1808</v>
      </c>
      <c r="U78" s="175">
        <v>43949</v>
      </c>
      <c r="V78" s="182" t="s">
        <v>4861</v>
      </c>
      <c r="W78" s="172">
        <v>35593000</v>
      </c>
      <c r="X78" s="172" t="s">
        <v>4857</v>
      </c>
      <c r="Y78" s="172" t="s">
        <v>21</v>
      </c>
      <c r="Z78" s="172">
        <v>2</v>
      </c>
      <c r="AA78" s="172" t="s">
        <v>4860</v>
      </c>
      <c r="AB78" s="172" t="s">
        <v>4612</v>
      </c>
      <c r="AC78" s="173">
        <v>44418</v>
      </c>
      <c r="AD78" s="182" t="s">
        <v>6604</v>
      </c>
      <c r="AE78" s="180">
        <v>3679000</v>
      </c>
      <c r="AF78" s="180" t="s">
        <v>6586</v>
      </c>
      <c r="AG78" s="180" t="s">
        <v>59</v>
      </c>
      <c r="AH78" s="180">
        <v>3</v>
      </c>
      <c r="AI78" s="180" t="s">
        <v>6603</v>
      </c>
      <c r="AJ78" s="180" t="s">
        <v>6587</v>
      </c>
      <c r="AK78" s="181">
        <v>44526</v>
      </c>
      <c r="AL78" s="182" t="s">
        <v>6608</v>
      </c>
      <c r="AM78" s="172">
        <v>485000</v>
      </c>
      <c r="AN78" s="172" t="s">
        <v>6605</v>
      </c>
      <c r="AO78" s="172" t="s">
        <v>59</v>
      </c>
      <c r="AP78" s="172">
        <v>3</v>
      </c>
      <c r="AQ78" s="172" t="s">
        <v>6607</v>
      </c>
      <c r="AR78" s="172" t="s">
        <v>6606</v>
      </c>
      <c r="AS78" s="173">
        <v>44526</v>
      </c>
      <c r="AT78" s="183" t="s">
        <v>1551</v>
      </c>
      <c r="AU78" s="180" t="s">
        <v>14</v>
      </c>
      <c r="AV78" s="180" t="s">
        <v>14</v>
      </c>
      <c r="AW78" s="180" t="s">
        <v>14</v>
      </c>
      <c r="AX78" s="180" t="s">
        <v>14</v>
      </c>
      <c r="AY78" s="180" t="s">
        <v>1245</v>
      </c>
      <c r="AZ78" s="180" t="s">
        <v>14</v>
      </c>
      <c r="BA78" s="181">
        <v>43815</v>
      </c>
      <c r="BB78" s="182" t="s">
        <v>1550</v>
      </c>
      <c r="BC78" s="172" t="s">
        <v>14</v>
      </c>
      <c r="BD78" s="172" t="s">
        <v>14</v>
      </c>
      <c r="BE78" s="172" t="s">
        <v>14</v>
      </c>
      <c r="BF78" s="172" t="s">
        <v>14</v>
      </c>
      <c r="BG78" s="172" t="s">
        <v>1245</v>
      </c>
      <c r="BH78" s="172" t="s">
        <v>14</v>
      </c>
      <c r="BI78" s="173">
        <v>43815</v>
      </c>
      <c r="BJ78" s="183" t="s">
        <v>6610</v>
      </c>
      <c r="BK78" s="183">
        <v>2454</v>
      </c>
      <c r="BL78" s="183" t="s">
        <v>6564</v>
      </c>
      <c r="BM78" s="183" t="s">
        <v>59</v>
      </c>
      <c r="BN78" s="183">
        <v>3</v>
      </c>
      <c r="BO78" s="183" t="s">
        <v>6609</v>
      </c>
      <c r="BP78" s="180" t="s">
        <v>6565</v>
      </c>
      <c r="BQ78" s="184">
        <v>44526</v>
      </c>
      <c r="BR78" s="182" t="s">
        <v>1541</v>
      </c>
      <c r="BS78" s="176">
        <v>500</v>
      </c>
      <c r="BT78" s="176" t="s">
        <v>1538</v>
      </c>
      <c r="BU78" s="176" t="s">
        <v>59</v>
      </c>
      <c r="BV78" s="176">
        <v>3</v>
      </c>
      <c r="BW78" s="176" t="s">
        <v>1540</v>
      </c>
      <c r="BX78" s="176" t="s">
        <v>1539</v>
      </c>
      <c r="BY78" s="173">
        <v>43815</v>
      </c>
      <c r="BZ78" s="183" t="s">
        <v>1543</v>
      </c>
      <c r="CA78" s="183">
        <v>10500</v>
      </c>
      <c r="CB78" s="183" t="s">
        <v>1542</v>
      </c>
      <c r="CC78" s="183" t="s">
        <v>59</v>
      </c>
      <c r="CD78" s="183">
        <v>3</v>
      </c>
      <c r="CE78" s="183" t="s">
        <v>1540</v>
      </c>
      <c r="CF78" s="183" t="s">
        <v>1539</v>
      </c>
      <c r="CG78" s="184">
        <v>43815</v>
      </c>
      <c r="CH78" s="182" t="s">
        <v>7804</v>
      </c>
      <c r="CI78" s="183" t="e">
        <v>#N/A</v>
      </c>
      <c r="CJ78" s="183" t="e">
        <v>#N/A</v>
      </c>
      <c r="CK78" s="183" t="e">
        <v>#N/A</v>
      </c>
      <c r="CL78" s="183" t="e">
        <v>#N/A</v>
      </c>
      <c r="CM78" s="183" t="e">
        <v>#N/A</v>
      </c>
      <c r="CN78" s="183" t="e">
        <v>#N/A</v>
      </c>
      <c r="CO78" s="185" t="e">
        <v>#N/A</v>
      </c>
      <c r="CP78" s="183" t="s">
        <v>1549</v>
      </c>
      <c r="CQ78" s="176">
        <v>49</v>
      </c>
      <c r="CR78" s="176" t="s">
        <v>1546</v>
      </c>
      <c r="CS78" s="176" t="s">
        <v>59</v>
      </c>
      <c r="CT78" s="176">
        <v>3</v>
      </c>
      <c r="CU78" s="176" t="s">
        <v>1548</v>
      </c>
      <c r="CV78" s="176" t="s">
        <v>1547</v>
      </c>
      <c r="CW78" s="173">
        <v>43815</v>
      </c>
      <c r="CX78" s="183" t="s">
        <v>6612</v>
      </c>
      <c r="CY78" s="180">
        <v>3679000</v>
      </c>
      <c r="CZ78" s="180" t="s">
        <v>6586</v>
      </c>
      <c r="DA78" s="180" t="s">
        <v>59</v>
      </c>
      <c r="DB78" s="180">
        <v>3</v>
      </c>
      <c r="DC78" s="180" t="s">
        <v>6611</v>
      </c>
      <c r="DD78" s="180" t="s">
        <v>6587</v>
      </c>
      <c r="DE78" s="186">
        <v>44526</v>
      </c>
      <c r="DF78" s="182" t="s">
        <v>6613</v>
      </c>
      <c r="DG78" s="172">
        <v>31914000</v>
      </c>
      <c r="DH78" s="176" t="s">
        <v>6586</v>
      </c>
      <c r="DI78" s="176" t="s">
        <v>59</v>
      </c>
      <c r="DJ78" s="176">
        <v>3</v>
      </c>
      <c r="DK78" s="176" t="s">
        <v>6611</v>
      </c>
      <c r="DL78" s="176" t="s">
        <v>6587</v>
      </c>
      <c r="DM78" s="173">
        <v>44526</v>
      </c>
      <c r="DN78" s="183" t="s">
        <v>6614</v>
      </c>
      <c r="DO78" s="180">
        <v>0</v>
      </c>
      <c r="DP78" s="183" t="s">
        <v>6586</v>
      </c>
      <c r="DQ78" s="183" t="s">
        <v>59</v>
      </c>
      <c r="DR78" s="183">
        <v>3</v>
      </c>
      <c r="DS78" s="183" t="s">
        <v>6611</v>
      </c>
      <c r="DT78" s="183" t="s">
        <v>6587</v>
      </c>
      <c r="DU78" s="184">
        <v>44526</v>
      </c>
      <c r="DV78" s="182" t="s">
        <v>6615</v>
      </c>
      <c r="DW78" s="172">
        <v>3679000</v>
      </c>
      <c r="DX78" s="176" t="s">
        <v>6586</v>
      </c>
      <c r="DY78" s="176" t="s">
        <v>59</v>
      </c>
      <c r="DZ78" s="176">
        <v>3</v>
      </c>
      <c r="EA78" s="176" t="s">
        <v>6611</v>
      </c>
      <c r="EB78" s="176" t="s">
        <v>6587</v>
      </c>
      <c r="EC78" s="173">
        <v>44526</v>
      </c>
      <c r="ED78" s="183" t="s">
        <v>6616</v>
      </c>
      <c r="EE78" s="180">
        <v>0</v>
      </c>
      <c r="EF78" s="183" t="s">
        <v>14</v>
      </c>
      <c r="EG78" s="183" t="s">
        <v>59</v>
      </c>
      <c r="EH78" s="183">
        <v>3</v>
      </c>
      <c r="EI78" s="183" t="s">
        <v>6611</v>
      </c>
      <c r="EJ78" s="183" t="s">
        <v>14</v>
      </c>
      <c r="EK78" s="184">
        <v>44526</v>
      </c>
      <c r="EL78" s="182" t="s">
        <v>6617</v>
      </c>
      <c r="EM78" s="172">
        <v>0</v>
      </c>
      <c r="EN78" s="176" t="s">
        <v>14</v>
      </c>
      <c r="EO78" s="176" t="s">
        <v>59</v>
      </c>
      <c r="EP78" s="176">
        <v>3</v>
      </c>
      <c r="EQ78" s="176" t="s">
        <v>6611</v>
      </c>
      <c r="ER78" s="176" t="s">
        <v>14</v>
      </c>
      <c r="ES78" s="173">
        <v>44526</v>
      </c>
      <c r="ET78" s="183" t="s">
        <v>6579</v>
      </c>
      <c r="EU78" s="183">
        <v>3790</v>
      </c>
      <c r="EV78" s="183" t="s">
        <v>6564</v>
      </c>
      <c r="EW78" s="183" t="s">
        <v>59</v>
      </c>
      <c r="EX78" s="183">
        <v>3</v>
      </c>
      <c r="EY78" s="183" t="s">
        <v>6566</v>
      </c>
      <c r="EZ78" s="183" t="s">
        <v>6565</v>
      </c>
      <c r="FA78" s="184">
        <v>44526</v>
      </c>
      <c r="FB78" s="182" t="s">
        <v>1545</v>
      </c>
      <c r="FC78" s="176">
        <v>5</v>
      </c>
      <c r="FD78" s="176" t="s">
        <v>14</v>
      </c>
      <c r="FE78" s="176" t="s">
        <v>41</v>
      </c>
      <c r="FF78" s="176">
        <v>1</v>
      </c>
      <c r="FG78" s="176" t="s">
        <v>1544</v>
      </c>
      <c r="FH78" s="176" t="s">
        <v>14</v>
      </c>
      <c r="FI78" s="173">
        <v>43815</v>
      </c>
      <c r="FJ78" s="182" t="s">
        <v>1571</v>
      </c>
      <c r="FK78" s="183" t="s">
        <v>14</v>
      </c>
      <c r="FL78" s="183" t="s">
        <v>14</v>
      </c>
      <c r="FM78" s="183" t="s">
        <v>14</v>
      </c>
      <c r="FN78" s="183" t="s">
        <v>14</v>
      </c>
      <c r="FO78" s="183" t="s">
        <v>14</v>
      </c>
      <c r="FP78" s="180" t="s">
        <v>14</v>
      </c>
      <c r="FQ78" s="181">
        <v>43818</v>
      </c>
      <c r="FR78" s="182" t="s">
        <v>1572</v>
      </c>
      <c r="FS78" s="176" t="s">
        <v>14</v>
      </c>
      <c r="FT78" s="176" t="s">
        <v>14</v>
      </c>
      <c r="FU78" s="176" t="s">
        <v>14</v>
      </c>
      <c r="FV78" s="176" t="s">
        <v>14</v>
      </c>
      <c r="FW78" s="176" t="s">
        <v>14</v>
      </c>
      <c r="FX78" s="176" t="s">
        <v>14</v>
      </c>
      <c r="FY78" s="173">
        <v>43818</v>
      </c>
      <c r="FZ78" s="183" t="s">
        <v>4066</v>
      </c>
      <c r="GA78" s="183">
        <v>1</v>
      </c>
      <c r="GB78" s="183" t="s">
        <v>3205</v>
      </c>
      <c r="GC78" s="183" t="s">
        <v>21</v>
      </c>
      <c r="GD78" s="183">
        <v>2</v>
      </c>
      <c r="GE78" s="183" t="s">
        <v>14</v>
      </c>
      <c r="GF78" s="183" t="s">
        <v>14</v>
      </c>
      <c r="GG78" s="184">
        <v>44357</v>
      </c>
      <c r="GH78" s="182" t="s">
        <v>4072</v>
      </c>
      <c r="GI78" s="176">
        <v>3</v>
      </c>
      <c r="GJ78" s="176" t="s">
        <v>3205</v>
      </c>
      <c r="GK78" s="176" t="s">
        <v>21</v>
      </c>
      <c r="GL78" s="176">
        <v>2</v>
      </c>
      <c r="GM78" s="176" t="s">
        <v>14</v>
      </c>
      <c r="GN78" s="176" t="s">
        <v>14</v>
      </c>
      <c r="GO78" s="173">
        <v>44357</v>
      </c>
      <c r="GP78" s="183" t="s">
        <v>4067</v>
      </c>
      <c r="GQ78" s="183">
        <v>0</v>
      </c>
      <c r="GR78" s="183" t="s">
        <v>3205</v>
      </c>
      <c r="GS78" s="183" t="s">
        <v>21</v>
      </c>
      <c r="GT78" s="183">
        <v>2</v>
      </c>
      <c r="GU78" s="183" t="s">
        <v>14</v>
      </c>
      <c r="GV78" s="183" t="s">
        <v>14</v>
      </c>
      <c r="GW78" s="184">
        <v>44357</v>
      </c>
      <c r="GX78" s="182" t="s">
        <v>4073</v>
      </c>
      <c r="GY78" s="176">
        <v>3</v>
      </c>
      <c r="GZ78" s="176" t="s">
        <v>3205</v>
      </c>
      <c r="HA78" s="176" t="s">
        <v>21</v>
      </c>
      <c r="HB78" s="176">
        <v>2</v>
      </c>
      <c r="HC78" s="176" t="s">
        <v>14</v>
      </c>
      <c r="HD78" s="176" t="s">
        <v>14</v>
      </c>
      <c r="HE78" s="173">
        <v>44357</v>
      </c>
      <c r="HF78" s="183" t="s">
        <v>4065</v>
      </c>
      <c r="HG78" s="183">
        <v>2</v>
      </c>
      <c r="HH78" s="183" t="s">
        <v>3205</v>
      </c>
      <c r="HI78" s="183" t="s">
        <v>21</v>
      </c>
      <c r="HJ78" s="183">
        <v>2</v>
      </c>
      <c r="HK78" s="183" t="s">
        <v>14</v>
      </c>
      <c r="HL78" s="183" t="s">
        <v>14</v>
      </c>
      <c r="HM78" s="184">
        <v>44357</v>
      </c>
      <c r="HN78" s="182" t="s">
        <v>4071</v>
      </c>
      <c r="HO78" s="176">
        <v>2</v>
      </c>
      <c r="HP78" s="176" t="s">
        <v>3205</v>
      </c>
      <c r="HQ78" s="176" t="s">
        <v>21</v>
      </c>
      <c r="HR78" s="176">
        <v>2</v>
      </c>
      <c r="HS78" s="176" t="s">
        <v>14</v>
      </c>
      <c r="HT78" s="176" t="s">
        <v>14</v>
      </c>
      <c r="HU78" s="173">
        <v>44357</v>
      </c>
      <c r="HV78" s="183" t="s">
        <v>4068</v>
      </c>
      <c r="HW78" s="183">
        <v>2</v>
      </c>
      <c r="HX78" s="183" t="s">
        <v>3205</v>
      </c>
      <c r="HY78" s="183" t="s">
        <v>21</v>
      </c>
      <c r="HZ78" s="183">
        <v>2</v>
      </c>
      <c r="IA78" s="183" t="s">
        <v>14</v>
      </c>
      <c r="IB78" s="183" t="s">
        <v>14</v>
      </c>
      <c r="IC78" s="184">
        <v>44357</v>
      </c>
      <c r="ID78" s="182" t="s">
        <v>4070</v>
      </c>
      <c r="IE78" s="176">
        <v>1</v>
      </c>
      <c r="IF78" s="176" t="s">
        <v>3205</v>
      </c>
      <c r="IG78" s="176" t="s">
        <v>21</v>
      </c>
      <c r="IH78" s="176">
        <v>2</v>
      </c>
      <c r="II78" s="176" t="s">
        <v>14</v>
      </c>
      <c r="IJ78" s="176" t="s">
        <v>14</v>
      </c>
      <c r="IK78" s="173">
        <v>44357</v>
      </c>
      <c r="IL78" s="183" t="s">
        <v>4069</v>
      </c>
      <c r="IM78" s="183">
        <v>3</v>
      </c>
      <c r="IN78" s="183" t="s">
        <v>3205</v>
      </c>
      <c r="IO78" s="183" t="s">
        <v>21</v>
      </c>
      <c r="IP78" s="183">
        <v>2</v>
      </c>
      <c r="IQ78" s="183" t="s">
        <v>14</v>
      </c>
      <c r="IR78" s="183" t="s">
        <v>14</v>
      </c>
      <c r="IS78" s="184">
        <v>44357</v>
      </c>
    </row>
    <row r="79" spans="1:253" s="276" customFormat="1" ht="12.75" customHeight="1" x14ac:dyDescent="0.25">
      <c r="A79" s="276" t="s">
        <v>1576</v>
      </c>
      <c r="B79" s="276" t="s">
        <v>7413</v>
      </c>
      <c r="C79" s="276" t="s">
        <v>1577</v>
      </c>
      <c r="D79" s="276" t="s">
        <v>1186</v>
      </c>
      <c r="E79" s="276" t="s">
        <v>7038</v>
      </c>
      <c r="F79" s="276" t="s">
        <v>2316</v>
      </c>
      <c r="G79" s="171">
        <v>200964000</v>
      </c>
      <c r="H79" s="172" t="s">
        <v>2141</v>
      </c>
      <c r="I79" s="172" t="s">
        <v>21</v>
      </c>
      <c r="J79" s="172">
        <v>2</v>
      </c>
      <c r="K79" s="172" t="s">
        <v>2298</v>
      </c>
      <c r="L79" s="172" t="s">
        <v>2307</v>
      </c>
      <c r="M79" s="173">
        <v>44165</v>
      </c>
      <c r="N79" s="182" t="s">
        <v>4610</v>
      </c>
      <c r="O79" s="174">
        <v>108688</v>
      </c>
      <c r="P79" s="174" t="s">
        <v>4607</v>
      </c>
      <c r="Q79" s="174" t="s">
        <v>21</v>
      </c>
      <c r="R79" s="174">
        <v>2</v>
      </c>
      <c r="S79" s="174" t="s">
        <v>4609</v>
      </c>
      <c r="T79" s="174" t="s">
        <v>4608</v>
      </c>
      <c r="U79" s="175">
        <v>44376</v>
      </c>
      <c r="V79" s="182" t="s">
        <v>4614</v>
      </c>
      <c r="W79" s="172">
        <v>12675000</v>
      </c>
      <c r="X79" s="172" t="s">
        <v>4611</v>
      </c>
      <c r="Y79" s="172" t="s">
        <v>21</v>
      </c>
      <c r="Z79" s="172">
        <v>2</v>
      </c>
      <c r="AA79" s="172" t="s">
        <v>4613</v>
      </c>
      <c r="AB79" s="172" t="s">
        <v>4612</v>
      </c>
      <c r="AC79" s="173">
        <v>44376</v>
      </c>
      <c r="AD79" s="182" t="s">
        <v>6563</v>
      </c>
      <c r="AE79" s="180">
        <v>69000</v>
      </c>
      <c r="AF79" s="180" t="s">
        <v>6560</v>
      </c>
      <c r="AG79" s="180" t="s">
        <v>21</v>
      </c>
      <c r="AH79" s="180">
        <v>2</v>
      </c>
      <c r="AI79" s="180" t="s">
        <v>6562</v>
      </c>
      <c r="AJ79" s="180" t="s">
        <v>6561</v>
      </c>
      <c r="AK79" s="181">
        <v>44526</v>
      </c>
      <c r="AL79" s="182" t="s">
        <v>6575</v>
      </c>
      <c r="AM79" s="172">
        <v>69000</v>
      </c>
      <c r="AN79" s="172" t="s">
        <v>6560</v>
      </c>
      <c r="AO79" s="172" t="s">
        <v>21</v>
      </c>
      <c r="AP79" s="172">
        <v>2</v>
      </c>
      <c r="AQ79" s="172" t="s">
        <v>6562</v>
      </c>
      <c r="AR79" s="172" t="s">
        <v>6561</v>
      </c>
      <c r="AS79" s="173">
        <v>44526</v>
      </c>
      <c r="AT79" s="183" t="s">
        <v>1582</v>
      </c>
      <c r="AU79" s="180" t="s">
        <v>14</v>
      </c>
      <c r="AV79" s="180" t="s">
        <v>14</v>
      </c>
      <c r="AW79" s="180" t="s">
        <v>14</v>
      </c>
      <c r="AX79" s="180" t="s">
        <v>14</v>
      </c>
      <c r="AY79" s="180" t="s">
        <v>14</v>
      </c>
      <c r="AZ79" s="180" t="s">
        <v>14</v>
      </c>
      <c r="BA79" s="181">
        <v>43840</v>
      </c>
      <c r="BB79" s="182" t="s">
        <v>1581</v>
      </c>
      <c r="BC79" s="172" t="s">
        <v>14</v>
      </c>
      <c r="BD79" s="172" t="s">
        <v>14</v>
      </c>
      <c r="BE79" s="172" t="s">
        <v>14</v>
      </c>
      <c r="BF79" s="172" t="s">
        <v>14</v>
      </c>
      <c r="BG79" s="172" t="s">
        <v>14</v>
      </c>
      <c r="BH79" s="172" t="s">
        <v>14</v>
      </c>
      <c r="BI79" s="173">
        <v>43840</v>
      </c>
      <c r="BJ79" s="183" t="s">
        <v>4616</v>
      </c>
      <c r="BK79" s="183">
        <v>0</v>
      </c>
      <c r="BL79" s="183" t="s">
        <v>14</v>
      </c>
      <c r="BM79" s="183" t="s">
        <v>14</v>
      </c>
      <c r="BN79" s="183" t="s">
        <v>14</v>
      </c>
      <c r="BO79" s="183" t="s">
        <v>4615</v>
      </c>
      <c r="BP79" s="180" t="s">
        <v>14</v>
      </c>
      <c r="BQ79" s="184">
        <v>44376</v>
      </c>
      <c r="BR79" s="182" t="s">
        <v>1578</v>
      </c>
      <c r="BS79" s="176" t="s">
        <v>14</v>
      </c>
      <c r="BT79" s="176" t="s">
        <v>14</v>
      </c>
      <c r="BU79" s="176" t="s">
        <v>14</v>
      </c>
      <c r="BV79" s="176" t="s">
        <v>14</v>
      </c>
      <c r="BW79" s="176" t="s">
        <v>14</v>
      </c>
      <c r="BX79" s="176" t="s">
        <v>1291</v>
      </c>
      <c r="BY79" s="173">
        <v>43840</v>
      </c>
      <c r="BZ79" s="183" t="s">
        <v>1579</v>
      </c>
      <c r="CA79" s="183" t="s">
        <v>14</v>
      </c>
      <c r="CB79" s="183" t="s">
        <v>14</v>
      </c>
      <c r="CC79" s="183" t="s">
        <v>14</v>
      </c>
      <c r="CD79" s="183" t="s">
        <v>14</v>
      </c>
      <c r="CE79" s="183" t="s">
        <v>14</v>
      </c>
      <c r="CF79" s="183" t="s">
        <v>1291</v>
      </c>
      <c r="CG79" s="184">
        <v>43840</v>
      </c>
      <c r="CH79" s="182" t="s">
        <v>7805</v>
      </c>
      <c r="CI79" s="183" t="e">
        <v>#N/A</v>
      </c>
      <c r="CJ79" s="183" t="e">
        <v>#N/A</v>
      </c>
      <c r="CK79" s="183" t="e">
        <v>#N/A</v>
      </c>
      <c r="CL79" s="183" t="e">
        <v>#N/A</v>
      </c>
      <c r="CM79" s="183" t="e">
        <v>#N/A</v>
      </c>
      <c r="CN79" s="183" t="e">
        <v>#N/A</v>
      </c>
      <c r="CO79" s="185" t="e">
        <v>#N/A</v>
      </c>
      <c r="CP79" s="183" t="s">
        <v>1580</v>
      </c>
      <c r="CQ79" s="176" t="s">
        <v>14</v>
      </c>
      <c r="CR79" s="176" t="s">
        <v>14</v>
      </c>
      <c r="CS79" s="176" t="s">
        <v>14</v>
      </c>
      <c r="CT79" s="176" t="s">
        <v>14</v>
      </c>
      <c r="CU79" s="176" t="s">
        <v>14</v>
      </c>
      <c r="CV79" s="176" t="s">
        <v>1291</v>
      </c>
      <c r="CW79" s="173">
        <v>43840</v>
      </c>
      <c r="CX79" s="183" t="s">
        <v>6569</v>
      </c>
      <c r="CY79" s="180">
        <v>69000</v>
      </c>
      <c r="CZ79" s="180" t="s">
        <v>6560</v>
      </c>
      <c r="DA79" s="180" t="s">
        <v>21</v>
      </c>
      <c r="DB79" s="180">
        <v>2</v>
      </c>
      <c r="DC79" s="180" t="s">
        <v>6568</v>
      </c>
      <c r="DD79" s="180" t="s">
        <v>6561</v>
      </c>
      <c r="DE79" s="186">
        <v>44526</v>
      </c>
      <c r="DF79" s="182" t="s">
        <v>6570</v>
      </c>
      <c r="DG79" s="172">
        <v>12606000</v>
      </c>
      <c r="DH79" s="176" t="s">
        <v>6560</v>
      </c>
      <c r="DI79" s="176" t="s">
        <v>21</v>
      </c>
      <c r="DJ79" s="176">
        <v>2</v>
      </c>
      <c r="DK79" s="176" t="s">
        <v>6568</v>
      </c>
      <c r="DL79" s="176" t="s">
        <v>6561</v>
      </c>
      <c r="DM79" s="173">
        <v>44526</v>
      </c>
      <c r="DN79" s="183" t="s">
        <v>6571</v>
      </c>
      <c r="DO79" s="180">
        <v>0</v>
      </c>
      <c r="DP79" s="183" t="s">
        <v>6560</v>
      </c>
      <c r="DQ79" s="183" t="s">
        <v>21</v>
      </c>
      <c r="DR79" s="183">
        <v>2</v>
      </c>
      <c r="DS79" s="183" t="s">
        <v>6568</v>
      </c>
      <c r="DT79" s="183" t="s">
        <v>6561</v>
      </c>
      <c r="DU79" s="184">
        <v>44526</v>
      </c>
      <c r="DV79" s="182" t="s">
        <v>6572</v>
      </c>
      <c r="DW79" s="172">
        <v>69000</v>
      </c>
      <c r="DX79" s="176" t="s">
        <v>6560</v>
      </c>
      <c r="DY79" s="176" t="s">
        <v>21</v>
      </c>
      <c r="DZ79" s="176">
        <v>2</v>
      </c>
      <c r="EA79" s="176" t="s">
        <v>6568</v>
      </c>
      <c r="EB79" s="176" t="s">
        <v>6561</v>
      </c>
      <c r="EC79" s="173">
        <v>44526</v>
      </c>
      <c r="ED79" s="183" t="s">
        <v>6573</v>
      </c>
      <c r="EE79" s="180">
        <v>0</v>
      </c>
      <c r="EF79" s="183" t="s">
        <v>14</v>
      </c>
      <c r="EG79" s="183" t="s">
        <v>21</v>
      </c>
      <c r="EH79" s="183">
        <v>2</v>
      </c>
      <c r="EI79" s="183" t="s">
        <v>6568</v>
      </c>
      <c r="EJ79" s="183" t="s">
        <v>14</v>
      </c>
      <c r="EK79" s="184">
        <v>44526</v>
      </c>
      <c r="EL79" s="182" t="s">
        <v>6574</v>
      </c>
      <c r="EM79" s="172">
        <v>0</v>
      </c>
      <c r="EN79" s="176" t="s">
        <v>14</v>
      </c>
      <c r="EO79" s="176" t="s">
        <v>21</v>
      </c>
      <c r="EP79" s="176">
        <v>2</v>
      </c>
      <c r="EQ79" s="176" t="s">
        <v>6568</v>
      </c>
      <c r="ER79" s="176" t="s">
        <v>14</v>
      </c>
      <c r="ES79" s="173">
        <v>44526</v>
      </c>
      <c r="ET79" s="183" t="s">
        <v>6567</v>
      </c>
      <c r="EU79" s="183">
        <v>3790</v>
      </c>
      <c r="EV79" s="183" t="s">
        <v>6564</v>
      </c>
      <c r="EW79" s="183" t="s">
        <v>59</v>
      </c>
      <c r="EX79" s="183">
        <v>3</v>
      </c>
      <c r="EY79" s="183" t="s">
        <v>6566</v>
      </c>
      <c r="EZ79" s="183" t="s">
        <v>6565</v>
      </c>
      <c r="FA79" s="184">
        <v>44526</v>
      </c>
      <c r="FB79" s="182" t="s">
        <v>1608</v>
      </c>
      <c r="FC79" s="176">
        <v>2139</v>
      </c>
      <c r="FD79" s="176" t="s">
        <v>1605</v>
      </c>
      <c r="FE79" s="176" t="s">
        <v>21</v>
      </c>
      <c r="FF79" s="176">
        <v>2</v>
      </c>
      <c r="FG79" s="176" t="s">
        <v>1607</v>
      </c>
      <c r="FH79" s="176" t="s">
        <v>1606</v>
      </c>
      <c r="FI79" s="173">
        <v>43859</v>
      </c>
      <c r="FJ79" s="182" t="s">
        <v>1583</v>
      </c>
      <c r="FK79" s="183" t="s">
        <v>14</v>
      </c>
      <c r="FL79" s="183" t="s">
        <v>14</v>
      </c>
      <c r="FM79" s="183" t="s">
        <v>14</v>
      </c>
      <c r="FN79" s="183" t="s">
        <v>14</v>
      </c>
      <c r="FO79" s="183" t="s">
        <v>14</v>
      </c>
      <c r="FP79" s="180" t="s">
        <v>14</v>
      </c>
      <c r="FQ79" s="181">
        <v>43840</v>
      </c>
      <c r="FR79" s="182" t="s">
        <v>1584</v>
      </c>
      <c r="FS79" s="176" t="s">
        <v>14</v>
      </c>
      <c r="FT79" s="176" t="s">
        <v>14</v>
      </c>
      <c r="FU79" s="176" t="s">
        <v>14</v>
      </c>
      <c r="FV79" s="176" t="s">
        <v>14</v>
      </c>
      <c r="FW79" s="176" t="s">
        <v>14</v>
      </c>
      <c r="FX79" s="176" t="s">
        <v>14</v>
      </c>
      <c r="FY79" s="173">
        <v>43840</v>
      </c>
      <c r="FZ79" s="183" t="s">
        <v>4075</v>
      </c>
      <c r="GA79" s="183">
        <v>1</v>
      </c>
      <c r="GB79" s="183" t="s">
        <v>3205</v>
      </c>
      <c r="GC79" s="183" t="s">
        <v>21</v>
      </c>
      <c r="GD79" s="183">
        <v>2</v>
      </c>
      <c r="GE79" s="183" t="s">
        <v>14</v>
      </c>
      <c r="GF79" s="183" t="s">
        <v>14</v>
      </c>
      <c r="GG79" s="184">
        <v>44357</v>
      </c>
      <c r="GH79" s="182" t="s">
        <v>4081</v>
      </c>
      <c r="GI79" s="176">
        <v>2</v>
      </c>
      <c r="GJ79" s="176" t="s">
        <v>3205</v>
      </c>
      <c r="GK79" s="176" t="s">
        <v>21</v>
      </c>
      <c r="GL79" s="176">
        <v>2</v>
      </c>
      <c r="GM79" s="176" t="s">
        <v>14</v>
      </c>
      <c r="GN79" s="176" t="s">
        <v>14</v>
      </c>
      <c r="GO79" s="173">
        <v>44357</v>
      </c>
      <c r="GP79" s="183" t="s">
        <v>4076</v>
      </c>
      <c r="GQ79" s="183">
        <v>0</v>
      </c>
      <c r="GR79" s="183" t="s">
        <v>3205</v>
      </c>
      <c r="GS79" s="183" t="s">
        <v>21</v>
      </c>
      <c r="GT79" s="183">
        <v>2</v>
      </c>
      <c r="GU79" s="183" t="s">
        <v>14</v>
      </c>
      <c r="GV79" s="183" t="s">
        <v>14</v>
      </c>
      <c r="GW79" s="184">
        <v>44357</v>
      </c>
      <c r="GX79" s="182" t="s">
        <v>4082</v>
      </c>
      <c r="GY79" s="176">
        <v>3</v>
      </c>
      <c r="GZ79" s="176" t="s">
        <v>3205</v>
      </c>
      <c r="HA79" s="176" t="s">
        <v>21</v>
      </c>
      <c r="HB79" s="176">
        <v>2</v>
      </c>
      <c r="HC79" s="176" t="s">
        <v>14</v>
      </c>
      <c r="HD79" s="176" t="s">
        <v>14</v>
      </c>
      <c r="HE79" s="173">
        <v>44357</v>
      </c>
      <c r="HF79" s="183" t="s">
        <v>4074</v>
      </c>
      <c r="HG79" s="183">
        <v>0</v>
      </c>
      <c r="HH79" s="183" t="s">
        <v>3205</v>
      </c>
      <c r="HI79" s="183" t="s">
        <v>21</v>
      </c>
      <c r="HJ79" s="183">
        <v>2</v>
      </c>
      <c r="HK79" s="183" t="s">
        <v>14</v>
      </c>
      <c r="HL79" s="183" t="s">
        <v>14</v>
      </c>
      <c r="HM79" s="184">
        <v>44357</v>
      </c>
      <c r="HN79" s="182" t="s">
        <v>4080</v>
      </c>
      <c r="HO79" s="176">
        <v>1</v>
      </c>
      <c r="HP79" s="176" t="s">
        <v>3205</v>
      </c>
      <c r="HQ79" s="176" t="s">
        <v>21</v>
      </c>
      <c r="HR79" s="176">
        <v>2</v>
      </c>
      <c r="HS79" s="176" t="s">
        <v>14</v>
      </c>
      <c r="HT79" s="176" t="s">
        <v>14</v>
      </c>
      <c r="HU79" s="173">
        <v>44357</v>
      </c>
      <c r="HV79" s="183" t="s">
        <v>4077</v>
      </c>
      <c r="HW79" s="183">
        <v>0</v>
      </c>
      <c r="HX79" s="183" t="s">
        <v>3205</v>
      </c>
      <c r="HY79" s="183" t="s">
        <v>21</v>
      </c>
      <c r="HZ79" s="183">
        <v>2</v>
      </c>
      <c r="IA79" s="183" t="s">
        <v>14</v>
      </c>
      <c r="IB79" s="183" t="s">
        <v>14</v>
      </c>
      <c r="IC79" s="184">
        <v>44357</v>
      </c>
      <c r="ID79" s="182" t="s">
        <v>4079</v>
      </c>
      <c r="IE79" s="176">
        <v>1</v>
      </c>
      <c r="IF79" s="176" t="s">
        <v>3205</v>
      </c>
      <c r="IG79" s="176" t="s">
        <v>21</v>
      </c>
      <c r="IH79" s="176">
        <v>2</v>
      </c>
      <c r="II79" s="176" t="s">
        <v>14</v>
      </c>
      <c r="IJ79" s="176" t="s">
        <v>14</v>
      </c>
      <c r="IK79" s="173">
        <v>44357</v>
      </c>
      <c r="IL79" s="183" t="s">
        <v>4078</v>
      </c>
      <c r="IM79" s="183">
        <v>3</v>
      </c>
      <c r="IN79" s="183" t="s">
        <v>3205</v>
      </c>
      <c r="IO79" s="183" t="s">
        <v>21</v>
      </c>
      <c r="IP79" s="183">
        <v>2</v>
      </c>
      <c r="IQ79" s="183" t="s">
        <v>14</v>
      </c>
      <c r="IR79" s="183" t="s">
        <v>14</v>
      </c>
      <c r="IS79" s="184">
        <v>44357</v>
      </c>
    </row>
    <row r="80" spans="1:253" s="276" customFormat="1" ht="12.75" customHeight="1" x14ac:dyDescent="0.25">
      <c r="A80" s="276" t="s">
        <v>30</v>
      </c>
      <c r="B80" s="276" t="s">
        <v>7491</v>
      </c>
      <c r="C80" s="276" t="s">
        <v>31</v>
      </c>
      <c r="D80" s="276" t="s">
        <v>32</v>
      </c>
      <c r="E80" s="276" t="s">
        <v>7039</v>
      </c>
      <c r="F80" s="276" t="s">
        <v>2134</v>
      </c>
      <c r="G80" s="171">
        <v>6444000</v>
      </c>
      <c r="H80" s="172" t="s">
        <v>2130</v>
      </c>
      <c r="I80" s="172" t="s">
        <v>21</v>
      </c>
      <c r="J80" s="172">
        <v>2</v>
      </c>
      <c r="K80" s="172" t="s">
        <v>2132</v>
      </c>
      <c r="L80" s="172" t="s">
        <v>2131</v>
      </c>
      <c r="M80" s="173">
        <v>44110</v>
      </c>
      <c r="N80" s="182" t="s">
        <v>1649</v>
      </c>
      <c r="O80" s="174">
        <v>120339.54</v>
      </c>
      <c r="P80" s="174" t="s">
        <v>1646</v>
      </c>
      <c r="Q80" s="174" t="s">
        <v>41</v>
      </c>
      <c r="R80" s="174">
        <v>1</v>
      </c>
      <c r="S80" s="174" t="s">
        <v>1648</v>
      </c>
      <c r="T80" s="174" t="s">
        <v>1647</v>
      </c>
      <c r="U80" s="175">
        <v>43867</v>
      </c>
      <c r="V80" s="182" t="s">
        <v>2133</v>
      </c>
      <c r="W80" s="172">
        <v>6444000</v>
      </c>
      <c r="X80" s="172" t="s">
        <v>2130</v>
      </c>
      <c r="Y80" s="172" t="s">
        <v>21</v>
      </c>
      <c r="Z80" s="172">
        <v>2</v>
      </c>
      <c r="AA80" s="172" t="s">
        <v>2132</v>
      </c>
      <c r="AB80" s="172" t="s">
        <v>2131</v>
      </c>
      <c r="AC80" s="173">
        <v>44110</v>
      </c>
      <c r="AD80" s="182" t="s">
        <v>47</v>
      </c>
      <c r="AE80" s="180">
        <v>417000</v>
      </c>
      <c r="AF80" s="180" t="s">
        <v>44</v>
      </c>
      <c r="AG80" s="180" t="s">
        <v>21</v>
      </c>
      <c r="AH80" s="180">
        <v>2</v>
      </c>
      <c r="AI80" s="180" t="s">
        <v>46</v>
      </c>
      <c r="AJ80" s="180" t="s">
        <v>45</v>
      </c>
      <c r="AK80" s="181">
        <v>43489</v>
      </c>
      <c r="AL80" s="182" t="s">
        <v>2129</v>
      </c>
      <c r="AM80" s="172">
        <v>102000</v>
      </c>
      <c r="AN80" s="172" t="s">
        <v>2126</v>
      </c>
      <c r="AO80" s="172" t="s">
        <v>21</v>
      </c>
      <c r="AP80" s="172">
        <v>2</v>
      </c>
      <c r="AQ80" s="172" t="s">
        <v>2128</v>
      </c>
      <c r="AR80" s="172" t="s">
        <v>2127</v>
      </c>
      <c r="AS80" s="173">
        <v>44110</v>
      </c>
      <c r="AT80" s="183" t="s">
        <v>2125</v>
      </c>
      <c r="AU80" s="180" t="s">
        <v>14</v>
      </c>
      <c r="AV80" s="180" t="s">
        <v>2123</v>
      </c>
      <c r="AW80" s="180" t="s">
        <v>59</v>
      </c>
      <c r="AX80" s="180">
        <v>3</v>
      </c>
      <c r="AY80" s="180" t="s">
        <v>2124</v>
      </c>
      <c r="AZ80" s="180" t="s">
        <v>2074</v>
      </c>
      <c r="BA80" s="181">
        <v>44110</v>
      </c>
      <c r="BB80" s="182" t="s">
        <v>2122</v>
      </c>
      <c r="BC80" s="172">
        <v>17631</v>
      </c>
      <c r="BD80" s="172" t="s">
        <v>2119</v>
      </c>
      <c r="BE80" s="172" t="s">
        <v>21</v>
      </c>
      <c r="BF80" s="172">
        <v>2</v>
      </c>
      <c r="BG80" s="172" t="s">
        <v>2121</v>
      </c>
      <c r="BH80" s="172" t="s">
        <v>2120</v>
      </c>
      <c r="BI80" s="173">
        <v>44110</v>
      </c>
      <c r="BJ80" s="183" t="s">
        <v>2508</v>
      </c>
      <c r="BK80" s="183">
        <v>3</v>
      </c>
      <c r="BL80" s="183" t="s">
        <v>2506</v>
      </c>
      <c r="BM80" s="183" t="s">
        <v>59</v>
      </c>
      <c r="BN80" s="183">
        <v>3</v>
      </c>
      <c r="BO80" s="183" t="s">
        <v>2507</v>
      </c>
      <c r="BP80" s="180" t="s">
        <v>2074</v>
      </c>
      <c r="BQ80" s="184">
        <v>44224</v>
      </c>
      <c r="BR80" s="182" t="s">
        <v>33</v>
      </c>
      <c r="BS80" s="176">
        <v>0</v>
      </c>
      <c r="BT80" s="176">
        <v>0</v>
      </c>
      <c r="BU80" s="176" t="s">
        <v>21</v>
      </c>
      <c r="BV80" s="176">
        <v>2</v>
      </c>
      <c r="BW80" s="176">
        <v>0</v>
      </c>
      <c r="BX80" s="176">
        <v>0</v>
      </c>
      <c r="BY80" s="173">
        <v>43489</v>
      </c>
      <c r="BZ80" s="183" t="s">
        <v>34</v>
      </c>
      <c r="CA80" s="183">
        <v>0</v>
      </c>
      <c r="CB80" s="183">
        <v>0</v>
      </c>
      <c r="CC80" s="183" t="s">
        <v>21</v>
      </c>
      <c r="CD80" s="183">
        <v>2</v>
      </c>
      <c r="CE80" s="183">
        <v>0</v>
      </c>
      <c r="CF80" s="183">
        <v>0</v>
      </c>
      <c r="CG80" s="184">
        <v>43489</v>
      </c>
      <c r="CH80" s="182" t="s">
        <v>7806</v>
      </c>
      <c r="CI80" s="183" t="e">
        <v>#N/A</v>
      </c>
      <c r="CJ80" s="183" t="e">
        <v>#N/A</v>
      </c>
      <c r="CK80" s="183" t="e">
        <v>#N/A</v>
      </c>
      <c r="CL80" s="183" t="e">
        <v>#N/A</v>
      </c>
      <c r="CM80" s="183" t="e">
        <v>#N/A</v>
      </c>
      <c r="CN80" s="183" t="e">
        <v>#N/A</v>
      </c>
      <c r="CO80" s="185" t="e">
        <v>#N/A</v>
      </c>
      <c r="CP80" s="183" t="s">
        <v>39</v>
      </c>
      <c r="CQ80" s="176">
        <v>1214</v>
      </c>
      <c r="CR80" s="176" t="s">
        <v>36</v>
      </c>
      <c r="CS80" s="176" t="s">
        <v>21</v>
      </c>
      <c r="CT80" s="176">
        <v>2</v>
      </c>
      <c r="CU80" s="176" t="s">
        <v>38</v>
      </c>
      <c r="CV80" s="176" t="s">
        <v>37</v>
      </c>
      <c r="CW80" s="173">
        <v>43489</v>
      </c>
      <c r="CX80" s="183" t="s">
        <v>1370</v>
      </c>
      <c r="CY80" s="180" t="s">
        <v>14</v>
      </c>
      <c r="CZ80" s="180" t="s">
        <v>14</v>
      </c>
      <c r="DA80" s="180" t="s">
        <v>14</v>
      </c>
      <c r="DB80" s="180" t="s">
        <v>14</v>
      </c>
      <c r="DC80" s="180" t="s">
        <v>1368</v>
      </c>
      <c r="DD80" s="180">
        <v>0</v>
      </c>
      <c r="DE80" s="186">
        <v>43769</v>
      </c>
      <c r="DF80" s="182" t="s">
        <v>1367</v>
      </c>
      <c r="DG80" s="172" t="s">
        <v>14</v>
      </c>
      <c r="DH80" s="176" t="s">
        <v>14</v>
      </c>
      <c r="DI80" s="176" t="s">
        <v>14</v>
      </c>
      <c r="DJ80" s="176" t="s">
        <v>14</v>
      </c>
      <c r="DK80" s="176" t="s">
        <v>1366</v>
      </c>
      <c r="DL80" s="176">
        <v>0</v>
      </c>
      <c r="DM80" s="173">
        <v>43769</v>
      </c>
      <c r="DN80" s="183" t="s">
        <v>1371</v>
      </c>
      <c r="DO80" s="180" t="s">
        <v>14</v>
      </c>
      <c r="DP80" s="183" t="s">
        <v>14</v>
      </c>
      <c r="DQ80" s="183" t="s">
        <v>14</v>
      </c>
      <c r="DR80" s="183" t="s">
        <v>14</v>
      </c>
      <c r="DS80" s="183" t="s">
        <v>1368</v>
      </c>
      <c r="DT80" s="183">
        <v>0</v>
      </c>
      <c r="DU80" s="184">
        <v>43769</v>
      </c>
      <c r="DV80" s="182" t="s">
        <v>1369</v>
      </c>
      <c r="DW80" s="172" t="s">
        <v>14</v>
      </c>
      <c r="DX80" s="176" t="s">
        <v>14</v>
      </c>
      <c r="DY80" s="176" t="s">
        <v>14</v>
      </c>
      <c r="DZ80" s="176" t="s">
        <v>14</v>
      </c>
      <c r="EA80" s="176" t="s">
        <v>1368</v>
      </c>
      <c r="EB80" s="176">
        <v>0</v>
      </c>
      <c r="EC80" s="173">
        <v>43769</v>
      </c>
      <c r="ED80" s="183" t="s">
        <v>51</v>
      </c>
      <c r="EE80" s="180">
        <v>0</v>
      </c>
      <c r="EF80" s="183">
        <v>0</v>
      </c>
      <c r="EG80" s="183" t="s">
        <v>41</v>
      </c>
      <c r="EH80" s="183">
        <v>1</v>
      </c>
      <c r="EI80" s="183">
        <v>0</v>
      </c>
      <c r="EJ80" s="183">
        <v>0</v>
      </c>
      <c r="EK80" s="184">
        <v>43489</v>
      </c>
      <c r="EL80" s="182" t="s">
        <v>42</v>
      </c>
      <c r="EM80" s="172">
        <v>0</v>
      </c>
      <c r="EN80" s="176">
        <v>0</v>
      </c>
      <c r="EO80" s="176" t="s">
        <v>41</v>
      </c>
      <c r="EP80" s="176">
        <v>1</v>
      </c>
      <c r="EQ80" s="176">
        <v>0</v>
      </c>
      <c r="ER80" s="176">
        <v>0</v>
      </c>
      <c r="ES80" s="173">
        <v>43489</v>
      </c>
      <c r="ET80" s="183" t="s">
        <v>2512</v>
      </c>
      <c r="EU80" s="183">
        <v>26</v>
      </c>
      <c r="EV80" s="183" t="s">
        <v>2509</v>
      </c>
      <c r="EW80" s="183" t="s">
        <v>59</v>
      </c>
      <c r="EX80" s="183">
        <v>3</v>
      </c>
      <c r="EY80" s="183" t="s">
        <v>2511</v>
      </c>
      <c r="EZ80" s="183" t="s">
        <v>2510</v>
      </c>
      <c r="FA80" s="184">
        <v>44224</v>
      </c>
      <c r="FB80" s="182" t="s">
        <v>35</v>
      </c>
      <c r="FC80" s="176">
        <v>1</v>
      </c>
      <c r="FD80" s="176">
        <v>0</v>
      </c>
      <c r="FE80" s="176" t="s">
        <v>21</v>
      </c>
      <c r="FF80" s="176">
        <v>2</v>
      </c>
      <c r="FG80" s="176">
        <v>0</v>
      </c>
      <c r="FH80" s="176">
        <v>0</v>
      </c>
      <c r="FI80" s="173">
        <v>43489</v>
      </c>
      <c r="FJ80" s="182" t="s">
        <v>48</v>
      </c>
      <c r="FK80" s="183">
        <v>0</v>
      </c>
      <c r="FL80" s="183">
        <v>0</v>
      </c>
      <c r="FM80" s="183">
        <v>0</v>
      </c>
      <c r="FN80" s="183">
        <v>0</v>
      </c>
      <c r="FO80" s="183">
        <v>0</v>
      </c>
      <c r="FP80" s="180">
        <v>0</v>
      </c>
      <c r="FQ80" s="181">
        <v>43489</v>
      </c>
      <c r="FR80" s="182" t="s">
        <v>49</v>
      </c>
      <c r="FS80" s="176">
        <v>0</v>
      </c>
      <c r="FT80" s="176">
        <v>0</v>
      </c>
      <c r="FU80" s="176">
        <v>0</v>
      </c>
      <c r="FV80" s="176">
        <v>0</v>
      </c>
      <c r="FW80" s="176">
        <v>0</v>
      </c>
      <c r="FX80" s="176">
        <v>0</v>
      </c>
      <c r="FY80" s="173">
        <v>43489</v>
      </c>
      <c r="FZ80" s="183" t="s">
        <v>3806</v>
      </c>
      <c r="GA80" s="183">
        <v>2</v>
      </c>
      <c r="GB80" s="183" t="s">
        <v>3205</v>
      </c>
      <c r="GC80" s="183" t="s">
        <v>21</v>
      </c>
      <c r="GD80" s="183">
        <v>2</v>
      </c>
      <c r="GE80" s="183" t="s">
        <v>14</v>
      </c>
      <c r="GF80" s="183" t="s">
        <v>14</v>
      </c>
      <c r="GG80" s="184">
        <v>44355</v>
      </c>
      <c r="GH80" s="182" t="s">
        <v>3812</v>
      </c>
      <c r="GI80" s="176">
        <v>1</v>
      </c>
      <c r="GJ80" s="176" t="s">
        <v>3205</v>
      </c>
      <c r="GK80" s="176" t="s">
        <v>21</v>
      </c>
      <c r="GL80" s="176">
        <v>2</v>
      </c>
      <c r="GM80" s="176" t="s">
        <v>14</v>
      </c>
      <c r="GN80" s="176" t="s">
        <v>14</v>
      </c>
      <c r="GO80" s="173">
        <v>44355</v>
      </c>
      <c r="GP80" s="183" t="s">
        <v>3807</v>
      </c>
      <c r="GQ80" s="183">
        <v>2</v>
      </c>
      <c r="GR80" s="183" t="s">
        <v>3205</v>
      </c>
      <c r="GS80" s="183" t="s">
        <v>21</v>
      </c>
      <c r="GT80" s="183">
        <v>2</v>
      </c>
      <c r="GU80" s="183" t="s">
        <v>14</v>
      </c>
      <c r="GV80" s="183" t="s">
        <v>14</v>
      </c>
      <c r="GW80" s="184">
        <v>44355</v>
      </c>
      <c r="GX80" s="182" t="s">
        <v>4355</v>
      </c>
      <c r="GY80" s="176">
        <v>0</v>
      </c>
      <c r="GZ80" s="176" t="s">
        <v>3205</v>
      </c>
      <c r="HA80" s="176" t="s">
        <v>21</v>
      </c>
      <c r="HB80" s="176">
        <v>2</v>
      </c>
      <c r="HC80" s="176" t="s">
        <v>14</v>
      </c>
      <c r="HD80" s="176" t="s">
        <v>14</v>
      </c>
      <c r="HE80" s="173">
        <v>44361</v>
      </c>
      <c r="HF80" s="183" t="s">
        <v>3805</v>
      </c>
      <c r="HG80" s="183">
        <v>2</v>
      </c>
      <c r="HH80" s="183" t="s">
        <v>3205</v>
      </c>
      <c r="HI80" s="183" t="s">
        <v>21</v>
      </c>
      <c r="HJ80" s="183">
        <v>2</v>
      </c>
      <c r="HK80" s="183" t="s">
        <v>14</v>
      </c>
      <c r="HL80" s="183" t="s">
        <v>14</v>
      </c>
      <c r="HM80" s="184">
        <v>44355</v>
      </c>
      <c r="HN80" s="182" t="s">
        <v>3811</v>
      </c>
      <c r="HO80" s="176">
        <v>2</v>
      </c>
      <c r="HP80" s="176" t="s">
        <v>3205</v>
      </c>
      <c r="HQ80" s="176" t="s">
        <v>21</v>
      </c>
      <c r="HR80" s="176">
        <v>2</v>
      </c>
      <c r="HS80" s="176" t="s">
        <v>14</v>
      </c>
      <c r="HT80" s="176" t="s">
        <v>14</v>
      </c>
      <c r="HU80" s="173">
        <v>44355</v>
      </c>
      <c r="HV80" s="183" t="s">
        <v>3808</v>
      </c>
      <c r="HW80" s="183">
        <v>0</v>
      </c>
      <c r="HX80" s="183" t="s">
        <v>3205</v>
      </c>
      <c r="HY80" s="183" t="s">
        <v>21</v>
      </c>
      <c r="HZ80" s="183">
        <v>2</v>
      </c>
      <c r="IA80" s="183" t="s">
        <v>14</v>
      </c>
      <c r="IB80" s="183" t="s">
        <v>14</v>
      </c>
      <c r="IC80" s="184">
        <v>44355</v>
      </c>
      <c r="ID80" s="182" t="s">
        <v>3810</v>
      </c>
      <c r="IE80" s="176">
        <v>0</v>
      </c>
      <c r="IF80" s="176" t="s">
        <v>3205</v>
      </c>
      <c r="IG80" s="176" t="s">
        <v>21</v>
      </c>
      <c r="IH80" s="176">
        <v>2</v>
      </c>
      <c r="II80" s="176" t="s">
        <v>14</v>
      </c>
      <c r="IJ80" s="176" t="s">
        <v>14</v>
      </c>
      <c r="IK80" s="173">
        <v>44355</v>
      </c>
      <c r="IL80" s="183" t="s">
        <v>3809</v>
      </c>
      <c r="IM80" s="183">
        <v>3</v>
      </c>
      <c r="IN80" s="183" t="s">
        <v>3205</v>
      </c>
      <c r="IO80" s="183" t="s">
        <v>21</v>
      </c>
      <c r="IP80" s="183">
        <v>2</v>
      </c>
      <c r="IQ80" s="183" t="s">
        <v>14</v>
      </c>
      <c r="IR80" s="183" t="s">
        <v>14</v>
      </c>
      <c r="IS80" s="184">
        <v>44355</v>
      </c>
    </row>
    <row r="81" spans="1:253" s="276" customFormat="1" ht="12.75" customHeight="1" x14ac:dyDescent="0.25">
      <c r="A81" s="276" t="s">
        <v>217</v>
      </c>
      <c r="B81" s="276" t="s">
        <v>7400</v>
      </c>
      <c r="C81" s="276" t="s">
        <v>218</v>
      </c>
      <c r="D81" s="276" t="s">
        <v>219</v>
      </c>
      <c r="E81" s="276" t="s">
        <v>7052</v>
      </c>
      <c r="F81" s="276" t="s">
        <v>5167</v>
      </c>
      <c r="G81" s="171">
        <v>220892000</v>
      </c>
      <c r="H81" s="172" t="s">
        <v>5097</v>
      </c>
      <c r="I81" s="172" t="s">
        <v>21</v>
      </c>
      <c r="J81" s="172">
        <v>2</v>
      </c>
      <c r="K81" s="172" t="s">
        <v>5165</v>
      </c>
      <c r="L81" s="172" t="s">
        <v>5164</v>
      </c>
      <c r="M81" s="173">
        <v>44454</v>
      </c>
      <c r="N81" s="182" t="s">
        <v>3187</v>
      </c>
      <c r="O81" s="174">
        <v>796100</v>
      </c>
      <c r="P81" s="174" t="s">
        <v>2141</v>
      </c>
      <c r="Q81" s="174" t="s">
        <v>41</v>
      </c>
      <c r="R81" s="174">
        <v>1</v>
      </c>
      <c r="S81" s="174" t="s">
        <v>3186</v>
      </c>
      <c r="T81" s="174" t="s">
        <v>3185</v>
      </c>
      <c r="U81" s="175">
        <v>44326</v>
      </c>
      <c r="V81" s="182" t="s">
        <v>5172</v>
      </c>
      <c r="W81" s="172">
        <v>220892000</v>
      </c>
      <c r="X81" s="172" t="s">
        <v>5097</v>
      </c>
      <c r="Y81" s="172" t="s">
        <v>21</v>
      </c>
      <c r="Z81" s="172">
        <v>2</v>
      </c>
      <c r="AA81" s="172" t="s">
        <v>5171</v>
      </c>
      <c r="AB81" s="172" t="s">
        <v>5164</v>
      </c>
      <c r="AC81" s="173">
        <v>44454</v>
      </c>
      <c r="AD81" s="182" t="s">
        <v>5176</v>
      </c>
      <c r="AE81" s="180">
        <v>144769000</v>
      </c>
      <c r="AF81" s="180" t="s">
        <v>5173</v>
      </c>
      <c r="AG81" s="180" t="s">
        <v>21</v>
      </c>
      <c r="AH81" s="180">
        <v>2</v>
      </c>
      <c r="AI81" s="180" t="s">
        <v>5175</v>
      </c>
      <c r="AJ81" s="180" t="s">
        <v>5174</v>
      </c>
      <c r="AK81" s="181">
        <v>44454</v>
      </c>
      <c r="AL81" s="182" t="s">
        <v>5180</v>
      </c>
      <c r="AM81" s="172">
        <v>21660000</v>
      </c>
      <c r="AN81" s="172" t="s">
        <v>5177</v>
      </c>
      <c r="AO81" s="172" t="s">
        <v>59</v>
      </c>
      <c r="AP81" s="172">
        <v>3</v>
      </c>
      <c r="AQ81" s="172" t="s">
        <v>5179</v>
      </c>
      <c r="AR81" s="172" t="s">
        <v>5178</v>
      </c>
      <c r="AS81" s="173">
        <v>44454</v>
      </c>
      <c r="AT81" s="183" t="s">
        <v>1344</v>
      </c>
      <c r="AU81" s="180" t="s">
        <v>14</v>
      </c>
      <c r="AV81" s="180" t="s">
        <v>14</v>
      </c>
      <c r="AW81" s="180" t="s">
        <v>14</v>
      </c>
      <c r="AX81" s="180" t="s">
        <v>14</v>
      </c>
      <c r="AY81" s="180" t="s">
        <v>1343</v>
      </c>
      <c r="AZ81" s="180" t="s">
        <v>14</v>
      </c>
      <c r="BA81" s="181">
        <v>43742</v>
      </c>
      <c r="BB81" s="182" t="s">
        <v>1342</v>
      </c>
      <c r="BC81" s="172" t="s">
        <v>14</v>
      </c>
      <c r="BD81" s="172" t="s">
        <v>14</v>
      </c>
      <c r="BE81" s="172" t="s">
        <v>14</v>
      </c>
      <c r="BF81" s="172" t="s">
        <v>14</v>
      </c>
      <c r="BG81" s="172" t="s">
        <v>1341</v>
      </c>
      <c r="BH81" s="172" t="s">
        <v>14</v>
      </c>
      <c r="BI81" s="173">
        <v>43742</v>
      </c>
      <c r="BJ81" s="183" t="s">
        <v>6418</v>
      </c>
      <c r="BK81" s="183">
        <v>803</v>
      </c>
      <c r="BL81" s="183" t="s">
        <v>6414</v>
      </c>
      <c r="BM81" s="183" t="s">
        <v>59</v>
      </c>
      <c r="BN81" s="183">
        <v>3</v>
      </c>
      <c r="BO81" s="183" t="s">
        <v>6417</v>
      </c>
      <c r="BP81" s="180" t="s">
        <v>5168</v>
      </c>
      <c r="BQ81" s="184">
        <v>44522</v>
      </c>
      <c r="BR81" s="182" t="s">
        <v>221</v>
      </c>
      <c r="BS81" s="176" t="s">
        <v>14</v>
      </c>
      <c r="BT81" s="176" t="s">
        <v>14</v>
      </c>
      <c r="BU81" s="176" t="s">
        <v>14</v>
      </c>
      <c r="BV81" s="176" t="s">
        <v>14</v>
      </c>
      <c r="BW81" s="176" t="s">
        <v>220</v>
      </c>
      <c r="BX81" s="176" t="s">
        <v>14</v>
      </c>
      <c r="BY81" s="173">
        <v>43503</v>
      </c>
      <c r="BZ81" s="183" t="s">
        <v>222</v>
      </c>
      <c r="CA81" s="183" t="s">
        <v>14</v>
      </c>
      <c r="CB81" s="183" t="s">
        <v>14</v>
      </c>
      <c r="CC81" s="183" t="s">
        <v>14</v>
      </c>
      <c r="CD81" s="183" t="s">
        <v>14</v>
      </c>
      <c r="CE81" s="183" t="s">
        <v>220</v>
      </c>
      <c r="CF81" s="183" t="s">
        <v>14</v>
      </c>
      <c r="CG81" s="184">
        <v>43503</v>
      </c>
      <c r="CH81" s="182" t="s">
        <v>7807</v>
      </c>
      <c r="CI81" s="183" t="e">
        <v>#N/A</v>
      </c>
      <c r="CJ81" s="183" t="e">
        <v>#N/A</v>
      </c>
      <c r="CK81" s="183" t="e">
        <v>#N/A</v>
      </c>
      <c r="CL81" s="183" t="e">
        <v>#N/A</v>
      </c>
      <c r="CM81" s="183" t="e">
        <v>#N/A</v>
      </c>
      <c r="CN81" s="183" t="e">
        <v>#N/A</v>
      </c>
      <c r="CO81" s="185" t="e">
        <v>#N/A</v>
      </c>
      <c r="CP81" s="183" t="s">
        <v>229</v>
      </c>
      <c r="CQ81" s="176" t="s">
        <v>14</v>
      </c>
      <c r="CR81" s="176" t="s">
        <v>226</v>
      </c>
      <c r="CS81" s="176" t="s">
        <v>14</v>
      </c>
      <c r="CT81" s="176" t="s">
        <v>14</v>
      </c>
      <c r="CU81" s="176" t="s">
        <v>228</v>
      </c>
      <c r="CV81" s="176" t="s">
        <v>227</v>
      </c>
      <c r="CW81" s="173">
        <v>43503</v>
      </c>
      <c r="CX81" s="183" t="s">
        <v>5181</v>
      </c>
      <c r="CY81" s="180">
        <v>11000000</v>
      </c>
      <c r="CZ81" s="180" t="s">
        <v>5182</v>
      </c>
      <c r="DA81" s="180" t="s">
        <v>59</v>
      </c>
      <c r="DB81" s="180">
        <v>3</v>
      </c>
      <c r="DC81" s="180" t="s">
        <v>5184</v>
      </c>
      <c r="DD81" s="180" t="s">
        <v>5183</v>
      </c>
      <c r="DE81" s="186">
        <v>44454</v>
      </c>
      <c r="DF81" s="182" t="s">
        <v>5185</v>
      </c>
      <c r="DG81" s="172">
        <v>76124000</v>
      </c>
      <c r="DH81" s="176" t="s">
        <v>5182</v>
      </c>
      <c r="DI81" s="176" t="s">
        <v>59</v>
      </c>
      <c r="DJ81" s="176">
        <v>3</v>
      </c>
      <c r="DK81" s="176" t="s">
        <v>5184</v>
      </c>
      <c r="DL81" s="176" t="s">
        <v>5183</v>
      </c>
      <c r="DM81" s="173">
        <v>44454</v>
      </c>
      <c r="DN81" s="183" t="s">
        <v>5186</v>
      </c>
      <c r="DO81" s="180">
        <v>133769000</v>
      </c>
      <c r="DP81" s="183" t="s">
        <v>5182</v>
      </c>
      <c r="DQ81" s="183" t="s">
        <v>59</v>
      </c>
      <c r="DR81" s="183">
        <v>3</v>
      </c>
      <c r="DS81" s="183" t="s">
        <v>5184</v>
      </c>
      <c r="DT81" s="183" t="s">
        <v>5183</v>
      </c>
      <c r="DU81" s="184">
        <v>44454</v>
      </c>
      <c r="DV81" s="182" t="s">
        <v>5187</v>
      </c>
      <c r="DW81" s="172">
        <v>10474000</v>
      </c>
      <c r="DX81" s="176" t="s">
        <v>5182</v>
      </c>
      <c r="DY81" s="176" t="s">
        <v>59</v>
      </c>
      <c r="DZ81" s="176">
        <v>3</v>
      </c>
      <c r="EA81" s="176" t="s">
        <v>5184</v>
      </c>
      <c r="EB81" s="176" t="s">
        <v>5183</v>
      </c>
      <c r="EC81" s="173">
        <v>44454</v>
      </c>
      <c r="ED81" s="183" t="s">
        <v>5188</v>
      </c>
      <c r="EE81" s="180">
        <v>526000</v>
      </c>
      <c r="EF81" s="183" t="s">
        <v>5182</v>
      </c>
      <c r="EG81" s="183" t="s">
        <v>59</v>
      </c>
      <c r="EH81" s="183">
        <v>3</v>
      </c>
      <c r="EI81" s="183" t="s">
        <v>5184</v>
      </c>
      <c r="EJ81" s="183" t="s">
        <v>5183</v>
      </c>
      <c r="EK81" s="184">
        <v>44454</v>
      </c>
      <c r="EL81" s="182" t="s">
        <v>5189</v>
      </c>
      <c r="EM81" s="172">
        <v>0</v>
      </c>
      <c r="EN81" s="176" t="s">
        <v>5182</v>
      </c>
      <c r="EO81" s="176" t="s">
        <v>59</v>
      </c>
      <c r="EP81" s="176">
        <v>3</v>
      </c>
      <c r="EQ81" s="176" t="s">
        <v>5184</v>
      </c>
      <c r="ER81" s="176" t="s">
        <v>5183</v>
      </c>
      <c r="ES81" s="173">
        <v>44454</v>
      </c>
      <c r="ET81" s="183" t="s">
        <v>5170</v>
      </c>
      <c r="EU81" s="183">
        <v>715</v>
      </c>
      <c r="EV81" s="183" t="s">
        <v>5150</v>
      </c>
      <c r="EW81" s="183" t="s">
        <v>59</v>
      </c>
      <c r="EX81" s="183">
        <v>3</v>
      </c>
      <c r="EY81" s="183" t="s">
        <v>5169</v>
      </c>
      <c r="EZ81" s="183" t="s">
        <v>5168</v>
      </c>
      <c r="FA81" s="184">
        <v>44454</v>
      </c>
      <c r="FB81" s="182" t="s">
        <v>225</v>
      </c>
      <c r="FC81" s="176">
        <v>5</v>
      </c>
      <c r="FD81" s="176" t="s">
        <v>223</v>
      </c>
      <c r="FE81" s="176" t="s">
        <v>41</v>
      </c>
      <c r="FF81" s="176">
        <v>1</v>
      </c>
      <c r="FG81" s="176" t="s">
        <v>224</v>
      </c>
      <c r="FH81" s="176">
        <v>0</v>
      </c>
      <c r="FI81" s="173">
        <v>43503</v>
      </c>
      <c r="FJ81" s="182" t="s">
        <v>995</v>
      </c>
      <c r="FK81" s="183" t="s">
        <v>14</v>
      </c>
      <c r="FL81" s="183" t="s">
        <v>990</v>
      </c>
      <c r="FM81" s="183" t="s">
        <v>14</v>
      </c>
      <c r="FN81" s="183" t="s">
        <v>14</v>
      </c>
      <c r="FO81" s="183" t="s">
        <v>994</v>
      </c>
      <c r="FP81" s="180" t="s">
        <v>991</v>
      </c>
      <c r="FQ81" s="181">
        <v>43578</v>
      </c>
      <c r="FR81" s="182" t="s">
        <v>996</v>
      </c>
      <c r="FS81" s="176" t="s">
        <v>14</v>
      </c>
      <c r="FT81" s="176" t="s">
        <v>990</v>
      </c>
      <c r="FU81" s="176" t="s">
        <v>14</v>
      </c>
      <c r="FV81" s="176" t="s">
        <v>14</v>
      </c>
      <c r="FW81" s="176" t="s">
        <v>994</v>
      </c>
      <c r="FX81" s="176" t="s">
        <v>991</v>
      </c>
      <c r="FY81" s="173">
        <v>43578</v>
      </c>
      <c r="FZ81" s="183" t="s">
        <v>4163</v>
      </c>
      <c r="GA81" s="183">
        <v>2</v>
      </c>
      <c r="GB81" s="183" t="s">
        <v>3205</v>
      </c>
      <c r="GC81" s="183" t="s">
        <v>21</v>
      </c>
      <c r="GD81" s="183">
        <v>2</v>
      </c>
      <c r="GE81" s="183" t="s">
        <v>14</v>
      </c>
      <c r="GF81" s="183" t="s">
        <v>14</v>
      </c>
      <c r="GG81" s="184">
        <v>44358</v>
      </c>
      <c r="GH81" s="182" t="s">
        <v>4169</v>
      </c>
      <c r="GI81" s="176">
        <v>2</v>
      </c>
      <c r="GJ81" s="176" t="s">
        <v>3205</v>
      </c>
      <c r="GK81" s="176" t="s">
        <v>21</v>
      </c>
      <c r="GL81" s="176">
        <v>2</v>
      </c>
      <c r="GM81" s="176" t="s">
        <v>14</v>
      </c>
      <c r="GN81" s="176" t="s">
        <v>14</v>
      </c>
      <c r="GO81" s="173">
        <v>44358</v>
      </c>
      <c r="GP81" s="183" t="s">
        <v>4164</v>
      </c>
      <c r="GQ81" s="183">
        <v>2</v>
      </c>
      <c r="GR81" s="183" t="s">
        <v>3205</v>
      </c>
      <c r="GS81" s="183" t="s">
        <v>21</v>
      </c>
      <c r="GT81" s="183">
        <v>2</v>
      </c>
      <c r="GU81" s="183" t="s">
        <v>14</v>
      </c>
      <c r="GV81" s="183" t="s">
        <v>14</v>
      </c>
      <c r="GW81" s="184">
        <v>44358</v>
      </c>
      <c r="GX81" s="182" t="s">
        <v>4170</v>
      </c>
      <c r="GY81" s="176">
        <v>2</v>
      </c>
      <c r="GZ81" s="176" t="s">
        <v>3205</v>
      </c>
      <c r="HA81" s="176" t="s">
        <v>21</v>
      </c>
      <c r="HB81" s="176">
        <v>2</v>
      </c>
      <c r="HC81" s="176" t="s">
        <v>14</v>
      </c>
      <c r="HD81" s="176" t="s">
        <v>14</v>
      </c>
      <c r="HE81" s="173">
        <v>44358</v>
      </c>
      <c r="HF81" s="183" t="s">
        <v>4162</v>
      </c>
      <c r="HG81" s="183">
        <v>0</v>
      </c>
      <c r="HH81" s="183" t="s">
        <v>3205</v>
      </c>
      <c r="HI81" s="183" t="s">
        <v>21</v>
      </c>
      <c r="HJ81" s="183">
        <v>2</v>
      </c>
      <c r="HK81" s="183" t="s">
        <v>14</v>
      </c>
      <c r="HL81" s="183" t="s">
        <v>14</v>
      </c>
      <c r="HM81" s="184">
        <v>44358</v>
      </c>
      <c r="HN81" s="182" t="s">
        <v>4168</v>
      </c>
      <c r="HO81" s="176">
        <v>2</v>
      </c>
      <c r="HP81" s="176" t="s">
        <v>3205</v>
      </c>
      <c r="HQ81" s="176" t="s">
        <v>21</v>
      </c>
      <c r="HR81" s="176">
        <v>2</v>
      </c>
      <c r="HS81" s="176" t="s">
        <v>14</v>
      </c>
      <c r="HT81" s="176" t="s">
        <v>14</v>
      </c>
      <c r="HU81" s="173">
        <v>44358</v>
      </c>
      <c r="HV81" s="183" t="s">
        <v>4165</v>
      </c>
      <c r="HW81" s="183">
        <v>2</v>
      </c>
      <c r="HX81" s="183" t="s">
        <v>3205</v>
      </c>
      <c r="HY81" s="183" t="s">
        <v>21</v>
      </c>
      <c r="HZ81" s="183">
        <v>2</v>
      </c>
      <c r="IA81" s="183" t="s">
        <v>14</v>
      </c>
      <c r="IB81" s="183" t="s">
        <v>14</v>
      </c>
      <c r="IC81" s="184">
        <v>44358</v>
      </c>
      <c r="ID81" s="182" t="s">
        <v>4167</v>
      </c>
      <c r="IE81" s="176">
        <v>1</v>
      </c>
      <c r="IF81" s="176" t="s">
        <v>3205</v>
      </c>
      <c r="IG81" s="176" t="s">
        <v>21</v>
      </c>
      <c r="IH81" s="176">
        <v>2</v>
      </c>
      <c r="II81" s="176" t="s">
        <v>14</v>
      </c>
      <c r="IJ81" s="176" t="s">
        <v>14</v>
      </c>
      <c r="IK81" s="173">
        <v>44358</v>
      </c>
      <c r="IL81" s="183" t="s">
        <v>4166</v>
      </c>
      <c r="IM81" s="183">
        <v>1</v>
      </c>
      <c r="IN81" s="183" t="s">
        <v>3205</v>
      </c>
      <c r="IO81" s="183" t="s">
        <v>21</v>
      </c>
      <c r="IP81" s="183">
        <v>2</v>
      </c>
      <c r="IQ81" s="183" t="s">
        <v>14</v>
      </c>
      <c r="IR81" s="183" t="s">
        <v>14</v>
      </c>
      <c r="IS81" s="184">
        <v>44358</v>
      </c>
    </row>
    <row r="82" spans="1:253" s="276" customFormat="1" ht="12.75" customHeight="1" x14ac:dyDescent="0.25">
      <c r="A82" s="276" t="s">
        <v>882</v>
      </c>
      <c r="B82" s="276" t="s">
        <v>7405</v>
      </c>
      <c r="C82" s="276" t="s">
        <v>883</v>
      </c>
      <c r="D82" s="276" t="s">
        <v>219</v>
      </c>
      <c r="E82" s="276" t="s">
        <v>7052</v>
      </c>
      <c r="F82" s="276" t="s">
        <v>5166</v>
      </c>
      <c r="G82" s="171">
        <v>220892000</v>
      </c>
      <c r="H82" s="172" t="s">
        <v>5097</v>
      </c>
      <c r="I82" s="172" t="s">
        <v>21</v>
      </c>
      <c r="J82" s="172">
        <v>2</v>
      </c>
      <c r="K82" s="172" t="s">
        <v>5165</v>
      </c>
      <c r="L82" s="172" t="s">
        <v>5164</v>
      </c>
      <c r="M82" s="173">
        <v>44454</v>
      </c>
      <c r="N82" s="182" t="s">
        <v>1137</v>
      </c>
      <c r="O82" s="174">
        <v>13297</v>
      </c>
      <c r="P82" s="174" t="s">
        <v>1134</v>
      </c>
      <c r="Q82" s="174" t="s">
        <v>41</v>
      </c>
      <c r="R82" s="174">
        <v>1</v>
      </c>
      <c r="S82" s="174" t="s">
        <v>1136</v>
      </c>
      <c r="T82" s="174" t="s">
        <v>1135</v>
      </c>
      <c r="U82" s="175">
        <v>43605</v>
      </c>
      <c r="V82" s="182" t="s">
        <v>1139</v>
      </c>
      <c r="W82" s="172">
        <v>4450000</v>
      </c>
      <c r="X82" s="172" t="s">
        <v>1134</v>
      </c>
      <c r="Y82" s="172" t="s">
        <v>21</v>
      </c>
      <c r="Z82" s="172">
        <v>2</v>
      </c>
      <c r="AA82" s="172" t="s">
        <v>1138</v>
      </c>
      <c r="AB82" s="172" t="s">
        <v>1135</v>
      </c>
      <c r="AC82" s="173">
        <v>43605</v>
      </c>
      <c r="AD82" s="182" t="s">
        <v>902</v>
      </c>
      <c r="AE82" s="180" t="s">
        <v>14</v>
      </c>
      <c r="AF82" s="180" t="s">
        <v>14</v>
      </c>
      <c r="AG82" s="180" t="s">
        <v>21</v>
      </c>
      <c r="AH82" s="180">
        <v>2</v>
      </c>
      <c r="AI82" s="180" t="s">
        <v>901</v>
      </c>
      <c r="AJ82" s="180" t="s">
        <v>14</v>
      </c>
      <c r="AK82" s="181">
        <v>43523</v>
      </c>
      <c r="AL82" s="182" t="s">
        <v>1610</v>
      </c>
      <c r="AM82" s="172" t="s">
        <v>14</v>
      </c>
      <c r="AN82" s="172" t="s">
        <v>14</v>
      </c>
      <c r="AO82" s="172" t="s">
        <v>14</v>
      </c>
      <c r="AP82" s="172" t="s">
        <v>14</v>
      </c>
      <c r="AQ82" s="172" t="s">
        <v>1609</v>
      </c>
      <c r="AR82" s="172" t="s">
        <v>14</v>
      </c>
      <c r="AS82" s="173">
        <v>43859</v>
      </c>
      <c r="AT82" s="183" t="s">
        <v>899</v>
      </c>
      <c r="AU82" s="180" t="s">
        <v>14</v>
      </c>
      <c r="AV82" s="180" t="s">
        <v>14</v>
      </c>
      <c r="AW82" s="180" t="s">
        <v>21</v>
      </c>
      <c r="AX82" s="180">
        <v>2</v>
      </c>
      <c r="AY82" s="180" t="s">
        <v>898</v>
      </c>
      <c r="AZ82" s="180" t="s">
        <v>14</v>
      </c>
      <c r="BA82" s="181">
        <v>43523</v>
      </c>
      <c r="BB82" s="182" t="s">
        <v>897</v>
      </c>
      <c r="BC82" s="172" t="s">
        <v>14</v>
      </c>
      <c r="BD82" s="172" t="s">
        <v>14</v>
      </c>
      <c r="BE82" s="172" t="s">
        <v>21</v>
      </c>
      <c r="BF82" s="172">
        <v>2</v>
      </c>
      <c r="BG82" s="172" t="s">
        <v>896</v>
      </c>
      <c r="BH82" s="172" t="s">
        <v>14</v>
      </c>
      <c r="BI82" s="173">
        <v>43523</v>
      </c>
      <c r="BJ82" s="183" t="s">
        <v>6416</v>
      </c>
      <c r="BK82" s="183">
        <v>2</v>
      </c>
      <c r="BL82" s="183" t="s">
        <v>6414</v>
      </c>
      <c r="BM82" s="183" t="s">
        <v>59</v>
      </c>
      <c r="BN82" s="183">
        <v>3</v>
      </c>
      <c r="BO82" s="183" t="s">
        <v>6415</v>
      </c>
      <c r="BP82" s="180" t="s">
        <v>5168</v>
      </c>
      <c r="BQ82" s="184">
        <v>44522</v>
      </c>
      <c r="BR82" s="182" t="s">
        <v>885</v>
      </c>
      <c r="BS82" s="176" t="s">
        <v>14</v>
      </c>
      <c r="BT82" s="176" t="s">
        <v>14</v>
      </c>
      <c r="BU82" s="176" t="s">
        <v>21</v>
      </c>
      <c r="BV82" s="176">
        <v>2</v>
      </c>
      <c r="BW82" s="176" t="s">
        <v>884</v>
      </c>
      <c r="BX82" s="176" t="s">
        <v>14</v>
      </c>
      <c r="BY82" s="173">
        <v>43523</v>
      </c>
      <c r="BZ82" s="183" t="s">
        <v>887</v>
      </c>
      <c r="CA82" s="183" t="s">
        <v>14</v>
      </c>
      <c r="CB82" s="183" t="s">
        <v>14</v>
      </c>
      <c r="CC82" s="183" t="s">
        <v>14</v>
      </c>
      <c r="CD82" s="183" t="s">
        <v>14</v>
      </c>
      <c r="CE82" s="183" t="s">
        <v>886</v>
      </c>
      <c r="CF82" s="183" t="s">
        <v>14</v>
      </c>
      <c r="CG82" s="184">
        <v>43523</v>
      </c>
      <c r="CH82" s="182" t="s">
        <v>7808</v>
      </c>
      <c r="CI82" s="183" t="e">
        <v>#N/A</v>
      </c>
      <c r="CJ82" s="183" t="e">
        <v>#N/A</v>
      </c>
      <c r="CK82" s="183" t="e">
        <v>#N/A</v>
      </c>
      <c r="CL82" s="183" t="e">
        <v>#N/A</v>
      </c>
      <c r="CM82" s="183" t="e">
        <v>#N/A</v>
      </c>
      <c r="CN82" s="183" t="e">
        <v>#N/A</v>
      </c>
      <c r="CO82" s="185" t="e">
        <v>#N/A</v>
      </c>
      <c r="CP82" s="183" t="s">
        <v>893</v>
      </c>
      <c r="CQ82" s="176" t="s">
        <v>14</v>
      </c>
      <c r="CR82" s="176" t="s">
        <v>14</v>
      </c>
      <c r="CS82" s="176" t="s">
        <v>21</v>
      </c>
      <c r="CT82" s="176">
        <v>2</v>
      </c>
      <c r="CU82" s="176" t="s">
        <v>892</v>
      </c>
      <c r="CV82" s="176" t="s">
        <v>14</v>
      </c>
      <c r="CW82" s="173">
        <v>43523</v>
      </c>
      <c r="CX82" s="183" t="s">
        <v>903</v>
      </c>
      <c r="CY82" s="180" t="s">
        <v>14</v>
      </c>
      <c r="CZ82" s="180" t="s">
        <v>14</v>
      </c>
      <c r="DA82" s="180" t="s">
        <v>59</v>
      </c>
      <c r="DB82" s="180">
        <v>3</v>
      </c>
      <c r="DC82" s="180" t="s">
        <v>894</v>
      </c>
      <c r="DD82" s="180" t="s">
        <v>14</v>
      </c>
      <c r="DE82" s="186">
        <v>43523</v>
      </c>
      <c r="DF82" s="182" t="s">
        <v>1408</v>
      </c>
      <c r="DG82" s="172" t="s">
        <v>14</v>
      </c>
      <c r="DH82" s="176" t="s">
        <v>14</v>
      </c>
      <c r="DI82" s="176" t="s">
        <v>59</v>
      </c>
      <c r="DJ82" s="176">
        <v>3</v>
      </c>
      <c r="DK82" s="176" t="s">
        <v>14</v>
      </c>
      <c r="DL82" s="176" t="s">
        <v>14</v>
      </c>
      <c r="DM82" s="173">
        <v>43796</v>
      </c>
      <c r="DN82" s="183" t="s">
        <v>905</v>
      </c>
      <c r="DO82" s="180" t="s">
        <v>14</v>
      </c>
      <c r="DP82" s="183" t="s">
        <v>14</v>
      </c>
      <c r="DQ82" s="183" t="s">
        <v>59</v>
      </c>
      <c r="DR82" s="183">
        <v>3</v>
      </c>
      <c r="DS82" s="183" t="s">
        <v>894</v>
      </c>
      <c r="DT82" s="183" t="s">
        <v>14</v>
      </c>
      <c r="DU82" s="184">
        <v>43523</v>
      </c>
      <c r="DV82" s="182" t="s">
        <v>900</v>
      </c>
      <c r="DW82" s="172" t="s">
        <v>14</v>
      </c>
      <c r="DX82" s="176" t="s">
        <v>14</v>
      </c>
      <c r="DY82" s="176" t="s">
        <v>59</v>
      </c>
      <c r="DZ82" s="176">
        <v>3</v>
      </c>
      <c r="EA82" s="176" t="s">
        <v>894</v>
      </c>
      <c r="EB82" s="176" t="s">
        <v>14</v>
      </c>
      <c r="EC82" s="173">
        <v>43523</v>
      </c>
      <c r="ED82" s="183" t="s">
        <v>904</v>
      </c>
      <c r="EE82" s="180" t="s">
        <v>14</v>
      </c>
      <c r="EF82" s="183" t="s">
        <v>14</v>
      </c>
      <c r="EG82" s="183" t="s">
        <v>59</v>
      </c>
      <c r="EH82" s="183">
        <v>3</v>
      </c>
      <c r="EI82" s="183" t="s">
        <v>894</v>
      </c>
      <c r="EJ82" s="183" t="s">
        <v>14</v>
      </c>
      <c r="EK82" s="184">
        <v>43523</v>
      </c>
      <c r="EL82" s="182" t="s">
        <v>895</v>
      </c>
      <c r="EM82" s="172" t="s">
        <v>14</v>
      </c>
      <c r="EN82" s="176" t="s">
        <v>14</v>
      </c>
      <c r="EO82" s="176" t="s">
        <v>59</v>
      </c>
      <c r="EP82" s="176">
        <v>3</v>
      </c>
      <c r="EQ82" s="176" t="s">
        <v>894</v>
      </c>
      <c r="ER82" s="176" t="s">
        <v>14</v>
      </c>
      <c r="ES82" s="173">
        <v>43523</v>
      </c>
      <c r="ET82" s="183" t="s">
        <v>2829</v>
      </c>
      <c r="EU82" s="183">
        <v>260</v>
      </c>
      <c r="EV82" s="183" t="s">
        <v>2827</v>
      </c>
      <c r="EW82" s="183" t="s">
        <v>59</v>
      </c>
      <c r="EX82" s="183">
        <v>3</v>
      </c>
      <c r="EY82" s="183" t="s">
        <v>2828</v>
      </c>
      <c r="EZ82" s="183" t="s">
        <v>694</v>
      </c>
      <c r="FA82" s="184">
        <v>44250</v>
      </c>
      <c r="FB82" s="182" t="s">
        <v>891</v>
      </c>
      <c r="FC82" s="176">
        <v>3</v>
      </c>
      <c r="FD82" s="176" t="s">
        <v>888</v>
      </c>
      <c r="FE82" s="176" t="s">
        <v>21</v>
      </c>
      <c r="FF82" s="176">
        <v>2</v>
      </c>
      <c r="FG82" s="176" t="s">
        <v>890</v>
      </c>
      <c r="FH82" s="176" t="s">
        <v>889</v>
      </c>
      <c r="FI82" s="173">
        <v>43523</v>
      </c>
      <c r="FJ82" s="182" t="s">
        <v>997</v>
      </c>
      <c r="FK82" s="183" t="s">
        <v>14</v>
      </c>
      <c r="FL82" s="183" t="s">
        <v>990</v>
      </c>
      <c r="FM82" s="183" t="s">
        <v>14</v>
      </c>
      <c r="FN82" s="183" t="s">
        <v>14</v>
      </c>
      <c r="FO82" s="183" t="s">
        <v>994</v>
      </c>
      <c r="FP82" s="180" t="s">
        <v>991</v>
      </c>
      <c r="FQ82" s="181">
        <v>43578</v>
      </c>
      <c r="FR82" s="182" t="s">
        <v>998</v>
      </c>
      <c r="FS82" s="176" t="s">
        <v>14</v>
      </c>
      <c r="FT82" s="176" t="s">
        <v>990</v>
      </c>
      <c r="FU82" s="176" t="s">
        <v>14</v>
      </c>
      <c r="FV82" s="176" t="s">
        <v>14</v>
      </c>
      <c r="FW82" s="176" t="s">
        <v>994</v>
      </c>
      <c r="FX82" s="176" t="s">
        <v>991</v>
      </c>
      <c r="FY82" s="173">
        <v>43578</v>
      </c>
      <c r="FZ82" s="183" t="s">
        <v>4172</v>
      </c>
      <c r="GA82" s="183">
        <v>2</v>
      </c>
      <c r="GB82" s="183" t="s">
        <v>3205</v>
      </c>
      <c r="GC82" s="183" t="s">
        <v>21</v>
      </c>
      <c r="GD82" s="183">
        <v>2</v>
      </c>
      <c r="GE82" s="183" t="s">
        <v>14</v>
      </c>
      <c r="GF82" s="183" t="s">
        <v>14</v>
      </c>
      <c r="GG82" s="184">
        <v>44358</v>
      </c>
      <c r="GH82" s="182" t="s">
        <v>4178</v>
      </c>
      <c r="GI82" s="176">
        <v>1</v>
      </c>
      <c r="GJ82" s="176" t="s">
        <v>3205</v>
      </c>
      <c r="GK82" s="176" t="s">
        <v>21</v>
      </c>
      <c r="GL82" s="176">
        <v>2</v>
      </c>
      <c r="GM82" s="176" t="s">
        <v>14</v>
      </c>
      <c r="GN82" s="176" t="s">
        <v>14</v>
      </c>
      <c r="GO82" s="173">
        <v>44358</v>
      </c>
      <c r="GP82" s="183" t="s">
        <v>4173</v>
      </c>
      <c r="GQ82" s="183">
        <v>1</v>
      </c>
      <c r="GR82" s="183" t="s">
        <v>3205</v>
      </c>
      <c r="GS82" s="183" t="s">
        <v>21</v>
      </c>
      <c r="GT82" s="183">
        <v>2</v>
      </c>
      <c r="GU82" s="183" t="s">
        <v>14</v>
      </c>
      <c r="GV82" s="183" t="s">
        <v>14</v>
      </c>
      <c r="GW82" s="184">
        <v>44358</v>
      </c>
      <c r="GX82" s="182" t="s">
        <v>4179</v>
      </c>
      <c r="GY82" s="176">
        <v>2</v>
      </c>
      <c r="GZ82" s="176" t="s">
        <v>3205</v>
      </c>
      <c r="HA82" s="176" t="s">
        <v>21</v>
      </c>
      <c r="HB82" s="176">
        <v>2</v>
      </c>
      <c r="HC82" s="176" t="s">
        <v>14</v>
      </c>
      <c r="HD82" s="176" t="s">
        <v>14</v>
      </c>
      <c r="HE82" s="173">
        <v>44358</v>
      </c>
      <c r="HF82" s="183" t="s">
        <v>4171</v>
      </c>
      <c r="HG82" s="183">
        <v>0</v>
      </c>
      <c r="HH82" s="183" t="s">
        <v>3205</v>
      </c>
      <c r="HI82" s="183" t="s">
        <v>21</v>
      </c>
      <c r="HJ82" s="183">
        <v>2</v>
      </c>
      <c r="HK82" s="183" t="s">
        <v>14</v>
      </c>
      <c r="HL82" s="183" t="s">
        <v>14</v>
      </c>
      <c r="HM82" s="184">
        <v>44358</v>
      </c>
      <c r="HN82" s="182" t="s">
        <v>4177</v>
      </c>
      <c r="HO82" s="176">
        <v>2</v>
      </c>
      <c r="HP82" s="176" t="s">
        <v>3205</v>
      </c>
      <c r="HQ82" s="176" t="s">
        <v>21</v>
      </c>
      <c r="HR82" s="176">
        <v>2</v>
      </c>
      <c r="HS82" s="176" t="s">
        <v>14</v>
      </c>
      <c r="HT82" s="176" t="s">
        <v>14</v>
      </c>
      <c r="HU82" s="173">
        <v>44358</v>
      </c>
      <c r="HV82" s="183" t="s">
        <v>4174</v>
      </c>
      <c r="HW82" s="183">
        <v>0</v>
      </c>
      <c r="HX82" s="183" t="s">
        <v>3205</v>
      </c>
      <c r="HY82" s="183" t="s">
        <v>21</v>
      </c>
      <c r="HZ82" s="183">
        <v>2</v>
      </c>
      <c r="IA82" s="183" t="s">
        <v>14</v>
      </c>
      <c r="IB82" s="183" t="s">
        <v>14</v>
      </c>
      <c r="IC82" s="184">
        <v>44358</v>
      </c>
      <c r="ID82" s="182" t="s">
        <v>4176</v>
      </c>
      <c r="IE82" s="176">
        <v>1</v>
      </c>
      <c r="IF82" s="176" t="s">
        <v>3205</v>
      </c>
      <c r="IG82" s="176" t="s">
        <v>21</v>
      </c>
      <c r="IH82" s="176">
        <v>2</v>
      </c>
      <c r="II82" s="176" t="s">
        <v>14</v>
      </c>
      <c r="IJ82" s="176" t="s">
        <v>14</v>
      </c>
      <c r="IK82" s="173">
        <v>44358</v>
      </c>
      <c r="IL82" s="183" t="s">
        <v>4175</v>
      </c>
      <c r="IM82" s="183">
        <v>1</v>
      </c>
      <c r="IN82" s="183" t="s">
        <v>3205</v>
      </c>
      <c r="IO82" s="183" t="s">
        <v>21</v>
      </c>
      <c r="IP82" s="183">
        <v>2</v>
      </c>
      <c r="IQ82" s="183" t="s">
        <v>14</v>
      </c>
      <c r="IR82" s="183" t="s">
        <v>14</v>
      </c>
      <c r="IS82" s="184">
        <v>44358</v>
      </c>
    </row>
    <row r="83" spans="1:253" s="276" customFormat="1" ht="12.75" customHeight="1" x14ac:dyDescent="0.25">
      <c r="A83" s="276" t="s">
        <v>636</v>
      </c>
      <c r="B83" s="276" t="s">
        <v>7413</v>
      </c>
      <c r="C83" s="276" t="s">
        <v>637</v>
      </c>
      <c r="D83" s="276" t="s">
        <v>638</v>
      </c>
      <c r="E83" s="276" t="s">
        <v>7055</v>
      </c>
      <c r="F83" s="276" t="s">
        <v>6442</v>
      </c>
      <c r="G83" s="171">
        <v>33000000</v>
      </c>
      <c r="H83" s="172" t="s">
        <v>6439</v>
      </c>
      <c r="I83" s="172" t="s">
        <v>41</v>
      </c>
      <c r="J83" s="172">
        <v>1</v>
      </c>
      <c r="K83" s="172" t="s">
        <v>6441</v>
      </c>
      <c r="L83" s="172" t="s">
        <v>6440</v>
      </c>
      <c r="M83" s="173">
        <v>44522</v>
      </c>
      <c r="N83" s="182" t="s">
        <v>6446</v>
      </c>
      <c r="O83" s="174">
        <v>205094</v>
      </c>
      <c r="P83" s="174" t="s">
        <v>6443</v>
      </c>
      <c r="Q83" s="174" t="s">
        <v>41</v>
      </c>
      <c r="R83" s="174">
        <v>1</v>
      </c>
      <c r="S83" s="174" t="s">
        <v>6445</v>
      </c>
      <c r="T83" s="174" t="s">
        <v>6444</v>
      </c>
      <c r="U83" s="175">
        <v>44522</v>
      </c>
      <c r="V83" s="182" t="s">
        <v>6450</v>
      </c>
      <c r="W83" s="172">
        <v>1050000</v>
      </c>
      <c r="X83" s="172" t="s">
        <v>6447</v>
      </c>
      <c r="Y83" s="172" t="s">
        <v>41</v>
      </c>
      <c r="Z83" s="172">
        <v>1</v>
      </c>
      <c r="AA83" s="172" t="s">
        <v>6449</v>
      </c>
      <c r="AB83" s="172" t="s">
        <v>6448</v>
      </c>
      <c r="AC83" s="173">
        <v>44522</v>
      </c>
      <c r="AD83" s="182" t="s">
        <v>6454</v>
      </c>
      <c r="AE83" s="180">
        <v>713000</v>
      </c>
      <c r="AF83" s="180" t="s">
        <v>6451</v>
      </c>
      <c r="AG83" s="180" t="s">
        <v>59</v>
      </c>
      <c r="AH83" s="180">
        <v>3</v>
      </c>
      <c r="AI83" s="180" t="s">
        <v>6453</v>
      </c>
      <c r="AJ83" s="180" t="s">
        <v>6452</v>
      </c>
      <c r="AK83" s="181">
        <v>44522</v>
      </c>
      <c r="AL83" s="182" t="s">
        <v>6456</v>
      </c>
      <c r="AM83" s="172">
        <v>1050000</v>
      </c>
      <c r="AN83" s="172" t="s">
        <v>6447</v>
      </c>
      <c r="AO83" s="172" t="s">
        <v>21</v>
      </c>
      <c r="AP83" s="172">
        <v>2</v>
      </c>
      <c r="AQ83" s="172" t="s">
        <v>6455</v>
      </c>
      <c r="AR83" s="172" t="s">
        <v>6448</v>
      </c>
      <c r="AS83" s="173">
        <v>44522</v>
      </c>
      <c r="AT83" s="183" t="s">
        <v>6458</v>
      </c>
      <c r="AU83" s="180" t="s">
        <v>14</v>
      </c>
      <c r="AV83" s="180" t="s">
        <v>2464</v>
      </c>
      <c r="AW83" s="180" t="s">
        <v>14</v>
      </c>
      <c r="AX83" s="180" t="s">
        <v>14</v>
      </c>
      <c r="AY83" s="180" t="s">
        <v>15</v>
      </c>
      <c r="AZ83" s="180" t="s">
        <v>14</v>
      </c>
      <c r="BA83" s="181">
        <v>44522</v>
      </c>
      <c r="BB83" s="182" t="s">
        <v>6457</v>
      </c>
      <c r="BC83" s="172" t="s">
        <v>14</v>
      </c>
      <c r="BD83" s="172" t="s">
        <v>2464</v>
      </c>
      <c r="BE83" s="172" t="s">
        <v>14</v>
      </c>
      <c r="BF83" s="172" t="s">
        <v>14</v>
      </c>
      <c r="BG83" s="172" t="s">
        <v>15</v>
      </c>
      <c r="BH83" s="172" t="s">
        <v>14</v>
      </c>
      <c r="BI83" s="173">
        <v>44522</v>
      </c>
      <c r="BJ83" s="183" t="s">
        <v>6459</v>
      </c>
      <c r="BK83" s="183" t="s">
        <v>14</v>
      </c>
      <c r="BL83" s="183" t="s">
        <v>2464</v>
      </c>
      <c r="BM83" s="183" t="s">
        <v>14</v>
      </c>
      <c r="BN83" s="183" t="s">
        <v>14</v>
      </c>
      <c r="BO83" s="183" t="s">
        <v>15</v>
      </c>
      <c r="BP83" s="180" t="s">
        <v>14</v>
      </c>
      <c r="BQ83" s="184">
        <v>44522</v>
      </c>
      <c r="BR83" s="182" t="s">
        <v>639</v>
      </c>
      <c r="BS83" s="176">
        <v>0</v>
      </c>
      <c r="BT83" s="176">
        <v>0</v>
      </c>
      <c r="BU83" s="176" t="s">
        <v>21</v>
      </c>
      <c r="BV83" s="176">
        <v>2</v>
      </c>
      <c r="BW83" s="176">
        <v>0</v>
      </c>
      <c r="BX83" s="176">
        <v>0</v>
      </c>
      <c r="BY83" s="173">
        <v>43511</v>
      </c>
      <c r="BZ83" s="183" t="s">
        <v>640</v>
      </c>
      <c r="CA83" s="183">
        <v>0</v>
      </c>
      <c r="CB83" s="183">
        <v>0</v>
      </c>
      <c r="CC83" s="183" t="s">
        <v>21</v>
      </c>
      <c r="CD83" s="183">
        <v>2</v>
      </c>
      <c r="CE83" s="183">
        <v>0</v>
      </c>
      <c r="CF83" s="183">
        <v>0</v>
      </c>
      <c r="CG83" s="184">
        <v>43511</v>
      </c>
      <c r="CH83" s="182" t="s">
        <v>7809</v>
      </c>
      <c r="CI83" s="183" t="e">
        <v>#N/A</v>
      </c>
      <c r="CJ83" s="183" t="e">
        <v>#N/A</v>
      </c>
      <c r="CK83" s="183" t="e">
        <v>#N/A</v>
      </c>
      <c r="CL83" s="183" t="e">
        <v>#N/A</v>
      </c>
      <c r="CM83" s="183" t="e">
        <v>#N/A</v>
      </c>
      <c r="CN83" s="183" t="e">
        <v>#N/A</v>
      </c>
      <c r="CO83" s="185" t="e">
        <v>#N/A</v>
      </c>
      <c r="CP83" s="183" t="s">
        <v>642</v>
      </c>
      <c r="CQ83" s="176" t="s">
        <v>14</v>
      </c>
      <c r="CR83" s="176">
        <v>0</v>
      </c>
      <c r="CS83" s="176" t="s">
        <v>21</v>
      </c>
      <c r="CT83" s="176">
        <v>2</v>
      </c>
      <c r="CU83" s="176" t="s">
        <v>641</v>
      </c>
      <c r="CV83" s="176">
        <v>0</v>
      </c>
      <c r="CW83" s="173">
        <v>43511</v>
      </c>
      <c r="CX83" s="183" t="s">
        <v>6463</v>
      </c>
      <c r="CY83" s="180">
        <v>713000</v>
      </c>
      <c r="CZ83" s="180" t="s">
        <v>6461</v>
      </c>
      <c r="DA83" s="180" t="s">
        <v>59</v>
      </c>
      <c r="DB83" s="180">
        <v>3</v>
      </c>
      <c r="DC83" s="180" t="s">
        <v>6467</v>
      </c>
      <c r="DD83" s="180" t="s">
        <v>6462</v>
      </c>
      <c r="DE83" s="186">
        <v>44522</v>
      </c>
      <c r="DF83" s="182" t="s">
        <v>6465</v>
      </c>
      <c r="DG83" s="172">
        <v>337000</v>
      </c>
      <c r="DH83" s="176">
        <v>0</v>
      </c>
      <c r="DI83" s="176" t="s">
        <v>59</v>
      </c>
      <c r="DJ83" s="176">
        <v>3</v>
      </c>
      <c r="DK83" s="176" t="s">
        <v>6464</v>
      </c>
      <c r="DL83" s="176">
        <v>0</v>
      </c>
      <c r="DM83" s="173">
        <v>44522</v>
      </c>
      <c r="DN83" s="183" t="s">
        <v>6466</v>
      </c>
      <c r="DO83" s="180">
        <v>0</v>
      </c>
      <c r="DP83" s="183" t="s">
        <v>14</v>
      </c>
      <c r="DQ83" s="183" t="s">
        <v>14</v>
      </c>
      <c r="DR83" s="183" t="s">
        <v>14</v>
      </c>
      <c r="DS83" s="183" t="s">
        <v>15</v>
      </c>
      <c r="DT83" s="183" t="s">
        <v>14</v>
      </c>
      <c r="DU83" s="184">
        <v>44522</v>
      </c>
      <c r="DV83" s="182" t="s">
        <v>6468</v>
      </c>
      <c r="DW83" s="172">
        <v>713000</v>
      </c>
      <c r="DX83" s="176" t="s">
        <v>6461</v>
      </c>
      <c r="DY83" s="176" t="s">
        <v>59</v>
      </c>
      <c r="DZ83" s="176">
        <v>3</v>
      </c>
      <c r="EA83" s="176" t="s">
        <v>6467</v>
      </c>
      <c r="EB83" s="176" t="s">
        <v>6462</v>
      </c>
      <c r="EC83" s="173">
        <v>44522</v>
      </c>
      <c r="ED83" s="183" t="s">
        <v>6469</v>
      </c>
      <c r="EE83" s="180">
        <v>0</v>
      </c>
      <c r="EF83" s="183" t="s">
        <v>2464</v>
      </c>
      <c r="EG83" s="183" t="s">
        <v>14</v>
      </c>
      <c r="EH83" s="183" t="s">
        <v>14</v>
      </c>
      <c r="EI83" s="183" t="s">
        <v>15</v>
      </c>
      <c r="EJ83" s="183" t="s">
        <v>14</v>
      </c>
      <c r="EK83" s="184">
        <v>44522</v>
      </c>
      <c r="EL83" s="182" t="s">
        <v>6470</v>
      </c>
      <c r="EM83" s="172">
        <v>0</v>
      </c>
      <c r="EN83" s="176" t="s">
        <v>14</v>
      </c>
      <c r="EO83" s="176" t="s">
        <v>14</v>
      </c>
      <c r="EP83" s="176" t="s">
        <v>14</v>
      </c>
      <c r="EQ83" s="176" t="s">
        <v>15</v>
      </c>
      <c r="ER83" s="176" t="s">
        <v>14</v>
      </c>
      <c r="ES83" s="173">
        <v>44522</v>
      </c>
      <c r="ET83" s="183" t="s">
        <v>6460</v>
      </c>
      <c r="EU83" s="183" t="s">
        <v>14</v>
      </c>
      <c r="EV83" s="183" t="s">
        <v>14</v>
      </c>
      <c r="EW83" s="183" t="s">
        <v>14</v>
      </c>
      <c r="EX83" s="183" t="s">
        <v>14</v>
      </c>
      <c r="EY83" s="183" t="s">
        <v>15</v>
      </c>
      <c r="EZ83" s="183" t="s">
        <v>14</v>
      </c>
      <c r="FA83" s="184">
        <v>44522</v>
      </c>
      <c r="FB83" s="182" t="s">
        <v>6472</v>
      </c>
      <c r="FC83" s="176">
        <v>2</v>
      </c>
      <c r="FD83" s="176">
        <v>0</v>
      </c>
      <c r="FE83" s="176" t="s">
        <v>21</v>
      </c>
      <c r="FF83" s="176">
        <v>2</v>
      </c>
      <c r="FG83" s="176" t="s">
        <v>6471</v>
      </c>
      <c r="FH83" s="176">
        <v>0</v>
      </c>
      <c r="FI83" s="173">
        <v>44522</v>
      </c>
      <c r="FJ83" s="182" t="s">
        <v>6473</v>
      </c>
      <c r="FK83" s="183" t="s">
        <v>14</v>
      </c>
      <c r="FL83" s="183" t="s">
        <v>2464</v>
      </c>
      <c r="FM83" s="183" t="s">
        <v>14</v>
      </c>
      <c r="FN83" s="183" t="s">
        <v>14</v>
      </c>
      <c r="FO83" s="183" t="s">
        <v>15</v>
      </c>
      <c r="FP83" s="180" t="s">
        <v>14</v>
      </c>
      <c r="FQ83" s="181">
        <v>44522</v>
      </c>
      <c r="FR83" s="182" t="s">
        <v>6474</v>
      </c>
      <c r="FS83" s="176" t="s">
        <v>14</v>
      </c>
      <c r="FT83" s="176" t="s">
        <v>14</v>
      </c>
      <c r="FU83" s="176" t="s">
        <v>14</v>
      </c>
      <c r="FV83" s="176" t="s">
        <v>14</v>
      </c>
      <c r="FW83" s="176" t="s">
        <v>15</v>
      </c>
      <c r="FX83" s="176" t="s">
        <v>14</v>
      </c>
      <c r="FY83" s="173">
        <v>44522</v>
      </c>
      <c r="FZ83" s="183" t="s">
        <v>3412</v>
      </c>
      <c r="GA83" s="183">
        <v>0</v>
      </c>
      <c r="GB83" s="183" t="s">
        <v>3205</v>
      </c>
      <c r="GC83" s="183" t="s">
        <v>21</v>
      </c>
      <c r="GD83" s="183">
        <v>2</v>
      </c>
      <c r="GE83" s="183" t="s">
        <v>14</v>
      </c>
      <c r="GF83" s="183" t="s">
        <v>14</v>
      </c>
      <c r="GG83" s="184">
        <v>44348</v>
      </c>
      <c r="GH83" s="182" t="s">
        <v>3418</v>
      </c>
      <c r="GI83" s="176">
        <v>0</v>
      </c>
      <c r="GJ83" s="176" t="s">
        <v>3205</v>
      </c>
      <c r="GK83" s="176" t="s">
        <v>21</v>
      </c>
      <c r="GL83" s="176">
        <v>2</v>
      </c>
      <c r="GM83" s="176" t="s">
        <v>14</v>
      </c>
      <c r="GN83" s="176" t="s">
        <v>14</v>
      </c>
      <c r="GO83" s="173">
        <v>44348</v>
      </c>
      <c r="GP83" s="183" t="s">
        <v>3413</v>
      </c>
      <c r="GQ83" s="183">
        <v>0</v>
      </c>
      <c r="GR83" s="183" t="s">
        <v>3205</v>
      </c>
      <c r="GS83" s="183" t="s">
        <v>21</v>
      </c>
      <c r="GT83" s="183">
        <v>2</v>
      </c>
      <c r="GU83" s="183" t="s">
        <v>14</v>
      </c>
      <c r="GV83" s="183" t="s">
        <v>14</v>
      </c>
      <c r="GW83" s="184">
        <v>44348</v>
      </c>
      <c r="GX83" s="182" t="s">
        <v>3419</v>
      </c>
      <c r="GY83" s="176">
        <v>0</v>
      </c>
      <c r="GZ83" s="176" t="s">
        <v>3205</v>
      </c>
      <c r="HA83" s="176" t="s">
        <v>21</v>
      </c>
      <c r="HB83" s="176">
        <v>2</v>
      </c>
      <c r="HC83" s="176" t="s">
        <v>14</v>
      </c>
      <c r="HD83" s="176" t="s">
        <v>14</v>
      </c>
      <c r="HE83" s="173">
        <v>44348</v>
      </c>
      <c r="HF83" s="183" t="s">
        <v>3411</v>
      </c>
      <c r="HG83" s="183">
        <v>0</v>
      </c>
      <c r="HH83" s="183" t="s">
        <v>3205</v>
      </c>
      <c r="HI83" s="183" t="s">
        <v>21</v>
      </c>
      <c r="HJ83" s="183">
        <v>2</v>
      </c>
      <c r="HK83" s="183" t="s">
        <v>14</v>
      </c>
      <c r="HL83" s="183" t="s">
        <v>14</v>
      </c>
      <c r="HM83" s="184">
        <v>44348</v>
      </c>
      <c r="HN83" s="182" t="s">
        <v>3417</v>
      </c>
      <c r="HO83" s="176">
        <v>2</v>
      </c>
      <c r="HP83" s="176" t="s">
        <v>3205</v>
      </c>
      <c r="HQ83" s="176" t="s">
        <v>21</v>
      </c>
      <c r="HR83" s="176">
        <v>2</v>
      </c>
      <c r="HS83" s="176" t="s">
        <v>14</v>
      </c>
      <c r="HT83" s="176" t="s">
        <v>14</v>
      </c>
      <c r="HU83" s="173">
        <v>44348</v>
      </c>
      <c r="HV83" s="183" t="s">
        <v>3414</v>
      </c>
      <c r="HW83" s="183">
        <v>0</v>
      </c>
      <c r="HX83" s="183" t="s">
        <v>3205</v>
      </c>
      <c r="HY83" s="183" t="s">
        <v>21</v>
      </c>
      <c r="HZ83" s="183">
        <v>2</v>
      </c>
      <c r="IA83" s="183" t="s">
        <v>14</v>
      </c>
      <c r="IB83" s="183" t="s">
        <v>14</v>
      </c>
      <c r="IC83" s="184">
        <v>44348</v>
      </c>
      <c r="ID83" s="182" t="s">
        <v>3416</v>
      </c>
      <c r="IE83" s="176">
        <v>1</v>
      </c>
      <c r="IF83" s="176" t="s">
        <v>3205</v>
      </c>
      <c r="IG83" s="176" t="s">
        <v>21</v>
      </c>
      <c r="IH83" s="176">
        <v>2</v>
      </c>
      <c r="II83" s="176" t="s">
        <v>14</v>
      </c>
      <c r="IJ83" s="176" t="s">
        <v>14</v>
      </c>
      <c r="IK83" s="173">
        <v>44348</v>
      </c>
      <c r="IL83" s="183" t="s">
        <v>3415</v>
      </c>
      <c r="IM83" s="183">
        <v>2</v>
      </c>
      <c r="IN83" s="183" t="s">
        <v>3205</v>
      </c>
      <c r="IO83" s="183" t="s">
        <v>21</v>
      </c>
      <c r="IP83" s="183">
        <v>2</v>
      </c>
      <c r="IQ83" s="183" t="s">
        <v>14</v>
      </c>
      <c r="IR83" s="183" t="s">
        <v>14</v>
      </c>
      <c r="IS83" s="184">
        <v>44348</v>
      </c>
    </row>
    <row r="84" spans="1:253" s="276" customFormat="1" ht="12.75" customHeight="1" x14ac:dyDescent="0.25">
      <c r="A84" s="276" t="s">
        <v>999</v>
      </c>
      <c r="B84" s="276" t="s">
        <v>7405</v>
      </c>
      <c r="C84" s="276" t="s">
        <v>1000</v>
      </c>
      <c r="D84" s="276" t="s">
        <v>1001</v>
      </c>
      <c r="E84" s="276" t="s">
        <v>7056</v>
      </c>
      <c r="F84" s="276" t="s">
        <v>4756</v>
      </c>
      <c r="G84" s="171">
        <v>109033000</v>
      </c>
      <c r="H84" s="172" t="s">
        <v>4753</v>
      </c>
      <c r="I84" s="172" t="s">
        <v>41</v>
      </c>
      <c r="J84" s="172">
        <v>1</v>
      </c>
      <c r="K84" s="172" t="s">
        <v>4755</v>
      </c>
      <c r="L84" s="172" t="s">
        <v>4754</v>
      </c>
      <c r="M84" s="173">
        <v>44403</v>
      </c>
      <c r="N84" s="182" t="s">
        <v>1491</v>
      </c>
      <c r="O84" s="174">
        <v>138354</v>
      </c>
      <c r="P84" s="174" t="s">
        <v>1488</v>
      </c>
      <c r="Q84" s="174" t="s">
        <v>21</v>
      </c>
      <c r="R84" s="174">
        <v>2</v>
      </c>
      <c r="S84" s="174" t="s">
        <v>1490</v>
      </c>
      <c r="T84" s="174" t="s">
        <v>1489</v>
      </c>
      <c r="U84" s="175">
        <v>43798</v>
      </c>
      <c r="V84" s="182" t="s">
        <v>4758</v>
      </c>
      <c r="W84" s="172">
        <v>26252000</v>
      </c>
      <c r="X84" s="172" t="s">
        <v>4753</v>
      </c>
      <c r="Y84" s="172" t="s">
        <v>21</v>
      </c>
      <c r="Z84" s="172">
        <v>2</v>
      </c>
      <c r="AA84" s="172" t="s">
        <v>4757</v>
      </c>
      <c r="AB84" s="172" t="s">
        <v>4754</v>
      </c>
      <c r="AC84" s="173">
        <v>44403</v>
      </c>
      <c r="AD84" s="182" t="s">
        <v>6087</v>
      </c>
      <c r="AE84" s="180">
        <v>118000</v>
      </c>
      <c r="AF84" s="180" t="s">
        <v>6084</v>
      </c>
      <c r="AG84" s="180" t="s">
        <v>21</v>
      </c>
      <c r="AH84" s="180">
        <v>2</v>
      </c>
      <c r="AI84" s="180" t="s">
        <v>6086</v>
      </c>
      <c r="AJ84" s="180" t="s">
        <v>6085</v>
      </c>
      <c r="AK84" s="181">
        <v>44521</v>
      </c>
      <c r="AL84" s="182" t="s">
        <v>6089</v>
      </c>
      <c r="AM84" s="172">
        <v>118000</v>
      </c>
      <c r="AN84" s="172" t="s">
        <v>6084</v>
      </c>
      <c r="AO84" s="172" t="s">
        <v>21</v>
      </c>
      <c r="AP84" s="172">
        <v>2</v>
      </c>
      <c r="AQ84" s="172" t="s">
        <v>6088</v>
      </c>
      <c r="AR84" s="172" t="s">
        <v>6085</v>
      </c>
      <c r="AS84" s="173">
        <v>44521</v>
      </c>
      <c r="AT84" s="183" t="s">
        <v>1487</v>
      </c>
      <c r="AU84" s="180" t="s">
        <v>14</v>
      </c>
      <c r="AV84" s="180" t="s">
        <v>14</v>
      </c>
      <c r="AW84" s="180" t="s">
        <v>14</v>
      </c>
      <c r="AX84" s="180" t="s">
        <v>14</v>
      </c>
      <c r="AY84" s="180" t="s">
        <v>14</v>
      </c>
      <c r="AZ84" s="180" t="s">
        <v>14</v>
      </c>
      <c r="BA84" s="181">
        <v>43798</v>
      </c>
      <c r="BB84" s="182" t="s">
        <v>1575</v>
      </c>
      <c r="BC84" s="172" t="s">
        <v>14</v>
      </c>
      <c r="BD84" s="172" t="s">
        <v>14</v>
      </c>
      <c r="BE84" s="172" t="s">
        <v>14</v>
      </c>
      <c r="BF84" s="172" t="s">
        <v>14</v>
      </c>
      <c r="BG84" s="172" t="s">
        <v>1573</v>
      </c>
      <c r="BH84" s="172" t="s">
        <v>14</v>
      </c>
      <c r="BI84" s="173">
        <v>43819</v>
      </c>
      <c r="BJ84" s="183" t="s">
        <v>6422</v>
      </c>
      <c r="BK84" s="183">
        <v>83</v>
      </c>
      <c r="BL84" s="183" t="s">
        <v>5924</v>
      </c>
      <c r="BM84" s="183" t="s">
        <v>21</v>
      </c>
      <c r="BN84" s="183">
        <v>2</v>
      </c>
      <c r="BO84" s="183" t="s">
        <v>6421</v>
      </c>
      <c r="BP84" s="180" t="s">
        <v>3009</v>
      </c>
      <c r="BQ84" s="184">
        <v>44522</v>
      </c>
      <c r="BR84" s="182" t="s">
        <v>1482</v>
      </c>
      <c r="BS84" s="176" t="s">
        <v>14</v>
      </c>
      <c r="BT84" s="176" t="s">
        <v>14</v>
      </c>
      <c r="BU84" s="176" t="s">
        <v>14</v>
      </c>
      <c r="BV84" s="176" t="s">
        <v>14</v>
      </c>
      <c r="BW84" s="176" t="s">
        <v>14</v>
      </c>
      <c r="BX84" s="176" t="s">
        <v>14</v>
      </c>
      <c r="BY84" s="173">
        <v>43798</v>
      </c>
      <c r="BZ84" s="183" t="s">
        <v>1483</v>
      </c>
      <c r="CA84" s="183" t="s">
        <v>14</v>
      </c>
      <c r="CB84" s="183" t="s">
        <v>14</v>
      </c>
      <c r="CC84" s="183" t="s">
        <v>14</v>
      </c>
      <c r="CD84" s="183" t="s">
        <v>14</v>
      </c>
      <c r="CE84" s="183" t="s">
        <v>14</v>
      </c>
      <c r="CF84" s="183" t="s">
        <v>14</v>
      </c>
      <c r="CG84" s="184">
        <v>43798</v>
      </c>
      <c r="CH84" s="182" t="s">
        <v>7810</v>
      </c>
      <c r="CI84" s="183" t="e">
        <v>#N/A</v>
      </c>
      <c r="CJ84" s="183" t="e">
        <v>#N/A</v>
      </c>
      <c r="CK84" s="183" t="e">
        <v>#N/A</v>
      </c>
      <c r="CL84" s="183" t="e">
        <v>#N/A</v>
      </c>
      <c r="CM84" s="183" t="e">
        <v>#N/A</v>
      </c>
      <c r="CN84" s="183" t="e">
        <v>#N/A</v>
      </c>
      <c r="CO84" s="185" t="e">
        <v>#N/A</v>
      </c>
      <c r="CP84" s="183" t="s">
        <v>1486</v>
      </c>
      <c r="CQ84" s="176" t="s">
        <v>14</v>
      </c>
      <c r="CR84" s="176" t="s">
        <v>14</v>
      </c>
      <c r="CS84" s="176" t="s">
        <v>14</v>
      </c>
      <c r="CT84" s="176" t="s">
        <v>14</v>
      </c>
      <c r="CU84" s="176" t="s">
        <v>14</v>
      </c>
      <c r="CV84" s="176" t="s">
        <v>14</v>
      </c>
      <c r="CW84" s="173">
        <v>43798</v>
      </c>
      <c r="CX84" s="183" t="s">
        <v>6090</v>
      </c>
      <c r="CY84" s="180">
        <v>118000</v>
      </c>
      <c r="CZ84" s="180" t="s">
        <v>6084</v>
      </c>
      <c r="DA84" s="180" t="s">
        <v>21</v>
      </c>
      <c r="DB84" s="180">
        <v>2</v>
      </c>
      <c r="DC84" s="180" t="s">
        <v>6091</v>
      </c>
      <c r="DD84" s="180" t="s">
        <v>6085</v>
      </c>
      <c r="DE84" s="186">
        <v>44521</v>
      </c>
      <c r="DF84" s="182" t="s">
        <v>6096</v>
      </c>
      <c r="DG84" s="172">
        <v>26134000</v>
      </c>
      <c r="DH84" s="176" t="s">
        <v>6093</v>
      </c>
      <c r="DI84" s="176" t="s">
        <v>21</v>
      </c>
      <c r="DJ84" s="176">
        <v>2</v>
      </c>
      <c r="DK84" s="176" t="s">
        <v>6095</v>
      </c>
      <c r="DL84" s="176" t="s">
        <v>6094</v>
      </c>
      <c r="DM84" s="173">
        <v>44521</v>
      </c>
      <c r="DN84" s="183" t="s">
        <v>2875</v>
      </c>
      <c r="DO84" s="180">
        <v>0</v>
      </c>
      <c r="DP84" s="183" t="s">
        <v>2872</v>
      </c>
      <c r="DQ84" s="183" t="s">
        <v>21</v>
      </c>
      <c r="DR84" s="183">
        <v>2</v>
      </c>
      <c r="DS84" s="183" t="s">
        <v>2874</v>
      </c>
      <c r="DT84" s="183" t="s">
        <v>2873</v>
      </c>
      <c r="DU84" s="184">
        <v>44258</v>
      </c>
      <c r="DV84" s="182" t="s">
        <v>6092</v>
      </c>
      <c r="DW84" s="172">
        <v>118000</v>
      </c>
      <c r="DX84" s="176" t="s">
        <v>6084</v>
      </c>
      <c r="DY84" s="176" t="s">
        <v>21</v>
      </c>
      <c r="DZ84" s="176">
        <v>2</v>
      </c>
      <c r="EA84" s="176" t="s">
        <v>6091</v>
      </c>
      <c r="EB84" s="176" t="s">
        <v>6085</v>
      </c>
      <c r="EC84" s="173">
        <v>44521</v>
      </c>
      <c r="ED84" s="183" t="s">
        <v>2876</v>
      </c>
      <c r="EE84" s="180">
        <v>0</v>
      </c>
      <c r="EF84" s="183" t="s">
        <v>2872</v>
      </c>
      <c r="EG84" s="183" t="s">
        <v>21</v>
      </c>
      <c r="EH84" s="183">
        <v>2</v>
      </c>
      <c r="EI84" s="183" t="s">
        <v>2874</v>
      </c>
      <c r="EJ84" s="183" t="s">
        <v>2873</v>
      </c>
      <c r="EK84" s="184">
        <v>44258</v>
      </c>
      <c r="EL84" s="182" t="s">
        <v>2877</v>
      </c>
      <c r="EM84" s="172">
        <v>0</v>
      </c>
      <c r="EN84" s="176" t="s">
        <v>2872</v>
      </c>
      <c r="EO84" s="176" t="s">
        <v>21</v>
      </c>
      <c r="EP84" s="176">
        <v>2</v>
      </c>
      <c r="EQ84" s="176" t="s">
        <v>2874</v>
      </c>
      <c r="ER84" s="176" t="s">
        <v>2873</v>
      </c>
      <c r="ES84" s="173">
        <v>44258</v>
      </c>
      <c r="ET84" s="183" t="s">
        <v>6116</v>
      </c>
      <c r="EU84" s="183">
        <v>508</v>
      </c>
      <c r="EV84" s="183" t="s">
        <v>5924</v>
      </c>
      <c r="EW84" s="183" t="s">
        <v>21</v>
      </c>
      <c r="EX84" s="183">
        <v>2</v>
      </c>
      <c r="EY84" s="183" t="s">
        <v>6003</v>
      </c>
      <c r="EZ84" s="183" t="s">
        <v>3009</v>
      </c>
      <c r="FA84" s="184">
        <v>44521</v>
      </c>
      <c r="FB84" s="182" t="s">
        <v>1485</v>
      </c>
      <c r="FC84" s="176">
        <v>4</v>
      </c>
      <c r="FD84" s="176">
        <v>0</v>
      </c>
      <c r="FE84" s="176" t="s">
        <v>21</v>
      </c>
      <c r="FF84" s="176">
        <v>2</v>
      </c>
      <c r="FG84" s="176" t="s">
        <v>1484</v>
      </c>
      <c r="FH84" s="176">
        <v>0</v>
      </c>
      <c r="FI84" s="173">
        <v>43798</v>
      </c>
      <c r="FJ84" s="182" t="s">
        <v>1002</v>
      </c>
      <c r="FK84" s="183" t="s">
        <v>14</v>
      </c>
      <c r="FL84" s="183" t="s">
        <v>990</v>
      </c>
      <c r="FM84" s="183" t="s">
        <v>14</v>
      </c>
      <c r="FN84" s="183" t="s">
        <v>14</v>
      </c>
      <c r="FO84" s="183">
        <v>0</v>
      </c>
      <c r="FP84" s="180">
        <v>0</v>
      </c>
      <c r="FQ84" s="181">
        <v>43578</v>
      </c>
      <c r="FR84" s="182" t="s">
        <v>1003</v>
      </c>
      <c r="FS84" s="176" t="s">
        <v>14</v>
      </c>
      <c r="FT84" s="176" t="s">
        <v>990</v>
      </c>
      <c r="FU84" s="176" t="s">
        <v>14</v>
      </c>
      <c r="FV84" s="176" t="s">
        <v>14</v>
      </c>
      <c r="FW84" s="176">
        <v>0</v>
      </c>
      <c r="FX84" s="176">
        <v>0</v>
      </c>
      <c r="FY84" s="173">
        <v>43578</v>
      </c>
      <c r="FZ84" s="183" t="s">
        <v>3421</v>
      </c>
      <c r="GA84" s="183">
        <v>0</v>
      </c>
      <c r="GB84" s="183" t="s">
        <v>3205</v>
      </c>
      <c r="GC84" s="183" t="s">
        <v>21</v>
      </c>
      <c r="GD84" s="183">
        <v>2</v>
      </c>
      <c r="GE84" s="183" t="s">
        <v>14</v>
      </c>
      <c r="GF84" s="183" t="s">
        <v>14</v>
      </c>
      <c r="GG84" s="184">
        <v>44348</v>
      </c>
      <c r="GH84" s="182" t="s">
        <v>3427</v>
      </c>
      <c r="GI84" s="176">
        <v>1</v>
      </c>
      <c r="GJ84" s="176" t="s">
        <v>3205</v>
      </c>
      <c r="GK84" s="176" t="s">
        <v>21</v>
      </c>
      <c r="GL84" s="176">
        <v>2</v>
      </c>
      <c r="GM84" s="176" t="s">
        <v>14</v>
      </c>
      <c r="GN84" s="176" t="s">
        <v>14</v>
      </c>
      <c r="GO84" s="173">
        <v>44348</v>
      </c>
      <c r="GP84" s="183" t="s">
        <v>3422</v>
      </c>
      <c r="GQ84" s="183">
        <v>0</v>
      </c>
      <c r="GR84" s="183" t="s">
        <v>3205</v>
      </c>
      <c r="GS84" s="183" t="s">
        <v>21</v>
      </c>
      <c r="GT84" s="183">
        <v>2</v>
      </c>
      <c r="GU84" s="183" t="s">
        <v>14</v>
      </c>
      <c r="GV84" s="183" t="s">
        <v>14</v>
      </c>
      <c r="GW84" s="184">
        <v>44348</v>
      </c>
      <c r="GX84" s="182" t="s">
        <v>3428</v>
      </c>
      <c r="GY84" s="176">
        <v>0</v>
      </c>
      <c r="GZ84" s="176" t="s">
        <v>3205</v>
      </c>
      <c r="HA84" s="176" t="s">
        <v>21</v>
      </c>
      <c r="HB84" s="176">
        <v>2</v>
      </c>
      <c r="HC84" s="176" t="s">
        <v>14</v>
      </c>
      <c r="HD84" s="176" t="s">
        <v>14</v>
      </c>
      <c r="HE84" s="173">
        <v>44348</v>
      </c>
      <c r="HF84" s="183" t="s">
        <v>3420</v>
      </c>
      <c r="HG84" s="183">
        <v>0</v>
      </c>
      <c r="HH84" s="183" t="s">
        <v>3205</v>
      </c>
      <c r="HI84" s="183" t="s">
        <v>21</v>
      </c>
      <c r="HJ84" s="183">
        <v>2</v>
      </c>
      <c r="HK84" s="183" t="s">
        <v>14</v>
      </c>
      <c r="HL84" s="183" t="s">
        <v>14</v>
      </c>
      <c r="HM84" s="184">
        <v>44348</v>
      </c>
      <c r="HN84" s="182" t="s">
        <v>3426</v>
      </c>
      <c r="HO84" s="176">
        <v>1</v>
      </c>
      <c r="HP84" s="176" t="s">
        <v>3205</v>
      </c>
      <c r="HQ84" s="176" t="s">
        <v>21</v>
      </c>
      <c r="HR84" s="176">
        <v>2</v>
      </c>
      <c r="HS84" s="176" t="s">
        <v>14</v>
      </c>
      <c r="HT84" s="176" t="s">
        <v>14</v>
      </c>
      <c r="HU84" s="173">
        <v>44348</v>
      </c>
      <c r="HV84" s="183" t="s">
        <v>3423</v>
      </c>
      <c r="HW84" s="183">
        <v>2</v>
      </c>
      <c r="HX84" s="183" t="s">
        <v>3205</v>
      </c>
      <c r="HY84" s="183" t="s">
        <v>21</v>
      </c>
      <c r="HZ84" s="183">
        <v>2</v>
      </c>
      <c r="IA84" s="183" t="s">
        <v>14</v>
      </c>
      <c r="IB84" s="183" t="s">
        <v>14</v>
      </c>
      <c r="IC84" s="184">
        <v>44348</v>
      </c>
      <c r="ID84" s="182" t="s">
        <v>3425</v>
      </c>
      <c r="IE84" s="176">
        <v>1</v>
      </c>
      <c r="IF84" s="176" t="s">
        <v>3205</v>
      </c>
      <c r="IG84" s="176" t="s">
        <v>21</v>
      </c>
      <c r="IH84" s="176">
        <v>2</v>
      </c>
      <c r="II84" s="176" t="s">
        <v>14</v>
      </c>
      <c r="IJ84" s="176" t="s">
        <v>14</v>
      </c>
      <c r="IK84" s="173">
        <v>44348</v>
      </c>
      <c r="IL84" s="183" t="s">
        <v>3424</v>
      </c>
      <c r="IM84" s="183">
        <v>2</v>
      </c>
      <c r="IN84" s="183" t="s">
        <v>3205</v>
      </c>
      <c r="IO84" s="183" t="s">
        <v>21</v>
      </c>
      <c r="IP84" s="183">
        <v>2</v>
      </c>
      <c r="IQ84" s="183" t="s">
        <v>14</v>
      </c>
      <c r="IR84" s="183" t="s">
        <v>14</v>
      </c>
      <c r="IS84" s="184">
        <v>44348</v>
      </c>
    </row>
    <row r="85" spans="1:253" s="276" customFormat="1" ht="12.75" customHeight="1" x14ac:dyDescent="0.25">
      <c r="A85" s="276" t="s">
        <v>79</v>
      </c>
      <c r="B85" s="276" t="s">
        <v>7400</v>
      </c>
      <c r="C85" s="276" t="s">
        <v>80</v>
      </c>
      <c r="D85" s="276" t="s">
        <v>81</v>
      </c>
      <c r="E85" s="276" t="s">
        <v>7063</v>
      </c>
      <c r="F85" s="276" t="s">
        <v>2940</v>
      </c>
      <c r="G85" s="171">
        <v>25666000</v>
      </c>
      <c r="H85" s="172" t="s">
        <v>2141</v>
      </c>
      <c r="I85" s="172" t="s">
        <v>21</v>
      </c>
      <c r="J85" s="172">
        <v>2</v>
      </c>
      <c r="K85" s="172" t="s">
        <v>2939</v>
      </c>
      <c r="L85" s="172" t="s">
        <v>2938</v>
      </c>
      <c r="M85" s="173">
        <v>44278</v>
      </c>
      <c r="N85" s="182" t="s">
        <v>2944</v>
      </c>
      <c r="O85" s="174">
        <v>120410</v>
      </c>
      <c r="P85" s="174" t="s">
        <v>2941</v>
      </c>
      <c r="Q85" s="174" t="s">
        <v>21</v>
      </c>
      <c r="R85" s="174">
        <v>2</v>
      </c>
      <c r="S85" s="174" t="s">
        <v>2943</v>
      </c>
      <c r="T85" s="174" t="s">
        <v>2942</v>
      </c>
      <c r="U85" s="175">
        <v>44278</v>
      </c>
      <c r="V85" s="182" t="s">
        <v>2946</v>
      </c>
      <c r="W85" s="172">
        <v>25666000</v>
      </c>
      <c r="X85" s="172" t="s">
        <v>2141</v>
      </c>
      <c r="Y85" s="172" t="s">
        <v>21</v>
      </c>
      <c r="Z85" s="172">
        <v>2</v>
      </c>
      <c r="AA85" s="172" t="s">
        <v>2945</v>
      </c>
      <c r="AB85" s="172" t="s">
        <v>2938</v>
      </c>
      <c r="AC85" s="173">
        <v>44278</v>
      </c>
      <c r="AD85" s="182" t="s">
        <v>2948</v>
      </c>
      <c r="AE85" s="180">
        <v>25666000</v>
      </c>
      <c r="AF85" s="180" t="s">
        <v>2141</v>
      </c>
      <c r="AG85" s="180" t="s">
        <v>21</v>
      </c>
      <c r="AH85" s="180">
        <v>2</v>
      </c>
      <c r="AI85" s="180" t="s">
        <v>2947</v>
      </c>
      <c r="AJ85" s="180" t="s">
        <v>2938</v>
      </c>
      <c r="AK85" s="181">
        <v>44278</v>
      </c>
      <c r="AL85" s="182" t="s">
        <v>4466</v>
      </c>
      <c r="AM85" s="172">
        <v>34000</v>
      </c>
      <c r="AN85" s="172" t="s">
        <v>4463</v>
      </c>
      <c r="AO85" s="172" t="s">
        <v>59</v>
      </c>
      <c r="AP85" s="172">
        <v>3</v>
      </c>
      <c r="AQ85" s="172" t="s">
        <v>4465</v>
      </c>
      <c r="AR85" s="172" t="s">
        <v>4464</v>
      </c>
      <c r="AS85" s="173">
        <v>44364</v>
      </c>
      <c r="AT85" s="183" t="s">
        <v>88</v>
      </c>
      <c r="AU85" s="180" t="s">
        <v>14</v>
      </c>
      <c r="AV85" s="180">
        <v>0</v>
      </c>
      <c r="AW85" s="180" t="s">
        <v>14</v>
      </c>
      <c r="AX85" s="180" t="s">
        <v>14</v>
      </c>
      <c r="AY85" s="180">
        <v>0</v>
      </c>
      <c r="AZ85" s="180">
        <v>0</v>
      </c>
      <c r="BA85" s="181">
        <v>43493</v>
      </c>
      <c r="BB85" s="182" t="s">
        <v>87</v>
      </c>
      <c r="BC85" s="172" t="s">
        <v>14</v>
      </c>
      <c r="BD85" s="172">
        <v>0</v>
      </c>
      <c r="BE85" s="172" t="s">
        <v>14</v>
      </c>
      <c r="BF85" s="172" t="s">
        <v>14</v>
      </c>
      <c r="BG85" s="172">
        <v>0</v>
      </c>
      <c r="BH85" s="172">
        <v>0</v>
      </c>
      <c r="BI85" s="173">
        <v>43493</v>
      </c>
      <c r="BJ85" s="183" t="s">
        <v>6118</v>
      </c>
      <c r="BK85" s="183">
        <v>3</v>
      </c>
      <c r="BL85" s="183" t="s">
        <v>5924</v>
      </c>
      <c r="BM85" s="183" t="s">
        <v>59</v>
      </c>
      <c r="BN85" s="183">
        <v>3</v>
      </c>
      <c r="BO85" s="183" t="s">
        <v>6117</v>
      </c>
      <c r="BP85" s="180" t="s">
        <v>3009</v>
      </c>
      <c r="BQ85" s="184">
        <v>44521</v>
      </c>
      <c r="BR85" s="182" t="s">
        <v>82</v>
      </c>
      <c r="BS85" s="176" t="s">
        <v>14</v>
      </c>
      <c r="BT85" s="176">
        <v>0</v>
      </c>
      <c r="BU85" s="176" t="s">
        <v>14</v>
      </c>
      <c r="BV85" s="176" t="s">
        <v>14</v>
      </c>
      <c r="BW85" s="176">
        <v>0</v>
      </c>
      <c r="BX85" s="176">
        <v>0</v>
      </c>
      <c r="BY85" s="173">
        <v>43493</v>
      </c>
      <c r="BZ85" s="183" t="s">
        <v>83</v>
      </c>
      <c r="CA85" s="183" t="s">
        <v>14</v>
      </c>
      <c r="CB85" s="183">
        <v>0</v>
      </c>
      <c r="CC85" s="183" t="s">
        <v>14</v>
      </c>
      <c r="CD85" s="183" t="s">
        <v>14</v>
      </c>
      <c r="CE85" s="183">
        <v>0</v>
      </c>
      <c r="CF85" s="183">
        <v>0</v>
      </c>
      <c r="CG85" s="184">
        <v>43493</v>
      </c>
      <c r="CH85" s="182" t="s">
        <v>7811</v>
      </c>
      <c r="CI85" s="183" t="e">
        <v>#N/A</v>
      </c>
      <c r="CJ85" s="183" t="e">
        <v>#N/A</v>
      </c>
      <c r="CK85" s="183" t="e">
        <v>#N/A</v>
      </c>
      <c r="CL85" s="183" t="e">
        <v>#N/A</v>
      </c>
      <c r="CM85" s="183" t="e">
        <v>#N/A</v>
      </c>
      <c r="CN85" s="183" t="e">
        <v>#N/A</v>
      </c>
      <c r="CO85" s="185" t="e">
        <v>#N/A</v>
      </c>
      <c r="CP85" s="183" t="s">
        <v>86</v>
      </c>
      <c r="CQ85" s="176" t="s">
        <v>14</v>
      </c>
      <c r="CR85" s="176">
        <v>0</v>
      </c>
      <c r="CS85" s="176" t="s">
        <v>14</v>
      </c>
      <c r="CT85" s="176" t="s">
        <v>14</v>
      </c>
      <c r="CU85" s="176">
        <v>0</v>
      </c>
      <c r="CV85" s="176">
        <v>0</v>
      </c>
      <c r="CW85" s="173">
        <v>43493</v>
      </c>
      <c r="CX85" s="183" t="s">
        <v>1007</v>
      </c>
      <c r="CY85" s="180">
        <v>10429000</v>
      </c>
      <c r="CZ85" s="180" t="s">
        <v>1781</v>
      </c>
      <c r="DA85" s="180" t="s">
        <v>21</v>
      </c>
      <c r="DB85" s="180">
        <v>2</v>
      </c>
      <c r="DC85" s="180" t="s">
        <v>1783</v>
      </c>
      <c r="DD85" s="180" t="s">
        <v>1782</v>
      </c>
      <c r="DE85" s="186">
        <v>43920</v>
      </c>
      <c r="DF85" s="182" t="s">
        <v>1785</v>
      </c>
      <c r="DG85" s="172">
        <v>0</v>
      </c>
      <c r="DH85" s="176" t="s">
        <v>1781</v>
      </c>
      <c r="DI85" s="176" t="s">
        <v>21</v>
      </c>
      <c r="DJ85" s="176">
        <v>2</v>
      </c>
      <c r="DK85" s="176" t="s">
        <v>1783</v>
      </c>
      <c r="DL85" s="176" t="s">
        <v>1782</v>
      </c>
      <c r="DM85" s="173">
        <v>43920</v>
      </c>
      <c r="DN85" s="183" t="s">
        <v>1788</v>
      </c>
      <c r="DO85" s="180">
        <v>15120000</v>
      </c>
      <c r="DP85" s="183" t="s">
        <v>1781</v>
      </c>
      <c r="DQ85" s="183" t="s">
        <v>21</v>
      </c>
      <c r="DR85" s="183">
        <v>2</v>
      </c>
      <c r="DS85" s="183" t="s">
        <v>1783</v>
      </c>
      <c r="DT85" s="183" t="s">
        <v>1782</v>
      </c>
      <c r="DU85" s="184">
        <v>43920</v>
      </c>
      <c r="DV85" s="182" t="s">
        <v>1786</v>
      </c>
      <c r="DW85" s="172">
        <v>4970000</v>
      </c>
      <c r="DX85" s="176" t="s">
        <v>1781</v>
      </c>
      <c r="DY85" s="176" t="s">
        <v>21</v>
      </c>
      <c r="DZ85" s="176">
        <v>2</v>
      </c>
      <c r="EA85" s="176" t="s">
        <v>1783</v>
      </c>
      <c r="EB85" s="176" t="s">
        <v>1782</v>
      </c>
      <c r="EC85" s="173">
        <v>43920</v>
      </c>
      <c r="ED85" s="183" t="s">
        <v>1787</v>
      </c>
      <c r="EE85" s="180">
        <v>5459000</v>
      </c>
      <c r="EF85" s="183" t="s">
        <v>1781</v>
      </c>
      <c r="EG85" s="183" t="s">
        <v>21</v>
      </c>
      <c r="EH85" s="183">
        <v>2</v>
      </c>
      <c r="EI85" s="183" t="s">
        <v>1783</v>
      </c>
      <c r="EJ85" s="183" t="s">
        <v>1782</v>
      </c>
      <c r="EK85" s="184">
        <v>43920</v>
      </c>
      <c r="EL85" s="182" t="s">
        <v>1784</v>
      </c>
      <c r="EM85" s="172">
        <v>0</v>
      </c>
      <c r="EN85" s="176" t="s">
        <v>1781</v>
      </c>
      <c r="EO85" s="176" t="s">
        <v>21</v>
      </c>
      <c r="EP85" s="176">
        <v>2</v>
      </c>
      <c r="EQ85" s="176" t="s">
        <v>1783</v>
      </c>
      <c r="ER85" s="176" t="s">
        <v>1782</v>
      </c>
      <c r="ES85" s="173">
        <v>43920</v>
      </c>
      <c r="ET85" s="183" t="s">
        <v>6122</v>
      </c>
      <c r="EU85" s="183">
        <v>3</v>
      </c>
      <c r="EV85" s="183" t="s">
        <v>5924</v>
      </c>
      <c r="EW85" s="183" t="s">
        <v>59</v>
      </c>
      <c r="EX85" s="183">
        <v>3</v>
      </c>
      <c r="EY85" s="183" t="s">
        <v>6117</v>
      </c>
      <c r="EZ85" s="183" t="s">
        <v>3009</v>
      </c>
      <c r="FA85" s="184">
        <v>44521</v>
      </c>
      <c r="FB85" s="182" t="s">
        <v>85</v>
      </c>
      <c r="FC85" s="176">
        <v>1</v>
      </c>
      <c r="FD85" s="176">
        <v>0</v>
      </c>
      <c r="FE85" s="176" t="s">
        <v>21</v>
      </c>
      <c r="FF85" s="176">
        <v>2</v>
      </c>
      <c r="FG85" s="176" t="s">
        <v>84</v>
      </c>
      <c r="FH85" s="176">
        <v>0</v>
      </c>
      <c r="FI85" s="173">
        <v>43493</v>
      </c>
      <c r="FJ85" s="182" t="s">
        <v>89</v>
      </c>
      <c r="FK85" s="183" t="s">
        <v>14</v>
      </c>
      <c r="FL85" s="183">
        <v>0</v>
      </c>
      <c r="FM85" s="183" t="s">
        <v>14</v>
      </c>
      <c r="FN85" s="183" t="s">
        <v>14</v>
      </c>
      <c r="FO85" s="183">
        <v>0</v>
      </c>
      <c r="FP85" s="180">
        <v>0</v>
      </c>
      <c r="FQ85" s="181">
        <v>43493</v>
      </c>
      <c r="FR85" s="182" t="s">
        <v>90</v>
      </c>
      <c r="FS85" s="176" t="s">
        <v>14</v>
      </c>
      <c r="FT85" s="176">
        <v>0</v>
      </c>
      <c r="FU85" s="176" t="s">
        <v>14</v>
      </c>
      <c r="FV85" s="176" t="s">
        <v>14</v>
      </c>
      <c r="FW85" s="176">
        <v>0</v>
      </c>
      <c r="FX85" s="176">
        <v>0</v>
      </c>
      <c r="FY85" s="173">
        <v>43493</v>
      </c>
      <c r="FZ85" s="183" t="s">
        <v>3294</v>
      </c>
      <c r="GA85" s="183">
        <v>2</v>
      </c>
      <c r="GB85" s="183" t="s">
        <v>3205</v>
      </c>
      <c r="GC85" s="183" t="s">
        <v>21</v>
      </c>
      <c r="GD85" s="183">
        <v>2</v>
      </c>
      <c r="GE85" s="183" t="s">
        <v>14</v>
      </c>
      <c r="GF85" s="183" t="s">
        <v>14</v>
      </c>
      <c r="GG85" s="184">
        <v>44346</v>
      </c>
      <c r="GH85" s="182" t="s">
        <v>3300</v>
      </c>
      <c r="GI85" s="176">
        <v>2</v>
      </c>
      <c r="GJ85" s="176" t="s">
        <v>3205</v>
      </c>
      <c r="GK85" s="176" t="s">
        <v>21</v>
      </c>
      <c r="GL85" s="176">
        <v>2</v>
      </c>
      <c r="GM85" s="176" t="s">
        <v>14</v>
      </c>
      <c r="GN85" s="176" t="s">
        <v>14</v>
      </c>
      <c r="GO85" s="173">
        <v>44346</v>
      </c>
      <c r="GP85" s="183" t="s">
        <v>3295</v>
      </c>
      <c r="GQ85" s="183">
        <v>2</v>
      </c>
      <c r="GR85" s="183" t="s">
        <v>3205</v>
      </c>
      <c r="GS85" s="183" t="s">
        <v>21</v>
      </c>
      <c r="GT85" s="183">
        <v>2</v>
      </c>
      <c r="GU85" s="183" t="s">
        <v>14</v>
      </c>
      <c r="GV85" s="183" t="s">
        <v>14</v>
      </c>
      <c r="GW85" s="184">
        <v>44346</v>
      </c>
      <c r="GX85" s="182" t="s">
        <v>3301</v>
      </c>
      <c r="GY85" s="176">
        <v>0</v>
      </c>
      <c r="GZ85" s="176" t="s">
        <v>3205</v>
      </c>
      <c r="HA85" s="176" t="s">
        <v>21</v>
      </c>
      <c r="HB85" s="176">
        <v>2</v>
      </c>
      <c r="HC85" s="176" t="s">
        <v>14</v>
      </c>
      <c r="HD85" s="176" t="s">
        <v>14</v>
      </c>
      <c r="HE85" s="173">
        <v>44346</v>
      </c>
      <c r="HF85" s="183" t="s">
        <v>3293</v>
      </c>
      <c r="HG85" s="183">
        <v>3</v>
      </c>
      <c r="HH85" s="183" t="s">
        <v>3205</v>
      </c>
      <c r="HI85" s="183" t="s">
        <v>21</v>
      </c>
      <c r="HJ85" s="183">
        <v>2</v>
      </c>
      <c r="HK85" s="183" t="s">
        <v>14</v>
      </c>
      <c r="HL85" s="183" t="s">
        <v>14</v>
      </c>
      <c r="HM85" s="184">
        <v>44346</v>
      </c>
      <c r="HN85" s="182" t="s">
        <v>3299</v>
      </c>
      <c r="HO85" s="176">
        <v>3</v>
      </c>
      <c r="HP85" s="176" t="s">
        <v>3205</v>
      </c>
      <c r="HQ85" s="176" t="s">
        <v>21</v>
      </c>
      <c r="HR85" s="176">
        <v>2</v>
      </c>
      <c r="HS85" s="176" t="s">
        <v>14</v>
      </c>
      <c r="HT85" s="176" t="s">
        <v>14</v>
      </c>
      <c r="HU85" s="173">
        <v>44346</v>
      </c>
      <c r="HV85" s="183" t="s">
        <v>3296</v>
      </c>
      <c r="HW85" s="183">
        <v>0</v>
      </c>
      <c r="HX85" s="183" t="s">
        <v>3205</v>
      </c>
      <c r="HY85" s="183" t="s">
        <v>21</v>
      </c>
      <c r="HZ85" s="183">
        <v>2</v>
      </c>
      <c r="IA85" s="183" t="s">
        <v>14</v>
      </c>
      <c r="IB85" s="183" t="s">
        <v>14</v>
      </c>
      <c r="IC85" s="184">
        <v>44346</v>
      </c>
      <c r="ID85" s="182" t="s">
        <v>3298</v>
      </c>
      <c r="IE85" s="176">
        <v>0</v>
      </c>
      <c r="IF85" s="176" t="s">
        <v>3205</v>
      </c>
      <c r="IG85" s="176" t="s">
        <v>21</v>
      </c>
      <c r="IH85" s="176">
        <v>2</v>
      </c>
      <c r="II85" s="176" t="s">
        <v>14</v>
      </c>
      <c r="IJ85" s="176" t="s">
        <v>14</v>
      </c>
      <c r="IK85" s="173">
        <v>44346</v>
      </c>
      <c r="IL85" s="183" t="s">
        <v>3297</v>
      </c>
      <c r="IM85" s="183">
        <v>2</v>
      </c>
      <c r="IN85" s="183" t="s">
        <v>3205</v>
      </c>
      <c r="IO85" s="183" t="s">
        <v>21</v>
      </c>
      <c r="IP85" s="183">
        <v>2</v>
      </c>
      <c r="IQ85" s="183" t="s">
        <v>14</v>
      </c>
      <c r="IR85" s="183" t="s">
        <v>14</v>
      </c>
      <c r="IS85" s="184">
        <v>44346</v>
      </c>
    </row>
    <row r="86" spans="1:253" s="276" customFormat="1" ht="12.75" customHeight="1" x14ac:dyDescent="0.25">
      <c r="A86" s="276" t="s">
        <v>230</v>
      </c>
      <c r="B86" s="276" t="s">
        <v>7405</v>
      </c>
      <c r="C86" s="276" t="s">
        <v>231</v>
      </c>
      <c r="D86" s="276" t="s">
        <v>232</v>
      </c>
      <c r="E86" s="276" t="s">
        <v>7068</v>
      </c>
      <c r="F86" s="276" t="s">
        <v>6478</v>
      </c>
      <c r="G86" s="171">
        <v>5335000</v>
      </c>
      <c r="H86" s="172" t="s">
        <v>6475</v>
      </c>
      <c r="I86" s="172" t="s">
        <v>41</v>
      </c>
      <c r="J86" s="172">
        <v>1</v>
      </c>
      <c r="K86" s="172" t="s">
        <v>6477</v>
      </c>
      <c r="L86" s="172" t="s">
        <v>6476</v>
      </c>
      <c r="M86" s="173">
        <v>44525</v>
      </c>
      <c r="N86" s="182" t="s">
        <v>6482</v>
      </c>
      <c r="O86" s="174">
        <v>6025</v>
      </c>
      <c r="P86" s="174" t="s">
        <v>6479</v>
      </c>
      <c r="Q86" s="174" t="s">
        <v>41</v>
      </c>
      <c r="R86" s="174">
        <v>1</v>
      </c>
      <c r="S86" s="174" t="s">
        <v>6481</v>
      </c>
      <c r="T86" s="174" t="s">
        <v>6480</v>
      </c>
      <c r="U86" s="175">
        <v>44525</v>
      </c>
      <c r="V86" s="182" t="s">
        <v>6486</v>
      </c>
      <c r="W86" s="172">
        <v>5335000</v>
      </c>
      <c r="X86" s="172" t="s">
        <v>6483</v>
      </c>
      <c r="Y86" s="172" t="s">
        <v>41</v>
      </c>
      <c r="Z86" s="172">
        <v>1</v>
      </c>
      <c r="AA86" s="172" t="s">
        <v>6485</v>
      </c>
      <c r="AB86" s="172" t="s">
        <v>6484</v>
      </c>
      <c r="AC86" s="173">
        <v>44525</v>
      </c>
      <c r="AD86" s="182" t="s">
        <v>6488</v>
      </c>
      <c r="AE86" s="180">
        <v>4706000</v>
      </c>
      <c r="AF86" s="180" t="s">
        <v>6483</v>
      </c>
      <c r="AG86" s="180" t="s">
        <v>41</v>
      </c>
      <c r="AH86" s="180">
        <v>1</v>
      </c>
      <c r="AI86" s="180" t="s">
        <v>6487</v>
      </c>
      <c r="AJ86" s="180" t="s">
        <v>6484</v>
      </c>
      <c r="AK86" s="181">
        <v>44525</v>
      </c>
      <c r="AL86" s="182" t="s">
        <v>6492</v>
      </c>
      <c r="AM86" s="172">
        <v>6401000</v>
      </c>
      <c r="AN86" s="172" t="s">
        <v>6489</v>
      </c>
      <c r="AO86" s="172" t="s">
        <v>59</v>
      </c>
      <c r="AP86" s="172">
        <v>3</v>
      </c>
      <c r="AQ86" s="172" t="s">
        <v>6491</v>
      </c>
      <c r="AR86" s="172" t="s">
        <v>6490</v>
      </c>
      <c r="AS86" s="173">
        <v>44525</v>
      </c>
      <c r="AT86" s="183" t="s">
        <v>6496</v>
      </c>
      <c r="AU86" s="180">
        <v>15527</v>
      </c>
      <c r="AV86" s="180" t="s">
        <v>6493</v>
      </c>
      <c r="AW86" s="180" t="s">
        <v>21</v>
      </c>
      <c r="AX86" s="180">
        <v>2</v>
      </c>
      <c r="AY86" s="180" t="s">
        <v>6495</v>
      </c>
      <c r="AZ86" s="180" t="s">
        <v>6494</v>
      </c>
      <c r="BA86" s="181">
        <v>44525</v>
      </c>
      <c r="BB86" s="182" t="s">
        <v>243</v>
      </c>
      <c r="BC86" s="172" t="s">
        <v>14</v>
      </c>
      <c r="BD86" s="172">
        <v>0</v>
      </c>
      <c r="BE86" s="172" t="s">
        <v>14</v>
      </c>
      <c r="BF86" s="172" t="s">
        <v>14</v>
      </c>
      <c r="BG86" s="172" t="s">
        <v>242</v>
      </c>
      <c r="BH86" s="172">
        <v>0</v>
      </c>
      <c r="BI86" s="173">
        <v>43503</v>
      </c>
      <c r="BJ86" s="183" t="s">
        <v>6498</v>
      </c>
      <c r="BK86" s="183">
        <v>331</v>
      </c>
      <c r="BL86" s="183" t="s">
        <v>6493</v>
      </c>
      <c r="BM86" s="183" t="s">
        <v>21</v>
      </c>
      <c r="BN86" s="183">
        <v>2</v>
      </c>
      <c r="BO86" s="183" t="s">
        <v>6497</v>
      </c>
      <c r="BP86" s="180" t="s">
        <v>6494</v>
      </c>
      <c r="BQ86" s="184">
        <v>44525</v>
      </c>
      <c r="BR86" s="182" t="s">
        <v>236</v>
      </c>
      <c r="BS86" s="176">
        <v>160000</v>
      </c>
      <c r="BT86" s="176" t="s">
        <v>233</v>
      </c>
      <c r="BU86" s="176" t="s">
        <v>21</v>
      </c>
      <c r="BV86" s="176">
        <v>2</v>
      </c>
      <c r="BW86" s="176" t="s">
        <v>235</v>
      </c>
      <c r="BX86" s="176" t="s">
        <v>234</v>
      </c>
      <c r="BY86" s="173">
        <v>43503</v>
      </c>
      <c r="BZ86" s="183" t="s">
        <v>239</v>
      </c>
      <c r="CA86" s="183">
        <v>11422</v>
      </c>
      <c r="CB86" s="183" t="s">
        <v>233</v>
      </c>
      <c r="CC86" s="183" t="s">
        <v>21</v>
      </c>
      <c r="CD86" s="183">
        <v>2</v>
      </c>
      <c r="CE86" s="183" t="s">
        <v>238</v>
      </c>
      <c r="CF86" s="183" t="s">
        <v>237</v>
      </c>
      <c r="CG86" s="184">
        <v>43503</v>
      </c>
      <c r="CH86" s="182" t="s">
        <v>7812</v>
      </c>
      <c r="CI86" s="183" t="e">
        <v>#N/A</v>
      </c>
      <c r="CJ86" s="183" t="e">
        <v>#N/A</v>
      </c>
      <c r="CK86" s="183" t="e">
        <v>#N/A</v>
      </c>
      <c r="CL86" s="183" t="e">
        <v>#N/A</v>
      </c>
      <c r="CM86" s="183" t="e">
        <v>#N/A</v>
      </c>
      <c r="CN86" s="183" t="e">
        <v>#N/A</v>
      </c>
      <c r="CO86" s="185" t="e">
        <v>#N/A</v>
      </c>
      <c r="CP86" s="183" t="s">
        <v>1570</v>
      </c>
      <c r="CQ86" s="176" t="s">
        <v>14</v>
      </c>
      <c r="CR86" s="176" t="s">
        <v>1567</v>
      </c>
      <c r="CS86" s="176" t="s">
        <v>14</v>
      </c>
      <c r="CT86" s="176" t="s">
        <v>14</v>
      </c>
      <c r="CU86" s="176" t="s">
        <v>1569</v>
      </c>
      <c r="CV86" s="176" t="s">
        <v>1568</v>
      </c>
      <c r="CW86" s="173">
        <v>43816</v>
      </c>
      <c r="CX86" s="183" t="s">
        <v>6501</v>
      </c>
      <c r="CY86" s="180">
        <v>2411000</v>
      </c>
      <c r="CZ86" s="180" t="s">
        <v>6483</v>
      </c>
      <c r="DA86" s="180" t="s">
        <v>41</v>
      </c>
      <c r="DB86" s="180">
        <v>1</v>
      </c>
      <c r="DC86" s="180" t="s">
        <v>6500</v>
      </c>
      <c r="DD86" s="180" t="s">
        <v>6484</v>
      </c>
      <c r="DE86" s="186">
        <v>44525</v>
      </c>
      <c r="DF86" s="182" t="s">
        <v>6502</v>
      </c>
      <c r="DG86" s="172">
        <v>630000</v>
      </c>
      <c r="DH86" s="176" t="s">
        <v>6483</v>
      </c>
      <c r="DI86" s="176" t="s">
        <v>41</v>
      </c>
      <c r="DJ86" s="176">
        <v>1</v>
      </c>
      <c r="DK86" s="176" t="s">
        <v>6500</v>
      </c>
      <c r="DL86" s="176" t="s">
        <v>6484</v>
      </c>
      <c r="DM86" s="173">
        <v>44525</v>
      </c>
      <c r="DN86" s="183" t="s">
        <v>6503</v>
      </c>
      <c r="DO86" s="180">
        <v>2294000</v>
      </c>
      <c r="DP86" s="183" t="s">
        <v>6483</v>
      </c>
      <c r="DQ86" s="183" t="s">
        <v>41</v>
      </c>
      <c r="DR86" s="183">
        <v>1</v>
      </c>
      <c r="DS86" s="183" t="s">
        <v>6500</v>
      </c>
      <c r="DT86" s="183" t="s">
        <v>6484</v>
      </c>
      <c r="DU86" s="184">
        <v>44525</v>
      </c>
      <c r="DV86" s="182" t="s">
        <v>6504</v>
      </c>
      <c r="DW86" s="172">
        <v>2054000</v>
      </c>
      <c r="DX86" s="176" t="s">
        <v>6483</v>
      </c>
      <c r="DY86" s="176" t="s">
        <v>41</v>
      </c>
      <c r="DZ86" s="176">
        <v>1</v>
      </c>
      <c r="EA86" s="176" t="s">
        <v>6500</v>
      </c>
      <c r="EB86" s="176" t="s">
        <v>6484</v>
      </c>
      <c r="EC86" s="173">
        <v>44525</v>
      </c>
      <c r="ED86" s="183" t="s">
        <v>6505</v>
      </c>
      <c r="EE86" s="180">
        <v>336000</v>
      </c>
      <c r="EF86" s="183" t="s">
        <v>6483</v>
      </c>
      <c r="EG86" s="183" t="s">
        <v>41</v>
      </c>
      <c r="EH86" s="183">
        <v>1</v>
      </c>
      <c r="EI86" s="183" t="s">
        <v>6500</v>
      </c>
      <c r="EJ86" s="183" t="s">
        <v>6484</v>
      </c>
      <c r="EK86" s="184">
        <v>44525</v>
      </c>
      <c r="EL86" s="182" t="s">
        <v>6506</v>
      </c>
      <c r="EM86" s="172">
        <v>21000</v>
      </c>
      <c r="EN86" s="176" t="s">
        <v>6483</v>
      </c>
      <c r="EO86" s="176" t="s">
        <v>41</v>
      </c>
      <c r="EP86" s="176">
        <v>1</v>
      </c>
      <c r="EQ86" s="176" t="s">
        <v>6500</v>
      </c>
      <c r="ER86" s="176" t="s">
        <v>6484</v>
      </c>
      <c r="ES86" s="173">
        <v>44525</v>
      </c>
      <c r="ET86" s="183" t="s">
        <v>6499</v>
      </c>
      <c r="EU86" s="183">
        <v>331</v>
      </c>
      <c r="EV86" s="183" t="s">
        <v>6493</v>
      </c>
      <c r="EW86" s="183" t="s">
        <v>21</v>
      </c>
      <c r="EX86" s="183">
        <v>2</v>
      </c>
      <c r="EY86" s="183" t="s">
        <v>6497</v>
      </c>
      <c r="EZ86" s="183" t="s">
        <v>6494</v>
      </c>
      <c r="FA86" s="184">
        <v>44525</v>
      </c>
      <c r="FB86" s="182" t="s">
        <v>241</v>
      </c>
      <c r="FC86" s="176">
        <v>4</v>
      </c>
      <c r="FD86" s="176">
        <v>0</v>
      </c>
      <c r="FE86" s="176" t="s">
        <v>21</v>
      </c>
      <c r="FF86" s="176">
        <v>2</v>
      </c>
      <c r="FG86" s="176" t="s">
        <v>240</v>
      </c>
      <c r="FH86" s="176">
        <v>0</v>
      </c>
      <c r="FI86" s="173">
        <v>43503</v>
      </c>
      <c r="FJ86" s="182" t="s">
        <v>244</v>
      </c>
      <c r="FK86" s="183" t="s">
        <v>14</v>
      </c>
      <c r="FL86" s="183">
        <v>0</v>
      </c>
      <c r="FM86" s="183" t="s">
        <v>14</v>
      </c>
      <c r="FN86" s="183" t="s">
        <v>14</v>
      </c>
      <c r="FO86" s="183">
        <v>0</v>
      </c>
      <c r="FP86" s="180">
        <v>0</v>
      </c>
      <c r="FQ86" s="181">
        <v>43503</v>
      </c>
      <c r="FR86" s="182" t="s">
        <v>1095</v>
      </c>
      <c r="FS86" s="176">
        <v>4950000</v>
      </c>
      <c r="FT86" s="176" t="s">
        <v>1092</v>
      </c>
      <c r="FU86" s="176" t="s">
        <v>21</v>
      </c>
      <c r="FV86" s="176">
        <v>2</v>
      </c>
      <c r="FW86" s="176" t="s">
        <v>1094</v>
      </c>
      <c r="FX86" s="176" t="s">
        <v>1093</v>
      </c>
      <c r="FY86" s="173">
        <v>43585</v>
      </c>
      <c r="FZ86" s="183" t="s">
        <v>3448</v>
      </c>
      <c r="GA86" s="183">
        <v>2</v>
      </c>
      <c r="GB86" s="183" t="s">
        <v>3205</v>
      </c>
      <c r="GC86" s="183" t="s">
        <v>21</v>
      </c>
      <c r="GD86" s="183">
        <v>2</v>
      </c>
      <c r="GE86" s="183" t="s">
        <v>14</v>
      </c>
      <c r="GF86" s="183" t="s">
        <v>14</v>
      </c>
      <c r="GG86" s="184">
        <v>44349</v>
      </c>
      <c r="GH86" s="182" t="s">
        <v>3454</v>
      </c>
      <c r="GI86" s="176">
        <v>3</v>
      </c>
      <c r="GJ86" s="176" t="s">
        <v>3205</v>
      </c>
      <c r="GK86" s="176" t="s">
        <v>21</v>
      </c>
      <c r="GL86" s="176">
        <v>2</v>
      </c>
      <c r="GM86" s="176" t="s">
        <v>14</v>
      </c>
      <c r="GN86" s="176" t="s">
        <v>14</v>
      </c>
      <c r="GO86" s="173">
        <v>44349</v>
      </c>
      <c r="GP86" s="183" t="s">
        <v>3449</v>
      </c>
      <c r="GQ86" s="183">
        <v>3</v>
      </c>
      <c r="GR86" s="183" t="s">
        <v>3205</v>
      </c>
      <c r="GS86" s="183" t="s">
        <v>21</v>
      </c>
      <c r="GT86" s="183">
        <v>2</v>
      </c>
      <c r="GU86" s="183" t="s">
        <v>14</v>
      </c>
      <c r="GV86" s="183" t="s">
        <v>14</v>
      </c>
      <c r="GW86" s="184">
        <v>44349</v>
      </c>
      <c r="GX86" s="182" t="s">
        <v>3455</v>
      </c>
      <c r="GY86" s="176">
        <v>0</v>
      </c>
      <c r="GZ86" s="176" t="s">
        <v>3205</v>
      </c>
      <c r="HA86" s="176" t="s">
        <v>21</v>
      </c>
      <c r="HB86" s="176">
        <v>2</v>
      </c>
      <c r="HC86" s="176" t="s">
        <v>14</v>
      </c>
      <c r="HD86" s="176" t="s">
        <v>14</v>
      </c>
      <c r="HE86" s="173">
        <v>44349</v>
      </c>
      <c r="HF86" s="183" t="s">
        <v>3447</v>
      </c>
      <c r="HG86" s="183">
        <v>3</v>
      </c>
      <c r="HH86" s="183" t="s">
        <v>3205</v>
      </c>
      <c r="HI86" s="183" t="s">
        <v>21</v>
      </c>
      <c r="HJ86" s="183">
        <v>2</v>
      </c>
      <c r="HK86" s="183" t="s">
        <v>14</v>
      </c>
      <c r="HL86" s="183" t="s">
        <v>14</v>
      </c>
      <c r="HM86" s="184">
        <v>44349</v>
      </c>
      <c r="HN86" s="182" t="s">
        <v>3453</v>
      </c>
      <c r="HO86" s="176">
        <v>3</v>
      </c>
      <c r="HP86" s="176" t="s">
        <v>3205</v>
      </c>
      <c r="HQ86" s="176" t="s">
        <v>21</v>
      </c>
      <c r="HR86" s="176">
        <v>2</v>
      </c>
      <c r="HS86" s="176" t="s">
        <v>14</v>
      </c>
      <c r="HT86" s="176" t="s">
        <v>14</v>
      </c>
      <c r="HU86" s="173">
        <v>44349</v>
      </c>
      <c r="HV86" s="183" t="s">
        <v>3450</v>
      </c>
      <c r="HW86" s="183">
        <v>2</v>
      </c>
      <c r="HX86" s="183" t="s">
        <v>3205</v>
      </c>
      <c r="HY86" s="183" t="s">
        <v>21</v>
      </c>
      <c r="HZ86" s="183">
        <v>2</v>
      </c>
      <c r="IA86" s="183" t="s">
        <v>14</v>
      </c>
      <c r="IB86" s="183" t="s">
        <v>14</v>
      </c>
      <c r="IC86" s="184">
        <v>44349</v>
      </c>
      <c r="ID86" s="182" t="s">
        <v>3452</v>
      </c>
      <c r="IE86" s="176">
        <v>2</v>
      </c>
      <c r="IF86" s="176" t="s">
        <v>3205</v>
      </c>
      <c r="IG86" s="176" t="s">
        <v>21</v>
      </c>
      <c r="IH86" s="176">
        <v>2</v>
      </c>
      <c r="II86" s="176" t="s">
        <v>14</v>
      </c>
      <c r="IJ86" s="176" t="s">
        <v>14</v>
      </c>
      <c r="IK86" s="173">
        <v>44349</v>
      </c>
      <c r="IL86" s="183" t="s">
        <v>3451</v>
      </c>
      <c r="IM86" s="183">
        <v>3</v>
      </c>
      <c r="IN86" s="183" t="s">
        <v>3205</v>
      </c>
      <c r="IO86" s="183" t="s">
        <v>21</v>
      </c>
      <c r="IP86" s="183">
        <v>2</v>
      </c>
      <c r="IQ86" s="183" t="s">
        <v>14</v>
      </c>
      <c r="IR86" s="183" t="s">
        <v>14</v>
      </c>
      <c r="IS86" s="184">
        <v>44349</v>
      </c>
    </row>
    <row r="87" spans="1:253" s="276" customFormat="1" ht="12.75" customHeight="1" x14ac:dyDescent="0.25">
      <c r="A87" s="276" t="s">
        <v>931</v>
      </c>
      <c r="B87" s="276" t="s">
        <v>7556</v>
      </c>
      <c r="C87" s="276" t="s">
        <v>932</v>
      </c>
      <c r="D87" s="276" t="s">
        <v>933</v>
      </c>
      <c r="E87" s="276" t="s">
        <v>7554</v>
      </c>
      <c r="F87" s="276" t="s">
        <v>3057</v>
      </c>
      <c r="G87" s="171">
        <v>267437000</v>
      </c>
      <c r="H87" s="172" t="s">
        <v>2317</v>
      </c>
      <c r="I87" s="172" t="s">
        <v>41</v>
      </c>
      <c r="J87" s="172">
        <v>1</v>
      </c>
      <c r="K87" s="172" t="s">
        <v>3056</v>
      </c>
      <c r="L87" s="172" t="s">
        <v>2317</v>
      </c>
      <c r="M87" s="173">
        <v>44281</v>
      </c>
      <c r="N87" s="182" t="s">
        <v>1884</v>
      </c>
      <c r="O87" s="174">
        <v>369002</v>
      </c>
      <c r="P87" s="174" t="s">
        <v>1881</v>
      </c>
      <c r="Q87" s="174" t="s">
        <v>21</v>
      </c>
      <c r="R87" s="174">
        <v>2</v>
      </c>
      <c r="S87" s="174" t="s">
        <v>1883</v>
      </c>
      <c r="T87" s="174" t="s">
        <v>1882</v>
      </c>
      <c r="U87" s="175">
        <v>43979</v>
      </c>
      <c r="V87" s="182" t="s">
        <v>3059</v>
      </c>
      <c r="W87" s="172">
        <v>19217000</v>
      </c>
      <c r="X87" s="172" t="s">
        <v>2317</v>
      </c>
      <c r="Y87" s="172" t="s">
        <v>41</v>
      </c>
      <c r="Z87" s="172">
        <v>1</v>
      </c>
      <c r="AA87" s="172" t="s">
        <v>3058</v>
      </c>
      <c r="AB87" s="172" t="s">
        <v>2317</v>
      </c>
      <c r="AC87" s="173">
        <v>44281</v>
      </c>
      <c r="AD87" s="182" t="s">
        <v>3061</v>
      </c>
      <c r="AE87" s="180">
        <v>13183000</v>
      </c>
      <c r="AF87" s="180" t="s">
        <v>2317</v>
      </c>
      <c r="AG87" s="180" t="s">
        <v>21</v>
      </c>
      <c r="AH87" s="180">
        <v>2</v>
      </c>
      <c r="AI87" s="180" t="s">
        <v>3060</v>
      </c>
      <c r="AJ87" s="180" t="s">
        <v>2317</v>
      </c>
      <c r="AK87" s="181">
        <v>44281</v>
      </c>
      <c r="AL87" s="182" t="s">
        <v>3063</v>
      </c>
      <c r="AM87" s="172">
        <v>5158000</v>
      </c>
      <c r="AN87" s="172" t="s">
        <v>2317</v>
      </c>
      <c r="AO87" s="172" t="s">
        <v>21</v>
      </c>
      <c r="AP87" s="172">
        <v>2</v>
      </c>
      <c r="AQ87" s="172" t="s">
        <v>3062</v>
      </c>
      <c r="AR87" s="172" t="s">
        <v>2317</v>
      </c>
      <c r="AS87" s="173">
        <v>44281</v>
      </c>
      <c r="AT87" s="183" t="s">
        <v>1373</v>
      </c>
      <c r="AU87" s="180" t="s">
        <v>14</v>
      </c>
      <c r="AV87" s="180">
        <v>0</v>
      </c>
      <c r="AW87" s="180" t="s">
        <v>14</v>
      </c>
      <c r="AX87" s="180" t="s">
        <v>14</v>
      </c>
      <c r="AY87" s="180">
        <v>0</v>
      </c>
      <c r="AZ87" s="180">
        <v>0</v>
      </c>
      <c r="BA87" s="181">
        <v>43769</v>
      </c>
      <c r="BB87" s="182" t="s">
        <v>1372</v>
      </c>
      <c r="BC87" s="172" t="s">
        <v>14</v>
      </c>
      <c r="BD87" s="172">
        <v>0</v>
      </c>
      <c r="BE87" s="172" t="s">
        <v>14</v>
      </c>
      <c r="BF87" s="172" t="s">
        <v>14</v>
      </c>
      <c r="BG87" s="172">
        <v>0</v>
      </c>
      <c r="BH87" s="172">
        <v>0</v>
      </c>
      <c r="BI87" s="173">
        <v>43769</v>
      </c>
      <c r="BJ87" s="183" t="s">
        <v>3065</v>
      </c>
      <c r="BK87" s="183">
        <v>1833</v>
      </c>
      <c r="BL87" s="183" t="s">
        <v>2317</v>
      </c>
      <c r="BM87" s="183" t="s">
        <v>21</v>
      </c>
      <c r="BN87" s="183">
        <v>2</v>
      </c>
      <c r="BO87" s="183" t="s">
        <v>3064</v>
      </c>
      <c r="BP87" s="180" t="s">
        <v>2317</v>
      </c>
      <c r="BQ87" s="184">
        <v>44281</v>
      </c>
      <c r="BR87" s="182" t="s">
        <v>934</v>
      </c>
      <c r="BS87" s="176">
        <v>0</v>
      </c>
      <c r="BT87" s="176">
        <v>0</v>
      </c>
      <c r="BU87" s="176" t="s">
        <v>21</v>
      </c>
      <c r="BV87" s="176">
        <v>2</v>
      </c>
      <c r="BW87" s="176">
        <v>0</v>
      </c>
      <c r="BX87" s="176">
        <v>0</v>
      </c>
      <c r="BY87" s="173">
        <v>43545</v>
      </c>
      <c r="BZ87" s="183" t="s">
        <v>937</v>
      </c>
      <c r="CA87" s="183">
        <v>4300</v>
      </c>
      <c r="CB87" s="183" t="s">
        <v>935</v>
      </c>
      <c r="CC87" s="183" t="s">
        <v>21</v>
      </c>
      <c r="CD87" s="183">
        <v>2</v>
      </c>
      <c r="CE87" s="183" t="s">
        <v>936</v>
      </c>
      <c r="CF87" s="183">
        <v>0</v>
      </c>
      <c r="CG87" s="184">
        <v>43545</v>
      </c>
      <c r="CH87" s="182" t="s">
        <v>7813</v>
      </c>
      <c r="CI87" s="183" t="e">
        <v>#N/A</v>
      </c>
      <c r="CJ87" s="183" t="e">
        <v>#N/A</v>
      </c>
      <c r="CK87" s="183" t="e">
        <v>#N/A</v>
      </c>
      <c r="CL87" s="183" t="e">
        <v>#N/A</v>
      </c>
      <c r="CM87" s="183" t="e">
        <v>#N/A</v>
      </c>
      <c r="CN87" s="183" t="e">
        <v>#N/A</v>
      </c>
      <c r="CO87" s="185" t="e">
        <v>#N/A</v>
      </c>
      <c r="CP87" s="183" t="s">
        <v>940</v>
      </c>
      <c r="CQ87" s="176">
        <v>5200000</v>
      </c>
      <c r="CR87" s="176" t="s">
        <v>938</v>
      </c>
      <c r="CS87" s="176" t="s">
        <v>21</v>
      </c>
      <c r="CT87" s="176">
        <v>2</v>
      </c>
      <c r="CU87" s="176" t="s">
        <v>939</v>
      </c>
      <c r="CV87" s="176">
        <v>0</v>
      </c>
      <c r="CW87" s="173">
        <v>43545</v>
      </c>
      <c r="CX87" s="183" t="s">
        <v>3069</v>
      </c>
      <c r="CY87" s="180">
        <v>8959000</v>
      </c>
      <c r="CZ87" s="180" t="s">
        <v>2317</v>
      </c>
      <c r="DA87" s="180" t="s">
        <v>21</v>
      </c>
      <c r="DB87" s="180">
        <v>2</v>
      </c>
      <c r="DC87" s="180" t="s">
        <v>3068</v>
      </c>
      <c r="DD87" s="180" t="s">
        <v>2317</v>
      </c>
      <c r="DE87" s="186">
        <v>44281</v>
      </c>
      <c r="DF87" s="182" t="s">
        <v>3070</v>
      </c>
      <c r="DG87" s="172">
        <v>6035000</v>
      </c>
      <c r="DH87" s="176" t="s">
        <v>2317</v>
      </c>
      <c r="DI87" s="176" t="s">
        <v>21</v>
      </c>
      <c r="DJ87" s="176">
        <v>2</v>
      </c>
      <c r="DK87" s="176" t="s">
        <v>3068</v>
      </c>
      <c r="DL87" s="176" t="s">
        <v>2317</v>
      </c>
      <c r="DM87" s="173">
        <v>44281</v>
      </c>
      <c r="DN87" s="183" t="s">
        <v>3071</v>
      </c>
      <c r="DO87" s="180">
        <v>4223000</v>
      </c>
      <c r="DP87" s="183" t="s">
        <v>2317</v>
      </c>
      <c r="DQ87" s="183" t="s">
        <v>21</v>
      </c>
      <c r="DR87" s="183">
        <v>2</v>
      </c>
      <c r="DS87" s="183" t="s">
        <v>3068</v>
      </c>
      <c r="DT87" s="183" t="s">
        <v>2317</v>
      </c>
      <c r="DU87" s="184">
        <v>44281</v>
      </c>
      <c r="DV87" s="182" t="s">
        <v>3072</v>
      </c>
      <c r="DW87" s="172">
        <v>4636000</v>
      </c>
      <c r="DX87" s="176" t="s">
        <v>2317</v>
      </c>
      <c r="DY87" s="176" t="s">
        <v>21</v>
      </c>
      <c r="DZ87" s="176">
        <v>2</v>
      </c>
      <c r="EA87" s="176" t="s">
        <v>3068</v>
      </c>
      <c r="EB87" s="176" t="s">
        <v>2317</v>
      </c>
      <c r="EC87" s="173">
        <v>44281</v>
      </c>
      <c r="ED87" s="183" t="s">
        <v>3073</v>
      </c>
      <c r="EE87" s="180">
        <v>4201000</v>
      </c>
      <c r="EF87" s="183" t="s">
        <v>2317</v>
      </c>
      <c r="EG87" s="183" t="s">
        <v>21</v>
      </c>
      <c r="EH87" s="183">
        <v>2</v>
      </c>
      <c r="EI87" s="183" t="s">
        <v>3068</v>
      </c>
      <c r="EJ87" s="183" t="s">
        <v>2317</v>
      </c>
      <c r="EK87" s="184">
        <v>44281</v>
      </c>
      <c r="EL87" s="182" t="s">
        <v>3074</v>
      </c>
      <c r="EM87" s="172">
        <v>122000</v>
      </c>
      <c r="EN87" s="176" t="s">
        <v>2317</v>
      </c>
      <c r="EO87" s="176" t="s">
        <v>21</v>
      </c>
      <c r="EP87" s="176">
        <v>2</v>
      </c>
      <c r="EQ87" s="176" t="s">
        <v>3068</v>
      </c>
      <c r="ER87" s="176" t="s">
        <v>2317</v>
      </c>
      <c r="ES87" s="173">
        <v>44281</v>
      </c>
      <c r="ET87" s="183" t="s">
        <v>3067</v>
      </c>
      <c r="EU87" s="183">
        <v>4189</v>
      </c>
      <c r="EV87" s="183" t="s">
        <v>2317</v>
      </c>
      <c r="EW87" s="183" t="s">
        <v>21</v>
      </c>
      <c r="EX87" s="183">
        <v>2</v>
      </c>
      <c r="EY87" s="183" t="s">
        <v>3066</v>
      </c>
      <c r="EZ87" s="183" t="s">
        <v>2317</v>
      </c>
      <c r="FA87" s="184">
        <v>44281</v>
      </c>
      <c r="FB87" s="182" t="s">
        <v>1116</v>
      </c>
      <c r="FC87" s="176">
        <v>5</v>
      </c>
      <c r="FD87" s="176" t="s">
        <v>14</v>
      </c>
      <c r="FE87" s="176" t="s">
        <v>21</v>
      </c>
      <c r="FF87" s="176">
        <v>2</v>
      </c>
      <c r="FG87" s="176" t="s">
        <v>14</v>
      </c>
      <c r="FH87" s="176" t="s">
        <v>14</v>
      </c>
      <c r="FI87" s="173">
        <v>43586</v>
      </c>
      <c r="FJ87" s="182" t="s">
        <v>1118</v>
      </c>
      <c r="FK87" s="183" t="s">
        <v>14</v>
      </c>
      <c r="FL87" s="183" t="s">
        <v>1117</v>
      </c>
      <c r="FM87" s="183" t="s">
        <v>21</v>
      </c>
      <c r="FN87" s="183">
        <v>2</v>
      </c>
      <c r="FO87" s="183" t="s">
        <v>14</v>
      </c>
      <c r="FP87" s="180" t="s">
        <v>14</v>
      </c>
      <c r="FQ87" s="181">
        <v>43586</v>
      </c>
      <c r="FR87" s="182" t="s">
        <v>1121</v>
      </c>
      <c r="FS87" s="176">
        <v>800000</v>
      </c>
      <c r="FT87" s="176" t="s">
        <v>1117</v>
      </c>
      <c r="FU87" s="176" t="s">
        <v>21</v>
      </c>
      <c r="FV87" s="176">
        <v>2</v>
      </c>
      <c r="FW87" s="176" t="s">
        <v>1120</v>
      </c>
      <c r="FX87" s="176" t="s">
        <v>1119</v>
      </c>
      <c r="FY87" s="173">
        <v>43586</v>
      </c>
      <c r="FZ87" s="183" t="s">
        <v>4181</v>
      </c>
      <c r="GA87" s="183">
        <v>1</v>
      </c>
      <c r="GB87" s="183" t="s">
        <v>3205</v>
      </c>
      <c r="GC87" s="183" t="s">
        <v>21</v>
      </c>
      <c r="GD87" s="183">
        <v>2</v>
      </c>
      <c r="GE87" s="183" t="s">
        <v>14</v>
      </c>
      <c r="GF87" s="183" t="s">
        <v>14</v>
      </c>
      <c r="GG87" s="184">
        <v>44358</v>
      </c>
      <c r="GH87" s="182" t="s">
        <v>4187</v>
      </c>
      <c r="GI87" s="176">
        <v>3</v>
      </c>
      <c r="GJ87" s="176" t="s">
        <v>3205</v>
      </c>
      <c r="GK87" s="176" t="s">
        <v>21</v>
      </c>
      <c r="GL87" s="176">
        <v>2</v>
      </c>
      <c r="GM87" s="176" t="s">
        <v>14</v>
      </c>
      <c r="GN87" s="176" t="s">
        <v>14</v>
      </c>
      <c r="GO87" s="173">
        <v>44358</v>
      </c>
      <c r="GP87" s="183" t="s">
        <v>4182</v>
      </c>
      <c r="GQ87" s="183">
        <v>3</v>
      </c>
      <c r="GR87" s="183" t="s">
        <v>3205</v>
      </c>
      <c r="GS87" s="183" t="s">
        <v>21</v>
      </c>
      <c r="GT87" s="183">
        <v>2</v>
      </c>
      <c r="GU87" s="183" t="s">
        <v>14</v>
      </c>
      <c r="GV87" s="183" t="s">
        <v>14</v>
      </c>
      <c r="GW87" s="184">
        <v>44358</v>
      </c>
      <c r="GX87" s="182" t="s">
        <v>4188</v>
      </c>
      <c r="GY87" s="176">
        <v>1</v>
      </c>
      <c r="GZ87" s="176" t="s">
        <v>3205</v>
      </c>
      <c r="HA87" s="176" t="s">
        <v>21</v>
      </c>
      <c r="HB87" s="176">
        <v>2</v>
      </c>
      <c r="HC87" s="176" t="s">
        <v>14</v>
      </c>
      <c r="HD87" s="176" t="s">
        <v>14</v>
      </c>
      <c r="HE87" s="173">
        <v>44358</v>
      </c>
      <c r="HF87" s="183" t="s">
        <v>4180</v>
      </c>
      <c r="HG87" s="183">
        <v>2</v>
      </c>
      <c r="HH87" s="183" t="s">
        <v>3205</v>
      </c>
      <c r="HI87" s="183" t="s">
        <v>21</v>
      </c>
      <c r="HJ87" s="183">
        <v>2</v>
      </c>
      <c r="HK87" s="183" t="s">
        <v>14</v>
      </c>
      <c r="HL87" s="183" t="s">
        <v>14</v>
      </c>
      <c r="HM87" s="184">
        <v>44358</v>
      </c>
      <c r="HN87" s="182" t="s">
        <v>4186</v>
      </c>
      <c r="HO87" s="176">
        <v>3</v>
      </c>
      <c r="HP87" s="176" t="s">
        <v>3205</v>
      </c>
      <c r="HQ87" s="176" t="s">
        <v>21</v>
      </c>
      <c r="HR87" s="176">
        <v>2</v>
      </c>
      <c r="HS87" s="176" t="s">
        <v>14</v>
      </c>
      <c r="HT87" s="176" t="s">
        <v>14</v>
      </c>
      <c r="HU87" s="173">
        <v>44358</v>
      </c>
      <c r="HV87" s="183" t="s">
        <v>4183</v>
      </c>
      <c r="HW87" s="183">
        <v>3</v>
      </c>
      <c r="HX87" s="183" t="s">
        <v>3205</v>
      </c>
      <c r="HY87" s="183" t="s">
        <v>21</v>
      </c>
      <c r="HZ87" s="183">
        <v>2</v>
      </c>
      <c r="IA87" s="183" t="s">
        <v>14</v>
      </c>
      <c r="IB87" s="183" t="s">
        <v>14</v>
      </c>
      <c r="IC87" s="184">
        <v>44358</v>
      </c>
      <c r="ID87" s="182" t="s">
        <v>4185</v>
      </c>
      <c r="IE87" s="176">
        <v>2</v>
      </c>
      <c r="IF87" s="176" t="s">
        <v>3205</v>
      </c>
      <c r="IG87" s="176" t="s">
        <v>21</v>
      </c>
      <c r="IH87" s="176">
        <v>2</v>
      </c>
      <c r="II87" s="176" t="s">
        <v>14</v>
      </c>
      <c r="IJ87" s="176" t="s">
        <v>14</v>
      </c>
      <c r="IK87" s="173">
        <v>44358</v>
      </c>
      <c r="IL87" s="183" t="s">
        <v>4184</v>
      </c>
      <c r="IM87" s="183">
        <v>3</v>
      </c>
      <c r="IN87" s="183" t="s">
        <v>3205</v>
      </c>
      <c r="IO87" s="183" t="s">
        <v>21</v>
      </c>
      <c r="IP87" s="183">
        <v>2</v>
      </c>
      <c r="IQ87" s="183" t="s">
        <v>14</v>
      </c>
      <c r="IR87" s="183" t="s">
        <v>14</v>
      </c>
      <c r="IS87" s="184">
        <v>44358</v>
      </c>
    </row>
    <row r="88" spans="1:253" s="276" customFormat="1" ht="12.75" customHeight="1" x14ac:dyDescent="0.25">
      <c r="A88" s="276" t="s">
        <v>1096</v>
      </c>
      <c r="B88" s="276" t="s">
        <v>7556</v>
      </c>
      <c r="C88" s="276" t="s">
        <v>1097</v>
      </c>
      <c r="D88" s="276" t="s">
        <v>1098</v>
      </c>
      <c r="E88" s="276" t="s">
        <v>7559</v>
      </c>
      <c r="F88" s="276" t="s">
        <v>2593</v>
      </c>
      <c r="G88" s="179">
        <v>338382000</v>
      </c>
      <c r="H88" s="180" t="s">
        <v>2590</v>
      </c>
      <c r="I88" s="180" t="s">
        <v>21</v>
      </c>
      <c r="J88" s="180">
        <v>2</v>
      </c>
      <c r="K88" s="180" t="s">
        <v>2592</v>
      </c>
      <c r="L88" s="180" t="s">
        <v>2591</v>
      </c>
      <c r="M88" s="181">
        <v>44224</v>
      </c>
      <c r="N88" s="182" t="s">
        <v>1653</v>
      </c>
      <c r="O88" s="180">
        <v>1458646</v>
      </c>
      <c r="P88" s="180" t="s">
        <v>1650</v>
      </c>
      <c r="Q88" s="180" t="s">
        <v>21</v>
      </c>
      <c r="R88" s="180">
        <v>2</v>
      </c>
      <c r="S88" s="180" t="s">
        <v>1652</v>
      </c>
      <c r="T88" s="180" t="s">
        <v>1651</v>
      </c>
      <c r="U88" s="181">
        <v>43867</v>
      </c>
      <c r="V88" s="182" t="s">
        <v>2597</v>
      </c>
      <c r="W88" s="180">
        <v>73069000</v>
      </c>
      <c r="X88" s="180" t="s">
        <v>2594</v>
      </c>
      <c r="Y88" s="180" t="s">
        <v>21</v>
      </c>
      <c r="Z88" s="180">
        <v>2</v>
      </c>
      <c r="AA88" s="180" t="s">
        <v>2596</v>
      </c>
      <c r="AB88" s="180" t="s">
        <v>2595</v>
      </c>
      <c r="AC88" s="181">
        <v>44224</v>
      </c>
      <c r="AD88" s="182" t="s">
        <v>2601</v>
      </c>
      <c r="AE88" s="180">
        <v>35266000</v>
      </c>
      <c r="AF88" s="180" t="s">
        <v>2598</v>
      </c>
      <c r="AG88" s="180" t="s">
        <v>21</v>
      </c>
      <c r="AH88" s="180">
        <v>2</v>
      </c>
      <c r="AI88" s="180" t="s">
        <v>2600</v>
      </c>
      <c r="AJ88" s="180" t="s">
        <v>2599</v>
      </c>
      <c r="AK88" s="181">
        <v>44224</v>
      </c>
      <c r="AL88" s="182" t="s">
        <v>2605</v>
      </c>
      <c r="AM88" s="180">
        <v>5443000</v>
      </c>
      <c r="AN88" s="180" t="s">
        <v>2602</v>
      </c>
      <c r="AO88" s="180" t="s">
        <v>21</v>
      </c>
      <c r="AP88" s="180">
        <v>2</v>
      </c>
      <c r="AQ88" s="180" t="s">
        <v>2604</v>
      </c>
      <c r="AR88" s="180" t="s">
        <v>2603</v>
      </c>
      <c r="AS88" s="181">
        <v>44224</v>
      </c>
      <c r="AT88" s="183" t="s">
        <v>1496</v>
      </c>
      <c r="AU88" s="180" t="s">
        <v>14</v>
      </c>
      <c r="AV88" s="180" t="s">
        <v>14</v>
      </c>
      <c r="AW88" s="180" t="s">
        <v>14</v>
      </c>
      <c r="AX88" s="180" t="s">
        <v>14</v>
      </c>
      <c r="AY88" s="180" t="s">
        <v>1417</v>
      </c>
      <c r="AZ88" s="180" t="s">
        <v>14</v>
      </c>
      <c r="BA88" s="181">
        <v>43798</v>
      </c>
      <c r="BB88" s="182" t="s">
        <v>1495</v>
      </c>
      <c r="BC88" s="180" t="s">
        <v>14</v>
      </c>
      <c r="BD88" s="180" t="s">
        <v>14</v>
      </c>
      <c r="BE88" s="180" t="s">
        <v>14</v>
      </c>
      <c r="BF88" s="180" t="s">
        <v>14</v>
      </c>
      <c r="BG88" s="180" t="s">
        <v>1417</v>
      </c>
      <c r="BH88" s="180" t="s">
        <v>14</v>
      </c>
      <c r="BI88" s="181">
        <v>43798</v>
      </c>
      <c r="BJ88" s="183" t="s">
        <v>1494</v>
      </c>
      <c r="BK88" s="183" t="s">
        <v>14</v>
      </c>
      <c r="BL88" s="183" t="s">
        <v>14</v>
      </c>
      <c r="BM88" s="183" t="s">
        <v>14</v>
      </c>
      <c r="BN88" s="183" t="s">
        <v>14</v>
      </c>
      <c r="BO88" s="183" t="s">
        <v>1417</v>
      </c>
      <c r="BP88" s="180" t="s">
        <v>14</v>
      </c>
      <c r="BQ88" s="184">
        <v>43798</v>
      </c>
      <c r="BR88" s="182" t="s">
        <v>1099</v>
      </c>
      <c r="BS88" s="183">
        <v>0</v>
      </c>
      <c r="BT88" s="183">
        <v>0</v>
      </c>
      <c r="BU88" s="183" t="s">
        <v>59</v>
      </c>
      <c r="BV88" s="183">
        <v>3</v>
      </c>
      <c r="BW88" s="183">
        <v>0</v>
      </c>
      <c r="BX88" s="183">
        <v>0</v>
      </c>
      <c r="BY88" s="181">
        <v>43585</v>
      </c>
      <c r="BZ88" s="183" t="s">
        <v>1100</v>
      </c>
      <c r="CA88" s="183">
        <v>0</v>
      </c>
      <c r="CB88" s="183" t="s">
        <v>14</v>
      </c>
      <c r="CC88" s="183" t="s">
        <v>59</v>
      </c>
      <c r="CD88" s="183">
        <v>3</v>
      </c>
      <c r="CE88" s="183" t="s">
        <v>14</v>
      </c>
      <c r="CF88" s="183" t="s">
        <v>14</v>
      </c>
      <c r="CG88" s="184">
        <v>43585</v>
      </c>
      <c r="CH88" s="182" t="s">
        <v>7814</v>
      </c>
      <c r="CI88" s="183" t="e">
        <v>#N/A</v>
      </c>
      <c r="CJ88" s="183" t="e">
        <v>#N/A</v>
      </c>
      <c r="CK88" s="183" t="e">
        <v>#N/A</v>
      </c>
      <c r="CL88" s="183" t="e">
        <v>#N/A</v>
      </c>
      <c r="CM88" s="183" t="e">
        <v>#N/A</v>
      </c>
      <c r="CN88" s="183" t="e">
        <v>#N/A</v>
      </c>
      <c r="CO88" s="185" t="e">
        <v>#N/A</v>
      </c>
      <c r="CP88" s="183" t="s">
        <v>1492</v>
      </c>
      <c r="CQ88" s="183" t="s">
        <v>14</v>
      </c>
      <c r="CR88" s="183" t="s">
        <v>14</v>
      </c>
      <c r="CS88" s="183" t="s">
        <v>14</v>
      </c>
      <c r="CT88" s="183" t="s">
        <v>14</v>
      </c>
      <c r="CU88" s="183" t="s">
        <v>1417</v>
      </c>
      <c r="CV88" s="183" t="s">
        <v>14</v>
      </c>
      <c r="CW88" s="181">
        <v>43798</v>
      </c>
      <c r="CX88" s="183" t="s">
        <v>2609</v>
      </c>
      <c r="CY88" s="180">
        <v>20554000</v>
      </c>
      <c r="CZ88" s="180" t="s">
        <v>2606</v>
      </c>
      <c r="DA88" s="180" t="s">
        <v>59</v>
      </c>
      <c r="DB88" s="180">
        <v>3</v>
      </c>
      <c r="DC88" s="180" t="s">
        <v>2608</v>
      </c>
      <c r="DD88" s="180" t="s">
        <v>2607</v>
      </c>
      <c r="DE88" s="186">
        <v>44224</v>
      </c>
      <c r="DF88" s="182" t="s">
        <v>2610</v>
      </c>
      <c r="DG88" s="180">
        <v>39506000</v>
      </c>
      <c r="DH88" s="183" t="s">
        <v>2606</v>
      </c>
      <c r="DI88" s="183" t="s">
        <v>59</v>
      </c>
      <c r="DJ88" s="183">
        <v>3</v>
      </c>
      <c r="DK88" s="183" t="s">
        <v>2608</v>
      </c>
      <c r="DL88" s="183" t="s">
        <v>2607</v>
      </c>
      <c r="DM88" s="181">
        <v>44224</v>
      </c>
      <c r="DN88" s="183" t="s">
        <v>2611</v>
      </c>
      <c r="DO88" s="180">
        <v>13009000</v>
      </c>
      <c r="DP88" s="183" t="s">
        <v>2606</v>
      </c>
      <c r="DQ88" s="183" t="s">
        <v>59</v>
      </c>
      <c r="DR88" s="183">
        <v>3</v>
      </c>
      <c r="DS88" s="183" t="s">
        <v>2608</v>
      </c>
      <c r="DT88" s="183" t="s">
        <v>2607</v>
      </c>
      <c r="DU88" s="184">
        <v>44224</v>
      </c>
      <c r="DV88" s="182" t="s">
        <v>2612</v>
      </c>
      <c r="DW88" s="180">
        <v>20392000</v>
      </c>
      <c r="DX88" s="183" t="s">
        <v>2606</v>
      </c>
      <c r="DY88" s="183" t="s">
        <v>59</v>
      </c>
      <c r="DZ88" s="183">
        <v>3</v>
      </c>
      <c r="EA88" s="183" t="s">
        <v>2608</v>
      </c>
      <c r="EB88" s="183" t="s">
        <v>2607</v>
      </c>
      <c r="EC88" s="181">
        <v>44224</v>
      </c>
      <c r="ED88" s="183" t="s">
        <v>2613</v>
      </c>
      <c r="EE88" s="180">
        <v>162000</v>
      </c>
      <c r="EF88" s="183" t="s">
        <v>2606</v>
      </c>
      <c r="EG88" s="183" t="s">
        <v>59</v>
      </c>
      <c r="EH88" s="183">
        <v>3</v>
      </c>
      <c r="EI88" s="183" t="s">
        <v>2608</v>
      </c>
      <c r="EJ88" s="183" t="s">
        <v>2607</v>
      </c>
      <c r="EK88" s="184">
        <v>44224</v>
      </c>
      <c r="EL88" s="182" t="s">
        <v>2614</v>
      </c>
      <c r="EM88" s="180">
        <v>0</v>
      </c>
      <c r="EN88" s="183" t="s">
        <v>2606</v>
      </c>
      <c r="EO88" s="183" t="s">
        <v>59</v>
      </c>
      <c r="EP88" s="183">
        <v>3</v>
      </c>
      <c r="EQ88" s="183" t="s">
        <v>2608</v>
      </c>
      <c r="ER88" s="183" t="s">
        <v>2607</v>
      </c>
      <c r="ES88" s="181">
        <v>44224</v>
      </c>
      <c r="ET88" s="183" t="s">
        <v>1493</v>
      </c>
      <c r="EU88" s="183" t="s">
        <v>14</v>
      </c>
      <c r="EV88" s="183" t="s">
        <v>14</v>
      </c>
      <c r="EW88" s="183" t="s">
        <v>14</v>
      </c>
      <c r="EX88" s="183" t="s">
        <v>14</v>
      </c>
      <c r="EY88" s="183" t="s">
        <v>1417</v>
      </c>
      <c r="EZ88" s="183" t="s">
        <v>14</v>
      </c>
      <c r="FA88" s="184">
        <v>43798</v>
      </c>
      <c r="FB88" s="182" t="s">
        <v>1102</v>
      </c>
      <c r="FC88" s="183">
        <v>4</v>
      </c>
      <c r="FD88" s="183">
        <v>0</v>
      </c>
      <c r="FE88" s="183" t="s">
        <v>21</v>
      </c>
      <c r="FF88" s="183">
        <v>2</v>
      </c>
      <c r="FG88" s="183" t="s">
        <v>1101</v>
      </c>
      <c r="FH88" s="183">
        <v>0</v>
      </c>
      <c r="FI88" s="181">
        <v>43585</v>
      </c>
      <c r="FJ88" s="182" t="s">
        <v>1104</v>
      </c>
      <c r="FK88" s="183" t="s">
        <v>14</v>
      </c>
      <c r="FL88" s="183">
        <v>0</v>
      </c>
      <c r="FM88" s="183" t="s">
        <v>14</v>
      </c>
      <c r="FN88" s="183" t="s">
        <v>14</v>
      </c>
      <c r="FO88" s="183" t="s">
        <v>1103</v>
      </c>
      <c r="FP88" s="180">
        <v>0</v>
      </c>
      <c r="FQ88" s="181">
        <v>43585</v>
      </c>
      <c r="FR88" s="182" t="s">
        <v>1105</v>
      </c>
      <c r="FS88" s="183" t="s">
        <v>14</v>
      </c>
      <c r="FT88" s="183">
        <v>0</v>
      </c>
      <c r="FU88" s="183" t="s">
        <v>14</v>
      </c>
      <c r="FV88" s="183" t="s">
        <v>14</v>
      </c>
      <c r="FW88" s="183">
        <v>0</v>
      </c>
      <c r="FX88" s="183">
        <v>0</v>
      </c>
      <c r="FY88" s="181">
        <v>43585</v>
      </c>
      <c r="FZ88" s="183" t="s">
        <v>4366</v>
      </c>
      <c r="GA88" s="183">
        <v>0</v>
      </c>
      <c r="GB88" s="183" t="s">
        <v>3205</v>
      </c>
      <c r="GC88" s="183" t="s">
        <v>21</v>
      </c>
      <c r="GD88" s="183">
        <v>2</v>
      </c>
      <c r="GE88" s="183" t="s">
        <v>14</v>
      </c>
      <c r="GF88" s="183" t="s">
        <v>14</v>
      </c>
      <c r="GG88" s="184">
        <v>44362</v>
      </c>
      <c r="GH88" s="182" t="s">
        <v>4372</v>
      </c>
      <c r="GI88" s="183">
        <v>2</v>
      </c>
      <c r="GJ88" s="183" t="s">
        <v>3205</v>
      </c>
      <c r="GK88" s="183" t="s">
        <v>21</v>
      </c>
      <c r="GL88" s="183">
        <v>2</v>
      </c>
      <c r="GM88" s="183" t="s">
        <v>14</v>
      </c>
      <c r="GN88" s="183" t="s">
        <v>14</v>
      </c>
      <c r="GO88" s="181">
        <v>44362</v>
      </c>
      <c r="GP88" s="183" t="s">
        <v>4367</v>
      </c>
      <c r="GQ88" s="183">
        <v>0</v>
      </c>
      <c r="GR88" s="183" t="s">
        <v>3205</v>
      </c>
      <c r="GS88" s="183" t="s">
        <v>21</v>
      </c>
      <c r="GT88" s="183">
        <v>2</v>
      </c>
      <c r="GU88" s="183" t="s">
        <v>14</v>
      </c>
      <c r="GV88" s="183" t="s">
        <v>14</v>
      </c>
      <c r="GW88" s="184">
        <v>44362</v>
      </c>
      <c r="GX88" s="182" t="s">
        <v>4373</v>
      </c>
      <c r="GY88" s="183">
        <v>2</v>
      </c>
      <c r="GZ88" s="183" t="s">
        <v>3205</v>
      </c>
      <c r="HA88" s="183" t="s">
        <v>21</v>
      </c>
      <c r="HB88" s="183">
        <v>2</v>
      </c>
      <c r="HC88" s="183" t="s">
        <v>14</v>
      </c>
      <c r="HD88" s="183" t="s">
        <v>14</v>
      </c>
      <c r="HE88" s="181">
        <v>44362</v>
      </c>
      <c r="HF88" s="183" t="s">
        <v>4365</v>
      </c>
      <c r="HG88" s="183">
        <v>0</v>
      </c>
      <c r="HH88" s="183" t="s">
        <v>3205</v>
      </c>
      <c r="HI88" s="183" t="s">
        <v>21</v>
      </c>
      <c r="HJ88" s="183">
        <v>2</v>
      </c>
      <c r="HK88" s="183" t="s">
        <v>14</v>
      </c>
      <c r="HL88" s="183" t="s">
        <v>14</v>
      </c>
      <c r="HM88" s="184">
        <v>44362</v>
      </c>
      <c r="HN88" s="182" t="s">
        <v>4371</v>
      </c>
      <c r="HO88" s="183">
        <v>3</v>
      </c>
      <c r="HP88" s="183" t="s">
        <v>3205</v>
      </c>
      <c r="HQ88" s="183" t="s">
        <v>21</v>
      </c>
      <c r="HR88" s="183">
        <v>2</v>
      </c>
      <c r="HS88" s="183" t="s">
        <v>14</v>
      </c>
      <c r="HT88" s="183" t="s">
        <v>14</v>
      </c>
      <c r="HU88" s="181">
        <v>44362</v>
      </c>
      <c r="HV88" s="183" t="s">
        <v>4368</v>
      </c>
      <c r="HW88" s="183">
        <v>1</v>
      </c>
      <c r="HX88" s="183" t="s">
        <v>3205</v>
      </c>
      <c r="HY88" s="183" t="s">
        <v>21</v>
      </c>
      <c r="HZ88" s="183">
        <v>2</v>
      </c>
      <c r="IA88" s="183" t="s">
        <v>14</v>
      </c>
      <c r="IB88" s="183" t="s">
        <v>14</v>
      </c>
      <c r="IC88" s="184">
        <v>44362</v>
      </c>
      <c r="ID88" s="182" t="s">
        <v>4370</v>
      </c>
      <c r="IE88" s="183">
        <v>2</v>
      </c>
      <c r="IF88" s="183" t="s">
        <v>3205</v>
      </c>
      <c r="IG88" s="183" t="s">
        <v>21</v>
      </c>
      <c r="IH88" s="183">
        <v>2</v>
      </c>
      <c r="II88" s="183" t="s">
        <v>14</v>
      </c>
      <c r="IJ88" s="183" t="s">
        <v>14</v>
      </c>
      <c r="IK88" s="181">
        <v>44362</v>
      </c>
      <c r="IL88" s="183" t="s">
        <v>4369</v>
      </c>
      <c r="IM88" s="183">
        <v>3</v>
      </c>
      <c r="IN88" s="183" t="s">
        <v>3205</v>
      </c>
      <c r="IO88" s="183" t="s">
        <v>21</v>
      </c>
      <c r="IP88" s="183">
        <v>2</v>
      </c>
      <c r="IQ88" s="183" t="s">
        <v>14</v>
      </c>
      <c r="IR88" s="183" t="s">
        <v>14</v>
      </c>
      <c r="IS88" s="184">
        <v>44362</v>
      </c>
    </row>
    <row r="89" spans="1:253" s="276" customFormat="1" ht="12.75" customHeight="1" x14ac:dyDescent="0.25">
      <c r="A89" s="276" t="s">
        <v>1008</v>
      </c>
      <c r="B89" s="276" t="s">
        <v>7556</v>
      </c>
      <c r="C89" s="276" t="s">
        <v>1009</v>
      </c>
      <c r="D89" s="276" t="s">
        <v>1010</v>
      </c>
      <c r="E89" s="276" t="s">
        <v>7562</v>
      </c>
      <c r="F89" s="276" t="s">
        <v>1028</v>
      </c>
      <c r="G89" s="171">
        <v>1561970000</v>
      </c>
      <c r="H89" s="172" t="s">
        <v>1025</v>
      </c>
      <c r="I89" s="172" t="s">
        <v>21</v>
      </c>
      <c r="J89" s="172">
        <v>2</v>
      </c>
      <c r="K89" s="172" t="s">
        <v>1027</v>
      </c>
      <c r="L89" s="172" t="s">
        <v>1026</v>
      </c>
      <c r="M89" s="173">
        <v>43580</v>
      </c>
      <c r="N89" s="182" t="s">
        <v>1385</v>
      </c>
      <c r="O89" s="174">
        <v>235533</v>
      </c>
      <c r="P89" s="174" t="s">
        <v>1382</v>
      </c>
      <c r="Q89" s="174" t="s">
        <v>21</v>
      </c>
      <c r="R89" s="174">
        <v>2</v>
      </c>
      <c r="S89" s="174" t="s">
        <v>1384</v>
      </c>
      <c r="T89" s="174" t="s">
        <v>1383</v>
      </c>
      <c r="U89" s="175">
        <v>43787</v>
      </c>
      <c r="V89" s="182" t="s">
        <v>1390</v>
      </c>
      <c r="W89" s="172">
        <v>16991000</v>
      </c>
      <c r="X89" s="172" t="s">
        <v>1382</v>
      </c>
      <c r="Y89" s="172" t="s">
        <v>21</v>
      </c>
      <c r="Z89" s="172">
        <v>2</v>
      </c>
      <c r="AA89" s="172" t="s">
        <v>1389</v>
      </c>
      <c r="AB89" s="172" t="s">
        <v>1383</v>
      </c>
      <c r="AC89" s="173">
        <v>43787</v>
      </c>
      <c r="AD89" s="182" t="s">
        <v>2135</v>
      </c>
      <c r="AE89" s="180">
        <v>16991000</v>
      </c>
      <c r="AF89" s="180" t="s">
        <v>1382</v>
      </c>
      <c r="AG89" s="180" t="s">
        <v>21</v>
      </c>
      <c r="AH89" s="180">
        <v>2</v>
      </c>
      <c r="AI89" s="180" t="s">
        <v>1389</v>
      </c>
      <c r="AJ89" s="180" t="s">
        <v>1383</v>
      </c>
      <c r="AK89" s="181">
        <v>44110</v>
      </c>
      <c r="AL89" s="182" t="s">
        <v>1388</v>
      </c>
      <c r="AM89" s="172" t="s">
        <v>14</v>
      </c>
      <c r="AN89" s="172" t="s">
        <v>14</v>
      </c>
      <c r="AO89" s="172" t="s">
        <v>14</v>
      </c>
      <c r="AP89" s="172" t="s">
        <v>14</v>
      </c>
      <c r="AQ89" s="172" t="s">
        <v>1387</v>
      </c>
      <c r="AR89" s="172" t="s">
        <v>14</v>
      </c>
      <c r="AS89" s="173">
        <v>43787</v>
      </c>
      <c r="AT89" s="183" t="s">
        <v>1018</v>
      </c>
      <c r="AU89" s="180" t="s">
        <v>14</v>
      </c>
      <c r="AV89" s="180" t="s">
        <v>14</v>
      </c>
      <c r="AW89" s="180" t="s">
        <v>14</v>
      </c>
      <c r="AX89" s="180" t="s">
        <v>14</v>
      </c>
      <c r="AY89" s="180" t="s">
        <v>831</v>
      </c>
      <c r="AZ89" s="180" t="s">
        <v>14</v>
      </c>
      <c r="BA89" s="181">
        <v>43580</v>
      </c>
      <c r="BB89" s="182" t="s">
        <v>1017</v>
      </c>
      <c r="BC89" s="172" t="s">
        <v>14</v>
      </c>
      <c r="BD89" s="172" t="s">
        <v>14</v>
      </c>
      <c r="BE89" s="172" t="s">
        <v>14</v>
      </c>
      <c r="BF89" s="172" t="s">
        <v>14</v>
      </c>
      <c r="BG89" s="172" t="s">
        <v>831</v>
      </c>
      <c r="BH89" s="172" t="s">
        <v>14</v>
      </c>
      <c r="BI89" s="173">
        <v>43580</v>
      </c>
      <c r="BJ89" s="183" t="s">
        <v>6420</v>
      </c>
      <c r="BK89" s="183">
        <v>171</v>
      </c>
      <c r="BL89" s="183" t="s">
        <v>5924</v>
      </c>
      <c r="BM89" s="183" t="s">
        <v>59</v>
      </c>
      <c r="BN89" s="183">
        <v>3</v>
      </c>
      <c r="BO89" s="183" t="s">
        <v>6419</v>
      </c>
      <c r="BP89" s="180" t="s">
        <v>3009</v>
      </c>
      <c r="BQ89" s="184">
        <v>44522</v>
      </c>
      <c r="BR89" s="182" t="s">
        <v>1011</v>
      </c>
      <c r="BS89" s="176" t="s">
        <v>14</v>
      </c>
      <c r="BT89" s="176" t="s">
        <v>14</v>
      </c>
      <c r="BU89" s="176" t="s">
        <v>14</v>
      </c>
      <c r="BV89" s="176" t="s">
        <v>14</v>
      </c>
      <c r="BW89" s="176" t="s">
        <v>831</v>
      </c>
      <c r="BX89" s="176" t="s">
        <v>14</v>
      </c>
      <c r="BY89" s="173">
        <v>43580</v>
      </c>
      <c r="BZ89" s="183" t="s">
        <v>1012</v>
      </c>
      <c r="CA89" s="183" t="s">
        <v>14</v>
      </c>
      <c r="CB89" s="183" t="s">
        <v>14</v>
      </c>
      <c r="CC89" s="183" t="s">
        <v>14</v>
      </c>
      <c r="CD89" s="183" t="s">
        <v>14</v>
      </c>
      <c r="CE89" s="183" t="s">
        <v>831</v>
      </c>
      <c r="CF89" s="183" t="s">
        <v>14</v>
      </c>
      <c r="CG89" s="184">
        <v>43580</v>
      </c>
      <c r="CH89" s="182" t="s">
        <v>7815</v>
      </c>
      <c r="CI89" s="183" t="e">
        <v>#N/A</v>
      </c>
      <c r="CJ89" s="183" t="e">
        <v>#N/A</v>
      </c>
      <c r="CK89" s="183" t="e">
        <v>#N/A</v>
      </c>
      <c r="CL89" s="183" t="e">
        <v>#N/A</v>
      </c>
      <c r="CM89" s="183" t="e">
        <v>#N/A</v>
      </c>
      <c r="CN89" s="183" t="e">
        <v>#N/A</v>
      </c>
      <c r="CO89" s="185" t="e">
        <v>#N/A</v>
      </c>
      <c r="CP89" s="183" t="s">
        <v>1015</v>
      </c>
      <c r="CQ89" s="176" t="s">
        <v>14</v>
      </c>
      <c r="CR89" s="176" t="s">
        <v>14</v>
      </c>
      <c r="CS89" s="176" t="s">
        <v>14</v>
      </c>
      <c r="CT89" s="176" t="s">
        <v>14</v>
      </c>
      <c r="CU89" s="176" t="s">
        <v>831</v>
      </c>
      <c r="CV89" s="176" t="s">
        <v>14</v>
      </c>
      <c r="CW89" s="173">
        <v>43580</v>
      </c>
      <c r="CX89" s="183" t="s">
        <v>1022</v>
      </c>
      <c r="CY89" s="180" t="s">
        <v>14</v>
      </c>
      <c r="CZ89" s="180" t="s">
        <v>14</v>
      </c>
      <c r="DA89" s="180" t="s">
        <v>59</v>
      </c>
      <c r="DB89" s="180">
        <v>3</v>
      </c>
      <c r="DC89" s="180" t="s">
        <v>831</v>
      </c>
      <c r="DD89" s="180" t="s">
        <v>14</v>
      </c>
      <c r="DE89" s="186">
        <v>43580</v>
      </c>
      <c r="DF89" s="182" t="s">
        <v>1386</v>
      </c>
      <c r="DG89" s="172" t="s">
        <v>14</v>
      </c>
      <c r="DH89" s="176" t="s">
        <v>14</v>
      </c>
      <c r="DI89" s="176" t="s">
        <v>14</v>
      </c>
      <c r="DJ89" s="176" t="s">
        <v>14</v>
      </c>
      <c r="DK89" s="176" t="s">
        <v>14</v>
      </c>
      <c r="DL89" s="176" t="s">
        <v>14</v>
      </c>
      <c r="DM89" s="173">
        <v>43787</v>
      </c>
      <c r="DN89" s="183" t="s">
        <v>1024</v>
      </c>
      <c r="DO89" s="180" t="s">
        <v>14</v>
      </c>
      <c r="DP89" s="183" t="s">
        <v>14</v>
      </c>
      <c r="DQ89" s="183" t="s">
        <v>59</v>
      </c>
      <c r="DR89" s="183">
        <v>3</v>
      </c>
      <c r="DS89" s="183" t="s">
        <v>831</v>
      </c>
      <c r="DT89" s="183" t="s">
        <v>14</v>
      </c>
      <c r="DU89" s="184">
        <v>43580</v>
      </c>
      <c r="DV89" s="182" t="s">
        <v>1019</v>
      </c>
      <c r="DW89" s="172" t="s">
        <v>14</v>
      </c>
      <c r="DX89" s="176" t="s">
        <v>14</v>
      </c>
      <c r="DY89" s="176" t="s">
        <v>59</v>
      </c>
      <c r="DZ89" s="176">
        <v>3</v>
      </c>
      <c r="EA89" s="176" t="s">
        <v>831</v>
      </c>
      <c r="EB89" s="176" t="s">
        <v>14</v>
      </c>
      <c r="EC89" s="173">
        <v>43580</v>
      </c>
      <c r="ED89" s="183" t="s">
        <v>1023</v>
      </c>
      <c r="EE89" s="180" t="s">
        <v>14</v>
      </c>
      <c r="EF89" s="183" t="s">
        <v>14</v>
      </c>
      <c r="EG89" s="183" t="s">
        <v>59</v>
      </c>
      <c r="EH89" s="183">
        <v>3</v>
      </c>
      <c r="EI89" s="183" t="s">
        <v>831</v>
      </c>
      <c r="EJ89" s="183" t="s">
        <v>14</v>
      </c>
      <c r="EK89" s="184">
        <v>43580</v>
      </c>
      <c r="EL89" s="182" t="s">
        <v>1016</v>
      </c>
      <c r="EM89" s="172" t="s">
        <v>14</v>
      </c>
      <c r="EN89" s="176" t="s">
        <v>14</v>
      </c>
      <c r="EO89" s="176" t="s">
        <v>59</v>
      </c>
      <c r="EP89" s="176">
        <v>3</v>
      </c>
      <c r="EQ89" s="176" t="s">
        <v>831</v>
      </c>
      <c r="ER89" s="176" t="s">
        <v>14</v>
      </c>
      <c r="ES89" s="173">
        <v>43580</v>
      </c>
      <c r="ET89" s="183" t="s">
        <v>5990</v>
      </c>
      <c r="EU89" s="183">
        <v>1240</v>
      </c>
      <c r="EV89" s="183" t="s">
        <v>5924</v>
      </c>
      <c r="EW89" s="183" t="s">
        <v>21</v>
      </c>
      <c r="EX89" s="183">
        <v>2</v>
      </c>
      <c r="EY89" s="183" t="s">
        <v>5989</v>
      </c>
      <c r="EZ89" s="183" t="s">
        <v>3009</v>
      </c>
      <c r="FA89" s="184">
        <v>44521</v>
      </c>
      <c r="FB89" s="182" t="s">
        <v>1014</v>
      </c>
      <c r="FC89" s="176">
        <v>3</v>
      </c>
      <c r="FD89" s="176" t="s">
        <v>888</v>
      </c>
      <c r="FE89" s="176" t="s">
        <v>21</v>
      </c>
      <c r="FF89" s="176">
        <v>2</v>
      </c>
      <c r="FG89" s="176" t="s">
        <v>1013</v>
      </c>
      <c r="FH89" s="176" t="s">
        <v>889</v>
      </c>
      <c r="FI89" s="173">
        <v>43580</v>
      </c>
      <c r="FJ89" s="182" t="s">
        <v>1020</v>
      </c>
      <c r="FK89" s="183" t="s">
        <v>14</v>
      </c>
      <c r="FL89" s="183" t="s">
        <v>14</v>
      </c>
      <c r="FM89" s="183" t="s">
        <v>14</v>
      </c>
      <c r="FN89" s="183" t="s">
        <v>14</v>
      </c>
      <c r="FO89" s="183" t="s">
        <v>14</v>
      </c>
      <c r="FP89" s="180" t="s">
        <v>14</v>
      </c>
      <c r="FQ89" s="181">
        <v>43580</v>
      </c>
      <c r="FR89" s="182" t="s">
        <v>1021</v>
      </c>
      <c r="FS89" s="176" t="s">
        <v>14</v>
      </c>
      <c r="FT89" s="176" t="s">
        <v>14</v>
      </c>
      <c r="FU89" s="176" t="s">
        <v>14</v>
      </c>
      <c r="FV89" s="176" t="s">
        <v>14</v>
      </c>
      <c r="FW89" s="176" t="s">
        <v>14</v>
      </c>
      <c r="FX89" s="176" t="s">
        <v>14</v>
      </c>
      <c r="FY89" s="173">
        <v>43580</v>
      </c>
      <c r="FZ89" s="183" t="s">
        <v>4190</v>
      </c>
      <c r="GA89" s="183">
        <v>2</v>
      </c>
      <c r="GB89" s="183" t="s">
        <v>3205</v>
      </c>
      <c r="GC89" s="183" t="s">
        <v>21</v>
      </c>
      <c r="GD89" s="183">
        <v>2</v>
      </c>
      <c r="GE89" s="183" t="s">
        <v>14</v>
      </c>
      <c r="GF89" s="183" t="s">
        <v>14</v>
      </c>
      <c r="GG89" s="184">
        <v>44358</v>
      </c>
      <c r="GH89" s="182" t="s">
        <v>4196</v>
      </c>
      <c r="GI89" s="176">
        <v>1</v>
      </c>
      <c r="GJ89" s="176" t="s">
        <v>3205</v>
      </c>
      <c r="GK89" s="176" t="s">
        <v>21</v>
      </c>
      <c r="GL89" s="176">
        <v>2</v>
      </c>
      <c r="GM89" s="176" t="s">
        <v>14</v>
      </c>
      <c r="GN89" s="176" t="s">
        <v>14</v>
      </c>
      <c r="GO89" s="173">
        <v>44358</v>
      </c>
      <c r="GP89" s="183" t="s">
        <v>4191</v>
      </c>
      <c r="GQ89" s="183">
        <v>2</v>
      </c>
      <c r="GR89" s="183" t="s">
        <v>3205</v>
      </c>
      <c r="GS89" s="183" t="s">
        <v>21</v>
      </c>
      <c r="GT89" s="183">
        <v>2</v>
      </c>
      <c r="GU89" s="183" t="s">
        <v>14</v>
      </c>
      <c r="GV89" s="183" t="s">
        <v>14</v>
      </c>
      <c r="GW89" s="184">
        <v>44358</v>
      </c>
      <c r="GX89" s="182" t="s">
        <v>4197</v>
      </c>
      <c r="GY89" s="176">
        <v>2</v>
      </c>
      <c r="GZ89" s="176" t="s">
        <v>3205</v>
      </c>
      <c r="HA89" s="176" t="s">
        <v>21</v>
      </c>
      <c r="HB89" s="176">
        <v>2</v>
      </c>
      <c r="HC89" s="176" t="s">
        <v>14</v>
      </c>
      <c r="HD89" s="176" t="s">
        <v>14</v>
      </c>
      <c r="HE89" s="173">
        <v>44358</v>
      </c>
      <c r="HF89" s="183" t="s">
        <v>4189</v>
      </c>
      <c r="HG89" s="183">
        <v>0</v>
      </c>
      <c r="HH89" s="183" t="s">
        <v>3205</v>
      </c>
      <c r="HI89" s="183" t="s">
        <v>21</v>
      </c>
      <c r="HJ89" s="183">
        <v>2</v>
      </c>
      <c r="HK89" s="183" t="s">
        <v>14</v>
      </c>
      <c r="HL89" s="183" t="s">
        <v>14</v>
      </c>
      <c r="HM89" s="184">
        <v>44358</v>
      </c>
      <c r="HN89" s="182" t="s">
        <v>4195</v>
      </c>
      <c r="HO89" s="176">
        <v>2</v>
      </c>
      <c r="HP89" s="176" t="s">
        <v>3205</v>
      </c>
      <c r="HQ89" s="176" t="s">
        <v>21</v>
      </c>
      <c r="HR89" s="176">
        <v>2</v>
      </c>
      <c r="HS89" s="176" t="s">
        <v>14</v>
      </c>
      <c r="HT89" s="176" t="s">
        <v>14</v>
      </c>
      <c r="HU89" s="173">
        <v>44358</v>
      </c>
      <c r="HV89" s="183" t="s">
        <v>4192</v>
      </c>
      <c r="HW89" s="183">
        <v>0</v>
      </c>
      <c r="HX89" s="183" t="s">
        <v>3205</v>
      </c>
      <c r="HY89" s="183" t="s">
        <v>21</v>
      </c>
      <c r="HZ89" s="183">
        <v>2</v>
      </c>
      <c r="IA89" s="183" t="s">
        <v>14</v>
      </c>
      <c r="IB89" s="183" t="s">
        <v>14</v>
      </c>
      <c r="IC89" s="184">
        <v>44358</v>
      </c>
      <c r="ID89" s="182" t="s">
        <v>4194</v>
      </c>
      <c r="IE89" s="176">
        <v>1</v>
      </c>
      <c r="IF89" s="176" t="s">
        <v>3205</v>
      </c>
      <c r="IG89" s="176" t="s">
        <v>21</v>
      </c>
      <c r="IH89" s="176">
        <v>2</v>
      </c>
      <c r="II89" s="176" t="s">
        <v>14</v>
      </c>
      <c r="IJ89" s="176" t="s">
        <v>14</v>
      </c>
      <c r="IK89" s="173">
        <v>44358</v>
      </c>
      <c r="IL89" s="183" t="s">
        <v>4193</v>
      </c>
      <c r="IM89" s="183">
        <v>3</v>
      </c>
      <c r="IN89" s="183" t="s">
        <v>3205</v>
      </c>
      <c r="IO89" s="183" t="s">
        <v>21</v>
      </c>
      <c r="IP89" s="183">
        <v>2</v>
      </c>
      <c r="IQ89" s="183" t="s">
        <v>14</v>
      </c>
      <c r="IR89" s="183" t="s">
        <v>14</v>
      </c>
      <c r="IS89" s="184">
        <v>44358</v>
      </c>
    </row>
    <row r="90" spans="1:253" s="276" customFormat="1" ht="12.75" customHeight="1" x14ac:dyDescent="0.25">
      <c r="A90" s="276" t="s">
        <v>1140</v>
      </c>
      <c r="B90" s="276" t="s">
        <v>7556</v>
      </c>
      <c r="C90" s="276" t="s">
        <v>1141</v>
      </c>
      <c r="D90" s="276" t="s">
        <v>1142</v>
      </c>
      <c r="E90" s="276" t="s">
        <v>7565</v>
      </c>
      <c r="F90" s="276" t="s">
        <v>5211</v>
      </c>
      <c r="G90" s="171">
        <v>260081000</v>
      </c>
      <c r="H90" s="172" t="s">
        <v>2868</v>
      </c>
      <c r="I90" s="172" t="s">
        <v>21</v>
      </c>
      <c r="J90" s="172">
        <v>2</v>
      </c>
      <c r="K90" s="172" t="s">
        <v>5210</v>
      </c>
      <c r="L90" s="172" t="s">
        <v>2868</v>
      </c>
      <c r="M90" s="173">
        <v>44454</v>
      </c>
      <c r="N90" s="182" t="s">
        <v>2871</v>
      </c>
      <c r="O90" s="174">
        <v>499587</v>
      </c>
      <c r="P90" s="174" t="s">
        <v>2868</v>
      </c>
      <c r="Q90" s="174" t="s">
        <v>21</v>
      </c>
      <c r="R90" s="174">
        <v>2</v>
      </c>
      <c r="S90" s="174" t="s">
        <v>2870</v>
      </c>
      <c r="T90" s="174" t="s">
        <v>2869</v>
      </c>
      <c r="U90" s="175">
        <v>44255</v>
      </c>
      <c r="V90" s="182" t="s">
        <v>6381</v>
      </c>
      <c r="W90" s="172">
        <v>97634000</v>
      </c>
      <c r="X90" s="172" t="s">
        <v>2868</v>
      </c>
      <c r="Y90" s="172" t="s">
        <v>59</v>
      </c>
      <c r="Z90" s="172">
        <v>3</v>
      </c>
      <c r="AA90" s="172" t="s">
        <v>6380</v>
      </c>
      <c r="AB90" s="172" t="s">
        <v>2868</v>
      </c>
      <c r="AC90" s="173">
        <v>44522</v>
      </c>
      <c r="AD90" s="182" t="s">
        <v>6383</v>
      </c>
      <c r="AE90" s="180">
        <v>30217000</v>
      </c>
      <c r="AF90" s="180" t="s">
        <v>2868</v>
      </c>
      <c r="AG90" s="180" t="s">
        <v>59</v>
      </c>
      <c r="AH90" s="180">
        <v>3</v>
      </c>
      <c r="AI90" s="180" t="s">
        <v>6382</v>
      </c>
      <c r="AJ90" s="180" t="s">
        <v>2868</v>
      </c>
      <c r="AK90" s="181">
        <v>44522</v>
      </c>
      <c r="AL90" s="182" t="s">
        <v>6385</v>
      </c>
      <c r="AM90" s="172">
        <v>22839000</v>
      </c>
      <c r="AN90" s="172" t="s">
        <v>2868</v>
      </c>
      <c r="AO90" s="172" t="s">
        <v>59</v>
      </c>
      <c r="AP90" s="172">
        <v>3</v>
      </c>
      <c r="AQ90" s="172" t="s">
        <v>6384</v>
      </c>
      <c r="AR90" s="172" t="s">
        <v>2868</v>
      </c>
      <c r="AS90" s="173">
        <v>44522</v>
      </c>
      <c r="AT90" s="183" t="s">
        <v>1555</v>
      </c>
      <c r="AU90" s="180" t="s">
        <v>14</v>
      </c>
      <c r="AV90" s="180" t="s">
        <v>1143</v>
      </c>
      <c r="AW90" s="180" t="s">
        <v>21</v>
      </c>
      <c r="AX90" s="180">
        <v>2</v>
      </c>
      <c r="AY90" s="180" t="s">
        <v>1554</v>
      </c>
      <c r="AZ90" s="180" t="s">
        <v>1143</v>
      </c>
      <c r="BA90" s="181">
        <v>43815</v>
      </c>
      <c r="BB90" s="182" t="s">
        <v>1553</v>
      </c>
      <c r="BC90" s="172" t="s">
        <v>14</v>
      </c>
      <c r="BD90" s="172" t="s">
        <v>1143</v>
      </c>
      <c r="BE90" s="172" t="s">
        <v>21</v>
      </c>
      <c r="BF90" s="172">
        <v>2</v>
      </c>
      <c r="BG90" s="172" t="s">
        <v>1552</v>
      </c>
      <c r="BH90" s="172" t="s">
        <v>1143</v>
      </c>
      <c r="BI90" s="173">
        <v>43815</v>
      </c>
      <c r="BJ90" s="183" t="s">
        <v>2320</v>
      </c>
      <c r="BK90" s="183">
        <v>3043</v>
      </c>
      <c r="BL90" s="183" t="s">
        <v>2317</v>
      </c>
      <c r="BM90" s="183" t="s">
        <v>59</v>
      </c>
      <c r="BN90" s="183">
        <v>3</v>
      </c>
      <c r="BO90" s="183" t="s">
        <v>2318</v>
      </c>
      <c r="BP90" s="180" t="s">
        <v>2317</v>
      </c>
      <c r="BQ90" s="184">
        <v>44165</v>
      </c>
      <c r="BR90" s="182" t="s">
        <v>1145</v>
      </c>
      <c r="BS90" s="176" t="s">
        <v>14</v>
      </c>
      <c r="BT90" s="176" t="s">
        <v>1143</v>
      </c>
      <c r="BU90" s="176" t="s">
        <v>21</v>
      </c>
      <c r="BV90" s="176">
        <v>2</v>
      </c>
      <c r="BW90" s="176" t="s">
        <v>1144</v>
      </c>
      <c r="BX90" s="176" t="s">
        <v>1143</v>
      </c>
      <c r="BY90" s="173">
        <v>43606</v>
      </c>
      <c r="BZ90" s="183" t="s">
        <v>1146</v>
      </c>
      <c r="CA90" s="183" t="s">
        <v>14</v>
      </c>
      <c r="CB90" s="183" t="s">
        <v>1143</v>
      </c>
      <c r="CC90" s="183" t="s">
        <v>21</v>
      </c>
      <c r="CD90" s="183">
        <v>2</v>
      </c>
      <c r="CE90" s="183" t="s">
        <v>1144</v>
      </c>
      <c r="CF90" s="183" t="s">
        <v>1143</v>
      </c>
      <c r="CG90" s="184">
        <v>43606</v>
      </c>
      <c r="CH90" s="182" t="s">
        <v>7816</v>
      </c>
      <c r="CI90" s="183" t="e">
        <v>#N/A</v>
      </c>
      <c r="CJ90" s="183" t="e">
        <v>#N/A</v>
      </c>
      <c r="CK90" s="183" t="e">
        <v>#N/A</v>
      </c>
      <c r="CL90" s="183" t="e">
        <v>#N/A</v>
      </c>
      <c r="CM90" s="183" t="e">
        <v>#N/A</v>
      </c>
      <c r="CN90" s="183" t="e">
        <v>#N/A</v>
      </c>
      <c r="CO90" s="185" t="e">
        <v>#N/A</v>
      </c>
      <c r="CP90" s="183" t="s">
        <v>1149</v>
      </c>
      <c r="CQ90" s="176" t="s">
        <v>14</v>
      </c>
      <c r="CR90" s="176" t="s">
        <v>1143</v>
      </c>
      <c r="CS90" s="176" t="s">
        <v>21</v>
      </c>
      <c r="CT90" s="176">
        <v>2</v>
      </c>
      <c r="CU90" s="176" t="s">
        <v>1144</v>
      </c>
      <c r="CV90" s="176" t="s">
        <v>1143</v>
      </c>
      <c r="CW90" s="173">
        <v>43606</v>
      </c>
      <c r="CX90" s="183" t="s">
        <v>6386</v>
      </c>
      <c r="CY90" s="180">
        <v>19466000</v>
      </c>
      <c r="CZ90" s="180" t="s">
        <v>2868</v>
      </c>
      <c r="DA90" s="180" t="s">
        <v>59</v>
      </c>
      <c r="DB90" s="180">
        <v>3</v>
      </c>
      <c r="DC90" s="180" t="s">
        <v>6387</v>
      </c>
      <c r="DD90" s="180" t="s">
        <v>2868</v>
      </c>
      <c r="DE90" s="186">
        <v>44522</v>
      </c>
      <c r="DF90" s="182" t="s">
        <v>6388</v>
      </c>
      <c r="DG90" s="172">
        <v>67417000</v>
      </c>
      <c r="DH90" s="176" t="s">
        <v>2868</v>
      </c>
      <c r="DI90" s="176" t="s">
        <v>59</v>
      </c>
      <c r="DJ90" s="176">
        <v>3</v>
      </c>
      <c r="DK90" s="176" t="s">
        <v>6387</v>
      </c>
      <c r="DL90" s="176" t="s">
        <v>2868</v>
      </c>
      <c r="DM90" s="173">
        <v>44522</v>
      </c>
      <c r="DN90" s="183" t="s">
        <v>6389</v>
      </c>
      <c r="DO90" s="180">
        <v>10751000</v>
      </c>
      <c r="DP90" s="183" t="s">
        <v>2868</v>
      </c>
      <c r="DQ90" s="183" t="s">
        <v>59</v>
      </c>
      <c r="DR90" s="183">
        <v>3</v>
      </c>
      <c r="DS90" s="183" t="s">
        <v>6387</v>
      </c>
      <c r="DT90" s="183" t="s">
        <v>2868</v>
      </c>
      <c r="DU90" s="184">
        <v>44522</v>
      </c>
      <c r="DV90" s="182" t="s">
        <v>6390</v>
      </c>
      <c r="DW90" s="172">
        <v>3421000</v>
      </c>
      <c r="DX90" s="176" t="s">
        <v>2868</v>
      </c>
      <c r="DY90" s="176" t="s">
        <v>59</v>
      </c>
      <c r="DZ90" s="176">
        <v>3</v>
      </c>
      <c r="EA90" s="176" t="s">
        <v>6387</v>
      </c>
      <c r="EB90" s="176" t="s">
        <v>2868</v>
      </c>
      <c r="EC90" s="173">
        <v>44522</v>
      </c>
      <c r="ED90" s="183" t="s">
        <v>6391</v>
      </c>
      <c r="EE90" s="180">
        <v>9975000</v>
      </c>
      <c r="EF90" s="183" t="s">
        <v>2868</v>
      </c>
      <c r="EG90" s="183" t="s">
        <v>59</v>
      </c>
      <c r="EH90" s="183">
        <v>3</v>
      </c>
      <c r="EI90" s="183" t="s">
        <v>6387</v>
      </c>
      <c r="EJ90" s="183" t="s">
        <v>2868</v>
      </c>
      <c r="EK90" s="184">
        <v>44522</v>
      </c>
      <c r="EL90" s="182" t="s">
        <v>6392</v>
      </c>
      <c r="EM90" s="172">
        <v>6070000</v>
      </c>
      <c r="EN90" s="176" t="s">
        <v>2868</v>
      </c>
      <c r="EO90" s="176" t="s">
        <v>59</v>
      </c>
      <c r="EP90" s="176">
        <v>3</v>
      </c>
      <c r="EQ90" s="176" t="s">
        <v>6387</v>
      </c>
      <c r="ER90" s="176" t="s">
        <v>2868</v>
      </c>
      <c r="ES90" s="173">
        <v>44522</v>
      </c>
      <c r="ET90" s="183" t="s">
        <v>2319</v>
      </c>
      <c r="EU90" s="183">
        <v>3043</v>
      </c>
      <c r="EV90" s="183" t="s">
        <v>2317</v>
      </c>
      <c r="EW90" s="183" t="s">
        <v>59</v>
      </c>
      <c r="EX90" s="183">
        <v>3</v>
      </c>
      <c r="EY90" s="183" t="s">
        <v>2318</v>
      </c>
      <c r="EZ90" s="183" t="s">
        <v>2317</v>
      </c>
      <c r="FA90" s="184">
        <v>44165</v>
      </c>
      <c r="FB90" s="182" t="s">
        <v>1148</v>
      </c>
      <c r="FC90" s="176">
        <v>5</v>
      </c>
      <c r="FD90" s="176" t="s">
        <v>1143</v>
      </c>
      <c r="FE90" s="176" t="s">
        <v>21</v>
      </c>
      <c r="FF90" s="176">
        <v>2</v>
      </c>
      <c r="FG90" s="176" t="s">
        <v>1147</v>
      </c>
      <c r="FH90" s="176" t="s">
        <v>1143</v>
      </c>
      <c r="FI90" s="173">
        <v>43606</v>
      </c>
      <c r="FJ90" s="182" t="s">
        <v>7817</v>
      </c>
      <c r="FK90" s="183" t="e">
        <v>#N/A</v>
      </c>
      <c r="FL90" s="183" t="e">
        <v>#N/A</v>
      </c>
      <c r="FM90" s="183" t="e">
        <v>#N/A</v>
      </c>
      <c r="FN90" s="183" t="e">
        <v>#N/A</v>
      </c>
      <c r="FO90" s="183" t="e">
        <v>#N/A</v>
      </c>
      <c r="FP90" s="180" t="e">
        <v>#N/A</v>
      </c>
      <c r="FQ90" s="181" t="e">
        <v>#N/A</v>
      </c>
      <c r="FR90" s="182" t="s">
        <v>2034</v>
      </c>
      <c r="FS90" s="176" t="s">
        <v>14</v>
      </c>
      <c r="FT90" s="176" t="s">
        <v>14</v>
      </c>
      <c r="FU90" s="176" t="s">
        <v>14</v>
      </c>
      <c r="FV90" s="176" t="s">
        <v>14</v>
      </c>
      <c r="FW90" s="176" t="s">
        <v>14</v>
      </c>
      <c r="FX90" s="176" t="s">
        <v>14</v>
      </c>
      <c r="FY90" s="173">
        <v>44015</v>
      </c>
      <c r="FZ90" s="183" t="s">
        <v>4199</v>
      </c>
      <c r="GA90" s="183">
        <v>1</v>
      </c>
      <c r="GB90" s="183" t="s">
        <v>3205</v>
      </c>
      <c r="GC90" s="183" t="s">
        <v>21</v>
      </c>
      <c r="GD90" s="183">
        <v>2</v>
      </c>
      <c r="GE90" s="183" t="s">
        <v>14</v>
      </c>
      <c r="GF90" s="183" t="s">
        <v>14</v>
      </c>
      <c r="GG90" s="184">
        <v>44358</v>
      </c>
      <c r="GH90" s="182" t="s">
        <v>4205</v>
      </c>
      <c r="GI90" s="176">
        <v>3</v>
      </c>
      <c r="GJ90" s="176" t="s">
        <v>3205</v>
      </c>
      <c r="GK90" s="176" t="s">
        <v>21</v>
      </c>
      <c r="GL90" s="176">
        <v>2</v>
      </c>
      <c r="GM90" s="176" t="s">
        <v>14</v>
      </c>
      <c r="GN90" s="176" t="s">
        <v>14</v>
      </c>
      <c r="GO90" s="173">
        <v>44358</v>
      </c>
      <c r="GP90" s="183" t="s">
        <v>4200</v>
      </c>
      <c r="GQ90" s="183">
        <v>2</v>
      </c>
      <c r="GR90" s="183" t="s">
        <v>3205</v>
      </c>
      <c r="GS90" s="183" t="s">
        <v>21</v>
      </c>
      <c r="GT90" s="183">
        <v>2</v>
      </c>
      <c r="GU90" s="183" t="s">
        <v>14</v>
      </c>
      <c r="GV90" s="183" t="s">
        <v>14</v>
      </c>
      <c r="GW90" s="184">
        <v>44358</v>
      </c>
      <c r="GX90" s="182" t="s">
        <v>4206</v>
      </c>
      <c r="GY90" s="176">
        <v>3</v>
      </c>
      <c r="GZ90" s="176" t="s">
        <v>3205</v>
      </c>
      <c r="HA90" s="176" t="s">
        <v>21</v>
      </c>
      <c r="HB90" s="176">
        <v>2</v>
      </c>
      <c r="HC90" s="176" t="s">
        <v>14</v>
      </c>
      <c r="HD90" s="176" t="s">
        <v>14</v>
      </c>
      <c r="HE90" s="173">
        <v>44358</v>
      </c>
      <c r="HF90" s="183" t="s">
        <v>4198</v>
      </c>
      <c r="HG90" s="183">
        <v>3</v>
      </c>
      <c r="HH90" s="183" t="s">
        <v>3205</v>
      </c>
      <c r="HI90" s="183" t="s">
        <v>21</v>
      </c>
      <c r="HJ90" s="183">
        <v>2</v>
      </c>
      <c r="HK90" s="183" t="s">
        <v>14</v>
      </c>
      <c r="HL90" s="183" t="s">
        <v>14</v>
      </c>
      <c r="HM90" s="184">
        <v>44358</v>
      </c>
      <c r="HN90" s="182" t="s">
        <v>4204</v>
      </c>
      <c r="HO90" s="176">
        <v>3</v>
      </c>
      <c r="HP90" s="176" t="s">
        <v>3205</v>
      </c>
      <c r="HQ90" s="176" t="s">
        <v>21</v>
      </c>
      <c r="HR90" s="176">
        <v>2</v>
      </c>
      <c r="HS90" s="176" t="s">
        <v>14</v>
      </c>
      <c r="HT90" s="176" t="s">
        <v>14</v>
      </c>
      <c r="HU90" s="173">
        <v>44358</v>
      </c>
      <c r="HV90" s="183" t="s">
        <v>4201</v>
      </c>
      <c r="HW90" s="183">
        <v>3</v>
      </c>
      <c r="HX90" s="183" t="s">
        <v>3205</v>
      </c>
      <c r="HY90" s="183" t="s">
        <v>21</v>
      </c>
      <c r="HZ90" s="183">
        <v>2</v>
      </c>
      <c r="IA90" s="183" t="s">
        <v>14</v>
      </c>
      <c r="IB90" s="183" t="s">
        <v>14</v>
      </c>
      <c r="IC90" s="184">
        <v>44358</v>
      </c>
      <c r="ID90" s="182" t="s">
        <v>4203</v>
      </c>
      <c r="IE90" s="176">
        <v>3</v>
      </c>
      <c r="IF90" s="176" t="s">
        <v>3205</v>
      </c>
      <c r="IG90" s="176" t="s">
        <v>21</v>
      </c>
      <c r="IH90" s="176">
        <v>2</v>
      </c>
      <c r="II90" s="176" t="s">
        <v>14</v>
      </c>
      <c r="IJ90" s="176" t="s">
        <v>14</v>
      </c>
      <c r="IK90" s="173">
        <v>44358</v>
      </c>
      <c r="IL90" s="183" t="s">
        <v>4202</v>
      </c>
      <c r="IM90" s="183">
        <v>3</v>
      </c>
      <c r="IN90" s="183" t="s">
        <v>3205</v>
      </c>
      <c r="IO90" s="183" t="s">
        <v>21</v>
      </c>
      <c r="IP90" s="183">
        <v>2</v>
      </c>
      <c r="IQ90" s="183" t="s">
        <v>14</v>
      </c>
      <c r="IR90" s="183" t="s">
        <v>14</v>
      </c>
      <c r="IS90" s="184">
        <v>44358</v>
      </c>
    </row>
    <row r="91" spans="1:253" s="276" customFormat="1" ht="12.75" customHeight="1" x14ac:dyDescent="0.25">
      <c r="A91" s="276" t="s">
        <v>1122</v>
      </c>
      <c r="B91" s="276" t="s">
        <v>7556</v>
      </c>
      <c r="C91" s="276" t="s">
        <v>1123</v>
      </c>
      <c r="D91" s="276" t="s">
        <v>1124</v>
      </c>
      <c r="E91" s="276" t="s">
        <v>7569</v>
      </c>
      <c r="F91" s="276" t="s">
        <v>5214</v>
      </c>
      <c r="G91" s="171">
        <v>95232000</v>
      </c>
      <c r="H91" s="172" t="s">
        <v>5212</v>
      </c>
      <c r="I91" s="172" t="s">
        <v>41</v>
      </c>
      <c r="J91" s="172">
        <v>1</v>
      </c>
      <c r="K91" s="172" t="s">
        <v>5213</v>
      </c>
      <c r="L91" s="172" t="s">
        <v>5212</v>
      </c>
      <c r="M91" s="173">
        <v>44454</v>
      </c>
      <c r="N91" s="182" t="s">
        <v>5216</v>
      </c>
      <c r="O91" s="174">
        <v>180868</v>
      </c>
      <c r="P91" s="174" t="s">
        <v>5212</v>
      </c>
      <c r="Q91" s="174" t="s">
        <v>21</v>
      </c>
      <c r="R91" s="174">
        <v>2</v>
      </c>
      <c r="S91" s="174" t="s">
        <v>5215</v>
      </c>
      <c r="T91" s="174" t="s">
        <v>5212</v>
      </c>
      <c r="U91" s="175">
        <v>44454</v>
      </c>
      <c r="V91" s="182" t="s">
        <v>6366</v>
      </c>
      <c r="W91" s="172">
        <v>38040000</v>
      </c>
      <c r="X91" s="172" t="s">
        <v>5212</v>
      </c>
      <c r="Y91" s="172" t="s">
        <v>59</v>
      </c>
      <c r="Z91" s="172">
        <v>3</v>
      </c>
      <c r="AA91" s="172" t="s">
        <v>6365</v>
      </c>
      <c r="AB91" s="172" t="s">
        <v>5212</v>
      </c>
      <c r="AC91" s="173">
        <v>44522</v>
      </c>
      <c r="AD91" s="182" t="s">
        <v>6368</v>
      </c>
      <c r="AE91" s="180">
        <v>6030000</v>
      </c>
      <c r="AF91" s="180" t="s">
        <v>5212</v>
      </c>
      <c r="AG91" s="180" t="s">
        <v>59</v>
      </c>
      <c r="AH91" s="180">
        <v>3</v>
      </c>
      <c r="AI91" s="180" t="s">
        <v>6367</v>
      </c>
      <c r="AJ91" s="180" t="s">
        <v>5212</v>
      </c>
      <c r="AK91" s="181">
        <v>44522</v>
      </c>
      <c r="AL91" s="182" t="s">
        <v>6370</v>
      </c>
      <c r="AM91" s="172">
        <v>4230000</v>
      </c>
      <c r="AN91" s="172" t="s">
        <v>5212</v>
      </c>
      <c r="AO91" s="172" t="s">
        <v>59</v>
      </c>
      <c r="AP91" s="172">
        <v>3</v>
      </c>
      <c r="AQ91" s="172" t="s">
        <v>6369</v>
      </c>
      <c r="AR91" s="172" t="s">
        <v>5212</v>
      </c>
      <c r="AS91" s="173">
        <v>44522</v>
      </c>
      <c r="AT91" s="183" t="s">
        <v>1131</v>
      </c>
      <c r="AU91" s="180" t="s">
        <v>14</v>
      </c>
      <c r="AV91" s="180" t="s">
        <v>14</v>
      </c>
      <c r="AW91" s="180" t="s">
        <v>14</v>
      </c>
      <c r="AX91" s="180" t="s">
        <v>14</v>
      </c>
      <c r="AY91" s="180" t="s">
        <v>14</v>
      </c>
      <c r="AZ91" s="180" t="s">
        <v>14</v>
      </c>
      <c r="BA91" s="181">
        <v>43603</v>
      </c>
      <c r="BB91" s="182" t="s">
        <v>1130</v>
      </c>
      <c r="BC91" s="172" t="s">
        <v>14</v>
      </c>
      <c r="BD91" s="172" t="s">
        <v>14</v>
      </c>
      <c r="BE91" s="172" t="s">
        <v>14</v>
      </c>
      <c r="BF91" s="172" t="s">
        <v>14</v>
      </c>
      <c r="BG91" s="172" t="s">
        <v>14</v>
      </c>
      <c r="BH91" s="172" t="s">
        <v>14</v>
      </c>
      <c r="BI91" s="173">
        <v>43603</v>
      </c>
      <c r="BJ91" s="183" t="s">
        <v>6372</v>
      </c>
      <c r="BK91" s="183">
        <v>73</v>
      </c>
      <c r="BL91" s="183" t="s">
        <v>5212</v>
      </c>
      <c r="BM91" s="183" t="s">
        <v>59</v>
      </c>
      <c r="BN91" s="183">
        <v>3</v>
      </c>
      <c r="BO91" s="183" t="s">
        <v>6371</v>
      </c>
      <c r="BP91" s="180" t="s">
        <v>5212</v>
      </c>
      <c r="BQ91" s="184">
        <v>44522</v>
      </c>
      <c r="BR91" s="182" t="s">
        <v>1125</v>
      </c>
      <c r="BS91" s="176" t="s">
        <v>14</v>
      </c>
      <c r="BT91" s="176" t="s">
        <v>14</v>
      </c>
      <c r="BU91" s="176" t="s">
        <v>14</v>
      </c>
      <c r="BV91" s="176" t="s">
        <v>14</v>
      </c>
      <c r="BW91" s="176" t="s">
        <v>14</v>
      </c>
      <c r="BX91" s="176" t="s">
        <v>14</v>
      </c>
      <c r="BY91" s="173">
        <v>43603</v>
      </c>
      <c r="BZ91" s="183" t="s">
        <v>1126</v>
      </c>
      <c r="CA91" s="183" t="s">
        <v>14</v>
      </c>
      <c r="CB91" s="183" t="s">
        <v>14</v>
      </c>
      <c r="CC91" s="183" t="s">
        <v>14</v>
      </c>
      <c r="CD91" s="183" t="s">
        <v>14</v>
      </c>
      <c r="CE91" s="183" t="s">
        <v>14</v>
      </c>
      <c r="CF91" s="183" t="s">
        <v>14</v>
      </c>
      <c r="CG91" s="184">
        <v>43603</v>
      </c>
      <c r="CH91" s="182" t="s">
        <v>7818</v>
      </c>
      <c r="CI91" s="183" t="e">
        <v>#N/A</v>
      </c>
      <c r="CJ91" s="183" t="e">
        <v>#N/A</v>
      </c>
      <c r="CK91" s="183" t="e">
        <v>#N/A</v>
      </c>
      <c r="CL91" s="183" t="e">
        <v>#N/A</v>
      </c>
      <c r="CM91" s="183" t="e">
        <v>#N/A</v>
      </c>
      <c r="CN91" s="183" t="e">
        <v>#N/A</v>
      </c>
      <c r="CO91" s="185" t="e">
        <v>#N/A</v>
      </c>
      <c r="CP91" s="183" t="s">
        <v>1129</v>
      </c>
      <c r="CQ91" s="176" t="s">
        <v>14</v>
      </c>
      <c r="CR91" s="176" t="s">
        <v>14</v>
      </c>
      <c r="CS91" s="176" t="s">
        <v>14</v>
      </c>
      <c r="CT91" s="176" t="s">
        <v>14</v>
      </c>
      <c r="CU91" s="176" t="s">
        <v>14</v>
      </c>
      <c r="CV91" s="176" t="s">
        <v>14</v>
      </c>
      <c r="CW91" s="173">
        <v>43603</v>
      </c>
      <c r="CX91" s="183" t="s">
        <v>6373</v>
      </c>
      <c r="CY91" s="180">
        <v>2437000</v>
      </c>
      <c r="CZ91" s="180" t="s">
        <v>5212</v>
      </c>
      <c r="DA91" s="180" t="s">
        <v>21</v>
      </c>
      <c r="DB91" s="180">
        <v>2</v>
      </c>
      <c r="DC91" s="180" t="s">
        <v>6374</v>
      </c>
      <c r="DD91" s="180" t="s">
        <v>5212</v>
      </c>
      <c r="DE91" s="186">
        <v>44522</v>
      </c>
      <c r="DF91" s="182" t="s">
        <v>6375</v>
      </c>
      <c r="DG91" s="172">
        <v>32010000</v>
      </c>
      <c r="DH91" s="176" t="s">
        <v>5212</v>
      </c>
      <c r="DI91" s="176" t="s">
        <v>21</v>
      </c>
      <c r="DJ91" s="176">
        <v>2</v>
      </c>
      <c r="DK91" s="176" t="s">
        <v>6374</v>
      </c>
      <c r="DL91" s="176" t="s">
        <v>5212</v>
      </c>
      <c r="DM91" s="173">
        <v>44522</v>
      </c>
      <c r="DN91" s="183" t="s">
        <v>6376</v>
      </c>
      <c r="DO91" s="180">
        <v>3592000</v>
      </c>
      <c r="DP91" s="183" t="s">
        <v>5212</v>
      </c>
      <c r="DQ91" s="183" t="s">
        <v>21</v>
      </c>
      <c r="DR91" s="183">
        <v>2</v>
      </c>
      <c r="DS91" s="183" t="s">
        <v>6374</v>
      </c>
      <c r="DT91" s="183" t="s">
        <v>5212</v>
      </c>
      <c r="DU91" s="184">
        <v>44522</v>
      </c>
      <c r="DV91" s="182" t="s">
        <v>6377</v>
      </c>
      <c r="DW91" s="172">
        <v>1697000</v>
      </c>
      <c r="DX91" s="176" t="s">
        <v>5212</v>
      </c>
      <c r="DY91" s="176" t="s">
        <v>21</v>
      </c>
      <c r="DZ91" s="176">
        <v>2</v>
      </c>
      <c r="EA91" s="176" t="s">
        <v>6374</v>
      </c>
      <c r="EB91" s="176" t="s">
        <v>5212</v>
      </c>
      <c r="EC91" s="173">
        <v>44522</v>
      </c>
      <c r="ED91" s="183" t="s">
        <v>6378</v>
      </c>
      <c r="EE91" s="180">
        <v>740000</v>
      </c>
      <c r="EF91" s="183" t="s">
        <v>5212</v>
      </c>
      <c r="EG91" s="183" t="s">
        <v>21</v>
      </c>
      <c r="EH91" s="183">
        <v>2</v>
      </c>
      <c r="EI91" s="183" t="s">
        <v>6374</v>
      </c>
      <c r="EJ91" s="183" t="s">
        <v>5212</v>
      </c>
      <c r="EK91" s="184">
        <v>44522</v>
      </c>
      <c r="EL91" s="182" t="s">
        <v>6379</v>
      </c>
      <c r="EM91" s="172">
        <v>0</v>
      </c>
      <c r="EN91" s="176" t="s">
        <v>5212</v>
      </c>
      <c r="EO91" s="176" t="s">
        <v>21</v>
      </c>
      <c r="EP91" s="176">
        <v>2</v>
      </c>
      <c r="EQ91" s="176" t="s">
        <v>6374</v>
      </c>
      <c r="ER91" s="176" t="s">
        <v>5212</v>
      </c>
      <c r="ES91" s="173">
        <v>44522</v>
      </c>
      <c r="ET91" s="183" t="s">
        <v>2330</v>
      </c>
      <c r="EU91" s="183">
        <v>26</v>
      </c>
      <c r="EV91" s="183" t="s">
        <v>2327</v>
      </c>
      <c r="EW91" s="183" t="s">
        <v>59</v>
      </c>
      <c r="EX91" s="183">
        <v>3</v>
      </c>
      <c r="EY91" s="183" t="s">
        <v>2329</v>
      </c>
      <c r="EZ91" s="183" t="s">
        <v>2328</v>
      </c>
      <c r="FA91" s="184">
        <v>44182</v>
      </c>
      <c r="FB91" s="182" t="s">
        <v>1128</v>
      </c>
      <c r="FC91" s="176">
        <v>2</v>
      </c>
      <c r="FD91" s="176" t="s">
        <v>14</v>
      </c>
      <c r="FE91" s="176" t="s">
        <v>14</v>
      </c>
      <c r="FF91" s="176" t="s">
        <v>14</v>
      </c>
      <c r="FG91" s="176" t="s">
        <v>1127</v>
      </c>
      <c r="FH91" s="176" t="s">
        <v>14</v>
      </c>
      <c r="FI91" s="173">
        <v>43603</v>
      </c>
      <c r="FJ91" s="182" t="s">
        <v>1132</v>
      </c>
      <c r="FK91" s="183" t="s">
        <v>14</v>
      </c>
      <c r="FL91" s="183" t="s">
        <v>14</v>
      </c>
      <c r="FM91" s="183" t="s">
        <v>14</v>
      </c>
      <c r="FN91" s="183" t="s">
        <v>14</v>
      </c>
      <c r="FO91" s="183" t="s">
        <v>14</v>
      </c>
      <c r="FP91" s="180" t="s">
        <v>14</v>
      </c>
      <c r="FQ91" s="181">
        <v>43603</v>
      </c>
      <c r="FR91" s="182" t="s">
        <v>1133</v>
      </c>
      <c r="FS91" s="176" t="s">
        <v>14</v>
      </c>
      <c r="FT91" s="176" t="s">
        <v>14</v>
      </c>
      <c r="FU91" s="176" t="s">
        <v>14</v>
      </c>
      <c r="FV91" s="176" t="s">
        <v>14</v>
      </c>
      <c r="FW91" s="176" t="s">
        <v>14</v>
      </c>
      <c r="FX91" s="176" t="s">
        <v>14</v>
      </c>
      <c r="FY91" s="173">
        <v>43603</v>
      </c>
      <c r="FZ91" s="183" t="s">
        <v>4208</v>
      </c>
      <c r="GA91" s="183">
        <v>1</v>
      </c>
      <c r="GB91" s="183" t="s">
        <v>3205</v>
      </c>
      <c r="GC91" s="183" t="s">
        <v>21</v>
      </c>
      <c r="GD91" s="183">
        <v>2</v>
      </c>
      <c r="GE91" s="183" t="s">
        <v>14</v>
      </c>
      <c r="GF91" s="183" t="s">
        <v>14</v>
      </c>
      <c r="GG91" s="184">
        <v>44358</v>
      </c>
      <c r="GH91" s="182" t="s">
        <v>4214</v>
      </c>
      <c r="GI91" s="176">
        <v>0</v>
      </c>
      <c r="GJ91" s="176" t="s">
        <v>3205</v>
      </c>
      <c r="GK91" s="176" t="s">
        <v>21</v>
      </c>
      <c r="GL91" s="176">
        <v>2</v>
      </c>
      <c r="GM91" s="176" t="s">
        <v>14</v>
      </c>
      <c r="GN91" s="176" t="s">
        <v>14</v>
      </c>
      <c r="GO91" s="173">
        <v>44358</v>
      </c>
      <c r="GP91" s="183" t="s">
        <v>4209</v>
      </c>
      <c r="GQ91" s="183">
        <v>2</v>
      </c>
      <c r="GR91" s="183" t="s">
        <v>3205</v>
      </c>
      <c r="GS91" s="183" t="s">
        <v>21</v>
      </c>
      <c r="GT91" s="183">
        <v>2</v>
      </c>
      <c r="GU91" s="183" t="s">
        <v>14</v>
      </c>
      <c r="GV91" s="183" t="s">
        <v>14</v>
      </c>
      <c r="GW91" s="184">
        <v>44358</v>
      </c>
      <c r="GX91" s="182" t="s">
        <v>4215</v>
      </c>
      <c r="GY91" s="176">
        <v>0</v>
      </c>
      <c r="GZ91" s="176" t="s">
        <v>3205</v>
      </c>
      <c r="HA91" s="176" t="s">
        <v>21</v>
      </c>
      <c r="HB91" s="176">
        <v>2</v>
      </c>
      <c r="HC91" s="176" t="s">
        <v>14</v>
      </c>
      <c r="HD91" s="176" t="s">
        <v>14</v>
      </c>
      <c r="HE91" s="173">
        <v>44358</v>
      </c>
      <c r="HF91" s="183" t="s">
        <v>4207</v>
      </c>
      <c r="HG91" s="183">
        <v>2</v>
      </c>
      <c r="HH91" s="183" t="s">
        <v>3205</v>
      </c>
      <c r="HI91" s="183" t="s">
        <v>21</v>
      </c>
      <c r="HJ91" s="183">
        <v>2</v>
      </c>
      <c r="HK91" s="183" t="s">
        <v>14</v>
      </c>
      <c r="HL91" s="183" t="s">
        <v>14</v>
      </c>
      <c r="HM91" s="184">
        <v>44358</v>
      </c>
      <c r="HN91" s="182" t="s">
        <v>4213</v>
      </c>
      <c r="HO91" s="176">
        <v>3</v>
      </c>
      <c r="HP91" s="176" t="s">
        <v>3205</v>
      </c>
      <c r="HQ91" s="176" t="s">
        <v>21</v>
      </c>
      <c r="HR91" s="176">
        <v>2</v>
      </c>
      <c r="HS91" s="176" t="s">
        <v>14</v>
      </c>
      <c r="HT91" s="176" t="s">
        <v>14</v>
      </c>
      <c r="HU91" s="173">
        <v>44358</v>
      </c>
      <c r="HV91" s="183" t="s">
        <v>4210</v>
      </c>
      <c r="HW91" s="183">
        <v>1</v>
      </c>
      <c r="HX91" s="183" t="s">
        <v>3205</v>
      </c>
      <c r="HY91" s="183" t="s">
        <v>21</v>
      </c>
      <c r="HZ91" s="183">
        <v>2</v>
      </c>
      <c r="IA91" s="183" t="s">
        <v>14</v>
      </c>
      <c r="IB91" s="183" t="s">
        <v>14</v>
      </c>
      <c r="IC91" s="184">
        <v>44358</v>
      </c>
      <c r="ID91" s="182" t="s">
        <v>4212</v>
      </c>
      <c r="IE91" s="176">
        <v>3</v>
      </c>
      <c r="IF91" s="176" t="s">
        <v>3205</v>
      </c>
      <c r="IG91" s="176" t="s">
        <v>21</v>
      </c>
      <c r="IH91" s="176">
        <v>2</v>
      </c>
      <c r="II91" s="176" t="s">
        <v>14</v>
      </c>
      <c r="IJ91" s="176" t="s">
        <v>14</v>
      </c>
      <c r="IK91" s="173">
        <v>44358</v>
      </c>
      <c r="IL91" s="183" t="s">
        <v>4211</v>
      </c>
      <c r="IM91" s="183">
        <v>0</v>
      </c>
      <c r="IN91" s="183" t="s">
        <v>3205</v>
      </c>
      <c r="IO91" s="183" t="s">
        <v>21</v>
      </c>
      <c r="IP91" s="183">
        <v>2</v>
      </c>
      <c r="IQ91" s="183" t="s">
        <v>14</v>
      </c>
      <c r="IR91" s="183" t="s">
        <v>14</v>
      </c>
      <c r="IS91" s="184">
        <v>44358</v>
      </c>
    </row>
    <row r="92" spans="1:253" s="276" customFormat="1" ht="12.75" customHeight="1" x14ac:dyDescent="0.25">
      <c r="A92" s="276" t="s">
        <v>1031</v>
      </c>
      <c r="B92" s="276" t="s">
        <v>7556</v>
      </c>
      <c r="C92" s="276" t="s">
        <v>1032</v>
      </c>
      <c r="D92" s="276" t="s">
        <v>1033</v>
      </c>
      <c r="E92" s="276" t="s">
        <v>7572</v>
      </c>
      <c r="F92" s="276" t="s">
        <v>1876</v>
      </c>
      <c r="G92" s="171">
        <v>121936000</v>
      </c>
      <c r="H92" s="172" t="s">
        <v>1873</v>
      </c>
      <c r="I92" s="172" t="s">
        <v>41</v>
      </c>
      <c r="J92" s="172">
        <v>1</v>
      </c>
      <c r="K92" s="172" t="s">
        <v>1875</v>
      </c>
      <c r="L92" s="172" t="s">
        <v>1874</v>
      </c>
      <c r="M92" s="173">
        <v>43950</v>
      </c>
      <c r="N92" s="182" t="s">
        <v>1041</v>
      </c>
      <c r="O92" s="174" t="s">
        <v>14</v>
      </c>
      <c r="P92" s="174" t="s">
        <v>14</v>
      </c>
      <c r="Q92" s="174" t="s">
        <v>14</v>
      </c>
      <c r="R92" s="174" t="s">
        <v>14</v>
      </c>
      <c r="S92" s="174" t="s">
        <v>14</v>
      </c>
      <c r="T92" s="174" t="s">
        <v>14</v>
      </c>
      <c r="U92" s="175">
        <v>43581</v>
      </c>
      <c r="V92" s="182" t="s">
        <v>1046</v>
      </c>
      <c r="W92" s="172" t="s">
        <v>14</v>
      </c>
      <c r="X92" s="172" t="s">
        <v>14</v>
      </c>
      <c r="Y92" s="172" t="s">
        <v>14</v>
      </c>
      <c r="Z92" s="172" t="s">
        <v>14</v>
      </c>
      <c r="AA92" s="172" t="s">
        <v>14</v>
      </c>
      <c r="AB92" s="172" t="s">
        <v>14</v>
      </c>
      <c r="AC92" s="173">
        <v>43581</v>
      </c>
      <c r="AD92" s="182" t="s">
        <v>1044</v>
      </c>
      <c r="AE92" s="180" t="s">
        <v>14</v>
      </c>
      <c r="AF92" s="180" t="s">
        <v>14</v>
      </c>
      <c r="AG92" s="180" t="s">
        <v>14</v>
      </c>
      <c r="AH92" s="180" t="s">
        <v>14</v>
      </c>
      <c r="AI92" s="180" t="s">
        <v>14</v>
      </c>
      <c r="AJ92" s="180" t="s">
        <v>14</v>
      </c>
      <c r="AK92" s="181">
        <v>43581</v>
      </c>
      <c r="AL92" s="182" t="s">
        <v>1045</v>
      </c>
      <c r="AM92" s="172" t="s">
        <v>14</v>
      </c>
      <c r="AN92" s="172" t="s">
        <v>14</v>
      </c>
      <c r="AO92" s="172" t="s">
        <v>14</v>
      </c>
      <c r="AP92" s="172" t="s">
        <v>14</v>
      </c>
      <c r="AQ92" s="172" t="s">
        <v>14</v>
      </c>
      <c r="AR92" s="172" t="s">
        <v>14</v>
      </c>
      <c r="AS92" s="173">
        <v>43581</v>
      </c>
      <c r="AT92" s="183" t="s">
        <v>1040</v>
      </c>
      <c r="AU92" s="180" t="s">
        <v>14</v>
      </c>
      <c r="AV92" s="180" t="s">
        <v>14</v>
      </c>
      <c r="AW92" s="180" t="s">
        <v>14</v>
      </c>
      <c r="AX92" s="180" t="s">
        <v>14</v>
      </c>
      <c r="AY92" s="180" t="s">
        <v>14</v>
      </c>
      <c r="AZ92" s="180" t="s">
        <v>14</v>
      </c>
      <c r="BA92" s="181">
        <v>43581</v>
      </c>
      <c r="BB92" s="182" t="s">
        <v>1039</v>
      </c>
      <c r="BC92" s="172" t="s">
        <v>14</v>
      </c>
      <c r="BD92" s="172" t="s">
        <v>14</v>
      </c>
      <c r="BE92" s="172" t="s">
        <v>14</v>
      </c>
      <c r="BF92" s="172" t="s">
        <v>14</v>
      </c>
      <c r="BG92" s="172" t="s">
        <v>14</v>
      </c>
      <c r="BH92" s="172" t="s">
        <v>14</v>
      </c>
      <c r="BI92" s="173">
        <v>43581</v>
      </c>
      <c r="BJ92" s="183" t="s">
        <v>3138</v>
      </c>
      <c r="BK92" s="183">
        <v>604</v>
      </c>
      <c r="BL92" s="183" t="s">
        <v>3135</v>
      </c>
      <c r="BM92" s="183" t="s">
        <v>21</v>
      </c>
      <c r="BN92" s="183">
        <v>2</v>
      </c>
      <c r="BO92" s="183" t="s">
        <v>3137</v>
      </c>
      <c r="BP92" s="180" t="s">
        <v>3136</v>
      </c>
      <c r="BQ92" s="184">
        <v>44286</v>
      </c>
      <c r="BR92" s="182" t="s">
        <v>1034</v>
      </c>
      <c r="BS92" s="176" t="s">
        <v>14</v>
      </c>
      <c r="BT92" s="176" t="s">
        <v>14</v>
      </c>
      <c r="BU92" s="176" t="s">
        <v>14</v>
      </c>
      <c r="BV92" s="176" t="s">
        <v>14</v>
      </c>
      <c r="BW92" s="176" t="s">
        <v>14</v>
      </c>
      <c r="BX92" s="176" t="s">
        <v>14</v>
      </c>
      <c r="BY92" s="173">
        <v>43581</v>
      </c>
      <c r="BZ92" s="183" t="s">
        <v>1035</v>
      </c>
      <c r="CA92" s="183" t="s">
        <v>14</v>
      </c>
      <c r="CB92" s="183" t="s">
        <v>14</v>
      </c>
      <c r="CC92" s="183" t="s">
        <v>14</v>
      </c>
      <c r="CD92" s="183" t="s">
        <v>14</v>
      </c>
      <c r="CE92" s="183" t="s">
        <v>14</v>
      </c>
      <c r="CF92" s="183" t="s">
        <v>14</v>
      </c>
      <c r="CG92" s="184">
        <v>43581</v>
      </c>
      <c r="CH92" s="182" t="s">
        <v>7819</v>
      </c>
      <c r="CI92" s="183" t="e">
        <v>#N/A</v>
      </c>
      <c r="CJ92" s="183" t="e">
        <v>#N/A</v>
      </c>
      <c r="CK92" s="183" t="e">
        <v>#N/A</v>
      </c>
      <c r="CL92" s="183" t="e">
        <v>#N/A</v>
      </c>
      <c r="CM92" s="183" t="e">
        <v>#N/A</v>
      </c>
      <c r="CN92" s="183" t="e">
        <v>#N/A</v>
      </c>
      <c r="CO92" s="185" t="e">
        <v>#N/A</v>
      </c>
      <c r="CP92" s="183" t="s">
        <v>1037</v>
      </c>
      <c r="CQ92" s="176" t="s">
        <v>14</v>
      </c>
      <c r="CR92" s="176" t="s">
        <v>14</v>
      </c>
      <c r="CS92" s="176" t="s">
        <v>14</v>
      </c>
      <c r="CT92" s="176" t="s">
        <v>14</v>
      </c>
      <c r="CU92" s="176" t="s">
        <v>14</v>
      </c>
      <c r="CV92" s="176" t="s">
        <v>14</v>
      </c>
      <c r="CW92" s="173">
        <v>43581</v>
      </c>
      <c r="CX92" s="183" t="s">
        <v>1049</v>
      </c>
      <c r="CY92" s="180" t="s">
        <v>14</v>
      </c>
      <c r="CZ92" s="180" t="s">
        <v>14</v>
      </c>
      <c r="DA92" s="180" t="s">
        <v>14</v>
      </c>
      <c r="DB92" s="180" t="s">
        <v>14</v>
      </c>
      <c r="DC92" s="180" t="s">
        <v>14</v>
      </c>
      <c r="DD92" s="180" t="s">
        <v>14</v>
      </c>
      <c r="DE92" s="186">
        <v>43581</v>
      </c>
      <c r="DF92" s="182" t="s">
        <v>1042</v>
      </c>
      <c r="DG92" s="172" t="s">
        <v>14</v>
      </c>
      <c r="DH92" s="176" t="s">
        <v>14</v>
      </c>
      <c r="DI92" s="176" t="s">
        <v>14</v>
      </c>
      <c r="DJ92" s="176" t="s">
        <v>14</v>
      </c>
      <c r="DK92" s="176" t="s">
        <v>14</v>
      </c>
      <c r="DL92" s="176" t="s">
        <v>14</v>
      </c>
      <c r="DM92" s="173">
        <v>43581</v>
      </c>
      <c r="DN92" s="183" t="s">
        <v>1051</v>
      </c>
      <c r="DO92" s="180" t="s">
        <v>14</v>
      </c>
      <c r="DP92" s="183" t="s">
        <v>14</v>
      </c>
      <c r="DQ92" s="183" t="s">
        <v>14</v>
      </c>
      <c r="DR92" s="183" t="s">
        <v>14</v>
      </c>
      <c r="DS92" s="183" t="s">
        <v>14</v>
      </c>
      <c r="DT92" s="183" t="s">
        <v>14</v>
      </c>
      <c r="DU92" s="184">
        <v>43581</v>
      </c>
      <c r="DV92" s="182" t="s">
        <v>1043</v>
      </c>
      <c r="DW92" s="172" t="s">
        <v>14</v>
      </c>
      <c r="DX92" s="176" t="s">
        <v>14</v>
      </c>
      <c r="DY92" s="176" t="s">
        <v>14</v>
      </c>
      <c r="DZ92" s="176" t="s">
        <v>14</v>
      </c>
      <c r="EA92" s="176" t="s">
        <v>14</v>
      </c>
      <c r="EB92" s="176" t="s">
        <v>14</v>
      </c>
      <c r="EC92" s="173">
        <v>43581</v>
      </c>
      <c r="ED92" s="183" t="s">
        <v>1050</v>
      </c>
      <c r="EE92" s="180" t="s">
        <v>14</v>
      </c>
      <c r="EF92" s="183" t="s">
        <v>14</v>
      </c>
      <c r="EG92" s="183" t="s">
        <v>14</v>
      </c>
      <c r="EH92" s="183" t="s">
        <v>14</v>
      </c>
      <c r="EI92" s="183" t="s">
        <v>14</v>
      </c>
      <c r="EJ92" s="183" t="s">
        <v>14</v>
      </c>
      <c r="EK92" s="184">
        <v>43581</v>
      </c>
      <c r="EL92" s="182" t="s">
        <v>1038</v>
      </c>
      <c r="EM92" s="172" t="s">
        <v>14</v>
      </c>
      <c r="EN92" s="176" t="s">
        <v>14</v>
      </c>
      <c r="EO92" s="176" t="s">
        <v>14</v>
      </c>
      <c r="EP92" s="176" t="s">
        <v>14</v>
      </c>
      <c r="EQ92" s="176" t="s">
        <v>14</v>
      </c>
      <c r="ER92" s="176" t="s">
        <v>14</v>
      </c>
      <c r="ES92" s="173">
        <v>43581</v>
      </c>
      <c r="ET92" s="183" t="s">
        <v>3139</v>
      </c>
      <c r="EU92" s="183">
        <v>604</v>
      </c>
      <c r="EV92" s="183" t="s">
        <v>3135</v>
      </c>
      <c r="EW92" s="183" t="s">
        <v>21</v>
      </c>
      <c r="EX92" s="183">
        <v>2</v>
      </c>
      <c r="EY92" s="183" t="s">
        <v>3137</v>
      </c>
      <c r="EZ92" s="183" t="s">
        <v>3136</v>
      </c>
      <c r="FA92" s="184">
        <v>44286</v>
      </c>
      <c r="FB92" s="182" t="s">
        <v>1036</v>
      </c>
      <c r="FC92" s="176">
        <v>2</v>
      </c>
      <c r="FD92" s="176" t="s">
        <v>14</v>
      </c>
      <c r="FE92" s="176" t="s">
        <v>41</v>
      </c>
      <c r="FF92" s="176">
        <v>1</v>
      </c>
      <c r="FG92" s="176" t="s">
        <v>983</v>
      </c>
      <c r="FH92" s="176" t="s">
        <v>14</v>
      </c>
      <c r="FI92" s="173">
        <v>43581</v>
      </c>
      <c r="FJ92" s="182" t="s">
        <v>1047</v>
      </c>
      <c r="FK92" s="183" t="s">
        <v>14</v>
      </c>
      <c r="FL92" s="183" t="s">
        <v>14</v>
      </c>
      <c r="FM92" s="183" t="s">
        <v>14</v>
      </c>
      <c r="FN92" s="183" t="s">
        <v>14</v>
      </c>
      <c r="FO92" s="183" t="s">
        <v>14</v>
      </c>
      <c r="FP92" s="180" t="s">
        <v>14</v>
      </c>
      <c r="FQ92" s="181">
        <v>43581</v>
      </c>
      <c r="FR92" s="182" t="s">
        <v>1048</v>
      </c>
      <c r="FS92" s="176" t="s">
        <v>14</v>
      </c>
      <c r="FT92" s="176" t="s">
        <v>14</v>
      </c>
      <c r="FU92" s="176" t="s">
        <v>14</v>
      </c>
      <c r="FV92" s="176" t="s">
        <v>14</v>
      </c>
      <c r="FW92" s="176" t="s">
        <v>14</v>
      </c>
      <c r="FX92" s="176" t="s">
        <v>14</v>
      </c>
      <c r="FY92" s="173">
        <v>43581</v>
      </c>
      <c r="FZ92" s="183" t="s">
        <v>4084</v>
      </c>
      <c r="GA92" s="183">
        <v>1</v>
      </c>
      <c r="GB92" s="183" t="s">
        <v>3205</v>
      </c>
      <c r="GC92" s="183" t="s">
        <v>21</v>
      </c>
      <c r="GD92" s="183">
        <v>2</v>
      </c>
      <c r="GE92" s="183" t="s">
        <v>14</v>
      </c>
      <c r="GF92" s="183" t="s">
        <v>14</v>
      </c>
      <c r="GG92" s="184">
        <v>44357</v>
      </c>
      <c r="GH92" s="182" t="s">
        <v>4090</v>
      </c>
      <c r="GI92" s="176">
        <v>3</v>
      </c>
      <c r="GJ92" s="176" t="s">
        <v>3205</v>
      </c>
      <c r="GK92" s="176" t="s">
        <v>21</v>
      </c>
      <c r="GL92" s="176">
        <v>2</v>
      </c>
      <c r="GM92" s="176" t="s">
        <v>14</v>
      </c>
      <c r="GN92" s="176" t="s">
        <v>14</v>
      </c>
      <c r="GO92" s="173">
        <v>44357</v>
      </c>
      <c r="GP92" s="183" t="s">
        <v>4085</v>
      </c>
      <c r="GQ92" s="183">
        <v>1</v>
      </c>
      <c r="GR92" s="183" t="s">
        <v>3205</v>
      </c>
      <c r="GS92" s="183" t="s">
        <v>21</v>
      </c>
      <c r="GT92" s="183">
        <v>2</v>
      </c>
      <c r="GU92" s="183" t="s">
        <v>14</v>
      </c>
      <c r="GV92" s="183" t="s">
        <v>14</v>
      </c>
      <c r="GW92" s="184">
        <v>44357</v>
      </c>
      <c r="GX92" s="182" t="s">
        <v>4091</v>
      </c>
      <c r="GY92" s="176">
        <v>0</v>
      </c>
      <c r="GZ92" s="176" t="s">
        <v>3205</v>
      </c>
      <c r="HA92" s="176" t="s">
        <v>21</v>
      </c>
      <c r="HB92" s="176">
        <v>2</v>
      </c>
      <c r="HC92" s="176" t="s">
        <v>14</v>
      </c>
      <c r="HD92" s="176" t="s">
        <v>14</v>
      </c>
      <c r="HE92" s="173">
        <v>44357</v>
      </c>
      <c r="HF92" s="183" t="s">
        <v>4083</v>
      </c>
      <c r="HG92" s="183">
        <v>2</v>
      </c>
      <c r="HH92" s="183" t="s">
        <v>3205</v>
      </c>
      <c r="HI92" s="183" t="s">
        <v>21</v>
      </c>
      <c r="HJ92" s="183">
        <v>2</v>
      </c>
      <c r="HK92" s="183" t="s">
        <v>14</v>
      </c>
      <c r="HL92" s="183" t="s">
        <v>14</v>
      </c>
      <c r="HM92" s="184">
        <v>44357</v>
      </c>
      <c r="HN92" s="182" t="s">
        <v>4089</v>
      </c>
      <c r="HO92" s="176">
        <v>3</v>
      </c>
      <c r="HP92" s="176" t="s">
        <v>3205</v>
      </c>
      <c r="HQ92" s="176" t="s">
        <v>21</v>
      </c>
      <c r="HR92" s="176">
        <v>2</v>
      </c>
      <c r="HS92" s="176" t="s">
        <v>14</v>
      </c>
      <c r="HT92" s="176" t="s">
        <v>14</v>
      </c>
      <c r="HU92" s="173">
        <v>44357</v>
      </c>
      <c r="HV92" s="183" t="s">
        <v>4086</v>
      </c>
      <c r="HW92" s="183">
        <v>1</v>
      </c>
      <c r="HX92" s="183" t="s">
        <v>3205</v>
      </c>
      <c r="HY92" s="183" t="s">
        <v>21</v>
      </c>
      <c r="HZ92" s="183">
        <v>2</v>
      </c>
      <c r="IA92" s="183" t="s">
        <v>14</v>
      </c>
      <c r="IB92" s="183" t="s">
        <v>14</v>
      </c>
      <c r="IC92" s="184">
        <v>44357</v>
      </c>
      <c r="ID92" s="182" t="s">
        <v>4088</v>
      </c>
      <c r="IE92" s="176">
        <v>1</v>
      </c>
      <c r="IF92" s="176" t="s">
        <v>3205</v>
      </c>
      <c r="IG92" s="176" t="s">
        <v>21</v>
      </c>
      <c r="IH92" s="176">
        <v>2</v>
      </c>
      <c r="II92" s="176" t="s">
        <v>14</v>
      </c>
      <c r="IJ92" s="176" t="s">
        <v>14</v>
      </c>
      <c r="IK92" s="173">
        <v>44357</v>
      </c>
      <c r="IL92" s="183" t="s">
        <v>4087</v>
      </c>
      <c r="IM92" s="183">
        <v>3</v>
      </c>
      <c r="IN92" s="183" t="s">
        <v>3205</v>
      </c>
      <c r="IO92" s="183" t="s">
        <v>21</v>
      </c>
      <c r="IP92" s="183">
        <v>2</v>
      </c>
      <c r="IQ92" s="183" t="s">
        <v>14</v>
      </c>
      <c r="IR92" s="183" t="s">
        <v>14</v>
      </c>
      <c r="IS92" s="184">
        <v>44357</v>
      </c>
    </row>
    <row r="93" spans="1:253" s="276" customFormat="1" ht="12.75" customHeight="1" x14ac:dyDescent="0.25">
      <c r="A93" s="276" t="s">
        <v>1052</v>
      </c>
      <c r="B93" s="276" t="s">
        <v>7556</v>
      </c>
      <c r="C93" s="276" t="s">
        <v>1053</v>
      </c>
      <c r="D93" s="276" t="s">
        <v>1054</v>
      </c>
      <c r="E93" s="276" t="s">
        <v>7575</v>
      </c>
      <c r="F93" s="276" t="s">
        <v>1657</v>
      </c>
      <c r="G93" s="171">
        <v>125787000</v>
      </c>
      <c r="H93" s="172" t="s">
        <v>1654</v>
      </c>
      <c r="I93" s="172" t="s">
        <v>41</v>
      </c>
      <c r="J93" s="172">
        <v>1</v>
      </c>
      <c r="K93" s="172" t="s">
        <v>1656</v>
      </c>
      <c r="L93" s="172" t="s">
        <v>1655</v>
      </c>
      <c r="M93" s="173">
        <v>43867</v>
      </c>
      <c r="N93" s="182" t="s">
        <v>1062</v>
      </c>
      <c r="O93" s="174" t="s">
        <v>14</v>
      </c>
      <c r="P93" s="174" t="s">
        <v>14</v>
      </c>
      <c r="Q93" s="174" t="s">
        <v>14</v>
      </c>
      <c r="R93" s="174" t="s">
        <v>14</v>
      </c>
      <c r="S93" s="174" t="s">
        <v>14</v>
      </c>
      <c r="T93" s="174" t="s">
        <v>14</v>
      </c>
      <c r="U93" s="175">
        <v>43581</v>
      </c>
      <c r="V93" s="182" t="s">
        <v>1067</v>
      </c>
      <c r="W93" s="172" t="s">
        <v>14</v>
      </c>
      <c r="X93" s="172" t="s">
        <v>14</v>
      </c>
      <c r="Y93" s="172" t="s">
        <v>14</v>
      </c>
      <c r="Z93" s="172" t="s">
        <v>14</v>
      </c>
      <c r="AA93" s="172" t="s">
        <v>14</v>
      </c>
      <c r="AB93" s="172" t="s">
        <v>14</v>
      </c>
      <c r="AC93" s="173">
        <v>43581</v>
      </c>
      <c r="AD93" s="182" t="s">
        <v>1065</v>
      </c>
      <c r="AE93" s="180" t="s">
        <v>14</v>
      </c>
      <c r="AF93" s="180" t="s">
        <v>14</v>
      </c>
      <c r="AG93" s="180" t="s">
        <v>14</v>
      </c>
      <c r="AH93" s="180" t="s">
        <v>14</v>
      </c>
      <c r="AI93" s="180" t="s">
        <v>14</v>
      </c>
      <c r="AJ93" s="180" t="s">
        <v>14</v>
      </c>
      <c r="AK93" s="181">
        <v>43581</v>
      </c>
      <c r="AL93" s="182" t="s">
        <v>1066</v>
      </c>
      <c r="AM93" s="172" t="s">
        <v>14</v>
      </c>
      <c r="AN93" s="172" t="s">
        <v>14</v>
      </c>
      <c r="AO93" s="172" t="s">
        <v>14</v>
      </c>
      <c r="AP93" s="172" t="s">
        <v>14</v>
      </c>
      <c r="AQ93" s="172" t="s">
        <v>14</v>
      </c>
      <c r="AR93" s="172" t="s">
        <v>14</v>
      </c>
      <c r="AS93" s="173">
        <v>43581</v>
      </c>
      <c r="AT93" s="183" t="s">
        <v>1061</v>
      </c>
      <c r="AU93" s="180" t="s">
        <v>14</v>
      </c>
      <c r="AV93" s="180" t="s">
        <v>14</v>
      </c>
      <c r="AW93" s="180" t="s">
        <v>14</v>
      </c>
      <c r="AX93" s="180" t="s">
        <v>14</v>
      </c>
      <c r="AY93" s="180" t="s">
        <v>14</v>
      </c>
      <c r="AZ93" s="180" t="s">
        <v>14</v>
      </c>
      <c r="BA93" s="181">
        <v>43581</v>
      </c>
      <c r="BB93" s="182" t="s">
        <v>1060</v>
      </c>
      <c r="BC93" s="172" t="s">
        <v>14</v>
      </c>
      <c r="BD93" s="172" t="s">
        <v>14</v>
      </c>
      <c r="BE93" s="172" t="s">
        <v>14</v>
      </c>
      <c r="BF93" s="172" t="s">
        <v>14</v>
      </c>
      <c r="BG93" s="172" t="s">
        <v>14</v>
      </c>
      <c r="BH93" s="172" t="s">
        <v>14</v>
      </c>
      <c r="BI93" s="173">
        <v>43581</v>
      </c>
      <c r="BJ93" s="183" t="s">
        <v>3142</v>
      </c>
      <c r="BK93" s="183">
        <v>161</v>
      </c>
      <c r="BL93" s="183" t="s">
        <v>3135</v>
      </c>
      <c r="BM93" s="183" t="s">
        <v>21</v>
      </c>
      <c r="BN93" s="183">
        <v>2</v>
      </c>
      <c r="BO93" s="183" t="s">
        <v>3141</v>
      </c>
      <c r="BP93" s="180" t="s">
        <v>3140</v>
      </c>
      <c r="BQ93" s="184">
        <v>44286</v>
      </c>
      <c r="BR93" s="182" t="s">
        <v>1055</v>
      </c>
      <c r="BS93" s="176" t="s">
        <v>14</v>
      </c>
      <c r="BT93" s="176" t="s">
        <v>14</v>
      </c>
      <c r="BU93" s="176" t="s">
        <v>14</v>
      </c>
      <c r="BV93" s="176" t="s">
        <v>14</v>
      </c>
      <c r="BW93" s="176" t="s">
        <v>14</v>
      </c>
      <c r="BX93" s="176" t="s">
        <v>14</v>
      </c>
      <c r="BY93" s="173">
        <v>43581</v>
      </c>
      <c r="BZ93" s="183" t="s">
        <v>1056</v>
      </c>
      <c r="CA93" s="183" t="s">
        <v>14</v>
      </c>
      <c r="CB93" s="183" t="s">
        <v>14</v>
      </c>
      <c r="CC93" s="183" t="s">
        <v>14</v>
      </c>
      <c r="CD93" s="183" t="s">
        <v>14</v>
      </c>
      <c r="CE93" s="183" t="s">
        <v>14</v>
      </c>
      <c r="CF93" s="183" t="s">
        <v>14</v>
      </c>
      <c r="CG93" s="184">
        <v>43581</v>
      </c>
      <c r="CH93" s="182" t="s">
        <v>7820</v>
      </c>
      <c r="CI93" s="183" t="e">
        <v>#N/A</v>
      </c>
      <c r="CJ93" s="183" t="e">
        <v>#N/A</v>
      </c>
      <c r="CK93" s="183" t="e">
        <v>#N/A</v>
      </c>
      <c r="CL93" s="183" t="e">
        <v>#N/A</v>
      </c>
      <c r="CM93" s="183" t="e">
        <v>#N/A</v>
      </c>
      <c r="CN93" s="183" t="e">
        <v>#N/A</v>
      </c>
      <c r="CO93" s="185" t="e">
        <v>#N/A</v>
      </c>
      <c r="CP93" s="183" t="s">
        <v>1058</v>
      </c>
      <c r="CQ93" s="176" t="s">
        <v>14</v>
      </c>
      <c r="CR93" s="176" t="s">
        <v>14</v>
      </c>
      <c r="CS93" s="176" t="s">
        <v>14</v>
      </c>
      <c r="CT93" s="176" t="s">
        <v>14</v>
      </c>
      <c r="CU93" s="176" t="s">
        <v>14</v>
      </c>
      <c r="CV93" s="176" t="s">
        <v>14</v>
      </c>
      <c r="CW93" s="173">
        <v>43581</v>
      </c>
      <c r="CX93" s="183" t="s">
        <v>1070</v>
      </c>
      <c r="CY93" s="180" t="s">
        <v>14</v>
      </c>
      <c r="CZ93" s="180" t="s">
        <v>14</v>
      </c>
      <c r="DA93" s="180" t="s">
        <v>14</v>
      </c>
      <c r="DB93" s="180" t="s">
        <v>14</v>
      </c>
      <c r="DC93" s="180" t="s">
        <v>14</v>
      </c>
      <c r="DD93" s="180" t="s">
        <v>14</v>
      </c>
      <c r="DE93" s="186">
        <v>43581</v>
      </c>
      <c r="DF93" s="182" t="s">
        <v>1063</v>
      </c>
      <c r="DG93" s="172" t="s">
        <v>14</v>
      </c>
      <c r="DH93" s="176" t="s">
        <v>14</v>
      </c>
      <c r="DI93" s="176" t="s">
        <v>14</v>
      </c>
      <c r="DJ93" s="176" t="s">
        <v>14</v>
      </c>
      <c r="DK93" s="176" t="s">
        <v>14</v>
      </c>
      <c r="DL93" s="176" t="s">
        <v>14</v>
      </c>
      <c r="DM93" s="173">
        <v>43581</v>
      </c>
      <c r="DN93" s="183" t="s">
        <v>1072</v>
      </c>
      <c r="DO93" s="180" t="s">
        <v>14</v>
      </c>
      <c r="DP93" s="183" t="s">
        <v>14</v>
      </c>
      <c r="DQ93" s="183" t="s">
        <v>14</v>
      </c>
      <c r="DR93" s="183" t="s">
        <v>14</v>
      </c>
      <c r="DS93" s="183" t="s">
        <v>14</v>
      </c>
      <c r="DT93" s="183" t="s">
        <v>14</v>
      </c>
      <c r="DU93" s="184">
        <v>43581</v>
      </c>
      <c r="DV93" s="182" t="s">
        <v>1064</v>
      </c>
      <c r="DW93" s="172" t="s">
        <v>14</v>
      </c>
      <c r="DX93" s="176" t="s">
        <v>14</v>
      </c>
      <c r="DY93" s="176" t="s">
        <v>14</v>
      </c>
      <c r="DZ93" s="176" t="s">
        <v>14</v>
      </c>
      <c r="EA93" s="176" t="s">
        <v>14</v>
      </c>
      <c r="EB93" s="176" t="s">
        <v>14</v>
      </c>
      <c r="EC93" s="173">
        <v>43581</v>
      </c>
      <c r="ED93" s="183" t="s">
        <v>1071</v>
      </c>
      <c r="EE93" s="180" t="s">
        <v>14</v>
      </c>
      <c r="EF93" s="183" t="s">
        <v>14</v>
      </c>
      <c r="EG93" s="183" t="s">
        <v>14</v>
      </c>
      <c r="EH93" s="183" t="s">
        <v>14</v>
      </c>
      <c r="EI93" s="183" t="s">
        <v>14</v>
      </c>
      <c r="EJ93" s="183" t="s">
        <v>14</v>
      </c>
      <c r="EK93" s="184">
        <v>43581</v>
      </c>
      <c r="EL93" s="182" t="s">
        <v>1059</v>
      </c>
      <c r="EM93" s="172" t="s">
        <v>14</v>
      </c>
      <c r="EN93" s="176" t="s">
        <v>14</v>
      </c>
      <c r="EO93" s="176" t="s">
        <v>14</v>
      </c>
      <c r="EP93" s="176" t="s">
        <v>14</v>
      </c>
      <c r="EQ93" s="176" t="s">
        <v>14</v>
      </c>
      <c r="ER93" s="176" t="s">
        <v>14</v>
      </c>
      <c r="ES93" s="173">
        <v>43581</v>
      </c>
      <c r="ET93" s="183" t="s">
        <v>2332</v>
      </c>
      <c r="EU93" s="183">
        <v>173</v>
      </c>
      <c r="EV93" s="183" t="s">
        <v>2327</v>
      </c>
      <c r="EW93" s="183" t="s">
        <v>59</v>
      </c>
      <c r="EX93" s="183">
        <v>3</v>
      </c>
      <c r="EY93" s="183" t="s">
        <v>2331</v>
      </c>
      <c r="EZ93" s="183" t="s">
        <v>2328</v>
      </c>
      <c r="FA93" s="184">
        <v>44182</v>
      </c>
      <c r="FB93" s="182" t="s">
        <v>1057</v>
      </c>
      <c r="FC93" s="176">
        <v>2</v>
      </c>
      <c r="FD93" s="176" t="s">
        <v>14</v>
      </c>
      <c r="FE93" s="176" t="s">
        <v>41</v>
      </c>
      <c r="FF93" s="176">
        <v>1</v>
      </c>
      <c r="FG93" s="176" t="s">
        <v>983</v>
      </c>
      <c r="FH93" s="176" t="s">
        <v>14</v>
      </c>
      <c r="FI93" s="173">
        <v>43581</v>
      </c>
      <c r="FJ93" s="182" t="s">
        <v>1068</v>
      </c>
      <c r="FK93" s="183" t="s">
        <v>14</v>
      </c>
      <c r="FL93" s="183" t="s">
        <v>14</v>
      </c>
      <c r="FM93" s="183" t="s">
        <v>14</v>
      </c>
      <c r="FN93" s="183" t="s">
        <v>14</v>
      </c>
      <c r="FO93" s="183" t="s">
        <v>14</v>
      </c>
      <c r="FP93" s="180" t="s">
        <v>14</v>
      </c>
      <c r="FQ93" s="181">
        <v>43581</v>
      </c>
      <c r="FR93" s="182" t="s">
        <v>1069</v>
      </c>
      <c r="FS93" s="176" t="s">
        <v>14</v>
      </c>
      <c r="FT93" s="176" t="s">
        <v>14</v>
      </c>
      <c r="FU93" s="176" t="s">
        <v>14</v>
      </c>
      <c r="FV93" s="176" t="s">
        <v>14</v>
      </c>
      <c r="FW93" s="176" t="s">
        <v>14</v>
      </c>
      <c r="FX93" s="176" t="s">
        <v>14</v>
      </c>
      <c r="FY93" s="173">
        <v>43581</v>
      </c>
      <c r="FZ93" s="183" t="s">
        <v>4093</v>
      </c>
      <c r="GA93" s="183">
        <v>2</v>
      </c>
      <c r="GB93" s="183" t="s">
        <v>3205</v>
      </c>
      <c r="GC93" s="183" t="s">
        <v>21</v>
      </c>
      <c r="GD93" s="183">
        <v>2</v>
      </c>
      <c r="GE93" s="183" t="s">
        <v>14</v>
      </c>
      <c r="GF93" s="183" t="s">
        <v>14</v>
      </c>
      <c r="GG93" s="184">
        <v>44357</v>
      </c>
      <c r="GH93" s="182" t="s">
        <v>4099</v>
      </c>
      <c r="GI93" s="176">
        <v>2</v>
      </c>
      <c r="GJ93" s="176" t="s">
        <v>3205</v>
      </c>
      <c r="GK93" s="176" t="s">
        <v>21</v>
      </c>
      <c r="GL93" s="176">
        <v>2</v>
      </c>
      <c r="GM93" s="176" t="s">
        <v>14</v>
      </c>
      <c r="GN93" s="176" t="s">
        <v>14</v>
      </c>
      <c r="GO93" s="173">
        <v>44357</v>
      </c>
      <c r="GP93" s="183" t="s">
        <v>4094</v>
      </c>
      <c r="GQ93" s="183">
        <v>1</v>
      </c>
      <c r="GR93" s="183" t="s">
        <v>3205</v>
      </c>
      <c r="GS93" s="183" t="s">
        <v>21</v>
      </c>
      <c r="GT93" s="183">
        <v>2</v>
      </c>
      <c r="GU93" s="183" t="s">
        <v>14</v>
      </c>
      <c r="GV93" s="183" t="s">
        <v>14</v>
      </c>
      <c r="GW93" s="184">
        <v>44357</v>
      </c>
      <c r="GX93" s="182" t="s">
        <v>4100</v>
      </c>
      <c r="GY93" s="176">
        <v>0</v>
      </c>
      <c r="GZ93" s="176" t="s">
        <v>3205</v>
      </c>
      <c r="HA93" s="176" t="s">
        <v>21</v>
      </c>
      <c r="HB93" s="176">
        <v>2</v>
      </c>
      <c r="HC93" s="176" t="s">
        <v>14</v>
      </c>
      <c r="HD93" s="176" t="s">
        <v>14</v>
      </c>
      <c r="HE93" s="173">
        <v>44357</v>
      </c>
      <c r="HF93" s="183" t="s">
        <v>4092</v>
      </c>
      <c r="HG93" s="183">
        <v>2</v>
      </c>
      <c r="HH93" s="183" t="s">
        <v>3205</v>
      </c>
      <c r="HI93" s="183" t="s">
        <v>21</v>
      </c>
      <c r="HJ93" s="183">
        <v>2</v>
      </c>
      <c r="HK93" s="183" t="s">
        <v>14</v>
      </c>
      <c r="HL93" s="183" t="s">
        <v>14</v>
      </c>
      <c r="HM93" s="184">
        <v>44357</v>
      </c>
      <c r="HN93" s="182" t="s">
        <v>4098</v>
      </c>
      <c r="HO93" s="176">
        <v>2</v>
      </c>
      <c r="HP93" s="176" t="s">
        <v>3205</v>
      </c>
      <c r="HQ93" s="176" t="s">
        <v>21</v>
      </c>
      <c r="HR93" s="176">
        <v>2</v>
      </c>
      <c r="HS93" s="176" t="s">
        <v>14</v>
      </c>
      <c r="HT93" s="176" t="s">
        <v>14</v>
      </c>
      <c r="HU93" s="173">
        <v>44357</v>
      </c>
      <c r="HV93" s="183" t="s">
        <v>4095</v>
      </c>
      <c r="HW93" s="183">
        <v>0</v>
      </c>
      <c r="HX93" s="183" t="s">
        <v>3205</v>
      </c>
      <c r="HY93" s="183" t="s">
        <v>21</v>
      </c>
      <c r="HZ93" s="183">
        <v>2</v>
      </c>
      <c r="IA93" s="183" t="s">
        <v>14</v>
      </c>
      <c r="IB93" s="183" t="s">
        <v>14</v>
      </c>
      <c r="IC93" s="184">
        <v>44357</v>
      </c>
      <c r="ID93" s="182" t="s">
        <v>4097</v>
      </c>
      <c r="IE93" s="176">
        <v>1</v>
      </c>
      <c r="IF93" s="176" t="s">
        <v>3205</v>
      </c>
      <c r="IG93" s="176" t="s">
        <v>21</v>
      </c>
      <c r="IH93" s="176">
        <v>2</v>
      </c>
      <c r="II93" s="176" t="s">
        <v>14</v>
      </c>
      <c r="IJ93" s="176" t="s">
        <v>14</v>
      </c>
      <c r="IK93" s="173">
        <v>44357</v>
      </c>
      <c r="IL93" s="183" t="s">
        <v>4096</v>
      </c>
      <c r="IM93" s="183">
        <v>0</v>
      </c>
      <c r="IN93" s="183" t="s">
        <v>3205</v>
      </c>
      <c r="IO93" s="183" t="s">
        <v>21</v>
      </c>
      <c r="IP93" s="183">
        <v>2</v>
      </c>
      <c r="IQ93" s="183" t="s">
        <v>14</v>
      </c>
      <c r="IR93" s="183" t="s">
        <v>14</v>
      </c>
      <c r="IS93" s="184">
        <v>44357</v>
      </c>
    </row>
    <row r="94" spans="1:253" s="276" customFormat="1" ht="12.75" customHeight="1" x14ac:dyDescent="0.25">
      <c r="A94" s="276" t="s">
        <v>1106</v>
      </c>
      <c r="B94" s="276" t="s">
        <v>7556</v>
      </c>
      <c r="C94" s="276" t="s">
        <v>1107</v>
      </c>
      <c r="D94" s="276" t="s">
        <v>1108</v>
      </c>
      <c r="E94" s="276" t="s">
        <v>7578</v>
      </c>
      <c r="F94" s="276" t="s">
        <v>5912</v>
      </c>
      <c r="G94" s="171">
        <v>195443000</v>
      </c>
      <c r="H94" s="172" t="s">
        <v>5909</v>
      </c>
      <c r="I94" s="172" t="s">
        <v>21</v>
      </c>
      <c r="J94" s="172">
        <v>2</v>
      </c>
      <c r="K94" s="172" t="s">
        <v>5911</v>
      </c>
      <c r="L94" s="172" t="s">
        <v>5910</v>
      </c>
      <c r="M94" s="173">
        <v>44521</v>
      </c>
      <c r="N94" s="182" t="s">
        <v>2919</v>
      </c>
      <c r="O94" s="174">
        <v>45507</v>
      </c>
      <c r="P94" s="174" t="s">
        <v>2916</v>
      </c>
      <c r="Q94" s="174" t="s">
        <v>21</v>
      </c>
      <c r="R94" s="174">
        <v>2</v>
      </c>
      <c r="S94" s="174" t="s">
        <v>2918</v>
      </c>
      <c r="T94" s="174" t="s">
        <v>2917</v>
      </c>
      <c r="U94" s="175">
        <v>44270</v>
      </c>
      <c r="V94" s="182" t="s">
        <v>5916</v>
      </c>
      <c r="W94" s="172">
        <v>5231000</v>
      </c>
      <c r="X94" s="172" t="s">
        <v>5913</v>
      </c>
      <c r="Y94" s="172" t="s">
        <v>21</v>
      </c>
      <c r="Z94" s="172">
        <v>2</v>
      </c>
      <c r="AA94" s="172" t="s">
        <v>5915</v>
      </c>
      <c r="AB94" s="172" t="s">
        <v>5914</v>
      </c>
      <c r="AC94" s="173">
        <v>44521</v>
      </c>
      <c r="AD94" s="182" t="s">
        <v>5918</v>
      </c>
      <c r="AE94" s="180">
        <v>2919000</v>
      </c>
      <c r="AF94" s="180" t="s">
        <v>5913</v>
      </c>
      <c r="AG94" s="180" t="s">
        <v>21</v>
      </c>
      <c r="AH94" s="180">
        <v>2</v>
      </c>
      <c r="AI94" s="180" t="s">
        <v>5917</v>
      </c>
      <c r="AJ94" s="180" t="s">
        <v>5914</v>
      </c>
      <c r="AK94" s="181">
        <v>44521</v>
      </c>
      <c r="AL94" s="182" t="s">
        <v>5922</v>
      </c>
      <c r="AM94" s="172">
        <v>1346000</v>
      </c>
      <c r="AN94" s="172" t="s">
        <v>5919</v>
      </c>
      <c r="AO94" s="172" t="s">
        <v>21</v>
      </c>
      <c r="AP94" s="172">
        <v>2</v>
      </c>
      <c r="AQ94" s="172" t="s">
        <v>5921</v>
      </c>
      <c r="AR94" s="172" t="s">
        <v>5920</v>
      </c>
      <c r="AS94" s="173">
        <v>44521</v>
      </c>
      <c r="AT94" s="183" t="s">
        <v>1498</v>
      </c>
      <c r="AU94" s="180" t="s">
        <v>14</v>
      </c>
      <c r="AV94" s="180" t="s">
        <v>14</v>
      </c>
      <c r="AW94" s="180" t="s">
        <v>14</v>
      </c>
      <c r="AX94" s="180" t="s">
        <v>14</v>
      </c>
      <c r="AY94" s="180" t="s">
        <v>14</v>
      </c>
      <c r="AZ94" s="180" t="s">
        <v>14</v>
      </c>
      <c r="BA94" s="181">
        <v>43798</v>
      </c>
      <c r="BB94" s="182" t="s">
        <v>1497</v>
      </c>
      <c r="BC94" s="172" t="s">
        <v>14</v>
      </c>
      <c r="BD94" s="172" t="s">
        <v>14</v>
      </c>
      <c r="BE94" s="172" t="s">
        <v>14</v>
      </c>
      <c r="BF94" s="172" t="s">
        <v>14</v>
      </c>
      <c r="BG94" s="172" t="s">
        <v>14</v>
      </c>
      <c r="BH94" s="172" t="s">
        <v>14</v>
      </c>
      <c r="BI94" s="173">
        <v>43798</v>
      </c>
      <c r="BJ94" s="183" t="s">
        <v>5923</v>
      </c>
      <c r="BK94" s="183">
        <v>0</v>
      </c>
      <c r="BL94" s="183" t="s">
        <v>14</v>
      </c>
      <c r="BM94" s="183" t="s">
        <v>14</v>
      </c>
      <c r="BN94" s="183" t="s">
        <v>14</v>
      </c>
      <c r="BO94" s="183" t="s">
        <v>14</v>
      </c>
      <c r="BP94" s="180" t="s">
        <v>14</v>
      </c>
      <c r="BQ94" s="184">
        <v>44521</v>
      </c>
      <c r="BR94" s="182" t="s">
        <v>1109</v>
      </c>
      <c r="BS94" s="176" t="s">
        <v>14</v>
      </c>
      <c r="BT94" s="176">
        <v>0</v>
      </c>
      <c r="BU94" s="176" t="s">
        <v>14</v>
      </c>
      <c r="BV94" s="176" t="s">
        <v>14</v>
      </c>
      <c r="BW94" s="176" t="s">
        <v>14</v>
      </c>
      <c r="BX94" s="176">
        <v>0</v>
      </c>
      <c r="BY94" s="173">
        <v>43585</v>
      </c>
      <c r="BZ94" s="183" t="s">
        <v>1110</v>
      </c>
      <c r="CA94" s="183" t="s">
        <v>14</v>
      </c>
      <c r="CB94" s="183" t="s">
        <v>14</v>
      </c>
      <c r="CC94" s="183" t="s">
        <v>14</v>
      </c>
      <c r="CD94" s="183" t="s">
        <v>14</v>
      </c>
      <c r="CE94" s="183" t="s">
        <v>14</v>
      </c>
      <c r="CF94" s="183" t="s">
        <v>14</v>
      </c>
      <c r="CG94" s="184">
        <v>43585</v>
      </c>
      <c r="CH94" s="182" t="s">
        <v>7821</v>
      </c>
      <c r="CI94" s="183" t="e">
        <v>#N/A</v>
      </c>
      <c r="CJ94" s="183" t="e">
        <v>#N/A</v>
      </c>
      <c r="CK94" s="183" t="e">
        <v>#N/A</v>
      </c>
      <c r="CL94" s="183" t="e">
        <v>#N/A</v>
      </c>
      <c r="CM94" s="183" t="e">
        <v>#N/A</v>
      </c>
      <c r="CN94" s="183" t="e">
        <v>#N/A</v>
      </c>
      <c r="CO94" s="185" t="e">
        <v>#N/A</v>
      </c>
      <c r="CP94" s="183" t="s">
        <v>1111</v>
      </c>
      <c r="CQ94" s="176" t="s">
        <v>14</v>
      </c>
      <c r="CR94" s="176">
        <v>0</v>
      </c>
      <c r="CS94" s="176" t="s">
        <v>14</v>
      </c>
      <c r="CT94" s="176" t="s">
        <v>14</v>
      </c>
      <c r="CU94" s="176" t="s">
        <v>14</v>
      </c>
      <c r="CV94" s="176">
        <v>0</v>
      </c>
      <c r="CW94" s="173">
        <v>43585</v>
      </c>
      <c r="CX94" s="183" t="s">
        <v>5928</v>
      </c>
      <c r="CY94" s="180">
        <v>2190000</v>
      </c>
      <c r="CZ94" s="180" t="s">
        <v>5913</v>
      </c>
      <c r="DA94" s="180" t="s">
        <v>21</v>
      </c>
      <c r="DB94" s="180">
        <v>2</v>
      </c>
      <c r="DC94" s="180" t="s">
        <v>5927</v>
      </c>
      <c r="DD94" s="180" t="s">
        <v>5914</v>
      </c>
      <c r="DE94" s="186">
        <v>44521</v>
      </c>
      <c r="DF94" s="182" t="s">
        <v>5930</v>
      </c>
      <c r="DG94" s="172">
        <v>3041000</v>
      </c>
      <c r="DH94" s="176" t="s">
        <v>5913</v>
      </c>
      <c r="DI94" s="176" t="s">
        <v>21</v>
      </c>
      <c r="DJ94" s="176">
        <v>2</v>
      </c>
      <c r="DK94" s="176" t="s">
        <v>5929</v>
      </c>
      <c r="DL94" s="176" t="s">
        <v>5914</v>
      </c>
      <c r="DM94" s="173">
        <v>44521</v>
      </c>
      <c r="DN94" s="183" t="s">
        <v>5931</v>
      </c>
      <c r="DO94" s="180">
        <v>0</v>
      </c>
      <c r="DP94" s="183" t="s">
        <v>14</v>
      </c>
      <c r="DQ94" s="183" t="s">
        <v>14</v>
      </c>
      <c r="DR94" s="183" t="s">
        <v>14</v>
      </c>
      <c r="DS94" s="183" t="s">
        <v>14</v>
      </c>
      <c r="DT94" s="183" t="s">
        <v>14</v>
      </c>
      <c r="DU94" s="184">
        <v>44521</v>
      </c>
      <c r="DV94" s="182" t="s">
        <v>5932</v>
      </c>
      <c r="DW94" s="172">
        <v>2190000</v>
      </c>
      <c r="DX94" s="176" t="s">
        <v>5913</v>
      </c>
      <c r="DY94" s="176" t="s">
        <v>21</v>
      </c>
      <c r="DZ94" s="176">
        <v>2</v>
      </c>
      <c r="EA94" s="176" t="s">
        <v>5927</v>
      </c>
      <c r="EB94" s="176" t="s">
        <v>5914</v>
      </c>
      <c r="EC94" s="173">
        <v>44521</v>
      </c>
      <c r="ED94" s="183" t="s">
        <v>5933</v>
      </c>
      <c r="EE94" s="180">
        <v>0</v>
      </c>
      <c r="EF94" s="183" t="s">
        <v>14</v>
      </c>
      <c r="EG94" s="183" t="s">
        <v>14</v>
      </c>
      <c r="EH94" s="183" t="s">
        <v>14</v>
      </c>
      <c r="EI94" s="183" t="s">
        <v>14</v>
      </c>
      <c r="EJ94" s="183" t="s">
        <v>14</v>
      </c>
      <c r="EK94" s="184">
        <v>44521</v>
      </c>
      <c r="EL94" s="182" t="s">
        <v>5934</v>
      </c>
      <c r="EM94" s="172">
        <v>0</v>
      </c>
      <c r="EN94" s="176" t="s">
        <v>14</v>
      </c>
      <c r="EO94" s="176" t="s">
        <v>14</v>
      </c>
      <c r="EP94" s="176" t="s">
        <v>14</v>
      </c>
      <c r="EQ94" s="176" t="s">
        <v>14</v>
      </c>
      <c r="ER94" s="176" t="s">
        <v>14</v>
      </c>
      <c r="ES94" s="173">
        <v>44521</v>
      </c>
      <c r="ET94" s="183" t="s">
        <v>5926</v>
      </c>
      <c r="EU94" s="183">
        <v>6078</v>
      </c>
      <c r="EV94" s="183" t="s">
        <v>5924</v>
      </c>
      <c r="EW94" s="183" t="s">
        <v>21</v>
      </c>
      <c r="EX94" s="183">
        <v>2</v>
      </c>
      <c r="EY94" s="183" t="s">
        <v>5925</v>
      </c>
      <c r="EZ94" s="183" t="s">
        <v>694</v>
      </c>
      <c r="FA94" s="184">
        <v>44521</v>
      </c>
      <c r="FB94" s="182" t="s">
        <v>2923</v>
      </c>
      <c r="FC94" s="176">
        <v>4</v>
      </c>
      <c r="FD94" s="176" t="s">
        <v>2920</v>
      </c>
      <c r="FE94" s="176" t="s">
        <v>21</v>
      </c>
      <c r="FF94" s="176">
        <v>2</v>
      </c>
      <c r="FG94" s="176" t="s">
        <v>2922</v>
      </c>
      <c r="FH94" s="176" t="s">
        <v>2921</v>
      </c>
      <c r="FI94" s="173">
        <v>44270</v>
      </c>
      <c r="FJ94" s="182" t="s">
        <v>1112</v>
      </c>
      <c r="FK94" s="183" t="s">
        <v>14</v>
      </c>
      <c r="FL94" s="183">
        <v>0</v>
      </c>
      <c r="FM94" s="183" t="s">
        <v>14</v>
      </c>
      <c r="FN94" s="183" t="s">
        <v>14</v>
      </c>
      <c r="FO94" s="183" t="s">
        <v>14</v>
      </c>
      <c r="FP94" s="180">
        <v>0</v>
      </c>
      <c r="FQ94" s="181">
        <v>43585</v>
      </c>
      <c r="FR94" s="182" t="s">
        <v>1113</v>
      </c>
      <c r="FS94" s="176" t="s">
        <v>14</v>
      </c>
      <c r="FT94" s="176">
        <v>0</v>
      </c>
      <c r="FU94" s="176" t="s">
        <v>14</v>
      </c>
      <c r="FV94" s="176" t="s">
        <v>14</v>
      </c>
      <c r="FW94" s="176" t="s">
        <v>14</v>
      </c>
      <c r="FX94" s="176">
        <v>0</v>
      </c>
      <c r="FY94" s="173">
        <v>43585</v>
      </c>
      <c r="FZ94" s="183" t="s">
        <v>4102</v>
      </c>
      <c r="GA94" s="183">
        <v>2</v>
      </c>
      <c r="GB94" s="183" t="s">
        <v>3205</v>
      </c>
      <c r="GC94" s="183" t="s">
        <v>21</v>
      </c>
      <c r="GD94" s="183">
        <v>2</v>
      </c>
      <c r="GE94" s="183" t="s">
        <v>14</v>
      </c>
      <c r="GF94" s="183" t="s">
        <v>14</v>
      </c>
      <c r="GG94" s="184">
        <v>44357</v>
      </c>
      <c r="GH94" s="182" t="s">
        <v>4108</v>
      </c>
      <c r="GI94" s="176">
        <v>3</v>
      </c>
      <c r="GJ94" s="176" t="s">
        <v>3205</v>
      </c>
      <c r="GK94" s="176" t="s">
        <v>21</v>
      </c>
      <c r="GL94" s="176">
        <v>2</v>
      </c>
      <c r="GM94" s="176" t="s">
        <v>14</v>
      </c>
      <c r="GN94" s="176" t="s">
        <v>14</v>
      </c>
      <c r="GO94" s="173">
        <v>44357</v>
      </c>
      <c r="GP94" s="183" t="s">
        <v>4103</v>
      </c>
      <c r="GQ94" s="183">
        <v>2</v>
      </c>
      <c r="GR94" s="183" t="s">
        <v>3205</v>
      </c>
      <c r="GS94" s="183" t="s">
        <v>21</v>
      </c>
      <c r="GT94" s="183">
        <v>2</v>
      </c>
      <c r="GU94" s="183" t="s">
        <v>14</v>
      </c>
      <c r="GV94" s="183" t="s">
        <v>14</v>
      </c>
      <c r="GW94" s="184">
        <v>44357</v>
      </c>
      <c r="GX94" s="182" t="s">
        <v>4109</v>
      </c>
      <c r="GY94" s="176">
        <v>3</v>
      </c>
      <c r="GZ94" s="176" t="s">
        <v>3205</v>
      </c>
      <c r="HA94" s="176" t="s">
        <v>21</v>
      </c>
      <c r="HB94" s="176">
        <v>2</v>
      </c>
      <c r="HC94" s="176" t="s">
        <v>14</v>
      </c>
      <c r="HD94" s="176" t="s">
        <v>14</v>
      </c>
      <c r="HE94" s="173">
        <v>44357</v>
      </c>
      <c r="HF94" s="183" t="s">
        <v>4101</v>
      </c>
      <c r="HG94" s="183">
        <v>3</v>
      </c>
      <c r="HH94" s="183" t="s">
        <v>3205</v>
      </c>
      <c r="HI94" s="183" t="s">
        <v>21</v>
      </c>
      <c r="HJ94" s="183">
        <v>2</v>
      </c>
      <c r="HK94" s="183" t="s">
        <v>14</v>
      </c>
      <c r="HL94" s="183" t="s">
        <v>14</v>
      </c>
      <c r="HM94" s="184">
        <v>44357</v>
      </c>
      <c r="HN94" s="182" t="s">
        <v>4107</v>
      </c>
      <c r="HO94" s="176">
        <v>3</v>
      </c>
      <c r="HP94" s="176" t="s">
        <v>3205</v>
      </c>
      <c r="HQ94" s="176" t="s">
        <v>21</v>
      </c>
      <c r="HR94" s="176">
        <v>2</v>
      </c>
      <c r="HS94" s="176" t="s">
        <v>14</v>
      </c>
      <c r="HT94" s="176" t="s">
        <v>14</v>
      </c>
      <c r="HU94" s="173">
        <v>44357</v>
      </c>
      <c r="HV94" s="183" t="s">
        <v>4104</v>
      </c>
      <c r="HW94" s="183">
        <v>3</v>
      </c>
      <c r="HX94" s="183" t="s">
        <v>3205</v>
      </c>
      <c r="HY94" s="183" t="s">
        <v>21</v>
      </c>
      <c r="HZ94" s="183">
        <v>2</v>
      </c>
      <c r="IA94" s="183" t="s">
        <v>14</v>
      </c>
      <c r="IB94" s="183" t="s">
        <v>14</v>
      </c>
      <c r="IC94" s="184">
        <v>44357</v>
      </c>
      <c r="ID94" s="182" t="s">
        <v>4106</v>
      </c>
      <c r="IE94" s="176">
        <v>1</v>
      </c>
      <c r="IF94" s="176" t="s">
        <v>3205</v>
      </c>
      <c r="IG94" s="176" t="s">
        <v>21</v>
      </c>
      <c r="IH94" s="176">
        <v>2</v>
      </c>
      <c r="II94" s="176" t="s">
        <v>14</v>
      </c>
      <c r="IJ94" s="176" t="s">
        <v>14</v>
      </c>
      <c r="IK94" s="173">
        <v>44357</v>
      </c>
      <c r="IL94" s="183" t="s">
        <v>4105</v>
      </c>
      <c r="IM94" s="183">
        <v>2</v>
      </c>
      <c r="IN94" s="183" t="s">
        <v>3205</v>
      </c>
      <c r="IO94" s="183" t="s">
        <v>21</v>
      </c>
      <c r="IP94" s="183">
        <v>2</v>
      </c>
      <c r="IQ94" s="183" t="s">
        <v>14</v>
      </c>
      <c r="IR94" s="183" t="s">
        <v>14</v>
      </c>
      <c r="IS94" s="184">
        <v>44357</v>
      </c>
    </row>
    <row r="95" spans="1:253" s="276" customFormat="1" ht="12.75" customHeight="1" x14ac:dyDescent="0.25">
      <c r="A95" s="276" t="s">
        <v>1697</v>
      </c>
      <c r="B95" s="276" t="s">
        <v>7556</v>
      </c>
      <c r="C95" s="276" t="s">
        <v>1698</v>
      </c>
      <c r="D95" s="276" t="s">
        <v>1699</v>
      </c>
      <c r="E95" s="276" t="s">
        <v>7580</v>
      </c>
      <c r="F95" s="276" t="s">
        <v>6257</v>
      </c>
      <c r="G95" s="171">
        <v>66107000</v>
      </c>
      <c r="H95" s="172" t="s">
        <v>6254</v>
      </c>
      <c r="I95" s="172" t="s">
        <v>21</v>
      </c>
      <c r="J95" s="172">
        <v>2</v>
      </c>
      <c r="K95" s="172" t="s">
        <v>6256</v>
      </c>
      <c r="L95" s="172" t="s">
        <v>6255</v>
      </c>
      <c r="M95" s="173">
        <v>44521</v>
      </c>
      <c r="N95" s="182" t="s">
        <v>6261</v>
      </c>
      <c r="O95" s="174">
        <v>2191620</v>
      </c>
      <c r="P95" s="174" t="s">
        <v>6258</v>
      </c>
      <c r="Q95" s="174" t="s">
        <v>21</v>
      </c>
      <c r="R95" s="174">
        <v>2</v>
      </c>
      <c r="S95" s="174" t="s">
        <v>6260</v>
      </c>
      <c r="T95" s="174" t="s">
        <v>6259</v>
      </c>
      <c r="U95" s="175">
        <v>44521</v>
      </c>
      <c r="V95" s="182" t="s">
        <v>6264</v>
      </c>
      <c r="W95" s="172">
        <v>54453000</v>
      </c>
      <c r="X95" s="172" t="s">
        <v>6262</v>
      </c>
      <c r="Y95" s="172" t="s">
        <v>21</v>
      </c>
      <c r="Z95" s="172">
        <v>2</v>
      </c>
      <c r="AA95" s="172" t="s">
        <v>6012</v>
      </c>
      <c r="AB95" s="172" t="s">
        <v>6263</v>
      </c>
      <c r="AC95" s="173">
        <v>44521</v>
      </c>
      <c r="AD95" s="182" t="s">
        <v>6267</v>
      </c>
      <c r="AE95" s="180">
        <v>37726000</v>
      </c>
      <c r="AF95" s="180" t="s">
        <v>6265</v>
      </c>
      <c r="AG95" s="180" t="s">
        <v>21</v>
      </c>
      <c r="AH95" s="180">
        <v>2</v>
      </c>
      <c r="AI95" s="180" t="s">
        <v>6014</v>
      </c>
      <c r="AJ95" s="180" t="s">
        <v>6266</v>
      </c>
      <c r="AK95" s="181">
        <v>44521</v>
      </c>
      <c r="AL95" s="182" t="s">
        <v>6271</v>
      </c>
      <c r="AM95" s="172">
        <v>302000</v>
      </c>
      <c r="AN95" s="172" t="s">
        <v>6268</v>
      </c>
      <c r="AO95" s="172" t="s">
        <v>21</v>
      </c>
      <c r="AP95" s="172">
        <v>2</v>
      </c>
      <c r="AQ95" s="172" t="s">
        <v>6270</v>
      </c>
      <c r="AR95" s="172" t="s">
        <v>6269</v>
      </c>
      <c r="AS95" s="173">
        <v>44521</v>
      </c>
      <c r="AT95" s="183" t="s">
        <v>1703</v>
      </c>
      <c r="AU95" s="180">
        <v>0</v>
      </c>
      <c r="AV95" s="180" t="s">
        <v>14</v>
      </c>
      <c r="AW95" s="180" t="s">
        <v>14</v>
      </c>
      <c r="AX95" s="180" t="s">
        <v>14</v>
      </c>
      <c r="AY95" s="180" t="s">
        <v>14</v>
      </c>
      <c r="AZ95" s="180" t="s">
        <v>14</v>
      </c>
      <c r="BA95" s="181">
        <v>43874</v>
      </c>
      <c r="BB95" s="182" t="s">
        <v>1702</v>
      </c>
      <c r="BC95" s="172">
        <v>0</v>
      </c>
      <c r="BD95" s="172" t="s">
        <v>14</v>
      </c>
      <c r="BE95" s="172" t="s">
        <v>14</v>
      </c>
      <c r="BF95" s="172" t="s">
        <v>14</v>
      </c>
      <c r="BG95" s="172" t="s">
        <v>14</v>
      </c>
      <c r="BH95" s="172" t="s">
        <v>14</v>
      </c>
      <c r="BI95" s="173">
        <v>43874</v>
      </c>
      <c r="BJ95" s="183" t="s">
        <v>6275</v>
      </c>
      <c r="BK95" s="183">
        <v>106</v>
      </c>
      <c r="BL95" s="183" t="s">
        <v>6272</v>
      </c>
      <c r="BM95" s="183" t="s">
        <v>21</v>
      </c>
      <c r="BN95" s="183">
        <v>2</v>
      </c>
      <c r="BO95" s="183" t="s">
        <v>6274</v>
      </c>
      <c r="BP95" s="180" t="s">
        <v>6273</v>
      </c>
      <c r="BQ95" s="184">
        <v>44521</v>
      </c>
      <c r="BR95" s="182" t="s">
        <v>1710</v>
      </c>
      <c r="BS95" s="176">
        <v>0</v>
      </c>
      <c r="BT95" s="176" t="s">
        <v>14</v>
      </c>
      <c r="BU95" s="176" t="s">
        <v>14</v>
      </c>
      <c r="BV95" s="176" t="s">
        <v>14</v>
      </c>
      <c r="BW95" s="176" t="s">
        <v>14</v>
      </c>
      <c r="BX95" s="176" t="s">
        <v>14</v>
      </c>
      <c r="BY95" s="173">
        <v>43878</v>
      </c>
      <c r="BZ95" s="183" t="s">
        <v>1700</v>
      </c>
      <c r="CA95" s="183">
        <v>0</v>
      </c>
      <c r="CB95" s="183" t="s">
        <v>14</v>
      </c>
      <c r="CC95" s="183" t="s">
        <v>14</v>
      </c>
      <c r="CD95" s="183" t="s">
        <v>14</v>
      </c>
      <c r="CE95" s="183" t="s">
        <v>14</v>
      </c>
      <c r="CF95" s="183" t="s">
        <v>14</v>
      </c>
      <c r="CG95" s="184">
        <v>43874</v>
      </c>
      <c r="CH95" s="182" t="s">
        <v>7822</v>
      </c>
      <c r="CI95" s="183" t="e">
        <v>#N/A</v>
      </c>
      <c r="CJ95" s="183" t="e">
        <v>#N/A</v>
      </c>
      <c r="CK95" s="183" t="e">
        <v>#N/A</v>
      </c>
      <c r="CL95" s="183" t="e">
        <v>#N/A</v>
      </c>
      <c r="CM95" s="183" t="e">
        <v>#N/A</v>
      </c>
      <c r="CN95" s="183" t="e">
        <v>#N/A</v>
      </c>
      <c r="CO95" s="185" t="e">
        <v>#N/A</v>
      </c>
      <c r="CP95" s="183" t="s">
        <v>1701</v>
      </c>
      <c r="CQ95" s="176">
        <v>0</v>
      </c>
      <c r="CR95" s="176" t="s">
        <v>14</v>
      </c>
      <c r="CS95" s="176" t="s">
        <v>14</v>
      </c>
      <c r="CT95" s="176" t="s">
        <v>14</v>
      </c>
      <c r="CU95" s="176" t="s">
        <v>14</v>
      </c>
      <c r="CV95" s="176" t="s">
        <v>14</v>
      </c>
      <c r="CW95" s="173">
        <v>43874</v>
      </c>
      <c r="CX95" s="183" t="s">
        <v>6280</v>
      </c>
      <c r="CY95" s="180">
        <v>12253000</v>
      </c>
      <c r="CZ95" s="180" t="s">
        <v>6278</v>
      </c>
      <c r="DA95" s="180" t="s">
        <v>21</v>
      </c>
      <c r="DB95" s="180">
        <v>2</v>
      </c>
      <c r="DC95" s="180" t="s">
        <v>6287</v>
      </c>
      <c r="DD95" s="180" t="s">
        <v>6279</v>
      </c>
      <c r="DE95" s="186">
        <v>44521</v>
      </c>
      <c r="DF95" s="182" t="s">
        <v>6284</v>
      </c>
      <c r="DG95" s="172">
        <v>16727000</v>
      </c>
      <c r="DH95" s="176" t="s">
        <v>6281</v>
      </c>
      <c r="DI95" s="176" t="s">
        <v>21</v>
      </c>
      <c r="DJ95" s="176">
        <v>2</v>
      </c>
      <c r="DK95" s="176" t="s">
        <v>6283</v>
      </c>
      <c r="DL95" s="176" t="s">
        <v>6282</v>
      </c>
      <c r="DM95" s="173">
        <v>44521</v>
      </c>
      <c r="DN95" s="183" t="s">
        <v>6286</v>
      </c>
      <c r="DO95" s="180">
        <v>25473000</v>
      </c>
      <c r="DP95" s="183" t="s">
        <v>6281</v>
      </c>
      <c r="DQ95" s="183" t="s">
        <v>21</v>
      </c>
      <c r="DR95" s="183">
        <v>2</v>
      </c>
      <c r="DS95" s="183" t="s">
        <v>6285</v>
      </c>
      <c r="DT95" s="183" t="s">
        <v>6282</v>
      </c>
      <c r="DU95" s="184">
        <v>44521</v>
      </c>
      <c r="DV95" s="182" t="s">
        <v>6288</v>
      </c>
      <c r="DW95" s="172">
        <v>11611000</v>
      </c>
      <c r="DX95" s="176" t="s">
        <v>6278</v>
      </c>
      <c r="DY95" s="176" t="s">
        <v>21</v>
      </c>
      <c r="DZ95" s="176">
        <v>2</v>
      </c>
      <c r="EA95" s="176" t="s">
        <v>6287</v>
      </c>
      <c r="EB95" s="176" t="s">
        <v>6279</v>
      </c>
      <c r="EC95" s="173">
        <v>44521</v>
      </c>
      <c r="ED95" s="183" t="s">
        <v>6290</v>
      </c>
      <c r="EE95" s="180">
        <v>614000</v>
      </c>
      <c r="EF95" s="183" t="s">
        <v>6278</v>
      </c>
      <c r="EG95" s="183" t="s">
        <v>21</v>
      </c>
      <c r="EH95" s="183">
        <v>2</v>
      </c>
      <c r="EI95" s="183" t="s">
        <v>6289</v>
      </c>
      <c r="EJ95" s="183" t="s">
        <v>6279</v>
      </c>
      <c r="EK95" s="184">
        <v>44521</v>
      </c>
      <c r="EL95" s="182" t="s">
        <v>6292</v>
      </c>
      <c r="EM95" s="172">
        <v>28000</v>
      </c>
      <c r="EN95" s="176" t="s">
        <v>6281</v>
      </c>
      <c r="EO95" s="176" t="s">
        <v>21</v>
      </c>
      <c r="EP95" s="176">
        <v>2</v>
      </c>
      <c r="EQ95" s="176" t="s">
        <v>6291</v>
      </c>
      <c r="ER95" s="176" t="s">
        <v>6282</v>
      </c>
      <c r="ES95" s="173">
        <v>44521</v>
      </c>
      <c r="ET95" s="183" t="s">
        <v>6277</v>
      </c>
      <c r="EU95" s="183">
        <v>500</v>
      </c>
      <c r="EV95" s="183" t="s">
        <v>5935</v>
      </c>
      <c r="EW95" s="183" t="s">
        <v>21</v>
      </c>
      <c r="EX95" s="183">
        <v>2</v>
      </c>
      <c r="EY95" s="183" t="s">
        <v>6276</v>
      </c>
      <c r="EZ95" s="183" t="s">
        <v>6273</v>
      </c>
      <c r="FA95" s="184">
        <v>44521</v>
      </c>
      <c r="FB95" s="182" t="s">
        <v>5120</v>
      </c>
      <c r="FC95" s="176">
        <v>3</v>
      </c>
      <c r="FD95" s="176" t="s">
        <v>14</v>
      </c>
      <c r="FE95" s="176" t="s">
        <v>21</v>
      </c>
      <c r="FF95" s="176">
        <v>2</v>
      </c>
      <c r="FG95" s="176" t="s">
        <v>5119</v>
      </c>
      <c r="FH95" s="176" t="s">
        <v>14</v>
      </c>
      <c r="FI95" s="173">
        <v>44451</v>
      </c>
      <c r="FJ95" s="182" t="s">
        <v>7823</v>
      </c>
      <c r="FK95" s="183" t="e">
        <v>#N/A</v>
      </c>
      <c r="FL95" s="183" t="e">
        <v>#N/A</v>
      </c>
      <c r="FM95" s="183" t="e">
        <v>#N/A</v>
      </c>
      <c r="FN95" s="183" t="e">
        <v>#N/A</v>
      </c>
      <c r="FO95" s="183" t="e">
        <v>#N/A</v>
      </c>
      <c r="FP95" s="180" t="e">
        <v>#N/A</v>
      </c>
      <c r="FQ95" s="181" t="e">
        <v>#N/A</v>
      </c>
      <c r="FR95" s="182" t="s">
        <v>7824</v>
      </c>
      <c r="FS95" s="176" t="e">
        <v>#N/A</v>
      </c>
      <c r="FT95" s="176" t="e">
        <v>#N/A</v>
      </c>
      <c r="FU95" s="176" t="e">
        <v>#N/A</v>
      </c>
      <c r="FV95" s="176" t="e">
        <v>#N/A</v>
      </c>
      <c r="FW95" s="176" t="e">
        <v>#N/A</v>
      </c>
      <c r="FX95" s="176" t="e">
        <v>#N/A</v>
      </c>
      <c r="FY95" s="173" t="e">
        <v>#N/A</v>
      </c>
      <c r="FZ95" s="183" t="s">
        <v>4327</v>
      </c>
      <c r="GA95" s="183">
        <v>2</v>
      </c>
      <c r="GB95" s="183" t="s">
        <v>3205</v>
      </c>
      <c r="GC95" s="183" t="s">
        <v>21</v>
      </c>
      <c r="GD95" s="183">
        <v>2</v>
      </c>
      <c r="GE95" s="183" t="s">
        <v>14</v>
      </c>
      <c r="GF95" s="183" t="s">
        <v>14</v>
      </c>
      <c r="GG95" s="184">
        <v>44360</v>
      </c>
      <c r="GH95" s="182" t="s">
        <v>4333</v>
      </c>
      <c r="GI95" s="176">
        <v>3</v>
      </c>
      <c r="GJ95" s="176" t="s">
        <v>3205</v>
      </c>
      <c r="GK95" s="176" t="s">
        <v>21</v>
      </c>
      <c r="GL95" s="176">
        <v>2</v>
      </c>
      <c r="GM95" s="176" t="s">
        <v>14</v>
      </c>
      <c r="GN95" s="176" t="s">
        <v>14</v>
      </c>
      <c r="GO95" s="173">
        <v>44360</v>
      </c>
      <c r="GP95" s="183" t="s">
        <v>4328</v>
      </c>
      <c r="GQ95" s="183">
        <v>2</v>
      </c>
      <c r="GR95" s="183" t="s">
        <v>3205</v>
      </c>
      <c r="GS95" s="183" t="s">
        <v>21</v>
      </c>
      <c r="GT95" s="183">
        <v>2</v>
      </c>
      <c r="GU95" s="183" t="s">
        <v>14</v>
      </c>
      <c r="GV95" s="183" t="s">
        <v>14</v>
      </c>
      <c r="GW95" s="184">
        <v>44360</v>
      </c>
      <c r="GX95" s="182" t="s">
        <v>4334</v>
      </c>
      <c r="GY95" s="176">
        <v>3</v>
      </c>
      <c r="GZ95" s="176" t="s">
        <v>3205</v>
      </c>
      <c r="HA95" s="176" t="s">
        <v>21</v>
      </c>
      <c r="HB95" s="176">
        <v>2</v>
      </c>
      <c r="HC95" s="176" t="s">
        <v>14</v>
      </c>
      <c r="HD95" s="176" t="s">
        <v>14</v>
      </c>
      <c r="HE95" s="173">
        <v>44360</v>
      </c>
      <c r="HF95" s="183" t="s">
        <v>4326</v>
      </c>
      <c r="HG95" s="183">
        <v>2</v>
      </c>
      <c r="HH95" s="183" t="s">
        <v>3205</v>
      </c>
      <c r="HI95" s="183" t="s">
        <v>21</v>
      </c>
      <c r="HJ95" s="183">
        <v>2</v>
      </c>
      <c r="HK95" s="183" t="s">
        <v>14</v>
      </c>
      <c r="HL95" s="183" t="s">
        <v>14</v>
      </c>
      <c r="HM95" s="184">
        <v>44360</v>
      </c>
      <c r="HN95" s="182" t="s">
        <v>4332</v>
      </c>
      <c r="HO95" s="176">
        <v>2</v>
      </c>
      <c r="HP95" s="176" t="s">
        <v>3205</v>
      </c>
      <c r="HQ95" s="176" t="s">
        <v>21</v>
      </c>
      <c r="HR95" s="176">
        <v>2</v>
      </c>
      <c r="HS95" s="176" t="s">
        <v>14</v>
      </c>
      <c r="HT95" s="176" t="s">
        <v>14</v>
      </c>
      <c r="HU95" s="173">
        <v>44360</v>
      </c>
      <c r="HV95" s="183" t="s">
        <v>4329</v>
      </c>
      <c r="HW95" s="183">
        <v>3</v>
      </c>
      <c r="HX95" s="183" t="s">
        <v>3205</v>
      </c>
      <c r="HY95" s="183" t="s">
        <v>21</v>
      </c>
      <c r="HZ95" s="183">
        <v>2</v>
      </c>
      <c r="IA95" s="183" t="s">
        <v>14</v>
      </c>
      <c r="IB95" s="183" t="s">
        <v>14</v>
      </c>
      <c r="IC95" s="184">
        <v>44360</v>
      </c>
      <c r="ID95" s="182" t="s">
        <v>4331</v>
      </c>
      <c r="IE95" s="176">
        <v>2</v>
      </c>
      <c r="IF95" s="176" t="s">
        <v>3205</v>
      </c>
      <c r="IG95" s="176" t="s">
        <v>21</v>
      </c>
      <c r="IH95" s="176">
        <v>2</v>
      </c>
      <c r="II95" s="176" t="s">
        <v>14</v>
      </c>
      <c r="IJ95" s="176" t="s">
        <v>14</v>
      </c>
      <c r="IK95" s="173">
        <v>44360</v>
      </c>
      <c r="IL95" s="183" t="s">
        <v>4330</v>
      </c>
      <c r="IM95" s="183">
        <v>3</v>
      </c>
      <c r="IN95" s="183" t="s">
        <v>3205</v>
      </c>
      <c r="IO95" s="183" t="s">
        <v>21</v>
      </c>
      <c r="IP95" s="183">
        <v>2</v>
      </c>
      <c r="IQ95" s="183" t="s">
        <v>14</v>
      </c>
      <c r="IR95" s="183" t="s">
        <v>14</v>
      </c>
      <c r="IS95" s="184">
        <v>44360</v>
      </c>
    </row>
    <row r="96" spans="1:253" s="276" customFormat="1" ht="12.75" customHeight="1" x14ac:dyDescent="0.25">
      <c r="A96" s="276" t="s">
        <v>2212</v>
      </c>
      <c r="B96" s="276" t="s">
        <v>7556</v>
      </c>
      <c r="C96" s="276" t="s">
        <v>2213</v>
      </c>
      <c r="D96" s="276" t="s">
        <v>2214</v>
      </c>
      <c r="E96" s="276" t="s">
        <v>7584</v>
      </c>
      <c r="F96" s="276" t="s">
        <v>2341</v>
      </c>
      <c r="G96" s="171">
        <v>13025000</v>
      </c>
      <c r="H96" s="172" t="s">
        <v>2338</v>
      </c>
      <c r="I96" s="172" t="s">
        <v>41</v>
      </c>
      <c r="J96" s="172">
        <v>1</v>
      </c>
      <c r="K96" s="172" t="s">
        <v>2340</v>
      </c>
      <c r="L96" s="172" t="s">
        <v>2339</v>
      </c>
      <c r="M96" s="173">
        <v>44187</v>
      </c>
      <c r="N96" s="182" t="s">
        <v>2255</v>
      </c>
      <c r="O96" s="174">
        <v>59763</v>
      </c>
      <c r="P96" s="174" t="s">
        <v>2252</v>
      </c>
      <c r="Q96" s="174" t="s">
        <v>41</v>
      </c>
      <c r="R96" s="174">
        <v>1</v>
      </c>
      <c r="S96" s="174" t="s">
        <v>2254</v>
      </c>
      <c r="T96" s="174" t="s">
        <v>2253</v>
      </c>
      <c r="U96" s="175">
        <v>44160</v>
      </c>
      <c r="V96" s="182" t="s">
        <v>2480</v>
      </c>
      <c r="W96" s="172">
        <v>5877000</v>
      </c>
      <c r="X96" s="172" t="s">
        <v>2478</v>
      </c>
      <c r="Y96" s="172" t="s">
        <v>21</v>
      </c>
      <c r="Z96" s="172">
        <v>2</v>
      </c>
      <c r="AA96" s="172" t="s">
        <v>2325</v>
      </c>
      <c r="AB96" s="172" t="s">
        <v>2479</v>
      </c>
      <c r="AC96" s="173">
        <v>44223</v>
      </c>
      <c r="AD96" s="182" t="s">
        <v>2484</v>
      </c>
      <c r="AE96" s="180">
        <v>2937000</v>
      </c>
      <c r="AF96" s="180" t="s">
        <v>2481</v>
      </c>
      <c r="AG96" s="180" t="s">
        <v>59</v>
      </c>
      <c r="AH96" s="180">
        <v>3</v>
      </c>
      <c r="AI96" s="180" t="s">
        <v>2483</v>
      </c>
      <c r="AJ96" s="180" t="s">
        <v>2482</v>
      </c>
      <c r="AK96" s="181">
        <v>44223</v>
      </c>
      <c r="AL96" s="182" t="s">
        <v>2488</v>
      </c>
      <c r="AM96" s="172">
        <v>93000</v>
      </c>
      <c r="AN96" s="172" t="s">
        <v>2485</v>
      </c>
      <c r="AO96" s="172" t="s">
        <v>21</v>
      </c>
      <c r="AP96" s="172">
        <v>2</v>
      </c>
      <c r="AQ96" s="172" t="s">
        <v>2487</v>
      </c>
      <c r="AR96" s="172" t="s">
        <v>2486</v>
      </c>
      <c r="AS96" s="173">
        <v>44223</v>
      </c>
      <c r="AT96" s="183" t="s">
        <v>2226</v>
      </c>
      <c r="AU96" s="180" t="s">
        <v>14</v>
      </c>
      <c r="AV96" s="180" t="s">
        <v>14</v>
      </c>
      <c r="AW96" s="180" t="s">
        <v>14</v>
      </c>
      <c r="AX96" s="180" t="s">
        <v>14</v>
      </c>
      <c r="AY96" s="180" t="s">
        <v>14</v>
      </c>
      <c r="AZ96" s="180" t="s">
        <v>14</v>
      </c>
      <c r="BA96" s="181">
        <v>44139</v>
      </c>
      <c r="BB96" s="182" t="s">
        <v>2225</v>
      </c>
      <c r="BC96" s="172" t="s">
        <v>14</v>
      </c>
      <c r="BD96" s="172" t="s">
        <v>14</v>
      </c>
      <c r="BE96" s="172" t="s">
        <v>14</v>
      </c>
      <c r="BF96" s="172" t="s">
        <v>14</v>
      </c>
      <c r="BG96" s="172" t="s">
        <v>14</v>
      </c>
      <c r="BH96" s="172" t="s">
        <v>14</v>
      </c>
      <c r="BI96" s="173">
        <v>44139</v>
      </c>
      <c r="BJ96" s="183" t="s">
        <v>2224</v>
      </c>
      <c r="BK96" s="183">
        <v>138</v>
      </c>
      <c r="BL96" s="183" t="s">
        <v>2220</v>
      </c>
      <c r="BM96" s="183" t="s">
        <v>59</v>
      </c>
      <c r="BN96" s="183">
        <v>3</v>
      </c>
      <c r="BO96" s="183" t="s">
        <v>2222</v>
      </c>
      <c r="BP96" s="180" t="s">
        <v>2221</v>
      </c>
      <c r="BQ96" s="184">
        <v>44139</v>
      </c>
      <c r="BR96" s="182" t="s">
        <v>2215</v>
      </c>
      <c r="BS96" s="176" t="s">
        <v>14</v>
      </c>
      <c r="BT96" s="176" t="s">
        <v>14</v>
      </c>
      <c r="BU96" s="176" t="s">
        <v>14</v>
      </c>
      <c r="BV96" s="176" t="s">
        <v>14</v>
      </c>
      <c r="BW96" s="176" t="s">
        <v>14</v>
      </c>
      <c r="BX96" s="176" t="s">
        <v>14</v>
      </c>
      <c r="BY96" s="173">
        <v>44139</v>
      </c>
      <c r="BZ96" s="183" t="s">
        <v>2216</v>
      </c>
      <c r="CA96" s="183" t="s">
        <v>14</v>
      </c>
      <c r="CB96" s="183" t="s">
        <v>14</v>
      </c>
      <c r="CC96" s="183" t="s">
        <v>14</v>
      </c>
      <c r="CD96" s="183" t="s">
        <v>14</v>
      </c>
      <c r="CE96" s="183" t="s">
        <v>14</v>
      </c>
      <c r="CF96" s="183" t="s">
        <v>14</v>
      </c>
      <c r="CG96" s="184">
        <v>44139</v>
      </c>
      <c r="CH96" s="182" t="s">
        <v>7825</v>
      </c>
      <c r="CI96" s="183" t="e">
        <v>#N/A</v>
      </c>
      <c r="CJ96" s="183" t="e">
        <v>#N/A</v>
      </c>
      <c r="CK96" s="183" t="e">
        <v>#N/A</v>
      </c>
      <c r="CL96" s="183" t="e">
        <v>#N/A</v>
      </c>
      <c r="CM96" s="183" t="e">
        <v>#N/A</v>
      </c>
      <c r="CN96" s="183" t="e">
        <v>#N/A</v>
      </c>
      <c r="CO96" s="185" t="e">
        <v>#N/A</v>
      </c>
      <c r="CP96" s="183" t="s">
        <v>2218</v>
      </c>
      <c r="CQ96" s="176" t="s">
        <v>14</v>
      </c>
      <c r="CR96" s="176" t="s">
        <v>14</v>
      </c>
      <c r="CS96" s="176" t="s">
        <v>14</v>
      </c>
      <c r="CT96" s="176" t="s">
        <v>14</v>
      </c>
      <c r="CU96" s="176" t="s">
        <v>14</v>
      </c>
      <c r="CV96" s="176" t="s">
        <v>14</v>
      </c>
      <c r="CW96" s="173">
        <v>44139</v>
      </c>
      <c r="CX96" s="183" t="s">
        <v>2231</v>
      </c>
      <c r="CY96" s="180" t="s">
        <v>14</v>
      </c>
      <c r="CZ96" s="180" t="s">
        <v>14</v>
      </c>
      <c r="DA96" s="180" t="s">
        <v>14</v>
      </c>
      <c r="DB96" s="180" t="s">
        <v>14</v>
      </c>
      <c r="DC96" s="180" t="s">
        <v>2197</v>
      </c>
      <c r="DD96" s="180" t="s">
        <v>14</v>
      </c>
      <c r="DE96" s="186">
        <v>44139</v>
      </c>
      <c r="DF96" s="182" t="s">
        <v>2227</v>
      </c>
      <c r="DG96" s="172" t="s">
        <v>14</v>
      </c>
      <c r="DH96" s="176" t="s">
        <v>14</v>
      </c>
      <c r="DI96" s="176" t="s">
        <v>14</v>
      </c>
      <c r="DJ96" s="176" t="s">
        <v>14</v>
      </c>
      <c r="DK96" s="176" t="s">
        <v>2197</v>
      </c>
      <c r="DL96" s="176" t="s">
        <v>14</v>
      </c>
      <c r="DM96" s="173">
        <v>44139</v>
      </c>
      <c r="DN96" s="183" t="s">
        <v>2233</v>
      </c>
      <c r="DO96" s="180" t="s">
        <v>14</v>
      </c>
      <c r="DP96" s="183" t="s">
        <v>14</v>
      </c>
      <c r="DQ96" s="183" t="s">
        <v>14</v>
      </c>
      <c r="DR96" s="183" t="s">
        <v>14</v>
      </c>
      <c r="DS96" s="183" t="s">
        <v>2197</v>
      </c>
      <c r="DT96" s="183" t="s">
        <v>14</v>
      </c>
      <c r="DU96" s="184">
        <v>44139</v>
      </c>
      <c r="DV96" s="182" t="s">
        <v>2228</v>
      </c>
      <c r="DW96" s="172" t="s">
        <v>14</v>
      </c>
      <c r="DX96" s="176" t="s">
        <v>14</v>
      </c>
      <c r="DY96" s="176" t="s">
        <v>14</v>
      </c>
      <c r="DZ96" s="176" t="s">
        <v>14</v>
      </c>
      <c r="EA96" s="176" t="s">
        <v>2197</v>
      </c>
      <c r="EB96" s="176" t="s">
        <v>14</v>
      </c>
      <c r="EC96" s="173">
        <v>44139</v>
      </c>
      <c r="ED96" s="183" t="s">
        <v>2232</v>
      </c>
      <c r="EE96" s="180" t="s">
        <v>14</v>
      </c>
      <c r="EF96" s="183" t="s">
        <v>14</v>
      </c>
      <c r="EG96" s="183" t="s">
        <v>14</v>
      </c>
      <c r="EH96" s="183" t="s">
        <v>14</v>
      </c>
      <c r="EI96" s="183" t="s">
        <v>2197</v>
      </c>
      <c r="EJ96" s="183" t="s">
        <v>14</v>
      </c>
      <c r="EK96" s="184">
        <v>44139</v>
      </c>
      <c r="EL96" s="182" t="s">
        <v>2219</v>
      </c>
      <c r="EM96" s="172" t="s">
        <v>14</v>
      </c>
      <c r="EN96" s="176" t="s">
        <v>14</v>
      </c>
      <c r="EO96" s="176" t="s">
        <v>14</v>
      </c>
      <c r="EP96" s="176" t="s">
        <v>14</v>
      </c>
      <c r="EQ96" s="176" t="s">
        <v>2197</v>
      </c>
      <c r="ER96" s="176" t="s">
        <v>14</v>
      </c>
      <c r="ES96" s="173">
        <v>44139</v>
      </c>
      <c r="ET96" s="183" t="s">
        <v>2223</v>
      </c>
      <c r="EU96" s="183">
        <v>138</v>
      </c>
      <c r="EV96" s="183" t="s">
        <v>2220</v>
      </c>
      <c r="EW96" s="183" t="s">
        <v>59</v>
      </c>
      <c r="EX96" s="183">
        <v>3</v>
      </c>
      <c r="EY96" s="183" t="s">
        <v>2222</v>
      </c>
      <c r="EZ96" s="183" t="s">
        <v>2221</v>
      </c>
      <c r="FA96" s="184">
        <v>44139</v>
      </c>
      <c r="FB96" s="182" t="s">
        <v>2217</v>
      </c>
      <c r="FC96" s="176">
        <v>3</v>
      </c>
      <c r="FD96" s="176" t="s">
        <v>14</v>
      </c>
      <c r="FE96" s="176" t="s">
        <v>14</v>
      </c>
      <c r="FF96" s="176" t="s">
        <v>14</v>
      </c>
      <c r="FG96" s="176" t="s">
        <v>2194</v>
      </c>
      <c r="FH96" s="176" t="s">
        <v>14</v>
      </c>
      <c r="FI96" s="173">
        <v>44139</v>
      </c>
      <c r="FJ96" s="182" t="s">
        <v>2229</v>
      </c>
      <c r="FK96" s="183" t="s">
        <v>14</v>
      </c>
      <c r="FL96" s="183" t="s">
        <v>14</v>
      </c>
      <c r="FM96" s="183" t="s">
        <v>14</v>
      </c>
      <c r="FN96" s="183" t="s">
        <v>14</v>
      </c>
      <c r="FO96" s="183" t="s">
        <v>14</v>
      </c>
      <c r="FP96" s="180" t="s">
        <v>14</v>
      </c>
      <c r="FQ96" s="181">
        <v>44139</v>
      </c>
      <c r="FR96" s="182" t="s">
        <v>2230</v>
      </c>
      <c r="FS96" s="176" t="s">
        <v>14</v>
      </c>
      <c r="FT96" s="176" t="s">
        <v>14</v>
      </c>
      <c r="FU96" s="176" t="s">
        <v>14</v>
      </c>
      <c r="FV96" s="176" t="s">
        <v>14</v>
      </c>
      <c r="FW96" s="176" t="s">
        <v>14</v>
      </c>
      <c r="FX96" s="176" t="s">
        <v>14</v>
      </c>
      <c r="FY96" s="173">
        <v>44139</v>
      </c>
      <c r="FZ96" s="183" t="s">
        <v>3922</v>
      </c>
      <c r="GA96" s="183">
        <v>2</v>
      </c>
      <c r="GB96" s="183" t="s">
        <v>3205</v>
      </c>
      <c r="GC96" s="183" t="s">
        <v>21</v>
      </c>
      <c r="GD96" s="183">
        <v>2</v>
      </c>
      <c r="GE96" s="183" t="s">
        <v>14</v>
      </c>
      <c r="GF96" s="183" t="s">
        <v>14</v>
      </c>
      <c r="GG96" s="184">
        <v>44356</v>
      </c>
      <c r="GH96" s="182" t="s">
        <v>3928</v>
      </c>
      <c r="GI96" s="176">
        <v>0</v>
      </c>
      <c r="GJ96" s="176" t="s">
        <v>3205</v>
      </c>
      <c r="GK96" s="176" t="s">
        <v>21</v>
      </c>
      <c r="GL96" s="176">
        <v>2</v>
      </c>
      <c r="GM96" s="176" t="s">
        <v>14</v>
      </c>
      <c r="GN96" s="176" t="s">
        <v>14</v>
      </c>
      <c r="GO96" s="173">
        <v>44356</v>
      </c>
      <c r="GP96" s="183" t="s">
        <v>3923</v>
      </c>
      <c r="GQ96" s="183">
        <v>1</v>
      </c>
      <c r="GR96" s="183" t="s">
        <v>3205</v>
      </c>
      <c r="GS96" s="183" t="s">
        <v>21</v>
      </c>
      <c r="GT96" s="183">
        <v>2</v>
      </c>
      <c r="GU96" s="183" t="s">
        <v>14</v>
      </c>
      <c r="GV96" s="183" t="s">
        <v>14</v>
      </c>
      <c r="GW96" s="184">
        <v>44356</v>
      </c>
      <c r="GX96" s="182" t="s">
        <v>3929</v>
      </c>
      <c r="GY96" s="176">
        <v>0</v>
      </c>
      <c r="GZ96" s="176" t="s">
        <v>3205</v>
      </c>
      <c r="HA96" s="176" t="s">
        <v>21</v>
      </c>
      <c r="HB96" s="176">
        <v>2</v>
      </c>
      <c r="HC96" s="176" t="s">
        <v>14</v>
      </c>
      <c r="HD96" s="176" t="s">
        <v>14</v>
      </c>
      <c r="HE96" s="173">
        <v>44356</v>
      </c>
      <c r="HF96" s="183" t="s">
        <v>3921</v>
      </c>
      <c r="HG96" s="183">
        <v>0</v>
      </c>
      <c r="HH96" s="183" t="s">
        <v>3205</v>
      </c>
      <c r="HI96" s="183" t="s">
        <v>21</v>
      </c>
      <c r="HJ96" s="183">
        <v>2</v>
      </c>
      <c r="HK96" s="183" t="s">
        <v>14</v>
      </c>
      <c r="HL96" s="183" t="s">
        <v>14</v>
      </c>
      <c r="HM96" s="184">
        <v>44356</v>
      </c>
      <c r="HN96" s="182" t="s">
        <v>3927</v>
      </c>
      <c r="HO96" s="176">
        <v>0</v>
      </c>
      <c r="HP96" s="176" t="s">
        <v>3205</v>
      </c>
      <c r="HQ96" s="176" t="s">
        <v>21</v>
      </c>
      <c r="HR96" s="176">
        <v>2</v>
      </c>
      <c r="HS96" s="176" t="s">
        <v>14</v>
      </c>
      <c r="HT96" s="176" t="s">
        <v>14</v>
      </c>
      <c r="HU96" s="173">
        <v>44356</v>
      </c>
      <c r="HV96" s="183" t="s">
        <v>3924</v>
      </c>
      <c r="HW96" s="183">
        <v>1</v>
      </c>
      <c r="HX96" s="183" t="s">
        <v>3205</v>
      </c>
      <c r="HY96" s="183" t="s">
        <v>21</v>
      </c>
      <c r="HZ96" s="183">
        <v>2</v>
      </c>
      <c r="IA96" s="183" t="s">
        <v>14</v>
      </c>
      <c r="IB96" s="183" t="s">
        <v>14</v>
      </c>
      <c r="IC96" s="184">
        <v>44356</v>
      </c>
      <c r="ID96" s="182" t="s">
        <v>3926</v>
      </c>
      <c r="IE96" s="176">
        <v>3</v>
      </c>
      <c r="IF96" s="176" t="s">
        <v>3205</v>
      </c>
      <c r="IG96" s="176" t="s">
        <v>21</v>
      </c>
      <c r="IH96" s="176">
        <v>2</v>
      </c>
      <c r="II96" s="176" t="s">
        <v>14</v>
      </c>
      <c r="IJ96" s="176" t="s">
        <v>14</v>
      </c>
      <c r="IK96" s="173">
        <v>44356</v>
      </c>
      <c r="IL96" s="183" t="s">
        <v>3925</v>
      </c>
      <c r="IM96" s="183">
        <v>1</v>
      </c>
      <c r="IN96" s="183" t="s">
        <v>3205</v>
      </c>
      <c r="IO96" s="183" t="s">
        <v>21</v>
      </c>
      <c r="IP96" s="183">
        <v>2</v>
      </c>
      <c r="IQ96" s="183" t="s">
        <v>14</v>
      </c>
      <c r="IR96" s="183" t="s">
        <v>14</v>
      </c>
      <c r="IS96" s="184">
        <v>44356</v>
      </c>
    </row>
    <row r="97" spans="1:253" s="276" customFormat="1" ht="12.75" customHeight="1" x14ac:dyDescent="0.25">
      <c r="A97" s="276" t="s">
        <v>643</v>
      </c>
      <c r="B97" s="276" t="s">
        <v>7413</v>
      </c>
      <c r="C97" s="276" t="s">
        <v>644</v>
      </c>
      <c r="D97" s="276" t="s">
        <v>645</v>
      </c>
      <c r="E97" s="276" t="s">
        <v>7077</v>
      </c>
      <c r="F97" s="276" t="s">
        <v>669</v>
      </c>
      <c r="G97" s="171">
        <v>9661000</v>
      </c>
      <c r="H97" s="172" t="s">
        <v>666</v>
      </c>
      <c r="I97" s="172" t="s">
        <v>21</v>
      </c>
      <c r="J97" s="172">
        <v>2</v>
      </c>
      <c r="K97" s="172" t="s">
        <v>668</v>
      </c>
      <c r="L97" s="172" t="s">
        <v>667</v>
      </c>
      <c r="M97" s="173">
        <v>43511</v>
      </c>
      <c r="N97" s="182" t="s">
        <v>661</v>
      </c>
      <c r="O97" s="174">
        <v>10646</v>
      </c>
      <c r="P97" s="174" t="s">
        <v>658</v>
      </c>
      <c r="Q97" s="174" t="s">
        <v>21</v>
      </c>
      <c r="R97" s="174">
        <v>2</v>
      </c>
      <c r="S97" s="174" t="s">
        <v>660</v>
      </c>
      <c r="T97" s="174" t="s">
        <v>659</v>
      </c>
      <c r="U97" s="175">
        <v>43511</v>
      </c>
      <c r="V97" s="182" t="s">
        <v>2695</v>
      </c>
      <c r="W97" s="172">
        <v>4576000</v>
      </c>
      <c r="X97" s="172" t="s">
        <v>2692</v>
      </c>
      <c r="Y97" s="172" t="s">
        <v>21</v>
      </c>
      <c r="Z97" s="172">
        <v>2</v>
      </c>
      <c r="AA97" s="172" t="s">
        <v>2694</v>
      </c>
      <c r="AB97" s="172" t="s">
        <v>2693</v>
      </c>
      <c r="AC97" s="173">
        <v>44225</v>
      </c>
      <c r="AD97" s="182" t="s">
        <v>2699</v>
      </c>
      <c r="AE97" s="180">
        <v>140000</v>
      </c>
      <c r="AF97" s="180" t="s">
        <v>2696</v>
      </c>
      <c r="AG97" s="180" t="s">
        <v>21</v>
      </c>
      <c r="AH97" s="180">
        <v>2</v>
      </c>
      <c r="AI97" s="180" t="s">
        <v>2698</v>
      </c>
      <c r="AJ97" s="180" t="s">
        <v>2697</v>
      </c>
      <c r="AK97" s="181">
        <v>44225</v>
      </c>
      <c r="AL97" s="182" t="s">
        <v>2701</v>
      </c>
      <c r="AM97" s="172">
        <v>140000</v>
      </c>
      <c r="AN97" s="172" t="s">
        <v>2696</v>
      </c>
      <c r="AO97" s="172" t="s">
        <v>41</v>
      </c>
      <c r="AP97" s="172">
        <v>1</v>
      </c>
      <c r="AQ97" s="172" t="s">
        <v>2700</v>
      </c>
      <c r="AR97" s="172" t="s">
        <v>2697</v>
      </c>
      <c r="AS97" s="173">
        <v>44225</v>
      </c>
      <c r="AT97" s="183" t="s">
        <v>657</v>
      </c>
      <c r="AU97" s="180" t="s">
        <v>14</v>
      </c>
      <c r="AV97" s="180" t="s">
        <v>652</v>
      </c>
      <c r="AW97" s="180" t="s">
        <v>21</v>
      </c>
      <c r="AX97" s="180">
        <v>2</v>
      </c>
      <c r="AY97" s="180" t="s">
        <v>656</v>
      </c>
      <c r="AZ97" s="180" t="s">
        <v>653</v>
      </c>
      <c r="BA97" s="181">
        <v>43511</v>
      </c>
      <c r="BB97" s="182" t="s">
        <v>655</v>
      </c>
      <c r="BC97" s="172" t="s">
        <v>14</v>
      </c>
      <c r="BD97" s="172" t="s">
        <v>652</v>
      </c>
      <c r="BE97" s="172" t="s">
        <v>21</v>
      </c>
      <c r="BF97" s="172">
        <v>2</v>
      </c>
      <c r="BG97" s="172" t="s">
        <v>654</v>
      </c>
      <c r="BH97" s="172" t="s">
        <v>653</v>
      </c>
      <c r="BI97" s="173">
        <v>43511</v>
      </c>
      <c r="BJ97" s="183" t="s">
        <v>2178</v>
      </c>
      <c r="BK97" s="183" t="s">
        <v>14</v>
      </c>
      <c r="BL97" s="183" t="s">
        <v>14</v>
      </c>
      <c r="BM97" s="183" t="s">
        <v>14</v>
      </c>
      <c r="BN97" s="183" t="s">
        <v>14</v>
      </c>
      <c r="BO97" s="183" t="s">
        <v>2176</v>
      </c>
      <c r="BP97" s="180" t="s">
        <v>14</v>
      </c>
      <c r="BQ97" s="184">
        <v>44134</v>
      </c>
      <c r="BR97" s="182" t="s">
        <v>647</v>
      </c>
      <c r="BS97" s="176">
        <v>0</v>
      </c>
      <c r="BT97" s="176">
        <v>0</v>
      </c>
      <c r="BU97" s="176" t="s">
        <v>21</v>
      </c>
      <c r="BV97" s="176">
        <v>2</v>
      </c>
      <c r="BW97" s="176" t="s">
        <v>646</v>
      </c>
      <c r="BX97" s="176">
        <v>0</v>
      </c>
      <c r="BY97" s="173">
        <v>43511</v>
      </c>
      <c r="BZ97" s="183" t="s">
        <v>648</v>
      </c>
      <c r="CA97" s="183">
        <v>0</v>
      </c>
      <c r="CB97" s="183">
        <v>0</v>
      </c>
      <c r="CC97" s="183" t="s">
        <v>21</v>
      </c>
      <c r="CD97" s="183">
        <v>2</v>
      </c>
      <c r="CE97" s="183" t="s">
        <v>646</v>
      </c>
      <c r="CF97" s="183">
        <v>0</v>
      </c>
      <c r="CG97" s="184">
        <v>43511</v>
      </c>
      <c r="CH97" s="182" t="s">
        <v>7826</v>
      </c>
      <c r="CI97" s="183" t="e">
        <v>#N/A</v>
      </c>
      <c r="CJ97" s="183" t="e">
        <v>#N/A</v>
      </c>
      <c r="CK97" s="183" t="e">
        <v>#N/A</v>
      </c>
      <c r="CL97" s="183" t="e">
        <v>#N/A</v>
      </c>
      <c r="CM97" s="183" t="e">
        <v>#N/A</v>
      </c>
      <c r="CN97" s="183" t="e">
        <v>#N/A</v>
      </c>
      <c r="CO97" s="185" t="e">
        <v>#N/A</v>
      </c>
      <c r="CP97" s="183" t="s">
        <v>651</v>
      </c>
      <c r="CQ97" s="176">
        <v>0</v>
      </c>
      <c r="CR97" s="176">
        <v>0</v>
      </c>
      <c r="CS97" s="176" t="s">
        <v>21</v>
      </c>
      <c r="CT97" s="176">
        <v>2</v>
      </c>
      <c r="CU97" s="176" t="s">
        <v>650</v>
      </c>
      <c r="CV97" s="176">
        <v>0</v>
      </c>
      <c r="CW97" s="173">
        <v>43511</v>
      </c>
      <c r="CX97" s="183" t="s">
        <v>2702</v>
      </c>
      <c r="CY97" s="180">
        <v>140000</v>
      </c>
      <c r="CZ97" s="180" t="s">
        <v>2696</v>
      </c>
      <c r="DA97" s="180" t="s">
        <v>21</v>
      </c>
      <c r="DB97" s="180">
        <v>2</v>
      </c>
      <c r="DC97" s="180" t="s">
        <v>2700</v>
      </c>
      <c r="DD97" s="180" t="s">
        <v>2697</v>
      </c>
      <c r="DE97" s="186">
        <v>44225</v>
      </c>
      <c r="DF97" s="182" t="s">
        <v>2703</v>
      </c>
      <c r="DG97" s="172">
        <v>4436000</v>
      </c>
      <c r="DH97" s="176" t="s">
        <v>2692</v>
      </c>
      <c r="DI97" s="176" t="s">
        <v>21</v>
      </c>
      <c r="DJ97" s="176">
        <v>2</v>
      </c>
      <c r="DK97" s="176" t="s">
        <v>2700</v>
      </c>
      <c r="DL97" s="176" t="s">
        <v>2693</v>
      </c>
      <c r="DM97" s="173">
        <v>44225</v>
      </c>
      <c r="DN97" s="183" t="s">
        <v>2704</v>
      </c>
      <c r="DO97" s="180">
        <v>0</v>
      </c>
      <c r="DP97" s="183" t="s">
        <v>2696</v>
      </c>
      <c r="DQ97" s="183" t="s">
        <v>21</v>
      </c>
      <c r="DR97" s="183">
        <v>2</v>
      </c>
      <c r="DS97" s="183" t="s">
        <v>2700</v>
      </c>
      <c r="DT97" s="183" t="s">
        <v>2697</v>
      </c>
      <c r="DU97" s="184">
        <v>44225</v>
      </c>
      <c r="DV97" s="182" t="s">
        <v>2705</v>
      </c>
      <c r="DW97" s="172">
        <v>140000</v>
      </c>
      <c r="DX97" s="176" t="s">
        <v>2696</v>
      </c>
      <c r="DY97" s="176" t="s">
        <v>21</v>
      </c>
      <c r="DZ97" s="176">
        <v>2</v>
      </c>
      <c r="EA97" s="176" t="s">
        <v>2700</v>
      </c>
      <c r="EB97" s="176" t="s">
        <v>2697</v>
      </c>
      <c r="EC97" s="173">
        <v>44225</v>
      </c>
      <c r="ED97" s="183" t="s">
        <v>2706</v>
      </c>
      <c r="EE97" s="180">
        <v>0</v>
      </c>
      <c r="EF97" s="183" t="s">
        <v>2696</v>
      </c>
      <c r="EG97" s="183" t="s">
        <v>21</v>
      </c>
      <c r="EH97" s="183">
        <v>2</v>
      </c>
      <c r="EI97" s="183" t="s">
        <v>2700</v>
      </c>
      <c r="EJ97" s="183" t="s">
        <v>2697</v>
      </c>
      <c r="EK97" s="184">
        <v>44225</v>
      </c>
      <c r="EL97" s="182" t="s">
        <v>2707</v>
      </c>
      <c r="EM97" s="172">
        <v>0</v>
      </c>
      <c r="EN97" s="176" t="s">
        <v>2696</v>
      </c>
      <c r="EO97" s="176" t="s">
        <v>21</v>
      </c>
      <c r="EP97" s="176">
        <v>2</v>
      </c>
      <c r="EQ97" s="176" t="s">
        <v>2700</v>
      </c>
      <c r="ER97" s="176" t="s">
        <v>2697</v>
      </c>
      <c r="ES97" s="173">
        <v>44225</v>
      </c>
      <c r="ET97" s="183" t="s">
        <v>2177</v>
      </c>
      <c r="EU97" s="183" t="s">
        <v>14</v>
      </c>
      <c r="EV97" s="183" t="s">
        <v>14</v>
      </c>
      <c r="EW97" s="183" t="s">
        <v>14</v>
      </c>
      <c r="EX97" s="183" t="s">
        <v>14</v>
      </c>
      <c r="EY97" s="183" t="s">
        <v>2176</v>
      </c>
      <c r="EZ97" s="183" t="s">
        <v>14</v>
      </c>
      <c r="FA97" s="184">
        <v>44134</v>
      </c>
      <c r="FB97" s="182" t="s">
        <v>649</v>
      </c>
      <c r="FC97" s="176">
        <v>2</v>
      </c>
      <c r="FD97" s="176">
        <v>0</v>
      </c>
      <c r="FE97" s="176" t="s">
        <v>21</v>
      </c>
      <c r="FF97" s="176">
        <v>2</v>
      </c>
      <c r="FG97" s="176">
        <v>0</v>
      </c>
      <c r="FH97" s="176">
        <v>0</v>
      </c>
      <c r="FI97" s="173">
        <v>43511</v>
      </c>
      <c r="FJ97" s="182" t="s">
        <v>663</v>
      </c>
      <c r="FK97" s="183">
        <v>0</v>
      </c>
      <c r="FL97" s="183">
        <v>0</v>
      </c>
      <c r="FM97" s="183" t="s">
        <v>21</v>
      </c>
      <c r="FN97" s="183">
        <v>2</v>
      </c>
      <c r="FO97" s="183" t="s">
        <v>662</v>
      </c>
      <c r="FP97" s="180">
        <v>0</v>
      </c>
      <c r="FQ97" s="181">
        <v>43511</v>
      </c>
      <c r="FR97" s="182" t="s">
        <v>664</v>
      </c>
      <c r="FS97" s="176">
        <v>0</v>
      </c>
      <c r="FT97" s="176">
        <v>0</v>
      </c>
      <c r="FU97" s="176" t="s">
        <v>21</v>
      </c>
      <c r="FV97" s="176">
        <v>2</v>
      </c>
      <c r="FW97" s="176">
        <v>0</v>
      </c>
      <c r="FX97" s="176">
        <v>0</v>
      </c>
      <c r="FY97" s="173">
        <v>43511</v>
      </c>
      <c r="FZ97" s="183" t="s">
        <v>4217</v>
      </c>
      <c r="GA97" s="183">
        <v>1</v>
      </c>
      <c r="GB97" s="183" t="s">
        <v>3205</v>
      </c>
      <c r="GC97" s="183" t="s">
        <v>21</v>
      </c>
      <c r="GD97" s="183">
        <v>2</v>
      </c>
      <c r="GE97" s="183" t="s">
        <v>14</v>
      </c>
      <c r="GF97" s="183" t="s">
        <v>14</v>
      </c>
      <c r="GG97" s="184">
        <v>44358</v>
      </c>
      <c r="GH97" s="182" t="s">
        <v>4223</v>
      </c>
      <c r="GI97" s="176">
        <v>0</v>
      </c>
      <c r="GJ97" s="176" t="s">
        <v>3205</v>
      </c>
      <c r="GK97" s="176" t="s">
        <v>21</v>
      </c>
      <c r="GL97" s="176">
        <v>2</v>
      </c>
      <c r="GM97" s="176" t="s">
        <v>14</v>
      </c>
      <c r="GN97" s="176" t="s">
        <v>14</v>
      </c>
      <c r="GO97" s="173">
        <v>44358</v>
      </c>
      <c r="GP97" s="183" t="s">
        <v>4218</v>
      </c>
      <c r="GQ97" s="183">
        <v>0</v>
      </c>
      <c r="GR97" s="183" t="s">
        <v>3205</v>
      </c>
      <c r="GS97" s="183" t="s">
        <v>21</v>
      </c>
      <c r="GT97" s="183">
        <v>2</v>
      </c>
      <c r="GU97" s="183" t="s">
        <v>14</v>
      </c>
      <c r="GV97" s="183" t="s">
        <v>14</v>
      </c>
      <c r="GW97" s="184">
        <v>44358</v>
      </c>
      <c r="GX97" s="182" t="s">
        <v>4224</v>
      </c>
      <c r="GY97" s="176">
        <v>0</v>
      </c>
      <c r="GZ97" s="176" t="s">
        <v>3205</v>
      </c>
      <c r="HA97" s="176" t="s">
        <v>21</v>
      </c>
      <c r="HB97" s="176">
        <v>2</v>
      </c>
      <c r="HC97" s="176" t="s">
        <v>14</v>
      </c>
      <c r="HD97" s="176" t="s">
        <v>14</v>
      </c>
      <c r="HE97" s="173">
        <v>44358</v>
      </c>
      <c r="HF97" s="183" t="s">
        <v>4216</v>
      </c>
      <c r="HG97" s="183">
        <v>0</v>
      </c>
      <c r="HH97" s="183" t="s">
        <v>3205</v>
      </c>
      <c r="HI97" s="183" t="s">
        <v>21</v>
      </c>
      <c r="HJ97" s="183">
        <v>2</v>
      </c>
      <c r="HK97" s="183" t="s">
        <v>14</v>
      </c>
      <c r="HL97" s="183" t="s">
        <v>14</v>
      </c>
      <c r="HM97" s="184">
        <v>44358</v>
      </c>
      <c r="HN97" s="182" t="s">
        <v>4222</v>
      </c>
      <c r="HO97" s="176">
        <v>0</v>
      </c>
      <c r="HP97" s="176" t="s">
        <v>3205</v>
      </c>
      <c r="HQ97" s="176" t="s">
        <v>21</v>
      </c>
      <c r="HR97" s="176">
        <v>2</v>
      </c>
      <c r="HS97" s="176" t="s">
        <v>14</v>
      </c>
      <c r="HT97" s="176" t="s">
        <v>14</v>
      </c>
      <c r="HU97" s="173">
        <v>44358</v>
      </c>
      <c r="HV97" s="183" t="s">
        <v>4219</v>
      </c>
      <c r="HW97" s="183">
        <v>0</v>
      </c>
      <c r="HX97" s="183" t="s">
        <v>3205</v>
      </c>
      <c r="HY97" s="183" t="s">
        <v>21</v>
      </c>
      <c r="HZ97" s="183">
        <v>2</v>
      </c>
      <c r="IA97" s="183" t="s">
        <v>14</v>
      </c>
      <c r="IB97" s="183" t="s">
        <v>14</v>
      </c>
      <c r="IC97" s="184">
        <v>44358</v>
      </c>
      <c r="ID97" s="182" t="s">
        <v>4221</v>
      </c>
      <c r="IE97" s="176">
        <v>0</v>
      </c>
      <c r="IF97" s="176" t="s">
        <v>3205</v>
      </c>
      <c r="IG97" s="176" t="s">
        <v>21</v>
      </c>
      <c r="IH97" s="176">
        <v>2</v>
      </c>
      <c r="II97" s="176" t="s">
        <v>14</v>
      </c>
      <c r="IJ97" s="176" t="s">
        <v>14</v>
      </c>
      <c r="IK97" s="173">
        <v>44358</v>
      </c>
      <c r="IL97" s="183" t="s">
        <v>4220</v>
      </c>
      <c r="IM97" s="183">
        <v>3</v>
      </c>
      <c r="IN97" s="183" t="s">
        <v>3205</v>
      </c>
      <c r="IO97" s="183" t="s">
        <v>21</v>
      </c>
      <c r="IP97" s="183">
        <v>2</v>
      </c>
      <c r="IQ97" s="183" t="s">
        <v>14</v>
      </c>
      <c r="IR97" s="183" t="s">
        <v>14</v>
      </c>
      <c r="IS97" s="184">
        <v>44358</v>
      </c>
    </row>
    <row r="98" spans="1:253" s="276" customFormat="1" ht="12.75" customHeight="1" x14ac:dyDescent="0.25">
      <c r="A98" s="276" t="s">
        <v>670</v>
      </c>
      <c r="B98" s="276" t="s">
        <v>7420</v>
      </c>
      <c r="C98" s="276" t="s">
        <v>671</v>
      </c>
      <c r="D98" s="276" t="s">
        <v>672</v>
      </c>
      <c r="E98" s="276" t="s">
        <v>7080</v>
      </c>
      <c r="F98" s="276" t="s">
        <v>4535</v>
      </c>
      <c r="G98" s="171">
        <v>46400000</v>
      </c>
      <c r="H98" s="172" t="s">
        <v>4532</v>
      </c>
      <c r="I98" s="172" t="s">
        <v>41</v>
      </c>
      <c r="J98" s="172">
        <v>1</v>
      </c>
      <c r="K98" s="172" t="s">
        <v>4534</v>
      </c>
      <c r="L98" s="172" t="s">
        <v>4533</v>
      </c>
      <c r="M98" s="173">
        <v>44375</v>
      </c>
      <c r="N98" s="182" t="s">
        <v>4539</v>
      </c>
      <c r="O98" s="174">
        <v>1840687</v>
      </c>
      <c r="P98" s="174" t="s">
        <v>4536</v>
      </c>
      <c r="Q98" s="174" t="s">
        <v>21</v>
      </c>
      <c r="R98" s="174">
        <v>2</v>
      </c>
      <c r="S98" s="174" t="s">
        <v>4538</v>
      </c>
      <c r="T98" s="174" t="s">
        <v>4537</v>
      </c>
      <c r="U98" s="175">
        <v>44375</v>
      </c>
      <c r="V98" s="182" t="s">
        <v>4541</v>
      </c>
      <c r="W98" s="172">
        <v>46800000</v>
      </c>
      <c r="X98" s="172" t="s">
        <v>4532</v>
      </c>
      <c r="Y98" s="172" t="s">
        <v>41</v>
      </c>
      <c r="Z98" s="172">
        <v>1</v>
      </c>
      <c r="AA98" s="172" t="s">
        <v>4540</v>
      </c>
      <c r="AB98" s="172" t="s">
        <v>4533</v>
      </c>
      <c r="AC98" s="173">
        <v>44375</v>
      </c>
      <c r="AD98" s="182" t="s">
        <v>4543</v>
      </c>
      <c r="AE98" s="180">
        <v>30800000</v>
      </c>
      <c r="AF98" s="180" t="s">
        <v>4532</v>
      </c>
      <c r="AG98" s="180" t="s">
        <v>41</v>
      </c>
      <c r="AH98" s="180">
        <v>1</v>
      </c>
      <c r="AI98" s="180" t="s">
        <v>4542</v>
      </c>
      <c r="AJ98" s="180" t="s">
        <v>4533</v>
      </c>
      <c r="AK98" s="181">
        <v>44375</v>
      </c>
      <c r="AL98" s="182" t="s">
        <v>6215</v>
      </c>
      <c r="AM98" s="172">
        <v>4836000</v>
      </c>
      <c r="AN98" s="172" t="s">
        <v>6212</v>
      </c>
      <c r="AO98" s="172" t="s">
        <v>41</v>
      </c>
      <c r="AP98" s="172">
        <v>1</v>
      </c>
      <c r="AQ98" s="172" t="s">
        <v>6214</v>
      </c>
      <c r="AR98" s="172" t="s">
        <v>6213</v>
      </c>
      <c r="AS98" s="173">
        <v>44521</v>
      </c>
      <c r="AT98" s="183" t="s">
        <v>1687</v>
      </c>
      <c r="AU98" s="180" t="s">
        <v>14</v>
      </c>
      <c r="AV98" s="180" t="s">
        <v>14</v>
      </c>
      <c r="AW98" s="180" t="s">
        <v>14</v>
      </c>
      <c r="AX98" s="180" t="s">
        <v>14</v>
      </c>
      <c r="AY98" s="180" t="s">
        <v>1245</v>
      </c>
      <c r="AZ98" s="180" t="s">
        <v>14</v>
      </c>
      <c r="BA98" s="181">
        <v>43868</v>
      </c>
      <c r="BB98" s="182" t="s">
        <v>1686</v>
      </c>
      <c r="BC98" s="172" t="s">
        <v>14</v>
      </c>
      <c r="BD98" s="172" t="s">
        <v>14</v>
      </c>
      <c r="BE98" s="172" t="s">
        <v>14</v>
      </c>
      <c r="BF98" s="172" t="s">
        <v>14</v>
      </c>
      <c r="BG98" s="172" t="s">
        <v>1245</v>
      </c>
      <c r="BH98" s="172" t="s">
        <v>14</v>
      </c>
      <c r="BI98" s="173">
        <v>43868</v>
      </c>
      <c r="BJ98" s="183" t="s">
        <v>6216</v>
      </c>
      <c r="BK98" s="183">
        <v>1156</v>
      </c>
      <c r="BL98" s="183" t="s">
        <v>5935</v>
      </c>
      <c r="BM98" s="183" t="s">
        <v>21</v>
      </c>
      <c r="BN98" s="183">
        <v>2</v>
      </c>
      <c r="BO98" s="183" t="s">
        <v>6150</v>
      </c>
      <c r="BP98" s="180" t="s">
        <v>2074</v>
      </c>
      <c r="BQ98" s="184">
        <v>44521</v>
      </c>
      <c r="BR98" s="182" t="s">
        <v>1683</v>
      </c>
      <c r="BS98" s="176" t="s">
        <v>14</v>
      </c>
      <c r="BT98" s="176" t="s">
        <v>14</v>
      </c>
      <c r="BU98" s="176" t="s">
        <v>14</v>
      </c>
      <c r="BV98" s="176" t="s">
        <v>14</v>
      </c>
      <c r="BW98" s="176" t="s">
        <v>1245</v>
      </c>
      <c r="BX98" s="176" t="s">
        <v>14</v>
      </c>
      <c r="BY98" s="173">
        <v>43868</v>
      </c>
      <c r="BZ98" s="183" t="s">
        <v>1684</v>
      </c>
      <c r="CA98" s="183" t="s">
        <v>14</v>
      </c>
      <c r="CB98" s="183" t="s">
        <v>14</v>
      </c>
      <c r="CC98" s="183" t="s">
        <v>14</v>
      </c>
      <c r="CD98" s="183" t="s">
        <v>14</v>
      </c>
      <c r="CE98" s="183" t="s">
        <v>1245</v>
      </c>
      <c r="CF98" s="183" t="s">
        <v>14</v>
      </c>
      <c r="CG98" s="184">
        <v>43868</v>
      </c>
      <c r="CH98" s="182" t="s">
        <v>7827</v>
      </c>
      <c r="CI98" s="183" t="e">
        <v>#N/A</v>
      </c>
      <c r="CJ98" s="183" t="e">
        <v>#N/A</v>
      </c>
      <c r="CK98" s="183" t="e">
        <v>#N/A</v>
      </c>
      <c r="CL98" s="183" t="e">
        <v>#N/A</v>
      </c>
      <c r="CM98" s="183" t="e">
        <v>#N/A</v>
      </c>
      <c r="CN98" s="183" t="e">
        <v>#N/A</v>
      </c>
      <c r="CO98" s="185" t="e">
        <v>#N/A</v>
      </c>
      <c r="CP98" s="183" t="s">
        <v>1685</v>
      </c>
      <c r="CQ98" s="176" t="s">
        <v>14</v>
      </c>
      <c r="CR98" s="176" t="s">
        <v>14</v>
      </c>
      <c r="CS98" s="176" t="s">
        <v>14</v>
      </c>
      <c r="CT98" s="176" t="s">
        <v>14</v>
      </c>
      <c r="CU98" s="176" t="s">
        <v>1245</v>
      </c>
      <c r="CV98" s="176" t="s">
        <v>14</v>
      </c>
      <c r="CW98" s="173">
        <v>43868</v>
      </c>
      <c r="CX98" s="183" t="s">
        <v>4544</v>
      </c>
      <c r="CY98" s="180">
        <v>13400000</v>
      </c>
      <c r="CZ98" s="180" t="s">
        <v>4532</v>
      </c>
      <c r="DA98" s="180" t="s">
        <v>41</v>
      </c>
      <c r="DB98" s="180">
        <v>1</v>
      </c>
      <c r="DC98" s="180" t="s">
        <v>4549</v>
      </c>
      <c r="DD98" s="180" t="s">
        <v>4533</v>
      </c>
      <c r="DE98" s="186">
        <v>44375</v>
      </c>
      <c r="DF98" s="182" t="s">
        <v>4546</v>
      </c>
      <c r="DG98" s="172">
        <v>16000000</v>
      </c>
      <c r="DH98" s="176" t="s">
        <v>4532</v>
      </c>
      <c r="DI98" s="176" t="s">
        <v>41</v>
      </c>
      <c r="DJ98" s="176">
        <v>1</v>
      </c>
      <c r="DK98" s="176" t="s">
        <v>4545</v>
      </c>
      <c r="DL98" s="176" t="s">
        <v>4533</v>
      </c>
      <c r="DM98" s="173">
        <v>44375</v>
      </c>
      <c r="DN98" s="183" t="s">
        <v>4548</v>
      </c>
      <c r="DO98" s="180">
        <v>17400000</v>
      </c>
      <c r="DP98" s="183" t="s">
        <v>4532</v>
      </c>
      <c r="DQ98" s="183" t="s">
        <v>41</v>
      </c>
      <c r="DR98" s="183">
        <v>1</v>
      </c>
      <c r="DS98" s="183" t="s">
        <v>4547</v>
      </c>
      <c r="DT98" s="183" t="s">
        <v>4533</v>
      </c>
      <c r="DU98" s="184">
        <v>44375</v>
      </c>
      <c r="DV98" s="182" t="s">
        <v>4550</v>
      </c>
      <c r="DW98" s="172">
        <v>6100000</v>
      </c>
      <c r="DX98" s="176" t="s">
        <v>4532</v>
      </c>
      <c r="DY98" s="176" t="s">
        <v>41</v>
      </c>
      <c r="DZ98" s="176">
        <v>1</v>
      </c>
      <c r="EA98" s="176" t="s">
        <v>4549</v>
      </c>
      <c r="EB98" s="176" t="s">
        <v>4533</v>
      </c>
      <c r="EC98" s="173">
        <v>44375</v>
      </c>
      <c r="ED98" s="183" t="s">
        <v>4552</v>
      </c>
      <c r="EE98" s="180">
        <v>6700000</v>
      </c>
      <c r="EF98" s="183" t="s">
        <v>4532</v>
      </c>
      <c r="EG98" s="183" t="s">
        <v>41</v>
      </c>
      <c r="EH98" s="183">
        <v>1</v>
      </c>
      <c r="EI98" s="183" t="s">
        <v>4551</v>
      </c>
      <c r="EJ98" s="183" t="s">
        <v>4533</v>
      </c>
      <c r="EK98" s="184">
        <v>44375</v>
      </c>
      <c r="EL98" s="182" t="s">
        <v>4554</v>
      </c>
      <c r="EM98" s="172">
        <v>600000</v>
      </c>
      <c r="EN98" s="176" t="s">
        <v>4532</v>
      </c>
      <c r="EO98" s="176" t="s">
        <v>41</v>
      </c>
      <c r="EP98" s="176">
        <v>1</v>
      </c>
      <c r="EQ98" s="176" t="s">
        <v>4553</v>
      </c>
      <c r="ER98" s="176" t="s">
        <v>4533</v>
      </c>
      <c r="ES98" s="173">
        <v>44375</v>
      </c>
      <c r="ET98" s="183" t="s">
        <v>6217</v>
      </c>
      <c r="EU98" s="183">
        <v>1156</v>
      </c>
      <c r="EV98" s="183" t="s">
        <v>5935</v>
      </c>
      <c r="EW98" s="183" t="s">
        <v>21</v>
      </c>
      <c r="EX98" s="183">
        <v>2</v>
      </c>
      <c r="EY98" s="183" t="s">
        <v>6150</v>
      </c>
      <c r="EZ98" s="183" t="s">
        <v>2074</v>
      </c>
      <c r="FA98" s="184">
        <v>44521</v>
      </c>
      <c r="FB98" s="182" t="s">
        <v>4556</v>
      </c>
      <c r="FC98" s="176">
        <v>5</v>
      </c>
      <c r="FD98" s="176" t="s">
        <v>14</v>
      </c>
      <c r="FE98" s="176" t="s">
        <v>21</v>
      </c>
      <c r="FF98" s="176">
        <v>2</v>
      </c>
      <c r="FG98" s="176" t="s">
        <v>4555</v>
      </c>
      <c r="FH98" s="176" t="s">
        <v>14</v>
      </c>
      <c r="FI98" s="173">
        <v>44375</v>
      </c>
      <c r="FJ98" s="182" t="s">
        <v>673</v>
      </c>
      <c r="FK98" s="183" t="s">
        <v>14</v>
      </c>
      <c r="FL98" s="183">
        <v>0</v>
      </c>
      <c r="FM98" s="183" t="s">
        <v>21</v>
      </c>
      <c r="FN98" s="183">
        <v>2</v>
      </c>
      <c r="FO98" s="183" t="s">
        <v>15</v>
      </c>
      <c r="FP98" s="180">
        <v>0</v>
      </c>
      <c r="FQ98" s="181">
        <v>43511</v>
      </c>
      <c r="FR98" s="182" t="s">
        <v>674</v>
      </c>
      <c r="FS98" s="176" t="s">
        <v>14</v>
      </c>
      <c r="FT98" s="176">
        <v>0</v>
      </c>
      <c r="FU98" s="176" t="s">
        <v>21</v>
      </c>
      <c r="FV98" s="176">
        <v>2</v>
      </c>
      <c r="FW98" s="176" t="s">
        <v>15</v>
      </c>
      <c r="FX98" s="176">
        <v>0</v>
      </c>
      <c r="FY98" s="173">
        <v>43511</v>
      </c>
      <c r="FZ98" s="183" t="s">
        <v>3615</v>
      </c>
      <c r="GA98" s="183">
        <v>2</v>
      </c>
      <c r="GB98" s="183" t="s">
        <v>3205</v>
      </c>
      <c r="GC98" s="183" t="s">
        <v>21</v>
      </c>
      <c r="GD98" s="183">
        <v>2</v>
      </c>
      <c r="GE98" s="183" t="s">
        <v>14</v>
      </c>
      <c r="GF98" s="183" t="s">
        <v>14</v>
      </c>
      <c r="GG98" s="184">
        <v>44353</v>
      </c>
      <c r="GH98" s="182" t="s">
        <v>3621</v>
      </c>
      <c r="GI98" s="176">
        <v>2</v>
      </c>
      <c r="GJ98" s="176" t="s">
        <v>3205</v>
      </c>
      <c r="GK98" s="176" t="s">
        <v>21</v>
      </c>
      <c r="GL98" s="176">
        <v>2</v>
      </c>
      <c r="GM98" s="176" t="s">
        <v>14</v>
      </c>
      <c r="GN98" s="176" t="s">
        <v>14</v>
      </c>
      <c r="GO98" s="173">
        <v>44353</v>
      </c>
      <c r="GP98" s="183" t="s">
        <v>3616</v>
      </c>
      <c r="GQ98" s="183">
        <v>1</v>
      </c>
      <c r="GR98" s="183" t="s">
        <v>3205</v>
      </c>
      <c r="GS98" s="183" t="s">
        <v>21</v>
      </c>
      <c r="GT98" s="183">
        <v>2</v>
      </c>
      <c r="GU98" s="183" t="s">
        <v>14</v>
      </c>
      <c r="GV98" s="183" t="s">
        <v>14</v>
      </c>
      <c r="GW98" s="184">
        <v>44353</v>
      </c>
      <c r="GX98" s="182" t="s">
        <v>3622</v>
      </c>
      <c r="GY98" s="176">
        <v>1</v>
      </c>
      <c r="GZ98" s="176" t="s">
        <v>3205</v>
      </c>
      <c r="HA98" s="176" t="s">
        <v>21</v>
      </c>
      <c r="HB98" s="176">
        <v>2</v>
      </c>
      <c r="HC98" s="176" t="s">
        <v>14</v>
      </c>
      <c r="HD98" s="176" t="s">
        <v>14</v>
      </c>
      <c r="HE98" s="173">
        <v>44353</v>
      </c>
      <c r="HF98" s="183" t="s">
        <v>3614</v>
      </c>
      <c r="HG98" s="183">
        <v>1</v>
      </c>
      <c r="HH98" s="183" t="s">
        <v>3205</v>
      </c>
      <c r="HI98" s="183" t="s">
        <v>21</v>
      </c>
      <c r="HJ98" s="183">
        <v>2</v>
      </c>
      <c r="HK98" s="183" t="s">
        <v>14</v>
      </c>
      <c r="HL98" s="183" t="s">
        <v>14</v>
      </c>
      <c r="HM98" s="184">
        <v>44353</v>
      </c>
      <c r="HN98" s="182" t="s">
        <v>3620</v>
      </c>
      <c r="HO98" s="176">
        <v>2</v>
      </c>
      <c r="HP98" s="176" t="s">
        <v>3205</v>
      </c>
      <c r="HQ98" s="176" t="s">
        <v>21</v>
      </c>
      <c r="HR98" s="176">
        <v>2</v>
      </c>
      <c r="HS98" s="176" t="s">
        <v>14</v>
      </c>
      <c r="HT98" s="176" t="s">
        <v>14</v>
      </c>
      <c r="HU98" s="173">
        <v>44353</v>
      </c>
      <c r="HV98" s="183" t="s">
        <v>3617</v>
      </c>
      <c r="HW98" s="183">
        <v>3</v>
      </c>
      <c r="HX98" s="183" t="s">
        <v>3205</v>
      </c>
      <c r="HY98" s="183" t="s">
        <v>21</v>
      </c>
      <c r="HZ98" s="183">
        <v>2</v>
      </c>
      <c r="IA98" s="183" t="s">
        <v>14</v>
      </c>
      <c r="IB98" s="183" t="s">
        <v>14</v>
      </c>
      <c r="IC98" s="184">
        <v>44353</v>
      </c>
      <c r="ID98" s="182" t="s">
        <v>3619</v>
      </c>
      <c r="IE98" s="176">
        <v>1</v>
      </c>
      <c r="IF98" s="176" t="s">
        <v>3205</v>
      </c>
      <c r="IG98" s="176" t="s">
        <v>21</v>
      </c>
      <c r="IH98" s="176">
        <v>2</v>
      </c>
      <c r="II98" s="176" t="s">
        <v>14</v>
      </c>
      <c r="IJ98" s="176" t="s">
        <v>14</v>
      </c>
      <c r="IK98" s="173">
        <v>44353</v>
      </c>
      <c r="IL98" s="183" t="s">
        <v>3618</v>
      </c>
      <c r="IM98" s="183">
        <v>3</v>
      </c>
      <c r="IN98" s="183" t="s">
        <v>3205</v>
      </c>
      <c r="IO98" s="183" t="s">
        <v>21</v>
      </c>
      <c r="IP98" s="183">
        <v>2</v>
      </c>
      <c r="IQ98" s="183" t="s">
        <v>14</v>
      </c>
      <c r="IR98" s="183" t="s">
        <v>14</v>
      </c>
      <c r="IS98" s="184">
        <v>44353</v>
      </c>
    </row>
    <row r="99" spans="1:253" s="276" customFormat="1" ht="12.75" customHeight="1" x14ac:dyDescent="0.25">
      <c r="A99" s="276" t="s">
        <v>1688</v>
      </c>
      <c r="B99" s="276" t="s">
        <v>7413</v>
      </c>
      <c r="C99" s="276" t="s">
        <v>1689</v>
      </c>
      <c r="D99" s="276" t="s">
        <v>672</v>
      </c>
      <c r="E99" s="276" t="s">
        <v>7080</v>
      </c>
      <c r="F99" s="276" t="s">
        <v>4557</v>
      </c>
      <c r="G99" s="171">
        <v>46400000</v>
      </c>
      <c r="H99" s="172" t="s">
        <v>4532</v>
      </c>
      <c r="I99" s="172" t="s">
        <v>41</v>
      </c>
      <c r="J99" s="172">
        <v>1</v>
      </c>
      <c r="K99" s="172" t="s">
        <v>4534</v>
      </c>
      <c r="L99" s="172" t="s">
        <v>4533</v>
      </c>
      <c r="M99" s="173">
        <v>44375</v>
      </c>
      <c r="N99" s="182" t="s">
        <v>4561</v>
      </c>
      <c r="O99" s="174">
        <v>89263</v>
      </c>
      <c r="P99" s="174" t="s">
        <v>4558</v>
      </c>
      <c r="Q99" s="174" t="s">
        <v>21</v>
      </c>
      <c r="R99" s="174">
        <v>2</v>
      </c>
      <c r="S99" s="174" t="s">
        <v>4560</v>
      </c>
      <c r="T99" s="174" t="s">
        <v>4559</v>
      </c>
      <c r="U99" s="175">
        <v>44375</v>
      </c>
      <c r="V99" s="182" t="s">
        <v>4565</v>
      </c>
      <c r="W99" s="172">
        <v>13007000</v>
      </c>
      <c r="X99" s="172" t="s">
        <v>4562</v>
      </c>
      <c r="Y99" s="172" t="s">
        <v>21</v>
      </c>
      <c r="Z99" s="172">
        <v>2</v>
      </c>
      <c r="AA99" s="172" t="s">
        <v>4564</v>
      </c>
      <c r="AB99" s="172" t="s">
        <v>4563</v>
      </c>
      <c r="AC99" s="173">
        <v>44375</v>
      </c>
      <c r="AD99" s="182" t="s">
        <v>4567</v>
      </c>
      <c r="AE99" s="180">
        <v>13007000</v>
      </c>
      <c r="AF99" s="180" t="s">
        <v>4562</v>
      </c>
      <c r="AG99" s="180" t="s">
        <v>21</v>
      </c>
      <c r="AH99" s="180">
        <v>2</v>
      </c>
      <c r="AI99" s="180" t="s">
        <v>4566</v>
      </c>
      <c r="AJ99" s="180" t="s">
        <v>4563</v>
      </c>
      <c r="AK99" s="181">
        <v>44375</v>
      </c>
      <c r="AL99" s="182" t="s">
        <v>6193</v>
      </c>
      <c r="AM99" s="172">
        <v>1048000</v>
      </c>
      <c r="AN99" s="172" t="s">
        <v>5937</v>
      </c>
      <c r="AO99" s="172" t="s">
        <v>21</v>
      </c>
      <c r="AP99" s="172">
        <v>2</v>
      </c>
      <c r="AQ99" s="172" t="s">
        <v>6192</v>
      </c>
      <c r="AR99" s="172" t="s">
        <v>6162</v>
      </c>
      <c r="AS99" s="173">
        <v>44521</v>
      </c>
      <c r="AT99" s="183" t="s">
        <v>1694</v>
      </c>
      <c r="AU99" s="180" t="s">
        <v>14</v>
      </c>
      <c r="AV99" s="180" t="s">
        <v>14</v>
      </c>
      <c r="AW99" s="180" t="s">
        <v>14</v>
      </c>
      <c r="AX99" s="180" t="s">
        <v>14</v>
      </c>
      <c r="AY99" s="180" t="s">
        <v>14</v>
      </c>
      <c r="AZ99" s="180" t="s">
        <v>14</v>
      </c>
      <c r="BA99" s="181">
        <v>43868</v>
      </c>
      <c r="BB99" s="182" t="s">
        <v>1693</v>
      </c>
      <c r="BC99" s="172" t="s">
        <v>14</v>
      </c>
      <c r="BD99" s="172" t="s">
        <v>14</v>
      </c>
      <c r="BE99" s="172" t="s">
        <v>14</v>
      </c>
      <c r="BF99" s="172" t="s">
        <v>14</v>
      </c>
      <c r="BG99" s="172" t="s">
        <v>14</v>
      </c>
      <c r="BH99" s="172" t="s">
        <v>14</v>
      </c>
      <c r="BI99" s="173">
        <v>43868</v>
      </c>
      <c r="BJ99" s="183" t="s">
        <v>6195</v>
      </c>
      <c r="BK99" s="183">
        <v>62</v>
      </c>
      <c r="BL99" s="183" t="s">
        <v>5935</v>
      </c>
      <c r="BM99" s="183" t="s">
        <v>21</v>
      </c>
      <c r="BN99" s="183">
        <v>2</v>
      </c>
      <c r="BO99" s="183" t="s">
        <v>6194</v>
      </c>
      <c r="BP99" s="180" t="s">
        <v>2074</v>
      </c>
      <c r="BQ99" s="184">
        <v>44521</v>
      </c>
      <c r="BR99" s="182" t="s">
        <v>1690</v>
      </c>
      <c r="BS99" s="176" t="s">
        <v>14</v>
      </c>
      <c r="BT99" s="176" t="s">
        <v>14</v>
      </c>
      <c r="BU99" s="176" t="s">
        <v>14</v>
      </c>
      <c r="BV99" s="176" t="s">
        <v>14</v>
      </c>
      <c r="BW99" s="176" t="s">
        <v>14</v>
      </c>
      <c r="BX99" s="176" t="s">
        <v>14</v>
      </c>
      <c r="BY99" s="173">
        <v>43868</v>
      </c>
      <c r="BZ99" s="183" t="s">
        <v>1691</v>
      </c>
      <c r="CA99" s="183" t="s">
        <v>14</v>
      </c>
      <c r="CB99" s="183" t="s">
        <v>14</v>
      </c>
      <c r="CC99" s="183" t="s">
        <v>14</v>
      </c>
      <c r="CD99" s="183" t="s">
        <v>14</v>
      </c>
      <c r="CE99" s="183" t="s">
        <v>14</v>
      </c>
      <c r="CF99" s="183" t="s">
        <v>14</v>
      </c>
      <c r="CG99" s="184">
        <v>43868</v>
      </c>
      <c r="CH99" s="182" t="s">
        <v>7828</v>
      </c>
      <c r="CI99" s="183" t="e">
        <v>#N/A</v>
      </c>
      <c r="CJ99" s="183" t="e">
        <v>#N/A</v>
      </c>
      <c r="CK99" s="183" t="e">
        <v>#N/A</v>
      </c>
      <c r="CL99" s="183" t="e">
        <v>#N/A</v>
      </c>
      <c r="CM99" s="183" t="e">
        <v>#N/A</v>
      </c>
      <c r="CN99" s="183" t="e">
        <v>#N/A</v>
      </c>
      <c r="CO99" s="185" t="e">
        <v>#N/A</v>
      </c>
      <c r="CP99" s="183" t="s">
        <v>1692</v>
      </c>
      <c r="CQ99" s="176" t="s">
        <v>14</v>
      </c>
      <c r="CR99" s="176" t="s">
        <v>14</v>
      </c>
      <c r="CS99" s="176" t="s">
        <v>14</v>
      </c>
      <c r="CT99" s="176" t="s">
        <v>14</v>
      </c>
      <c r="CU99" s="176" t="s">
        <v>14</v>
      </c>
      <c r="CV99" s="176" t="s">
        <v>14</v>
      </c>
      <c r="CW99" s="173">
        <v>43868</v>
      </c>
      <c r="CX99" s="183" t="s">
        <v>6197</v>
      </c>
      <c r="CY99" s="180">
        <v>1048000</v>
      </c>
      <c r="CZ99" s="180" t="s">
        <v>5937</v>
      </c>
      <c r="DA99" s="180" t="s">
        <v>21</v>
      </c>
      <c r="DB99" s="180">
        <v>2</v>
      </c>
      <c r="DC99" s="180" t="s">
        <v>6202</v>
      </c>
      <c r="DD99" s="180" t="s">
        <v>6162</v>
      </c>
      <c r="DE99" s="186">
        <v>44521</v>
      </c>
      <c r="DF99" s="182" t="s">
        <v>6200</v>
      </c>
      <c r="DG99" s="172">
        <v>0</v>
      </c>
      <c r="DH99" s="176" t="s">
        <v>6198</v>
      </c>
      <c r="DI99" s="176" t="s">
        <v>21</v>
      </c>
      <c r="DJ99" s="176">
        <v>2</v>
      </c>
      <c r="DK99" s="176" t="s">
        <v>6169</v>
      </c>
      <c r="DL99" s="176" t="s">
        <v>6199</v>
      </c>
      <c r="DM99" s="173">
        <v>44521</v>
      </c>
      <c r="DN99" s="183" t="s">
        <v>6201</v>
      </c>
      <c r="DO99" s="180">
        <v>11959000</v>
      </c>
      <c r="DP99" s="183" t="s">
        <v>6198</v>
      </c>
      <c r="DQ99" s="183" t="s">
        <v>21</v>
      </c>
      <c r="DR99" s="183">
        <v>2</v>
      </c>
      <c r="DS99" s="183" t="s">
        <v>6186</v>
      </c>
      <c r="DT99" s="183" t="s">
        <v>6199</v>
      </c>
      <c r="DU99" s="184">
        <v>44521</v>
      </c>
      <c r="DV99" s="182" t="s">
        <v>6203</v>
      </c>
      <c r="DW99" s="172">
        <v>1048000</v>
      </c>
      <c r="DX99" s="176" t="s">
        <v>5937</v>
      </c>
      <c r="DY99" s="176" t="s">
        <v>21</v>
      </c>
      <c r="DZ99" s="176">
        <v>2</v>
      </c>
      <c r="EA99" s="176" t="s">
        <v>6202</v>
      </c>
      <c r="EB99" s="176" t="s">
        <v>6162</v>
      </c>
      <c r="EC99" s="173">
        <v>44521</v>
      </c>
      <c r="ED99" s="183" t="s">
        <v>6204</v>
      </c>
      <c r="EE99" s="180">
        <v>0</v>
      </c>
      <c r="EF99" s="183" t="s">
        <v>5937</v>
      </c>
      <c r="EG99" s="183" t="s">
        <v>21</v>
      </c>
      <c r="EH99" s="183">
        <v>2</v>
      </c>
      <c r="EI99" s="183" t="s">
        <v>6202</v>
      </c>
      <c r="EJ99" s="183" t="s">
        <v>6162</v>
      </c>
      <c r="EK99" s="184">
        <v>44521</v>
      </c>
      <c r="EL99" s="182" t="s">
        <v>6205</v>
      </c>
      <c r="EM99" s="172">
        <v>0</v>
      </c>
      <c r="EN99" s="176" t="s">
        <v>5937</v>
      </c>
      <c r="EO99" s="176" t="s">
        <v>21</v>
      </c>
      <c r="EP99" s="176">
        <v>2</v>
      </c>
      <c r="EQ99" s="176" t="s">
        <v>6202</v>
      </c>
      <c r="ER99" s="176" t="s">
        <v>6162</v>
      </c>
      <c r="ES99" s="173">
        <v>44521</v>
      </c>
      <c r="ET99" s="183" t="s">
        <v>6196</v>
      </c>
      <c r="EU99" s="183">
        <v>1156</v>
      </c>
      <c r="EV99" s="183" t="s">
        <v>5935</v>
      </c>
      <c r="EW99" s="183" t="s">
        <v>21</v>
      </c>
      <c r="EX99" s="183">
        <v>2</v>
      </c>
      <c r="EY99" s="183" t="s">
        <v>6150</v>
      </c>
      <c r="EZ99" s="183" t="s">
        <v>2074</v>
      </c>
      <c r="FA99" s="184">
        <v>44521</v>
      </c>
      <c r="FB99" s="182" t="s">
        <v>5136</v>
      </c>
      <c r="FC99" s="176">
        <v>2</v>
      </c>
      <c r="FD99" s="176" t="s">
        <v>14</v>
      </c>
      <c r="FE99" s="176" t="s">
        <v>21</v>
      </c>
      <c r="FF99" s="176">
        <v>2</v>
      </c>
      <c r="FG99" s="176" t="s">
        <v>5135</v>
      </c>
      <c r="FH99" s="176" t="s">
        <v>14</v>
      </c>
      <c r="FI99" s="173">
        <v>44452</v>
      </c>
      <c r="FJ99" s="182" t="s">
        <v>7829</v>
      </c>
      <c r="FK99" s="183" t="e">
        <v>#N/A</v>
      </c>
      <c r="FL99" s="183" t="e">
        <v>#N/A</v>
      </c>
      <c r="FM99" s="183" t="e">
        <v>#N/A</v>
      </c>
      <c r="FN99" s="183" t="e">
        <v>#N/A</v>
      </c>
      <c r="FO99" s="183" t="e">
        <v>#N/A</v>
      </c>
      <c r="FP99" s="180" t="e">
        <v>#N/A</v>
      </c>
      <c r="FQ99" s="181" t="e">
        <v>#N/A</v>
      </c>
      <c r="FR99" s="182" t="s">
        <v>7830</v>
      </c>
      <c r="FS99" s="176" t="e">
        <v>#N/A</v>
      </c>
      <c r="FT99" s="176" t="e">
        <v>#N/A</v>
      </c>
      <c r="FU99" s="176" t="e">
        <v>#N/A</v>
      </c>
      <c r="FV99" s="176" t="e">
        <v>#N/A</v>
      </c>
      <c r="FW99" s="176" t="e">
        <v>#N/A</v>
      </c>
      <c r="FX99" s="176" t="e">
        <v>#N/A</v>
      </c>
      <c r="FY99" s="173" t="e">
        <v>#N/A</v>
      </c>
      <c r="FZ99" s="183" t="s">
        <v>3624</v>
      </c>
      <c r="GA99" s="183">
        <v>2</v>
      </c>
      <c r="GB99" s="183" t="s">
        <v>3205</v>
      </c>
      <c r="GC99" s="183" t="s">
        <v>21</v>
      </c>
      <c r="GD99" s="183">
        <v>2</v>
      </c>
      <c r="GE99" s="183" t="s">
        <v>14</v>
      </c>
      <c r="GF99" s="183" t="s">
        <v>14</v>
      </c>
      <c r="GG99" s="184">
        <v>44353</v>
      </c>
      <c r="GH99" s="182" t="s">
        <v>3630</v>
      </c>
      <c r="GI99" s="176">
        <v>1</v>
      </c>
      <c r="GJ99" s="176" t="s">
        <v>3205</v>
      </c>
      <c r="GK99" s="176" t="s">
        <v>21</v>
      </c>
      <c r="GL99" s="176">
        <v>2</v>
      </c>
      <c r="GM99" s="176" t="s">
        <v>14</v>
      </c>
      <c r="GN99" s="176" t="s">
        <v>14</v>
      </c>
      <c r="GO99" s="173">
        <v>44353</v>
      </c>
      <c r="GP99" s="183" t="s">
        <v>3625</v>
      </c>
      <c r="GQ99" s="183">
        <v>0</v>
      </c>
      <c r="GR99" s="183" t="s">
        <v>3205</v>
      </c>
      <c r="GS99" s="183" t="s">
        <v>21</v>
      </c>
      <c r="GT99" s="183">
        <v>2</v>
      </c>
      <c r="GU99" s="183" t="s">
        <v>14</v>
      </c>
      <c r="GV99" s="183" t="s">
        <v>14</v>
      </c>
      <c r="GW99" s="184">
        <v>44353</v>
      </c>
      <c r="GX99" s="182" t="s">
        <v>3631</v>
      </c>
      <c r="GY99" s="176">
        <v>0</v>
      </c>
      <c r="GZ99" s="176" t="s">
        <v>3205</v>
      </c>
      <c r="HA99" s="176" t="s">
        <v>21</v>
      </c>
      <c r="HB99" s="176">
        <v>2</v>
      </c>
      <c r="HC99" s="176" t="s">
        <v>14</v>
      </c>
      <c r="HD99" s="176" t="s">
        <v>14</v>
      </c>
      <c r="HE99" s="173">
        <v>44353</v>
      </c>
      <c r="HF99" s="183" t="s">
        <v>3623</v>
      </c>
      <c r="HG99" s="183">
        <v>0</v>
      </c>
      <c r="HH99" s="183" t="s">
        <v>3205</v>
      </c>
      <c r="HI99" s="183" t="s">
        <v>21</v>
      </c>
      <c r="HJ99" s="183">
        <v>2</v>
      </c>
      <c r="HK99" s="183" t="s">
        <v>14</v>
      </c>
      <c r="HL99" s="183" t="s">
        <v>14</v>
      </c>
      <c r="HM99" s="184">
        <v>44353</v>
      </c>
      <c r="HN99" s="182" t="s">
        <v>3629</v>
      </c>
      <c r="HO99" s="176">
        <v>1</v>
      </c>
      <c r="HP99" s="176" t="s">
        <v>3205</v>
      </c>
      <c r="HQ99" s="176" t="s">
        <v>21</v>
      </c>
      <c r="HR99" s="176">
        <v>2</v>
      </c>
      <c r="HS99" s="176" t="s">
        <v>14</v>
      </c>
      <c r="HT99" s="176" t="s">
        <v>14</v>
      </c>
      <c r="HU99" s="173">
        <v>44353</v>
      </c>
      <c r="HV99" s="183" t="s">
        <v>3626</v>
      </c>
      <c r="HW99" s="183">
        <v>0</v>
      </c>
      <c r="HX99" s="183" t="s">
        <v>3205</v>
      </c>
      <c r="HY99" s="183" t="s">
        <v>21</v>
      </c>
      <c r="HZ99" s="183">
        <v>2</v>
      </c>
      <c r="IA99" s="183" t="s">
        <v>14</v>
      </c>
      <c r="IB99" s="183" t="s">
        <v>14</v>
      </c>
      <c r="IC99" s="184">
        <v>44353</v>
      </c>
      <c r="ID99" s="182" t="s">
        <v>3628</v>
      </c>
      <c r="IE99" s="176">
        <v>1</v>
      </c>
      <c r="IF99" s="176" t="s">
        <v>3205</v>
      </c>
      <c r="IG99" s="176" t="s">
        <v>21</v>
      </c>
      <c r="IH99" s="176">
        <v>2</v>
      </c>
      <c r="II99" s="176" t="s">
        <v>14</v>
      </c>
      <c r="IJ99" s="176" t="s">
        <v>14</v>
      </c>
      <c r="IK99" s="173">
        <v>44353</v>
      </c>
      <c r="IL99" s="183" t="s">
        <v>3627</v>
      </c>
      <c r="IM99" s="183">
        <v>2</v>
      </c>
      <c r="IN99" s="183" t="s">
        <v>3205</v>
      </c>
      <c r="IO99" s="183" t="s">
        <v>21</v>
      </c>
      <c r="IP99" s="183">
        <v>2</v>
      </c>
      <c r="IQ99" s="183" t="s">
        <v>14</v>
      </c>
      <c r="IR99" s="183" t="s">
        <v>14</v>
      </c>
      <c r="IS99" s="184">
        <v>44353</v>
      </c>
    </row>
    <row r="100" spans="1:253" s="276" customFormat="1" ht="12.75" customHeight="1" x14ac:dyDescent="0.25">
      <c r="A100" s="276" t="s">
        <v>2048</v>
      </c>
      <c r="B100" s="276" t="s">
        <v>7455</v>
      </c>
      <c r="C100" s="276" t="s">
        <v>2049</v>
      </c>
      <c r="D100" s="276" t="s">
        <v>672</v>
      </c>
      <c r="E100" s="276" t="s">
        <v>7080</v>
      </c>
      <c r="F100" s="276" t="s">
        <v>5121</v>
      </c>
      <c r="G100" s="171">
        <v>46400000</v>
      </c>
      <c r="H100" s="172" t="s">
        <v>4532</v>
      </c>
      <c r="I100" s="172" t="s">
        <v>41</v>
      </c>
      <c r="J100" s="172">
        <v>1</v>
      </c>
      <c r="K100" s="172" t="s">
        <v>4534</v>
      </c>
      <c r="L100" s="172" t="s">
        <v>4533</v>
      </c>
      <c r="M100" s="173">
        <v>44452</v>
      </c>
      <c r="N100" s="182" t="s">
        <v>5123</v>
      </c>
      <c r="O100" s="174">
        <v>1840687</v>
      </c>
      <c r="P100" s="174" t="s">
        <v>4536</v>
      </c>
      <c r="Q100" s="174" t="s">
        <v>21</v>
      </c>
      <c r="R100" s="174">
        <v>2</v>
      </c>
      <c r="S100" s="174" t="s">
        <v>5122</v>
      </c>
      <c r="T100" s="174" t="s">
        <v>4537</v>
      </c>
      <c r="U100" s="175">
        <v>44452</v>
      </c>
      <c r="V100" s="182" t="s">
        <v>5125</v>
      </c>
      <c r="W100" s="172">
        <v>46400000</v>
      </c>
      <c r="X100" s="172" t="s">
        <v>4532</v>
      </c>
      <c r="Y100" s="172" t="s">
        <v>41</v>
      </c>
      <c r="Z100" s="172">
        <v>1</v>
      </c>
      <c r="AA100" s="172" t="s">
        <v>5124</v>
      </c>
      <c r="AB100" s="172" t="s">
        <v>4533</v>
      </c>
      <c r="AC100" s="173">
        <v>44452</v>
      </c>
      <c r="AD100" s="182" t="s">
        <v>6180</v>
      </c>
      <c r="AE100" s="180">
        <v>314000</v>
      </c>
      <c r="AF100" s="180" t="s">
        <v>6177</v>
      </c>
      <c r="AG100" s="180" t="s">
        <v>21</v>
      </c>
      <c r="AH100" s="180">
        <v>2</v>
      </c>
      <c r="AI100" s="180" t="s">
        <v>6179</v>
      </c>
      <c r="AJ100" s="180" t="s">
        <v>6178</v>
      </c>
      <c r="AK100" s="181">
        <v>44521</v>
      </c>
      <c r="AL100" s="182" t="s">
        <v>6182</v>
      </c>
      <c r="AM100" s="172">
        <v>87000</v>
      </c>
      <c r="AN100" s="172" t="s">
        <v>6177</v>
      </c>
      <c r="AO100" s="172" t="s">
        <v>21</v>
      </c>
      <c r="AP100" s="172">
        <v>2</v>
      </c>
      <c r="AQ100" s="172" t="s">
        <v>6181</v>
      </c>
      <c r="AR100" s="172" t="s">
        <v>6178</v>
      </c>
      <c r="AS100" s="173">
        <v>44521</v>
      </c>
      <c r="AT100" s="183" t="s">
        <v>2139</v>
      </c>
      <c r="AU100" s="180">
        <v>54</v>
      </c>
      <c r="AV100" s="180" t="s">
        <v>2136</v>
      </c>
      <c r="AW100" s="180" t="s">
        <v>59</v>
      </c>
      <c r="AX100" s="180">
        <v>3</v>
      </c>
      <c r="AY100" s="180" t="s">
        <v>2138</v>
      </c>
      <c r="AZ100" s="180" t="s">
        <v>2137</v>
      </c>
      <c r="BA100" s="181">
        <v>44110</v>
      </c>
      <c r="BB100" s="182" t="s">
        <v>2051</v>
      </c>
      <c r="BC100" s="172" t="s">
        <v>14</v>
      </c>
      <c r="BD100" s="172" t="s">
        <v>14</v>
      </c>
      <c r="BE100" s="172" t="s">
        <v>14</v>
      </c>
      <c r="BF100" s="172" t="s">
        <v>14</v>
      </c>
      <c r="BG100" s="172" t="s">
        <v>1245</v>
      </c>
      <c r="BH100" s="172" t="s">
        <v>14</v>
      </c>
      <c r="BI100" s="173">
        <v>44064</v>
      </c>
      <c r="BJ100" s="183" t="s">
        <v>5129</v>
      </c>
      <c r="BK100" s="183">
        <v>84</v>
      </c>
      <c r="BL100" s="183" t="s">
        <v>5126</v>
      </c>
      <c r="BM100" s="183" t="s">
        <v>21</v>
      </c>
      <c r="BN100" s="183">
        <v>2</v>
      </c>
      <c r="BO100" s="183" t="s">
        <v>5128</v>
      </c>
      <c r="BP100" s="180" t="s">
        <v>5127</v>
      </c>
      <c r="BQ100" s="184">
        <v>44452</v>
      </c>
      <c r="BR100" s="182" t="s">
        <v>2618</v>
      </c>
      <c r="BS100" s="176">
        <v>83000</v>
      </c>
      <c r="BT100" s="176" t="s">
        <v>2615</v>
      </c>
      <c r="BU100" s="176" t="s">
        <v>59</v>
      </c>
      <c r="BV100" s="176">
        <v>3</v>
      </c>
      <c r="BW100" s="176" t="s">
        <v>2617</v>
      </c>
      <c r="BX100" s="176" t="s">
        <v>2616</v>
      </c>
      <c r="BY100" s="173">
        <v>44224</v>
      </c>
      <c r="BZ100" s="183" t="s">
        <v>2621</v>
      </c>
      <c r="CA100" s="183">
        <v>93000</v>
      </c>
      <c r="CB100" s="183" t="s">
        <v>2619</v>
      </c>
      <c r="CC100" s="183" t="s">
        <v>59</v>
      </c>
      <c r="CD100" s="183">
        <v>3</v>
      </c>
      <c r="CE100" s="183" t="s">
        <v>2620</v>
      </c>
      <c r="CF100" s="183" t="s">
        <v>2616</v>
      </c>
      <c r="CG100" s="184">
        <v>44224</v>
      </c>
      <c r="CH100" s="182" t="s">
        <v>7831</v>
      </c>
      <c r="CI100" s="183" t="e">
        <v>#N/A</v>
      </c>
      <c r="CJ100" s="183" t="e">
        <v>#N/A</v>
      </c>
      <c r="CK100" s="183" t="e">
        <v>#N/A</v>
      </c>
      <c r="CL100" s="183" t="e">
        <v>#N/A</v>
      </c>
      <c r="CM100" s="183" t="e">
        <v>#N/A</v>
      </c>
      <c r="CN100" s="183" t="e">
        <v>#N/A</v>
      </c>
      <c r="CO100" s="185" t="e">
        <v>#N/A</v>
      </c>
      <c r="CP100" s="183" t="s">
        <v>2050</v>
      </c>
      <c r="CQ100" s="176" t="s">
        <v>14</v>
      </c>
      <c r="CR100" s="176" t="s">
        <v>14</v>
      </c>
      <c r="CS100" s="176" t="s">
        <v>14</v>
      </c>
      <c r="CT100" s="176" t="s">
        <v>14</v>
      </c>
      <c r="CU100" s="176" t="s">
        <v>1245</v>
      </c>
      <c r="CV100" s="176" t="s">
        <v>14</v>
      </c>
      <c r="CW100" s="173">
        <v>44064</v>
      </c>
      <c r="CX100" s="183" t="s">
        <v>6183</v>
      </c>
      <c r="CY100" s="180">
        <v>87000</v>
      </c>
      <c r="CZ100" s="180" t="s">
        <v>6177</v>
      </c>
      <c r="DA100" s="180" t="s">
        <v>21</v>
      </c>
      <c r="DB100" s="180">
        <v>2</v>
      </c>
      <c r="DC100" s="180" t="s">
        <v>6188</v>
      </c>
      <c r="DD100" s="180" t="s">
        <v>6178</v>
      </c>
      <c r="DE100" s="186">
        <v>44521</v>
      </c>
      <c r="DF100" s="182" t="s">
        <v>6185</v>
      </c>
      <c r="DG100" s="172">
        <v>46086000</v>
      </c>
      <c r="DH100" s="176" t="s">
        <v>5217</v>
      </c>
      <c r="DI100" s="176" t="s">
        <v>21</v>
      </c>
      <c r="DJ100" s="176">
        <v>2</v>
      </c>
      <c r="DK100" s="176" t="s">
        <v>6169</v>
      </c>
      <c r="DL100" s="176" t="s">
        <v>6184</v>
      </c>
      <c r="DM100" s="173">
        <v>44521</v>
      </c>
      <c r="DN100" s="183" t="s">
        <v>6187</v>
      </c>
      <c r="DO100" s="180">
        <v>227000</v>
      </c>
      <c r="DP100" s="183" t="s">
        <v>5217</v>
      </c>
      <c r="DQ100" s="183" t="s">
        <v>21</v>
      </c>
      <c r="DR100" s="183">
        <v>2</v>
      </c>
      <c r="DS100" s="183" t="s">
        <v>6186</v>
      </c>
      <c r="DT100" s="183" t="s">
        <v>6184</v>
      </c>
      <c r="DU100" s="184">
        <v>44521</v>
      </c>
      <c r="DV100" s="182" t="s">
        <v>6189</v>
      </c>
      <c r="DW100" s="172">
        <v>87000</v>
      </c>
      <c r="DX100" s="176" t="s">
        <v>6177</v>
      </c>
      <c r="DY100" s="176" t="s">
        <v>21</v>
      </c>
      <c r="DZ100" s="176">
        <v>2</v>
      </c>
      <c r="EA100" s="176" t="s">
        <v>6188</v>
      </c>
      <c r="EB100" s="176" t="s">
        <v>6178</v>
      </c>
      <c r="EC100" s="173">
        <v>44521</v>
      </c>
      <c r="ED100" s="183" t="s">
        <v>6190</v>
      </c>
      <c r="EE100" s="180">
        <v>0</v>
      </c>
      <c r="EF100" s="183" t="s">
        <v>5217</v>
      </c>
      <c r="EG100" s="183" t="s">
        <v>21</v>
      </c>
      <c r="EH100" s="183">
        <v>2</v>
      </c>
      <c r="EI100" s="183" t="s">
        <v>6188</v>
      </c>
      <c r="EJ100" s="183" t="s">
        <v>6184</v>
      </c>
      <c r="EK100" s="184">
        <v>44521</v>
      </c>
      <c r="EL100" s="182" t="s">
        <v>6191</v>
      </c>
      <c r="EM100" s="172">
        <v>0</v>
      </c>
      <c r="EN100" s="176" t="s">
        <v>5217</v>
      </c>
      <c r="EO100" s="176" t="s">
        <v>21</v>
      </c>
      <c r="EP100" s="176">
        <v>2</v>
      </c>
      <c r="EQ100" s="176" t="s">
        <v>6188</v>
      </c>
      <c r="ER100" s="176" t="s">
        <v>6184</v>
      </c>
      <c r="ES100" s="173">
        <v>44521</v>
      </c>
      <c r="ET100" s="183" t="s">
        <v>5132</v>
      </c>
      <c r="EU100" s="183">
        <v>1494</v>
      </c>
      <c r="EV100" s="183" t="s">
        <v>5130</v>
      </c>
      <c r="EW100" s="183" t="s">
        <v>21</v>
      </c>
      <c r="EX100" s="183">
        <v>2</v>
      </c>
      <c r="EY100" s="183" t="s">
        <v>5131</v>
      </c>
      <c r="EZ100" s="183" t="s">
        <v>2074</v>
      </c>
      <c r="FA100" s="184">
        <v>44452</v>
      </c>
      <c r="FB100" s="182" t="s">
        <v>5134</v>
      </c>
      <c r="FC100" s="176">
        <v>3</v>
      </c>
      <c r="FD100" s="176" t="s">
        <v>14</v>
      </c>
      <c r="FE100" s="176" t="s">
        <v>21</v>
      </c>
      <c r="FF100" s="176">
        <v>2</v>
      </c>
      <c r="FG100" s="176" t="s">
        <v>5133</v>
      </c>
      <c r="FH100" s="176" t="s">
        <v>14</v>
      </c>
      <c r="FI100" s="173">
        <v>44452</v>
      </c>
      <c r="FJ100" s="182" t="s">
        <v>2052</v>
      </c>
      <c r="FK100" s="183" t="s">
        <v>14</v>
      </c>
      <c r="FL100" s="183" t="s">
        <v>14</v>
      </c>
      <c r="FM100" s="183" t="s">
        <v>14</v>
      </c>
      <c r="FN100" s="183" t="s">
        <v>14</v>
      </c>
      <c r="FO100" s="183" t="s">
        <v>1245</v>
      </c>
      <c r="FP100" s="180" t="s">
        <v>14</v>
      </c>
      <c r="FQ100" s="181">
        <v>44064</v>
      </c>
      <c r="FR100" s="182" t="s">
        <v>2053</v>
      </c>
      <c r="FS100" s="176" t="s">
        <v>14</v>
      </c>
      <c r="FT100" s="176" t="s">
        <v>14</v>
      </c>
      <c r="FU100" s="176" t="s">
        <v>14</v>
      </c>
      <c r="FV100" s="176" t="s">
        <v>14</v>
      </c>
      <c r="FW100" s="176" t="s">
        <v>1245</v>
      </c>
      <c r="FX100" s="176" t="s">
        <v>14</v>
      </c>
      <c r="FY100" s="173">
        <v>44064</v>
      </c>
      <c r="FZ100" s="183" t="s">
        <v>3633</v>
      </c>
      <c r="GA100" s="183">
        <v>1</v>
      </c>
      <c r="GB100" s="183" t="s">
        <v>3205</v>
      </c>
      <c r="GC100" s="183" t="s">
        <v>21</v>
      </c>
      <c r="GD100" s="183">
        <v>2</v>
      </c>
      <c r="GE100" s="183" t="s">
        <v>14</v>
      </c>
      <c r="GF100" s="183" t="s">
        <v>14</v>
      </c>
      <c r="GG100" s="184">
        <v>44353</v>
      </c>
      <c r="GH100" s="182" t="s">
        <v>3639</v>
      </c>
      <c r="GI100" s="176">
        <v>1</v>
      </c>
      <c r="GJ100" s="176" t="s">
        <v>3205</v>
      </c>
      <c r="GK100" s="176" t="s">
        <v>21</v>
      </c>
      <c r="GL100" s="176">
        <v>2</v>
      </c>
      <c r="GM100" s="176" t="s">
        <v>14</v>
      </c>
      <c r="GN100" s="176" t="s">
        <v>14</v>
      </c>
      <c r="GO100" s="173">
        <v>44353</v>
      </c>
      <c r="GP100" s="183" t="s">
        <v>3634</v>
      </c>
      <c r="GQ100" s="183">
        <v>0</v>
      </c>
      <c r="GR100" s="183" t="s">
        <v>3205</v>
      </c>
      <c r="GS100" s="183" t="s">
        <v>21</v>
      </c>
      <c r="GT100" s="183">
        <v>2</v>
      </c>
      <c r="GU100" s="183" t="s">
        <v>14</v>
      </c>
      <c r="GV100" s="183" t="s">
        <v>14</v>
      </c>
      <c r="GW100" s="184">
        <v>44353</v>
      </c>
      <c r="GX100" s="182" t="s">
        <v>3640</v>
      </c>
      <c r="GY100" s="176">
        <v>0</v>
      </c>
      <c r="GZ100" s="176" t="s">
        <v>3205</v>
      </c>
      <c r="HA100" s="176" t="s">
        <v>21</v>
      </c>
      <c r="HB100" s="176">
        <v>2</v>
      </c>
      <c r="HC100" s="176" t="s">
        <v>14</v>
      </c>
      <c r="HD100" s="176" t="s">
        <v>14</v>
      </c>
      <c r="HE100" s="173">
        <v>44353</v>
      </c>
      <c r="HF100" s="183" t="s">
        <v>3632</v>
      </c>
      <c r="HG100" s="183">
        <v>0</v>
      </c>
      <c r="HH100" s="183" t="s">
        <v>3205</v>
      </c>
      <c r="HI100" s="183" t="s">
        <v>21</v>
      </c>
      <c r="HJ100" s="183">
        <v>2</v>
      </c>
      <c r="HK100" s="183" t="s">
        <v>14</v>
      </c>
      <c r="HL100" s="183" t="s">
        <v>14</v>
      </c>
      <c r="HM100" s="184">
        <v>44353</v>
      </c>
      <c r="HN100" s="182" t="s">
        <v>3638</v>
      </c>
      <c r="HO100" s="176">
        <v>0</v>
      </c>
      <c r="HP100" s="176" t="s">
        <v>3205</v>
      </c>
      <c r="HQ100" s="176" t="s">
        <v>21</v>
      </c>
      <c r="HR100" s="176">
        <v>2</v>
      </c>
      <c r="HS100" s="176" t="s">
        <v>14</v>
      </c>
      <c r="HT100" s="176" t="s">
        <v>14</v>
      </c>
      <c r="HU100" s="173">
        <v>44353</v>
      </c>
      <c r="HV100" s="183" t="s">
        <v>3635</v>
      </c>
      <c r="HW100" s="183">
        <v>0</v>
      </c>
      <c r="HX100" s="183" t="s">
        <v>3205</v>
      </c>
      <c r="HY100" s="183" t="s">
        <v>21</v>
      </c>
      <c r="HZ100" s="183">
        <v>2</v>
      </c>
      <c r="IA100" s="183" t="s">
        <v>14</v>
      </c>
      <c r="IB100" s="183" t="s">
        <v>14</v>
      </c>
      <c r="IC100" s="184">
        <v>44353</v>
      </c>
      <c r="ID100" s="182" t="s">
        <v>3637</v>
      </c>
      <c r="IE100" s="176">
        <v>1</v>
      </c>
      <c r="IF100" s="176" t="s">
        <v>3205</v>
      </c>
      <c r="IG100" s="176" t="s">
        <v>21</v>
      </c>
      <c r="IH100" s="176">
        <v>2</v>
      </c>
      <c r="II100" s="176" t="s">
        <v>14</v>
      </c>
      <c r="IJ100" s="176" t="s">
        <v>14</v>
      </c>
      <c r="IK100" s="173">
        <v>44353</v>
      </c>
      <c r="IL100" s="183" t="s">
        <v>3636</v>
      </c>
      <c r="IM100" s="183">
        <v>0</v>
      </c>
      <c r="IN100" s="183" t="s">
        <v>3205</v>
      </c>
      <c r="IO100" s="183" t="s">
        <v>21</v>
      </c>
      <c r="IP100" s="183">
        <v>2</v>
      </c>
      <c r="IQ100" s="183" t="s">
        <v>14</v>
      </c>
      <c r="IR100" s="183" t="s">
        <v>14</v>
      </c>
      <c r="IS100" s="184">
        <v>44353</v>
      </c>
    </row>
    <row r="101" spans="1:253" s="276" customFormat="1" ht="12.75" customHeight="1" x14ac:dyDescent="0.25">
      <c r="A101" s="276" t="s">
        <v>2342</v>
      </c>
      <c r="B101" s="276" t="s">
        <v>7413</v>
      </c>
      <c r="C101" s="276" t="s">
        <v>2343</v>
      </c>
      <c r="D101" s="276" t="s">
        <v>672</v>
      </c>
      <c r="E101" s="276" t="s">
        <v>7080</v>
      </c>
      <c r="F101" s="276" t="s">
        <v>4568</v>
      </c>
      <c r="G101" s="171">
        <v>46400000</v>
      </c>
      <c r="H101" s="172" t="s">
        <v>4532</v>
      </c>
      <c r="I101" s="172" t="s">
        <v>41</v>
      </c>
      <c r="J101" s="172">
        <v>1</v>
      </c>
      <c r="K101" s="172" t="s">
        <v>4534</v>
      </c>
      <c r="L101" s="172" t="s">
        <v>4533</v>
      </c>
      <c r="M101" s="173">
        <v>44375</v>
      </c>
      <c r="N101" s="182" t="s">
        <v>4571</v>
      </c>
      <c r="O101" s="174">
        <v>180000</v>
      </c>
      <c r="P101" s="174" t="s">
        <v>4569</v>
      </c>
      <c r="Q101" s="174" t="s">
        <v>21</v>
      </c>
      <c r="R101" s="174">
        <v>2</v>
      </c>
      <c r="S101" s="174" t="s">
        <v>4570</v>
      </c>
      <c r="T101" s="174" t="s">
        <v>4563</v>
      </c>
      <c r="U101" s="175">
        <v>44375</v>
      </c>
      <c r="V101" s="182" t="s">
        <v>4573</v>
      </c>
      <c r="W101" s="172">
        <v>13830000</v>
      </c>
      <c r="X101" s="172" t="s">
        <v>4569</v>
      </c>
      <c r="Y101" s="172" t="s">
        <v>21</v>
      </c>
      <c r="Z101" s="172">
        <v>2</v>
      </c>
      <c r="AA101" s="172" t="s">
        <v>4572</v>
      </c>
      <c r="AB101" s="172" t="s">
        <v>4563</v>
      </c>
      <c r="AC101" s="173">
        <v>44375</v>
      </c>
      <c r="AD101" s="182" t="s">
        <v>4574</v>
      </c>
      <c r="AE101" s="180">
        <v>13830000</v>
      </c>
      <c r="AF101" s="180" t="s">
        <v>4569</v>
      </c>
      <c r="AG101" s="180" t="s">
        <v>21</v>
      </c>
      <c r="AH101" s="180">
        <v>2</v>
      </c>
      <c r="AI101" s="180" t="s">
        <v>4572</v>
      </c>
      <c r="AJ101" s="180" t="s">
        <v>4563</v>
      </c>
      <c r="AK101" s="181">
        <v>44375</v>
      </c>
      <c r="AL101" s="182" t="s">
        <v>6164</v>
      </c>
      <c r="AM101" s="172">
        <v>71000</v>
      </c>
      <c r="AN101" s="172" t="s">
        <v>5937</v>
      </c>
      <c r="AO101" s="172" t="s">
        <v>41</v>
      </c>
      <c r="AP101" s="172">
        <v>1</v>
      </c>
      <c r="AQ101" s="172" t="s">
        <v>6163</v>
      </c>
      <c r="AR101" s="172" t="s">
        <v>6162</v>
      </c>
      <c r="AS101" s="173">
        <v>44521</v>
      </c>
      <c r="AT101" s="183" t="s">
        <v>2353</v>
      </c>
      <c r="AU101" s="180" t="s">
        <v>14</v>
      </c>
      <c r="AV101" s="180" t="s">
        <v>14</v>
      </c>
      <c r="AW101" s="180" t="s">
        <v>59</v>
      </c>
      <c r="AX101" s="180">
        <v>3</v>
      </c>
      <c r="AY101" s="180" t="s">
        <v>2352</v>
      </c>
      <c r="AZ101" s="180" t="s">
        <v>14</v>
      </c>
      <c r="BA101" s="181">
        <v>44187</v>
      </c>
      <c r="BB101" s="182" t="s">
        <v>2351</v>
      </c>
      <c r="BC101" s="172" t="s">
        <v>14</v>
      </c>
      <c r="BD101" s="172" t="s">
        <v>14</v>
      </c>
      <c r="BE101" s="172" t="s">
        <v>59</v>
      </c>
      <c r="BF101" s="172">
        <v>3</v>
      </c>
      <c r="BG101" s="172" t="s">
        <v>2350</v>
      </c>
      <c r="BH101" s="172" t="s">
        <v>14</v>
      </c>
      <c r="BI101" s="173">
        <v>44187</v>
      </c>
      <c r="BJ101" s="183" t="s">
        <v>6166</v>
      </c>
      <c r="BK101" s="183">
        <v>0</v>
      </c>
      <c r="BL101" s="183" t="s">
        <v>5935</v>
      </c>
      <c r="BM101" s="183" t="s">
        <v>21</v>
      </c>
      <c r="BN101" s="183">
        <v>2</v>
      </c>
      <c r="BO101" s="183" t="s">
        <v>6165</v>
      </c>
      <c r="BP101" s="180" t="s">
        <v>2074</v>
      </c>
      <c r="BQ101" s="184">
        <v>44521</v>
      </c>
      <c r="BR101" s="182" t="s">
        <v>2345</v>
      </c>
      <c r="BS101" s="176" t="s">
        <v>14</v>
      </c>
      <c r="BT101" s="176" t="s">
        <v>14</v>
      </c>
      <c r="BU101" s="176" t="s">
        <v>41</v>
      </c>
      <c r="BV101" s="176">
        <v>1</v>
      </c>
      <c r="BW101" s="176" t="s">
        <v>2344</v>
      </c>
      <c r="BX101" s="176" t="s">
        <v>14</v>
      </c>
      <c r="BY101" s="173">
        <v>44187</v>
      </c>
      <c r="BZ101" s="183" t="s">
        <v>2347</v>
      </c>
      <c r="CA101" s="183" t="s">
        <v>14</v>
      </c>
      <c r="CB101" s="183" t="s">
        <v>14</v>
      </c>
      <c r="CC101" s="183" t="s">
        <v>41</v>
      </c>
      <c r="CD101" s="183">
        <v>1</v>
      </c>
      <c r="CE101" s="183" t="s">
        <v>2346</v>
      </c>
      <c r="CF101" s="183" t="s">
        <v>14</v>
      </c>
      <c r="CG101" s="184">
        <v>44187</v>
      </c>
      <c r="CH101" s="182" t="s">
        <v>7832</v>
      </c>
      <c r="CI101" s="183" t="e">
        <v>#N/A</v>
      </c>
      <c r="CJ101" s="183" t="e">
        <v>#N/A</v>
      </c>
      <c r="CK101" s="183" t="e">
        <v>#N/A</v>
      </c>
      <c r="CL101" s="183" t="e">
        <v>#N/A</v>
      </c>
      <c r="CM101" s="183" t="e">
        <v>#N/A</v>
      </c>
      <c r="CN101" s="183" t="e">
        <v>#N/A</v>
      </c>
      <c r="CO101" s="185" t="e">
        <v>#N/A</v>
      </c>
      <c r="CP101" s="183" t="s">
        <v>2349</v>
      </c>
      <c r="CQ101" s="176" t="s">
        <v>14</v>
      </c>
      <c r="CR101" s="176" t="s">
        <v>14</v>
      </c>
      <c r="CS101" s="176" t="s">
        <v>41</v>
      </c>
      <c r="CT101" s="176">
        <v>1</v>
      </c>
      <c r="CU101" s="176" t="s">
        <v>2348</v>
      </c>
      <c r="CV101" s="176" t="s">
        <v>14</v>
      </c>
      <c r="CW101" s="173">
        <v>44187</v>
      </c>
      <c r="CX101" s="183" t="s">
        <v>6168</v>
      </c>
      <c r="CY101" s="180">
        <v>71000</v>
      </c>
      <c r="CZ101" s="180" t="s">
        <v>5937</v>
      </c>
      <c r="DA101" s="180" t="s">
        <v>21</v>
      </c>
      <c r="DB101" s="180">
        <v>2</v>
      </c>
      <c r="DC101" s="180" t="s">
        <v>6173</v>
      </c>
      <c r="DD101" s="180" t="s">
        <v>6162</v>
      </c>
      <c r="DE101" s="186">
        <v>44521</v>
      </c>
      <c r="DF101" s="182" t="s">
        <v>6170</v>
      </c>
      <c r="DG101" s="172">
        <v>0</v>
      </c>
      <c r="DH101" s="176" t="s">
        <v>5937</v>
      </c>
      <c r="DI101" s="176" t="s">
        <v>21</v>
      </c>
      <c r="DJ101" s="176">
        <v>2</v>
      </c>
      <c r="DK101" s="176" t="s">
        <v>6169</v>
      </c>
      <c r="DL101" s="176" t="s">
        <v>6162</v>
      </c>
      <c r="DM101" s="173">
        <v>44521</v>
      </c>
      <c r="DN101" s="183" t="s">
        <v>6172</v>
      </c>
      <c r="DO101" s="180">
        <v>13759000</v>
      </c>
      <c r="DP101" s="183" t="s">
        <v>5937</v>
      </c>
      <c r="DQ101" s="183" t="s">
        <v>21</v>
      </c>
      <c r="DR101" s="183">
        <v>2</v>
      </c>
      <c r="DS101" s="183" t="s">
        <v>6171</v>
      </c>
      <c r="DT101" s="183" t="s">
        <v>6162</v>
      </c>
      <c r="DU101" s="184">
        <v>44521</v>
      </c>
      <c r="DV101" s="182" t="s">
        <v>6174</v>
      </c>
      <c r="DW101" s="172">
        <v>71000</v>
      </c>
      <c r="DX101" s="176" t="s">
        <v>5937</v>
      </c>
      <c r="DY101" s="176" t="s">
        <v>21</v>
      </c>
      <c r="DZ101" s="176">
        <v>2</v>
      </c>
      <c r="EA101" s="176" t="s">
        <v>6173</v>
      </c>
      <c r="EB101" s="176" t="s">
        <v>6162</v>
      </c>
      <c r="EC101" s="173">
        <v>44521</v>
      </c>
      <c r="ED101" s="183" t="s">
        <v>6175</v>
      </c>
      <c r="EE101" s="180">
        <v>0</v>
      </c>
      <c r="EF101" s="183" t="s">
        <v>5937</v>
      </c>
      <c r="EG101" s="183" t="s">
        <v>21</v>
      </c>
      <c r="EH101" s="183">
        <v>2</v>
      </c>
      <c r="EI101" s="183" t="s">
        <v>6173</v>
      </c>
      <c r="EJ101" s="183" t="s">
        <v>6162</v>
      </c>
      <c r="EK101" s="184">
        <v>44521</v>
      </c>
      <c r="EL101" s="182" t="s">
        <v>6176</v>
      </c>
      <c r="EM101" s="172">
        <v>0</v>
      </c>
      <c r="EN101" s="176" t="s">
        <v>5937</v>
      </c>
      <c r="EO101" s="176" t="s">
        <v>21</v>
      </c>
      <c r="EP101" s="176">
        <v>2</v>
      </c>
      <c r="EQ101" s="176" t="s">
        <v>6173</v>
      </c>
      <c r="ER101" s="176" t="s">
        <v>6162</v>
      </c>
      <c r="ES101" s="173">
        <v>44521</v>
      </c>
      <c r="ET101" s="183" t="s">
        <v>6167</v>
      </c>
      <c r="EU101" s="183">
        <v>1156</v>
      </c>
      <c r="EV101" s="183" t="s">
        <v>5935</v>
      </c>
      <c r="EW101" s="183" t="s">
        <v>21</v>
      </c>
      <c r="EX101" s="183">
        <v>2</v>
      </c>
      <c r="EY101" s="183" t="s">
        <v>6150</v>
      </c>
      <c r="EZ101" s="183" t="s">
        <v>2074</v>
      </c>
      <c r="FA101" s="184">
        <v>44521</v>
      </c>
      <c r="FB101" s="182" t="s">
        <v>4576</v>
      </c>
      <c r="FC101" s="176">
        <v>2</v>
      </c>
      <c r="FD101" s="176" t="s">
        <v>14</v>
      </c>
      <c r="FE101" s="176" t="s">
        <v>21</v>
      </c>
      <c r="FF101" s="176">
        <v>2</v>
      </c>
      <c r="FG101" s="176" t="s">
        <v>4575</v>
      </c>
      <c r="FH101" s="176" t="s">
        <v>14</v>
      </c>
      <c r="FI101" s="173">
        <v>44375</v>
      </c>
      <c r="FJ101" s="182" t="s">
        <v>2355</v>
      </c>
      <c r="FK101" s="183" t="s">
        <v>14</v>
      </c>
      <c r="FL101" s="183" t="s">
        <v>14</v>
      </c>
      <c r="FM101" s="183" t="s">
        <v>59</v>
      </c>
      <c r="FN101" s="183">
        <v>3</v>
      </c>
      <c r="FO101" s="183" t="s">
        <v>2354</v>
      </c>
      <c r="FP101" s="180" t="s">
        <v>14</v>
      </c>
      <c r="FQ101" s="181">
        <v>44187</v>
      </c>
      <c r="FR101" s="182" t="s">
        <v>2356</v>
      </c>
      <c r="FS101" s="176" t="s">
        <v>14</v>
      </c>
      <c r="FT101" s="176" t="s">
        <v>14</v>
      </c>
      <c r="FU101" s="176" t="s">
        <v>59</v>
      </c>
      <c r="FV101" s="176">
        <v>3</v>
      </c>
      <c r="FW101" s="176" t="s">
        <v>2354</v>
      </c>
      <c r="FX101" s="176" t="s">
        <v>14</v>
      </c>
      <c r="FY101" s="173">
        <v>44187</v>
      </c>
      <c r="FZ101" s="183" t="s">
        <v>3642</v>
      </c>
      <c r="GA101" s="183">
        <v>2</v>
      </c>
      <c r="GB101" s="183" t="s">
        <v>3205</v>
      </c>
      <c r="GC101" s="183" t="s">
        <v>21</v>
      </c>
      <c r="GD101" s="183">
        <v>2</v>
      </c>
      <c r="GE101" s="183" t="s">
        <v>14</v>
      </c>
      <c r="GF101" s="183" t="s">
        <v>14</v>
      </c>
      <c r="GG101" s="184">
        <v>44353</v>
      </c>
      <c r="GH101" s="182" t="s">
        <v>3648</v>
      </c>
      <c r="GI101" s="176">
        <v>1</v>
      </c>
      <c r="GJ101" s="176" t="s">
        <v>3205</v>
      </c>
      <c r="GK101" s="176" t="s">
        <v>21</v>
      </c>
      <c r="GL101" s="176">
        <v>2</v>
      </c>
      <c r="GM101" s="176" t="s">
        <v>14</v>
      </c>
      <c r="GN101" s="176" t="s">
        <v>14</v>
      </c>
      <c r="GO101" s="173">
        <v>44353</v>
      </c>
      <c r="GP101" s="183" t="s">
        <v>3643</v>
      </c>
      <c r="GQ101" s="183">
        <v>0</v>
      </c>
      <c r="GR101" s="183" t="s">
        <v>3205</v>
      </c>
      <c r="GS101" s="183" t="s">
        <v>21</v>
      </c>
      <c r="GT101" s="183">
        <v>2</v>
      </c>
      <c r="GU101" s="183" t="s">
        <v>14</v>
      </c>
      <c r="GV101" s="183" t="s">
        <v>14</v>
      </c>
      <c r="GW101" s="184">
        <v>44353</v>
      </c>
      <c r="GX101" s="182" t="s">
        <v>3649</v>
      </c>
      <c r="GY101" s="176">
        <v>0</v>
      </c>
      <c r="GZ101" s="176" t="s">
        <v>3205</v>
      </c>
      <c r="HA101" s="176" t="s">
        <v>21</v>
      </c>
      <c r="HB101" s="176">
        <v>2</v>
      </c>
      <c r="HC101" s="176" t="s">
        <v>14</v>
      </c>
      <c r="HD101" s="176" t="s">
        <v>14</v>
      </c>
      <c r="HE101" s="173">
        <v>44353</v>
      </c>
      <c r="HF101" s="183" t="s">
        <v>3641</v>
      </c>
      <c r="HG101" s="183">
        <v>0</v>
      </c>
      <c r="HH101" s="183" t="s">
        <v>3205</v>
      </c>
      <c r="HI101" s="183" t="s">
        <v>21</v>
      </c>
      <c r="HJ101" s="183">
        <v>2</v>
      </c>
      <c r="HK101" s="183" t="s">
        <v>14</v>
      </c>
      <c r="HL101" s="183" t="s">
        <v>14</v>
      </c>
      <c r="HM101" s="184">
        <v>44353</v>
      </c>
      <c r="HN101" s="182" t="s">
        <v>3647</v>
      </c>
      <c r="HO101" s="176">
        <v>2</v>
      </c>
      <c r="HP101" s="176" t="s">
        <v>3205</v>
      </c>
      <c r="HQ101" s="176" t="s">
        <v>21</v>
      </c>
      <c r="HR101" s="176">
        <v>2</v>
      </c>
      <c r="HS101" s="176" t="s">
        <v>14</v>
      </c>
      <c r="HT101" s="176" t="s">
        <v>14</v>
      </c>
      <c r="HU101" s="173">
        <v>44353</v>
      </c>
      <c r="HV101" s="183" t="s">
        <v>3644</v>
      </c>
      <c r="HW101" s="183">
        <v>0</v>
      </c>
      <c r="HX101" s="183" t="s">
        <v>3205</v>
      </c>
      <c r="HY101" s="183" t="s">
        <v>21</v>
      </c>
      <c r="HZ101" s="183">
        <v>2</v>
      </c>
      <c r="IA101" s="183" t="s">
        <v>14</v>
      </c>
      <c r="IB101" s="183" t="s">
        <v>14</v>
      </c>
      <c r="IC101" s="184">
        <v>44353</v>
      </c>
      <c r="ID101" s="182" t="s">
        <v>3646</v>
      </c>
      <c r="IE101" s="176">
        <v>1</v>
      </c>
      <c r="IF101" s="176" t="s">
        <v>3205</v>
      </c>
      <c r="IG101" s="176" t="s">
        <v>21</v>
      </c>
      <c r="IH101" s="176">
        <v>2</v>
      </c>
      <c r="II101" s="176" t="s">
        <v>14</v>
      </c>
      <c r="IJ101" s="176" t="s">
        <v>14</v>
      </c>
      <c r="IK101" s="173">
        <v>44353</v>
      </c>
      <c r="IL101" s="183" t="s">
        <v>3645</v>
      </c>
      <c r="IM101" s="183">
        <v>1</v>
      </c>
      <c r="IN101" s="183" t="s">
        <v>3205</v>
      </c>
      <c r="IO101" s="183" t="s">
        <v>21</v>
      </c>
      <c r="IP101" s="183">
        <v>2</v>
      </c>
      <c r="IQ101" s="183" t="s">
        <v>14</v>
      </c>
      <c r="IR101" s="183" t="s">
        <v>14</v>
      </c>
      <c r="IS101" s="184">
        <v>44353</v>
      </c>
    </row>
    <row r="102" spans="1:253" s="276" customFormat="1" ht="12.75" customHeight="1" x14ac:dyDescent="0.25">
      <c r="A102" s="276" t="s">
        <v>3161</v>
      </c>
      <c r="B102" s="276" t="s">
        <v>7503</v>
      </c>
      <c r="C102" s="276" t="s">
        <v>3162</v>
      </c>
      <c r="D102" s="276" t="s">
        <v>672</v>
      </c>
      <c r="E102" s="276" t="s">
        <v>7080</v>
      </c>
      <c r="F102" s="276" t="s">
        <v>3166</v>
      </c>
      <c r="G102" s="171">
        <v>43800000</v>
      </c>
      <c r="H102" s="172" t="s">
        <v>3163</v>
      </c>
      <c r="I102" s="172" t="s">
        <v>21</v>
      </c>
      <c r="J102" s="172">
        <v>2</v>
      </c>
      <c r="K102" s="172" t="s">
        <v>3165</v>
      </c>
      <c r="L102" s="172" t="s">
        <v>3164</v>
      </c>
      <c r="M102" s="173">
        <v>44316</v>
      </c>
      <c r="N102" s="182" t="s">
        <v>3170</v>
      </c>
      <c r="O102" s="174">
        <v>79460</v>
      </c>
      <c r="P102" s="174" t="s">
        <v>3167</v>
      </c>
      <c r="Q102" s="174" t="s">
        <v>41</v>
      </c>
      <c r="R102" s="174">
        <v>1</v>
      </c>
      <c r="S102" s="174" t="s">
        <v>3169</v>
      </c>
      <c r="T102" s="174" t="s">
        <v>3168</v>
      </c>
      <c r="U102" s="175">
        <v>44316</v>
      </c>
      <c r="V102" s="182" t="s">
        <v>4762</v>
      </c>
      <c r="W102" s="172">
        <v>1838000</v>
      </c>
      <c r="X102" s="172" t="s">
        <v>4759</v>
      </c>
      <c r="Y102" s="172" t="s">
        <v>41</v>
      </c>
      <c r="Z102" s="172">
        <v>1</v>
      </c>
      <c r="AA102" s="172" t="s">
        <v>4761</v>
      </c>
      <c r="AB102" s="172" t="s">
        <v>4760</v>
      </c>
      <c r="AC102" s="173">
        <v>44403</v>
      </c>
      <c r="AD102" s="182" t="s">
        <v>6144</v>
      </c>
      <c r="AE102" s="180">
        <v>1017000</v>
      </c>
      <c r="AF102" s="180" t="s">
        <v>6141</v>
      </c>
      <c r="AG102" s="180" t="s">
        <v>21</v>
      </c>
      <c r="AH102" s="180">
        <v>2</v>
      </c>
      <c r="AI102" s="180" t="s">
        <v>6143</v>
      </c>
      <c r="AJ102" s="180" t="s">
        <v>6142</v>
      </c>
      <c r="AK102" s="181">
        <v>44521</v>
      </c>
      <c r="AL102" s="182" t="s">
        <v>6147</v>
      </c>
      <c r="AM102" s="172">
        <v>337000</v>
      </c>
      <c r="AN102" s="172" t="s">
        <v>6145</v>
      </c>
      <c r="AO102" s="172" t="s">
        <v>21</v>
      </c>
      <c r="AP102" s="172">
        <v>2</v>
      </c>
      <c r="AQ102" s="172" t="s">
        <v>6146</v>
      </c>
      <c r="AR102" s="172" t="s">
        <v>4760</v>
      </c>
      <c r="AS102" s="173">
        <v>44521</v>
      </c>
      <c r="AT102" s="183" t="s">
        <v>3171</v>
      </c>
      <c r="AU102" s="180">
        <v>0</v>
      </c>
      <c r="AV102" s="180" t="s">
        <v>14</v>
      </c>
      <c r="AW102" s="180" t="s">
        <v>14</v>
      </c>
      <c r="AX102" s="180" t="s">
        <v>14</v>
      </c>
      <c r="AY102" s="180" t="s">
        <v>14</v>
      </c>
      <c r="AZ102" s="180" t="s">
        <v>14</v>
      </c>
      <c r="BA102" s="181">
        <v>44316</v>
      </c>
      <c r="BB102" s="182" t="s">
        <v>3172</v>
      </c>
      <c r="BC102" s="172">
        <v>0</v>
      </c>
      <c r="BD102" s="172" t="s">
        <v>14</v>
      </c>
      <c r="BE102" s="172" t="s">
        <v>14</v>
      </c>
      <c r="BF102" s="172" t="s">
        <v>14</v>
      </c>
      <c r="BG102" s="172" t="s">
        <v>14</v>
      </c>
      <c r="BH102" s="172" t="s">
        <v>14</v>
      </c>
      <c r="BI102" s="173">
        <v>44316</v>
      </c>
      <c r="BJ102" s="183" t="s">
        <v>6149</v>
      </c>
      <c r="BK102" s="183">
        <v>156</v>
      </c>
      <c r="BL102" s="183" t="s">
        <v>5935</v>
      </c>
      <c r="BM102" s="183" t="s">
        <v>21</v>
      </c>
      <c r="BN102" s="183">
        <v>2</v>
      </c>
      <c r="BO102" s="183" t="s">
        <v>6148</v>
      </c>
      <c r="BP102" s="180" t="s">
        <v>2074</v>
      </c>
      <c r="BQ102" s="184">
        <v>44521</v>
      </c>
      <c r="BR102" s="182" t="s">
        <v>3176</v>
      </c>
      <c r="BS102" s="176">
        <v>55</v>
      </c>
      <c r="BT102" s="176" t="s">
        <v>3173</v>
      </c>
      <c r="BU102" s="176" t="s">
        <v>59</v>
      </c>
      <c r="BV102" s="176">
        <v>3</v>
      </c>
      <c r="BW102" s="176" t="s">
        <v>3175</v>
      </c>
      <c r="BX102" s="176" t="s">
        <v>3174</v>
      </c>
      <c r="BY102" s="173">
        <v>44316</v>
      </c>
      <c r="BZ102" s="183" t="s">
        <v>3177</v>
      </c>
      <c r="CA102" s="183">
        <v>0</v>
      </c>
      <c r="CB102" s="183" t="s">
        <v>14</v>
      </c>
      <c r="CC102" s="183" t="s">
        <v>14</v>
      </c>
      <c r="CD102" s="183" t="s">
        <v>14</v>
      </c>
      <c r="CE102" s="183" t="s">
        <v>14</v>
      </c>
      <c r="CF102" s="183" t="s">
        <v>14</v>
      </c>
      <c r="CG102" s="184">
        <v>44316</v>
      </c>
      <c r="CH102" s="182" t="s">
        <v>7833</v>
      </c>
      <c r="CI102" s="183" t="e">
        <v>#N/A</v>
      </c>
      <c r="CJ102" s="183" t="e">
        <v>#N/A</v>
      </c>
      <c r="CK102" s="183" t="e">
        <v>#N/A</v>
      </c>
      <c r="CL102" s="183" t="e">
        <v>#N/A</v>
      </c>
      <c r="CM102" s="183" t="e">
        <v>#N/A</v>
      </c>
      <c r="CN102" s="183" t="e">
        <v>#N/A</v>
      </c>
      <c r="CO102" s="185" t="e">
        <v>#N/A</v>
      </c>
      <c r="CP102" s="183" t="s">
        <v>3178</v>
      </c>
      <c r="CQ102" s="176">
        <v>0</v>
      </c>
      <c r="CR102" s="176" t="s">
        <v>14</v>
      </c>
      <c r="CS102" s="176" t="s">
        <v>14</v>
      </c>
      <c r="CT102" s="176" t="s">
        <v>14</v>
      </c>
      <c r="CU102" s="176" t="s">
        <v>14</v>
      </c>
      <c r="CV102" s="176" t="s">
        <v>14</v>
      </c>
      <c r="CW102" s="173">
        <v>44316</v>
      </c>
      <c r="CX102" s="183" t="s">
        <v>6153</v>
      </c>
      <c r="CY102" s="180">
        <v>594000</v>
      </c>
      <c r="CZ102" s="180" t="s">
        <v>4759</v>
      </c>
      <c r="DA102" s="180" t="s">
        <v>21</v>
      </c>
      <c r="DB102" s="180">
        <v>2</v>
      </c>
      <c r="DC102" s="180" t="s">
        <v>6152</v>
      </c>
      <c r="DD102" s="180" t="s">
        <v>4760</v>
      </c>
      <c r="DE102" s="186">
        <v>44521</v>
      </c>
      <c r="DF102" s="182" t="s">
        <v>6155</v>
      </c>
      <c r="DG102" s="172">
        <v>821000</v>
      </c>
      <c r="DH102" s="176" t="s">
        <v>4759</v>
      </c>
      <c r="DI102" s="176" t="s">
        <v>21</v>
      </c>
      <c r="DJ102" s="176">
        <v>2</v>
      </c>
      <c r="DK102" s="176" t="s">
        <v>6154</v>
      </c>
      <c r="DL102" s="176" t="s">
        <v>4760</v>
      </c>
      <c r="DM102" s="173">
        <v>44521</v>
      </c>
      <c r="DN102" s="183" t="s">
        <v>6156</v>
      </c>
      <c r="DO102" s="180">
        <v>423000</v>
      </c>
      <c r="DP102" s="183" t="s">
        <v>4759</v>
      </c>
      <c r="DQ102" s="183" t="s">
        <v>21</v>
      </c>
      <c r="DR102" s="183">
        <v>2</v>
      </c>
      <c r="DS102" s="183" t="s">
        <v>4396</v>
      </c>
      <c r="DT102" s="183" t="s">
        <v>4760</v>
      </c>
      <c r="DU102" s="184">
        <v>44521</v>
      </c>
      <c r="DV102" s="182" t="s">
        <v>6157</v>
      </c>
      <c r="DW102" s="172">
        <v>594000</v>
      </c>
      <c r="DX102" s="176" t="s">
        <v>4759</v>
      </c>
      <c r="DY102" s="176" t="s">
        <v>21</v>
      </c>
      <c r="DZ102" s="176">
        <v>2</v>
      </c>
      <c r="EA102" s="176" t="s">
        <v>6152</v>
      </c>
      <c r="EB102" s="176" t="s">
        <v>4760</v>
      </c>
      <c r="EC102" s="173">
        <v>44521</v>
      </c>
      <c r="ED102" s="183" t="s">
        <v>6159</v>
      </c>
      <c r="EE102" s="180">
        <v>0</v>
      </c>
      <c r="EF102" s="183" t="s">
        <v>4759</v>
      </c>
      <c r="EG102" s="183" t="s">
        <v>21</v>
      </c>
      <c r="EH102" s="183">
        <v>2</v>
      </c>
      <c r="EI102" s="183" t="s">
        <v>6158</v>
      </c>
      <c r="EJ102" s="183" t="s">
        <v>4760</v>
      </c>
      <c r="EK102" s="184">
        <v>44521</v>
      </c>
      <c r="EL102" s="182" t="s">
        <v>6161</v>
      </c>
      <c r="EM102" s="172">
        <v>0</v>
      </c>
      <c r="EN102" s="176" t="s">
        <v>4759</v>
      </c>
      <c r="EO102" s="176" t="s">
        <v>21</v>
      </c>
      <c r="EP102" s="176">
        <v>2</v>
      </c>
      <c r="EQ102" s="176" t="s">
        <v>6160</v>
      </c>
      <c r="ER102" s="176" t="s">
        <v>4760</v>
      </c>
      <c r="ES102" s="173">
        <v>44521</v>
      </c>
      <c r="ET102" s="183" t="s">
        <v>6151</v>
      </c>
      <c r="EU102" s="183">
        <v>1156</v>
      </c>
      <c r="EV102" s="183" t="s">
        <v>5935</v>
      </c>
      <c r="EW102" s="183" t="s">
        <v>21</v>
      </c>
      <c r="EX102" s="183">
        <v>2</v>
      </c>
      <c r="EY102" s="183" t="s">
        <v>6150</v>
      </c>
      <c r="EZ102" s="183" t="s">
        <v>2074</v>
      </c>
      <c r="FA102" s="184">
        <v>44521</v>
      </c>
      <c r="FB102" s="182" t="s">
        <v>3182</v>
      </c>
      <c r="FC102" s="176">
        <v>2</v>
      </c>
      <c r="FD102" s="176" t="s">
        <v>3179</v>
      </c>
      <c r="FE102" s="176" t="s">
        <v>21</v>
      </c>
      <c r="FF102" s="176">
        <v>2</v>
      </c>
      <c r="FG102" s="176" t="s">
        <v>3181</v>
      </c>
      <c r="FH102" s="176" t="s">
        <v>3180</v>
      </c>
      <c r="FI102" s="173">
        <v>44316</v>
      </c>
      <c r="FJ102" s="182" t="s">
        <v>3183</v>
      </c>
      <c r="FK102" s="183">
        <v>0</v>
      </c>
      <c r="FL102" s="183" t="s">
        <v>14</v>
      </c>
      <c r="FM102" s="183" t="s">
        <v>14</v>
      </c>
      <c r="FN102" s="183" t="s">
        <v>14</v>
      </c>
      <c r="FO102" s="183" t="s">
        <v>14</v>
      </c>
      <c r="FP102" s="180" t="s">
        <v>14</v>
      </c>
      <c r="FQ102" s="181">
        <v>44316</v>
      </c>
      <c r="FR102" s="182" t="s">
        <v>3184</v>
      </c>
      <c r="FS102" s="176">
        <v>0</v>
      </c>
      <c r="FT102" s="176" t="s">
        <v>14</v>
      </c>
      <c r="FU102" s="176" t="s">
        <v>14</v>
      </c>
      <c r="FV102" s="176" t="s">
        <v>14</v>
      </c>
      <c r="FW102" s="176" t="s">
        <v>14</v>
      </c>
      <c r="FX102" s="176" t="s">
        <v>14</v>
      </c>
      <c r="FY102" s="173">
        <v>44316</v>
      </c>
      <c r="FZ102" s="183" t="s">
        <v>3651</v>
      </c>
      <c r="GA102" s="183">
        <v>2</v>
      </c>
      <c r="GB102" s="183" t="s">
        <v>3205</v>
      </c>
      <c r="GC102" s="183" t="s">
        <v>21</v>
      </c>
      <c r="GD102" s="183">
        <v>2</v>
      </c>
      <c r="GE102" s="183" t="s">
        <v>14</v>
      </c>
      <c r="GF102" s="183" t="s">
        <v>14</v>
      </c>
      <c r="GG102" s="184">
        <v>44353</v>
      </c>
      <c r="GH102" s="182" t="s">
        <v>3657</v>
      </c>
      <c r="GI102" s="176">
        <v>2</v>
      </c>
      <c r="GJ102" s="176" t="s">
        <v>3205</v>
      </c>
      <c r="GK102" s="176" t="s">
        <v>21</v>
      </c>
      <c r="GL102" s="176">
        <v>2</v>
      </c>
      <c r="GM102" s="176" t="s">
        <v>14</v>
      </c>
      <c r="GN102" s="176" t="s">
        <v>14</v>
      </c>
      <c r="GO102" s="173">
        <v>44353</v>
      </c>
      <c r="GP102" s="183" t="s">
        <v>3652</v>
      </c>
      <c r="GQ102" s="183">
        <v>1</v>
      </c>
      <c r="GR102" s="183" t="s">
        <v>3205</v>
      </c>
      <c r="GS102" s="183" t="s">
        <v>21</v>
      </c>
      <c r="GT102" s="183">
        <v>2</v>
      </c>
      <c r="GU102" s="183" t="s">
        <v>14</v>
      </c>
      <c r="GV102" s="183" t="s">
        <v>14</v>
      </c>
      <c r="GW102" s="184">
        <v>44353</v>
      </c>
      <c r="GX102" s="182" t="s">
        <v>3658</v>
      </c>
      <c r="GY102" s="176">
        <v>1</v>
      </c>
      <c r="GZ102" s="176" t="s">
        <v>3205</v>
      </c>
      <c r="HA102" s="176" t="s">
        <v>21</v>
      </c>
      <c r="HB102" s="176">
        <v>2</v>
      </c>
      <c r="HC102" s="176" t="s">
        <v>14</v>
      </c>
      <c r="HD102" s="176" t="s">
        <v>14</v>
      </c>
      <c r="HE102" s="173">
        <v>44353</v>
      </c>
      <c r="HF102" s="183" t="s">
        <v>3650</v>
      </c>
      <c r="HG102" s="183">
        <v>1</v>
      </c>
      <c r="HH102" s="183" t="s">
        <v>3205</v>
      </c>
      <c r="HI102" s="183" t="s">
        <v>21</v>
      </c>
      <c r="HJ102" s="183">
        <v>2</v>
      </c>
      <c r="HK102" s="183" t="s">
        <v>14</v>
      </c>
      <c r="HL102" s="183" t="s">
        <v>14</v>
      </c>
      <c r="HM102" s="184">
        <v>44353</v>
      </c>
      <c r="HN102" s="182" t="s">
        <v>3656</v>
      </c>
      <c r="HO102" s="176">
        <v>2</v>
      </c>
      <c r="HP102" s="176" t="s">
        <v>3205</v>
      </c>
      <c r="HQ102" s="176" t="s">
        <v>21</v>
      </c>
      <c r="HR102" s="176">
        <v>2</v>
      </c>
      <c r="HS102" s="176" t="s">
        <v>14</v>
      </c>
      <c r="HT102" s="176" t="s">
        <v>14</v>
      </c>
      <c r="HU102" s="173">
        <v>44353</v>
      </c>
      <c r="HV102" s="183" t="s">
        <v>3653</v>
      </c>
      <c r="HW102" s="183">
        <v>3</v>
      </c>
      <c r="HX102" s="183" t="s">
        <v>3205</v>
      </c>
      <c r="HY102" s="183" t="s">
        <v>21</v>
      </c>
      <c r="HZ102" s="183">
        <v>2</v>
      </c>
      <c r="IA102" s="183" t="s">
        <v>14</v>
      </c>
      <c r="IB102" s="183" t="s">
        <v>14</v>
      </c>
      <c r="IC102" s="184">
        <v>44353</v>
      </c>
      <c r="ID102" s="182" t="s">
        <v>3655</v>
      </c>
      <c r="IE102" s="176">
        <v>1</v>
      </c>
      <c r="IF102" s="176" t="s">
        <v>3205</v>
      </c>
      <c r="IG102" s="176" t="s">
        <v>21</v>
      </c>
      <c r="IH102" s="176">
        <v>2</v>
      </c>
      <c r="II102" s="176" t="s">
        <v>14</v>
      </c>
      <c r="IJ102" s="176" t="s">
        <v>14</v>
      </c>
      <c r="IK102" s="173">
        <v>44353</v>
      </c>
      <c r="IL102" s="183" t="s">
        <v>3654</v>
      </c>
      <c r="IM102" s="183">
        <v>1</v>
      </c>
      <c r="IN102" s="183" t="s">
        <v>3205</v>
      </c>
      <c r="IO102" s="183" t="s">
        <v>21</v>
      </c>
      <c r="IP102" s="183">
        <v>2</v>
      </c>
      <c r="IQ102" s="183" t="s">
        <v>14</v>
      </c>
      <c r="IR102" s="183" t="s">
        <v>14</v>
      </c>
      <c r="IS102" s="184">
        <v>44353</v>
      </c>
    </row>
    <row r="103" spans="1:253" s="276" customFormat="1" ht="12.75" customHeight="1" x14ac:dyDescent="0.25">
      <c r="A103" s="276" t="s">
        <v>52</v>
      </c>
      <c r="B103" s="276" t="s">
        <v>7441</v>
      </c>
      <c r="C103" s="276" t="s">
        <v>53</v>
      </c>
      <c r="D103" s="276" t="s">
        <v>54</v>
      </c>
      <c r="E103" s="276" t="s">
        <v>7081</v>
      </c>
      <c r="F103" s="276" t="s">
        <v>2625</v>
      </c>
      <c r="G103" s="171">
        <v>16709000</v>
      </c>
      <c r="H103" s="172" t="s">
        <v>2622</v>
      </c>
      <c r="I103" s="172" t="s">
        <v>21</v>
      </c>
      <c r="J103" s="172">
        <v>2</v>
      </c>
      <c r="K103" s="172" t="s">
        <v>2624</v>
      </c>
      <c r="L103" s="172" t="s">
        <v>2623</v>
      </c>
      <c r="M103" s="173">
        <v>44225</v>
      </c>
      <c r="N103" s="182" t="s">
        <v>2102</v>
      </c>
      <c r="O103" s="174">
        <v>192530</v>
      </c>
      <c r="P103" s="174" t="s">
        <v>2093</v>
      </c>
      <c r="Q103" s="174" t="s">
        <v>41</v>
      </c>
      <c r="R103" s="174">
        <v>1</v>
      </c>
      <c r="S103" s="174" t="s">
        <v>2101</v>
      </c>
      <c r="T103" s="174" t="s">
        <v>2100</v>
      </c>
      <c r="U103" s="175">
        <v>44109</v>
      </c>
      <c r="V103" s="182" t="s">
        <v>2626</v>
      </c>
      <c r="W103" s="172">
        <v>16709000</v>
      </c>
      <c r="X103" s="172" t="s">
        <v>2622</v>
      </c>
      <c r="Y103" s="172" t="s">
        <v>21</v>
      </c>
      <c r="Z103" s="172">
        <v>2</v>
      </c>
      <c r="AA103" s="172" t="s">
        <v>2624</v>
      </c>
      <c r="AB103" s="172" t="s">
        <v>2623</v>
      </c>
      <c r="AC103" s="173">
        <v>44225</v>
      </c>
      <c r="AD103" s="182" t="s">
        <v>2630</v>
      </c>
      <c r="AE103" s="180">
        <v>3188000</v>
      </c>
      <c r="AF103" s="180" t="s">
        <v>2627</v>
      </c>
      <c r="AG103" s="180" t="s">
        <v>21</v>
      </c>
      <c r="AH103" s="180">
        <v>2</v>
      </c>
      <c r="AI103" s="180" t="s">
        <v>2629</v>
      </c>
      <c r="AJ103" s="180" t="s">
        <v>2628</v>
      </c>
      <c r="AK103" s="181">
        <v>44225</v>
      </c>
      <c r="AL103" s="182" t="s">
        <v>1520</v>
      </c>
      <c r="AM103" s="172" t="s">
        <v>14</v>
      </c>
      <c r="AN103" s="172" t="s">
        <v>14</v>
      </c>
      <c r="AO103" s="172" t="s">
        <v>14</v>
      </c>
      <c r="AP103" s="172" t="s">
        <v>14</v>
      </c>
      <c r="AQ103" s="172" t="s">
        <v>1519</v>
      </c>
      <c r="AR103" s="172" t="s">
        <v>14</v>
      </c>
      <c r="AS103" s="173">
        <v>43811</v>
      </c>
      <c r="AT103" s="183" t="s">
        <v>69</v>
      </c>
      <c r="AU103" s="180">
        <v>0</v>
      </c>
      <c r="AV103" s="180">
        <v>0</v>
      </c>
      <c r="AW103" s="180" t="s">
        <v>21</v>
      </c>
      <c r="AX103" s="180">
        <v>2</v>
      </c>
      <c r="AY103" s="180">
        <v>0</v>
      </c>
      <c r="AZ103" s="180">
        <v>0</v>
      </c>
      <c r="BA103" s="181">
        <v>43489</v>
      </c>
      <c r="BB103" s="182" t="s">
        <v>67</v>
      </c>
      <c r="BC103" s="172">
        <v>0</v>
      </c>
      <c r="BD103" s="172">
        <v>0</v>
      </c>
      <c r="BE103" s="172" t="s">
        <v>21</v>
      </c>
      <c r="BF103" s="172">
        <v>2</v>
      </c>
      <c r="BG103" s="172">
        <v>0</v>
      </c>
      <c r="BH103" s="172">
        <v>0</v>
      </c>
      <c r="BI103" s="173">
        <v>43489</v>
      </c>
      <c r="BJ103" s="183" t="s">
        <v>65</v>
      </c>
      <c r="BK103" s="183">
        <v>0</v>
      </c>
      <c r="BL103" s="183">
        <v>0</v>
      </c>
      <c r="BM103" s="183" t="s">
        <v>21</v>
      </c>
      <c r="BN103" s="183">
        <v>2</v>
      </c>
      <c r="BO103" s="183">
        <v>0</v>
      </c>
      <c r="BP103" s="180">
        <v>0</v>
      </c>
      <c r="BQ103" s="184">
        <v>43489</v>
      </c>
      <c r="BR103" s="182" t="s">
        <v>55</v>
      </c>
      <c r="BS103" s="176">
        <v>0</v>
      </c>
      <c r="BT103" s="176">
        <v>0</v>
      </c>
      <c r="BU103" s="176" t="s">
        <v>21</v>
      </c>
      <c r="BV103" s="176">
        <v>2</v>
      </c>
      <c r="BW103" s="176">
        <v>0</v>
      </c>
      <c r="BX103" s="176">
        <v>0</v>
      </c>
      <c r="BY103" s="173">
        <v>43489</v>
      </c>
      <c r="BZ103" s="183" t="s">
        <v>56</v>
      </c>
      <c r="CA103" s="183">
        <v>0</v>
      </c>
      <c r="CB103" s="183">
        <v>0</v>
      </c>
      <c r="CC103" s="183" t="s">
        <v>21</v>
      </c>
      <c r="CD103" s="183">
        <v>2</v>
      </c>
      <c r="CE103" s="183">
        <v>0</v>
      </c>
      <c r="CF103" s="183">
        <v>0</v>
      </c>
      <c r="CG103" s="184">
        <v>43489</v>
      </c>
      <c r="CH103" s="182" t="s">
        <v>7834</v>
      </c>
      <c r="CI103" s="183" t="e">
        <v>#N/A</v>
      </c>
      <c r="CJ103" s="183" t="e">
        <v>#N/A</v>
      </c>
      <c r="CK103" s="183" t="e">
        <v>#N/A</v>
      </c>
      <c r="CL103" s="183" t="e">
        <v>#N/A</v>
      </c>
      <c r="CM103" s="183" t="e">
        <v>#N/A</v>
      </c>
      <c r="CN103" s="183" t="e">
        <v>#N/A</v>
      </c>
      <c r="CO103" s="185" t="e">
        <v>#N/A</v>
      </c>
      <c r="CP103" s="183" t="s">
        <v>61</v>
      </c>
      <c r="CQ103" s="176" t="s">
        <v>14</v>
      </c>
      <c r="CR103" s="176">
        <v>0</v>
      </c>
      <c r="CS103" s="176" t="s">
        <v>59</v>
      </c>
      <c r="CT103" s="176">
        <v>3</v>
      </c>
      <c r="CU103" s="176" t="s">
        <v>60</v>
      </c>
      <c r="CV103" s="176">
        <v>0</v>
      </c>
      <c r="CW103" s="173">
        <v>43489</v>
      </c>
      <c r="CX103" s="183" t="s">
        <v>2632</v>
      </c>
      <c r="CY103" s="180">
        <v>511000</v>
      </c>
      <c r="CZ103" s="180" t="s">
        <v>2627</v>
      </c>
      <c r="DA103" s="180" t="s">
        <v>21</v>
      </c>
      <c r="DB103" s="180">
        <v>2</v>
      </c>
      <c r="DC103" s="180" t="s">
        <v>2631</v>
      </c>
      <c r="DD103" s="180" t="s">
        <v>2628</v>
      </c>
      <c r="DE103" s="186">
        <v>44225</v>
      </c>
      <c r="DF103" s="182" t="s">
        <v>2633</v>
      </c>
      <c r="DG103" s="172">
        <v>13521000</v>
      </c>
      <c r="DH103" s="176" t="s">
        <v>2627</v>
      </c>
      <c r="DI103" s="176" t="s">
        <v>21</v>
      </c>
      <c r="DJ103" s="176">
        <v>2</v>
      </c>
      <c r="DK103" s="176" t="s">
        <v>2631</v>
      </c>
      <c r="DL103" s="176" t="s">
        <v>2628</v>
      </c>
      <c r="DM103" s="173">
        <v>44225</v>
      </c>
      <c r="DN103" s="183" t="s">
        <v>2634</v>
      </c>
      <c r="DO103" s="180">
        <v>2676000</v>
      </c>
      <c r="DP103" s="183" t="s">
        <v>2627</v>
      </c>
      <c r="DQ103" s="183" t="s">
        <v>21</v>
      </c>
      <c r="DR103" s="183">
        <v>2</v>
      </c>
      <c r="DS103" s="183" t="s">
        <v>2631</v>
      </c>
      <c r="DT103" s="183" t="s">
        <v>2628</v>
      </c>
      <c r="DU103" s="184">
        <v>44225</v>
      </c>
      <c r="DV103" s="182" t="s">
        <v>2635</v>
      </c>
      <c r="DW103" s="172">
        <v>498000</v>
      </c>
      <c r="DX103" s="176" t="s">
        <v>2627</v>
      </c>
      <c r="DY103" s="176" t="s">
        <v>21</v>
      </c>
      <c r="DZ103" s="176">
        <v>2</v>
      </c>
      <c r="EA103" s="176" t="s">
        <v>2631</v>
      </c>
      <c r="EB103" s="176" t="s">
        <v>2628</v>
      </c>
      <c r="EC103" s="173">
        <v>44225</v>
      </c>
      <c r="ED103" s="183" t="s">
        <v>2636</v>
      </c>
      <c r="EE103" s="180">
        <v>13000</v>
      </c>
      <c r="EF103" s="183" t="s">
        <v>2627</v>
      </c>
      <c r="EG103" s="183" t="s">
        <v>21</v>
      </c>
      <c r="EH103" s="183">
        <v>2</v>
      </c>
      <c r="EI103" s="183" t="s">
        <v>2631</v>
      </c>
      <c r="EJ103" s="183" t="s">
        <v>2628</v>
      </c>
      <c r="EK103" s="184">
        <v>44225</v>
      </c>
      <c r="EL103" s="182" t="s">
        <v>2637</v>
      </c>
      <c r="EM103" s="172">
        <v>0</v>
      </c>
      <c r="EN103" s="176" t="s">
        <v>2627</v>
      </c>
      <c r="EO103" s="176" t="s">
        <v>21</v>
      </c>
      <c r="EP103" s="176">
        <v>2</v>
      </c>
      <c r="EQ103" s="176" t="s">
        <v>2631</v>
      </c>
      <c r="ER103" s="176" t="s">
        <v>2628</v>
      </c>
      <c r="ES103" s="173">
        <v>44225</v>
      </c>
      <c r="ET103" s="183" t="s">
        <v>63</v>
      </c>
      <c r="EU103" s="183">
        <v>0</v>
      </c>
      <c r="EV103" s="183">
        <v>0</v>
      </c>
      <c r="EW103" s="183" t="s">
        <v>21</v>
      </c>
      <c r="EX103" s="183">
        <v>2</v>
      </c>
      <c r="EY103" s="183">
        <v>0</v>
      </c>
      <c r="EZ103" s="183">
        <v>0</v>
      </c>
      <c r="FA103" s="184">
        <v>43489</v>
      </c>
      <c r="FB103" s="182" t="s">
        <v>58</v>
      </c>
      <c r="FC103" s="176">
        <v>4</v>
      </c>
      <c r="FD103" s="176">
        <v>0</v>
      </c>
      <c r="FE103" s="176" t="s">
        <v>41</v>
      </c>
      <c r="FF103" s="176">
        <v>1</v>
      </c>
      <c r="FG103" s="176" t="s">
        <v>57</v>
      </c>
      <c r="FH103" s="176">
        <v>0</v>
      </c>
      <c r="FI103" s="173">
        <v>43489</v>
      </c>
      <c r="FJ103" s="182" t="s">
        <v>1029</v>
      </c>
      <c r="FK103" s="183">
        <v>0</v>
      </c>
      <c r="FL103" s="183">
        <v>0</v>
      </c>
      <c r="FM103" s="183" t="s">
        <v>21</v>
      </c>
      <c r="FN103" s="183">
        <v>2</v>
      </c>
      <c r="FO103" s="183">
        <v>0</v>
      </c>
      <c r="FP103" s="180">
        <v>0</v>
      </c>
      <c r="FQ103" s="181">
        <v>43580</v>
      </c>
      <c r="FR103" s="182" t="s">
        <v>1030</v>
      </c>
      <c r="FS103" s="176">
        <v>0</v>
      </c>
      <c r="FT103" s="176">
        <v>0</v>
      </c>
      <c r="FU103" s="176" t="s">
        <v>21</v>
      </c>
      <c r="FV103" s="176">
        <v>2</v>
      </c>
      <c r="FW103" s="176">
        <v>0</v>
      </c>
      <c r="FX103" s="176">
        <v>0</v>
      </c>
      <c r="FY103" s="173">
        <v>43580</v>
      </c>
      <c r="FZ103" s="183" t="s">
        <v>3931</v>
      </c>
      <c r="GA103" s="183">
        <v>1</v>
      </c>
      <c r="GB103" s="183" t="s">
        <v>3205</v>
      </c>
      <c r="GC103" s="183" t="s">
        <v>21</v>
      </c>
      <c r="GD103" s="183">
        <v>2</v>
      </c>
      <c r="GE103" s="183" t="s">
        <v>14</v>
      </c>
      <c r="GF103" s="183" t="s">
        <v>14</v>
      </c>
      <c r="GG103" s="184">
        <v>44356</v>
      </c>
      <c r="GH103" s="182" t="s">
        <v>3937</v>
      </c>
      <c r="GI103" s="176">
        <v>0</v>
      </c>
      <c r="GJ103" s="176" t="s">
        <v>3205</v>
      </c>
      <c r="GK103" s="176" t="s">
        <v>21</v>
      </c>
      <c r="GL103" s="176">
        <v>2</v>
      </c>
      <c r="GM103" s="176" t="s">
        <v>14</v>
      </c>
      <c r="GN103" s="176" t="s">
        <v>14</v>
      </c>
      <c r="GO103" s="173">
        <v>44356</v>
      </c>
      <c r="GP103" s="183" t="s">
        <v>3932</v>
      </c>
      <c r="GQ103" s="183">
        <v>0</v>
      </c>
      <c r="GR103" s="183" t="s">
        <v>3205</v>
      </c>
      <c r="GS103" s="183" t="s">
        <v>21</v>
      </c>
      <c r="GT103" s="183">
        <v>2</v>
      </c>
      <c r="GU103" s="183" t="s">
        <v>14</v>
      </c>
      <c r="GV103" s="183" t="s">
        <v>14</v>
      </c>
      <c r="GW103" s="184">
        <v>44356</v>
      </c>
      <c r="GX103" s="182" t="s">
        <v>3938</v>
      </c>
      <c r="GY103" s="176">
        <v>0</v>
      </c>
      <c r="GZ103" s="176" t="s">
        <v>3205</v>
      </c>
      <c r="HA103" s="176" t="s">
        <v>21</v>
      </c>
      <c r="HB103" s="176">
        <v>2</v>
      </c>
      <c r="HC103" s="176" t="s">
        <v>14</v>
      </c>
      <c r="HD103" s="176" t="s">
        <v>14</v>
      </c>
      <c r="HE103" s="173">
        <v>44356</v>
      </c>
      <c r="HF103" s="183" t="s">
        <v>3930</v>
      </c>
      <c r="HG103" s="183">
        <v>0</v>
      </c>
      <c r="HH103" s="183" t="s">
        <v>3205</v>
      </c>
      <c r="HI103" s="183" t="s">
        <v>21</v>
      </c>
      <c r="HJ103" s="183">
        <v>2</v>
      </c>
      <c r="HK103" s="183" t="s">
        <v>14</v>
      </c>
      <c r="HL103" s="183" t="s">
        <v>14</v>
      </c>
      <c r="HM103" s="184">
        <v>44356</v>
      </c>
      <c r="HN103" s="182" t="s">
        <v>3936</v>
      </c>
      <c r="HO103" s="176">
        <v>2</v>
      </c>
      <c r="HP103" s="176" t="s">
        <v>3205</v>
      </c>
      <c r="HQ103" s="176" t="s">
        <v>21</v>
      </c>
      <c r="HR103" s="176">
        <v>2</v>
      </c>
      <c r="HS103" s="176" t="s">
        <v>14</v>
      </c>
      <c r="HT103" s="176" t="s">
        <v>14</v>
      </c>
      <c r="HU103" s="173">
        <v>44356</v>
      </c>
      <c r="HV103" s="183" t="s">
        <v>3933</v>
      </c>
      <c r="HW103" s="183">
        <v>0</v>
      </c>
      <c r="HX103" s="183" t="s">
        <v>3205</v>
      </c>
      <c r="HY103" s="183" t="s">
        <v>21</v>
      </c>
      <c r="HZ103" s="183">
        <v>2</v>
      </c>
      <c r="IA103" s="183" t="s">
        <v>14</v>
      </c>
      <c r="IB103" s="183" t="s">
        <v>14</v>
      </c>
      <c r="IC103" s="184">
        <v>44356</v>
      </c>
      <c r="ID103" s="182" t="s">
        <v>3935</v>
      </c>
      <c r="IE103" s="176">
        <v>1</v>
      </c>
      <c r="IF103" s="176" t="s">
        <v>3205</v>
      </c>
      <c r="IG103" s="176" t="s">
        <v>21</v>
      </c>
      <c r="IH103" s="176">
        <v>2</v>
      </c>
      <c r="II103" s="176" t="s">
        <v>14</v>
      </c>
      <c r="IJ103" s="176" t="s">
        <v>14</v>
      </c>
      <c r="IK103" s="173">
        <v>44356</v>
      </c>
      <c r="IL103" s="183" t="s">
        <v>3934</v>
      </c>
      <c r="IM103" s="183">
        <v>0</v>
      </c>
      <c r="IN103" s="183" t="s">
        <v>3205</v>
      </c>
      <c r="IO103" s="183" t="s">
        <v>21</v>
      </c>
      <c r="IP103" s="183">
        <v>2</v>
      </c>
      <c r="IQ103" s="183" t="s">
        <v>14</v>
      </c>
      <c r="IR103" s="183" t="s">
        <v>14</v>
      </c>
      <c r="IS103" s="184">
        <v>44356</v>
      </c>
    </row>
    <row r="104" spans="1:253" s="276" customFormat="1" ht="12.75" customHeight="1" x14ac:dyDescent="0.25">
      <c r="A104" s="276" t="s">
        <v>376</v>
      </c>
      <c r="B104" s="276" t="s">
        <v>7400</v>
      </c>
      <c r="C104" s="276" t="s">
        <v>377</v>
      </c>
      <c r="D104" s="276" t="s">
        <v>378</v>
      </c>
      <c r="E104" s="276" t="s">
        <v>7088</v>
      </c>
      <c r="F104" s="276" t="s">
        <v>5684</v>
      </c>
      <c r="G104" s="171">
        <v>6700000</v>
      </c>
      <c r="H104" s="172" t="s">
        <v>5651</v>
      </c>
      <c r="I104" s="172" t="s">
        <v>41</v>
      </c>
      <c r="J104" s="172">
        <v>1</v>
      </c>
      <c r="K104" s="172" t="s">
        <v>5683</v>
      </c>
      <c r="L104" s="172" t="s">
        <v>5652</v>
      </c>
      <c r="M104" s="173">
        <v>44516</v>
      </c>
      <c r="N104" s="182" t="s">
        <v>5688</v>
      </c>
      <c r="O104" s="174">
        <v>20700</v>
      </c>
      <c r="P104" s="174" t="s">
        <v>5685</v>
      </c>
      <c r="Q104" s="174" t="s">
        <v>41</v>
      </c>
      <c r="R104" s="174">
        <v>1</v>
      </c>
      <c r="S104" s="174" t="s">
        <v>5687</v>
      </c>
      <c r="T104" s="174" t="s">
        <v>5686</v>
      </c>
      <c r="U104" s="175">
        <v>44516</v>
      </c>
      <c r="V104" s="182" t="s">
        <v>5690</v>
      </c>
      <c r="W104" s="172">
        <v>6700000</v>
      </c>
      <c r="X104" s="172" t="s">
        <v>5651</v>
      </c>
      <c r="Y104" s="172" t="s">
        <v>21</v>
      </c>
      <c r="Z104" s="172">
        <v>2</v>
      </c>
      <c r="AA104" s="172" t="s">
        <v>5689</v>
      </c>
      <c r="AB104" s="172" t="s">
        <v>5652</v>
      </c>
      <c r="AC104" s="173">
        <v>44516</v>
      </c>
      <c r="AD104" s="182" t="s">
        <v>5692</v>
      </c>
      <c r="AE104" s="180">
        <v>3200000</v>
      </c>
      <c r="AF104" s="180" t="s">
        <v>5651</v>
      </c>
      <c r="AG104" s="180" t="s">
        <v>21</v>
      </c>
      <c r="AH104" s="180">
        <v>2</v>
      </c>
      <c r="AI104" s="180" t="s">
        <v>5691</v>
      </c>
      <c r="AJ104" s="180" t="s">
        <v>5652</v>
      </c>
      <c r="AK104" s="181">
        <v>44516</v>
      </c>
      <c r="AL104" s="182" t="s">
        <v>5694</v>
      </c>
      <c r="AM104" s="172">
        <v>13000</v>
      </c>
      <c r="AN104" s="172" t="s">
        <v>5651</v>
      </c>
      <c r="AO104" s="172" t="s">
        <v>21</v>
      </c>
      <c r="AP104" s="172">
        <v>2</v>
      </c>
      <c r="AQ104" s="172" t="s">
        <v>5693</v>
      </c>
      <c r="AR104" s="172" t="s">
        <v>5652</v>
      </c>
      <c r="AS104" s="173">
        <v>44516</v>
      </c>
      <c r="AT104" s="183" t="s">
        <v>381</v>
      </c>
      <c r="AU104" s="180" t="s">
        <v>14</v>
      </c>
      <c r="AV104" s="180">
        <v>0</v>
      </c>
      <c r="AW104" s="180" t="s">
        <v>21</v>
      </c>
      <c r="AX104" s="180">
        <v>2</v>
      </c>
      <c r="AY104" s="180">
        <v>0</v>
      </c>
      <c r="AZ104" s="180">
        <v>0</v>
      </c>
      <c r="BA104" s="181">
        <v>43509</v>
      </c>
      <c r="BB104" s="182" t="s">
        <v>5695</v>
      </c>
      <c r="BC104" s="172" t="s">
        <v>14</v>
      </c>
      <c r="BD104" s="172" t="s">
        <v>2464</v>
      </c>
      <c r="BE104" s="172" t="s">
        <v>14</v>
      </c>
      <c r="BF104" s="172" t="s">
        <v>14</v>
      </c>
      <c r="BG104" s="172" t="s">
        <v>5680</v>
      </c>
      <c r="BH104" s="172" t="s">
        <v>14</v>
      </c>
      <c r="BI104" s="173">
        <v>44516</v>
      </c>
      <c r="BJ104" s="183" t="s">
        <v>5699</v>
      </c>
      <c r="BK104" s="183">
        <v>936</v>
      </c>
      <c r="BL104" s="183" t="s">
        <v>5696</v>
      </c>
      <c r="BM104" s="183" t="s">
        <v>21</v>
      </c>
      <c r="BN104" s="183">
        <v>2</v>
      </c>
      <c r="BO104" s="183" t="s">
        <v>5698</v>
      </c>
      <c r="BP104" s="180" t="s">
        <v>5697</v>
      </c>
      <c r="BQ104" s="184">
        <v>44516</v>
      </c>
      <c r="BR104" s="182" t="s">
        <v>379</v>
      </c>
      <c r="BS104" s="176" t="s">
        <v>14</v>
      </c>
      <c r="BT104" s="176">
        <v>0</v>
      </c>
      <c r="BU104" s="176" t="s">
        <v>21</v>
      </c>
      <c r="BV104" s="176">
        <v>2</v>
      </c>
      <c r="BW104" s="176">
        <v>0</v>
      </c>
      <c r="BX104" s="176">
        <v>0</v>
      </c>
      <c r="BY104" s="173">
        <v>43509</v>
      </c>
      <c r="BZ104" s="183" t="s">
        <v>380</v>
      </c>
      <c r="CA104" s="183" t="s">
        <v>14</v>
      </c>
      <c r="CB104" s="183">
        <v>0</v>
      </c>
      <c r="CC104" s="183" t="s">
        <v>14</v>
      </c>
      <c r="CD104" s="183" t="s">
        <v>14</v>
      </c>
      <c r="CE104" s="183">
        <v>0</v>
      </c>
      <c r="CF104" s="183">
        <v>0</v>
      </c>
      <c r="CG104" s="184">
        <v>43509</v>
      </c>
      <c r="CH104" s="182" t="s">
        <v>7835</v>
      </c>
      <c r="CI104" s="183" t="e">
        <v>#N/A</v>
      </c>
      <c r="CJ104" s="183" t="e">
        <v>#N/A</v>
      </c>
      <c r="CK104" s="183" t="e">
        <v>#N/A</v>
      </c>
      <c r="CL104" s="183" t="e">
        <v>#N/A</v>
      </c>
      <c r="CM104" s="183" t="e">
        <v>#N/A</v>
      </c>
      <c r="CN104" s="183" t="e">
        <v>#N/A</v>
      </c>
      <c r="CO104" s="185" t="e">
        <v>#N/A</v>
      </c>
      <c r="CP104" s="183" t="s">
        <v>1334</v>
      </c>
      <c r="CQ104" s="176" t="s">
        <v>14</v>
      </c>
      <c r="CR104" s="176" t="s">
        <v>14</v>
      </c>
      <c r="CS104" s="176" t="s">
        <v>14</v>
      </c>
      <c r="CT104" s="176" t="s">
        <v>14</v>
      </c>
      <c r="CU104" s="176" t="s">
        <v>1333</v>
      </c>
      <c r="CV104" s="176" t="s">
        <v>1332</v>
      </c>
      <c r="CW104" s="173">
        <v>43731</v>
      </c>
      <c r="CX104" s="183" t="s">
        <v>5701</v>
      </c>
      <c r="CY104" s="180">
        <v>1700000</v>
      </c>
      <c r="CZ104" s="180" t="s">
        <v>5702</v>
      </c>
      <c r="DA104" s="180" t="s">
        <v>41</v>
      </c>
      <c r="DB104" s="180">
        <v>1</v>
      </c>
      <c r="DC104" s="180" t="s">
        <v>5707</v>
      </c>
      <c r="DD104" s="180" t="s">
        <v>5703</v>
      </c>
      <c r="DE104" s="186">
        <v>44516</v>
      </c>
      <c r="DF104" s="182" t="s">
        <v>5705</v>
      </c>
      <c r="DG104" s="172">
        <v>3500000</v>
      </c>
      <c r="DH104" s="176" t="s">
        <v>5702</v>
      </c>
      <c r="DI104" s="176" t="s">
        <v>21</v>
      </c>
      <c r="DJ104" s="176">
        <v>2</v>
      </c>
      <c r="DK104" s="176" t="s">
        <v>5704</v>
      </c>
      <c r="DL104" s="176" t="s">
        <v>5703</v>
      </c>
      <c r="DM104" s="173">
        <v>44516</v>
      </c>
      <c r="DN104" s="183" t="s">
        <v>5706</v>
      </c>
      <c r="DO104" s="180">
        <v>1500000</v>
      </c>
      <c r="DP104" s="183" t="s">
        <v>5702</v>
      </c>
      <c r="DQ104" s="183" t="s">
        <v>21</v>
      </c>
      <c r="DR104" s="183">
        <v>2</v>
      </c>
      <c r="DS104" s="183" t="s">
        <v>5436</v>
      </c>
      <c r="DT104" s="183" t="s">
        <v>5703</v>
      </c>
      <c r="DU104" s="184">
        <v>44516</v>
      </c>
      <c r="DV104" s="182" t="s">
        <v>5708</v>
      </c>
      <c r="DW104" s="172">
        <v>1400000</v>
      </c>
      <c r="DX104" s="176" t="s">
        <v>5702</v>
      </c>
      <c r="DY104" s="176" t="s">
        <v>41</v>
      </c>
      <c r="DZ104" s="176">
        <v>1</v>
      </c>
      <c r="EA104" s="176" t="s">
        <v>5707</v>
      </c>
      <c r="EB104" s="176" t="s">
        <v>5703</v>
      </c>
      <c r="EC104" s="173">
        <v>44516</v>
      </c>
      <c r="ED104" s="183" t="s">
        <v>5710</v>
      </c>
      <c r="EE104" s="180">
        <v>300000</v>
      </c>
      <c r="EF104" s="183" t="s">
        <v>5702</v>
      </c>
      <c r="EG104" s="183" t="s">
        <v>59</v>
      </c>
      <c r="EH104" s="183">
        <v>3</v>
      </c>
      <c r="EI104" s="183" t="s">
        <v>5709</v>
      </c>
      <c r="EJ104" s="183" t="s">
        <v>5703</v>
      </c>
      <c r="EK104" s="184">
        <v>44516</v>
      </c>
      <c r="EL104" s="182" t="s">
        <v>5712</v>
      </c>
      <c r="EM104" s="172">
        <v>0</v>
      </c>
      <c r="EN104" s="176" t="s">
        <v>2464</v>
      </c>
      <c r="EO104" s="176" t="s">
        <v>14</v>
      </c>
      <c r="EP104" s="176" t="s">
        <v>14</v>
      </c>
      <c r="EQ104" s="176" t="s">
        <v>5711</v>
      </c>
      <c r="ER104" s="176" t="s">
        <v>14</v>
      </c>
      <c r="ES104" s="173">
        <v>44516</v>
      </c>
      <c r="ET104" s="183" t="s">
        <v>5700</v>
      </c>
      <c r="EU104" s="183">
        <v>936</v>
      </c>
      <c r="EV104" s="183" t="s">
        <v>5696</v>
      </c>
      <c r="EW104" s="183" t="s">
        <v>21</v>
      </c>
      <c r="EX104" s="183">
        <v>2</v>
      </c>
      <c r="EY104" s="183" t="s">
        <v>5698</v>
      </c>
      <c r="EZ104" s="183" t="s">
        <v>5697</v>
      </c>
      <c r="FA104" s="184">
        <v>44516</v>
      </c>
      <c r="FB104" s="182" t="s">
        <v>5714</v>
      </c>
      <c r="FC104" s="176">
        <v>3</v>
      </c>
      <c r="FD104" s="176">
        <v>0</v>
      </c>
      <c r="FE104" s="176" t="s">
        <v>21</v>
      </c>
      <c r="FF104" s="176">
        <v>2</v>
      </c>
      <c r="FG104" s="176" t="s">
        <v>5713</v>
      </c>
      <c r="FH104" s="176">
        <v>0</v>
      </c>
      <c r="FI104" s="173">
        <v>44516</v>
      </c>
      <c r="FJ104" s="182" t="s">
        <v>5715</v>
      </c>
      <c r="FK104" s="183" t="s">
        <v>14</v>
      </c>
      <c r="FL104" s="183" t="s">
        <v>2464</v>
      </c>
      <c r="FM104" s="183" t="s">
        <v>14</v>
      </c>
      <c r="FN104" s="183" t="s">
        <v>14</v>
      </c>
      <c r="FO104" s="183" t="s">
        <v>5711</v>
      </c>
      <c r="FP104" s="180" t="s">
        <v>14</v>
      </c>
      <c r="FQ104" s="181">
        <v>44516</v>
      </c>
      <c r="FR104" s="182" t="s">
        <v>5716</v>
      </c>
      <c r="FS104" s="176" t="s">
        <v>14</v>
      </c>
      <c r="FT104" s="176" t="s">
        <v>14</v>
      </c>
      <c r="FU104" s="176" t="s">
        <v>14</v>
      </c>
      <c r="FV104" s="176" t="s">
        <v>14</v>
      </c>
      <c r="FW104" s="176" t="s">
        <v>5711</v>
      </c>
      <c r="FX104" s="176" t="s">
        <v>14</v>
      </c>
      <c r="FY104" s="173">
        <v>44516</v>
      </c>
      <c r="FZ104" s="183" t="s">
        <v>3507</v>
      </c>
      <c r="GA104" s="183">
        <v>0</v>
      </c>
      <c r="GB104" s="183" t="s">
        <v>3205</v>
      </c>
      <c r="GC104" s="183" t="s">
        <v>21</v>
      </c>
      <c r="GD104" s="183">
        <v>2</v>
      </c>
      <c r="GE104" s="183" t="s">
        <v>14</v>
      </c>
      <c r="GF104" s="183" t="s">
        <v>14</v>
      </c>
      <c r="GG104" s="184">
        <v>44350</v>
      </c>
      <c r="GH104" s="182" t="s">
        <v>3512</v>
      </c>
      <c r="GI104" s="176">
        <v>3</v>
      </c>
      <c r="GJ104" s="176" t="s">
        <v>3205</v>
      </c>
      <c r="GK104" s="176" t="s">
        <v>21</v>
      </c>
      <c r="GL104" s="176">
        <v>2</v>
      </c>
      <c r="GM104" s="176" t="s">
        <v>14</v>
      </c>
      <c r="GN104" s="176" t="s">
        <v>14</v>
      </c>
      <c r="GO104" s="173">
        <v>44350</v>
      </c>
      <c r="GP104" s="183" t="s">
        <v>3508</v>
      </c>
      <c r="GQ104" s="183">
        <v>1</v>
      </c>
      <c r="GR104" s="183" t="s">
        <v>3205</v>
      </c>
      <c r="GS104" s="183" t="s">
        <v>21</v>
      </c>
      <c r="GT104" s="183">
        <v>2</v>
      </c>
      <c r="GU104" s="183" t="s">
        <v>14</v>
      </c>
      <c r="GV104" s="183" t="s">
        <v>14</v>
      </c>
      <c r="GW104" s="184">
        <v>44350</v>
      </c>
      <c r="GX104" s="182" t="s">
        <v>3513</v>
      </c>
      <c r="GY104" s="176">
        <v>0</v>
      </c>
      <c r="GZ104" s="176" t="s">
        <v>3205</v>
      </c>
      <c r="HA104" s="176" t="s">
        <v>21</v>
      </c>
      <c r="HB104" s="176">
        <v>2</v>
      </c>
      <c r="HC104" s="176" t="s">
        <v>14</v>
      </c>
      <c r="HD104" s="176" t="s">
        <v>14</v>
      </c>
      <c r="HE104" s="173">
        <v>44350</v>
      </c>
      <c r="HF104" s="183" t="s">
        <v>3456</v>
      </c>
      <c r="HG104" s="183">
        <v>0</v>
      </c>
      <c r="HH104" s="183" t="s">
        <v>3205</v>
      </c>
      <c r="HI104" s="183" t="s">
        <v>21</v>
      </c>
      <c r="HJ104" s="183">
        <v>2</v>
      </c>
      <c r="HK104" s="183" t="s">
        <v>14</v>
      </c>
      <c r="HL104" s="183" t="s">
        <v>14</v>
      </c>
      <c r="HM104" s="184">
        <v>44349</v>
      </c>
      <c r="HN104" s="182" t="s">
        <v>3457</v>
      </c>
      <c r="HO104" s="176">
        <v>2</v>
      </c>
      <c r="HP104" s="176" t="s">
        <v>3205</v>
      </c>
      <c r="HQ104" s="176" t="s">
        <v>21</v>
      </c>
      <c r="HR104" s="176">
        <v>2</v>
      </c>
      <c r="HS104" s="176" t="s">
        <v>14</v>
      </c>
      <c r="HT104" s="176" t="s">
        <v>14</v>
      </c>
      <c r="HU104" s="173">
        <v>44349</v>
      </c>
      <c r="HV104" s="183" t="s">
        <v>3509</v>
      </c>
      <c r="HW104" s="183">
        <v>3</v>
      </c>
      <c r="HX104" s="183" t="s">
        <v>3205</v>
      </c>
      <c r="HY104" s="183" t="s">
        <v>21</v>
      </c>
      <c r="HZ104" s="183">
        <v>2</v>
      </c>
      <c r="IA104" s="183" t="s">
        <v>14</v>
      </c>
      <c r="IB104" s="183" t="s">
        <v>14</v>
      </c>
      <c r="IC104" s="184">
        <v>44350</v>
      </c>
      <c r="ID104" s="182" t="s">
        <v>3511</v>
      </c>
      <c r="IE104" s="176">
        <v>0</v>
      </c>
      <c r="IF104" s="176" t="s">
        <v>3205</v>
      </c>
      <c r="IG104" s="176" t="s">
        <v>21</v>
      </c>
      <c r="IH104" s="176">
        <v>2</v>
      </c>
      <c r="II104" s="176" t="s">
        <v>14</v>
      </c>
      <c r="IJ104" s="176" t="s">
        <v>14</v>
      </c>
      <c r="IK104" s="173">
        <v>44350</v>
      </c>
      <c r="IL104" s="183" t="s">
        <v>3510</v>
      </c>
      <c r="IM104" s="183">
        <v>1</v>
      </c>
      <c r="IN104" s="183" t="s">
        <v>3205</v>
      </c>
      <c r="IO104" s="183" t="s">
        <v>21</v>
      </c>
      <c r="IP104" s="183">
        <v>2</v>
      </c>
      <c r="IQ104" s="183" t="s">
        <v>14</v>
      </c>
      <c r="IR104" s="183" t="s">
        <v>14</v>
      </c>
      <c r="IS104" s="184">
        <v>44350</v>
      </c>
    </row>
    <row r="105" spans="1:253" s="276" customFormat="1" ht="12.75" customHeight="1" x14ac:dyDescent="0.25">
      <c r="A105" s="276" t="s">
        <v>165</v>
      </c>
      <c r="B105" s="276" t="s">
        <v>7400</v>
      </c>
      <c r="C105" s="276" t="s">
        <v>166</v>
      </c>
      <c r="D105" s="276" t="s">
        <v>167</v>
      </c>
      <c r="E105" s="276" t="s">
        <v>7089</v>
      </c>
      <c r="F105" s="276" t="s">
        <v>5822</v>
      </c>
      <c r="G105" s="171">
        <v>15755000</v>
      </c>
      <c r="H105" s="172" t="s">
        <v>5819</v>
      </c>
      <c r="I105" s="172" t="s">
        <v>21</v>
      </c>
      <c r="J105" s="172">
        <v>2</v>
      </c>
      <c r="K105" s="172" t="s">
        <v>5821</v>
      </c>
      <c r="L105" s="172" t="s">
        <v>5820</v>
      </c>
      <c r="M105" s="173">
        <v>44519</v>
      </c>
      <c r="N105" s="182" t="s">
        <v>1354</v>
      </c>
      <c r="O105" s="174">
        <v>627340</v>
      </c>
      <c r="P105" s="174" t="s">
        <v>1351</v>
      </c>
      <c r="Q105" s="174" t="s">
        <v>41</v>
      </c>
      <c r="R105" s="174">
        <v>1</v>
      </c>
      <c r="S105" s="174" t="s">
        <v>1353</v>
      </c>
      <c r="T105" s="174" t="s">
        <v>1352</v>
      </c>
      <c r="U105" s="175">
        <v>43759</v>
      </c>
      <c r="V105" s="182" t="s">
        <v>5824</v>
      </c>
      <c r="W105" s="172">
        <v>15755000</v>
      </c>
      <c r="X105" s="172" t="s">
        <v>5819</v>
      </c>
      <c r="Y105" s="172" t="s">
        <v>21</v>
      </c>
      <c r="Z105" s="172">
        <v>2</v>
      </c>
      <c r="AA105" s="172" t="s">
        <v>5823</v>
      </c>
      <c r="AB105" s="172" t="s">
        <v>5820</v>
      </c>
      <c r="AC105" s="173">
        <v>44519</v>
      </c>
      <c r="AD105" s="182" t="s">
        <v>5826</v>
      </c>
      <c r="AE105" s="180">
        <v>15736000</v>
      </c>
      <c r="AF105" s="180" t="s">
        <v>5819</v>
      </c>
      <c r="AG105" s="180" t="s">
        <v>21</v>
      </c>
      <c r="AH105" s="180">
        <v>2</v>
      </c>
      <c r="AI105" s="180" t="s">
        <v>5825</v>
      </c>
      <c r="AJ105" s="180" t="s">
        <v>5820</v>
      </c>
      <c r="AK105" s="181">
        <v>44519</v>
      </c>
      <c r="AL105" s="182" t="s">
        <v>5830</v>
      </c>
      <c r="AM105" s="172">
        <v>3732000</v>
      </c>
      <c r="AN105" s="172" t="s">
        <v>5827</v>
      </c>
      <c r="AO105" s="172" t="s">
        <v>21</v>
      </c>
      <c r="AP105" s="172">
        <v>2</v>
      </c>
      <c r="AQ105" s="172" t="s">
        <v>5829</v>
      </c>
      <c r="AR105" s="172" t="s">
        <v>5828</v>
      </c>
      <c r="AS105" s="173">
        <v>44519</v>
      </c>
      <c r="AT105" s="183" t="s">
        <v>1161</v>
      </c>
      <c r="AU105" s="180" t="s">
        <v>14</v>
      </c>
      <c r="AV105" s="180" t="s">
        <v>1158</v>
      </c>
      <c r="AW105" s="180" t="s">
        <v>14</v>
      </c>
      <c r="AX105" s="180" t="s">
        <v>14</v>
      </c>
      <c r="AY105" s="180" t="s">
        <v>1160</v>
      </c>
      <c r="AZ105" s="180" t="s">
        <v>1159</v>
      </c>
      <c r="BA105" s="181">
        <v>43612</v>
      </c>
      <c r="BB105" s="182" t="s">
        <v>1350</v>
      </c>
      <c r="BC105" s="172" t="s">
        <v>14</v>
      </c>
      <c r="BD105" s="172" t="s">
        <v>14</v>
      </c>
      <c r="BE105" s="172" t="s">
        <v>14</v>
      </c>
      <c r="BF105" s="172" t="s">
        <v>14</v>
      </c>
      <c r="BG105" s="172" t="s">
        <v>14</v>
      </c>
      <c r="BH105" s="172" t="s">
        <v>14</v>
      </c>
      <c r="BI105" s="173">
        <v>43759</v>
      </c>
      <c r="BJ105" s="183" t="s">
        <v>5833</v>
      </c>
      <c r="BK105" s="183">
        <v>1835</v>
      </c>
      <c r="BL105" s="183" t="s">
        <v>5831</v>
      </c>
      <c r="BM105" s="183" t="s">
        <v>21</v>
      </c>
      <c r="BN105" s="183">
        <v>2</v>
      </c>
      <c r="BO105" s="183" t="s">
        <v>5832</v>
      </c>
      <c r="BP105" s="180" t="s">
        <v>2074</v>
      </c>
      <c r="BQ105" s="184">
        <v>44519</v>
      </c>
      <c r="BR105" s="182" t="s">
        <v>168</v>
      </c>
      <c r="BS105" s="176" t="s">
        <v>14</v>
      </c>
      <c r="BT105" s="176">
        <v>0</v>
      </c>
      <c r="BU105" s="176" t="s">
        <v>14</v>
      </c>
      <c r="BV105" s="176" t="s">
        <v>14</v>
      </c>
      <c r="BW105" s="176">
        <v>0</v>
      </c>
      <c r="BX105" s="176">
        <v>0</v>
      </c>
      <c r="BY105" s="173">
        <v>43496</v>
      </c>
      <c r="BZ105" s="183" t="s">
        <v>169</v>
      </c>
      <c r="CA105" s="183" t="s">
        <v>14</v>
      </c>
      <c r="CB105" s="183">
        <v>0</v>
      </c>
      <c r="CC105" s="183" t="s">
        <v>14</v>
      </c>
      <c r="CD105" s="183" t="s">
        <v>14</v>
      </c>
      <c r="CE105" s="183">
        <v>0</v>
      </c>
      <c r="CF105" s="183">
        <v>0</v>
      </c>
      <c r="CG105" s="184">
        <v>43496</v>
      </c>
      <c r="CH105" s="182" t="s">
        <v>7836</v>
      </c>
      <c r="CI105" s="183" t="e">
        <v>#N/A</v>
      </c>
      <c r="CJ105" s="183" t="e">
        <v>#N/A</v>
      </c>
      <c r="CK105" s="183" t="e">
        <v>#N/A</v>
      </c>
      <c r="CL105" s="183" t="e">
        <v>#N/A</v>
      </c>
      <c r="CM105" s="183" t="e">
        <v>#N/A</v>
      </c>
      <c r="CN105" s="183" t="e">
        <v>#N/A</v>
      </c>
      <c r="CO105" s="185" t="e">
        <v>#N/A</v>
      </c>
      <c r="CP105" s="183" t="s">
        <v>1349</v>
      </c>
      <c r="CQ105" s="176" t="s">
        <v>14</v>
      </c>
      <c r="CR105" s="176" t="s">
        <v>14</v>
      </c>
      <c r="CS105" s="176" t="s">
        <v>14</v>
      </c>
      <c r="CT105" s="176" t="s">
        <v>14</v>
      </c>
      <c r="CU105" s="176" t="s">
        <v>14</v>
      </c>
      <c r="CV105" s="176" t="s">
        <v>14</v>
      </c>
      <c r="CW105" s="173">
        <v>43759</v>
      </c>
      <c r="CX105" s="183" t="s">
        <v>5834</v>
      </c>
      <c r="CY105" s="180">
        <v>7736000</v>
      </c>
      <c r="CZ105" s="180" t="s">
        <v>5819</v>
      </c>
      <c r="DA105" s="180" t="s">
        <v>21</v>
      </c>
      <c r="DB105" s="180">
        <v>2</v>
      </c>
      <c r="DC105" s="180" t="s">
        <v>5835</v>
      </c>
      <c r="DD105" s="180" t="s">
        <v>5820</v>
      </c>
      <c r="DE105" s="186">
        <v>44519</v>
      </c>
      <c r="DF105" s="182" t="s">
        <v>5836</v>
      </c>
      <c r="DG105" s="172">
        <v>19000</v>
      </c>
      <c r="DH105" s="176" t="s">
        <v>5819</v>
      </c>
      <c r="DI105" s="176" t="s">
        <v>21</v>
      </c>
      <c r="DJ105" s="176">
        <v>2</v>
      </c>
      <c r="DK105" s="176" t="s">
        <v>5835</v>
      </c>
      <c r="DL105" s="176" t="s">
        <v>5820</v>
      </c>
      <c r="DM105" s="173">
        <v>44519</v>
      </c>
      <c r="DN105" s="183" t="s">
        <v>5837</v>
      </c>
      <c r="DO105" s="180">
        <v>8000000</v>
      </c>
      <c r="DP105" s="183" t="s">
        <v>5819</v>
      </c>
      <c r="DQ105" s="183" t="s">
        <v>21</v>
      </c>
      <c r="DR105" s="183">
        <v>2</v>
      </c>
      <c r="DS105" s="183" t="s">
        <v>5835</v>
      </c>
      <c r="DT105" s="183" t="s">
        <v>5820</v>
      </c>
      <c r="DU105" s="184">
        <v>44519</v>
      </c>
      <c r="DV105" s="182" t="s">
        <v>5838</v>
      </c>
      <c r="DW105" s="172">
        <v>7700000</v>
      </c>
      <c r="DX105" s="176" t="s">
        <v>5819</v>
      </c>
      <c r="DY105" s="176" t="s">
        <v>21</v>
      </c>
      <c r="DZ105" s="176">
        <v>2</v>
      </c>
      <c r="EA105" s="176" t="s">
        <v>5835</v>
      </c>
      <c r="EB105" s="176" t="s">
        <v>5820</v>
      </c>
      <c r="EC105" s="173">
        <v>44519</v>
      </c>
      <c r="ED105" s="183" t="s">
        <v>5839</v>
      </c>
      <c r="EE105" s="180">
        <v>36000</v>
      </c>
      <c r="EF105" s="183" t="s">
        <v>5819</v>
      </c>
      <c r="EG105" s="183" t="s">
        <v>21</v>
      </c>
      <c r="EH105" s="183">
        <v>2</v>
      </c>
      <c r="EI105" s="183" t="s">
        <v>5835</v>
      </c>
      <c r="EJ105" s="183" t="s">
        <v>5820</v>
      </c>
      <c r="EK105" s="184">
        <v>44519</v>
      </c>
      <c r="EL105" s="182" t="s">
        <v>5844</v>
      </c>
      <c r="EM105" s="172">
        <v>0</v>
      </c>
      <c r="EN105" s="176" t="s">
        <v>5819</v>
      </c>
      <c r="EO105" s="176" t="s">
        <v>21</v>
      </c>
      <c r="EP105" s="176">
        <v>2</v>
      </c>
      <c r="EQ105" s="176" t="s">
        <v>5835</v>
      </c>
      <c r="ER105" s="176" t="s">
        <v>5820</v>
      </c>
      <c r="ES105" s="173">
        <v>44519</v>
      </c>
      <c r="ET105" s="183" t="s">
        <v>5846</v>
      </c>
      <c r="EU105" s="183">
        <v>1835</v>
      </c>
      <c r="EV105" s="183" t="s">
        <v>5831</v>
      </c>
      <c r="EW105" s="183" t="s">
        <v>21</v>
      </c>
      <c r="EX105" s="183">
        <v>2</v>
      </c>
      <c r="EY105" s="183" t="s">
        <v>5832</v>
      </c>
      <c r="EZ105" s="183" t="s">
        <v>2074</v>
      </c>
      <c r="FA105" s="184">
        <v>44519</v>
      </c>
      <c r="FB105" s="182" t="s">
        <v>170</v>
      </c>
      <c r="FC105" s="176">
        <v>5</v>
      </c>
      <c r="FD105" s="176">
        <v>0</v>
      </c>
      <c r="FE105" s="176" t="s">
        <v>41</v>
      </c>
      <c r="FF105" s="176">
        <v>1</v>
      </c>
      <c r="FG105" s="176">
        <v>0</v>
      </c>
      <c r="FH105" s="176">
        <v>0</v>
      </c>
      <c r="FI105" s="173">
        <v>43496</v>
      </c>
      <c r="FJ105" s="182" t="s">
        <v>171</v>
      </c>
      <c r="FK105" s="183" t="s">
        <v>14</v>
      </c>
      <c r="FL105" s="183">
        <v>0</v>
      </c>
      <c r="FM105" s="183" t="s">
        <v>14</v>
      </c>
      <c r="FN105" s="183" t="s">
        <v>14</v>
      </c>
      <c r="FO105" s="183">
        <v>0</v>
      </c>
      <c r="FP105" s="180">
        <v>0</v>
      </c>
      <c r="FQ105" s="181">
        <v>43496</v>
      </c>
      <c r="FR105" s="182" t="s">
        <v>172</v>
      </c>
      <c r="FS105" s="176" t="s">
        <v>14</v>
      </c>
      <c r="FT105" s="176">
        <v>0</v>
      </c>
      <c r="FU105" s="176" t="s">
        <v>14</v>
      </c>
      <c r="FV105" s="176" t="s">
        <v>14</v>
      </c>
      <c r="FW105" s="176">
        <v>0</v>
      </c>
      <c r="FX105" s="176">
        <v>0</v>
      </c>
      <c r="FY105" s="173">
        <v>43496</v>
      </c>
      <c r="FZ105" s="183" t="s">
        <v>3459</v>
      </c>
      <c r="GA105" s="183">
        <v>1</v>
      </c>
      <c r="GB105" s="183" t="s">
        <v>3205</v>
      </c>
      <c r="GC105" s="183" t="s">
        <v>21</v>
      </c>
      <c r="GD105" s="183">
        <v>2</v>
      </c>
      <c r="GE105" s="183" t="s">
        <v>14</v>
      </c>
      <c r="GF105" s="183" t="s">
        <v>14</v>
      </c>
      <c r="GG105" s="184">
        <v>44349</v>
      </c>
      <c r="GH105" s="182" t="s">
        <v>3465</v>
      </c>
      <c r="GI105" s="176">
        <v>3</v>
      </c>
      <c r="GJ105" s="176" t="s">
        <v>3205</v>
      </c>
      <c r="GK105" s="176" t="s">
        <v>21</v>
      </c>
      <c r="GL105" s="176">
        <v>2</v>
      </c>
      <c r="GM105" s="176" t="s">
        <v>14</v>
      </c>
      <c r="GN105" s="176" t="s">
        <v>14</v>
      </c>
      <c r="GO105" s="173">
        <v>44349</v>
      </c>
      <c r="GP105" s="183" t="s">
        <v>3460</v>
      </c>
      <c r="GQ105" s="183">
        <v>3</v>
      </c>
      <c r="GR105" s="183" t="s">
        <v>3205</v>
      </c>
      <c r="GS105" s="183" t="s">
        <v>21</v>
      </c>
      <c r="GT105" s="183">
        <v>2</v>
      </c>
      <c r="GU105" s="183" t="s">
        <v>14</v>
      </c>
      <c r="GV105" s="183" t="s">
        <v>14</v>
      </c>
      <c r="GW105" s="184">
        <v>44349</v>
      </c>
      <c r="GX105" s="182" t="s">
        <v>3466</v>
      </c>
      <c r="GY105" s="176">
        <v>2</v>
      </c>
      <c r="GZ105" s="176" t="s">
        <v>3205</v>
      </c>
      <c r="HA105" s="176" t="s">
        <v>21</v>
      </c>
      <c r="HB105" s="176">
        <v>2</v>
      </c>
      <c r="HC105" s="176" t="s">
        <v>14</v>
      </c>
      <c r="HD105" s="176" t="s">
        <v>14</v>
      </c>
      <c r="HE105" s="173">
        <v>44349</v>
      </c>
      <c r="HF105" s="183" t="s">
        <v>3458</v>
      </c>
      <c r="HG105" s="183">
        <v>2</v>
      </c>
      <c r="HH105" s="183" t="s">
        <v>3205</v>
      </c>
      <c r="HI105" s="183" t="s">
        <v>21</v>
      </c>
      <c r="HJ105" s="183">
        <v>2</v>
      </c>
      <c r="HK105" s="183" t="s">
        <v>14</v>
      </c>
      <c r="HL105" s="183" t="s">
        <v>14</v>
      </c>
      <c r="HM105" s="184">
        <v>44349</v>
      </c>
      <c r="HN105" s="182" t="s">
        <v>3464</v>
      </c>
      <c r="HO105" s="176">
        <v>3</v>
      </c>
      <c r="HP105" s="176" t="s">
        <v>3205</v>
      </c>
      <c r="HQ105" s="176" t="s">
        <v>21</v>
      </c>
      <c r="HR105" s="176">
        <v>2</v>
      </c>
      <c r="HS105" s="176" t="s">
        <v>14</v>
      </c>
      <c r="HT105" s="176" t="s">
        <v>14</v>
      </c>
      <c r="HU105" s="173">
        <v>44349</v>
      </c>
      <c r="HV105" s="183" t="s">
        <v>3461</v>
      </c>
      <c r="HW105" s="183">
        <v>3</v>
      </c>
      <c r="HX105" s="183" t="s">
        <v>3205</v>
      </c>
      <c r="HY105" s="183" t="s">
        <v>21</v>
      </c>
      <c r="HZ105" s="183">
        <v>2</v>
      </c>
      <c r="IA105" s="183" t="s">
        <v>14</v>
      </c>
      <c r="IB105" s="183" t="s">
        <v>14</v>
      </c>
      <c r="IC105" s="184">
        <v>44349</v>
      </c>
      <c r="ID105" s="182" t="s">
        <v>3463</v>
      </c>
      <c r="IE105" s="176">
        <v>2</v>
      </c>
      <c r="IF105" s="176" t="s">
        <v>3205</v>
      </c>
      <c r="IG105" s="176" t="s">
        <v>21</v>
      </c>
      <c r="IH105" s="176">
        <v>2</v>
      </c>
      <c r="II105" s="176" t="s">
        <v>14</v>
      </c>
      <c r="IJ105" s="176" t="s">
        <v>14</v>
      </c>
      <c r="IK105" s="173">
        <v>44349</v>
      </c>
      <c r="IL105" s="183" t="s">
        <v>3462</v>
      </c>
      <c r="IM105" s="183">
        <v>3</v>
      </c>
      <c r="IN105" s="183" t="s">
        <v>3205</v>
      </c>
      <c r="IO105" s="183" t="s">
        <v>21</v>
      </c>
      <c r="IP105" s="183">
        <v>2</v>
      </c>
      <c r="IQ105" s="183" t="s">
        <v>14</v>
      </c>
      <c r="IR105" s="183" t="s">
        <v>14</v>
      </c>
      <c r="IS105" s="184">
        <v>44349</v>
      </c>
    </row>
    <row r="106" spans="1:253" s="276" customFormat="1" ht="12.75" customHeight="1" x14ac:dyDescent="0.25">
      <c r="A106" s="276" t="s">
        <v>1078</v>
      </c>
      <c r="B106" s="276" t="s">
        <v>7413</v>
      </c>
      <c r="C106" s="276" t="s">
        <v>1079</v>
      </c>
      <c r="D106" s="276" t="s">
        <v>167</v>
      </c>
      <c r="E106" s="276" t="s">
        <v>7089</v>
      </c>
      <c r="F106" s="276" t="s">
        <v>3212</v>
      </c>
      <c r="G106" s="171">
        <v>12300000</v>
      </c>
      <c r="H106" s="172" t="s">
        <v>3209</v>
      </c>
      <c r="I106" s="172" t="s">
        <v>41</v>
      </c>
      <c r="J106" s="172">
        <v>1</v>
      </c>
      <c r="K106" s="172" t="s">
        <v>3211</v>
      </c>
      <c r="L106" s="172" t="s">
        <v>3210</v>
      </c>
      <c r="M106" s="173">
        <v>44340</v>
      </c>
      <c r="N106" s="182" t="s">
        <v>3216</v>
      </c>
      <c r="O106" s="174">
        <v>28836</v>
      </c>
      <c r="P106" s="174" t="s">
        <v>3213</v>
      </c>
      <c r="Q106" s="174" t="s">
        <v>21</v>
      </c>
      <c r="R106" s="174">
        <v>2</v>
      </c>
      <c r="S106" s="174" t="s">
        <v>3215</v>
      </c>
      <c r="T106" s="174" t="s">
        <v>3214</v>
      </c>
      <c r="U106" s="175">
        <v>44340</v>
      </c>
      <c r="V106" s="182" t="s">
        <v>3220</v>
      </c>
      <c r="W106" s="172">
        <v>1322000</v>
      </c>
      <c r="X106" s="172" t="s">
        <v>3217</v>
      </c>
      <c r="Y106" s="172" t="s">
        <v>59</v>
      </c>
      <c r="Z106" s="172">
        <v>3</v>
      </c>
      <c r="AA106" s="172" t="s">
        <v>3219</v>
      </c>
      <c r="AB106" s="172" t="s">
        <v>3218</v>
      </c>
      <c r="AC106" s="173">
        <v>44340</v>
      </c>
      <c r="AD106" s="182" t="s">
        <v>3224</v>
      </c>
      <c r="AE106" s="180">
        <v>25000</v>
      </c>
      <c r="AF106" s="180" t="s">
        <v>3221</v>
      </c>
      <c r="AG106" s="180" t="s">
        <v>41</v>
      </c>
      <c r="AH106" s="180">
        <v>1</v>
      </c>
      <c r="AI106" s="180" t="s">
        <v>3223</v>
      </c>
      <c r="AJ106" s="180" t="s">
        <v>3222</v>
      </c>
      <c r="AK106" s="181">
        <v>44340</v>
      </c>
      <c r="AL106" s="182" t="s">
        <v>3225</v>
      </c>
      <c r="AM106" s="172">
        <v>25000</v>
      </c>
      <c r="AN106" s="172" t="s">
        <v>3221</v>
      </c>
      <c r="AO106" s="172" t="s">
        <v>41</v>
      </c>
      <c r="AP106" s="172">
        <v>1</v>
      </c>
      <c r="AQ106" s="172" t="s">
        <v>3223</v>
      </c>
      <c r="AR106" s="172" t="s">
        <v>3222</v>
      </c>
      <c r="AS106" s="173">
        <v>44340</v>
      </c>
      <c r="AT106" s="183" t="s">
        <v>1084</v>
      </c>
      <c r="AU106" s="180" t="s">
        <v>14</v>
      </c>
      <c r="AV106" s="180" t="s">
        <v>14</v>
      </c>
      <c r="AW106" s="180" t="s">
        <v>14</v>
      </c>
      <c r="AX106" s="180" t="s">
        <v>14</v>
      </c>
      <c r="AY106" s="180" t="s">
        <v>358</v>
      </c>
      <c r="AZ106" s="180" t="s">
        <v>14</v>
      </c>
      <c r="BA106" s="181">
        <v>43584</v>
      </c>
      <c r="BB106" s="182" t="s">
        <v>1083</v>
      </c>
      <c r="BC106" s="172" t="s">
        <v>14</v>
      </c>
      <c r="BD106" s="172" t="s">
        <v>14</v>
      </c>
      <c r="BE106" s="172" t="s">
        <v>14</v>
      </c>
      <c r="BF106" s="172" t="s">
        <v>14</v>
      </c>
      <c r="BG106" s="172" t="s">
        <v>358</v>
      </c>
      <c r="BH106" s="172" t="s">
        <v>14</v>
      </c>
      <c r="BI106" s="173">
        <v>43584</v>
      </c>
      <c r="BJ106" s="183" t="s">
        <v>3229</v>
      </c>
      <c r="BK106" s="183">
        <v>91</v>
      </c>
      <c r="BL106" s="183" t="s">
        <v>3226</v>
      </c>
      <c r="BM106" s="183" t="s">
        <v>21</v>
      </c>
      <c r="BN106" s="183">
        <v>2</v>
      </c>
      <c r="BO106" s="183" t="s">
        <v>3228</v>
      </c>
      <c r="BP106" s="180" t="s">
        <v>3227</v>
      </c>
      <c r="BQ106" s="184">
        <v>44340</v>
      </c>
      <c r="BR106" s="182" t="s">
        <v>1080</v>
      </c>
      <c r="BS106" s="176">
        <v>0</v>
      </c>
      <c r="BT106" s="176" t="s">
        <v>14</v>
      </c>
      <c r="BU106" s="176" t="s">
        <v>41</v>
      </c>
      <c r="BV106" s="176">
        <v>1</v>
      </c>
      <c r="BW106" s="176" t="s">
        <v>14</v>
      </c>
      <c r="BX106" s="176" t="s">
        <v>14</v>
      </c>
      <c r="BY106" s="173">
        <v>43584</v>
      </c>
      <c r="BZ106" s="183" t="s">
        <v>1081</v>
      </c>
      <c r="CA106" s="183">
        <v>0</v>
      </c>
      <c r="CB106" s="183" t="s">
        <v>14</v>
      </c>
      <c r="CC106" s="183" t="s">
        <v>41</v>
      </c>
      <c r="CD106" s="183">
        <v>1</v>
      </c>
      <c r="CE106" s="183" t="s">
        <v>14</v>
      </c>
      <c r="CF106" s="183" t="s">
        <v>14</v>
      </c>
      <c r="CG106" s="184">
        <v>43584</v>
      </c>
      <c r="CH106" s="182" t="s">
        <v>7837</v>
      </c>
      <c r="CI106" s="183" t="e">
        <v>#N/A</v>
      </c>
      <c r="CJ106" s="183" t="e">
        <v>#N/A</v>
      </c>
      <c r="CK106" s="183" t="e">
        <v>#N/A</v>
      </c>
      <c r="CL106" s="183" t="e">
        <v>#N/A</v>
      </c>
      <c r="CM106" s="183" t="e">
        <v>#N/A</v>
      </c>
      <c r="CN106" s="183" t="e">
        <v>#N/A</v>
      </c>
      <c r="CO106" s="185" t="e">
        <v>#N/A</v>
      </c>
      <c r="CP106" s="183" t="s">
        <v>1082</v>
      </c>
      <c r="CQ106" s="176">
        <v>0</v>
      </c>
      <c r="CR106" s="176" t="s">
        <v>14</v>
      </c>
      <c r="CS106" s="176" t="s">
        <v>41</v>
      </c>
      <c r="CT106" s="176">
        <v>1</v>
      </c>
      <c r="CU106" s="176" t="s">
        <v>14</v>
      </c>
      <c r="CV106" s="176" t="s">
        <v>14</v>
      </c>
      <c r="CW106" s="173">
        <v>43584</v>
      </c>
      <c r="CX106" s="183" t="s">
        <v>3230</v>
      </c>
      <c r="CY106" s="180">
        <v>25000</v>
      </c>
      <c r="CZ106" s="180" t="s">
        <v>3221</v>
      </c>
      <c r="DA106" s="180" t="s">
        <v>21</v>
      </c>
      <c r="DB106" s="180">
        <v>2</v>
      </c>
      <c r="DC106" s="180" t="s">
        <v>3235</v>
      </c>
      <c r="DD106" s="180" t="s">
        <v>3222</v>
      </c>
      <c r="DE106" s="186">
        <v>44340</v>
      </c>
      <c r="DF106" s="182" t="s">
        <v>3232</v>
      </c>
      <c r="DG106" s="172">
        <v>1296000</v>
      </c>
      <c r="DH106" s="176" t="s">
        <v>3221</v>
      </c>
      <c r="DI106" s="176" t="s">
        <v>21</v>
      </c>
      <c r="DJ106" s="176">
        <v>2</v>
      </c>
      <c r="DK106" s="176" t="s">
        <v>3231</v>
      </c>
      <c r="DL106" s="176" t="s">
        <v>3222</v>
      </c>
      <c r="DM106" s="173">
        <v>44340</v>
      </c>
      <c r="DN106" s="183" t="s">
        <v>3234</v>
      </c>
      <c r="DO106" s="180">
        <v>0</v>
      </c>
      <c r="DP106" s="183" t="s">
        <v>3221</v>
      </c>
      <c r="DQ106" s="183" t="s">
        <v>21</v>
      </c>
      <c r="DR106" s="183">
        <v>2</v>
      </c>
      <c r="DS106" s="183" t="s">
        <v>3233</v>
      </c>
      <c r="DT106" s="183" t="s">
        <v>3222</v>
      </c>
      <c r="DU106" s="184">
        <v>44340</v>
      </c>
      <c r="DV106" s="182" t="s">
        <v>3236</v>
      </c>
      <c r="DW106" s="172">
        <v>0</v>
      </c>
      <c r="DX106" s="176" t="s">
        <v>3221</v>
      </c>
      <c r="DY106" s="176" t="s">
        <v>21</v>
      </c>
      <c r="DZ106" s="176">
        <v>2</v>
      </c>
      <c r="EA106" s="176" t="s">
        <v>3235</v>
      </c>
      <c r="EB106" s="176" t="s">
        <v>3222</v>
      </c>
      <c r="EC106" s="173">
        <v>44340</v>
      </c>
      <c r="ED106" s="183" t="s">
        <v>3237</v>
      </c>
      <c r="EE106" s="180">
        <v>25000</v>
      </c>
      <c r="EF106" s="183" t="s">
        <v>3221</v>
      </c>
      <c r="EG106" s="183" t="s">
        <v>21</v>
      </c>
      <c r="EH106" s="183">
        <v>2</v>
      </c>
      <c r="EI106" s="183" t="s">
        <v>3235</v>
      </c>
      <c r="EJ106" s="183" t="s">
        <v>3222</v>
      </c>
      <c r="EK106" s="184">
        <v>44340</v>
      </c>
      <c r="EL106" s="182" t="s">
        <v>3239</v>
      </c>
      <c r="EM106" s="172">
        <v>0</v>
      </c>
      <c r="EN106" s="176" t="s">
        <v>14</v>
      </c>
      <c r="EO106" s="176" t="s">
        <v>14</v>
      </c>
      <c r="EP106" s="176" t="s">
        <v>14</v>
      </c>
      <c r="EQ106" s="176" t="s">
        <v>3238</v>
      </c>
      <c r="ER106" s="176" t="s">
        <v>14</v>
      </c>
      <c r="ES106" s="173">
        <v>44340</v>
      </c>
      <c r="ET106" s="183" t="s">
        <v>5847</v>
      </c>
      <c r="EU106" s="183">
        <v>1835</v>
      </c>
      <c r="EV106" s="183" t="s">
        <v>5831</v>
      </c>
      <c r="EW106" s="183" t="s">
        <v>21</v>
      </c>
      <c r="EX106" s="183">
        <v>2</v>
      </c>
      <c r="EY106" s="183" t="s">
        <v>5832</v>
      </c>
      <c r="EZ106" s="183" t="s">
        <v>2074</v>
      </c>
      <c r="FA106" s="184">
        <v>44519</v>
      </c>
      <c r="FB106" s="182" t="s">
        <v>3241</v>
      </c>
      <c r="FC106" s="176">
        <v>1</v>
      </c>
      <c r="FD106" s="176" t="s">
        <v>14</v>
      </c>
      <c r="FE106" s="176" t="s">
        <v>21</v>
      </c>
      <c r="FF106" s="176">
        <v>2</v>
      </c>
      <c r="FG106" s="176" t="s">
        <v>3240</v>
      </c>
      <c r="FH106" s="176" t="s">
        <v>14</v>
      </c>
      <c r="FI106" s="173">
        <v>44340</v>
      </c>
      <c r="FJ106" s="182" t="s">
        <v>1085</v>
      </c>
      <c r="FK106" s="183" t="s">
        <v>14</v>
      </c>
      <c r="FL106" s="183" t="s">
        <v>14</v>
      </c>
      <c r="FM106" s="183" t="s">
        <v>14</v>
      </c>
      <c r="FN106" s="183" t="s">
        <v>14</v>
      </c>
      <c r="FO106" s="183" t="s">
        <v>358</v>
      </c>
      <c r="FP106" s="180" t="s">
        <v>14</v>
      </c>
      <c r="FQ106" s="181">
        <v>43584</v>
      </c>
      <c r="FR106" s="182" t="s">
        <v>1086</v>
      </c>
      <c r="FS106" s="176" t="s">
        <v>14</v>
      </c>
      <c r="FT106" s="176" t="s">
        <v>14</v>
      </c>
      <c r="FU106" s="176" t="s">
        <v>14</v>
      </c>
      <c r="FV106" s="176" t="s">
        <v>14</v>
      </c>
      <c r="FW106" s="176" t="s">
        <v>358</v>
      </c>
      <c r="FX106" s="176" t="s">
        <v>14</v>
      </c>
      <c r="FY106" s="173">
        <v>43584</v>
      </c>
      <c r="FZ106" s="183" t="s">
        <v>3515</v>
      </c>
      <c r="GA106" s="183">
        <v>1</v>
      </c>
      <c r="GB106" s="183" t="s">
        <v>3205</v>
      </c>
      <c r="GC106" s="183" t="s">
        <v>21</v>
      </c>
      <c r="GD106" s="183">
        <v>2</v>
      </c>
      <c r="GE106" s="183" t="s">
        <v>14</v>
      </c>
      <c r="GF106" s="183" t="s">
        <v>14</v>
      </c>
      <c r="GG106" s="184">
        <v>44350</v>
      </c>
      <c r="GH106" s="182" t="s">
        <v>3521</v>
      </c>
      <c r="GI106" s="176">
        <v>3</v>
      </c>
      <c r="GJ106" s="176" t="s">
        <v>3205</v>
      </c>
      <c r="GK106" s="176" t="s">
        <v>21</v>
      </c>
      <c r="GL106" s="176">
        <v>2</v>
      </c>
      <c r="GM106" s="176" t="s">
        <v>14</v>
      </c>
      <c r="GN106" s="176" t="s">
        <v>14</v>
      </c>
      <c r="GO106" s="173">
        <v>44350</v>
      </c>
      <c r="GP106" s="183" t="s">
        <v>3516</v>
      </c>
      <c r="GQ106" s="183">
        <v>3</v>
      </c>
      <c r="GR106" s="183" t="s">
        <v>3205</v>
      </c>
      <c r="GS106" s="183" t="s">
        <v>21</v>
      </c>
      <c r="GT106" s="183">
        <v>2</v>
      </c>
      <c r="GU106" s="183" t="s">
        <v>14</v>
      </c>
      <c r="GV106" s="183" t="s">
        <v>14</v>
      </c>
      <c r="GW106" s="184">
        <v>44350</v>
      </c>
      <c r="GX106" s="182" t="s">
        <v>3522</v>
      </c>
      <c r="GY106" s="176">
        <v>2</v>
      </c>
      <c r="GZ106" s="176" t="s">
        <v>3205</v>
      </c>
      <c r="HA106" s="176" t="s">
        <v>21</v>
      </c>
      <c r="HB106" s="176">
        <v>2</v>
      </c>
      <c r="HC106" s="176" t="s">
        <v>14</v>
      </c>
      <c r="HD106" s="176" t="s">
        <v>14</v>
      </c>
      <c r="HE106" s="173">
        <v>44350</v>
      </c>
      <c r="HF106" s="183" t="s">
        <v>3514</v>
      </c>
      <c r="HG106" s="183">
        <v>2</v>
      </c>
      <c r="HH106" s="183" t="s">
        <v>3205</v>
      </c>
      <c r="HI106" s="183" t="s">
        <v>21</v>
      </c>
      <c r="HJ106" s="183">
        <v>2</v>
      </c>
      <c r="HK106" s="183" t="s">
        <v>14</v>
      </c>
      <c r="HL106" s="183" t="s">
        <v>14</v>
      </c>
      <c r="HM106" s="184">
        <v>44350</v>
      </c>
      <c r="HN106" s="182" t="s">
        <v>3520</v>
      </c>
      <c r="HO106" s="176">
        <v>3</v>
      </c>
      <c r="HP106" s="176" t="s">
        <v>3205</v>
      </c>
      <c r="HQ106" s="176" t="s">
        <v>21</v>
      </c>
      <c r="HR106" s="176">
        <v>2</v>
      </c>
      <c r="HS106" s="176" t="s">
        <v>14</v>
      </c>
      <c r="HT106" s="176" t="s">
        <v>14</v>
      </c>
      <c r="HU106" s="173">
        <v>44350</v>
      </c>
      <c r="HV106" s="183" t="s">
        <v>3517</v>
      </c>
      <c r="HW106" s="183">
        <v>3</v>
      </c>
      <c r="HX106" s="183" t="s">
        <v>3205</v>
      </c>
      <c r="HY106" s="183" t="s">
        <v>21</v>
      </c>
      <c r="HZ106" s="183">
        <v>2</v>
      </c>
      <c r="IA106" s="183" t="s">
        <v>14</v>
      </c>
      <c r="IB106" s="183" t="s">
        <v>14</v>
      </c>
      <c r="IC106" s="184">
        <v>44350</v>
      </c>
      <c r="ID106" s="182" t="s">
        <v>3519</v>
      </c>
      <c r="IE106" s="176">
        <v>2</v>
      </c>
      <c r="IF106" s="176" t="s">
        <v>3205</v>
      </c>
      <c r="IG106" s="176" t="s">
        <v>21</v>
      </c>
      <c r="IH106" s="176">
        <v>2</v>
      </c>
      <c r="II106" s="176" t="s">
        <v>14</v>
      </c>
      <c r="IJ106" s="176" t="s">
        <v>14</v>
      </c>
      <c r="IK106" s="173">
        <v>44350</v>
      </c>
      <c r="IL106" s="183" t="s">
        <v>3518</v>
      </c>
      <c r="IM106" s="183">
        <v>3</v>
      </c>
      <c r="IN106" s="183" t="s">
        <v>3205</v>
      </c>
      <c r="IO106" s="183" t="s">
        <v>21</v>
      </c>
      <c r="IP106" s="183">
        <v>2</v>
      </c>
      <c r="IQ106" s="183" t="s">
        <v>14</v>
      </c>
      <c r="IR106" s="183" t="s">
        <v>14</v>
      </c>
      <c r="IS106" s="184">
        <v>44350</v>
      </c>
    </row>
    <row r="107" spans="1:253" s="276" customFormat="1" ht="12.75" customHeight="1" x14ac:dyDescent="0.25">
      <c r="A107" s="276" t="s">
        <v>6507</v>
      </c>
      <c r="B107" s="276" t="s">
        <v>7441</v>
      </c>
      <c r="C107" s="276" t="s">
        <v>6508</v>
      </c>
      <c r="D107" s="276" t="s">
        <v>167</v>
      </c>
      <c r="E107" s="276" t="s">
        <v>7089</v>
      </c>
      <c r="F107" s="276" t="s">
        <v>6509</v>
      </c>
      <c r="G107" s="171">
        <v>15755000</v>
      </c>
      <c r="H107" s="172" t="s">
        <v>5819</v>
      </c>
      <c r="I107" s="172" t="s">
        <v>21</v>
      </c>
      <c r="J107" s="172">
        <v>2</v>
      </c>
      <c r="K107" s="172" t="s">
        <v>5821</v>
      </c>
      <c r="L107" s="172" t="s">
        <v>5820</v>
      </c>
      <c r="M107" s="173">
        <v>44525</v>
      </c>
      <c r="N107" s="182" t="s">
        <v>6513</v>
      </c>
      <c r="O107" s="174">
        <v>501872</v>
      </c>
      <c r="P107" s="174" t="s">
        <v>6510</v>
      </c>
      <c r="Q107" s="174" t="s">
        <v>59</v>
      </c>
      <c r="R107" s="174">
        <v>3</v>
      </c>
      <c r="S107" s="174" t="s">
        <v>6512</v>
      </c>
      <c r="T107" s="174" t="s">
        <v>6511</v>
      </c>
      <c r="U107" s="175">
        <v>44525</v>
      </c>
      <c r="V107" s="182" t="s">
        <v>6517</v>
      </c>
      <c r="W107" s="172">
        <v>14754000</v>
      </c>
      <c r="X107" s="172" t="s">
        <v>6514</v>
      </c>
      <c r="Y107" s="172" t="s">
        <v>21</v>
      </c>
      <c r="Z107" s="172">
        <v>2</v>
      </c>
      <c r="AA107" s="172" t="s">
        <v>6516</v>
      </c>
      <c r="AB107" s="172" t="s">
        <v>6515</v>
      </c>
      <c r="AC107" s="173">
        <v>44525</v>
      </c>
      <c r="AD107" s="182" t="s">
        <v>6521</v>
      </c>
      <c r="AE107" s="180">
        <v>2600000</v>
      </c>
      <c r="AF107" s="180" t="s">
        <v>6518</v>
      </c>
      <c r="AG107" s="180" t="s">
        <v>21</v>
      </c>
      <c r="AH107" s="180">
        <v>2</v>
      </c>
      <c r="AI107" s="180" t="s">
        <v>6520</v>
      </c>
      <c r="AJ107" s="180" t="s">
        <v>6519</v>
      </c>
      <c r="AK107" s="181">
        <v>44525</v>
      </c>
      <c r="AL107" s="182" t="s">
        <v>6523</v>
      </c>
      <c r="AM107" s="172">
        <v>113000</v>
      </c>
      <c r="AN107" s="172" t="s">
        <v>6518</v>
      </c>
      <c r="AO107" s="172" t="s">
        <v>21</v>
      </c>
      <c r="AP107" s="172">
        <v>2</v>
      </c>
      <c r="AQ107" s="172" t="s">
        <v>6522</v>
      </c>
      <c r="AR107" s="172" t="s">
        <v>6519</v>
      </c>
      <c r="AS107" s="173">
        <v>44525</v>
      </c>
      <c r="AT107" s="183" t="s">
        <v>6525</v>
      </c>
      <c r="AU107" s="180">
        <v>0</v>
      </c>
      <c r="AV107" s="180" t="s">
        <v>14</v>
      </c>
      <c r="AW107" s="180" t="s">
        <v>14</v>
      </c>
      <c r="AX107" s="180" t="s">
        <v>14</v>
      </c>
      <c r="AY107" s="180" t="s">
        <v>6524</v>
      </c>
      <c r="AZ107" s="180" t="s">
        <v>14</v>
      </c>
      <c r="BA107" s="181">
        <v>44525</v>
      </c>
      <c r="BB107" s="182" t="s">
        <v>6527</v>
      </c>
      <c r="BC107" s="172">
        <v>0</v>
      </c>
      <c r="BD107" s="172" t="s">
        <v>14</v>
      </c>
      <c r="BE107" s="172" t="s">
        <v>14</v>
      </c>
      <c r="BF107" s="172" t="s">
        <v>14</v>
      </c>
      <c r="BG107" s="172" t="s">
        <v>6526</v>
      </c>
      <c r="BH107" s="172" t="s">
        <v>14</v>
      </c>
      <c r="BI107" s="173">
        <v>44525</v>
      </c>
      <c r="BJ107" s="183" t="s">
        <v>6529</v>
      </c>
      <c r="BK107" s="183">
        <v>0</v>
      </c>
      <c r="BL107" s="183" t="s">
        <v>14</v>
      </c>
      <c r="BM107" s="183" t="s">
        <v>59</v>
      </c>
      <c r="BN107" s="183">
        <v>3</v>
      </c>
      <c r="BO107" s="183" t="s">
        <v>6528</v>
      </c>
      <c r="BP107" s="180" t="s">
        <v>14</v>
      </c>
      <c r="BQ107" s="184">
        <v>44525</v>
      </c>
      <c r="BR107" s="182" t="s">
        <v>6531</v>
      </c>
      <c r="BS107" s="176">
        <v>0</v>
      </c>
      <c r="BT107" s="176" t="s">
        <v>14</v>
      </c>
      <c r="BU107" s="176" t="s">
        <v>14</v>
      </c>
      <c r="BV107" s="176" t="s">
        <v>14</v>
      </c>
      <c r="BW107" s="176" t="s">
        <v>6530</v>
      </c>
      <c r="BX107" s="176" t="s">
        <v>14</v>
      </c>
      <c r="BY107" s="173">
        <v>44525</v>
      </c>
      <c r="BZ107" s="183" t="s">
        <v>6532</v>
      </c>
      <c r="CA107" s="183">
        <v>0</v>
      </c>
      <c r="CB107" s="183" t="s">
        <v>14</v>
      </c>
      <c r="CC107" s="183" t="s">
        <v>14</v>
      </c>
      <c r="CD107" s="183" t="s">
        <v>14</v>
      </c>
      <c r="CE107" s="183" t="s">
        <v>6530</v>
      </c>
      <c r="CF107" s="183" t="s">
        <v>14</v>
      </c>
      <c r="CG107" s="184">
        <v>44525</v>
      </c>
      <c r="CH107" s="182" t="s">
        <v>7838</v>
      </c>
      <c r="CI107" s="183" t="e">
        <v>#N/A</v>
      </c>
      <c r="CJ107" s="183" t="e">
        <v>#N/A</v>
      </c>
      <c r="CK107" s="183" t="e">
        <v>#N/A</v>
      </c>
      <c r="CL107" s="183" t="e">
        <v>#N/A</v>
      </c>
      <c r="CM107" s="183" t="e">
        <v>#N/A</v>
      </c>
      <c r="CN107" s="183" t="e">
        <v>#N/A</v>
      </c>
      <c r="CO107" s="185" t="e">
        <v>#N/A</v>
      </c>
      <c r="CP107" s="183" t="s">
        <v>6533</v>
      </c>
      <c r="CQ107" s="176">
        <v>0</v>
      </c>
      <c r="CR107" s="176" t="s">
        <v>14</v>
      </c>
      <c r="CS107" s="176" t="s">
        <v>14</v>
      </c>
      <c r="CT107" s="176" t="s">
        <v>14</v>
      </c>
      <c r="CU107" s="176" t="s">
        <v>14</v>
      </c>
      <c r="CV107" s="176" t="s">
        <v>14</v>
      </c>
      <c r="CW107" s="173">
        <v>44525</v>
      </c>
      <c r="CX107" s="183" t="s">
        <v>6534</v>
      </c>
      <c r="CY107" s="180">
        <v>2600000</v>
      </c>
      <c r="CZ107" s="180" t="s">
        <v>6518</v>
      </c>
      <c r="DA107" s="180" t="s">
        <v>59</v>
      </c>
      <c r="DB107" s="180">
        <v>3</v>
      </c>
      <c r="DC107" s="180" t="s">
        <v>6535</v>
      </c>
      <c r="DD107" s="180" t="s">
        <v>6519</v>
      </c>
      <c r="DE107" s="186">
        <v>44525</v>
      </c>
      <c r="DF107" s="182" t="s">
        <v>6536</v>
      </c>
      <c r="DG107" s="172">
        <v>12154000</v>
      </c>
      <c r="DH107" s="176" t="s">
        <v>6518</v>
      </c>
      <c r="DI107" s="176" t="s">
        <v>21</v>
      </c>
      <c r="DJ107" s="176">
        <v>2</v>
      </c>
      <c r="DK107" s="176" t="s">
        <v>6535</v>
      </c>
      <c r="DL107" s="176" t="s">
        <v>6519</v>
      </c>
      <c r="DM107" s="173">
        <v>44525</v>
      </c>
      <c r="DN107" s="183" t="s">
        <v>6537</v>
      </c>
      <c r="DO107" s="180">
        <v>0</v>
      </c>
      <c r="DP107" s="183" t="s">
        <v>6518</v>
      </c>
      <c r="DQ107" s="183" t="s">
        <v>21</v>
      </c>
      <c r="DR107" s="183">
        <v>2</v>
      </c>
      <c r="DS107" s="183" t="s">
        <v>6535</v>
      </c>
      <c r="DT107" s="183" t="s">
        <v>6519</v>
      </c>
      <c r="DU107" s="184">
        <v>44525</v>
      </c>
      <c r="DV107" s="182" t="s">
        <v>6538</v>
      </c>
      <c r="DW107" s="172">
        <v>2487000</v>
      </c>
      <c r="DX107" s="176" t="s">
        <v>6518</v>
      </c>
      <c r="DY107" s="176" t="s">
        <v>59</v>
      </c>
      <c r="DZ107" s="176">
        <v>3</v>
      </c>
      <c r="EA107" s="176" t="s">
        <v>6535</v>
      </c>
      <c r="EB107" s="176" t="s">
        <v>6519</v>
      </c>
      <c r="EC107" s="173">
        <v>44525</v>
      </c>
      <c r="ED107" s="183" t="s">
        <v>6539</v>
      </c>
      <c r="EE107" s="180">
        <v>113000</v>
      </c>
      <c r="EF107" s="183" t="s">
        <v>6518</v>
      </c>
      <c r="EG107" s="183" t="s">
        <v>59</v>
      </c>
      <c r="EH107" s="183">
        <v>3</v>
      </c>
      <c r="EI107" s="183" t="s">
        <v>6535</v>
      </c>
      <c r="EJ107" s="183" t="s">
        <v>6519</v>
      </c>
      <c r="EK107" s="184">
        <v>44525</v>
      </c>
      <c r="EL107" s="182" t="s">
        <v>6540</v>
      </c>
      <c r="EM107" s="172">
        <v>0</v>
      </c>
      <c r="EN107" s="176" t="s">
        <v>14</v>
      </c>
      <c r="EO107" s="176" t="s">
        <v>59</v>
      </c>
      <c r="EP107" s="176">
        <v>3</v>
      </c>
      <c r="EQ107" s="176" t="s">
        <v>6535</v>
      </c>
      <c r="ER107" s="176" t="s">
        <v>14</v>
      </c>
      <c r="ES107" s="173">
        <v>44525</v>
      </c>
      <c r="ET107" s="183" t="s">
        <v>6543</v>
      </c>
      <c r="EU107" s="183">
        <v>1835</v>
      </c>
      <c r="EV107" s="183" t="s">
        <v>5831</v>
      </c>
      <c r="EW107" s="183" t="s">
        <v>21</v>
      </c>
      <c r="EX107" s="183">
        <v>2</v>
      </c>
      <c r="EY107" s="183" t="s">
        <v>5832</v>
      </c>
      <c r="EZ107" s="183" t="s">
        <v>2074</v>
      </c>
      <c r="FA107" s="184">
        <v>44525</v>
      </c>
      <c r="FB107" s="182" t="s">
        <v>6542</v>
      </c>
      <c r="FC107" s="176">
        <v>5</v>
      </c>
      <c r="FD107" s="176" t="s">
        <v>14</v>
      </c>
      <c r="FE107" s="176" t="s">
        <v>59</v>
      </c>
      <c r="FF107" s="176">
        <v>3</v>
      </c>
      <c r="FG107" s="176" t="s">
        <v>6541</v>
      </c>
      <c r="FH107" s="176" t="s">
        <v>14</v>
      </c>
      <c r="FI107" s="173">
        <v>44525</v>
      </c>
      <c r="FJ107" s="182" t="s">
        <v>7839</v>
      </c>
      <c r="FK107" s="183" t="e">
        <v>#N/A</v>
      </c>
      <c r="FL107" s="183" t="e">
        <v>#N/A</v>
      </c>
      <c r="FM107" s="183" t="e">
        <v>#N/A</v>
      </c>
      <c r="FN107" s="183" t="e">
        <v>#N/A</v>
      </c>
      <c r="FO107" s="183" t="e">
        <v>#N/A</v>
      </c>
      <c r="FP107" s="180" t="e">
        <v>#N/A</v>
      </c>
      <c r="FQ107" s="181" t="e">
        <v>#N/A</v>
      </c>
      <c r="FR107" s="182" t="s">
        <v>7840</v>
      </c>
      <c r="FS107" s="176" t="e">
        <v>#N/A</v>
      </c>
      <c r="FT107" s="176" t="e">
        <v>#N/A</v>
      </c>
      <c r="FU107" s="176" t="e">
        <v>#N/A</v>
      </c>
      <c r="FV107" s="176" t="e">
        <v>#N/A</v>
      </c>
      <c r="FW107" s="176" t="e">
        <v>#N/A</v>
      </c>
      <c r="FX107" s="176" t="e">
        <v>#N/A</v>
      </c>
      <c r="FY107" s="173" t="e">
        <v>#N/A</v>
      </c>
      <c r="FZ107" s="183" t="s">
        <v>6637</v>
      </c>
      <c r="GA107" s="183">
        <v>0</v>
      </c>
      <c r="GB107" s="183" t="s">
        <v>3205</v>
      </c>
      <c r="GC107" s="183" t="s">
        <v>21</v>
      </c>
      <c r="GD107" s="183">
        <v>2</v>
      </c>
      <c r="GE107" s="183" t="s">
        <v>14</v>
      </c>
      <c r="GF107" s="183" t="s">
        <v>14</v>
      </c>
      <c r="GG107" s="184">
        <v>44526</v>
      </c>
      <c r="GH107" s="182" t="s">
        <v>6643</v>
      </c>
      <c r="GI107" s="176">
        <v>3</v>
      </c>
      <c r="GJ107" s="176" t="s">
        <v>3205</v>
      </c>
      <c r="GK107" s="176" t="s">
        <v>21</v>
      </c>
      <c r="GL107" s="176">
        <v>2</v>
      </c>
      <c r="GM107" s="176" t="s">
        <v>14</v>
      </c>
      <c r="GN107" s="176" t="s">
        <v>14</v>
      </c>
      <c r="GO107" s="173">
        <v>44526</v>
      </c>
      <c r="GP107" s="183" t="s">
        <v>6638</v>
      </c>
      <c r="GQ107" s="183">
        <v>3</v>
      </c>
      <c r="GR107" s="183" t="s">
        <v>3205</v>
      </c>
      <c r="GS107" s="183" t="s">
        <v>21</v>
      </c>
      <c r="GT107" s="183">
        <v>2</v>
      </c>
      <c r="GU107" s="183" t="s">
        <v>14</v>
      </c>
      <c r="GV107" s="183" t="s">
        <v>14</v>
      </c>
      <c r="GW107" s="184">
        <v>44526</v>
      </c>
      <c r="GX107" s="182" t="s">
        <v>6644</v>
      </c>
      <c r="GY107" s="176">
        <v>3</v>
      </c>
      <c r="GZ107" s="176" t="s">
        <v>3205</v>
      </c>
      <c r="HA107" s="176" t="s">
        <v>21</v>
      </c>
      <c r="HB107" s="176">
        <v>2</v>
      </c>
      <c r="HC107" s="176" t="s">
        <v>14</v>
      </c>
      <c r="HD107" s="176" t="s">
        <v>14</v>
      </c>
      <c r="HE107" s="173">
        <v>44526</v>
      </c>
      <c r="HF107" s="183" t="s">
        <v>6636</v>
      </c>
      <c r="HG107" s="183">
        <v>0</v>
      </c>
      <c r="HH107" s="183" t="s">
        <v>3205</v>
      </c>
      <c r="HI107" s="183" t="s">
        <v>21</v>
      </c>
      <c r="HJ107" s="183">
        <v>2</v>
      </c>
      <c r="HK107" s="183" t="s">
        <v>14</v>
      </c>
      <c r="HL107" s="183" t="s">
        <v>14</v>
      </c>
      <c r="HM107" s="184">
        <v>44526</v>
      </c>
      <c r="HN107" s="182" t="s">
        <v>6642</v>
      </c>
      <c r="HO107" s="176">
        <v>2</v>
      </c>
      <c r="HP107" s="176" t="s">
        <v>3205</v>
      </c>
      <c r="HQ107" s="176" t="s">
        <v>21</v>
      </c>
      <c r="HR107" s="176">
        <v>2</v>
      </c>
      <c r="HS107" s="176" t="s">
        <v>14</v>
      </c>
      <c r="HT107" s="176" t="s">
        <v>14</v>
      </c>
      <c r="HU107" s="173">
        <v>44526</v>
      </c>
      <c r="HV107" s="183" t="s">
        <v>6639</v>
      </c>
      <c r="HW107" s="183">
        <v>3</v>
      </c>
      <c r="HX107" s="183" t="s">
        <v>3205</v>
      </c>
      <c r="HY107" s="183" t="s">
        <v>21</v>
      </c>
      <c r="HZ107" s="183">
        <v>2</v>
      </c>
      <c r="IA107" s="183" t="s">
        <v>14</v>
      </c>
      <c r="IB107" s="183" t="s">
        <v>14</v>
      </c>
      <c r="IC107" s="184">
        <v>44526</v>
      </c>
      <c r="ID107" s="182" t="s">
        <v>6641</v>
      </c>
      <c r="IE107" s="176">
        <v>1</v>
      </c>
      <c r="IF107" s="176" t="s">
        <v>3205</v>
      </c>
      <c r="IG107" s="176" t="s">
        <v>21</v>
      </c>
      <c r="IH107" s="176">
        <v>2</v>
      </c>
      <c r="II107" s="176" t="s">
        <v>14</v>
      </c>
      <c r="IJ107" s="176" t="s">
        <v>14</v>
      </c>
      <c r="IK107" s="173">
        <v>44526</v>
      </c>
      <c r="IL107" s="183" t="s">
        <v>6640</v>
      </c>
      <c r="IM107" s="183">
        <v>2</v>
      </c>
      <c r="IN107" s="183" t="s">
        <v>3205</v>
      </c>
      <c r="IO107" s="183" t="s">
        <v>21</v>
      </c>
      <c r="IP107" s="183">
        <v>2</v>
      </c>
      <c r="IQ107" s="183" t="s">
        <v>14</v>
      </c>
      <c r="IR107" s="183" t="s">
        <v>14</v>
      </c>
      <c r="IS107" s="184">
        <v>44526</v>
      </c>
    </row>
    <row r="108" spans="1:253" s="276" customFormat="1" ht="12.75" customHeight="1" x14ac:dyDescent="0.25">
      <c r="A108" s="276" t="s">
        <v>515</v>
      </c>
      <c r="B108" s="276" t="s">
        <v>7400</v>
      </c>
      <c r="C108" s="276" t="s">
        <v>516</v>
      </c>
      <c r="D108" s="276" t="s">
        <v>517</v>
      </c>
      <c r="E108" s="276" t="s">
        <v>7092</v>
      </c>
      <c r="F108" s="276" t="s">
        <v>1279</v>
      </c>
      <c r="G108" s="171">
        <v>11685000</v>
      </c>
      <c r="H108" s="172" t="s">
        <v>1274</v>
      </c>
      <c r="I108" s="172" t="s">
        <v>21</v>
      </c>
      <c r="J108" s="172">
        <v>2</v>
      </c>
      <c r="K108" s="172" t="s">
        <v>1276</v>
      </c>
      <c r="L108" s="172" t="s">
        <v>1275</v>
      </c>
      <c r="M108" s="173">
        <v>43676</v>
      </c>
      <c r="N108" s="182" t="s">
        <v>1181</v>
      </c>
      <c r="O108" s="174">
        <v>644000</v>
      </c>
      <c r="P108" s="174" t="s">
        <v>1178</v>
      </c>
      <c r="Q108" s="174" t="s">
        <v>41</v>
      </c>
      <c r="R108" s="174">
        <v>1</v>
      </c>
      <c r="S108" s="174" t="s">
        <v>1180</v>
      </c>
      <c r="T108" s="174" t="s">
        <v>1179</v>
      </c>
      <c r="U108" s="175">
        <v>43644</v>
      </c>
      <c r="V108" s="182" t="s">
        <v>1278</v>
      </c>
      <c r="W108" s="172">
        <v>11685000</v>
      </c>
      <c r="X108" s="172" t="s">
        <v>1274</v>
      </c>
      <c r="Y108" s="172" t="s">
        <v>21</v>
      </c>
      <c r="Z108" s="172">
        <v>2</v>
      </c>
      <c r="AA108" s="172" t="s">
        <v>1276</v>
      </c>
      <c r="AB108" s="172" t="s">
        <v>1275</v>
      </c>
      <c r="AC108" s="173">
        <v>43676</v>
      </c>
      <c r="AD108" s="182" t="s">
        <v>1277</v>
      </c>
      <c r="AE108" s="180">
        <v>11685000</v>
      </c>
      <c r="AF108" s="180" t="s">
        <v>1274</v>
      </c>
      <c r="AG108" s="180" t="s">
        <v>21</v>
      </c>
      <c r="AH108" s="180">
        <v>2</v>
      </c>
      <c r="AI108" s="180" t="s">
        <v>1276</v>
      </c>
      <c r="AJ108" s="180" t="s">
        <v>1275</v>
      </c>
      <c r="AK108" s="181">
        <v>43676</v>
      </c>
      <c r="AL108" s="182" t="s">
        <v>2826</v>
      </c>
      <c r="AM108" s="172">
        <v>4437000</v>
      </c>
      <c r="AN108" s="172" t="s">
        <v>2823</v>
      </c>
      <c r="AO108" s="172" t="s">
        <v>21</v>
      </c>
      <c r="AP108" s="172">
        <v>2</v>
      </c>
      <c r="AQ108" s="172" t="s">
        <v>2825</v>
      </c>
      <c r="AR108" s="172" t="s">
        <v>2824</v>
      </c>
      <c r="AS108" s="173">
        <v>44249</v>
      </c>
      <c r="AT108" s="183" t="s">
        <v>524</v>
      </c>
      <c r="AU108" s="180" t="s">
        <v>14</v>
      </c>
      <c r="AV108" s="180">
        <v>0</v>
      </c>
      <c r="AW108" s="180" t="s">
        <v>21</v>
      </c>
      <c r="AX108" s="180">
        <v>2</v>
      </c>
      <c r="AY108" s="180">
        <v>0</v>
      </c>
      <c r="AZ108" s="180">
        <v>0</v>
      </c>
      <c r="BA108" s="181">
        <v>43510</v>
      </c>
      <c r="BB108" s="182" t="s">
        <v>1323</v>
      </c>
      <c r="BC108" s="172">
        <v>600000</v>
      </c>
      <c r="BD108" s="172" t="s">
        <v>1320</v>
      </c>
      <c r="BE108" s="172" t="s">
        <v>59</v>
      </c>
      <c r="BF108" s="172">
        <v>3</v>
      </c>
      <c r="BG108" s="172" t="s">
        <v>1322</v>
      </c>
      <c r="BH108" s="172" t="s">
        <v>1321</v>
      </c>
      <c r="BI108" s="173">
        <v>43700</v>
      </c>
      <c r="BJ108" s="183" t="s">
        <v>2287</v>
      </c>
      <c r="BK108" s="183">
        <v>1127</v>
      </c>
      <c r="BL108" s="183" t="s">
        <v>2284</v>
      </c>
      <c r="BM108" s="183" t="s">
        <v>21</v>
      </c>
      <c r="BN108" s="183">
        <v>2</v>
      </c>
      <c r="BO108" s="183" t="s">
        <v>2285</v>
      </c>
      <c r="BP108" s="180" t="s">
        <v>694</v>
      </c>
      <c r="BQ108" s="184">
        <v>44164</v>
      </c>
      <c r="BR108" s="182" t="s">
        <v>518</v>
      </c>
      <c r="BS108" s="176" t="s">
        <v>14</v>
      </c>
      <c r="BT108" s="176">
        <v>0</v>
      </c>
      <c r="BU108" s="176" t="s">
        <v>21</v>
      </c>
      <c r="BV108" s="176">
        <v>2</v>
      </c>
      <c r="BW108" s="176">
        <v>0</v>
      </c>
      <c r="BX108" s="176">
        <v>0</v>
      </c>
      <c r="BY108" s="173">
        <v>43510</v>
      </c>
      <c r="BZ108" s="183" t="s">
        <v>519</v>
      </c>
      <c r="CA108" s="183" t="s">
        <v>14</v>
      </c>
      <c r="CB108" s="183">
        <v>0</v>
      </c>
      <c r="CC108" s="183" t="s">
        <v>14</v>
      </c>
      <c r="CD108" s="183" t="s">
        <v>14</v>
      </c>
      <c r="CE108" s="183">
        <v>0</v>
      </c>
      <c r="CF108" s="183">
        <v>0</v>
      </c>
      <c r="CG108" s="184">
        <v>43510</v>
      </c>
      <c r="CH108" s="182" t="s">
        <v>7841</v>
      </c>
      <c r="CI108" s="183" t="e">
        <v>#N/A</v>
      </c>
      <c r="CJ108" s="183" t="e">
        <v>#N/A</v>
      </c>
      <c r="CK108" s="183" t="e">
        <v>#N/A</v>
      </c>
      <c r="CL108" s="183" t="e">
        <v>#N/A</v>
      </c>
      <c r="CM108" s="183" t="e">
        <v>#N/A</v>
      </c>
      <c r="CN108" s="183" t="e">
        <v>#N/A</v>
      </c>
      <c r="CO108" s="185" t="e">
        <v>#N/A</v>
      </c>
      <c r="CP108" s="183" t="s">
        <v>523</v>
      </c>
      <c r="CQ108" s="176">
        <v>14369</v>
      </c>
      <c r="CR108" s="176" t="s">
        <v>520</v>
      </c>
      <c r="CS108" s="176" t="s">
        <v>21</v>
      </c>
      <c r="CT108" s="176">
        <v>2</v>
      </c>
      <c r="CU108" s="176" t="s">
        <v>522</v>
      </c>
      <c r="CV108" s="176" t="s">
        <v>521</v>
      </c>
      <c r="CW108" s="173">
        <v>43510</v>
      </c>
      <c r="CX108" s="183" t="s">
        <v>2817</v>
      </c>
      <c r="CY108" s="180">
        <v>8300000</v>
      </c>
      <c r="CZ108" s="180" t="s">
        <v>2814</v>
      </c>
      <c r="DA108" s="180" t="s">
        <v>21</v>
      </c>
      <c r="DB108" s="180">
        <v>2</v>
      </c>
      <c r="DC108" s="180" t="s">
        <v>2816</v>
      </c>
      <c r="DD108" s="180" t="s">
        <v>2815</v>
      </c>
      <c r="DE108" s="186">
        <v>44249</v>
      </c>
      <c r="DF108" s="182" t="s">
        <v>2818</v>
      </c>
      <c r="DG108" s="172">
        <v>0</v>
      </c>
      <c r="DH108" s="176" t="s">
        <v>2814</v>
      </c>
      <c r="DI108" s="176" t="s">
        <v>21</v>
      </c>
      <c r="DJ108" s="176">
        <v>2</v>
      </c>
      <c r="DK108" s="176" t="s">
        <v>2816</v>
      </c>
      <c r="DL108" s="176" t="s">
        <v>2815</v>
      </c>
      <c r="DM108" s="173">
        <v>44249</v>
      </c>
      <c r="DN108" s="183" t="s">
        <v>2819</v>
      </c>
      <c r="DO108" s="180">
        <v>3400000</v>
      </c>
      <c r="DP108" s="183" t="s">
        <v>2814</v>
      </c>
      <c r="DQ108" s="183" t="s">
        <v>21</v>
      </c>
      <c r="DR108" s="183">
        <v>2</v>
      </c>
      <c r="DS108" s="183" t="s">
        <v>2816</v>
      </c>
      <c r="DT108" s="183" t="s">
        <v>2815</v>
      </c>
      <c r="DU108" s="184">
        <v>44249</v>
      </c>
      <c r="DV108" s="182" t="s">
        <v>2820</v>
      </c>
      <c r="DW108" s="172">
        <v>4471000</v>
      </c>
      <c r="DX108" s="176" t="s">
        <v>2814</v>
      </c>
      <c r="DY108" s="176" t="s">
        <v>21</v>
      </c>
      <c r="DZ108" s="176">
        <v>2</v>
      </c>
      <c r="EA108" s="176" t="s">
        <v>2816</v>
      </c>
      <c r="EB108" s="176" t="s">
        <v>2815</v>
      </c>
      <c r="EC108" s="173">
        <v>44249</v>
      </c>
      <c r="ED108" s="183" t="s">
        <v>2821</v>
      </c>
      <c r="EE108" s="180">
        <v>3829000</v>
      </c>
      <c r="EF108" s="183" t="s">
        <v>2814</v>
      </c>
      <c r="EG108" s="183" t="s">
        <v>21</v>
      </c>
      <c r="EH108" s="183">
        <v>2</v>
      </c>
      <c r="EI108" s="183" t="s">
        <v>2816</v>
      </c>
      <c r="EJ108" s="183" t="s">
        <v>2815</v>
      </c>
      <c r="EK108" s="184">
        <v>44249</v>
      </c>
      <c r="EL108" s="182" t="s">
        <v>2822</v>
      </c>
      <c r="EM108" s="172">
        <v>0</v>
      </c>
      <c r="EN108" s="176" t="s">
        <v>2814</v>
      </c>
      <c r="EO108" s="176" t="s">
        <v>21</v>
      </c>
      <c r="EP108" s="176">
        <v>2</v>
      </c>
      <c r="EQ108" s="176" t="s">
        <v>2816</v>
      </c>
      <c r="ER108" s="176" t="s">
        <v>2815</v>
      </c>
      <c r="ES108" s="173">
        <v>44249</v>
      </c>
      <c r="ET108" s="183" t="s">
        <v>2286</v>
      </c>
      <c r="EU108" s="183">
        <v>1127</v>
      </c>
      <c r="EV108" s="183" t="s">
        <v>2284</v>
      </c>
      <c r="EW108" s="183" t="s">
        <v>21</v>
      </c>
      <c r="EX108" s="183">
        <v>2</v>
      </c>
      <c r="EY108" s="183" t="s">
        <v>2285</v>
      </c>
      <c r="EZ108" s="183" t="s">
        <v>694</v>
      </c>
      <c r="FA108" s="184">
        <v>44164</v>
      </c>
      <c r="FB108" s="182" t="s">
        <v>1177</v>
      </c>
      <c r="FC108" s="176">
        <v>5</v>
      </c>
      <c r="FD108" s="176">
        <v>0</v>
      </c>
      <c r="FE108" s="176" t="s">
        <v>41</v>
      </c>
      <c r="FF108" s="176">
        <v>1</v>
      </c>
      <c r="FG108" s="176" t="s">
        <v>1176</v>
      </c>
      <c r="FH108" s="176">
        <v>0</v>
      </c>
      <c r="FI108" s="173">
        <v>43644</v>
      </c>
      <c r="FJ108" s="182" t="s">
        <v>525</v>
      </c>
      <c r="FK108" s="183" t="s">
        <v>14</v>
      </c>
      <c r="FL108" s="183">
        <v>0</v>
      </c>
      <c r="FM108" s="183" t="s">
        <v>21</v>
      </c>
      <c r="FN108" s="183">
        <v>2</v>
      </c>
      <c r="FO108" s="183">
        <v>0</v>
      </c>
      <c r="FP108" s="180">
        <v>0</v>
      </c>
      <c r="FQ108" s="181">
        <v>43510</v>
      </c>
      <c r="FR108" s="182" t="s">
        <v>528</v>
      </c>
      <c r="FS108" s="176">
        <v>1500000</v>
      </c>
      <c r="FT108" s="176" t="s">
        <v>526</v>
      </c>
      <c r="FU108" s="176" t="s">
        <v>21</v>
      </c>
      <c r="FV108" s="176">
        <v>2</v>
      </c>
      <c r="FW108" s="176">
        <v>0</v>
      </c>
      <c r="FX108" s="176" t="s">
        <v>527</v>
      </c>
      <c r="FY108" s="173">
        <v>43510</v>
      </c>
      <c r="FZ108" s="183" t="s">
        <v>3524</v>
      </c>
      <c r="GA108" s="183">
        <v>1</v>
      </c>
      <c r="GB108" s="183" t="s">
        <v>3205</v>
      </c>
      <c r="GC108" s="183" t="s">
        <v>21</v>
      </c>
      <c r="GD108" s="183">
        <v>2</v>
      </c>
      <c r="GE108" s="183" t="s">
        <v>14</v>
      </c>
      <c r="GF108" s="183" t="s">
        <v>14</v>
      </c>
      <c r="GG108" s="184">
        <v>44350</v>
      </c>
      <c r="GH108" s="182" t="s">
        <v>3530</v>
      </c>
      <c r="GI108" s="176">
        <v>3</v>
      </c>
      <c r="GJ108" s="176" t="s">
        <v>3205</v>
      </c>
      <c r="GK108" s="176" t="s">
        <v>21</v>
      </c>
      <c r="GL108" s="176">
        <v>2</v>
      </c>
      <c r="GM108" s="176" t="s">
        <v>14</v>
      </c>
      <c r="GN108" s="176" t="s">
        <v>14</v>
      </c>
      <c r="GO108" s="173">
        <v>44350</v>
      </c>
      <c r="GP108" s="183" t="s">
        <v>3525</v>
      </c>
      <c r="GQ108" s="183">
        <v>3</v>
      </c>
      <c r="GR108" s="183" t="s">
        <v>3205</v>
      </c>
      <c r="GS108" s="183" t="s">
        <v>21</v>
      </c>
      <c r="GT108" s="183">
        <v>2</v>
      </c>
      <c r="GU108" s="183" t="s">
        <v>14</v>
      </c>
      <c r="GV108" s="183" t="s">
        <v>14</v>
      </c>
      <c r="GW108" s="184">
        <v>44350</v>
      </c>
      <c r="GX108" s="182" t="s">
        <v>3531</v>
      </c>
      <c r="GY108" s="176">
        <v>3</v>
      </c>
      <c r="GZ108" s="176" t="s">
        <v>3205</v>
      </c>
      <c r="HA108" s="176" t="s">
        <v>21</v>
      </c>
      <c r="HB108" s="176">
        <v>2</v>
      </c>
      <c r="HC108" s="176" t="s">
        <v>14</v>
      </c>
      <c r="HD108" s="176" t="s">
        <v>14</v>
      </c>
      <c r="HE108" s="173">
        <v>44350</v>
      </c>
      <c r="HF108" s="183" t="s">
        <v>3523</v>
      </c>
      <c r="HG108" s="183">
        <v>0</v>
      </c>
      <c r="HH108" s="183" t="s">
        <v>3205</v>
      </c>
      <c r="HI108" s="183" t="s">
        <v>21</v>
      </c>
      <c r="HJ108" s="183">
        <v>2</v>
      </c>
      <c r="HK108" s="183" t="s">
        <v>14</v>
      </c>
      <c r="HL108" s="183" t="s">
        <v>14</v>
      </c>
      <c r="HM108" s="184">
        <v>44350</v>
      </c>
      <c r="HN108" s="182" t="s">
        <v>3529</v>
      </c>
      <c r="HO108" s="176">
        <v>2</v>
      </c>
      <c r="HP108" s="176" t="s">
        <v>3205</v>
      </c>
      <c r="HQ108" s="176" t="s">
        <v>21</v>
      </c>
      <c r="HR108" s="176">
        <v>2</v>
      </c>
      <c r="HS108" s="176" t="s">
        <v>14</v>
      </c>
      <c r="HT108" s="176" t="s">
        <v>14</v>
      </c>
      <c r="HU108" s="173">
        <v>44350</v>
      </c>
      <c r="HV108" s="183" t="s">
        <v>3526</v>
      </c>
      <c r="HW108" s="183">
        <v>3</v>
      </c>
      <c r="HX108" s="183" t="s">
        <v>3205</v>
      </c>
      <c r="HY108" s="183" t="s">
        <v>21</v>
      </c>
      <c r="HZ108" s="183">
        <v>2</v>
      </c>
      <c r="IA108" s="183" t="s">
        <v>14</v>
      </c>
      <c r="IB108" s="183" t="s">
        <v>14</v>
      </c>
      <c r="IC108" s="184">
        <v>44350</v>
      </c>
      <c r="ID108" s="182" t="s">
        <v>3528</v>
      </c>
      <c r="IE108" s="176">
        <v>3</v>
      </c>
      <c r="IF108" s="176" t="s">
        <v>3205</v>
      </c>
      <c r="IG108" s="176" t="s">
        <v>21</v>
      </c>
      <c r="IH108" s="176">
        <v>2</v>
      </c>
      <c r="II108" s="176" t="s">
        <v>14</v>
      </c>
      <c r="IJ108" s="176" t="s">
        <v>14</v>
      </c>
      <c r="IK108" s="173">
        <v>44350</v>
      </c>
      <c r="IL108" s="183" t="s">
        <v>3527</v>
      </c>
      <c r="IM108" s="183">
        <v>2</v>
      </c>
      <c r="IN108" s="183" t="s">
        <v>3205</v>
      </c>
      <c r="IO108" s="183" t="s">
        <v>21</v>
      </c>
      <c r="IP108" s="183">
        <v>2</v>
      </c>
      <c r="IQ108" s="183" t="s">
        <v>14</v>
      </c>
      <c r="IR108" s="183" t="s">
        <v>14</v>
      </c>
      <c r="IS108" s="184">
        <v>44350</v>
      </c>
    </row>
    <row r="109" spans="1:253" s="276" customFormat="1" ht="12.75" customHeight="1" x14ac:dyDescent="0.25">
      <c r="A109" s="276" t="s">
        <v>1704</v>
      </c>
      <c r="B109" s="276" t="s">
        <v>7527</v>
      </c>
      <c r="C109" s="276" t="s">
        <v>1705</v>
      </c>
      <c r="D109" s="276" t="s">
        <v>1706</v>
      </c>
      <c r="E109" s="276" t="s">
        <v>7103</v>
      </c>
      <c r="F109" s="276" t="s">
        <v>4707</v>
      </c>
      <c r="G109" s="171">
        <v>1100000</v>
      </c>
      <c r="H109" s="172" t="s">
        <v>4704</v>
      </c>
      <c r="I109" s="172" t="s">
        <v>41</v>
      </c>
      <c r="J109" s="172">
        <v>1</v>
      </c>
      <c r="K109" s="172" t="s">
        <v>4706</v>
      </c>
      <c r="L109" s="172" t="s">
        <v>4705</v>
      </c>
      <c r="M109" s="173">
        <v>44388</v>
      </c>
      <c r="N109" s="182" t="s">
        <v>4711</v>
      </c>
      <c r="O109" s="174">
        <v>17364</v>
      </c>
      <c r="P109" s="174" t="s">
        <v>4708</v>
      </c>
      <c r="Q109" s="174" t="s">
        <v>21</v>
      </c>
      <c r="R109" s="174">
        <v>2</v>
      </c>
      <c r="S109" s="174" t="s">
        <v>4710</v>
      </c>
      <c r="T109" s="174" t="s">
        <v>4709</v>
      </c>
      <c r="U109" s="175">
        <v>44388</v>
      </c>
      <c r="V109" s="182" t="s">
        <v>6013</v>
      </c>
      <c r="W109" s="172">
        <v>1172000</v>
      </c>
      <c r="X109" s="172" t="s">
        <v>6010</v>
      </c>
      <c r="Y109" s="172" t="s">
        <v>41</v>
      </c>
      <c r="Z109" s="172">
        <v>1</v>
      </c>
      <c r="AA109" s="172" t="s">
        <v>6012</v>
      </c>
      <c r="AB109" s="172" t="s">
        <v>6011</v>
      </c>
      <c r="AC109" s="173">
        <v>44521</v>
      </c>
      <c r="AD109" s="182" t="s">
        <v>6015</v>
      </c>
      <c r="AE109" s="180">
        <v>677000</v>
      </c>
      <c r="AF109" s="180" t="s">
        <v>6010</v>
      </c>
      <c r="AG109" s="180" t="s">
        <v>41</v>
      </c>
      <c r="AH109" s="180">
        <v>1</v>
      </c>
      <c r="AI109" s="180" t="s">
        <v>6014</v>
      </c>
      <c r="AJ109" s="180" t="s">
        <v>6011</v>
      </c>
      <c r="AK109" s="181">
        <v>44521</v>
      </c>
      <c r="AL109" s="182" t="s">
        <v>1709</v>
      </c>
      <c r="AM109" s="172">
        <v>0</v>
      </c>
      <c r="AN109" s="172" t="s">
        <v>14</v>
      </c>
      <c r="AO109" s="172" t="s">
        <v>14</v>
      </c>
      <c r="AP109" s="172" t="s">
        <v>14</v>
      </c>
      <c r="AQ109" s="172" t="s">
        <v>14</v>
      </c>
      <c r="AR109" s="172" t="s">
        <v>14</v>
      </c>
      <c r="AS109" s="173">
        <v>43874</v>
      </c>
      <c r="AT109" s="183" t="s">
        <v>1708</v>
      </c>
      <c r="AU109" s="180">
        <v>0</v>
      </c>
      <c r="AV109" s="180" t="s">
        <v>14</v>
      </c>
      <c r="AW109" s="180" t="s">
        <v>14</v>
      </c>
      <c r="AX109" s="180" t="s">
        <v>14</v>
      </c>
      <c r="AY109" s="180" t="s">
        <v>14</v>
      </c>
      <c r="AZ109" s="180" t="s">
        <v>14</v>
      </c>
      <c r="BA109" s="181">
        <v>43874</v>
      </c>
      <c r="BB109" s="182" t="s">
        <v>1707</v>
      </c>
      <c r="BC109" s="172">
        <v>0</v>
      </c>
      <c r="BD109" s="172" t="s">
        <v>14</v>
      </c>
      <c r="BE109" s="172" t="s">
        <v>14</v>
      </c>
      <c r="BF109" s="172" t="s">
        <v>14</v>
      </c>
      <c r="BG109" s="172" t="s">
        <v>14</v>
      </c>
      <c r="BH109" s="172" t="s">
        <v>14</v>
      </c>
      <c r="BI109" s="173">
        <v>43874</v>
      </c>
      <c r="BJ109" s="183" t="s">
        <v>6017</v>
      </c>
      <c r="BK109" s="183">
        <v>0</v>
      </c>
      <c r="BL109" s="183" t="s">
        <v>5935</v>
      </c>
      <c r="BM109" s="183" t="s">
        <v>21</v>
      </c>
      <c r="BN109" s="183">
        <v>2</v>
      </c>
      <c r="BO109" s="183" t="s">
        <v>6016</v>
      </c>
      <c r="BP109" s="180" t="s">
        <v>2074</v>
      </c>
      <c r="BQ109" s="184">
        <v>44521</v>
      </c>
      <c r="BR109" s="182" t="s">
        <v>7842</v>
      </c>
      <c r="BS109" s="176" t="e">
        <v>#N/A</v>
      </c>
      <c r="BT109" s="176" t="e">
        <v>#N/A</v>
      </c>
      <c r="BU109" s="176" t="e">
        <v>#N/A</v>
      </c>
      <c r="BV109" s="176" t="e">
        <v>#N/A</v>
      </c>
      <c r="BW109" s="176" t="e">
        <v>#N/A</v>
      </c>
      <c r="BX109" s="176" t="e">
        <v>#N/A</v>
      </c>
      <c r="BY109" s="173" t="e">
        <v>#N/A</v>
      </c>
      <c r="BZ109" s="183" t="s">
        <v>7843</v>
      </c>
      <c r="CA109" s="183" t="e">
        <v>#N/A</v>
      </c>
      <c r="CB109" s="183" t="e">
        <v>#N/A</v>
      </c>
      <c r="CC109" s="183" t="e">
        <v>#N/A</v>
      </c>
      <c r="CD109" s="183" t="e">
        <v>#N/A</v>
      </c>
      <c r="CE109" s="183" t="e">
        <v>#N/A</v>
      </c>
      <c r="CF109" s="183" t="e">
        <v>#N/A</v>
      </c>
      <c r="CG109" s="184" t="e">
        <v>#N/A</v>
      </c>
      <c r="CH109" s="182" t="s">
        <v>7844</v>
      </c>
      <c r="CI109" s="183" t="e">
        <v>#N/A</v>
      </c>
      <c r="CJ109" s="183" t="e">
        <v>#N/A</v>
      </c>
      <c r="CK109" s="183" t="e">
        <v>#N/A</v>
      </c>
      <c r="CL109" s="183" t="e">
        <v>#N/A</v>
      </c>
      <c r="CM109" s="183" t="e">
        <v>#N/A</v>
      </c>
      <c r="CN109" s="183" t="e">
        <v>#N/A</v>
      </c>
      <c r="CO109" s="185" t="e">
        <v>#N/A</v>
      </c>
      <c r="CP109" s="183" t="s">
        <v>7845</v>
      </c>
      <c r="CQ109" s="176" t="e">
        <v>#N/A</v>
      </c>
      <c r="CR109" s="176" t="e">
        <v>#N/A</v>
      </c>
      <c r="CS109" s="176" t="e">
        <v>#N/A</v>
      </c>
      <c r="CT109" s="176" t="e">
        <v>#N/A</v>
      </c>
      <c r="CU109" s="176" t="e">
        <v>#N/A</v>
      </c>
      <c r="CV109" s="176" t="e">
        <v>#N/A</v>
      </c>
      <c r="CW109" s="173" t="e">
        <v>#N/A</v>
      </c>
      <c r="CX109" s="183" t="s">
        <v>6020</v>
      </c>
      <c r="CY109" s="180">
        <v>317000</v>
      </c>
      <c r="CZ109" s="180" t="s">
        <v>6010</v>
      </c>
      <c r="DA109" s="180" t="s">
        <v>41</v>
      </c>
      <c r="DB109" s="180">
        <v>1</v>
      </c>
      <c r="DC109" s="180" t="s">
        <v>6025</v>
      </c>
      <c r="DD109" s="180" t="s">
        <v>6011</v>
      </c>
      <c r="DE109" s="186">
        <v>44521</v>
      </c>
      <c r="DF109" s="182" t="s">
        <v>6022</v>
      </c>
      <c r="DG109" s="172">
        <v>495000</v>
      </c>
      <c r="DH109" s="176" t="s">
        <v>6010</v>
      </c>
      <c r="DI109" s="176" t="s">
        <v>41</v>
      </c>
      <c r="DJ109" s="176">
        <v>1</v>
      </c>
      <c r="DK109" s="176" t="s">
        <v>6021</v>
      </c>
      <c r="DL109" s="176" t="s">
        <v>6011</v>
      </c>
      <c r="DM109" s="173">
        <v>44521</v>
      </c>
      <c r="DN109" s="183" t="s">
        <v>6024</v>
      </c>
      <c r="DO109" s="180">
        <v>360000</v>
      </c>
      <c r="DP109" s="183" t="s">
        <v>6010</v>
      </c>
      <c r="DQ109" s="183" t="s">
        <v>41</v>
      </c>
      <c r="DR109" s="183">
        <v>1</v>
      </c>
      <c r="DS109" s="183" t="s">
        <v>6023</v>
      </c>
      <c r="DT109" s="183" t="s">
        <v>6011</v>
      </c>
      <c r="DU109" s="184">
        <v>44521</v>
      </c>
      <c r="DV109" s="182" t="s">
        <v>6026</v>
      </c>
      <c r="DW109" s="172">
        <v>267000</v>
      </c>
      <c r="DX109" s="176" t="s">
        <v>6010</v>
      </c>
      <c r="DY109" s="176" t="s">
        <v>41</v>
      </c>
      <c r="DZ109" s="176">
        <v>1</v>
      </c>
      <c r="EA109" s="176" t="s">
        <v>6025</v>
      </c>
      <c r="EB109" s="176" t="s">
        <v>6011</v>
      </c>
      <c r="EC109" s="173">
        <v>44521</v>
      </c>
      <c r="ED109" s="183" t="s">
        <v>6028</v>
      </c>
      <c r="EE109" s="180">
        <v>50000</v>
      </c>
      <c r="EF109" s="183" t="s">
        <v>6010</v>
      </c>
      <c r="EG109" s="183" t="s">
        <v>41</v>
      </c>
      <c r="EH109" s="183">
        <v>1</v>
      </c>
      <c r="EI109" s="183" t="s">
        <v>6027</v>
      </c>
      <c r="EJ109" s="183" t="s">
        <v>6011</v>
      </c>
      <c r="EK109" s="184">
        <v>44521</v>
      </c>
      <c r="EL109" s="182" t="s">
        <v>6030</v>
      </c>
      <c r="EM109" s="172">
        <v>0</v>
      </c>
      <c r="EN109" s="176" t="s">
        <v>6010</v>
      </c>
      <c r="EO109" s="176" t="s">
        <v>41</v>
      </c>
      <c r="EP109" s="176">
        <v>1</v>
      </c>
      <c r="EQ109" s="176" t="s">
        <v>6029</v>
      </c>
      <c r="ER109" s="176" t="s">
        <v>6011</v>
      </c>
      <c r="ES109" s="173">
        <v>44521</v>
      </c>
      <c r="ET109" s="183" t="s">
        <v>6019</v>
      </c>
      <c r="EU109" s="183">
        <v>48</v>
      </c>
      <c r="EV109" s="183" t="s">
        <v>5935</v>
      </c>
      <c r="EW109" s="183" t="s">
        <v>21</v>
      </c>
      <c r="EX109" s="183">
        <v>2</v>
      </c>
      <c r="EY109" s="183" t="s">
        <v>6018</v>
      </c>
      <c r="EZ109" s="183" t="s">
        <v>2074</v>
      </c>
      <c r="FA109" s="184">
        <v>44521</v>
      </c>
      <c r="FB109" s="182" t="s">
        <v>4713</v>
      </c>
      <c r="FC109" s="176">
        <v>1</v>
      </c>
      <c r="FD109" s="176" t="s">
        <v>14</v>
      </c>
      <c r="FE109" s="176" t="s">
        <v>21</v>
      </c>
      <c r="FF109" s="176">
        <v>2</v>
      </c>
      <c r="FG109" s="176" t="s">
        <v>4712</v>
      </c>
      <c r="FH109" s="176" t="s">
        <v>14</v>
      </c>
      <c r="FI109" s="173">
        <v>44388</v>
      </c>
      <c r="FJ109" s="182" t="s">
        <v>7846</v>
      </c>
      <c r="FK109" s="183" t="e">
        <v>#N/A</v>
      </c>
      <c r="FL109" s="183" t="e">
        <v>#N/A</v>
      </c>
      <c r="FM109" s="183" t="e">
        <v>#N/A</v>
      </c>
      <c r="FN109" s="183" t="e">
        <v>#N/A</v>
      </c>
      <c r="FO109" s="183" t="e">
        <v>#N/A</v>
      </c>
      <c r="FP109" s="180" t="e">
        <v>#N/A</v>
      </c>
      <c r="FQ109" s="181" t="e">
        <v>#N/A</v>
      </c>
      <c r="FR109" s="182" t="s">
        <v>7847</v>
      </c>
      <c r="FS109" s="176" t="e">
        <v>#N/A</v>
      </c>
      <c r="FT109" s="176" t="e">
        <v>#N/A</v>
      </c>
      <c r="FU109" s="176" t="e">
        <v>#N/A</v>
      </c>
      <c r="FV109" s="176" t="e">
        <v>#N/A</v>
      </c>
      <c r="FW109" s="176" t="e">
        <v>#N/A</v>
      </c>
      <c r="FX109" s="176" t="e">
        <v>#N/A</v>
      </c>
      <c r="FY109" s="173" t="e">
        <v>#N/A</v>
      </c>
      <c r="FZ109" s="183" t="s">
        <v>3940</v>
      </c>
      <c r="GA109" s="183">
        <v>0</v>
      </c>
      <c r="GB109" s="183" t="s">
        <v>3205</v>
      </c>
      <c r="GC109" s="183" t="s">
        <v>21</v>
      </c>
      <c r="GD109" s="183">
        <v>2</v>
      </c>
      <c r="GE109" s="183" t="s">
        <v>14</v>
      </c>
      <c r="GF109" s="183" t="s">
        <v>14</v>
      </c>
      <c r="GG109" s="184">
        <v>44356</v>
      </c>
      <c r="GH109" s="182" t="s">
        <v>3946</v>
      </c>
      <c r="GI109" s="176">
        <v>0</v>
      </c>
      <c r="GJ109" s="176" t="s">
        <v>3205</v>
      </c>
      <c r="GK109" s="176" t="s">
        <v>21</v>
      </c>
      <c r="GL109" s="176">
        <v>2</v>
      </c>
      <c r="GM109" s="176" t="s">
        <v>14</v>
      </c>
      <c r="GN109" s="176" t="s">
        <v>14</v>
      </c>
      <c r="GO109" s="173">
        <v>44356</v>
      </c>
      <c r="GP109" s="183" t="s">
        <v>3941</v>
      </c>
      <c r="GQ109" s="183">
        <v>0</v>
      </c>
      <c r="GR109" s="183" t="s">
        <v>3205</v>
      </c>
      <c r="GS109" s="183" t="s">
        <v>21</v>
      </c>
      <c r="GT109" s="183">
        <v>2</v>
      </c>
      <c r="GU109" s="183" t="s">
        <v>14</v>
      </c>
      <c r="GV109" s="183" t="s">
        <v>14</v>
      </c>
      <c r="GW109" s="184">
        <v>44356</v>
      </c>
      <c r="GX109" s="182" t="s">
        <v>3947</v>
      </c>
      <c r="GY109" s="176">
        <v>0</v>
      </c>
      <c r="GZ109" s="176" t="s">
        <v>3205</v>
      </c>
      <c r="HA109" s="176" t="s">
        <v>21</v>
      </c>
      <c r="HB109" s="176">
        <v>2</v>
      </c>
      <c r="HC109" s="176" t="s">
        <v>14</v>
      </c>
      <c r="HD109" s="176" t="s">
        <v>14</v>
      </c>
      <c r="HE109" s="173">
        <v>44356</v>
      </c>
      <c r="HF109" s="183" t="s">
        <v>3939</v>
      </c>
      <c r="HG109" s="183">
        <v>0</v>
      </c>
      <c r="HH109" s="183" t="s">
        <v>3205</v>
      </c>
      <c r="HI109" s="183" t="s">
        <v>21</v>
      </c>
      <c r="HJ109" s="183">
        <v>2</v>
      </c>
      <c r="HK109" s="183" t="s">
        <v>14</v>
      </c>
      <c r="HL109" s="183" t="s">
        <v>14</v>
      </c>
      <c r="HM109" s="184">
        <v>44356</v>
      </c>
      <c r="HN109" s="182" t="s">
        <v>3945</v>
      </c>
      <c r="HO109" s="176">
        <v>2</v>
      </c>
      <c r="HP109" s="176" t="s">
        <v>3205</v>
      </c>
      <c r="HQ109" s="176" t="s">
        <v>21</v>
      </c>
      <c r="HR109" s="176">
        <v>2</v>
      </c>
      <c r="HS109" s="176" t="s">
        <v>14</v>
      </c>
      <c r="HT109" s="176" t="s">
        <v>14</v>
      </c>
      <c r="HU109" s="173">
        <v>44356</v>
      </c>
      <c r="HV109" s="183" t="s">
        <v>3942</v>
      </c>
      <c r="HW109" s="183">
        <v>0</v>
      </c>
      <c r="HX109" s="183" t="s">
        <v>3205</v>
      </c>
      <c r="HY109" s="183" t="s">
        <v>21</v>
      </c>
      <c r="HZ109" s="183">
        <v>2</v>
      </c>
      <c r="IA109" s="183" t="s">
        <v>14</v>
      </c>
      <c r="IB109" s="183" t="s">
        <v>14</v>
      </c>
      <c r="IC109" s="184">
        <v>44356</v>
      </c>
      <c r="ID109" s="182" t="s">
        <v>3944</v>
      </c>
      <c r="IE109" s="176">
        <v>0</v>
      </c>
      <c r="IF109" s="176" t="s">
        <v>3205</v>
      </c>
      <c r="IG109" s="176" t="s">
        <v>21</v>
      </c>
      <c r="IH109" s="176">
        <v>2</v>
      </c>
      <c r="II109" s="176" t="s">
        <v>14</v>
      </c>
      <c r="IJ109" s="176" t="s">
        <v>14</v>
      </c>
      <c r="IK109" s="173">
        <v>44356</v>
      </c>
      <c r="IL109" s="183" t="s">
        <v>3943</v>
      </c>
      <c r="IM109" s="183">
        <v>1</v>
      </c>
      <c r="IN109" s="183" t="s">
        <v>3205</v>
      </c>
      <c r="IO109" s="183" t="s">
        <v>21</v>
      </c>
      <c r="IP109" s="183">
        <v>2</v>
      </c>
      <c r="IQ109" s="183" t="s">
        <v>14</v>
      </c>
      <c r="IR109" s="183" t="s">
        <v>14</v>
      </c>
      <c r="IS109" s="184">
        <v>44356</v>
      </c>
    </row>
    <row r="110" spans="1:253" s="276" customFormat="1" ht="12.75" customHeight="1" x14ac:dyDescent="0.25">
      <c r="A110" s="276" t="s">
        <v>143</v>
      </c>
      <c r="B110" s="276" t="s">
        <v>7400</v>
      </c>
      <c r="C110" s="276" t="s">
        <v>144</v>
      </c>
      <c r="D110" s="276" t="s">
        <v>145</v>
      </c>
      <c r="E110" s="276" t="s">
        <v>7106</v>
      </c>
      <c r="F110" s="276" t="s">
        <v>2860</v>
      </c>
      <c r="G110" s="171">
        <v>17500000</v>
      </c>
      <c r="H110" s="172" t="s">
        <v>2857</v>
      </c>
      <c r="I110" s="172" t="s">
        <v>21</v>
      </c>
      <c r="J110" s="172">
        <v>2</v>
      </c>
      <c r="K110" s="172" t="s">
        <v>2859</v>
      </c>
      <c r="L110" s="172" t="s">
        <v>2858</v>
      </c>
      <c r="M110" s="173">
        <v>44254</v>
      </c>
      <c r="N110" s="182" t="s">
        <v>2863</v>
      </c>
      <c r="O110" s="174">
        <v>185180</v>
      </c>
      <c r="P110" s="174" t="s">
        <v>1863</v>
      </c>
      <c r="Q110" s="174" t="s">
        <v>41</v>
      </c>
      <c r="R110" s="174">
        <v>1</v>
      </c>
      <c r="S110" s="174" t="s">
        <v>2862</v>
      </c>
      <c r="T110" s="174" t="s">
        <v>2861</v>
      </c>
      <c r="U110" s="175">
        <v>44254</v>
      </c>
      <c r="V110" s="182" t="s">
        <v>2865</v>
      </c>
      <c r="W110" s="172">
        <v>17500000</v>
      </c>
      <c r="X110" s="172" t="s">
        <v>2857</v>
      </c>
      <c r="Y110" s="172" t="s">
        <v>21</v>
      </c>
      <c r="Z110" s="172">
        <v>2</v>
      </c>
      <c r="AA110" s="172" t="s">
        <v>2864</v>
      </c>
      <c r="AB110" s="172" t="s">
        <v>2858</v>
      </c>
      <c r="AC110" s="173">
        <v>44254</v>
      </c>
      <c r="AD110" s="182" t="s">
        <v>2867</v>
      </c>
      <c r="AE110" s="180">
        <v>17500000</v>
      </c>
      <c r="AF110" s="180" t="s">
        <v>2857</v>
      </c>
      <c r="AG110" s="180" t="s">
        <v>21</v>
      </c>
      <c r="AH110" s="180">
        <v>2</v>
      </c>
      <c r="AI110" s="180" t="s">
        <v>2866</v>
      </c>
      <c r="AJ110" s="180" t="s">
        <v>2858</v>
      </c>
      <c r="AK110" s="181">
        <v>44254</v>
      </c>
      <c r="AL110" s="182" t="s">
        <v>4647</v>
      </c>
      <c r="AM110" s="172">
        <v>15509000</v>
      </c>
      <c r="AN110" s="172" t="s">
        <v>4644</v>
      </c>
      <c r="AO110" s="172" t="s">
        <v>59</v>
      </c>
      <c r="AP110" s="172">
        <v>3</v>
      </c>
      <c r="AQ110" s="172" t="s">
        <v>4646</v>
      </c>
      <c r="AR110" s="172" t="s">
        <v>4645</v>
      </c>
      <c r="AS110" s="173">
        <v>44377</v>
      </c>
      <c r="AT110" s="183" t="s">
        <v>1365</v>
      </c>
      <c r="AU110" s="180" t="s">
        <v>14</v>
      </c>
      <c r="AV110" s="180" t="s">
        <v>1362</v>
      </c>
      <c r="AW110" s="180" t="s">
        <v>14</v>
      </c>
      <c r="AX110" s="180" t="s">
        <v>14</v>
      </c>
      <c r="AY110" s="180" t="s">
        <v>1364</v>
      </c>
      <c r="AZ110" s="180" t="s">
        <v>1363</v>
      </c>
      <c r="BA110" s="181">
        <v>43767</v>
      </c>
      <c r="BB110" s="182" t="s">
        <v>149</v>
      </c>
      <c r="BC110" s="172" t="s">
        <v>14</v>
      </c>
      <c r="BD110" s="172" t="s">
        <v>14</v>
      </c>
      <c r="BE110" s="172" t="s">
        <v>14</v>
      </c>
      <c r="BF110" s="172" t="s">
        <v>14</v>
      </c>
      <c r="BG110" s="172" t="s">
        <v>148</v>
      </c>
      <c r="BH110" s="172">
        <v>0</v>
      </c>
      <c r="BI110" s="173">
        <v>43495</v>
      </c>
      <c r="BJ110" s="183" t="s">
        <v>6121</v>
      </c>
      <c r="BK110" s="183">
        <v>2803</v>
      </c>
      <c r="BL110" s="183" t="s">
        <v>6119</v>
      </c>
      <c r="BM110" s="183" t="s">
        <v>59</v>
      </c>
      <c r="BN110" s="183">
        <v>3</v>
      </c>
      <c r="BO110" s="183" t="s">
        <v>6120</v>
      </c>
      <c r="BP110" s="180" t="s">
        <v>694</v>
      </c>
      <c r="BQ110" s="184">
        <v>44521</v>
      </c>
      <c r="BR110" s="182" t="s">
        <v>1360</v>
      </c>
      <c r="BS110" s="176" t="s">
        <v>14</v>
      </c>
      <c r="BT110" s="176" t="s">
        <v>14</v>
      </c>
      <c r="BU110" s="176" t="s">
        <v>14</v>
      </c>
      <c r="BV110" s="176" t="s">
        <v>14</v>
      </c>
      <c r="BW110" s="176" t="s">
        <v>14</v>
      </c>
      <c r="BX110" s="176" t="s">
        <v>14</v>
      </c>
      <c r="BY110" s="173">
        <v>43767</v>
      </c>
      <c r="BZ110" s="183" t="s">
        <v>1361</v>
      </c>
      <c r="CA110" s="183" t="s">
        <v>14</v>
      </c>
      <c r="CB110" s="183" t="s">
        <v>14</v>
      </c>
      <c r="CC110" s="183" t="s">
        <v>14</v>
      </c>
      <c r="CD110" s="183" t="s">
        <v>14</v>
      </c>
      <c r="CE110" s="183" t="s">
        <v>14</v>
      </c>
      <c r="CF110" s="183" t="s">
        <v>14</v>
      </c>
      <c r="CG110" s="184">
        <v>43767</v>
      </c>
      <c r="CH110" s="182" t="s">
        <v>7848</v>
      </c>
      <c r="CI110" s="183" t="e">
        <v>#N/A</v>
      </c>
      <c r="CJ110" s="183" t="e">
        <v>#N/A</v>
      </c>
      <c r="CK110" s="183" t="e">
        <v>#N/A</v>
      </c>
      <c r="CL110" s="183" t="e">
        <v>#N/A</v>
      </c>
      <c r="CM110" s="183" t="e">
        <v>#N/A</v>
      </c>
      <c r="CN110" s="183" t="e">
        <v>#N/A</v>
      </c>
      <c r="CO110" s="185" t="e">
        <v>#N/A</v>
      </c>
      <c r="CP110" s="183" t="s">
        <v>2057</v>
      </c>
      <c r="CQ110" s="176" t="s">
        <v>14</v>
      </c>
      <c r="CR110" s="176" t="s">
        <v>2054</v>
      </c>
      <c r="CS110" s="176" t="s">
        <v>14</v>
      </c>
      <c r="CT110" s="176" t="s">
        <v>14</v>
      </c>
      <c r="CU110" s="176" t="s">
        <v>2056</v>
      </c>
      <c r="CV110" s="176" t="s">
        <v>2055</v>
      </c>
      <c r="CW110" s="173">
        <v>44064</v>
      </c>
      <c r="CX110" s="183" t="s">
        <v>4651</v>
      </c>
      <c r="CY110" s="180">
        <v>13400000</v>
      </c>
      <c r="CZ110" s="180" t="s">
        <v>4648</v>
      </c>
      <c r="DA110" s="180" t="s">
        <v>41</v>
      </c>
      <c r="DB110" s="180">
        <v>1</v>
      </c>
      <c r="DC110" s="180" t="s">
        <v>4650</v>
      </c>
      <c r="DD110" s="180" t="s">
        <v>4649</v>
      </c>
      <c r="DE110" s="186">
        <v>44377</v>
      </c>
      <c r="DF110" s="182" t="s">
        <v>4652</v>
      </c>
      <c r="DG110" s="172">
        <v>0</v>
      </c>
      <c r="DH110" s="176" t="s">
        <v>4648</v>
      </c>
      <c r="DI110" s="176" t="s">
        <v>41</v>
      </c>
      <c r="DJ110" s="176">
        <v>1</v>
      </c>
      <c r="DK110" s="176" t="s">
        <v>4650</v>
      </c>
      <c r="DL110" s="176" t="s">
        <v>4649</v>
      </c>
      <c r="DM110" s="173">
        <v>44377</v>
      </c>
      <c r="DN110" s="183" t="s">
        <v>4653</v>
      </c>
      <c r="DO110" s="180">
        <v>4100000</v>
      </c>
      <c r="DP110" s="183" t="s">
        <v>4648</v>
      </c>
      <c r="DQ110" s="183" t="s">
        <v>41</v>
      </c>
      <c r="DR110" s="183">
        <v>1</v>
      </c>
      <c r="DS110" s="183" t="s">
        <v>4650</v>
      </c>
      <c r="DT110" s="183" t="s">
        <v>4649</v>
      </c>
      <c r="DU110" s="184">
        <v>44377</v>
      </c>
      <c r="DV110" s="182" t="s">
        <v>4654</v>
      </c>
      <c r="DW110" s="172">
        <v>30000</v>
      </c>
      <c r="DX110" s="176" t="s">
        <v>4648</v>
      </c>
      <c r="DY110" s="176" t="s">
        <v>41</v>
      </c>
      <c r="DZ110" s="176">
        <v>1</v>
      </c>
      <c r="EA110" s="176" t="s">
        <v>4650</v>
      </c>
      <c r="EB110" s="176" t="s">
        <v>4649</v>
      </c>
      <c r="EC110" s="173">
        <v>44377</v>
      </c>
      <c r="ED110" s="183" t="s">
        <v>4655</v>
      </c>
      <c r="EE110" s="180">
        <v>7380000</v>
      </c>
      <c r="EF110" s="183" t="s">
        <v>4648</v>
      </c>
      <c r="EG110" s="183" t="s">
        <v>41</v>
      </c>
      <c r="EH110" s="183">
        <v>1</v>
      </c>
      <c r="EI110" s="183" t="s">
        <v>4650</v>
      </c>
      <c r="EJ110" s="183" t="s">
        <v>4649</v>
      </c>
      <c r="EK110" s="184">
        <v>44377</v>
      </c>
      <c r="EL110" s="182" t="s">
        <v>4656</v>
      </c>
      <c r="EM110" s="172">
        <v>5990000</v>
      </c>
      <c r="EN110" s="176" t="s">
        <v>4648</v>
      </c>
      <c r="EO110" s="176" t="s">
        <v>41</v>
      </c>
      <c r="EP110" s="176">
        <v>1</v>
      </c>
      <c r="EQ110" s="176" t="s">
        <v>4650</v>
      </c>
      <c r="ER110" s="176" t="s">
        <v>4649</v>
      </c>
      <c r="ES110" s="173">
        <v>44377</v>
      </c>
      <c r="ET110" s="183" t="s">
        <v>5154</v>
      </c>
      <c r="EU110" s="183">
        <v>2864</v>
      </c>
      <c r="EV110" s="183" t="s">
        <v>5150</v>
      </c>
      <c r="EW110" s="183" t="s">
        <v>59</v>
      </c>
      <c r="EX110" s="183">
        <v>3</v>
      </c>
      <c r="EY110" s="183" t="s">
        <v>5153</v>
      </c>
      <c r="EZ110" s="183" t="s">
        <v>694</v>
      </c>
      <c r="FA110" s="184">
        <v>44454</v>
      </c>
      <c r="FB110" s="182" t="s">
        <v>147</v>
      </c>
      <c r="FC110" s="176">
        <v>5</v>
      </c>
      <c r="FD110" s="176">
        <v>0</v>
      </c>
      <c r="FE110" s="176" t="s">
        <v>41</v>
      </c>
      <c r="FF110" s="176">
        <v>1</v>
      </c>
      <c r="FG110" s="176" t="s">
        <v>146</v>
      </c>
      <c r="FH110" s="176">
        <v>0</v>
      </c>
      <c r="FI110" s="173">
        <v>43495</v>
      </c>
      <c r="FJ110" s="182" t="s">
        <v>151</v>
      </c>
      <c r="FK110" s="183" t="s">
        <v>14</v>
      </c>
      <c r="FL110" s="183">
        <v>0</v>
      </c>
      <c r="FM110" s="183" t="s">
        <v>14</v>
      </c>
      <c r="FN110" s="183" t="s">
        <v>14</v>
      </c>
      <c r="FO110" s="183" t="s">
        <v>150</v>
      </c>
      <c r="FP110" s="180">
        <v>0</v>
      </c>
      <c r="FQ110" s="181">
        <v>43495</v>
      </c>
      <c r="FR110" s="182" t="s">
        <v>155</v>
      </c>
      <c r="FS110" s="176">
        <v>1160000</v>
      </c>
      <c r="FT110" s="176" t="s">
        <v>152</v>
      </c>
      <c r="FU110" s="176" t="s">
        <v>21</v>
      </c>
      <c r="FV110" s="176">
        <v>2</v>
      </c>
      <c r="FW110" s="176" t="s">
        <v>154</v>
      </c>
      <c r="FX110" s="176" t="s">
        <v>153</v>
      </c>
      <c r="FY110" s="173">
        <v>43495</v>
      </c>
      <c r="FZ110" s="183" t="s">
        <v>3468</v>
      </c>
      <c r="GA110" s="183">
        <v>1</v>
      </c>
      <c r="GB110" s="183" t="s">
        <v>3205</v>
      </c>
      <c r="GC110" s="183" t="s">
        <v>21</v>
      </c>
      <c r="GD110" s="183">
        <v>2</v>
      </c>
      <c r="GE110" s="183" t="s">
        <v>14</v>
      </c>
      <c r="GF110" s="183" t="s">
        <v>14</v>
      </c>
      <c r="GG110" s="184">
        <v>44349</v>
      </c>
      <c r="GH110" s="182" t="s">
        <v>3474</v>
      </c>
      <c r="GI110" s="176">
        <v>3</v>
      </c>
      <c r="GJ110" s="176" t="s">
        <v>3205</v>
      </c>
      <c r="GK110" s="176" t="s">
        <v>21</v>
      </c>
      <c r="GL110" s="176">
        <v>2</v>
      </c>
      <c r="GM110" s="176" t="s">
        <v>14</v>
      </c>
      <c r="GN110" s="176" t="s">
        <v>14</v>
      </c>
      <c r="GO110" s="173">
        <v>44349</v>
      </c>
      <c r="GP110" s="183" t="s">
        <v>3469</v>
      </c>
      <c r="GQ110" s="183">
        <v>2</v>
      </c>
      <c r="GR110" s="183" t="s">
        <v>3205</v>
      </c>
      <c r="GS110" s="183" t="s">
        <v>21</v>
      </c>
      <c r="GT110" s="183">
        <v>2</v>
      </c>
      <c r="GU110" s="183" t="s">
        <v>14</v>
      </c>
      <c r="GV110" s="183" t="s">
        <v>14</v>
      </c>
      <c r="GW110" s="184">
        <v>44349</v>
      </c>
      <c r="GX110" s="182" t="s">
        <v>3475</v>
      </c>
      <c r="GY110" s="176">
        <v>3</v>
      </c>
      <c r="GZ110" s="176" t="s">
        <v>3205</v>
      </c>
      <c r="HA110" s="176" t="s">
        <v>21</v>
      </c>
      <c r="HB110" s="176">
        <v>2</v>
      </c>
      <c r="HC110" s="176" t="s">
        <v>14</v>
      </c>
      <c r="HD110" s="176" t="s">
        <v>14</v>
      </c>
      <c r="HE110" s="173">
        <v>44349</v>
      </c>
      <c r="HF110" s="183" t="s">
        <v>3467</v>
      </c>
      <c r="HG110" s="183">
        <v>2</v>
      </c>
      <c r="HH110" s="183" t="s">
        <v>3205</v>
      </c>
      <c r="HI110" s="183" t="s">
        <v>21</v>
      </c>
      <c r="HJ110" s="183">
        <v>2</v>
      </c>
      <c r="HK110" s="183" t="s">
        <v>14</v>
      </c>
      <c r="HL110" s="183" t="s">
        <v>14</v>
      </c>
      <c r="HM110" s="184">
        <v>44349</v>
      </c>
      <c r="HN110" s="182" t="s">
        <v>3473</v>
      </c>
      <c r="HO110" s="176">
        <v>3</v>
      </c>
      <c r="HP110" s="176" t="s">
        <v>3205</v>
      </c>
      <c r="HQ110" s="176" t="s">
        <v>21</v>
      </c>
      <c r="HR110" s="176">
        <v>2</v>
      </c>
      <c r="HS110" s="176" t="s">
        <v>14</v>
      </c>
      <c r="HT110" s="176" t="s">
        <v>14</v>
      </c>
      <c r="HU110" s="173">
        <v>44349</v>
      </c>
      <c r="HV110" s="183" t="s">
        <v>3470</v>
      </c>
      <c r="HW110" s="183">
        <v>3</v>
      </c>
      <c r="HX110" s="183" t="s">
        <v>3205</v>
      </c>
      <c r="HY110" s="183" t="s">
        <v>21</v>
      </c>
      <c r="HZ110" s="183">
        <v>2</v>
      </c>
      <c r="IA110" s="183" t="s">
        <v>14</v>
      </c>
      <c r="IB110" s="183" t="s">
        <v>14</v>
      </c>
      <c r="IC110" s="184">
        <v>44349</v>
      </c>
      <c r="ID110" s="182" t="s">
        <v>3472</v>
      </c>
      <c r="IE110" s="176">
        <v>2</v>
      </c>
      <c r="IF110" s="176" t="s">
        <v>3205</v>
      </c>
      <c r="IG110" s="176" t="s">
        <v>21</v>
      </c>
      <c r="IH110" s="176">
        <v>2</v>
      </c>
      <c r="II110" s="176" t="s">
        <v>14</v>
      </c>
      <c r="IJ110" s="176" t="s">
        <v>14</v>
      </c>
      <c r="IK110" s="173">
        <v>44349</v>
      </c>
      <c r="IL110" s="183" t="s">
        <v>3471</v>
      </c>
      <c r="IM110" s="183">
        <v>3</v>
      </c>
      <c r="IN110" s="183" t="s">
        <v>3205</v>
      </c>
      <c r="IO110" s="183" t="s">
        <v>21</v>
      </c>
      <c r="IP110" s="183">
        <v>2</v>
      </c>
      <c r="IQ110" s="183" t="s">
        <v>14</v>
      </c>
      <c r="IR110" s="183" t="s">
        <v>14</v>
      </c>
      <c r="IS110" s="184">
        <v>44349</v>
      </c>
    </row>
    <row r="111" spans="1:253" s="276" customFormat="1" ht="12.75" customHeight="1" x14ac:dyDescent="0.25">
      <c r="A111" s="276" t="s">
        <v>2357</v>
      </c>
      <c r="B111" s="276" t="s">
        <v>7420</v>
      </c>
      <c r="C111" s="276" t="s">
        <v>2358</v>
      </c>
      <c r="D111" s="276" t="s">
        <v>677</v>
      </c>
      <c r="E111" s="276" t="s">
        <v>7107</v>
      </c>
      <c r="F111" s="276" t="s">
        <v>3006</v>
      </c>
      <c r="G111" s="171">
        <v>16797000</v>
      </c>
      <c r="H111" s="172" t="s">
        <v>3003</v>
      </c>
      <c r="I111" s="172" t="s">
        <v>21</v>
      </c>
      <c r="J111" s="172">
        <v>2</v>
      </c>
      <c r="K111" s="172" t="s">
        <v>3005</v>
      </c>
      <c r="L111" s="172" t="s">
        <v>3004</v>
      </c>
      <c r="M111" s="173">
        <v>44281</v>
      </c>
      <c r="N111" s="182" t="s">
        <v>2372</v>
      </c>
      <c r="O111" s="174">
        <v>1259200</v>
      </c>
      <c r="P111" s="174" t="s">
        <v>2093</v>
      </c>
      <c r="Q111" s="174" t="s">
        <v>41</v>
      </c>
      <c r="R111" s="174">
        <v>1</v>
      </c>
      <c r="S111" s="174" t="s">
        <v>2371</v>
      </c>
      <c r="T111" s="174" t="s">
        <v>2370</v>
      </c>
      <c r="U111" s="175">
        <v>44187</v>
      </c>
      <c r="V111" s="182" t="s">
        <v>3007</v>
      </c>
      <c r="W111" s="172">
        <v>16797000</v>
      </c>
      <c r="X111" s="172" t="s">
        <v>3003</v>
      </c>
      <c r="Y111" s="172" t="s">
        <v>21</v>
      </c>
      <c r="Z111" s="172">
        <v>2</v>
      </c>
      <c r="AA111" s="172" t="s">
        <v>3005</v>
      </c>
      <c r="AB111" s="172" t="s">
        <v>3004</v>
      </c>
      <c r="AC111" s="173">
        <v>44281</v>
      </c>
      <c r="AD111" s="182" t="s">
        <v>2377</v>
      </c>
      <c r="AE111" s="180">
        <v>7607000</v>
      </c>
      <c r="AF111" s="180" t="s">
        <v>2364</v>
      </c>
      <c r="AG111" s="180" t="s">
        <v>59</v>
      </c>
      <c r="AH111" s="180">
        <v>3</v>
      </c>
      <c r="AI111" s="180" t="s">
        <v>2376</v>
      </c>
      <c r="AJ111" s="180" t="s">
        <v>2375</v>
      </c>
      <c r="AK111" s="181">
        <v>44187</v>
      </c>
      <c r="AL111" s="182" t="s">
        <v>6430</v>
      </c>
      <c r="AM111" s="172">
        <v>1043000</v>
      </c>
      <c r="AN111" s="172" t="s">
        <v>6427</v>
      </c>
      <c r="AO111" s="172" t="s">
        <v>41</v>
      </c>
      <c r="AP111" s="172">
        <v>1</v>
      </c>
      <c r="AQ111" s="172" t="s">
        <v>6429</v>
      </c>
      <c r="AR111" s="172" t="s">
        <v>6428</v>
      </c>
      <c r="AS111" s="173">
        <v>44522</v>
      </c>
      <c r="AT111" s="183" t="s">
        <v>2369</v>
      </c>
      <c r="AU111" s="180" t="s">
        <v>14</v>
      </c>
      <c r="AV111" s="180" t="s">
        <v>14</v>
      </c>
      <c r="AW111" s="180" t="s">
        <v>59</v>
      </c>
      <c r="AX111" s="180">
        <v>3</v>
      </c>
      <c r="AY111" s="180" t="s">
        <v>14</v>
      </c>
      <c r="AZ111" s="180" t="s">
        <v>14</v>
      </c>
      <c r="BA111" s="181">
        <v>44187</v>
      </c>
      <c r="BB111" s="182" t="s">
        <v>2368</v>
      </c>
      <c r="BC111" s="172" t="s">
        <v>14</v>
      </c>
      <c r="BD111" s="172" t="s">
        <v>14</v>
      </c>
      <c r="BE111" s="172" t="s">
        <v>59</v>
      </c>
      <c r="BF111" s="172">
        <v>3</v>
      </c>
      <c r="BG111" s="172" t="s">
        <v>14</v>
      </c>
      <c r="BH111" s="172" t="s">
        <v>14</v>
      </c>
      <c r="BI111" s="173">
        <v>44187</v>
      </c>
      <c r="BJ111" s="183" t="s">
        <v>6431</v>
      </c>
      <c r="BK111" s="183">
        <v>145</v>
      </c>
      <c r="BL111" s="183" t="s">
        <v>5816</v>
      </c>
      <c r="BM111" s="183" t="s">
        <v>41</v>
      </c>
      <c r="BN111" s="183">
        <v>1</v>
      </c>
      <c r="BO111" s="183" t="s">
        <v>5817</v>
      </c>
      <c r="BP111" s="180" t="s">
        <v>3009</v>
      </c>
      <c r="BQ111" s="184">
        <v>44522</v>
      </c>
      <c r="BR111" s="182" t="s">
        <v>2359</v>
      </c>
      <c r="BS111" s="176" t="s">
        <v>14</v>
      </c>
      <c r="BT111" s="176" t="s">
        <v>14</v>
      </c>
      <c r="BU111" s="176" t="s">
        <v>59</v>
      </c>
      <c r="BV111" s="176">
        <v>3</v>
      </c>
      <c r="BW111" s="176" t="s">
        <v>14</v>
      </c>
      <c r="BX111" s="176" t="s">
        <v>14</v>
      </c>
      <c r="BY111" s="173">
        <v>44187</v>
      </c>
      <c r="BZ111" s="183" t="s">
        <v>2360</v>
      </c>
      <c r="CA111" s="183" t="s">
        <v>14</v>
      </c>
      <c r="CB111" s="183" t="s">
        <v>14</v>
      </c>
      <c r="CC111" s="183" t="s">
        <v>59</v>
      </c>
      <c r="CD111" s="183">
        <v>3</v>
      </c>
      <c r="CE111" s="183" t="s">
        <v>14</v>
      </c>
      <c r="CF111" s="183" t="s">
        <v>14</v>
      </c>
      <c r="CG111" s="184">
        <v>44187</v>
      </c>
      <c r="CH111" s="182" t="s">
        <v>7849</v>
      </c>
      <c r="CI111" s="183" t="e">
        <v>#N/A</v>
      </c>
      <c r="CJ111" s="183" t="e">
        <v>#N/A</v>
      </c>
      <c r="CK111" s="183" t="e">
        <v>#N/A</v>
      </c>
      <c r="CL111" s="183" t="e">
        <v>#N/A</v>
      </c>
      <c r="CM111" s="183" t="e">
        <v>#N/A</v>
      </c>
      <c r="CN111" s="183" t="e">
        <v>#N/A</v>
      </c>
      <c r="CO111" s="185" t="e">
        <v>#N/A</v>
      </c>
      <c r="CP111" s="183" t="s">
        <v>2363</v>
      </c>
      <c r="CQ111" s="176" t="s">
        <v>14</v>
      </c>
      <c r="CR111" s="176" t="s">
        <v>14</v>
      </c>
      <c r="CS111" s="176" t="s">
        <v>59</v>
      </c>
      <c r="CT111" s="176">
        <v>3</v>
      </c>
      <c r="CU111" s="176" t="s">
        <v>14</v>
      </c>
      <c r="CV111" s="176" t="s">
        <v>14</v>
      </c>
      <c r="CW111" s="173">
        <v>44187</v>
      </c>
      <c r="CX111" s="183" t="s">
        <v>2380</v>
      </c>
      <c r="CY111" s="180">
        <v>6400000</v>
      </c>
      <c r="CZ111" s="180" t="s">
        <v>2364</v>
      </c>
      <c r="DA111" s="180" t="s">
        <v>59</v>
      </c>
      <c r="DB111" s="180">
        <v>3</v>
      </c>
      <c r="DC111" s="180" t="s">
        <v>2366</v>
      </c>
      <c r="DD111" s="180" t="s">
        <v>2365</v>
      </c>
      <c r="DE111" s="186">
        <v>44187</v>
      </c>
      <c r="DF111" s="182" t="s">
        <v>2373</v>
      </c>
      <c r="DG111" s="172">
        <v>9175000</v>
      </c>
      <c r="DH111" s="176" t="s">
        <v>2364</v>
      </c>
      <c r="DI111" s="176" t="s">
        <v>59</v>
      </c>
      <c r="DJ111" s="176">
        <v>3</v>
      </c>
      <c r="DK111" s="176" t="s">
        <v>2366</v>
      </c>
      <c r="DL111" s="176" t="s">
        <v>2365</v>
      </c>
      <c r="DM111" s="173">
        <v>44187</v>
      </c>
      <c r="DN111" s="183" t="s">
        <v>2382</v>
      </c>
      <c r="DO111" s="180">
        <v>1207000</v>
      </c>
      <c r="DP111" s="183" t="s">
        <v>2364</v>
      </c>
      <c r="DQ111" s="183" t="s">
        <v>59</v>
      </c>
      <c r="DR111" s="183">
        <v>3</v>
      </c>
      <c r="DS111" s="183" t="s">
        <v>2366</v>
      </c>
      <c r="DT111" s="183" t="s">
        <v>2365</v>
      </c>
      <c r="DU111" s="184">
        <v>44187</v>
      </c>
      <c r="DV111" s="182" t="s">
        <v>2374</v>
      </c>
      <c r="DW111" s="172">
        <v>4736000</v>
      </c>
      <c r="DX111" s="176" t="s">
        <v>2364</v>
      </c>
      <c r="DY111" s="176" t="s">
        <v>59</v>
      </c>
      <c r="DZ111" s="176">
        <v>3</v>
      </c>
      <c r="EA111" s="176" t="s">
        <v>2366</v>
      </c>
      <c r="EB111" s="176" t="s">
        <v>2365</v>
      </c>
      <c r="EC111" s="173">
        <v>44187</v>
      </c>
      <c r="ED111" s="183" t="s">
        <v>2381</v>
      </c>
      <c r="EE111" s="180">
        <v>1472000</v>
      </c>
      <c r="EF111" s="183" t="s">
        <v>2364</v>
      </c>
      <c r="EG111" s="183" t="s">
        <v>59</v>
      </c>
      <c r="EH111" s="183">
        <v>3</v>
      </c>
      <c r="EI111" s="183" t="s">
        <v>2366</v>
      </c>
      <c r="EJ111" s="183" t="s">
        <v>2365</v>
      </c>
      <c r="EK111" s="184">
        <v>44187</v>
      </c>
      <c r="EL111" s="182" t="s">
        <v>2367</v>
      </c>
      <c r="EM111" s="172">
        <v>192000</v>
      </c>
      <c r="EN111" s="176" t="s">
        <v>2364</v>
      </c>
      <c r="EO111" s="176" t="s">
        <v>59</v>
      </c>
      <c r="EP111" s="176">
        <v>3</v>
      </c>
      <c r="EQ111" s="176" t="s">
        <v>2366</v>
      </c>
      <c r="ER111" s="176" t="s">
        <v>2365</v>
      </c>
      <c r="ES111" s="173">
        <v>44187</v>
      </c>
      <c r="ET111" s="183" t="s">
        <v>3011</v>
      </c>
      <c r="EU111" s="183">
        <v>221</v>
      </c>
      <c r="EV111" s="183" t="s">
        <v>3008</v>
      </c>
      <c r="EW111" s="183" t="s">
        <v>59</v>
      </c>
      <c r="EX111" s="183">
        <v>3</v>
      </c>
      <c r="EY111" s="183" t="s">
        <v>3010</v>
      </c>
      <c r="EZ111" s="183" t="s">
        <v>3009</v>
      </c>
      <c r="FA111" s="184">
        <v>44281</v>
      </c>
      <c r="FB111" s="182" t="s">
        <v>2362</v>
      </c>
      <c r="FC111" s="176">
        <v>5</v>
      </c>
      <c r="FD111" s="176" t="s">
        <v>14</v>
      </c>
      <c r="FE111" s="176" t="s">
        <v>41</v>
      </c>
      <c r="FF111" s="176">
        <v>1</v>
      </c>
      <c r="FG111" s="176" t="s">
        <v>2361</v>
      </c>
      <c r="FH111" s="176" t="s">
        <v>14</v>
      </c>
      <c r="FI111" s="173">
        <v>44187</v>
      </c>
      <c r="FJ111" s="182" t="s">
        <v>2378</v>
      </c>
      <c r="FK111" s="183" t="s">
        <v>14</v>
      </c>
      <c r="FL111" s="183" t="s">
        <v>14</v>
      </c>
      <c r="FM111" s="183" t="s">
        <v>59</v>
      </c>
      <c r="FN111" s="183">
        <v>3</v>
      </c>
      <c r="FO111" s="183" t="s">
        <v>14</v>
      </c>
      <c r="FP111" s="180" t="s">
        <v>14</v>
      </c>
      <c r="FQ111" s="181">
        <v>44187</v>
      </c>
      <c r="FR111" s="182" t="s">
        <v>2379</v>
      </c>
      <c r="FS111" s="176" t="s">
        <v>14</v>
      </c>
      <c r="FT111" s="176" t="s">
        <v>14</v>
      </c>
      <c r="FU111" s="176" t="s">
        <v>59</v>
      </c>
      <c r="FV111" s="176">
        <v>3</v>
      </c>
      <c r="FW111" s="176" t="s">
        <v>14</v>
      </c>
      <c r="FX111" s="176" t="s">
        <v>14</v>
      </c>
      <c r="FY111" s="173">
        <v>44187</v>
      </c>
      <c r="FZ111" s="183" t="s">
        <v>4111</v>
      </c>
      <c r="GA111" s="183">
        <v>1</v>
      </c>
      <c r="GB111" s="183" t="s">
        <v>3205</v>
      </c>
      <c r="GC111" s="183" t="s">
        <v>21</v>
      </c>
      <c r="GD111" s="183">
        <v>2</v>
      </c>
      <c r="GE111" s="183" t="s">
        <v>14</v>
      </c>
      <c r="GF111" s="183" t="s">
        <v>14</v>
      </c>
      <c r="GG111" s="184">
        <v>44357</v>
      </c>
      <c r="GH111" s="182" t="s">
        <v>4117</v>
      </c>
      <c r="GI111" s="176">
        <v>3</v>
      </c>
      <c r="GJ111" s="176" t="s">
        <v>3205</v>
      </c>
      <c r="GK111" s="176" t="s">
        <v>21</v>
      </c>
      <c r="GL111" s="176">
        <v>2</v>
      </c>
      <c r="GM111" s="176" t="s">
        <v>14</v>
      </c>
      <c r="GN111" s="176" t="s">
        <v>14</v>
      </c>
      <c r="GO111" s="173">
        <v>44357</v>
      </c>
      <c r="GP111" s="183" t="s">
        <v>4112</v>
      </c>
      <c r="GQ111" s="183">
        <v>1</v>
      </c>
      <c r="GR111" s="183" t="s">
        <v>3205</v>
      </c>
      <c r="GS111" s="183" t="s">
        <v>21</v>
      </c>
      <c r="GT111" s="183">
        <v>2</v>
      </c>
      <c r="GU111" s="183" t="s">
        <v>14</v>
      </c>
      <c r="GV111" s="183" t="s">
        <v>14</v>
      </c>
      <c r="GW111" s="184">
        <v>44357</v>
      </c>
      <c r="GX111" s="182" t="s">
        <v>4118</v>
      </c>
      <c r="GY111" s="176">
        <v>0</v>
      </c>
      <c r="GZ111" s="176" t="s">
        <v>3205</v>
      </c>
      <c r="HA111" s="176" t="s">
        <v>21</v>
      </c>
      <c r="HB111" s="176">
        <v>2</v>
      </c>
      <c r="HC111" s="176" t="s">
        <v>14</v>
      </c>
      <c r="HD111" s="176" t="s">
        <v>14</v>
      </c>
      <c r="HE111" s="173">
        <v>44357</v>
      </c>
      <c r="HF111" s="183" t="s">
        <v>4110</v>
      </c>
      <c r="HG111" s="183">
        <v>0</v>
      </c>
      <c r="HH111" s="183" t="s">
        <v>3205</v>
      </c>
      <c r="HI111" s="183" t="s">
        <v>21</v>
      </c>
      <c r="HJ111" s="183">
        <v>2</v>
      </c>
      <c r="HK111" s="183" t="s">
        <v>14</v>
      </c>
      <c r="HL111" s="183" t="s">
        <v>14</v>
      </c>
      <c r="HM111" s="184">
        <v>44357</v>
      </c>
      <c r="HN111" s="182" t="s">
        <v>4116</v>
      </c>
      <c r="HO111" s="176">
        <v>2</v>
      </c>
      <c r="HP111" s="176" t="s">
        <v>3205</v>
      </c>
      <c r="HQ111" s="176" t="s">
        <v>21</v>
      </c>
      <c r="HR111" s="176">
        <v>2</v>
      </c>
      <c r="HS111" s="176" t="s">
        <v>14</v>
      </c>
      <c r="HT111" s="176" t="s">
        <v>14</v>
      </c>
      <c r="HU111" s="173">
        <v>44357</v>
      </c>
      <c r="HV111" s="183" t="s">
        <v>4113</v>
      </c>
      <c r="HW111" s="183">
        <v>3</v>
      </c>
      <c r="HX111" s="183" t="s">
        <v>3205</v>
      </c>
      <c r="HY111" s="183" t="s">
        <v>21</v>
      </c>
      <c r="HZ111" s="183">
        <v>2</v>
      </c>
      <c r="IA111" s="183" t="s">
        <v>14</v>
      </c>
      <c r="IB111" s="183" t="s">
        <v>14</v>
      </c>
      <c r="IC111" s="184">
        <v>44357</v>
      </c>
      <c r="ID111" s="182" t="s">
        <v>4115</v>
      </c>
      <c r="IE111" s="176">
        <v>2</v>
      </c>
      <c r="IF111" s="176" t="s">
        <v>3205</v>
      </c>
      <c r="IG111" s="176" t="s">
        <v>21</v>
      </c>
      <c r="IH111" s="176">
        <v>2</v>
      </c>
      <c r="II111" s="176" t="s">
        <v>14</v>
      </c>
      <c r="IJ111" s="176" t="s">
        <v>14</v>
      </c>
      <c r="IK111" s="173">
        <v>44357</v>
      </c>
      <c r="IL111" s="183" t="s">
        <v>4114</v>
      </c>
      <c r="IM111" s="183">
        <v>3</v>
      </c>
      <c r="IN111" s="183" t="s">
        <v>3205</v>
      </c>
      <c r="IO111" s="183" t="s">
        <v>21</v>
      </c>
      <c r="IP111" s="183">
        <v>2</v>
      </c>
      <c r="IQ111" s="183" t="s">
        <v>14</v>
      </c>
      <c r="IR111" s="183" t="s">
        <v>14</v>
      </c>
      <c r="IS111" s="184">
        <v>44357</v>
      </c>
    </row>
    <row r="112" spans="1:253" s="276" customFormat="1" ht="12.75" customHeight="1" x14ac:dyDescent="0.25">
      <c r="A112" s="276" t="s">
        <v>675</v>
      </c>
      <c r="B112" s="276" t="s">
        <v>7405</v>
      </c>
      <c r="C112" s="276" t="s">
        <v>676</v>
      </c>
      <c r="D112" s="276" t="s">
        <v>677</v>
      </c>
      <c r="E112" s="276" t="s">
        <v>7107</v>
      </c>
      <c r="F112" s="276" t="s">
        <v>3019</v>
      </c>
      <c r="G112" s="171">
        <v>16797000</v>
      </c>
      <c r="H112" s="172" t="s">
        <v>3003</v>
      </c>
      <c r="I112" s="172" t="s">
        <v>21</v>
      </c>
      <c r="J112" s="172">
        <v>2</v>
      </c>
      <c r="K112" s="172" t="s">
        <v>3005</v>
      </c>
      <c r="L112" s="172" t="s">
        <v>3004</v>
      </c>
      <c r="M112" s="173">
        <v>44281</v>
      </c>
      <c r="N112" s="182" t="s">
        <v>688</v>
      </c>
      <c r="O112" s="174">
        <v>19915</v>
      </c>
      <c r="P112" s="174" t="s">
        <v>685</v>
      </c>
      <c r="Q112" s="174" t="s">
        <v>21</v>
      </c>
      <c r="R112" s="174">
        <v>2</v>
      </c>
      <c r="S112" s="174" t="s">
        <v>687</v>
      </c>
      <c r="T112" s="174" t="s">
        <v>686</v>
      </c>
      <c r="U112" s="175">
        <v>43511</v>
      </c>
      <c r="V112" s="182" t="s">
        <v>3021</v>
      </c>
      <c r="W112" s="172">
        <v>686000</v>
      </c>
      <c r="X112" s="172" t="s">
        <v>3003</v>
      </c>
      <c r="Y112" s="172" t="s">
        <v>59</v>
      </c>
      <c r="Z112" s="172">
        <v>3</v>
      </c>
      <c r="AA112" s="172" t="s">
        <v>3020</v>
      </c>
      <c r="AB112" s="172" t="s">
        <v>3004</v>
      </c>
      <c r="AC112" s="173">
        <v>44281</v>
      </c>
      <c r="AD112" s="182" t="s">
        <v>3023</v>
      </c>
      <c r="AE112" s="180">
        <v>686000</v>
      </c>
      <c r="AF112" s="180" t="s">
        <v>3003</v>
      </c>
      <c r="AG112" s="180" t="s">
        <v>59</v>
      </c>
      <c r="AH112" s="180">
        <v>3</v>
      </c>
      <c r="AI112" s="180" t="s">
        <v>3022</v>
      </c>
      <c r="AJ112" s="180" t="s">
        <v>3004</v>
      </c>
      <c r="AK112" s="181">
        <v>44281</v>
      </c>
      <c r="AL112" s="182" t="s">
        <v>3025</v>
      </c>
      <c r="AM112" s="172">
        <v>413000</v>
      </c>
      <c r="AN112" s="172" t="s">
        <v>2996</v>
      </c>
      <c r="AO112" s="172" t="s">
        <v>59</v>
      </c>
      <c r="AP112" s="172">
        <v>3</v>
      </c>
      <c r="AQ112" s="172" t="s">
        <v>3024</v>
      </c>
      <c r="AR112" s="172" t="s">
        <v>3013</v>
      </c>
      <c r="AS112" s="173">
        <v>44281</v>
      </c>
      <c r="AT112" s="183" t="s">
        <v>684</v>
      </c>
      <c r="AU112" s="180" t="s">
        <v>14</v>
      </c>
      <c r="AV112" s="180">
        <v>0</v>
      </c>
      <c r="AW112" s="180" t="s">
        <v>21</v>
      </c>
      <c r="AX112" s="180">
        <v>2</v>
      </c>
      <c r="AY112" s="180" t="s">
        <v>15</v>
      </c>
      <c r="AZ112" s="180">
        <v>0</v>
      </c>
      <c r="BA112" s="181">
        <v>43511</v>
      </c>
      <c r="BB112" s="182" t="s">
        <v>683</v>
      </c>
      <c r="BC112" s="172" t="s">
        <v>14</v>
      </c>
      <c r="BD112" s="172">
        <v>0</v>
      </c>
      <c r="BE112" s="172" t="s">
        <v>21</v>
      </c>
      <c r="BF112" s="172">
        <v>2</v>
      </c>
      <c r="BG112" s="172" t="s">
        <v>15</v>
      </c>
      <c r="BH112" s="172">
        <v>0</v>
      </c>
      <c r="BI112" s="173">
        <v>43511</v>
      </c>
      <c r="BJ112" s="183" t="s">
        <v>3027</v>
      </c>
      <c r="BK112" s="183">
        <v>71</v>
      </c>
      <c r="BL112" s="183" t="s">
        <v>3008</v>
      </c>
      <c r="BM112" s="183" t="s">
        <v>59</v>
      </c>
      <c r="BN112" s="183">
        <v>3</v>
      </c>
      <c r="BO112" s="183" t="s">
        <v>3026</v>
      </c>
      <c r="BP112" s="180" t="s">
        <v>694</v>
      </c>
      <c r="BQ112" s="184">
        <v>44281</v>
      </c>
      <c r="BR112" s="182" t="s">
        <v>678</v>
      </c>
      <c r="BS112" s="176" t="s">
        <v>14</v>
      </c>
      <c r="BT112" s="176">
        <v>0</v>
      </c>
      <c r="BU112" s="176" t="s">
        <v>21</v>
      </c>
      <c r="BV112" s="176">
        <v>2</v>
      </c>
      <c r="BW112" s="176" t="s">
        <v>15</v>
      </c>
      <c r="BX112" s="176">
        <v>0</v>
      </c>
      <c r="BY112" s="173">
        <v>43511</v>
      </c>
      <c r="BZ112" s="183" t="s">
        <v>679</v>
      </c>
      <c r="CA112" s="183" t="s">
        <v>14</v>
      </c>
      <c r="CB112" s="183">
        <v>0</v>
      </c>
      <c r="CC112" s="183" t="s">
        <v>14</v>
      </c>
      <c r="CD112" s="183" t="s">
        <v>14</v>
      </c>
      <c r="CE112" s="183" t="s">
        <v>15</v>
      </c>
      <c r="CF112" s="183">
        <v>0</v>
      </c>
      <c r="CG112" s="184">
        <v>43511</v>
      </c>
      <c r="CH112" s="182" t="s">
        <v>7850</v>
      </c>
      <c r="CI112" s="183" t="e">
        <v>#N/A</v>
      </c>
      <c r="CJ112" s="183" t="e">
        <v>#N/A</v>
      </c>
      <c r="CK112" s="183" t="e">
        <v>#N/A</v>
      </c>
      <c r="CL112" s="183" t="e">
        <v>#N/A</v>
      </c>
      <c r="CM112" s="183" t="e">
        <v>#N/A</v>
      </c>
      <c r="CN112" s="183" t="e">
        <v>#N/A</v>
      </c>
      <c r="CO112" s="185" t="e">
        <v>#N/A</v>
      </c>
      <c r="CP112" s="183" t="s">
        <v>682</v>
      </c>
      <c r="CQ112" s="176" t="s">
        <v>14</v>
      </c>
      <c r="CR112" s="176">
        <v>0</v>
      </c>
      <c r="CS112" s="176" t="s">
        <v>21</v>
      </c>
      <c r="CT112" s="176">
        <v>2</v>
      </c>
      <c r="CU112" s="176" t="s">
        <v>15</v>
      </c>
      <c r="CV112" s="176">
        <v>0</v>
      </c>
      <c r="CW112" s="173">
        <v>43511</v>
      </c>
      <c r="CX112" s="183" t="s">
        <v>2157</v>
      </c>
      <c r="CY112" s="180">
        <v>367000</v>
      </c>
      <c r="CZ112" s="180" t="s">
        <v>2039</v>
      </c>
      <c r="DA112" s="180" t="s">
        <v>59</v>
      </c>
      <c r="DB112" s="180">
        <v>3</v>
      </c>
      <c r="DC112" s="180" t="s">
        <v>2153</v>
      </c>
      <c r="DD112" s="180" t="s">
        <v>1729</v>
      </c>
      <c r="DE112" s="186">
        <v>44119</v>
      </c>
      <c r="DF112" s="182" t="s">
        <v>2155</v>
      </c>
      <c r="DG112" s="172">
        <v>0</v>
      </c>
      <c r="DH112" s="176" t="s">
        <v>2039</v>
      </c>
      <c r="DI112" s="176" t="s">
        <v>59</v>
      </c>
      <c r="DJ112" s="176">
        <v>3</v>
      </c>
      <c r="DK112" s="176" t="s">
        <v>2153</v>
      </c>
      <c r="DL112" s="176" t="s">
        <v>1729</v>
      </c>
      <c r="DM112" s="173">
        <v>44119</v>
      </c>
      <c r="DN112" s="183" t="s">
        <v>2159</v>
      </c>
      <c r="DO112" s="180">
        <v>318000</v>
      </c>
      <c r="DP112" s="183" t="s">
        <v>2039</v>
      </c>
      <c r="DQ112" s="183" t="s">
        <v>59</v>
      </c>
      <c r="DR112" s="183">
        <v>3</v>
      </c>
      <c r="DS112" s="183" t="s">
        <v>2153</v>
      </c>
      <c r="DT112" s="183" t="s">
        <v>1729</v>
      </c>
      <c r="DU112" s="184">
        <v>44119</v>
      </c>
      <c r="DV112" s="182" t="s">
        <v>2156</v>
      </c>
      <c r="DW112" s="172">
        <v>98000</v>
      </c>
      <c r="DX112" s="176" t="s">
        <v>2039</v>
      </c>
      <c r="DY112" s="176" t="s">
        <v>59</v>
      </c>
      <c r="DZ112" s="176">
        <v>3</v>
      </c>
      <c r="EA112" s="176" t="s">
        <v>2153</v>
      </c>
      <c r="EB112" s="176" t="s">
        <v>1729</v>
      </c>
      <c r="EC112" s="173">
        <v>44119</v>
      </c>
      <c r="ED112" s="183" t="s">
        <v>2158</v>
      </c>
      <c r="EE112" s="180">
        <v>147000</v>
      </c>
      <c r="EF112" s="183" t="s">
        <v>2039</v>
      </c>
      <c r="EG112" s="183" t="s">
        <v>59</v>
      </c>
      <c r="EH112" s="183">
        <v>3</v>
      </c>
      <c r="EI112" s="183" t="s">
        <v>2153</v>
      </c>
      <c r="EJ112" s="183" t="s">
        <v>1729</v>
      </c>
      <c r="EK112" s="184">
        <v>44119</v>
      </c>
      <c r="EL112" s="182" t="s">
        <v>2154</v>
      </c>
      <c r="EM112" s="172">
        <v>122000</v>
      </c>
      <c r="EN112" s="176" t="s">
        <v>2039</v>
      </c>
      <c r="EO112" s="176" t="s">
        <v>59</v>
      </c>
      <c r="EP112" s="176">
        <v>3</v>
      </c>
      <c r="EQ112" s="176" t="s">
        <v>2153</v>
      </c>
      <c r="ER112" s="176" t="s">
        <v>1729</v>
      </c>
      <c r="ES112" s="173">
        <v>44119</v>
      </c>
      <c r="ET112" s="183" t="s">
        <v>3028</v>
      </c>
      <c r="EU112" s="183">
        <v>221</v>
      </c>
      <c r="EV112" s="183" t="s">
        <v>3008</v>
      </c>
      <c r="EW112" s="183" t="s">
        <v>59</v>
      </c>
      <c r="EX112" s="183">
        <v>3</v>
      </c>
      <c r="EY112" s="183" t="s">
        <v>3010</v>
      </c>
      <c r="EZ112" s="183" t="s">
        <v>3009</v>
      </c>
      <c r="FA112" s="184">
        <v>44281</v>
      </c>
      <c r="FB112" s="182" t="s">
        <v>681</v>
      </c>
      <c r="FC112" s="176">
        <v>5</v>
      </c>
      <c r="FD112" s="176">
        <v>0</v>
      </c>
      <c r="FE112" s="176" t="s">
        <v>21</v>
      </c>
      <c r="FF112" s="176">
        <v>2</v>
      </c>
      <c r="FG112" s="176" t="s">
        <v>680</v>
      </c>
      <c r="FH112" s="176">
        <v>0</v>
      </c>
      <c r="FI112" s="173">
        <v>43511</v>
      </c>
      <c r="FJ112" s="182" t="s">
        <v>689</v>
      </c>
      <c r="FK112" s="183" t="s">
        <v>14</v>
      </c>
      <c r="FL112" s="183">
        <v>0</v>
      </c>
      <c r="FM112" s="183" t="s">
        <v>21</v>
      </c>
      <c r="FN112" s="183">
        <v>2</v>
      </c>
      <c r="FO112" s="183">
        <v>0</v>
      </c>
      <c r="FP112" s="180">
        <v>0</v>
      </c>
      <c r="FQ112" s="181">
        <v>43511</v>
      </c>
      <c r="FR112" s="182" t="s">
        <v>690</v>
      </c>
      <c r="FS112" s="176" t="s">
        <v>14</v>
      </c>
      <c r="FT112" s="176">
        <v>0</v>
      </c>
      <c r="FU112" s="176" t="s">
        <v>21</v>
      </c>
      <c r="FV112" s="176">
        <v>2</v>
      </c>
      <c r="FW112" s="176">
        <v>0</v>
      </c>
      <c r="FX112" s="176">
        <v>0</v>
      </c>
      <c r="FY112" s="173">
        <v>43511</v>
      </c>
      <c r="FZ112" s="183" t="s">
        <v>4120</v>
      </c>
      <c r="GA112" s="183">
        <v>2</v>
      </c>
      <c r="GB112" s="183" t="s">
        <v>3205</v>
      </c>
      <c r="GC112" s="183" t="s">
        <v>21</v>
      </c>
      <c r="GD112" s="183">
        <v>2</v>
      </c>
      <c r="GE112" s="183" t="s">
        <v>14</v>
      </c>
      <c r="GF112" s="183" t="s">
        <v>14</v>
      </c>
      <c r="GG112" s="184">
        <v>44357</v>
      </c>
      <c r="GH112" s="182" t="s">
        <v>4126</v>
      </c>
      <c r="GI112" s="176">
        <v>3</v>
      </c>
      <c r="GJ112" s="176" t="s">
        <v>3205</v>
      </c>
      <c r="GK112" s="176" t="s">
        <v>21</v>
      </c>
      <c r="GL112" s="176">
        <v>2</v>
      </c>
      <c r="GM112" s="176" t="s">
        <v>14</v>
      </c>
      <c r="GN112" s="176" t="s">
        <v>14</v>
      </c>
      <c r="GO112" s="173">
        <v>44357</v>
      </c>
      <c r="GP112" s="183" t="s">
        <v>4121</v>
      </c>
      <c r="GQ112" s="183">
        <v>1</v>
      </c>
      <c r="GR112" s="183" t="s">
        <v>3205</v>
      </c>
      <c r="GS112" s="183" t="s">
        <v>21</v>
      </c>
      <c r="GT112" s="183">
        <v>2</v>
      </c>
      <c r="GU112" s="183" t="s">
        <v>14</v>
      </c>
      <c r="GV112" s="183" t="s">
        <v>14</v>
      </c>
      <c r="GW112" s="184">
        <v>44357</v>
      </c>
      <c r="GX112" s="182" t="s">
        <v>4127</v>
      </c>
      <c r="GY112" s="176">
        <v>0</v>
      </c>
      <c r="GZ112" s="176" t="s">
        <v>3205</v>
      </c>
      <c r="HA112" s="176" t="s">
        <v>21</v>
      </c>
      <c r="HB112" s="176">
        <v>2</v>
      </c>
      <c r="HC112" s="176" t="s">
        <v>14</v>
      </c>
      <c r="HD112" s="176" t="s">
        <v>14</v>
      </c>
      <c r="HE112" s="173">
        <v>44357</v>
      </c>
      <c r="HF112" s="183" t="s">
        <v>4119</v>
      </c>
      <c r="HG112" s="183">
        <v>0</v>
      </c>
      <c r="HH112" s="183" t="s">
        <v>3205</v>
      </c>
      <c r="HI112" s="183" t="s">
        <v>21</v>
      </c>
      <c r="HJ112" s="183">
        <v>2</v>
      </c>
      <c r="HK112" s="183" t="s">
        <v>14</v>
      </c>
      <c r="HL112" s="183" t="s">
        <v>14</v>
      </c>
      <c r="HM112" s="184">
        <v>44357</v>
      </c>
      <c r="HN112" s="182" t="s">
        <v>4125</v>
      </c>
      <c r="HO112" s="176">
        <v>2</v>
      </c>
      <c r="HP112" s="176" t="s">
        <v>3205</v>
      </c>
      <c r="HQ112" s="176" t="s">
        <v>21</v>
      </c>
      <c r="HR112" s="176">
        <v>2</v>
      </c>
      <c r="HS112" s="176" t="s">
        <v>14</v>
      </c>
      <c r="HT112" s="176" t="s">
        <v>14</v>
      </c>
      <c r="HU112" s="173">
        <v>44357</v>
      </c>
      <c r="HV112" s="183" t="s">
        <v>4122</v>
      </c>
      <c r="HW112" s="183">
        <v>3</v>
      </c>
      <c r="HX112" s="183" t="s">
        <v>3205</v>
      </c>
      <c r="HY112" s="183" t="s">
        <v>21</v>
      </c>
      <c r="HZ112" s="183">
        <v>2</v>
      </c>
      <c r="IA112" s="183" t="s">
        <v>14</v>
      </c>
      <c r="IB112" s="183" t="s">
        <v>14</v>
      </c>
      <c r="IC112" s="184">
        <v>44357</v>
      </c>
      <c r="ID112" s="182" t="s">
        <v>4124</v>
      </c>
      <c r="IE112" s="176">
        <v>2</v>
      </c>
      <c r="IF112" s="176" t="s">
        <v>3205</v>
      </c>
      <c r="IG112" s="176" t="s">
        <v>21</v>
      </c>
      <c r="IH112" s="176">
        <v>2</v>
      </c>
      <c r="II112" s="176" t="s">
        <v>14</v>
      </c>
      <c r="IJ112" s="176" t="s">
        <v>14</v>
      </c>
      <c r="IK112" s="173">
        <v>44357</v>
      </c>
      <c r="IL112" s="183" t="s">
        <v>4123</v>
      </c>
      <c r="IM112" s="183">
        <v>3</v>
      </c>
      <c r="IN112" s="183" t="s">
        <v>3205</v>
      </c>
      <c r="IO112" s="183" t="s">
        <v>21</v>
      </c>
      <c r="IP112" s="183">
        <v>2</v>
      </c>
      <c r="IQ112" s="183" t="s">
        <v>14</v>
      </c>
      <c r="IR112" s="183" t="s">
        <v>14</v>
      </c>
      <c r="IS112" s="184">
        <v>44357</v>
      </c>
    </row>
    <row r="113" spans="1:253" s="276" customFormat="1" ht="12.75" customHeight="1" x14ac:dyDescent="0.25">
      <c r="A113" s="276" t="s">
        <v>691</v>
      </c>
      <c r="B113" s="276" t="s">
        <v>7413</v>
      </c>
      <c r="C113" s="276" t="s">
        <v>692</v>
      </c>
      <c r="D113" s="276" t="s">
        <v>677</v>
      </c>
      <c r="E113" s="276" t="s">
        <v>7107</v>
      </c>
      <c r="F113" s="276" t="s">
        <v>3029</v>
      </c>
      <c r="G113" s="171">
        <v>16797000</v>
      </c>
      <c r="H113" s="172" t="s">
        <v>3003</v>
      </c>
      <c r="I113" s="172" t="s">
        <v>21</v>
      </c>
      <c r="J113" s="172">
        <v>2</v>
      </c>
      <c r="K113" s="172" t="s">
        <v>3005</v>
      </c>
      <c r="L113" s="172" t="s">
        <v>3004</v>
      </c>
      <c r="M113" s="173">
        <v>44281</v>
      </c>
      <c r="N113" s="182" t="s">
        <v>1718</v>
      </c>
      <c r="O113" s="174">
        <v>154623</v>
      </c>
      <c r="P113" s="174" t="s">
        <v>1715</v>
      </c>
      <c r="Q113" s="174" t="s">
        <v>21</v>
      </c>
      <c r="R113" s="174">
        <v>2</v>
      </c>
      <c r="S113" s="174" t="s">
        <v>1717</v>
      </c>
      <c r="T113" s="174" t="s">
        <v>1716</v>
      </c>
      <c r="U113" s="175">
        <v>43914</v>
      </c>
      <c r="V113" s="182" t="s">
        <v>1725</v>
      </c>
      <c r="W113" s="172">
        <v>4456000</v>
      </c>
      <c r="X113" s="172" t="s">
        <v>1711</v>
      </c>
      <c r="Y113" s="172" t="s">
        <v>21</v>
      </c>
      <c r="Z113" s="172">
        <v>2</v>
      </c>
      <c r="AA113" s="172" t="s">
        <v>1724</v>
      </c>
      <c r="AB113" s="172" t="s">
        <v>1712</v>
      </c>
      <c r="AC113" s="173">
        <v>43914</v>
      </c>
      <c r="AD113" s="182" t="s">
        <v>1723</v>
      </c>
      <c r="AE113" s="180">
        <v>1004000</v>
      </c>
      <c r="AF113" s="180" t="s">
        <v>1721</v>
      </c>
      <c r="AG113" s="180" t="s">
        <v>21</v>
      </c>
      <c r="AH113" s="180">
        <v>2</v>
      </c>
      <c r="AI113" s="180" t="s">
        <v>1722</v>
      </c>
      <c r="AJ113" s="180" t="s">
        <v>1712</v>
      </c>
      <c r="AK113" s="181">
        <v>43914</v>
      </c>
      <c r="AL113" s="182" t="s">
        <v>3031</v>
      </c>
      <c r="AM113" s="172">
        <v>173000</v>
      </c>
      <c r="AN113" s="172" t="s">
        <v>2996</v>
      </c>
      <c r="AO113" s="172" t="s">
        <v>21</v>
      </c>
      <c r="AP113" s="172">
        <v>2</v>
      </c>
      <c r="AQ113" s="172" t="s">
        <v>3030</v>
      </c>
      <c r="AR113" s="172" t="s">
        <v>3013</v>
      </c>
      <c r="AS113" s="173">
        <v>44281</v>
      </c>
      <c r="AT113" s="183" t="s">
        <v>703</v>
      </c>
      <c r="AU113" s="180" t="s">
        <v>14</v>
      </c>
      <c r="AV113" s="180">
        <v>0</v>
      </c>
      <c r="AW113" s="180" t="s">
        <v>21</v>
      </c>
      <c r="AX113" s="180">
        <v>2</v>
      </c>
      <c r="AY113" s="180" t="s">
        <v>358</v>
      </c>
      <c r="AZ113" s="180" t="s">
        <v>697</v>
      </c>
      <c r="BA113" s="181">
        <v>43511</v>
      </c>
      <c r="BB113" s="182" t="s">
        <v>702</v>
      </c>
      <c r="BC113" s="172" t="s">
        <v>14</v>
      </c>
      <c r="BD113" s="172">
        <v>0</v>
      </c>
      <c r="BE113" s="172" t="s">
        <v>21</v>
      </c>
      <c r="BF113" s="172">
        <v>2</v>
      </c>
      <c r="BG113" s="172" t="s">
        <v>358</v>
      </c>
      <c r="BH113" s="172" t="s">
        <v>697</v>
      </c>
      <c r="BI113" s="173">
        <v>43511</v>
      </c>
      <c r="BJ113" s="183" t="s">
        <v>701</v>
      </c>
      <c r="BK113" s="183" t="s">
        <v>14</v>
      </c>
      <c r="BL113" s="183">
        <v>0</v>
      </c>
      <c r="BM113" s="183" t="s">
        <v>21</v>
      </c>
      <c r="BN113" s="183">
        <v>2</v>
      </c>
      <c r="BO113" s="183" t="s">
        <v>358</v>
      </c>
      <c r="BP113" s="180">
        <v>0</v>
      </c>
      <c r="BQ113" s="184">
        <v>43511</v>
      </c>
      <c r="BR113" s="182" t="s">
        <v>693</v>
      </c>
      <c r="BS113" s="176" t="s">
        <v>14</v>
      </c>
      <c r="BT113" s="176">
        <v>0</v>
      </c>
      <c r="BU113" s="176" t="s">
        <v>21</v>
      </c>
      <c r="BV113" s="176">
        <v>2</v>
      </c>
      <c r="BW113" s="176" t="s">
        <v>358</v>
      </c>
      <c r="BX113" s="176">
        <v>0</v>
      </c>
      <c r="BY113" s="173">
        <v>43511</v>
      </c>
      <c r="BZ113" s="183" t="s">
        <v>696</v>
      </c>
      <c r="CA113" s="183">
        <v>0</v>
      </c>
      <c r="CB113" s="183" t="s">
        <v>14</v>
      </c>
      <c r="CC113" s="183" t="s">
        <v>21</v>
      </c>
      <c r="CD113" s="183">
        <v>2</v>
      </c>
      <c r="CE113" s="183" t="s">
        <v>695</v>
      </c>
      <c r="CF113" s="183" t="s">
        <v>694</v>
      </c>
      <c r="CG113" s="184">
        <v>43511</v>
      </c>
      <c r="CH113" s="182" t="s">
        <v>7851</v>
      </c>
      <c r="CI113" s="183" t="e">
        <v>#N/A</v>
      </c>
      <c r="CJ113" s="183" t="e">
        <v>#N/A</v>
      </c>
      <c r="CK113" s="183" t="e">
        <v>#N/A</v>
      </c>
      <c r="CL113" s="183" t="e">
        <v>#N/A</v>
      </c>
      <c r="CM113" s="183" t="e">
        <v>#N/A</v>
      </c>
      <c r="CN113" s="183" t="e">
        <v>#N/A</v>
      </c>
      <c r="CO113" s="185" t="e">
        <v>#N/A</v>
      </c>
      <c r="CP113" s="183" t="s">
        <v>700</v>
      </c>
      <c r="CQ113" s="176" t="s">
        <v>14</v>
      </c>
      <c r="CR113" s="176">
        <v>0</v>
      </c>
      <c r="CS113" s="176" t="s">
        <v>21</v>
      </c>
      <c r="CT113" s="176">
        <v>2</v>
      </c>
      <c r="CU113" s="176" t="s">
        <v>358</v>
      </c>
      <c r="CV113" s="176">
        <v>0</v>
      </c>
      <c r="CW113" s="173">
        <v>43511</v>
      </c>
      <c r="CX113" s="183" t="s">
        <v>1726</v>
      </c>
      <c r="CY113" s="180">
        <v>1004000</v>
      </c>
      <c r="CZ113" s="180" t="s">
        <v>1711</v>
      </c>
      <c r="DA113" s="180" t="s">
        <v>21</v>
      </c>
      <c r="DB113" s="180">
        <v>2</v>
      </c>
      <c r="DC113" s="180" t="s">
        <v>1713</v>
      </c>
      <c r="DD113" s="180" t="s">
        <v>1712</v>
      </c>
      <c r="DE113" s="186">
        <v>43914</v>
      </c>
      <c r="DF113" s="182" t="s">
        <v>1719</v>
      </c>
      <c r="DG113" s="172">
        <v>3452000</v>
      </c>
      <c r="DH113" s="176" t="s">
        <v>1711</v>
      </c>
      <c r="DI113" s="176" t="s">
        <v>21</v>
      </c>
      <c r="DJ113" s="176">
        <v>2</v>
      </c>
      <c r="DK113" s="176" t="s">
        <v>1713</v>
      </c>
      <c r="DL113" s="176" t="s">
        <v>1712</v>
      </c>
      <c r="DM113" s="173">
        <v>43914</v>
      </c>
      <c r="DN113" s="183" t="s">
        <v>1728</v>
      </c>
      <c r="DO113" s="180">
        <v>0</v>
      </c>
      <c r="DP113" s="183" t="s">
        <v>1711</v>
      </c>
      <c r="DQ113" s="183" t="s">
        <v>21</v>
      </c>
      <c r="DR113" s="183">
        <v>2</v>
      </c>
      <c r="DS113" s="183" t="s">
        <v>1713</v>
      </c>
      <c r="DT113" s="183" t="s">
        <v>1712</v>
      </c>
      <c r="DU113" s="184">
        <v>43914</v>
      </c>
      <c r="DV113" s="182" t="s">
        <v>1720</v>
      </c>
      <c r="DW113" s="172">
        <v>743000</v>
      </c>
      <c r="DX113" s="176" t="s">
        <v>1711</v>
      </c>
      <c r="DY113" s="176" t="s">
        <v>21</v>
      </c>
      <c r="DZ113" s="176">
        <v>2</v>
      </c>
      <c r="EA113" s="176" t="s">
        <v>1713</v>
      </c>
      <c r="EB113" s="176" t="s">
        <v>1712</v>
      </c>
      <c r="EC113" s="173">
        <v>43914</v>
      </c>
      <c r="ED113" s="183" t="s">
        <v>1727</v>
      </c>
      <c r="EE113" s="180">
        <v>261000</v>
      </c>
      <c r="EF113" s="183" t="s">
        <v>1711</v>
      </c>
      <c r="EG113" s="183" t="s">
        <v>21</v>
      </c>
      <c r="EH113" s="183">
        <v>2</v>
      </c>
      <c r="EI113" s="183" t="s">
        <v>1713</v>
      </c>
      <c r="EJ113" s="183" t="s">
        <v>1712</v>
      </c>
      <c r="EK113" s="184">
        <v>43914</v>
      </c>
      <c r="EL113" s="182" t="s">
        <v>1714</v>
      </c>
      <c r="EM113" s="172">
        <v>0</v>
      </c>
      <c r="EN113" s="176" t="s">
        <v>1711</v>
      </c>
      <c r="EO113" s="176" t="s">
        <v>21</v>
      </c>
      <c r="EP113" s="176">
        <v>2</v>
      </c>
      <c r="EQ113" s="176" t="s">
        <v>1713</v>
      </c>
      <c r="ER113" s="176" t="s">
        <v>1712</v>
      </c>
      <c r="ES113" s="173">
        <v>43914</v>
      </c>
      <c r="ET113" s="183" t="s">
        <v>3032</v>
      </c>
      <c r="EU113" s="183">
        <v>221</v>
      </c>
      <c r="EV113" s="183" t="s">
        <v>3008</v>
      </c>
      <c r="EW113" s="183" t="s">
        <v>59</v>
      </c>
      <c r="EX113" s="183">
        <v>3</v>
      </c>
      <c r="EY113" s="183" t="s">
        <v>3010</v>
      </c>
      <c r="EZ113" s="183" t="s">
        <v>3009</v>
      </c>
      <c r="FA113" s="184">
        <v>44281</v>
      </c>
      <c r="FB113" s="182" t="s">
        <v>699</v>
      </c>
      <c r="FC113" s="176">
        <v>3</v>
      </c>
      <c r="FD113" s="176">
        <v>0</v>
      </c>
      <c r="FE113" s="176" t="s">
        <v>21</v>
      </c>
      <c r="FF113" s="176">
        <v>2</v>
      </c>
      <c r="FG113" s="176" t="s">
        <v>698</v>
      </c>
      <c r="FH113" s="176" t="s">
        <v>697</v>
      </c>
      <c r="FI113" s="173">
        <v>43511</v>
      </c>
      <c r="FJ113" s="182" t="s">
        <v>704</v>
      </c>
      <c r="FK113" s="183" t="s">
        <v>14</v>
      </c>
      <c r="FL113" s="183">
        <v>0</v>
      </c>
      <c r="FM113" s="183" t="s">
        <v>21</v>
      </c>
      <c r="FN113" s="183">
        <v>2</v>
      </c>
      <c r="FO113" s="183" t="s">
        <v>358</v>
      </c>
      <c r="FP113" s="180" t="s">
        <v>697</v>
      </c>
      <c r="FQ113" s="181">
        <v>43511</v>
      </c>
      <c r="FR113" s="182" t="s">
        <v>705</v>
      </c>
      <c r="FS113" s="176" t="s">
        <v>14</v>
      </c>
      <c r="FT113" s="176">
        <v>0</v>
      </c>
      <c r="FU113" s="176" t="s">
        <v>21</v>
      </c>
      <c r="FV113" s="176">
        <v>2</v>
      </c>
      <c r="FW113" s="176" t="s">
        <v>358</v>
      </c>
      <c r="FX113" s="176">
        <v>0</v>
      </c>
      <c r="FY113" s="173">
        <v>43511</v>
      </c>
      <c r="FZ113" s="183" t="s">
        <v>4129</v>
      </c>
      <c r="GA113" s="183">
        <v>1</v>
      </c>
      <c r="GB113" s="183" t="s">
        <v>3205</v>
      </c>
      <c r="GC113" s="183" t="s">
        <v>21</v>
      </c>
      <c r="GD113" s="183">
        <v>2</v>
      </c>
      <c r="GE113" s="183" t="s">
        <v>14</v>
      </c>
      <c r="GF113" s="183" t="s">
        <v>14</v>
      </c>
      <c r="GG113" s="184">
        <v>44357</v>
      </c>
      <c r="GH113" s="182" t="s">
        <v>4135</v>
      </c>
      <c r="GI113" s="176">
        <v>3</v>
      </c>
      <c r="GJ113" s="176" t="s">
        <v>3205</v>
      </c>
      <c r="GK113" s="176" t="s">
        <v>21</v>
      </c>
      <c r="GL113" s="176">
        <v>2</v>
      </c>
      <c r="GM113" s="176" t="s">
        <v>14</v>
      </c>
      <c r="GN113" s="176" t="s">
        <v>14</v>
      </c>
      <c r="GO113" s="173">
        <v>44357</v>
      </c>
      <c r="GP113" s="183" t="s">
        <v>4130</v>
      </c>
      <c r="GQ113" s="183">
        <v>1</v>
      </c>
      <c r="GR113" s="183" t="s">
        <v>3205</v>
      </c>
      <c r="GS113" s="183" t="s">
        <v>21</v>
      </c>
      <c r="GT113" s="183">
        <v>2</v>
      </c>
      <c r="GU113" s="183" t="s">
        <v>14</v>
      </c>
      <c r="GV113" s="183" t="s">
        <v>14</v>
      </c>
      <c r="GW113" s="184">
        <v>44357</v>
      </c>
      <c r="GX113" s="182" t="s">
        <v>4136</v>
      </c>
      <c r="GY113" s="176">
        <v>0</v>
      </c>
      <c r="GZ113" s="176" t="s">
        <v>3205</v>
      </c>
      <c r="HA113" s="176" t="s">
        <v>21</v>
      </c>
      <c r="HB113" s="176">
        <v>2</v>
      </c>
      <c r="HC113" s="176" t="s">
        <v>14</v>
      </c>
      <c r="HD113" s="176" t="s">
        <v>14</v>
      </c>
      <c r="HE113" s="173">
        <v>44357</v>
      </c>
      <c r="HF113" s="183" t="s">
        <v>4128</v>
      </c>
      <c r="HG113" s="183">
        <v>0</v>
      </c>
      <c r="HH113" s="183" t="s">
        <v>3205</v>
      </c>
      <c r="HI113" s="183" t="s">
        <v>21</v>
      </c>
      <c r="HJ113" s="183">
        <v>2</v>
      </c>
      <c r="HK113" s="183" t="s">
        <v>14</v>
      </c>
      <c r="HL113" s="183" t="s">
        <v>14</v>
      </c>
      <c r="HM113" s="184">
        <v>44357</v>
      </c>
      <c r="HN113" s="182" t="s">
        <v>4134</v>
      </c>
      <c r="HO113" s="176">
        <v>2</v>
      </c>
      <c r="HP113" s="176" t="s">
        <v>3205</v>
      </c>
      <c r="HQ113" s="176" t="s">
        <v>21</v>
      </c>
      <c r="HR113" s="176">
        <v>2</v>
      </c>
      <c r="HS113" s="176" t="s">
        <v>14</v>
      </c>
      <c r="HT113" s="176" t="s">
        <v>14</v>
      </c>
      <c r="HU113" s="173">
        <v>44357</v>
      </c>
      <c r="HV113" s="183" t="s">
        <v>4131</v>
      </c>
      <c r="HW113" s="183">
        <v>3</v>
      </c>
      <c r="HX113" s="183" t="s">
        <v>3205</v>
      </c>
      <c r="HY113" s="183" t="s">
        <v>21</v>
      </c>
      <c r="HZ113" s="183">
        <v>2</v>
      </c>
      <c r="IA113" s="183" t="s">
        <v>14</v>
      </c>
      <c r="IB113" s="183" t="s">
        <v>14</v>
      </c>
      <c r="IC113" s="184">
        <v>44357</v>
      </c>
      <c r="ID113" s="182" t="s">
        <v>4133</v>
      </c>
      <c r="IE113" s="176">
        <v>0</v>
      </c>
      <c r="IF113" s="176" t="s">
        <v>3205</v>
      </c>
      <c r="IG113" s="176" t="s">
        <v>21</v>
      </c>
      <c r="IH113" s="176">
        <v>2</v>
      </c>
      <c r="II113" s="176" t="s">
        <v>14</v>
      </c>
      <c r="IJ113" s="176" t="s">
        <v>14</v>
      </c>
      <c r="IK113" s="173">
        <v>44357</v>
      </c>
      <c r="IL113" s="183" t="s">
        <v>4132</v>
      </c>
      <c r="IM113" s="183">
        <v>3</v>
      </c>
      <c r="IN113" s="183" t="s">
        <v>3205</v>
      </c>
      <c r="IO113" s="183" t="s">
        <v>21</v>
      </c>
      <c r="IP113" s="183">
        <v>2</v>
      </c>
      <c r="IQ113" s="183" t="s">
        <v>14</v>
      </c>
      <c r="IR113" s="183" t="s">
        <v>14</v>
      </c>
      <c r="IS113" s="184">
        <v>44357</v>
      </c>
    </row>
    <row r="114" spans="1:253" s="276" customFormat="1" ht="12.75" customHeight="1" x14ac:dyDescent="0.25">
      <c r="A114" s="276" t="s">
        <v>706</v>
      </c>
      <c r="B114" s="276" t="s">
        <v>7413</v>
      </c>
      <c r="C114" s="276" t="s">
        <v>707</v>
      </c>
      <c r="D114" s="276" t="s">
        <v>677</v>
      </c>
      <c r="E114" s="276" t="s">
        <v>7107</v>
      </c>
      <c r="F114" s="276" t="s">
        <v>3012</v>
      </c>
      <c r="G114" s="171">
        <v>16797000</v>
      </c>
      <c r="H114" s="172" t="s">
        <v>3003</v>
      </c>
      <c r="I114" s="172" t="s">
        <v>21</v>
      </c>
      <c r="J114" s="172">
        <v>2</v>
      </c>
      <c r="K114" s="172" t="s">
        <v>3005</v>
      </c>
      <c r="L114" s="172" t="s">
        <v>3004</v>
      </c>
      <c r="M114" s="173">
        <v>44281</v>
      </c>
      <c r="N114" s="182" t="s">
        <v>1735</v>
      </c>
      <c r="O114" s="174">
        <v>205671</v>
      </c>
      <c r="P114" s="174" t="s">
        <v>1732</v>
      </c>
      <c r="Q114" s="174" t="s">
        <v>21</v>
      </c>
      <c r="R114" s="174">
        <v>2</v>
      </c>
      <c r="S114" s="174" t="s">
        <v>1734</v>
      </c>
      <c r="T114" s="174" t="s">
        <v>1733</v>
      </c>
      <c r="U114" s="175">
        <v>43914</v>
      </c>
      <c r="V114" s="182" t="s">
        <v>1742</v>
      </c>
      <c r="W114" s="172">
        <v>2577000</v>
      </c>
      <c r="X114" s="172" t="s">
        <v>1739</v>
      </c>
      <c r="Y114" s="172" t="s">
        <v>21</v>
      </c>
      <c r="Z114" s="172">
        <v>2</v>
      </c>
      <c r="AA114" s="172" t="s">
        <v>1741</v>
      </c>
      <c r="AB114" s="172" t="s">
        <v>1740</v>
      </c>
      <c r="AC114" s="173">
        <v>43914</v>
      </c>
      <c r="AD114" s="182" t="s">
        <v>1738</v>
      </c>
      <c r="AE114" s="180">
        <v>1123000</v>
      </c>
      <c r="AF114" s="180" t="s">
        <v>1721</v>
      </c>
      <c r="AG114" s="180" t="s">
        <v>21</v>
      </c>
      <c r="AH114" s="180">
        <v>2</v>
      </c>
      <c r="AI114" s="180" t="s">
        <v>1722</v>
      </c>
      <c r="AJ114" s="180" t="s">
        <v>1729</v>
      </c>
      <c r="AK114" s="181">
        <v>43914</v>
      </c>
      <c r="AL114" s="182" t="s">
        <v>3015</v>
      </c>
      <c r="AM114" s="172">
        <v>371000</v>
      </c>
      <c r="AN114" s="172" t="s">
        <v>2996</v>
      </c>
      <c r="AO114" s="172" t="s">
        <v>21</v>
      </c>
      <c r="AP114" s="172">
        <v>2</v>
      </c>
      <c r="AQ114" s="172" t="s">
        <v>3014</v>
      </c>
      <c r="AR114" s="172" t="s">
        <v>3013</v>
      </c>
      <c r="AS114" s="173">
        <v>44281</v>
      </c>
      <c r="AT114" s="183" t="s">
        <v>715</v>
      </c>
      <c r="AU114" s="180" t="s">
        <v>14</v>
      </c>
      <c r="AV114" s="180">
        <v>0</v>
      </c>
      <c r="AW114" s="180" t="s">
        <v>21</v>
      </c>
      <c r="AX114" s="180">
        <v>2</v>
      </c>
      <c r="AY114" s="180" t="s">
        <v>358</v>
      </c>
      <c r="AZ114" s="180">
        <v>0</v>
      </c>
      <c r="BA114" s="181">
        <v>43511</v>
      </c>
      <c r="BB114" s="182" t="s">
        <v>714</v>
      </c>
      <c r="BC114" s="172" t="s">
        <v>14</v>
      </c>
      <c r="BD114" s="172">
        <v>0</v>
      </c>
      <c r="BE114" s="172" t="s">
        <v>21</v>
      </c>
      <c r="BF114" s="172">
        <v>2</v>
      </c>
      <c r="BG114" s="172" t="s">
        <v>358</v>
      </c>
      <c r="BH114" s="172">
        <v>0</v>
      </c>
      <c r="BI114" s="173">
        <v>43511</v>
      </c>
      <c r="BJ114" s="183" t="s">
        <v>3017</v>
      </c>
      <c r="BK114" s="183">
        <v>25</v>
      </c>
      <c r="BL114" s="183" t="s">
        <v>3008</v>
      </c>
      <c r="BM114" s="183" t="s">
        <v>59</v>
      </c>
      <c r="BN114" s="183">
        <v>3</v>
      </c>
      <c r="BO114" s="183" t="s">
        <v>3016</v>
      </c>
      <c r="BP114" s="180" t="s">
        <v>3009</v>
      </c>
      <c r="BQ114" s="184">
        <v>44281</v>
      </c>
      <c r="BR114" s="182" t="s">
        <v>708</v>
      </c>
      <c r="BS114" s="176" t="s">
        <v>14</v>
      </c>
      <c r="BT114" s="176">
        <v>0</v>
      </c>
      <c r="BU114" s="176" t="s">
        <v>21</v>
      </c>
      <c r="BV114" s="176">
        <v>2</v>
      </c>
      <c r="BW114" s="176" t="s">
        <v>358</v>
      </c>
      <c r="BX114" s="176">
        <v>0</v>
      </c>
      <c r="BY114" s="173">
        <v>43511</v>
      </c>
      <c r="BZ114" s="183" t="s">
        <v>710</v>
      </c>
      <c r="CA114" s="183">
        <v>0</v>
      </c>
      <c r="CB114" s="183" t="s">
        <v>14</v>
      </c>
      <c r="CC114" s="183" t="s">
        <v>21</v>
      </c>
      <c r="CD114" s="183">
        <v>2</v>
      </c>
      <c r="CE114" s="183" t="s">
        <v>709</v>
      </c>
      <c r="CF114" s="183" t="s">
        <v>14</v>
      </c>
      <c r="CG114" s="184">
        <v>43511</v>
      </c>
      <c r="CH114" s="182" t="s">
        <v>7852</v>
      </c>
      <c r="CI114" s="183" t="e">
        <v>#N/A</v>
      </c>
      <c r="CJ114" s="183" t="e">
        <v>#N/A</v>
      </c>
      <c r="CK114" s="183" t="e">
        <v>#N/A</v>
      </c>
      <c r="CL114" s="183" t="e">
        <v>#N/A</v>
      </c>
      <c r="CM114" s="183" t="e">
        <v>#N/A</v>
      </c>
      <c r="CN114" s="183" t="e">
        <v>#N/A</v>
      </c>
      <c r="CO114" s="185" t="e">
        <v>#N/A</v>
      </c>
      <c r="CP114" s="183" t="s">
        <v>713</v>
      </c>
      <c r="CQ114" s="176" t="s">
        <v>14</v>
      </c>
      <c r="CR114" s="176">
        <v>0</v>
      </c>
      <c r="CS114" s="176" t="s">
        <v>21</v>
      </c>
      <c r="CT114" s="176">
        <v>2</v>
      </c>
      <c r="CU114" s="176" t="s">
        <v>358</v>
      </c>
      <c r="CV114" s="176">
        <v>0</v>
      </c>
      <c r="CW114" s="173">
        <v>43511</v>
      </c>
      <c r="CX114" s="183" t="s">
        <v>1743</v>
      </c>
      <c r="CY114" s="180">
        <v>1123000</v>
      </c>
      <c r="CZ114" s="180" t="s">
        <v>1721</v>
      </c>
      <c r="DA114" s="180" t="s">
        <v>21</v>
      </c>
      <c r="DB114" s="180">
        <v>2</v>
      </c>
      <c r="DC114" s="180" t="s">
        <v>1730</v>
      </c>
      <c r="DD114" s="180" t="s">
        <v>1729</v>
      </c>
      <c r="DE114" s="186">
        <v>43914</v>
      </c>
      <c r="DF114" s="182" t="s">
        <v>1736</v>
      </c>
      <c r="DG114" s="172">
        <v>1454000</v>
      </c>
      <c r="DH114" s="176" t="s">
        <v>1721</v>
      </c>
      <c r="DI114" s="176" t="s">
        <v>21</v>
      </c>
      <c r="DJ114" s="176">
        <v>2</v>
      </c>
      <c r="DK114" s="176" t="s">
        <v>1730</v>
      </c>
      <c r="DL114" s="176" t="s">
        <v>1729</v>
      </c>
      <c r="DM114" s="173">
        <v>43914</v>
      </c>
      <c r="DN114" s="183" t="s">
        <v>1745</v>
      </c>
      <c r="DO114" s="180">
        <v>0</v>
      </c>
      <c r="DP114" s="183" t="s">
        <v>1721</v>
      </c>
      <c r="DQ114" s="183" t="s">
        <v>21</v>
      </c>
      <c r="DR114" s="183">
        <v>2</v>
      </c>
      <c r="DS114" s="183" t="s">
        <v>1730</v>
      </c>
      <c r="DT114" s="183" t="s">
        <v>1729</v>
      </c>
      <c r="DU114" s="184">
        <v>43914</v>
      </c>
      <c r="DV114" s="182" t="s">
        <v>1737</v>
      </c>
      <c r="DW114" s="172">
        <v>694000</v>
      </c>
      <c r="DX114" s="176" t="s">
        <v>1721</v>
      </c>
      <c r="DY114" s="176" t="s">
        <v>21</v>
      </c>
      <c r="DZ114" s="176">
        <v>2</v>
      </c>
      <c r="EA114" s="176" t="s">
        <v>1730</v>
      </c>
      <c r="EB114" s="176" t="s">
        <v>1729</v>
      </c>
      <c r="EC114" s="173">
        <v>43914</v>
      </c>
      <c r="ED114" s="183" t="s">
        <v>1744</v>
      </c>
      <c r="EE114" s="180">
        <v>429000</v>
      </c>
      <c r="EF114" s="183" t="s">
        <v>1721</v>
      </c>
      <c r="EG114" s="183" t="s">
        <v>21</v>
      </c>
      <c r="EH114" s="183">
        <v>2</v>
      </c>
      <c r="EI114" s="183" t="s">
        <v>1730</v>
      </c>
      <c r="EJ114" s="183" t="s">
        <v>1729</v>
      </c>
      <c r="EK114" s="184">
        <v>43914</v>
      </c>
      <c r="EL114" s="182" t="s">
        <v>1731</v>
      </c>
      <c r="EM114" s="172">
        <v>0</v>
      </c>
      <c r="EN114" s="176" t="s">
        <v>1721</v>
      </c>
      <c r="EO114" s="176" t="s">
        <v>21</v>
      </c>
      <c r="EP114" s="176">
        <v>2</v>
      </c>
      <c r="EQ114" s="176" t="s">
        <v>1730</v>
      </c>
      <c r="ER114" s="176" t="s">
        <v>1729</v>
      </c>
      <c r="ES114" s="173">
        <v>43914</v>
      </c>
      <c r="ET114" s="183" t="s">
        <v>3018</v>
      </c>
      <c r="EU114" s="183">
        <v>221</v>
      </c>
      <c r="EV114" s="183" t="s">
        <v>3008</v>
      </c>
      <c r="EW114" s="183" t="s">
        <v>59</v>
      </c>
      <c r="EX114" s="183">
        <v>3</v>
      </c>
      <c r="EY114" s="183" t="s">
        <v>3010</v>
      </c>
      <c r="EZ114" s="183" t="s">
        <v>3009</v>
      </c>
      <c r="FA114" s="184">
        <v>44281</v>
      </c>
      <c r="FB114" s="182" t="s">
        <v>712</v>
      </c>
      <c r="FC114" s="176">
        <v>2</v>
      </c>
      <c r="FD114" s="176">
        <v>0</v>
      </c>
      <c r="FE114" s="176" t="s">
        <v>21</v>
      </c>
      <c r="FF114" s="176">
        <v>2</v>
      </c>
      <c r="FG114" s="176" t="s">
        <v>711</v>
      </c>
      <c r="FH114" s="176">
        <v>0</v>
      </c>
      <c r="FI114" s="173">
        <v>43511</v>
      </c>
      <c r="FJ114" s="182" t="s">
        <v>716</v>
      </c>
      <c r="FK114" s="183" t="s">
        <v>14</v>
      </c>
      <c r="FL114" s="183">
        <v>0</v>
      </c>
      <c r="FM114" s="183" t="s">
        <v>21</v>
      </c>
      <c r="FN114" s="183">
        <v>2</v>
      </c>
      <c r="FO114" s="183" t="s">
        <v>358</v>
      </c>
      <c r="FP114" s="180">
        <v>0</v>
      </c>
      <c r="FQ114" s="181">
        <v>43511</v>
      </c>
      <c r="FR114" s="182" t="s">
        <v>717</v>
      </c>
      <c r="FS114" s="176" t="s">
        <v>14</v>
      </c>
      <c r="FT114" s="176">
        <v>0</v>
      </c>
      <c r="FU114" s="176" t="s">
        <v>21</v>
      </c>
      <c r="FV114" s="176">
        <v>2</v>
      </c>
      <c r="FW114" s="176" t="s">
        <v>358</v>
      </c>
      <c r="FX114" s="176">
        <v>0</v>
      </c>
      <c r="FY114" s="173">
        <v>43511</v>
      </c>
      <c r="FZ114" s="183" t="s">
        <v>4226</v>
      </c>
      <c r="GA114" s="183">
        <v>1</v>
      </c>
      <c r="GB114" s="183" t="s">
        <v>3205</v>
      </c>
      <c r="GC114" s="183" t="s">
        <v>21</v>
      </c>
      <c r="GD114" s="183">
        <v>2</v>
      </c>
      <c r="GE114" s="183" t="s">
        <v>14</v>
      </c>
      <c r="GF114" s="183" t="s">
        <v>14</v>
      </c>
      <c r="GG114" s="184">
        <v>44358</v>
      </c>
      <c r="GH114" s="182" t="s">
        <v>4232</v>
      </c>
      <c r="GI114" s="176">
        <v>3</v>
      </c>
      <c r="GJ114" s="176" t="s">
        <v>3205</v>
      </c>
      <c r="GK114" s="176" t="s">
        <v>21</v>
      </c>
      <c r="GL114" s="176">
        <v>2</v>
      </c>
      <c r="GM114" s="176" t="s">
        <v>14</v>
      </c>
      <c r="GN114" s="176" t="s">
        <v>14</v>
      </c>
      <c r="GO114" s="173">
        <v>44358</v>
      </c>
      <c r="GP114" s="183" t="s">
        <v>4227</v>
      </c>
      <c r="GQ114" s="183">
        <v>1</v>
      </c>
      <c r="GR114" s="183" t="s">
        <v>3205</v>
      </c>
      <c r="GS114" s="183" t="s">
        <v>21</v>
      </c>
      <c r="GT114" s="183">
        <v>2</v>
      </c>
      <c r="GU114" s="183" t="s">
        <v>14</v>
      </c>
      <c r="GV114" s="183" t="s">
        <v>14</v>
      </c>
      <c r="GW114" s="184">
        <v>44358</v>
      </c>
      <c r="GX114" s="182" t="s">
        <v>4233</v>
      </c>
      <c r="GY114" s="176">
        <v>0</v>
      </c>
      <c r="GZ114" s="176" t="s">
        <v>3205</v>
      </c>
      <c r="HA114" s="176" t="s">
        <v>21</v>
      </c>
      <c r="HB114" s="176">
        <v>2</v>
      </c>
      <c r="HC114" s="176" t="s">
        <v>14</v>
      </c>
      <c r="HD114" s="176" t="s">
        <v>14</v>
      </c>
      <c r="HE114" s="173">
        <v>44358</v>
      </c>
      <c r="HF114" s="183" t="s">
        <v>4225</v>
      </c>
      <c r="HG114" s="183">
        <v>0</v>
      </c>
      <c r="HH114" s="183" t="s">
        <v>3205</v>
      </c>
      <c r="HI114" s="183" t="s">
        <v>21</v>
      </c>
      <c r="HJ114" s="183">
        <v>2</v>
      </c>
      <c r="HK114" s="183" t="s">
        <v>14</v>
      </c>
      <c r="HL114" s="183" t="s">
        <v>14</v>
      </c>
      <c r="HM114" s="184">
        <v>44358</v>
      </c>
      <c r="HN114" s="182" t="s">
        <v>4231</v>
      </c>
      <c r="HO114" s="176">
        <v>2</v>
      </c>
      <c r="HP114" s="176" t="s">
        <v>3205</v>
      </c>
      <c r="HQ114" s="176" t="s">
        <v>21</v>
      </c>
      <c r="HR114" s="176">
        <v>2</v>
      </c>
      <c r="HS114" s="176" t="s">
        <v>14</v>
      </c>
      <c r="HT114" s="176" t="s">
        <v>14</v>
      </c>
      <c r="HU114" s="173">
        <v>44358</v>
      </c>
      <c r="HV114" s="183" t="s">
        <v>4228</v>
      </c>
      <c r="HW114" s="183">
        <v>3</v>
      </c>
      <c r="HX114" s="183" t="s">
        <v>3205</v>
      </c>
      <c r="HY114" s="183" t="s">
        <v>21</v>
      </c>
      <c r="HZ114" s="183">
        <v>2</v>
      </c>
      <c r="IA114" s="183" t="s">
        <v>14</v>
      </c>
      <c r="IB114" s="183" t="s">
        <v>14</v>
      </c>
      <c r="IC114" s="184">
        <v>44358</v>
      </c>
      <c r="ID114" s="182" t="s">
        <v>4230</v>
      </c>
      <c r="IE114" s="176">
        <v>0</v>
      </c>
      <c r="IF114" s="176" t="s">
        <v>3205</v>
      </c>
      <c r="IG114" s="176" t="s">
        <v>21</v>
      </c>
      <c r="IH114" s="176">
        <v>2</v>
      </c>
      <c r="II114" s="176" t="s">
        <v>14</v>
      </c>
      <c r="IJ114" s="176" t="s">
        <v>14</v>
      </c>
      <c r="IK114" s="173">
        <v>44358</v>
      </c>
      <c r="IL114" s="183" t="s">
        <v>4229</v>
      </c>
      <c r="IM114" s="183">
        <v>3</v>
      </c>
      <c r="IN114" s="183" t="s">
        <v>3205</v>
      </c>
      <c r="IO114" s="183" t="s">
        <v>21</v>
      </c>
      <c r="IP114" s="183">
        <v>2</v>
      </c>
      <c r="IQ114" s="183" t="s">
        <v>14</v>
      </c>
      <c r="IR114" s="183" t="s">
        <v>14</v>
      </c>
      <c r="IS114" s="184">
        <v>44358</v>
      </c>
    </row>
    <row r="115" spans="1:253" s="276" customFormat="1" ht="12.75" customHeight="1" x14ac:dyDescent="0.25">
      <c r="A115" s="276" t="s">
        <v>718</v>
      </c>
      <c r="B115" s="276" t="s">
        <v>7405</v>
      </c>
      <c r="C115" s="276" t="s">
        <v>719</v>
      </c>
      <c r="D115" s="276" t="s">
        <v>677</v>
      </c>
      <c r="E115" s="276" t="s">
        <v>7107</v>
      </c>
      <c r="F115" s="276" t="s">
        <v>3033</v>
      </c>
      <c r="G115" s="171">
        <v>16797000</v>
      </c>
      <c r="H115" s="172" t="s">
        <v>3003</v>
      </c>
      <c r="I115" s="172" t="s">
        <v>21</v>
      </c>
      <c r="J115" s="172">
        <v>2</v>
      </c>
      <c r="K115" s="172" t="s">
        <v>3005</v>
      </c>
      <c r="L115" s="172" t="s">
        <v>3004</v>
      </c>
      <c r="M115" s="173">
        <v>44281</v>
      </c>
      <c r="N115" s="182" t="s">
        <v>726</v>
      </c>
      <c r="O115" s="174">
        <v>220000</v>
      </c>
      <c r="P115" s="174">
        <v>0</v>
      </c>
      <c r="Q115" s="174" t="s">
        <v>21</v>
      </c>
      <c r="R115" s="174">
        <v>2</v>
      </c>
      <c r="S115" s="174" t="s">
        <v>725</v>
      </c>
      <c r="T115" s="174">
        <v>0</v>
      </c>
      <c r="U115" s="175">
        <v>43511</v>
      </c>
      <c r="V115" s="182" t="s">
        <v>1748</v>
      </c>
      <c r="W115" s="172">
        <v>38000</v>
      </c>
      <c r="X115" s="172" t="s">
        <v>1721</v>
      </c>
      <c r="Y115" s="172" t="s">
        <v>59</v>
      </c>
      <c r="Z115" s="172">
        <v>3</v>
      </c>
      <c r="AA115" s="172" t="s">
        <v>1746</v>
      </c>
      <c r="AB115" s="172" t="s">
        <v>1729</v>
      </c>
      <c r="AC115" s="173">
        <v>43914</v>
      </c>
      <c r="AD115" s="182" t="s">
        <v>1747</v>
      </c>
      <c r="AE115" s="180">
        <v>38000</v>
      </c>
      <c r="AF115" s="180" t="s">
        <v>1721</v>
      </c>
      <c r="AG115" s="180" t="s">
        <v>59</v>
      </c>
      <c r="AH115" s="180">
        <v>3</v>
      </c>
      <c r="AI115" s="180" t="s">
        <v>1746</v>
      </c>
      <c r="AJ115" s="180" t="s">
        <v>1729</v>
      </c>
      <c r="AK115" s="181">
        <v>43914</v>
      </c>
      <c r="AL115" s="182" t="s">
        <v>728</v>
      </c>
      <c r="AM115" s="172" t="s">
        <v>14</v>
      </c>
      <c r="AN115" s="172">
        <v>0</v>
      </c>
      <c r="AO115" s="172" t="s">
        <v>21</v>
      </c>
      <c r="AP115" s="172">
        <v>2</v>
      </c>
      <c r="AQ115" s="172" t="s">
        <v>358</v>
      </c>
      <c r="AR115" s="172">
        <v>0</v>
      </c>
      <c r="AS115" s="173">
        <v>43511</v>
      </c>
      <c r="AT115" s="183" t="s">
        <v>724</v>
      </c>
      <c r="AU115" s="180" t="s">
        <v>14</v>
      </c>
      <c r="AV115" s="180">
        <v>0</v>
      </c>
      <c r="AW115" s="180" t="s">
        <v>21</v>
      </c>
      <c r="AX115" s="180">
        <v>2</v>
      </c>
      <c r="AY115" s="180" t="s">
        <v>358</v>
      </c>
      <c r="AZ115" s="180">
        <v>0</v>
      </c>
      <c r="BA115" s="181">
        <v>43511</v>
      </c>
      <c r="BB115" s="182" t="s">
        <v>723</v>
      </c>
      <c r="BC115" s="172" t="s">
        <v>14</v>
      </c>
      <c r="BD115" s="172">
        <v>0</v>
      </c>
      <c r="BE115" s="172" t="s">
        <v>21</v>
      </c>
      <c r="BF115" s="172">
        <v>2</v>
      </c>
      <c r="BG115" s="172" t="s">
        <v>358</v>
      </c>
      <c r="BH115" s="172">
        <v>0</v>
      </c>
      <c r="BI115" s="173">
        <v>43511</v>
      </c>
      <c r="BJ115" s="183" t="s">
        <v>3035</v>
      </c>
      <c r="BK115" s="183">
        <v>4</v>
      </c>
      <c r="BL115" s="183" t="s">
        <v>3008</v>
      </c>
      <c r="BM115" s="183" t="s">
        <v>59</v>
      </c>
      <c r="BN115" s="183">
        <v>3</v>
      </c>
      <c r="BO115" s="183" t="s">
        <v>3034</v>
      </c>
      <c r="BP115" s="180" t="s">
        <v>3009</v>
      </c>
      <c r="BQ115" s="184">
        <v>44281</v>
      </c>
      <c r="BR115" s="182" t="s">
        <v>720</v>
      </c>
      <c r="BS115" s="176" t="s">
        <v>14</v>
      </c>
      <c r="BT115" s="176">
        <v>0</v>
      </c>
      <c r="BU115" s="176" t="s">
        <v>21</v>
      </c>
      <c r="BV115" s="176">
        <v>2</v>
      </c>
      <c r="BW115" s="176" t="s">
        <v>358</v>
      </c>
      <c r="BX115" s="176">
        <v>0</v>
      </c>
      <c r="BY115" s="173">
        <v>43511</v>
      </c>
      <c r="BZ115" s="183" t="s">
        <v>721</v>
      </c>
      <c r="CA115" s="183" t="s">
        <v>14</v>
      </c>
      <c r="CB115" s="183">
        <v>0</v>
      </c>
      <c r="CC115" s="183" t="s">
        <v>14</v>
      </c>
      <c r="CD115" s="183" t="s">
        <v>14</v>
      </c>
      <c r="CE115" s="183" t="s">
        <v>358</v>
      </c>
      <c r="CF115" s="183">
        <v>0</v>
      </c>
      <c r="CG115" s="184">
        <v>43511</v>
      </c>
      <c r="CH115" s="182" t="s">
        <v>7853</v>
      </c>
      <c r="CI115" s="183" t="e">
        <v>#N/A</v>
      </c>
      <c r="CJ115" s="183" t="e">
        <v>#N/A</v>
      </c>
      <c r="CK115" s="183" t="e">
        <v>#N/A</v>
      </c>
      <c r="CL115" s="183" t="e">
        <v>#N/A</v>
      </c>
      <c r="CM115" s="183" t="e">
        <v>#N/A</v>
      </c>
      <c r="CN115" s="183" t="e">
        <v>#N/A</v>
      </c>
      <c r="CO115" s="185" t="e">
        <v>#N/A</v>
      </c>
      <c r="CP115" s="183" t="s">
        <v>722</v>
      </c>
      <c r="CQ115" s="176" t="s">
        <v>14</v>
      </c>
      <c r="CR115" s="176">
        <v>0</v>
      </c>
      <c r="CS115" s="176" t="s">
        <v>21</v>
      </c>
      <c r="CT115" s="176">
        <v>2</v>
      </c>
      <c r="CU115" s="176" t="s">
        <v>358</v>
      </c>
      <c r="CV115" s="176">
        <v>0</v>
      </c>
      <c r="CW115" s="173">
        <v>43511</v>
      </c>
      <c r="CX115" s="183" t="s">
        <v>2045</v>
      </c>
      <c r="CY115" s="180">
        <v>18000</v>
      </c>
      <c r="CZ115" s="180" t="s">
        <v>2039</v>
      </c>
      <c r="DA115" s="180" t="s">
        <v>59</v>
      </c>
      <c r="DB115" s="180">
        <v>3</v>
      </c>
      <c r="DC115" s="180" t="s">
        <v>2041</v>
      </c>
      <c r="DD115" s="180" t="s">
        <v>2040</v>
      </c>
      <c r="DE115" s="186">
        <v>44041</v>
      </c>
      <c r="DF115" s="182" t="s">
        <v>2043</v>
      </c>
      <c r="DG115" s="172">
        <v>0</v>
      </c>
      <c r="DH115" s="176" t="s">
        <v>2039</v>
      </c>
      <c r="DI115" s="176" t="s">
        <v>59</v>
      </c>
      <c r="DJ115" s="176">
        <v>3</v>
      </c>
      <c r="DK115" s="176" t="s">
        <v>2041</v>
      </c>
      <c r="DL115" s="176" t="s">
        <v>2040</v>
      </c>
      <c r="DM115" s="173">
        <v>44041</v>
      </c>
      <c r="DN115" s="183" t="s">
        <v>2047</v>
      </c>
      <c r="DO115" s="180">
        <v>20000</v>
      </c>
      <c r="DP115" s="183" t="s">
        <v>2039</v>
      </c>
      <c r="DQ115" s="183" t="s">
        <v>59</v>
      </c>
      <c r="DR115" s="183">
        <v>3</v>
      </c>
      <c r="DS115" s="183" t="s">
        <v>2041</v>
      </c>
      <c r="DT115" s="183" t="s">
        <v>2040</v>
      </c>
      <c r="DU115" s="184">
        <v>44041</v>
      </c>
      <c r="DV115" s="182" t="s">
        <v>2044</v>
      </c>
      <c r="DW115" s="172">
        <v>11000</v>
      </c>
      <c r="DX115" s="176" t="s">
        <v>2039</v>
      </c>
      <c r="DY115" s="176" t="s">
        <v>59</v>
      </c>
      <c r="DZ115" s="176">
        <v>3</v>
      </c>
      <c r="EA115" s="176" t="s">
        <v>2041</v>
      </c>
      <c r="EB115" s="176" t="s">
        <v>2040</v>
      </c>
      <c r="EC115" s="173">
        <v>44041</v>
      </c>
      <c r="ED115" s="183" t="s">
        <v>2046</v>
      </c>
      <c r="EE115" s="180">
        <v>6000</v>
      </c>
      <c r="EF115" s="183" t="s">
        <v>2039</v>
      </c>
      <c r="EG115" s="183" t="s">
        <v>59</v>
      </c>
      <c r="EH115" s="183">
        <v>3</v>
      </c>
      <c r="EI115" s="183" t="s">
        <v>2041</v>
      </c>
      <c r="EJ115" s="183" t="s">
        <v>2040</v>
      </c>
      <c r="EK115" s="184">
        <v>44041</v>
      </c>
      <c r="EL115" s="182" t="s">
        <v>2042</v>
      </c>
      <c r="EM115" s="172">
        <v>1000</v>
      </c>
      <c r="EN115" s="176" t="s">
        <v>2039</v>
      </c>
      <c r="EO115" s="176" t="s">
        <v>59</v>
      </c>
      <c r="EP115" s="176">
        <v>3</v>
      </c>
      <c r="EQ115" s="176" t="s">
        <v>2041</v>
      </c>
      <c r="ER115" s="176" t="s">
        <v>2040</v>
      </c>
      <c r="ES115" s="173">
        <v>44041</v>
      </c>
      <c r="ET115" s="183" t="s">
        <v>3036</v>
      </c>
      <c r="EU115" s="183">
        <v>221</v>
      </c>
      <c r="EV115" s="183" t="s">
        <v>3008</v>
      </c>
      <c r="EW115" s="183" t="s">
        <v>59</v>
      </c>
      <c r="EX115" s="183">
        <v>3</v>
      </c>
      <c r="EY115" s="183" t="s">
        <v>3010</v>
      </c>
      <c r="EZ115" s="183" t="s">
        <v>3009</v>
      </c>
      <c r="FA115" s="184">
        <v>44281</v>
      </c>
      <c r="FB115" s="182" t="s">
        <v>1375</v>
      </c>
      <c r="FC115" s="176">
        <v>3</v>
      </c>
      <c r="FD115" s="176" t="s">
        <v>14</v>
      </c>
      <c r="FE115" s="176" t="s">
        <v>41</v>
      </c>
      <c r="FF115" s="176">
        <v>1</v>
      </c>
      <c r="FG115" s="176" t="s">
        <v>1374</v>
      </c>
      <c r="FH115" s="176" t="s">
        <v>14</v>
      </c>
      <c r="FI115" s="173">
        <v>43769</v>
      </c>
      <c r="FJ115" s="182" t="s">
        <v>729</v>
      </c>
      <c r="FK115" s="183" t="s">
        <v>14</v>
      </c>
      <c r="FL115" s="183">
        <v>0</v>
      </c>
      <c r="FM115" s="183" t="s">
        <v>21</v>
      </c>
      <c r="FN115" s="183">
        <v>2</v>
      </c>
      <c r="FO115" s="183" t="s">
        <v>358</v>
      </c>
      <c r="FP115" s="180">
        <v>0</v>
      </c>
      <c r="FQ115" s="181">
        <v>43511</v>
      </c>
      <c r="FR115" s="182" t="s">
        <v>730</v>
      </c>
      <c r="FS115" s="176" t="s">
        <v>14</v>
      </c>
      <c r="FT115" s="176">
        <v>0</v>
      </c>
      <c r="FU115" s="176" t="s">
        <v>21</v>
      </c>
      <c r="FV115" s="176">
        <v>2</v>
      </c>
      <c r="FW115" s="176" t="s">
        <v>358</v>
      </c>
      <c r="FX115" s="176">
        <v>0</v>
      </c>
      <c r="FY115" s="173">
        <v>43511</v>
      </c>
      <c r="FZ115" s="183" t="s">
        <v>4235</v>
      </c>
      <c r="GA115" s="183">
        <v>2</v>
      </c>
      <c r="GB115" s="183" t="s">
        <v>3205</v>
      </c>
      <c r="GC115" s="183" t="s">
        <v>21</v>
      </c>
      <c r="GD115" s="183">
        <v>2</v>
      </c>
      <c r="GE115" s="183" t="s">
        <v>14</v>
      </c>
      <c r="GF115" s="183" t="s">
        <v>14</v>
      </c>
      <c r="GG115" s="184">
        <v>44358</v>
      </c>
      <c r="GH115" s="182" t="s">
        <v>4241</v>
      </c>
      <c r="GI115" s="176">
        <v>3</v>
      </c>
      <c r="GJ115" s="176" t="s">
        <v>3205</v>
      </c>
      <c r="GK115" s="176" t="s">
        <v>21</v>
      </c>
      <c r="GL115" s="176">
        <v>2</v>
      </c>
      <c r="GM115" s="176" t="s">
        <v>14</v>
      </c>
      <c r="GN115" s="176" t="s">
        <v>14</v>
      </c>
      <c r="GO115" s="173">
        <v>44358</v>
      </c>
      <c r="GP115" s="183" t="s">
        <v>4236</v>
      </c>
      <c r="GQ115" s="183">
        <v>1</v>
      </c>
      <c r="GR115" s="183" t="s">
        <v>3205</v>
      </c>
      <c r="GS115" s="183" t="s">
        <v>21</v>
      </c>
      <c r="GT115" s="183">
        <v>2</v>
      </c>
      <c r="GU115" s="183" t="s">
        <v>14</v>
      </c>
      <c r="GV115" s="183" t="s">
        <v>14</v>
      </c>
      <c r="GW115" s="184">
        <v>44358</v>
      </c>
      <c r="GX115" s="182" t="s">
        <v>4242</v>
      </c>
      <c r="GY115" s="176">
        <v>0</v>
      </c>
      <c r="GZ115" s="176" t="s">
        <v>3205</v>
      </c>
      <c r="HA115" s="176" t="s">
        <v>21</v>
      </c>
      <c r="HB115" s="176">
        <v>2</v>
      </c>
      <c r="HC115" s="176" t="s">
        <v>14</v>
      </c>
      <c r="HD115" s="176" t="s">
        <v>14</v>
      </c>
      <c r="HE115" s="173">
        <v>44358</v>
      </c>
      <c r="HF115" s="183" t="s">
        <v>4234</v>
      </c>
      <c r="HG115" s="183">
        <v>0</v>
      </c>
      <c r="HH115" s="183" t="s">
        <v>3205</v>
      </c>
      <c r="HI115" s="183" t="s">
        <v>21</v>
      </c>
      <c r="HJ115" s="183">
        <v>2</v>
      </c>
      <c r="HK115" s="183" t="s">
        <v>14</v>
      </c>
      <c r="HL115" s="183" t="s">
        <v>14</v>
      </c>
      <c r="HM115" s="184">
        <v>44358</v>
      </c>
      <c r="HN115" s="182" t="s">
        <v>4240</v>
      </c>
      <c r="HO115" s="176">
        <v>2</v>
      </c>
      <c r="HP115" s="176" t="s">
        <v>3205</v>
      </c>
      <c r="HQ115" s="176" t="s">
        <v>21</v>
      </c>
      <c r="HR115" s="176">
        <v>2</v>
      </c>
      <c r="HS115" s="176" t="s">
        <v>14</v>
      </c>
      <c r="HT115" s="176" t="s">
        <v>14</v>
      </c>
      <c r="HU115" s="173">
        <v>44358</v>
      </c>
      <c r="HV115" s="183" t="s">
        <v>4237</v>
      </c>
      <c r="HW115" s="183">
        <v>3</v>
      </c>
      <c r="HX115" s="183" t="s">
        <v>3205</v>
      </c>
      <c r="HY115" s="183" t="s">
        <v>21</v>
      </c>
      <c r="HZ115" s="183">
        <v>2</v>
      </c>
      <c r="IA115" s="183" t="s">
        <v>14</v>
      </c>
      <c r="IB115" s="183" t="s">
        <v>14</v>
      </c>
      <c r="IC115" s="184">
        <v>44358</v>
      </c>
      <c r="ID115" s="182" t="s">
        <v>4239</v>
      </c>
      <c r="IE115" s="176">
        <v>0</v>
      </c>
      <c r="IF115" s="176" t="s">
        <v>3205</v>
      </c>
      <c r="IG115" s="176" t="s">
        <v>21</v>
      </c>
      <c r="IH115" s="176">
        <v>2</v>
      </c>
      <c r="II115" s="176" t="s">
        <v>14</v>
      </c>
      <c r="IJ115" s="176" t="s">
        <v>14</v>
      </c>
      <c r="IK115" s="173">
        <v>44358</v>
      </c>
      <c r="IL115" s="183" t="s">
        <v>4238</v>
      </c>
      <c r="IM115" s="183">
        <v>3</v>
      </c>
      <c r="IN115" s="183" t="s">
        <v>3205</v>
      </c>
      <c r="IO115" s="183" t="s">
        <v>21</v>
      </c>
      <c r="IP115" s="183">
        <v>2</v>
      </c>
      <c r="IQ115" s="183" t="s">
        <v>14</v>
      </c>
      <c r="IR115" s="183" t="s">
        <v>14</v>
      </c>
      <c r="IS115" s="184">
        <v>44358</v>
      </c>
    </row>
    <row r="116" spans="1:253" s="276" customFormat="1" ht="12.75" customHeight="1" x14ac:dyDescent="0.25">
      <c r="A116" s="276" t="s">
        <v>382</v>
      </c>
      <c r="B116" s="276" t="s">
        <v>7420</v>
      </c>
      <c r="C116" s="276" t="s">
        <v>383</v>
      </c>
      <c r="D116" s="276" t="s">
        <v>384</v>
      </c>
      <c r="E116" s="276" t="s">
        <v>7110</v>
      </c>
      <c r="F116" s="276" t="s">
        <v>1285</v>
      </c>
      <c r="G116" s="171">
        <v>66141000</v>
      </c>
      <c r="H116" s="172" t="s">
        <v>1280</v>
      </c>
      <c r="I116" s="172" t="s">
        <v>21</v>
      </c>
      <c r="J116" s="172">
        <v>2</v>
      </c>
      <c r="K116" s="172" t="s">
        <v>1284</v>
      </c>
      <c r="L116" s="172" t="s">
        <v>1281</v>
      </c>
      <c r="M116" s="173">
        <v>43676</v>
      </c>
      <c r="N116" s="182" t="s">
        <v>1283</v>
      </c>
      <c r="O116" s="174">
        <v>30342</v>
      </c>
      <c r="P116" s="174" t="s">
        <v>1280</v>
      </c>
      <c r="Q116" s="174" t="s">
        <v>21</v>
      </c>
      <c r="R116" s="174">
        <v>2</v>
      </c>
      <c r="S116" s="174" t="s">
        <v>1282</v>
      </c>
      <c r="T116" s="174" t="s">
        <v>1281</v>
      </c>
      <c r="U116" s="175">
        <v>43676</v>
      </c>
      <c r="V116" s="182" t="s">
        <v>6062</v>
      </c>
      <c r="W116" s="172">
        <v>3549000</v>
      </c>
      <c r="X116" s="172" t="s">
        <v>6059</v>
      </c>
      <c r="Y116" s="172" t="s">
        <v>21</v>
      </c>
      <c r="Z116" s="172">
        <v>2</v>
      </c>
      <c r="AA116" s="172" t="s">
        <v>6061</v>
      </c>
      <c r="AB116" s="172" t="s">
        <v>6060</v>
      </c>
      <c r="AC116" s="173">
        <v>44521</v>
      </c>
      <c r="AD116" s="182" t="s">
        <v>6079</v>
      </c>
      <c r="AE116" s="180">
        <v>91000</v>
      </c>
      <c r="AF116" s="180" t="s">
        <v>6049</v>
      </c>
      <c r="AG116" s="180" t="s">
        <v>21</v>
      </c>
      <c r="AH116" s="180">
        <v>2</v>
      </c>
      <c r="AI116" s="180" t="s">
        <v>6078</v>
      </c>
      <c r="AJ116" s="180" t="s">
        <v>6050</v>
      </c>
      <c r="AK116" s="181">
        <v>44521</v>
      </c>
      <c r="AL116" s="182" t="s">
        <v>6081</v>
      </c>
      <c r="AM116" s="172">
        <v>91000</v>
      </c>
      <c r="AN116" s="172" t="s">
        <v>6049</v>
      </c>
      <c r="AO116" s="172" t="s">
        <v>21</v>
      </c>
      <c r="AP116" s="172">
        <v>2</v>
      </c>
      <c r="AQ116" s="172" t="s">
        <v>6080</v>
      </c>
      <c r="AR116" s="172" t="s">
        <v>6050</v>
      </c>
      <c r="AS116" s="173">
        <v>44521</v>
      </c>
      <c r="AT116" s="183" t="s">
        <v>1611</v>
      </c>
      <c r="AU116" s="180" t="s">
        <v>14</v>
      </c>
      <c r="AV116" s="180" t="s">
        <v>14</v>
      </c>
      <c r="AW116" s="180" t="s">
        <v>14</v>
      </c>
      <c r="AX116" s="180" t="s">
        <v>14</v>
      </c>
      <c r="AY116" s="180" t="s">
        <v>14</v>
      </c>
      <c r="AZ116" s="180" t="s">
        <v>14</v>
      </c>
      <c r="BA116" s="181">
        <v>43859</v>
      </c>
      <c r="BB116" s="182" t="s">
        <v>392</v>
      </c>
      <c r="BC116" s="172" t="s">
        <v>14</v>
      </c>
      <c r="BD116" s="172">
        <v>0</v>
      </c>
      <c r="BE116" s="172" t="s">
        <v>21</v>
      </c>
      <c r="BF116" s="172">
        <v>2</v>
      </c>
      <c r="BG116" s="172" t="s">
        <v>15</v>
      </c>
      <c r="BH116" s="172">
        <v>0</v>
      </c>
      <c r="BI116" s="173">
        <v>43509</v>
      </c>
      <c r="BJ116" s="183" t="s">
        <v>2833</v>
      </c>
      <c r="BK116" s="183">
        <v>63</v>
      </c>
      <c r="BL116" s="183" t="s">
        <v>2830</v>
      </c>
      <c r="BM116" s="183" t="s">
        <v>21</v>
      </c>
      <c r="BN116" s="183">
        <v>2</v>
      </c>
      <c r="BO116" s="183" t="s">
        <v>2832</v>
      </c>
      <c r="BP116" s="180" t="s">
        <v>2831</v>
      </c>
      <c r="BQ116" s="184">
        <v>44250</v>
      </c>
      <c r="BR116" s="182" t="s">
        <v>385</v>
      </c>
      <c r="BS116" s="176" t="s">
        <v>14</v>
      </c>
      <c r="BT116" s="176">
        <v>0</v>
      </c>
      <c r="BU116" s="176" t="s">
        <v>21</v>
      </c>
      <c r="BV116" s="176">
        <v>2</v>
      </c>
      <c r="BW116" s="176" t="s">
        <v>15</v>
      </c>
      <c r="BX116" s="176">
        <v>0</v>
      </c>
      <c r="BY116" s="173">
        <v>43509</v>
      </c>
      <c r="BZ116" s="183" t="s">
        <v>386</v>
      </c>
      <c r="CA116" s="183" t="s">
        <v>14</v>
      </c>
      <c r="CB116" s="183">
        <v>0</v>
      </c>
      <c r="CC116" s="183" t="s">
        <v>14</v>
      </c>
      <c r="CD116" s="183" t="s">
        <v>14</v>
      </c>
      <c r="CE116" s="183" t="s">
        <v>15</v>
      </c>
      <c r="CF116" s="183">
        <v>0</v>
      </c>
      <c r="CG116" s="184">
        <v>43509</v>
      </c>
      <c r="CH116" s="182" t="s">
        <v>7854</v>
      </c>
      <c r="CI116" s="183" t="e">
        <v>#N/A</v>
      </c>
      <c r="CJ116" s="183" t="e">
        <v>#N/A</v>
      </c>
      <c r="CK116" s="183" t="e">
        <v>#N/A</v>
      </c>
      <c r="CL116" s="183" t="e">
        <v>#N/A</v>
      </c>
      <c r="CM116" s="183" t="e">
        <v>#N/A</v>
      </c>
      <c r="CN116" s="183" t="e">
        <v>#N/A</v>
      </c>
      <c r="CO116" s="185" t="e">
        <v>#N/A</v>
      </c>
      <c r="CP116" s="183" t="s">
        <v>391</v>
      </c>
      <c r="CQ116" s="176" t="s">
        <v>14</v>
      </c>
      <c r="CR116" s="176">
        <v>0</v>
      </c>
      <c r="CS116" s="176" t="s">
        <v>21</v>
      </c>
      <c r="CT116" s="176">
        <v>2</v>
      </c>
      <c r="CU116" s="176" t="s">
        <v>15</v>
      </c>
      <c r="CV116" s="176">
        <v>0</v>
      </c>
      <c r="CW116" s="173">
        <v>43509</v>
      </c>
      <c r="CX116" s="183" t="s">
        <v>6082</v>
      </c>
      <c r="CY116" s="180">
        <v>91000</v>
      </c>
      <c r="CZ116" s="180" t="s">
        <v>6049</v>
      </c>
      <c r="DA116" s="180" t="s">
        <v>21</v>
      </c>
      <c r="DB116" s="180">
        <v>2</v>
      </c>
      <c r="DC116" s="180" t="s">
        <v>2537</v>
      </c>
      <c r="DD116" s="180" t="s">
        <v>6050</v>
      </c>
      <c r="DE116" s="186">
        <v>44521</v>
      </c>
      <c r="DF116" s="182" t="s">
        <v>2538</v>
      </c>
      <c r="DG116" s="172">
        <v>3458000</v>
      </c>
      <c r="DH116" s="176" t="s">
        <v>2535</v>
      </c>
      <c r="DI116" s="176" t="s">
        <v>21</v>
      </c>
      <c r="DJ116" s="176">
        <v>2</v>
      </c>
      <c r="DK116" s="176" t="s">
        <v>2537</v>
      </c>
      <c r="DL116" s="176" t="s">
        <v>2536</v>
      </c>
      <c r="DM116" s="173">
        <v>44224</v>
      </c>
      <c r="DN116" s="183" t="s">
        <v>5572</v>
      </c>
      <c r="DO116" s="180">
        <v>0</v>
      </c>
      <c r="DP116" s="183" t="s">
        <v>14</v>
      </c>
      <c r="DQ116" s="183" t="s">
        <v>14</v>
      </c>
      <c r="DR116" s="183" t="s">
        <v>14</v>
      </c>
      <c r="DS116" s="183" t="s">
        <v>14</v>
      </c>
      <c r="DT116" s="183" t="s">
        <v>14</v>
      </c>
      <c r="DU116" s="184">
        <v>44489</v>
      </c>
      <c r="DV116" s="182" t="s">
        <v>6083</v>
      </c>
      <c r="DW116" s="172">
        <v>91000</v>
      </c>
      <c r="DX116" s="176" t="s">
        <v>6049</v>
      </c>
      <c r="DY116" s="176" t="s">
        <v>21</v>
      </c>
      <c r="DZ116" s="176">
        <v>2</v>
      </c>
      <c r="EA116" s="176" t="s">
        <v>2537</v>
      </c>
      <c r="EB116" s="176" t="s">
        <v>6050</v>
      </c>
      <c r="EC116" s="173">
        <v>44521</v>
      </c>
      <c r="ED116" s="183" t="s">
        <v>2539</v>
      </c>
      <c r="EE116" s="180">
        <v>0</v>
      </c>
      <c r="EF116" s="183" t="s">
        <v>2535</v>
      </c>
      <c r="EG116" s="183" t="s">
        <v>21</v>
      </c>
      <c r="EH116" s="183">
        <v>2</v>
      </c>
      <c r="EI116" s="183" t="s">
        <v>2537</v>
      </c>
      <c r="EJ116" s="183" t="s">
        <v>2536</v>
      </c>
      <c r="EK116" s="184">
        <v>44224</v>
      </c>
      <c r="EL116" s="182" t="s">
        <v>2540</v>
      </c>
      <c r="EM116" s="172">
        <v>0</v>
      </c>
      <c r="EN116" s="176" t="s">
        <v>2535</v>
      </c>
      <c r="EO116" s="176" t="s">
        <v>21</v>
      </c>
      <c r="EP116" s="176">
        <v>2</v>
      </c>
      <c r="EQ116" s="176" t="s">
        <v>2537</v>
      </c>
      <c r="ER116" s="176" t="s">
        <v>2536</v>
      </c>
      <c r="ES116" s="173">
        <v>44224</v>
      </c>
      <c r="ET116" s="183" t="s">
        <v>6046</v>
      </c>
      <c r="EU116" s="183">
        <v>32</v>
      </c>
      <c r="EV116" s="183" t="s">
        <v>5924</v>
      </c>
      <c r="EW116" s="183" t="s">
        <v>21</v>
      </c>
      <c r="EX116" s="183">
        <v>2</v>
      </c>
      <c r="EY116" s="183" t="s">
        <v>6003</v>
      </c>
      <c r="EZ116" s="183" t="s">
        <v>3009</v>
      </c>
      <c r="FA116" s="184">
        <v>44521</v>
      </c>
      <c r="FB116" s="182" t="s">
        <v>390</v>
      </c>
      <c r="FC116" s="176">
        <v>2</v>
      </c>
      <c r="FD116" s="176" t="s">
        <v>387</v>
      </c>
      <c r="FE116" s="176" t="s">
        <v>21</v>
      </c>
      <c r="FF116" s="176">
        <v>2</v>
      </c>
      <c r="FG116" s="176" t="s">
        <v>389</v>
      </c>
      <c r="FH116" s="176" t="s">
        <v>388</v>
      </c>
      <c r="FI116" s="173">
        <v>43509</v>
      </c>
      <c r="FJ116" s="182" t="s">
        <v>393</v>
      </c>
      <c r="FK116" s="183" t="s">
        <v>14</v>
      </c>
      <c r="FL116" s="183">
        <v>0</v>
      </c>
      <c r="FM116" s="183" t="s">
        <v>21</v>
      </c>
      <c r="FN116" s="183">
        <v>2</v>
      </c>
      <c r="FO116" s="183" t="s">
        <v>15</v>
      </c>
      <c r="FP116" s="180">
        <v>0</v>
      </c>
      <c r="FQ116" s="181">
        <v>43509</v>
      </c>
      <c r="FR116" s="182" t="s">
        <v>394</v>
      </c>
      <c r="FS116" s="176" t="s">
        <v>14</v>
      </c>
      <c r="FT116" s="176">
        <v>0</v>
      </c>
      <c r="FU116" s="176" t="s">
        <v>21</v>
      </c>
      <c r="FV116" s="176">
        <v>2</v>
      </c>
      <c r="FW116" s="176" t="s">
        <v>15</v>
      </c>
      <c r="FX116" s="176">
        <v>0</v>
      </c>
      <c r="FY116" s="173">
        <v>43509</v>
      </c>
      <c r="FZ116" s="183" t="s">
        <v>3349</v>
      </c>
      <c r="GA116" s="183">
        <v>0</v>
      </c>
      <c r="GB116" s="183" t="s">
        <v>3205</v>
      </c>
      <c r="GC116" s="183" t="s">
        <v>21</v>
      </c>
      <c r="GD116" s="183">
        <v>2</v>
      </c>
      <c r="GE116" s="183" t="s">
        <v>14</v>
      </c>
      <c r="GF116" s="183" t="s">
        <v>14</v>
      </c>
      <c r="GG116" s="184">
        <v>44347</v>
      </c>
      <c r="GH116" s="182" t="s">
        <v>3355</v>
      </c>
      <c r="GI116" s="176">
        <v>1</v>
      </c>
      <c r="GJ116" s="176" t="s">
        <v>3205</v>
      </c>
      <c r="GK116" s="176" t="s">
        <v>21</v>
      </c>
      <c r="GL116" s="176">
        <v>2</v>
      </c>
      <c r="GM116" s="176" t="s">
        <v>14</v>
      </c>
      <c r="GN116" s="176" t="s">
        <v>14</v>
      </c>
      <c r="GO116" s="173">
        <v>44347</v>
      </c>
      <c r="GP116" s="183" t="s">
        <v>3350</v>
      </c>
      <c r="GQ116" s="183">
        <v>1</v>
      </c>
      <c r="GR116" s="183" t="s">
        <v>3205</v>
      </c>
      <c r="GS116" s="183" t="s">
        <v>21</v>
      </c>
      <c r="GT116" s="183">
        <v>2</v>
      </c>
      <c r="GU116" s="183" t="s">
        <v>14</v>
      </c>
      <c r="GV116" s="183" t="s">
        <v>14</v>
      </c>
      <c r="GW116" s="184">
        <v>44347</v>
      </c>
      <c r="GX116" s="182" t="s">
        <v>3356</v>
      </c>
      <c r="GY116" s="176">
        <v>0</v>
      </c>
      <c r="GZ116" s="176" t="s">
        <v>3205</v>
      </c>
      <c r="HA116" s="176" t="s">
        <v>21</v>
      </c>
      <c r="HB116" s="176">
        <v>2</v>
      </c>
      <c r="HC116" s="176" t="s">
        <v>14</v>
      </c>
      <c r="HD116" s="176" t="s">
        <v>14</v>
      </c>
      <c r="HE116" s="173">
        <v>44347</v>
      </c>
      <c r="HF116" s="183" t="s">
        <v>3348</v>
      </c>
      <c r="HG116" s="183">
        <v>2</v>
      </c>
      <c r="HH116" s="183" t="s">
        <v>3205</v>
      </c>
      <c r="HI116" s="183" t="s">
        <v>21</v>
      </c>
      <c r="HJ116" s="183">
        <v>2</v>
      </c>
      <c r="HK116" s="183" t="s">
        <v>14</v>
      </c>
      <c r="HL116" s="183" t="s">
        <v>14</v>
      </c>
      <c r="HM116" s="184">
        <v>44347</v>
      </c>
      <c r="HN116" s="182" t="s">
        <v>3354</v>
      </c>
      <c r="HO116" s="176">
        <v>2</v>
      </c>
      <c r="HP116" s="176" t="s">
        <v>3205</v>
      </c>
      <c r="HQ116" s="176" t="s">
        <v>21</v>
      </c>
      <c r="HR116" s="176">
        <v>2</v>
      </c>
      <c r="HS116" s="176" t="s">
        <v>14</v>
      </c>
      <c r="HT116" s="176" t="s">
        <v>14</v>
      </c>
      <c r="HU116" s="173">
        <v>44347</v>
      </c>
      <c r="HV116" s="183" t="s">
        <v>3351</v>
      </c>
      <c r="HW116" s="183">
        <v>1</v>
      </c>
      <c r="HX116" s="183" t="s">
        <v>3205</v>
      </c>
      <c r="HY116" s="183" t="s">
        <v>21</v>
      </c>
      <c r="HZ116" s="183">
        <v>2</v>
      </c>
      <c r="IA116" s="183" t="s">
        <v>14</v>
      </c>
      <c r="IB116" s="183" t="s">
        <v>14</v>
      </c>
      <c r="IC116" s="184">
        <v>44347</v>
      </c>
      <c r="ID116" s="182" t="s">
        <v>3353</v>
      </c>
      <c r="IE116" s="176">
        <v>3</v>
      </c>
      <c r="IF116" s="176" t="s">
        <v>3205</v>
      </c>
      <c r="IG116" s="176" t="s">
        <v>21</v>
      </c>
      <c r="IH116" s="176">
        <v>2</v>
      </c>
      <c r="II116" s="176" t="s">
        <v>14</v>
      </c>
      <c r="IJ116" s="176" t="s">
        <v>14</v>
      </c>
      <c r="IK116" s="173">
        <v>44347</v>
      </c>
      <c r="IL116" s="183" t="s">
        <v>3352</v>
      </c>
      <c r="IM116" s="183">
        <v>2</v>
      </c>
      <c r="IN116" s="183" t="s">
        <v>3205</v>
      </c>
      <c r="IO116" s="183" t="s">
        <v>21</v>
      </c>
      <c r="IP116" s="183">
        <v>2</v>
      </c>
      <c r="IQ116" s="183" t="s">
        <v>14</v>
      </c>
      <c r="IR116" s="183" t="s">
        <v>14</v>
      </c>
      <c r="IS116" s="184">
        <v>44347</v>
      </c>
    </row>
    <row r="117" spans="1:253" s="276" customFormat="1" ht="12.75" customHeight="1" x14ac:dyDescent="0.25">
      <c r="A117" s="276" t="s">
        <v>395</v>
      </c>
      <c r="B117" s="276" t="s">
        <v>7405</v>
      </c>
      <c r="C117" s="276" t="s">
        <v>396</v>
      </c>
      <c r="D117" s="276" t="s">
        <v>384</v>
      </c>
      <c r="E117" s="276" t="s">
        <v>7110</v>
      </c>
      <c r="F117" s="276" t="s">
        <v>1293</v>
      </c>
      <c r="G117" s="171">
        <v>66141000</v>
      </c>
      <c r="H117" s="172" t="s">
        <v>1280</v>
      </c>
      <c r="I117" s="172" t="s">
        <v>21</v>
      </c>
      <c r="J117" s="172">
        <v>2</v>
      </c>
      <c r="K117" s="172" t="s">
        <v>1284</v>
      </c>
      <c r="L117" s="172" t="s">
        <v>1281</v>
      </c>
      <c r="M117" s="173">
        <v>43676</v>
      </c>
      <c r="N117" s="187" t="s">
        <v>1287</v>
      </c>
      <c r="O117" s="174">
        <v>18330</v>
      </c>
      <c r="P117" s="174" t="s">
        <v>1280</v>
      </c>
      <c r="Q117" s="174" t="s">
        <v>21</v>
      </c>
      <c r="R117" s="174">
        <v>2</v>
      </c>
      <c r="S117" s="174" t="s">
        <v>1286</v>
      </c>
      <c r="T117" s="174" t="s">
        <v>1281</v>
      </c>
      <c r="U117" s="175">
        <v>43676</v>
      </c>
      <c r="V117" s="187" t="s">
        <v>1290</v>
      </c>
      <c r="W117" s="172">
        <v>3458000</v>
      </c>
      <c r="X117" s="172" t="s">
        <v>1280</v>
      </c>
      <c r="Y117" s="172" t="s">
        <v>21</v>
      </c>
      <c r="Z117" s="172">
        <v>2</v>
      </c>
      <c r="AA117" s="172" t="s">
        <v>1289</v>
      </c>
      <c r="AB117" s="172" t="s">
        <v>1281</v>
      </c>
      <c r="AC117" s="173">
        <v>43676</v>
      </c>
      <c r="AD117" s="187" t="s">
        <v>5579</v>
      </c>
      <c r="AE117" s="180" t="s">
        <v>14</v>
      </c>
      <c r="AF117" s="180" t="s">
        <v>14</v>
      </c>
      <c r="AG117" s="180" t="s">
        <v>14</v>
      </c>
      <c r="AH117" s="180" t="s">
        <v>14</v>
      </c>
      <c r="AI117" s="180" t="s">
        <v>5578</v>
      </c>
      <c r="AJ117" s="180" t="s">
        <v>14</v>
      </c>
      <c r="AK117" s="181">
        <v>44496</v>
      </c>
      <c r="AL117" s="187" t="s">
        <v>1288</v>
      </c>
      <c r="AM117" s="172" t="s">
        <v>14</v>
      </c>
      <c r="AN117" s="172" t="s">
        <v>14</v>
      </c>
      <c r="AO117" s="172" t="s">
        <v>14</v>
      </c>
      <c r="AP117" s="172" t="s">
        <v>14</v>
      </c>
      <c r="AQ117" s="172" t="s">
        <v>15</v>
      </c>
      <c r="AR117" s="172" t="s">
        <v>14</v>
      </c>
      <c r="AS117" s="173">
        <v>43676</v>
      </c>
      <c r="AT117" s="188" t="s">
        <v>1612</v>
      </c>
      <c r="AU117" s="180" t="s">
        <v>14</v>
      </c>
      <c r="AV117" s="180" t="s">
        <v>14</v>
      </c>
      <c r="AW117" s="180" t="s">
        <v>14</v>
      </c>
      <c r="AX117" s="180" t="s">
        <v>14</v>
      </c>
      <c r="AY117" s="180" t="s">
        <v>14</v>
      </c>
      <c r="AZ117" s="180" t="s">
        <v>14</v>
      </c>
      <c r="BA117" s="181">
        <v>43859</v>
      </c>
      <c r="BB117" s="187" t="s">
        <v>402</v>
      </c>
      <c r="BC117" s="172" t="s">
        <v>14</v>
      </c>
      <c r="BD117" s="172">
        <v>0</v>
      </c>
      <c r="BE117" s="172" t="s">
        <v>21</v>
      </c>
      <c r="BF117" s="172">
        <v>2</v>
      </c>
      <c r="BG117" s="172" t="s">
        <v>15</v>
      </c>
      <c r="BH117" s="172">
        <v>0</v>
      </c>
      <c r="BI117" s="173">
        <v>43509</v>
      </c>
      <c r="BJ117" s="188" t="s">
        <v>2834</v>
      </c>
      <c r="BK117" s="188">
        <v>63</v>
      </c>
      <c r="BL117" s="188" t="s">
        <v>2830</v>
      </c>
      <c r="BM117" s="188" t="s">
        <v>21</v>
      </c>
      <c r="BN117" s="188">
        <v>2</v>
      </c>
      <c r="BO117" s="188" t="s">
        <v>2832</v>
      </c>
      <c r="BP117" s="180" t="s">
        <v>2831</v>
      </c>
      <c r="BQ117" s="189">
        <v>44250</v>
      </c>
      <c r="BR117" s="187" t="s">
        <v>397</v>
      </c>
      <c r="BS117" s="190" t="s">
        <v>14</v>
      </c>
      <c r="BT117" s="190">
        <v>0</v>
      </c>
      <c r="BU117" s="190" t="s">
        <v>21</v>
      </c>
      <c r="BV117" s="190">
        <v>2</v>
      </c>
      <c r="BW117" s="190" t="s">
        <v>15</v>
      </c>
      <c r="BX117" s="190">
        <v>0</v>
      </c>
      <c r="BY117" s="173">
        <v>43509</v>
      </c>
      <c r="BZ117" s="188" t="s">
        <v>398</v>
      </c>
      <c r="CA117" s="188" t="s">
        <v>14</v>
      </c>
      <c r="CB117" s="188">
        <v>0</v>
      </c>
      <c r="CC117" s="188" t="s">
        <v>14</v>
      </c>
      <c r="CD117" s="188" t="s">
        <v>14</v>
      </c>
      <c r="CE117" s="188" t="s">
        <v>15</v>
      </c>
      <c r="CF117" s="188">
        <v>0</v>
      </c>
      <c r="CG117" s="189">
        <v>43509</v>
      </c>
      <c r="CH117" s="187" t="s">
        <v>7855</v>
      </c>
      <c r="CI117" s="188" t="e">
        <v>#N/A</v>
      </c>
      <c r="CJ117" s="188" t="e">
        <v>#N/A</v>
      </c>
      <c r="CK117" s="188" t="e">
        <v>#N/A</v>
      </c>
      <c r="CL117" s="188" t="e">
        <v>#N/A</v>
      </c>
      <c r="CM117" s="188" t="e">
        <v>#N/A</v>
      </c>
      <c r="CN117" s="188" t="e">
        <v>#N/A</v>
      </c>
      <c r="CO117" s="191" t="e">
        <v>#N/A</v>
      </c>
      <c r="CP117" s="188" t="s">
        <v>401</v>
      </c>
      <c r="CQ117" s="190" t="s">
        <v>14</v>
      </c>
      <c r="CR117" s="190">
        <v>0</v>
      </c>
      <c r="CS117" s="190" t="s">
        <v>21</v>
      </c>
      <c r="CT117" s="190">
        <v>2</v>
      </c>
      <c r="CU117" s="190" t="s">
        <v>15</v>
      </c>
      <c r="CV117" s="190">
        <v>0</v>
      </c>
      <c r="CW117" s="173">
        <v>43509</v>
      </c>
      <c r="CX117" s="188" t="s">
        <v>1292</v>
      </c>
      <c r="CY117" s="180" t="s">
        <v>14</v>
      </c>
      <c r="CZ117" s="180" t="s">
        <v>14</v>
      </c>
      <c r="DA117" s="180" t="s">
        <v>14</v>
      </c>
      <c r="DB117" s="180" t="s">
        <v>14</v>
      </c>
      <c r="DC117" s="180" t="s">
        <v>1789</v>
      </c>
      <c r="DD117" s="180" t="s">
        <v>14</v>
      </c>
      <c r="DE117" s="186">
        <v>43920</v>
      </c>
      <c r="DF117" s="187" t="s">
        <v>1791</v>
      </c>
      <c r="DG117" s="172" t="s">
        <v>14</v>
      </c>
      <c r="DH117" s="190" t="s">
        <v>14</v>
      </c>
      <c r="DI117" s="190" t="s">
        <v>14</v>
      </c>
      <c r="DJ117" s="190" t="s">
        <v>14</v>
      </c>
      <c r="DK117" s="190" t="s">
        <v>1789</v>
      </c>
      <c r="DL117" s="190" t="s">
        <v>14</v>
      </c>
      <c r="DM117" s="173">
        <v>43920</v>
      </c>
      <c r="DN117" s="188" t="s">
        <v>1794</v>
      </c>
      <c r="DO117" s="180" t="s">
        <v>14</v>
      </c>
      <c r="DP117" s="188" t="s">
        <v>14</v>
      </c>
      <c r="DQ117" s="188" t="s">
        <v>14</v>
      </c>
      <c r="DR117" s="188" t="s">
        <v>14</v>
      </c>
      <c r="DS117" s="188" t="s">
        <v>1789</v>
      </c>
      <c r="DT117" s="188" t="s">
        <v>14</v>
      </c>
      <c r="DU117" s="189">
        <v>43920</v>
      </c>
      <c r="DV117" s="187" t="s">
        <v>1792</v>
      </c>
      <c r="DW117" s="172" t="s">
        <v>14</v>
      </c>
      <c r="DX117" s="190" t="s">
        <v>14</v>
      </c>
      <c r="DY117" s="190" t="s">
        <v>14</v>
      </c>
      <c r="DZ117" s="190" t="s">
        <v>14</v>
      </c>
      <c r="EA117" s="190" t="s">
        <v>1789</v>
      </c>
      <c r="EB117" s="190" t="s">
        <v>14</v>
      </c>
      <c r="EC117" s="173">
        <v>43920</v>
      </c>
      <c r="ED117" s="188" t="s">
        <v>1793</v>
      </c>
      <c r="EE117" s="180" t="s">
        <v>14</v>
      </c>
      <c r="EF117" s="188" t="s">
        <v>14</v>
      </c>
      <c r="EG117" s="188" t="s">
        <v>14</v>
      </c>
      <c r="EH117" s="188" t="s">
        <v>14</v>
      </c>
      <c r="EI117" s="188" t="s">
        <v>1789</v>
      </c>
      <c r="EJ117" s="188" t="s">
        <v>14</v>
      </c>
      <c r="EK117" s="189">
        <v>43920</v>
      </c>
      <c r="EL117" s="187" t="s">
        <v>1790</v>
      </c>
      <c r="EM117" s="172" t="s">
        <v>14</v>
      </c>
      <c r="EN117" s="190" t="s">
        <v>14</v>
      </c>
      <c r="EO117" s="190" t="s">
        <v>14</v>
      </c>
      <c r="EP117" s="190" t="s">
        <v>14</v>
      </c>
      <c r="EQ117" s="190" t="s">
        <v>1789</v>
      </c>
      <c r="ER117" s="190" t="s">
        <v>14</v>
      </c>
      <c r="ES117" s="173">
        <v>43920</v>
      </c>
      <c r="ET117" s="188" t="s">
        <v>6047</v>
      </c>
      <c r="EU117" s="188">
        <v>32</v>
      </c>
      <c r="EV117" s="188" t="s">
        <v>5924</v>
      </c>
      <c r="EW117" s="188" t="s">
        <v>21</v>
      </c>
      <c r="EX117" s="188">
        <v>2</v>
      </c>
      <c r="EY117" s="188" t="s">
        <v>6003</v>
      </c>
      <c r="EZ117" s="188" t="s">
        <v>3009</v>
      </c>
      <c r="FA117" s="189">
        <v>44521</v>
      </c>
      <c r="FB117" s="187" t="s">
        <v>400</v>
      </c>
      <c r="FC117" s="190">
        <v>1</v>
      </c>
      <c r="FD117" s="190" t="s">
        <v>14</v>
      </c>
      <c r="FE117" s="190" t="s">
        <v>21</v>
      </c>
      <c r="FF117" s="190">
        <v>2</v>
      </c>
      <c r="FG117" s="190" t="s">
        <v>399</v>
      </c>
      <c r="FH117" s="190" t="s">
        <v>14</v>
      </c>
      <c r="FI117" s="173">
        <v>43509</v>
      </c>
      <c r="FJ117" s="187" t="s">
        <v>403</v>
      </c>
      <c r="FK117" s="188" t="s">
        <v>14</v>
      </c>
      <c r="FL117" s="188">
        <v>0</v>
      </c>
      <c r="FM117" s="188" t="s">
        <v>21</v>
      </c>
      <c r="FN117" s="188">
        <v>2</v>
      </c>
      <c r="FO117" s="188" t="s">
        <v>15</v>
      </c>
      <c r="FP117" s="180">
        <v>0</v>
      </c>
      <c r="FQ117" s="181">
        <v>43509</v>
      </c>
      <c r="FR117" s="187" t="s">
        <v>404</v>
      </c>
      <c r="FS117" s="190" t="s">
        <v>14</v>
      </c>
      <c r="FT117" s="190">
        <v>0</v>
      </c>
      <c r="FU117" s="190" t="s">
        <v>21</v>
      </c>
      <c r="FV117" s="190">
        <v>2</v>
      </c>
      <c r="FW117" s="190" t="s">
        <v>15</v>
      </c>
      <c r="FX117" s="190">
        <v>0</v>
      </c>
      <c r="FY117" s="173">
        <v>43509</v>
      </c>
      <c r="FZ117" s="188" t="s">
        <v>3358</v>
      </c>
      <c r="GA117" s="188">
        <v>0</v>
      </c>
      <c r="GB117" s="188" t="s">
        <v>3205</v>
      </c>
      <c r="GC117" s="188" t="s">
        <v>21</v>
      </c>
      <c r="GD117" s="188">
        <v>2</v>
      </c>
      <c r="GE117" s="188" t="s">
        <v>14</v>
      </c>
      <c r="GF117" s="188" t="s">
        <v>14</v>
      </c>
      <c r="GG117" s="189">
        <v>44347</v>
      </c>
      <c r="GH117" s="187" t="s">
        <v>3364</v>
      </c>
      <c r="GI117" s="190">
        <v>1</v>
      </c>
      <c r="GJ117" s="190" t="s">
        <v>3205</v>
      </c>
      <c r="GK117" s="190" t="s">
        <v>21</v>
      </c>
      <c r="GL117" s="190">
        <v>2</v>
      </c>
      <c r="GM117" s="190" t="s">
        <v>14</v>
      </c>
      <c r="GN117" s="190" t="s">
        <v>14</v>
      </c>
      <c r="GO117" s="173">
        <v>44347</v>
      </c>
      <c r="GP117" s="188" t="s">
        <v>3359</v>
      </c>
      <c r="GQ117" s="188">
        <v>0</v>
      </c>
      <c r="GR117" s="188" t="s">
        <v>3205</v>
      </c>
      <c r="GS117" s="188" t="s">
        <v>21</v>
      </c>
      <c r="GT117" s="188">
        <v>2</v>
      </c>
      <c r="GU117" s="188" t="s">
        <v>14</v>
      </c>
      <c r="GV117" s="188" t="s">
        <v>14</v>
      </c>
      <c r="GW117" s="189">
        <v>44347</v>
      </c>
      <c r="GX117" s="187" t="s">
        <v>3365</v>
      </c>
      <c r="GY117" s="190">
        <v>0</v>
      </c>
      <c r="GZ117" s="190" t="s">
        <v>3205</v>
      </c>
      <c r="HA117" s="190" t="s">
        <v>21</v>
      </c>
      <c r="HB117" s="190">
        <v>2</v>
      </c>
      <c r="HC117" s="190" t="s">
        <v>14</v>
      </c>
      <c r="HD117" s="190" t="s">
        <v>14</v>
      </c>
      <c r="HE117" s="173">
        <v>44347</v>
      </c>
      <c r="HF117" s="188" t="s">
        <v>3357</v>
      </c>
      <c r="HG117" s="188">
        <v>2</v>
      </c>
      <c r="HH117" s="188" t="s">
        <v>3205</v>
      </c>
      <c r="HI117" s="188" t="s">
        <v>21</v>
      </c>
      <c r="HJ117" s="188">
        <v>2</v>
      </c>
      <c r="HK117" s="188" t="s">
        <v>14</v>
      </c>
      <c r="HL117" s="188" t="s">
        <v>14</v>
      </c>
      <c r="HM117" s="189">
        <v>44347</v>
      </c>
      <c r="HN117" s="187" t="s">
        <v>3363</v>
      </c>
      <c r="HO117" s="190">
        <v>1</v>
      </c>
      <c r="HP117" s="190" t="s">
        <v>3205</v>
      </c>
      <c r="HQ117" s="190" t="s">
        <v>21</v>
      </c>
      <c r="HR117" s="190">
        <v>2</v>
      </c>
      <c r="HS117" s="190" t="s">
        <v>14</v>
      </c>
      <c r="HT117" s="190" t="s">
        <v>14</v>
      </c>
      <c r="HU117" s="173">
        <v>44347</v>
      </c>
      <c r="HV117" s="188" t="s">
        <v>3360</v>
      </c>
      <c r="HW117" s="188">
        <v>1</v>
      </c>
      <c r="HX117" s="188" t="s">
        <v>3205</v>
      </c>
      <c r="HY117" s="188" t="s">
        <v>21</v>
      </c>
      <c r="HZ117" s="188">
        <v>2</v>
      </c>
      <c r="IA117" s="188" t="s">
        <v>14</v>
      </c>
      <c r="IB117" s="188" t="s">
        <v>14</v>
      </c>
      <c r="IC117" s="189">
        <v>44347</v>
      </c>
      <c r="ID117" s="187" t="s">
        <v>3362</v>
      </c>
      <c r="IE117" s="190">
        <v>3</v>
      </c>
      <c r="IF117" s="190" t="s">
        <v>3205</v>
      </c>
      <c r="IG117" s="190" t="s">
        <v>21</v>
      </c>
      <c r="IH117" s="190">
        <v>2</v>
      </c>
      <c r="II117" s="190" t="s">
        <v>14</v>
      </c>
      <c r="IJ117" s="190" t="s">
        <v>14</v>
      </c>
      <c r="IK117" s="173">
        <v>44347</v>
      </c>
      <c r="IL117" s="188" t="s">
        <v>3361</v>
      </c>
      <c r="IM117" s="188">
        <v>1</v>
      </c>
      <c r="IN117" s="188" t="s">
        <v>3205</v>
      </c>
      <c r="IO117" s="188" t="s">
        <v>21</v>
      </c>
      <c r="IP117" s="188">
        <v>2</v>
      </c>
      <c r="IQ117" s="188" t="s">
        <v>14</v>
      </c>
      <c r="IR117" s="188" t="s">
        <v>14</v>
      </c>
      <c r="IS117" s="189">
        <v>44347</v>
      </c>
    </row>
    <row r="118" spans="1:253" s="276" customFormat="1" ht="12.75" customHeight="1" x14ac:dyDescent="0.25">
      <c r="A118" s="276" t="s">
        <v>405</v>
      </c>
      <c r="B118" s="276" t="s">
        <v>7413</v>
      </c>
      <c r="C118" s="276" t="s">
        <v>406</v>
      </c>
      <c r="D118" s="276" t="s">
        <v>384</v>
      </c>
      <c r="E118" s="276" t="s">
        <v>7110</v>
      </c>
      <c r="F118" s="276" t="s">
        <v>1296</v>
      </c>
      <c r="G118" s="171">
        <v>66141000</v>
      </c>
      <c r="H118" s="172" t="s">
        <v>1280</v>
      </c>
      <c r="I118" s="172" t="s">
        <v>21</v>
      </c>
      <c r="J118" s="172">
        <v>2</v>
      </c>
      <c r="K118" s="172" t="s">
        <v>1284</v>
      </c>
      <c r="L118" s="172" t="s">
        <v>1281</v>
      </c>
      <c r="M118" s="173">
        <v>43676</v>
      </c>
      <c r="N118" s="182" t="s">
        <v>1405</v>
      </c>
      <c r="O118" s="174">
        <v>9</v>
      </c>
      <c r="P118" s="174" t="s">
        <v>1402</v>
      </c>
      <c r="Q118" s="174" t="s">
        <v>21</v>
      </c>
      <c r="R118" s="174">
        <v>2</v>
      </c>
      <c r="S118" s="174" t="s">
        <v>1404</v>
      </c>
      <c r="T118" s="174" t="s">
        <v>1403</v>
      </c>
      <c r="U118" s="175">
        <v>43791</v>
      </c>
      <c r="V118" s="182" t="s">
        <v>6052</v>
      </c>
      <c r="W118" s="172">
        <v>91000</v>
      </c>
      <c r="X118" s="172" t="s">
        <v>6049</v>
      </c>
      <c r="Y118" s="172" t="s">
        <v>21</v>
      </c>
      <c r="Z118" s="172">
        <v>2</v>
      </c>
      <c r="AA118" s="172" t="s">
        <v>6051</v>
      </c>
      <c r="AB118" s="172" t="s">
        <v>6050</v>
      </c>
      <c r="AC118" s="173">
        <v>44521</v>
      </c>
      <c r="AD118" s="182" t="s">
        <v>6054</v>
      </c>
      <c r="AE118" s="180">
        <v>91000</v>
      </c>
      <c r="AF118" s="180" t="s">
        <v>6049</v>
      </c>
      <c r="AG118" s="180" t="s">
        <v>21</v>
      </c>
      <c r="AH118" s="180">
        <v>2</v>
      </c>
      <c r="AI118" s="180" t="s">
        <v>6053</v>
      </c>
      <c r="AJ118" s="180" t="s">
        <v>6050</v>
      </c>
      <c r="AK118" s="181">
        <v>44521</v>
      </c>
      <c r="AL118" s="182" t="s">
        <v>6056</v>
      </c>
      <c r="AM118" s="172">
        <v>91000</v>
      </c>
      <c r="AN118" s="172" t="s">
        <v>6049</v>
      </c>
      <c r="AO118" s="172" t="s">
        <v>21</v>
      </c>
      <c r="AP118" s="172">
        <v>2</v>
      </c>
      <c r="AQ118" s="172" t="s">
        <v>6055</v>
      </c>
      <c r="AR118" s="172" t="s">
        <v>6050</v>
      </c>
      <c r="AS118" s="173">
        <v>44521</v>
      </c>
      <c r="AT118" s="183" t="s">
        <v>1295</v>
      </c>
      <c r="AU118" s="180">
        <v>0</v>
      </c>
      <c r="AV118" s="180" t="s">
        <v>14</v>
      </c>
      <c r="AW118" s="180" t="s">
        <v>14</v>
      </c>
      <c r="AX118" s="180" t="s">
        <v>14</v>
      </c>
      <c r="AY118" s="180" t="s">
        <v>1294</v>
      </c>
      <c r="AZ118" s="180" t="s">
        <v>14</v>
      </c>
      <c r="BA118" s="181">
        <v>43676</v>
      </c>
      <c r="BB118" s="182" t="s">
        <v>412</v>
      </c>
      <c r="BC118" s="172" t="s">
        <v>14</v>
      </c>
      <c r="BD118" s="172">
        <v>0</v>
      </c>
      <c r="BE118" s="172" t="s">
        <v>21</v>
      </c>
      <c r="BF118" s="172">
        <v>2</v>
      </c>
      <c r="BG118" s="172" t="s">
        <v>15</v>
      </c>
      <c r="BH118" s="172">
        <v>0</v>
      </c>
      <c r="BI118" s="173">
        <v>43509</v>
      </c>
      <c r="BJ118" s="183" t="s">
        <v>2551</v>
      </c>
      <c r="BK118" s="183" t="s">
        <v>14</v>
      </c>
      <c r="BL118" s="183" t="s">
        <v>2464</v>
      </c>
      <c r="BM118" s="183" t="s">
        <v>14</v>
      </c>
      <c r="BN118" s="183" t="s">
        <v>14</v>
      </c>
      <c r="BO118" s="183" t="s">
        <v>14</v>
      </c>
      <c r="BP118" s="180" t="s">
        <v>14</v>
      </c>
      <c r="BQ118" s="184">
        <v>44224</v>
      </c>
      <c r="BR118" s="182" t="s">
        <v>407</v>
      </c>
      <c r="BS118" s="176" t="s">
        <v>14</v>
      </c>
      <c r="BT118" s="176">
        <v>0</v>
      </c>
      <c r="BU118" s="176" t="s">
        <v>21</v>
      </c>
      <c r="BV118" s="176">
        <v>2</v>
      </c>
      <c r="BW118" s="176" t="s">
        <v>15</v>
      </c>
      <c r="BX118" s="176">
        <v>0</v>
      </c>
      <c r="BY118" s="173">
        <v>43509</v>
      </c>
      <c r="BZ118" s="183" t="s">
        <v>408</v>
      </c>
      <c r="CA118" s="183" t="s">
        <v>14</v>
      </c>
      <c r="CB118" s="183">
        <v>0</v>
      </c>
      <c r="CC118" s="183" t="s">
        <v>14</v>
      </c>
      <c r="CD118" s="183" t="s">
        <v>14</v>
      </c>
      <c r="CE118" s="183" t="s">
        <v>15</v>
      </c>
      <c r="CF118" s="183">
        <v>0</v>
      </c>
      <c r="CG118" s="184">
        <v>43509</v>
      </c>
      <c r="CH118" s="182" t="s">
        <v>7856</v>
      </c>
      <c r="CI118" s="183" t="e">
        <v>#N/A</v>
      </c>
      <c r="CJ118" s="183" t="e">
        <v>#N/A</v>
      </c>
      <c r="CK118" s="183" t="e">
        <v>#N/A</v>
      </c>
      <c r="CL118" s="183" t="e">
        <v>#N/A</v>
      </c>
      <c r="CM118" s="183" t="e">
        <v>#N/A</v>
      </c>
      <c r="CN118" s="183" t="e">
        <v>#N/A</v>
      </c>
      <c r="CO118" s="185" t="e">
        <v>#N/A</v>
      </c>
      <c r="CP118" s="183" t="s">
        <v>411</v>
      </c>
      <c r="CQ118" s="176" t="s">
        <v>14</v>
      </c>
      <c r="CR118" s="176">
        <v>0</v>
      </c>
      <c r="CS118" s="176" t="s">
        <v>21</v>
      </c>
      <c r="CT118" s="176">
        <v>2</v>
      </c>
      <c r="CU118" s="176" t="s">
        <v>15</v>
      </c>
      <c r="CV118" s="176">
        <v>0</v>
      </c>
      <c r="CW118" s="173">
        <v>43509</v>
      </c>
      <c r="CX118" s="183" t="s">
        <v>6057</v>
      </c>
      <c r="CY118" s="180">
        <v>91000</v>
      </c>
      <c r="CZ118" s="180" t="s">
        <v>6049</v>
      </c>
      <c r="DA118" s="180" t="s">
        <v>21</v>
      </c>
      <c r="DB118" s="180">
        <v>2</v>
      </c>
      <c r="DC118" s="180" t="s">
        <v>2553</v>
      </c>
      <c r="DD118" s="180" t="s">
        <v>6050</v>
      </c>
      <c r="DE118" s="186">
        <v>44521</v>
      </c>
      <c r="DF118" s="182" t="s">
        <v>2554</v>
      </c>
      <c r="DG118" s="172">
        <v>0</v>
      </c>
      <c r="DH118" s="176" t="s">
        <v>2552</v>
      </c>
      <c r="DI118" s="176" t="s">
        <v>21</v>
      </c>
      <c r="DJ118" s="176">
        <v>2</v>
      </c>
      <c r="DK118" s="176" t="s">
        <v>2553</v>
      </c>
      <c r="DL118" s="176" t="s">
        <v>2536</v>
      </c>
      <c r="DM118" s="173">
        <v>44224</v>
      </c>
      <c r="DN118" s="183" t="s">
        <v>2555</v>
      </c>
      <c r="DO118" s="180">
        <v>0</v>
      </c>
      <c r="DP118" s="183" t="s">
        <v>2552</v>
      </c>
      <c r="DQ118" s="183" t="s">
        <v>21</v>
      </c>
      <c r="DR118" s="183">
        <v>2</v>
      </c>
      <c r="DS118" s="183" t="s">
        <v>2553</v>
      </c>
      <c r="DT118" s="183" t="s">
        <v>2536</v>
      </c>
      <c r="DU118" s="184">
        <v>44224</v>
      </c>
      <c r="DV118" s="182" t="s">
        <v>6058</v>
      </c>
      <c r="DW118" s="172">
        <v>91000</v>
      </c>
      <c r="DX118" s="176" t="s">
        <v>6049</v>
      </c>
      <c r="DY118" s="176" t="s">
        <v>21</v>
      </c>
      <c r="DZ118" s="176">
        <v>2</v>
      </c>
      <c r="EA118" s="176" t="s">
        <v>2553</v>
      </c>
      <c r="EB118" s="176" t="s">
        <v>6050</v>
      </c>
      <c r="EC118" s="173">
        <v>44521</v>
      </c>
      <c r="ED118" s="183" t="s">
        <v>2556</v>
      </c>
      <c r="EE118" s="180">
        <v>0</v>
      </c>
      <c r="EF118" s="183" t="s">
        <v>2552</v>
      </c>
      <c r="EG118" s="183" t="s">
        <v>21</v>
      </c>
      <c r="EH118" s="183">
        <v>2</v>
      </c>
      <c r="EI118" s="183" t="s">
        <v>2553</v>
      </c>
      <c r="EJ118" s="183" t="s">
        <v>2536</v>
      </c>
      <c r="EK118" s="184">
        <v>44224</v>
      </c>
      <c r="EL118" s="182" t="s">
        <v>2557</v>
      </c>
      <c r="EM118" s="172">
        <v>0</v>
      </c>
      <c r="EN118" s="176" t="s">
        <v>2552</v>
      </c>
      <c r="EO118" s="176" t="s">
        <v>21</v>
      </c>
      <c r="EP118" s="176">
        <v>2</v>
      </c>
      <c r="EQ118" s="176" t="s">
        <v>2553</v>
      </c>
      <c r="ER118" s="176" t="s">
        <v>2536</v>
      </c>
      <c r="ES118" s="173">
        <v>44224</v>
      </c>
      <c r="ET118" s="183" t="s">
        <v>6048</v>
      </c>
      <c r="EU118" s="183">
        <v>32</v>
      </c>
      <c r="EV118" s="183" t="s">
        <v>5924</v>
      </c>
      <c r="EW118" s="183" t="s">
        <v>21</v>
      </c>
      <c r="EX118" s="183">
        <v>2</v>
      </c>
      <c r="EY118" s="183" t="s">
        <v>6003</v>
      </c>
      <c r="EZ118" s="183" t="s">
        <v>3009</v>
      </c>
      <c r="FA118" s="184">
        <v>44521</v>
      </c>
      <c r="FB118" s="182" t="s">
        <v>410</v>
      </c>
      <c r="FC118" s="176">
        <v>1</v>
      </c>
      <c r="FD118" s="176" t="s">
        <v>387</v>
      </c>
      <c r="FE118" s="176" t="s">
        <v>21</v>
      </c>
      <c r="FF118" s="176">
        <v>2</v>
      </c>
      <c r="FG118" s="176" t="s">
        <v>409</v>
      </c>
      <c r="FH118" s="176" t="s">
        <v>388</v>
      </c>
      <c r="FI118" s="173">
        <v>43509</v>
      </c>
      <c r="FJ118" s="182" t="s">
        <v>413</v>
      </c>
      <c r="FK118" s="183" t="s">
        <v>14</v>
      </c>
      <c r="FL118" s="183">
        <v>0</v>
      </c>
      <c r="FM118" s="183" t="s">
        <v>21</v>
      </c>
      <c r="FN118" s="183">
        <v>2</v>
      </c>
      <c r="FO118" s="183" t="s">
        <v>15</v>
      </c>
      <c r="FP118" s="180">
        <v>0</v>
      </c>
      <c r="FQ118" s="181">
        <v>43509</v>
      </c>
      <c r="FR118" s="182" t="s">
        <v>414</v>
      </c>
      <c r="FS118" s="176" t="s">
        <v>14</v>
      </c>
      <c r="FT118" s="176">
        <v>0</v>
      </c>
      <c r="FU118" s="176" t="s">
        <v>21</v>
      </c>
      <c r="FV118" s="176">
        <v>2</v>
      </c>
      <c r="FW118" s="176" t="s">
        <v>15</v>
      </c>
      <c r="FX118" s="176">
        <v>0</v>
      </c>
      <c r="FY118" s="173">
        <v>43509</v>
      </c>
      <c r="FZ118" s="183" t="s">
        <v>3367</v>
      </c>
      <c r="GA118" s="183">
        <v>0</v>
      </c>
      <c r="GB118" s="183" t="s">
        <v>3205</v>
      </c>
      <c r="GC118" s="183" t="s">
        <v>21</v>
      </c>
      <c r="GD118" s="183">
        <v>2</v>
      </c>
      <c r="GE118" s="183" t="s">
        <v>14</v>
      </c>
      <c r="GF118" s="183" t="s">
        <v>14</v>
      </c>
      <c r="GG118" s="184">
        <v>44347</v>
      </c>
      <c r="GH118" s="182" t="s">
        <v>3373</v>
      </c>
      <c r="GI118" s="176">
        <v>0</v>
      </c>
      <c r="GJ118" s="176" t="s">
        <v>3205</v>
      </c>
      <c r="GK118" s="176" t="s">
        <v>21</v>
      </c>
      <c r="GL118" s="176">
        <v>2</v>
      </c>
      <c r="GM118" s="176" t="s">
        <v>14</v>
      </c>
      <c r="GN118" s="176" t="s">
        <v>14</v>
      </c>
      <c r="GO118" s="173">
        <v>44347</v>
      </c>
      <c r="GP118" s="183" t="s">
        <v>3368</v>
      </c>
      <c r="GQ118" s="183">
        <v>1</v>
      </c>
      <c r="GR118" s="183" t="s">
        <v>3205</v>
      </c>
      <c r="GS118" s="183" t="s">
        <v>21</v>
      </c>
      <c r="GT118" s="183">
        <v>2</v>
      </c>
      <c r="GU118" s="183" t="s">
        <v>14</v>
      </c>
      <c r="GV118" s="183" t="s">
        <v>14</v>
      </c>
      <c r="GW118" s="184">
        <v>44347</v>
      </c>
      <c r="GX118" s="182" t="s">
        <v>3374</v>
      </c>
      <c r="GY118" s="176">
        <v>0</v>
      </c>
      <c r="GZ118" s="176" t="s">
        <v>3205</v>
      </c>
      <c r="HA118" s="176" t="s">
        <v>21</v>
      </c>
      <c r="HB118" s="176">
        <v>2</v>
      </c>
      <c r="HC118" s="176" t="s">
        <v>14</v>
      </c>
      <c r="HD118" s="176" t="s">
        <v>14</v>
      </c>
      <c r="HE118" s="173">
        <v>44347</v>
      </c>
      <c r="HF118" s="183" t="s">
        <v>3366</v>
      </c>
      <c r="HG118" s="183">
        <v>0</v>
      </c>
      <c r="HH118" s="183" t="s">
        <v>3205</v>
      </c>
      <c r="HI118" s="183" t="s">
        <v>21</v>
      </c>
      <c r="HJ118" s="183">
        <v>2</v>
      </c>
      <c r="HK118" s="183" t="s">
        <v>14</v>
      </c>
      <c r="HL118" s="183" t="s">
        <v>14</v>
      </c>
      <c r="HM118" s="184">
        <v>44347</v>
      </c>
      <c r="HN118" s="182" t="s">
        <v>3372</v>
      </c>
      <c r="HO118" s="176">
        <v>2</v>
      </c>
      <c r="HP118" s="176" t="s">
        <v>3205</v>
      </c>
      <c r="HQ118" s="176" t="s">
        <v>21</v>
      </c>
      <c r="HR118" s="176">
        <v>2</v>
      </c>
      <c r="HS118" s="176" t="s">
        <v>14</v>
      </c>
      <c r="HT118" s="176" t="s">
        <v>14</v>
      </c>
      <c r="HU118" s="173">
        <v>44347</v>
      </c>
      <c r="HV118" s="183" t="s">
        <v>3369</v>
      </c>
      <c r="HW118" s="183">
        <v>0</v>
      </c>
      <c r="HX118" s="183" t="s">
        <v>3205</v>
      </c>
      <c r="HY118" s="183" t="s">
        <v>21</v>
      </c>
      <c r="HZ118" s="183">
        <v>2</v>
      </c>
      <c r="IA118" s="183" t="s">
        <v>14</v>
      </c>
      <c r="IB118" s="183" t="s">
        <v>14</v>
      </c>
      <c r="IC118" s="184">
        <v>44347</v>
      </c>
      <c r="ID118" s="182" t="s">
        <v>3371</v>
      </c>
      <c r="IE118" s="176">
        <v>3</v>
      </c>
      <c r="IF118" s="176" t="s">
        <v>3205</v>
      </c>
      <c r="IG118" s="176" t="s">
        <v>21</v>
      </c>
      <c r="IH118" s="176">
        <v>2</v>
      </c>
      <c r="II118" s="176" t="s">
        <v>14</v>
      </c>
      <c r="IJ118" s="176" t="s">
        <v>14</v>
      </c>
      <c r="IK118" s="173">
        <v>44347</v>
      </c>
      <c r="IL118" s="183" t="s">
        <v>3370</v>
      </c>
      <c r="IM118" s="183">
        <v>1</v>
      </c>
      <c r="IN118" s="183" t="s">
        <v>3205</v>
      </c>
      <c r="IO118" s="183" t="s">
        <v>21</v>
      </c>
      <c r="IP118" s="183">
        <v>2</v>
      </c>
      <c r="IQ118" s="183" t="s">
        <v>14</v>
      </c>
      <c r="IR118" s="183" t="s">
        <v>14</v>
      </c>
      <c r="IS118" s="184">
        <v>44347</v>
      </c>
    </row>
    <row r="119" spans="1:253" s="276" customFormat="1" ht="12.75" customHeight="1" x14ac:dyDescent="0.25">
      <c r="A119" s="276" t="s">
        <v>914</v>
      </c>
      <c r="B119" s="276" t="s">
        <v>7413</v>
      </c>
      <c r="C119" s="276" t="s">
        <v>915</v>
      </c>
      <c r="D119" s="276" t="s">
        <v>916</v>
      </c>
      <c r="E119" s="276" t="s">
        <v>7119</v>
      </c>
      <c r="F119" s="276" t="s">
        <v>2143</v>
      </c>
      <c r="G119" s="171">
        <v>1455000</v>
      </c>
      <c r="H119" s="172" t="s">
        <v>2141</v>
      </c>
      <c r="I119" s="172" t="s">
        <v>21</v>
      </c>
      <c r="J119" s="172">
        <v>2</v>
      </c>
      <c r="K119" s="172" t="s">
        <v>2142</v>
      </c>
      <c r="L119" s="172" t="s">
        <v>1504</v>
      </c>
      <c r="M119" s="173">
        <v>44110</v>
      </c>
      <c r="N119" s="182" t="s">
        <v>924</v>
      </c>
      <c r="O119" s="174">
        <v>5130</v>
      </c>
      <c r="P119" s="174" t="s">
        <v>921</v>
      </c>
      <c r="Q119" s="174" t="s">
        <v>21</v>
      </c>
      <c r="R119" s="174">
        <v>2</v>
      </c>
      <c r="S119" s="174" t="s">
        <v>923</v>
      </c>
      <c r="T119" s="174" t="s">
        <v>922</v>
      </c>
      <c r="U119" s="175">
        <v>43524</v>
      </c>
      <c r="V119" s="182" t="s">
        <v>1506</v>
      </c>
      <c r="W119" s="172">
        <v>1450000</v>
      </c>
      <c r="X119" s="172" t="s">
        <v>1503</v>
      </c>
      <c r="Y119" s="172" t="s">
        <v>21</v>
      </c>
      <c r="Z119" s="172">
        <v>2</v>
      </c>
      <c r="AA119" s="172" t="s">
        <v>1505</v>
      </c>
      <c r="AB119" s="172" t="s">
        <v>1504</v>
      </c>
      <c r="AC119" s="173">
        <v>43798</v>
      </c>
      <c r="AD119" s="182" t="s">
        <v>975</v>
      </c>
      <c r="AE119" s="180">
        <v>60000</v>
      </c>
      <c r="AF119" s="180" t="s">
        <v>972</v>
      </c>
      <c r="AG119" s="180" t="s">
        <v>21</v>
      </c>
      <c r="AH119" s="180">
        <v>2</v>
      </c>
      <c r="AI119" s="180" t="s">
        <v>974</v>
      </c>
      <c r="AJ119" s="180" t="s">
        <v>973</v>
      </c>
      <c r="AK119" s="181">
        <v>43553</v>
      </c>
      <c r="AL119" s="182" t="s">
        <v>977</v>
      </c>
      <c r="AM119" s="172">
        <v>60000</v>
      </c>
      <c r="AN119" s="172" t="s">
        <v>972</v>
      </c>
      <c r="AO119" s="172" t="s">
        <v>21</v>
      </c>
      <c r="AP119" s="172">
        <v>2</v>
      </c>
      <c r="AQ119" s="172" t="s">
        <v>976</v>
      </c>
      <c r="AR119" s="172" t="s">
        <v>973</v>
      </c>
      <c r="AS119" s="173">
        <v>43553</v>
      </c>
      <c r="AT119" s="183" t="s">
        <v>1502</v>
      </c>
      <c r="AU119" s="180" t="s">
        <v>14</v>
      </c>
      <c r="AV119" s="180" t="s">
        <v>14</v>
      </c>
      <c r="AW119" s="180" t="s">
        <v>21</v>
      </c>
      <c r="AX119" s="180">
        <v>2</v>
      </c>
      <c r="AY119" s="180" t="s">
        <v>1501</v>
      </c>
      <c r="AZ119" s="180" t="s">
        <v>14</v>
      </c>
      <c r="BA119" s="181">
        <v>43798</v>
      </c>
      <c r="BB119" s="182" t="s">
        <v>920</v>
      </c>
      <c r="BC119" s="172" t="s">
        <v>14</v>
      </c>
      <c r="BD119" s="172">
        <v>0</v>
      </c>
      <c r="BE119" s="172" t="s">
        <v>21</v>
      </c>
      <c r="BF119" s="172">
        <v>2</v>
      </c>
      <c r="BG119" s="172">
        <v>0</v>
      </c>
      <c r="BH119" s="172">
        <v>0</v>
      </c>
      <c r="BI119" s="173">
        <v>43524</v>
      </c>
      <c r="BJ119" s="183" t="s">
        <v>2293</v>
      </c>
      <c r="BK119" s="183">
        <v>60</v>
      </c>
      <c r="BL119" s="183" t="s">
        <v>2292</v>
      </c>
      <c r="BM119" s="183" t="s">
        <v>21</v>
      </c>
      <c r="BN119" s="183">
        <v>2</v>
      </c>
      <c r="BO119" s="183" t="s">
        <v>2290</v>
      </c>
      <c r="BP119" s="180" t="s">
        <v>2289</v>
      </c>
      <c r="BQ119" s="184">
        <v>44164</v>
      </c>
      <c r="BR119" s="182" t="s">
        <v>917</v>
      </c>
      <c r="BS119" s="176">
        <v>0</v>
      </c>
      <c r="BT119" s="176">
        <v>0</v>
      </c>
      <c r="BU119" s="176" t="s">
        <v>21</v>
      </c>
      <c r="BV119" s="176">
        <v>2</v>
      </c>
      <c r="BW119" s="176">
        <v>0</v>
      </c>
      <c r="BX119" s="176">
        <v>0</v>
      </c>
      <c r="BY119" s="173">
        <v>43524</v>
      </c>
      <c r="BZ119" s="183" t="s">
        <v>918</v>
      </c>
      <c r="CA119" s="183">
        <v>0</v>
      </c>
      <c r="CB119" s="183">
        <v>0</v>
      </c>
      <c r="CC119" s="183" t="s">
        <v>21</v>
      </c>
      <c r="CD119" s="183">
        <v>2</v>
      </c>
      <c r="CE119" s="183" t="s">
        <v>14</v>
      </c>
      <c r="CF119" s="183" t="s">
        <v>14</v>
      </c>
      <c r="CG119" s="184">
        <v>43524</v>
      </c>
      <c r="CH119" s="182" t="s">
        <v>7857</v>
      </c>
      <c r="CI119" s="183" t="e">
        <v>#N/A</v>
      </c>
      <c r="CJ119" s="183" t="e">
        <v>#N/A</v>
      </c>
      <c r="CK119" s="183" t="e">
        <v>#N/A</v>
      </c>
      <c r="CL119" s="183" t="e">
        <v>#N/A</v>
      </c>
      <c r="CM119" s="183" t="e">
        <v>#N/A</v>
      </c>
      <c r="CN119" s="183" t="e">
        <v>#N/A</v>
      </c>
      <c r="CO119" s="185" t="e">
        <v>#N/A</v>
      </c>
      <c r="CP119" s="183" t="s">
        <v>919</v>
      </c>
      <c r="CQ119" s="176">
        <v>0</v>
      </c>
      <c r="CR119" s="176">
        <v>0</v>
      </c>
      <c r="CS119" s="176" t="s">
        <v>21</v>
      </c>
      <c r="CT119" s="176">
        <v>2</v>
      </c>
      <c r="CU119" s="176">
        <v>0</v>
      </c>
      <c r="CV119" s="176">
        <v>0</v>
      </c>
      <c r="CW119" s="173">
        <v>43524</v>
      </c>
      <c r="CX119" s="183" t="s">
        <v>1663</v>
      </c>
      <c r="CY119" s="180">
        <v>60000</v>
      </c>
      <c r="CZ119" s="180" t="s">
        <v>1658</v>
      </c>
      <c r="DA119" s="180" t="s">
        <v>59</v>
      </c>
      <c r="DB119" s="180">
        <v>3</v>
      </c>
      <c r="DC119" s="180" t="s">
        <v>1660</v>
      </c>
      <c r="DD119" s="180" t="s">
        <v>1659</v>
      </c>
      <c r="DE119" s="186">
        <v>43867</v>
      </c>
      <c r="DF119" s="182" t="s">
        <v>2140</v>
      </c>
      <c r="DG119" s="172">
        <v>1395000</v>
      </c>
      <c r="DH119" s="176" t="s">
        <v>1658</v>
      </c>
      <c r="DI119" s="176" t="s">
        <v>21</v>
      </c>
      <c r="DJ119" s="176">
        <v>2</v>
      </c>
      <c r="DK119" s="176" t="s">
        <v>1660</v>
      </c>
      <c r="DL119" s="176" t="s">
        <v>1659</v>
      </c>
      <c r="DM119" s="173">
        <v>44110</v>
      </c>
      <c r="DN119" s="183" t="s">
        <v>1665</v>
      </c>
      <c r="DO119" s="180">
        <v>0</v>
      </c>
      <c r="DP119" s="183" t="s">
        <v>1658</v>
      </c>
      <c r="DQ119" s="183" t="s">
        <v>59</v>
      </c>
      <c r="DR119" s="183">
        <v>3</v>
      </c>
      <c r="DS119" s="183" t="s">
        <v>1660</v>
      </c>
      <c r="DT119" s="183" t="s">
        <v>1659</v>
      </c>
      <c r="DU119" s="184">
        <v>43867</v>
      </c>
      <c r="DV119" s="182" t="s">
        <v>1662</v>
      </c>
      <c r="DW119" s="172">
        <v>60000</v>
      </c>
      <c r="DX119" s="176" t="s">
        <v>1658</v>
      </c>
      <c r="DY119" s="176" t="s">
        <v>59</v>
      </c>
      <c r="DZ119" s="176">
        <v>3</v>
      </c>
      <c r="EA119" s="176" t="s">
        <v>1660</v>
      </c>
      <c r="EB119" s="176" t="s">
        <v>1659</v>
      </c>
      <c r="EC119" s="173">
        <v>43867</v>
      </c>
      <c r="ED119" s="183" t="s">
        <v>1664</v>
      </c>
      <c r="EE119" s="180">
        <v>0</v>
      </c>
      <c r="EF119" s="183" t="s">
        <v>1658</v>
      </c>
      <c r="EG119" s="183" t="s">
        <v>59</v>
      </c>
      <c r="EH119" s="183">
        <v>3</v>
      </c>
      <c r="EI119" s="183" t="s">
        <v>1660</v>
      </c>
      <c r="EJ119" s="183" t="s">
        <v>1659</v>
      </c>
      <c r="EK119" s="184">
        <v>43867</v>
      </c>
      <c r="EL119" s="182" t="s">
        <v>1661</v>
      </c>
      <c r="EM119" s="172">
        <v>0</v>
      </c>
      <c r="EN119" s="176" t="s">
        <v>1658</v>
      </c>
      <c r="EO119" s="176" t="s">
        <v>59</v>
      </c>
      <c r="EP119" s="176">
        <v>3</v>
      </c>
      <c r="EQ119" s="176" t="s">
        <v>1660</v>
      </c>
      <c r="ER119" s="176" t="s">
        <v>1659</v>
      </c>
      <c r="ES119" s="173">
        <v>43867</v>
      </c>
      <c r="ET119" s="183" t="s">
        <v>2291</v>
      </c>
      <c r="EU119" s="183">
        <v>60</v>
      </c>
      <c r="EV119" s="183" t="s">
        <v>2288</v>
      </c>
      <c r="EW119" s="183" t="s">
        <v>21</v>
      </c>
      <c r="EX119" s="183">
        <v>2</v>
      </c>
      <c r="EY119" s="183" t="s">
        <v>2290</v>
      </c>
      <c r="EZ119" s="183" t="s">
        <v>2289</v>
      </c>
      <c r="FA119" s="184">
        <v>44164</v>
      </c>
      <c r="FB119" s="182" t="s">
        <v>1500</v>
      </c>
      <c r="FC119" s="176">
        <v>2</v>
      </c>
      <c r="FD119" s="176" t="s">
        <v>14</v>
      </c>
      <c r="FE119" s="176" t="s">
        <v>21</v>
      </c>
      <c r="FF119" s="176">
        <v>2</v>
      </c>
      <c r="FG119" s="176" t="s">
        <v>1499</v>
      </c>
      <c r="FH119" s="176" t="s">
        <v>14</v>
      </c>
      <c r="FI119" s="173">
        <v>43798</v>
      </c>
      <c r="FJ119" s="182" t="s">
        <v>926</v>
      </c>
      <c r="FK119" s="183" t="s">
        <v>14</v>
      </c>
      <c r="FL119" s="183">
        <v>0</v>
      </c>
      <c r="FM119" s="183" t="s">
        <v>21</v>
      </c>
      <c r="FN119" s="183">
        <v>2</v>
      </c>
      <c r="FO119" s="183" t="s">
        <v>925</v>
      </c>
      <c r="FP119" s="180">
        <v>0</v>
      </c>
      <c r="FQ119" s="181">
        <v>43524</v>
      </c>
      <c r="FR119" s="182" t="s">
        <v>927</v>
      </c>
      <c r="FS119" s="176">
        <v>0</v>
      </c>
      <c r="FT119" s="176">
        <v>0</v>
      </c>
      <c r="FU119" s="176" t="s">
        <v>21</v>
      </c>
      <c r="FV119" s="176">
        <v>2</v>
      </c>
      <c r="FW119" s="176">
        <v>0</v>
      </c>
      <c r="FX119" s="176">
        <v>0</v>
      </c>
      <c r="FY119" s="173">
        <v>43524</v>
      </c>
      <c r="FZ119" s="183" t="s">
        <v>3709</v>
      </c>
      <c r="GA119" s="183">
        <v>0</v>
      </c>
      <c r="GB119" s="183" t="s">
        <v>3205</v>
      </c>
      <c r="GC119" s="183" t="s">
        <v>21</v>
      </c>
      <c r="GD119" s="183">
        <v>2</v>
      </c>
      <c r="GE119" s="183" t="s">
        <v>14</v>
      </c>
      <c r="GF119" s="183" t="s">
        <v>14</v>
      </c>
      <c r="GG119" s="184">
        <v>44354</v>
      </c>
      <c r="GH119" s="182" t="s">
        <v>3715</v>
      </c>
      <c r="GI119" s="176">
        <v>0</v>
      </c>
      <c r="GJ119" s="176" t="s">
        <v>3205</v>
      </c>
      <c r="GK119" s="176" t="s">
        <v>21</v>
      </c>
      <c r="GL119" s="176">
        <v>2</v>
      </c>
      <c r="GM119" s="176" t="s">
        <v>14</v>
      </c>
      <c r="GN119" s="176" t="s">
        <v>14</v>
      </c>
      <c r="GO119" s="173">
        <v>44354</v>
      </c>
      <c r="GP119" s="183" t="s">
        <v>3710</v>
      </c>
      <c r="GQ119" s="183">
        <v>0</v>
      </c>
      <c r="GR119" s="183" t="s">
        <v>3205</v>
      </c>
      <c r="GS119" s="183" t="s">
        <v>21</v>
      </c>
      <c r="GT119" s="183">
        <v>2</v>
      </c>
      <c r="GU119" s="183" t="s">
        <v>14</v>
      </c>
      <c r="GV119" s="183" t="s">
        <v>14</v>
      </c>
      <c r="GW119" s="184">
        <v>44354</v>
      </c>
      <c r="GX119" s="182" t="s">
        <v>3716</v>
      </c>
      <c r="GY119" s="176">
        <v>0</v>
      </c>
      <c r="GZ119" s="176" t="s">
        <v>3205</v>
      </c>
      <c r="HA119" s="176" t="s">
        <v>21</v>
      </c>
      <c r="HB119" s="176">
        <v>2</v>
      </c>
      <c r="HC119" s="176" t="s">
        <v>14</v>
      </c>
      <c r="HD119" s="176" t="s">
        <v>14</v>
      </c>
      <c r="HE119" s="173">
        <v>44354</v>
      </c>
      <c r="HF119" s="183" t="s">
        <v>3659</v>
      </c>
      <c r="HG119" s="183">
        <v>0</v>
      </c>
      <c r="HH119" s="183" t="s">
        <v>3205</v>
      </c>
      <c r="HI119" s="183" t="s">
        <v>21</v>
      </c>
      <c r="HJ119" s="183">
        <v>2</v>
      </c>
      <c r="HK119" s="183" t="s">
        <v>14</v>
      </c>
      <c r="HL119" s="183" t="s">
        <v>14</v>
      </c>
      <c r="HM119" s="184">
        <v>44353</v>
      </c>
      <c r="HN119" s="182" t="s">
        <v>3714</v>
      </c>
      <c r="HO119" s="176">
        <v>3</v>
      </c>
      <c r="HP119" s="176" t="s">
        <v>3205</v>
      </c>
      <c r="HQ119" s="176" t="s">
        <v>21</v>
      </c>
      <c r="HR119" s="176">
        <v>2</v>
      </c>
      <c r="HS119" s="176" t="s">
        <v>14</v>
      </c>
      <c r="HT119" s="176" t="s">
        <v>14</v>
      </c>
      <c r="HU119" s="173">
        <v>44354</v>
      </c>
      <c r="HV119" s="183" t="s">
        <v>3711</v>
      </c>
      <c r="HW119" s="183">
        <v>0</v>
      </c>
      <c r="HX119" s="183" t="s">
        <v>3205</v>
      </c>
      <c r="HY119" s="183" t="s">
        <v>21</v>
      </c>
      <c r="HZ119" s="183">
        <v>2</v>
      </c>
      <c r="IA119" s="183" t="s">
        <v>14</v>
      </c>
      <c r="IB119" s="183" t="s">
        <v>14</v>
      </c>
      <c r="IC119" s="184">
        <v>44354</v>
      </c>
      <c r="ID119" s="182" t="s">
        <v>3713</v>
      </c>
      <c r="IE119" s="176">
        <v>0</v>
      </c>
      <c r="IF119" s="176" t="s">
        <v>3205</v>
      </c>
      <c r="IG119" s="176" t="s">
        <v>21</v>
      </c>
      <c r="IH119" s="176">
        <v>2</v>
      </c>
      <c r="II119" s="176" t="s">
        <v>14</v>
      </c>
      <c r="IJ119" s="176" t="s">
        <v>14</v>
      </c>
      <c r="IK119" s="173">
        <v>44354</v>
      </c>
      <c r="IL119" s="183" t="s">
        <v>3712</v>
      </c>
      <c r="IM119" s="183">
        <v>1</v>
      </c>
      <c r="IN119" s="183" t="s">
        <v>3205</v>
      </c>
      <c r="IO119" s="183" t="s">
        <v>21</v>
      </c>
      <c r="IP119" s="183">
        <v>2</v>
      </c>
      <c r="IQ119" s="183" t="s">
        <v>14</v>
      </c>
      <c r="IR119" s="183" t="s">
        <v>14</v>
      </c>
      <c r="IS119" s="184">
        <v>44354</v>
      </c>
    </row>
    <row r="120" spans="1:253" s="276" customFormat="1" ht="12.75" customHeight="1" x14ac:dyDescent="0.25">
      <c r="A120" s="276" t="s">
        <v>731</v>
      </c>
      <c r="B120" s="276" t="s">
        <v>7413</v>
      </c>
      <c r="C120" s="276" t="s">
        <v>732</v>
      </c>
      <c r="D120" s="276" t="s">
        <v>733</v>
      </c>
      <c r="E120" s="276" t="s">
        <v>7120</v>
      </c>
      <c r="F120" s="276" t="s">
        <v>1669</v>
      </c>
      <c r="G120" s="171">
        <v>11718000</v>
      </c>
      <c r="H120" s="172" t="s">
        <v>1666</v>
      </c>
      <c r="I120" s="172" t="s">
        <v>41</v>
      </c>
      <c r="J120" s="172">
        <v>1</v>
      </c>
      <c r="K120" s="172" t="s">
        <v>1668</v>
      </c>
      <c r="L120" s="172" t="s">
        <v>1667</v>
      </c>
      <c r="M120" s="173">
        <v>43867</v>
      </c>
      <c r="N120" s="187" t="s">
        <v>2089</v>
      </c>
      <c r="O120" s="174">
        <v>155360</v>
      </c>
      <c r="P120" s="174" t="s">
        <v>1863</v>
      </c>
      <c r="Q120" s="174" t="s">
        <v>41</v>
      </c>
      <c r="R120" s="174">
        <v>1</v>
      </c>
      <c r="S120" s="174" t="s">
        <v>2088</v>
      </c>
      <c r="T120" s="174" t="s">
        <v>2087</v>
      </c>
      <c r="U120" s="175">
        <v>44103</v>
      </c>
      <c r="V120" s="187" t="s">
        <v>1938</v>
      </c>
      <c r="W120" s="172">
        <v>11718000</v>
      </c>
      <c r="X120" s="172" t="s">
        <v>1935</v>
      </c>
      <c r="Y120" s="172" t="s">
        <v>21</v>
      </c>
      <c r="Z120" s="172">
        <v>2</v>
      </c>
      <c r="AA120" s="172" t="s">
        <v>1937</v>
      </c>
      <c r="AB120" s="172" t="s">
        <v>1936</v>
      </c>
      <c r="AC120" s="173">
        <v>43992</v>
      </c>
      <c r="AD120" s="187" t="s">
        <v>1932</v>
      </c>
      <c r="AE120" s="180" t="s">
        <v>14</v>
      </c>
      <c r="AF120" s="180" t="s">
        <v>1929</v>
      </c>
      <c r="AG120" s="180" t="s">
        <v>14</v>
      </c>
      <c r="AH120" s="180" t="s">
        <v>14</v>
      </c>
      <c r="AI120" s="180" t="s">
        <v>1931</v>
      </c>
      <c r="AJ120" s="180" t="s">
        <v>1930</v>
      </c>
      <c r="AK120" s="181">
        <v>43992</v>
      </c>
      <c r="AL120" s="187" t="s">
        <v>1934</v>
      </c>
      <c r="AM120" s="172" t="s">
        <v>14</v>
      </c>
      <c r="AN120" s="172" t="s">
        <v>1929</v>
      </c>
      <c r="AO120" s="172" t="s">
        <v>14</v>
      </c>
      <c r="AP120" s="172" t="s">
        <v>14</v>
      </c>
      <c r="AQ120" s="172" t="s">
        <v>1933</v>
      </c>
      <c r="AR120" s="172" t="s">
        <v>1930</v>
      </c>
      <c r="AS120" s="173">
        <v>43992</v>
      </c>
      <c r="AT120" s="188" t="s">
        <v>741</v>
      </c>
      <c r="AU120" s="180" t="s">
        <v>14</v>
      </c>
      <c r="AV120" s="180">
        <v>0</v>
      </c>
      <c r="AW120" s="180" t="s">
        <v>21</v>
      </c>
      <c r="AX120" s="180">
        <v>2</v>
      </c>
      <c r="AY120" s="180">
        <v>0</v>
      </c>
      <c r="AZ120" s="180">
        <v>0</v>
      </c>
      <c r="BA120" s="181">
        <v>43511</v>
      </c>
      <c r="BB120" s="187" t="s">
        <v>740</v>
      </c>
      <c r="BC120" s="172" t="s">
        <v>14</v>
      </c>
      <c r="BD120" s="172">
        <v>0</v>
      </c>
      <c r="BE120" s="172" t="s">
        <v>21</v>
      </c>
      <c r="BF120" s="172">
        <v>2</v>
      </c>
      <c r="BG120" s="172">
        <v>0</v>
      </c>
      <c r="BH120" s="172">
        <v>0</v>
      </c>
      <c r="BI120" s="173">
        <v>43511</v>
      </c>
      <c r="BJ120" s="188" t="s">
        <v>4832</v>
      </c>
      <c r="BK120" s="188">
        <v>849</v>
      </c>
      <c r="BL120" s="188" t="s">
        <v>4820</v>
      </c>
      <c r="BM120" s="188" t="s">
        <v>21</v>
      </c>
      <c r="BN120" s="188">
        <v>2</v>
      </c>
      <c r="BO120" s="188" t="s">
        <v>4831</v>
      </c>
      <c r="BP120" s="180" t="s">
        <v>4821</v>
      </c>
      <c r="BQ120" s="189">
        <v>44413</v>
      </c>
      <c r="BR120" s="187" t="s">
        <v>734</v>
      </c>
      <c r="BS120" s="190">
        <v>0</v>
      </c>
      <c r="BT120" s="190">
        <v>0</v>
      </c>
      <c r="BU120" s="190" t="s">
        <v>21</v>
      </c>
      <c r="BV120" s="190">
        <v>2</v>
      </c>
      <c r="BW120" s="190">
        <v>0</v>
      </c>
      <c r="BX120" s="190">
        <v>0</v>
      </c>
      <c r="BY120" s="173">
        <v>43511</v>
      </c>
      <c r="BZ120" s="188" t="s">
        <v>735</v>
      </c>
      <c r="CA120" s="188">
        <v>0</v>
      </c>
      <c r="CB120" s="188" t="s">
        <v>14</v>
      </c>
      <c r="CC120" s="188" t="s">
        <v>21</v>
      </c>
      <c r="CD120" s="188">
        <v>2</v>
      </c>
      <c r="CE120" s="188" t="s">
        <v>14</v>
      </c>
      <c r="CF120" s="188" t="s">
        <v>14</v>
      </c>
      <c r="CG120" s="189">
        <v>43511</v>
      </c>
      <c r="CH120" s="187" t="s">
        <v>7858</v>
      </c>
      <c r="CI120" s="188" t="e">
        <v>#N/A</v>
      </c>
      <c r="CJ120" s="188" t="e">
        <v>#N/A</v>
      </c>
      <c r="CK120" s="188" t="e">
        <v>#N/A</v>
      </c>
      <c r="CL120" s="188" t="e">
        <v>#N/A</v>
      </c>
      <c r="CM120" s="188" t="e">
        <v>#N/A</v>
      </c>
      <c r="CN120" s="188" t="e">
        <v>#N/A</v>
      </c>
      <c r="CO120" s="191" t="e">
        <v>#N/A</v>
      </c>
      <c r="CP120" s="188" t="s">
        <v>738</v>
      </c>
      <c r="CQ120" s="190" t="s">
        <v>14</v>
      </c>
      <c r="CR120" s="190">
        <v>0</v>
      </c>
      <c r="CS120" s="190" t="s">
        <v>21</v>
      </c>
      <c r="CT120" s="190">
        <v>2</v>
      </c>
      <c r="CU120" s="190">
        <v>0</v>
      </c>
      <c r="CV120" s="190">
        <v>0</v>
      </c>
      <c r="CW120" s="173">
        <v>43511</v>
      </c>
      <c r="CX120" s="188" t="s">
        <v>749</v>
      </c>
      <c r="CY120" s="180" t="s">
        <v>14</v>
      </c>
      <c r="CZ120" s="180">
        <v>0</v>
      </c>
      <c r="DA120" s="180" t="s">
        <v>21</v>
      </c>
      <c r="DB120" s="180">
        <v>2</v>
      </c>
      <c r="DC120" s="180">
        <v>0</v>
      </c>
      <c r="DD120" s="180">
        <v>0</v>
      </c>
      <c r="DE120" s="186">
        <v>43511</v>
      </c>
      <c r="DF120" s="187" t="s">
        <v>743</v>
      </c>
      <c r="DG120" s="172" t="s">
        <v>14</v>
      </c>
      <c r="DH120" s="190">
        <v>0</v>
      </c>
      <c r="DI120" s="190" t="s">
        <v>21</v>
      </c>
      <c r="DJ120" s="190">
        <v>2</v>
      </c>
      <c r="DK120" s="190">
        <v>0</v>
      </c>
      <c r="DL120" s="190">
        <v>0</v>
      </c>
      <c r="DM120" s="173">
        <v>43511</v>
      </c>
      <c r="DN120" s="188" t="s">
        <v>752</v>
      </c>
      <c r="DO120" s="180" t="s">
        <v>14</v>
      </c>
      <c r="DP120" s="188">
        <v>0</v>
      </c>
      <c r="DQ120" s="188" t="s">
        <v>21</v>
      </c>
      <c r="DR120" s="188">
        <v>2</v>
      </c>
      <c r="DS120" s="188">
        <v>0</v>
      </c>
      <c r="DT120" s="188">
        <v>0</v>
      </c>
      <c r="DU120" s="189">
        <v>43511</v>
      </c>
      <c r="DV120" s="187" t="s">
        <v>745</v>
      </c>
      <c r="DW120" s="172" t="s">
        <v>14</v>
      </c>
      <c r="DX120" s="190">
        <v>0</v>
      </c>
      <c r="DY120" s="190" t="s">
        <v>21</v>
      </c>
      <c r="DZ120" s="190">
        <v>2</v>
      </c>
      <c r="EA120" s="190">
        <v>0</v>
      </c>
      <c r="EB120" s="190">
        <v>0</v>
      </c>
      <c r="EC120" s="173">
        <v>43511</v>
      </c>
      <c r="ED120" s="188" t="s">
        <v>750</v>
      </c>
      <c r="EE120" s="180" t="s">
        <v>14</v>
      </c>
      <c r="EF120" s="188">
        <v>0</v>
      </c>
      <c r="EG120" s="188" t="s">
        <v>21</v>
      </c>
      <c r="EH120" s="188">
        <v>2</v>
      </c>
      <c r="EI120" s="188">
        <v>0</v>
      </c>
      <c r="EJ120" s="188">
        <v>0</v>
      </c>
      <c r="EK120" s="189">
        <v>43511</v>
      </c>
      <c r="EL120" s="187" t="s">
        <v>739</v>
      </c>
      <c r="EM120" s="172" t="s">
        <v>14</v>
      </c>
      <c r="EN120" s="190">
        <v>0</v>
      </c>
      <c r="EO120" s="190" t="s">
        <v>21</v>
      </c>
      <c r="EP120" s="190">
        <v>2</v>
      </c>
      <c r="EQ120" s="190">
        <v>0</v>
      </c>
      <c r="ER120" s="190">
        <v>0</v>
      </c>
      <c r="ES120" s="173">
        <v>43511</v>
      </c>
      <c r="ET120" s="188" t="s">
        <v>4834</v>
      </c>
      <c r="EU120" s="188">
        <v>967</v>
      </c>
      <c r="EV120" s="188" t="s">
        <v>4815</v>
      </c>
      <c r="EW120" s="188" t="s">
        <v>21</v>
      </c>
      <c r="EX120" s="188">
        <v>2</v>
      </c>
      <c r="EY120" s="188" t="s">
        <v>4833</v>
      </c>
      <c r="EZ120" s="188" t="s">
        <v>4816</v>
      </c>
      <c r="FA120" s="189">
        <v>44413</v>
      </c>
      <c r="FB120" s="187" t="s">
        <v>737</v>
      </c>
      <c r="FC120" s="190">
        <v>1</v>
      </c>
      <c r="FD120" s="190">
        <v>0</v>
      </c>
      <c r="FE120" s="190" t="s">
        <v>21</v>
      </c>
      <c r="FF120" s="190">
        <v>2</v>
      </c>
      <c r="FG120" s="190" t="s">
        <v>736</v>
      </c>
      <c r="FH120" s="190">
        <v>0</v>
      </c>
      <c r="FI120" s="173">
        <v>43511</v>
      </c>
      <c r="FJ120" s="187" t="s">
        <v>746</v>
      </c>
      <c r="FK120" s="188" t="s">
        <v>14</v>
      </c>
      <c r="FL120" s="188">
        <v>0</v>
      </c>
      <c r="FM120" s="188" t="s">
        <v>21</v>
      </c>
      <c r="FN120" s="188">
        <v>2</v>
      </c>
      <c r="FO120" s="188">
        <v>0</v>
      </c>
      <c r="FP120" s="180">
        <v>0</v>
      </c>
      <c r="FQ120" s="181">
        <v>43511</v>
      </c>
      <c r="FR120" s="187" t="s">
        <v>747</v>
      </c>
      <c r="FS120" s="190" t="s">
        <v>14</v>
      </c>
      <c r="FT120" s="190">
        <v>0</v>
      </c>
      <c r="FU120" s="190" t="s">
        <v>21</v>
      </c>
      <c r="FV120" s="190">
        <v>2</v>
      </c>
      <c r="FW120" s="190">
        <v>0</v>
      </c>
      <c r="FX120" s="190">
        <v>0</v>
      </c>
      <c r="FY120" s="173">
        <v>43511</v>
      </c>
      <c r="FZ120" s="188" t="s">
        <v>3661</v>
      </c>
      <c r="GA120" s="188">
        <v>0</v>
      </c>
      <c r="GB120" s="188" t="s">
        <v>3205</v>
      </c>
      <c r="GC120" s="188" t="s">
        <v>21</v>
      </c>
      <c r="GD120" s="188">
        <v>2</v>
      </c>
      <c r="GE120" s="188" t="s">
        <v>14</v>
      </c>
      <c r="GF120" s="188" t="s">
        <v>14</v>
      </c>
      <c r="GG120" s="189">
        <v>44353</v>
      </c>
      <c r="GH120" s="187" t="s">
        <v>3667</v>
      </c>
      <c r="GI120" s="190">
        <v>0</v>
      </c>
      <c r="GJ120" s="190" t="s">
        <v>3205</v>
      </c>
      <c r="GK120" s="190" t="s">
        <v>21</v>
      </c>
      <c r="GL120" s="190">
        <v>2</v>
      </c>
      <c r="GM120" s="190" t="s">
        <v>14</v>
      </c>
      <c r="GN120" s="190" t="s">
        <v>14</v>
      </c>
      <c r="GO120" s="173">
        <v>44353</v>
      </c>
      <c r="GP120" s="188" t="s">
        <v>3662</v>
      </c>
      <c r="GQ120" s="188">
        <v>0</v>
      </c>
      <c r="GR120" s="188" t="s">
        <v>3205</v>
      </c>
      <c r="GS120" s="188" t="s">
        <v>21</v>
      </c>
      <c r="GT120" s="188">
        <v>2</v>
      </c>
      <c r="GU120" s="188" t="s">
        <v>14</v>
      </c>
      <c r="GV120" s="188" t="s">
        <v>14</v>
      </c>
      <c r="GW120" s="189">
        <v>44353</v>
      </c>
      <c r="GX120" s="187" t="s">
        <v>3668</v>
      </c>
      <c r="GY120" s="190">
        <v>0</v>
      </c>
      <c r="GZ120" s="190" t="s">
        <v>3205</v>
      </c>
      <c r="HA120" s="190" t="s">
        <v>21</v>
      </c>
      <c r="HB120" s="190">
        <v>2</v>
      </c>
      <c r="HC120" s="190" t="s">
        <v>14</v>
      </c>
      <c r="HD120" s="190" t="s">
        <v>14</v>
      </c>
      <c r="HE120" s="173">
        <v>44353</v>
      </c>
      <c r="HF120" s="188" t="s">
        <v>3660</v>
      </c>
      <c r="HG120" s="188">
        <v>2</v>
      </c>
      <c r="HH120" s="188" t="s">
        <v>3205</v>
      </c>
      <c r="HI120" s="188" t="s">
        <v>21</v>
      </c>
      <c r="HJ120" s="188">
        <v>2</v>
      </c>
      <c r="HK120" s="188" t="s">
        <v>14</v>
      </c>
      <c r="HL120" s="188" t="s">
        <v>14</v>
      </c>
      <c r="HM120" s="189">
        <v>44353</v>
      </c>
      <c r="HN120" s="187" t="s">
        <v>3666</v>
      </c>
      <c r="HO120" s="190">
        <v>0</v>
      </c>
      <c r="HP120" s="190" t="s">
        <v>3205</v>
      </c>
      <c r="HQ120" s="190" t="s">
        <v>21</v>
      </c>
      <c r="HR120" s="190">
        <v>2</v>
      </c>
      <c r="HS120" s="190" t="s">
        <v>14</v>
      </c>
      <c r="HT120" s="190" t="s">
        <v>14</v>
      </c>
      <c r="HU120" s="173">
        <v>44353</v>
      </c>
      <c r="HV120" s="188" t="s">
        <v>3663</v>
      </c>
      <c r="HW120" s="188">
        <v>0</v>
      </c>
      <c r="HX120" s="188" t="s">
        <v>3205</v>
      </c>
      <c r="HY120" s="188" t="s">
        <v>21</v>
      </c>
      <c r="HZ120" s="188">
        <v>2</v>
      </c>
      <c r="IA120" s="188" t="s">
        <v>14</v>
      </c>
      <c r="IB120" s="188" t="s">
        <v>14</v>
      </c>
      <c r="IC120" s="189">
        <v>44353</v>
      </c>
      <c r="ID120" s="187" t="s">
        <v>3665</v>
      </c>
      <c r="IE120" s="190">
        <v>1</v>
      </c>
      <c r="IF120" s="190" t="s">
        <v>3205</v>
      </c>
      <c r="IG120" s="190" t="s">
        <v>21</v>
      </c>
      <c r="IH120" s="190">
        <v>2</v>
      </c>
      <c r="II120" s="190" t="s">
        <v>14</v>
      </c>
      <c r="IJ120" s="190" t="s">
        <v>14</v>
      </c>
      <c r="IK120" s="173">
        <v>44353</v>
      </c>
      <c r="IL120" s="188" t="s">
        <v>3664</v>
      </c>
      <c r="IM120" s="188">
        <v>0</v>
      </c>
      <c r="IN120" s="188" t="s">
        <v>3205</v>
      </c>
      <c r="IO120" s="188" t="s">
        <v>21</v>
      </c>
      <c r="IP120" s="188">
        <v>2</v>
      </c>
      <c r="IQ120" s="188" t="s">
        <v>14</v>
      </c>
      <c r="IR120" s="188" t="s">
        <v>14</v>
      </c>
      <c r="IS120" s="189">
        <v>44353</v>
      </c>
    </row>
    <row r="121" spans="1:253" s="276" customFormat="1" ht="12.75" customHeight="1" x14ac:dyDescent="0.25">
      <c r="A121" s="276" t="s">
        <v>753</v>
      </c>
      <c r="B121" s="276" t="s">
        <v>7420</v>
      </c>
      <c r="C121" s="276" t="s">
        <v>754</v>
      </c>
      <c r="D121" s="276" t="s">
        <v>755</v>
      </c>
      <c r="E121" s="276" t="s">
        <v>7121</v>
      </c>
      <c r="F121" s="276" t="s">
        <v>5160</v>
      </c>
      <c r="G121" s="171">
        <v>84339000</v>
      </c>
      <c r="H121" s="172" t="s">
        <v>5097</v>
      </c>
      <c r="I121" s="172" t="s">
        <v>41</v>
      </c>
      <c r="J121" s="172">
        <v>1</v>
      </c>
      <c r="K121" s="172" t="s">
        <v>5156</v>
      </c>
      <c r="L121" s="172" t="s">
        <v>5155</v>
      </c>
      <c r="M121" s="173">
        <v>44454</v>
      </c>
      <c r="N121" s="182" t="s">
        <v>768</v>
      </c>
      <c r="O121" s="174">
        <v>378923</v>
      </c>
      <c r="P121" s="174" t="s">
        <v>765</v>
      </c>
      <c r="Q121" s="174" t="s">
        <v>21</v>
      </c>
      <c r="R121" s="174">
        <v>2</v>
      </c>
      <c r="S121" s="174" t="s">
        <v>767</v>
      </c>
      <c r="T121" s="174" t="s">
        <v>766</v>
      </c>
      <c r="U121" s="175">
        <v>43511</v>
      </c>
      <c r="V121" s="182" t="s">
        <v>772</v>
      </c>
      <c r="W121" s="172">
        <v>53611000</v>
      </c>
      <c r="X121" s="172" t="s">
        <v>769</v>
      </c>
      <c r="Y121" s="172" t="s">
        <v>21</v>
      </c>
      <c r="Z121" s="172">
        <v>2</v>
      </c>
      <c r="AA121" s="172" t="s">
        <v>771</v>
      </c>
      <c r="AB121" s="172" t="s">
        <v>770</v>
      </c>
      <c r="AC121" s="173">
        <v>43511</v>
      </c>
      <c r="AD121" s="182" t="s">
        <v>6333</v>
      </c>
      <c r="AE121" s="180">
        <v>5861000</v>
      </c>
      <c r="AF121" s="180" t="s">
        <v>6293</v>
      </c>
      <c r="AG121" s="180" t="s">
        <v>21</v>
      </c>
      <c r="AH121" s="180">
        <v>2</v>
      </c>
      <c r="AI121" s="180" t="s">
        <v>6332</v>
      </c>
      <c r="AJ121" s="180" t="s">
        <v>6294</v>
      </c>
      <c r="AK121" s="181">
        <v>44522</v>
      </c>
      <c r="AL121" s="182" t="s">
        <v>6335</v>
      </c>
      <c r="AM121" s="172">
        <v>4061000</v>
      </c>
      <c r="AN121" s="172" t="s">
        <v>6297</v>
      </c>
      <c r="AO121" s="172" t="s">
        <v>21</v>
      </c>
      <c r="AP121" s="172">
        <v>2</v>
      </c>
      <c r="AQ121" s="172" t="s">
        <v>6334</v>
      </c>
      <c r="AR121" s="172" t="s">
        <v>6298</v>
      </c>
      <c r="AS121" s="173">
        <v>44522</v>
      </c>
      <c r="AT121" s="183" t="s">
        <v>764</v>
      </c>
      <c r="AU121" s="180" t="s">
        <v>14</v>
      </c>
      <c r="AV121" s="180">
        <v>0</v>
      </c>
      <c r="AW121" s="180" t="s">
        <v>21</v>
      </c>
      <c r="AX121" s="180">
        <v>2</v>
      </c>
      <c r="AY121" s="180" t="s">
        <v>758</v>
      </c>
      <c r="AZ121" s="180">
        <v>0</v>
      </c>
      <c r="BA121" s="181">
        <v>43511</v>
      </c>
      <c r="BB121" s="182" t="s">
        <v>763</v>
      </c>
      <c r="BC121" s="172" t="s">
        <v>14</v>
      </c>
      <c r="BD121" s="172">
        <v>0</v>
      </c>
      <c r="BE121" s="172" t="s">
        <v>21</v>
      </c>
      <c r="BF121" s="172">
        <v>2</v>
      </c>
      <c r="BG121" s="172" t="s">
        <v>758</v>
      </c>
      <c r="BH121" s="172">
        <v>0</v>
      </c>
      <c r="BI121" s="173">
        <v>43511</v>
      </c>
      <c r="BJ121" s="183" t="s">
        <v>6337</v>
      </c>
      <c r="BK121" s="183">
        <v>245</v>
      </c>
      <c r="BL121" s="183" t="s">
        <v>6336</v>
      </c>
      <c r="BM121" s="183" t="s">
        <v>59</v>
      </c>
      <c r="BN121" s="183">
        <v>3</v>
      </c>
      <c r="BO121" s="183" t="s">
        <v>5162</v>
      </c>
      <c r="BP121" s="180" t="s">
        <v>2263</v>
      </c>
      <c r="BQ121" s="184">
        <v>44522</v>
      </c>
      <c r="BR121" s="182" t="s">
        <v>757</v>
      </c>
      <c r="BS121" s="176" t="s">
        <v>14</v>
      </c>
      <c r="BT121" s="176">
        <v>0</v>
      </c>
      <c r="BU121" s="176" t="s">
        <v>21</v>
      </c>
      <c r="BV121" s="176">
        <v>2</v>
      </c>
      <c r="BW121" s="176" t="s">
        <v>756</v>
      </c>
      <c r="BX121" s="176">
        <v>0</v>
      </c>
      <c r="BY121" s="173">
        <v>43511</v>
      </c>
      <c r="BZ121" s="183" t="s">
        <v>759</v>
      </c>
      <c r="CA121" s="183" t="s">
        <v>14</v>
      </c>
      <c r="CB121" s="183">
        <v>0</v>
      </c>
      <c r="CC121" s="183" t="s">
        <v>14</v>
      </c>
      <c r="CD121" s="183" t="s">
        <v>14</v>
      </c>
      <c r="CE121" s="183" t="s">
        <v>758</v>
      </c>
      <c r="CF121" s="183">
        <v>0</v>
      </c>
      <c r="CG121" s="184">
        <v>43511</v>
      </c>
      <c r="CH121" s="182" t="s">
        <v>7859</v>
      </c>
      <c r="CI121" s="183" t="e">
        <v>#N/A</v>
      </c>
      <c r="CJ121" s="183" t="e">
        <v>#N/A</v>
      </c>
      <c r="CK121" s="183" t="e">
        <v>#N/A</v>
      </c>
      <c r="CL121" s="183" t="e">
        <v>#N/A</v>
      </c>
      <c r="CM121" s="183" t="e">
        <v>#N/A</v>
      </c>
      <c r="CN121" s="183" t="e">
        <v>#N/A</v>
      </c>
      <c r="CO121" s="185" t="e">
        <v>#N/A</v>
      </c>
      <c r="CP121" s="183" t="s">
        <v>762</v>
      </c>
      <c r="CQ121" s="176" t="s">
        <v>14</v>
      </c>
      <c r="CR121" s="176">
        <v>0</v>
      </c>
      <c r="CS121" s="176" t="s">
        <v>21</v>
      </c>
      <c r="CT121" s="176">
        <v>2</v>
      </c>
      <c r="CU121" s="176" t="s">
        <v>758</v>
      </c>
      <c r="CV121" s="176">
        <v>0</v>
      </c>
      <c r="CW121" s="173">
        <v>43511</v>
      </c>
      <c r="CX121" s="183" t="s">
        <v>6339</v>
      </c>
      <c r="CY121" s="180">
        <v>2419000</v>
      </c>
      <c r="CZ121" s="180" t="s">
        <v>6304</v>
      </c>
      <c r="DA121" s="180" t="s">
        <v>21</v>
      </c>
      <c r="DB121" s="180">
        <v>2</v>
      </c>
      <c r="DC121" s="180" t="s">
        <v>6338</v>
      </c>
      <c r="DD121" s="180" t="s">
        <v>6305</v>
      </c>
      <c r="DE121" s="186">
        <v>44522</v>
      </c>
      <c r="DF121" s="182" t="s">
        <v>6340</v>
      </c>
      <c r="DG121" s="172">
        <v>47750000</v>
      </c>
      <c r="DH121" s="176" t="s">
        <v>6304</v>
      </c>
      <c r="DI121" s="176" t="s">
        <v>21</v>
      </c>
      <c r="DJ121" s="176">
        <v>2</v>
      </c>
      <c r="DK121" s="176" t="s">
        <v>6338</v>
      </c>
      <c r="DL121" s="176" t="s">
        <v>6305</v>
      </c>
      <c r="DM121" s="173">
        <v>44522</v>
      </c>
      <c r="DN121" s="183" t="s">
        <v>6341</v>
      </c>
      <c r="DO121" s="180">
        <v>3442000</v>
      </c>
      <c r="DP121" s="183" t="s">
        <v>6304</v>
      </c>
      <c r="DQ121" s="183" t="s">
        <v>21</v>
      </c>
      <c r="DR121" s="183">
        <v>2</v>
      </c>
      <c r="DS121" s="183" t="s">
        <v>6338</v>
      </c>
      <c r="DT121" s="183" t="s">
        <v>6305</v>
      </c>
      <c r="DU121" s="184">
        <v>44522</v>
      </c>
      <c r="DV121" s="182" t="s">
        <v>6342</v>
      </c>
      <c r="DW121" s="172">
        <v>1679000</v>
      </c>
      <c r="DX121" s="176" t="s">
        <v>6304</v>
      </c>
      <c r="DY121" s="176" t="s">
        <v>21</v>
      </c>
      <c r="DZ121" s="176">
        <v>2</v>
      </c>
      <c r="EA121" s="176" t="s">
        <v>6338</v>
      </c>
      <c r="EB121" s="176" t="s">
        <v>6305</v>
      </c>
      <c r="EC121" s="173">
        <v>44522</v>
      </c>
      <c r="ED121" s="183" t="s">
        <v>6343</v>
      </c>
      <c r="EE121" s="180">
        <v>740000</v>
      </c>
      <c r="EF121" s="183" t="s">
        <v>6304</v>
      </c>
      <c r="EG121" s="183" t="s">
        <v>21</v>
      </c>
      <c r="EH121" s="183">
        <v>2</v>
      </c>
      <c r="EI121" s="183" t="s">
        <v>6338</v>
      </c>
      <c r="EJ121" s="183" t="s">
        <v>6305</v>
      </c>
      <c r="EK121" s="184">
        <v>44522</v>
      </c>
      <c r="EL121" s="182" t="s">
        <v>6344</v>
      </c>
      <c r="EM121" s="172">
        <v>0</v>
      </c>
      <c r="EN121" s="176" t="s">
        <v>6304</v>
      </c>
      <c r="EO121" s="176" t="s">
        <v>21</v>
      </c>
      <c r="EP121" s="176">
        <v>2</v>
      </c>
      <c r="EQ121" s="176" t="s">
        <v>6338</v>
      </c>
      <c r="ER121" s="176" t="s">
        <v>6305</v>
      </c>
      <c r="ES121" s="173">
        <v>44522</v>
      </c>
      <c r="ET121" s="183" t="s">
        <v>5163</v>
      </c>
      <c r="EU121" s="183">
        <v>242</v>
      </c>
      <c r="EV121" s="183" t="s">
        <v>5161</v>
      </c>
      <c r="EW121" s="183" t="s">
        <v>59</v>
      </c>
      <c r="EX121" s="183">
        <v>3</v>
      </c>
      <c r="EY121" s="183" t="s">
        <v>5162</v>
      </c>
      <c r="EZ121" s="183" t="s">
        <v>2263</v>
      </c>
      <c r="FA121" s="184">
        <v>44454</v>
      </c>
      <c r="FB121" s="182" t="s">
        <v>761</v>
      </c>
      <c r="FC121" s="176">
        <v>4</v>
      </c>
      <c r="FD121" s="176">
        <v>0</v>
      </c>
      <c r="FE121" s="176" t="s">
        <v>21</v>
      </c>
      <c r="FF121" s="176">
        <v>2</v>
      </c>
      <c r="FG121" s="176" t="s">
        <v>760</v>
      </c>
      <c r="FH121" s="176">
        <v>0</v>
      </c>
      <c r="FI121" s="173">
        <v>43511</v>
      </c>
      <c r="FJ121" s="182" t="s">
        <v>773</v>
      </c>
      <c r="FK121" s="183" t="s">
        <v>14</v>
      </c>
      <c r="FL121" s="183">
        <v>0</v>
      </c>
      <c r="FM121" s="183" t="s">
        <v>21</v>
      </c>
      <c r="FN121" s="183">
        <v>2</v>
      </c>
      <c r="FO121" s="183" t="s">
        <v>758</v>
      </c>
      <c r="FP121" s="180">
        <v>0</v>
      </c>
      <c r="FQ121" s="181">
        <v>43511</v>
      </c>
      <c r="FR121" s="182" t="s">
        <v>774</v>
      </c>
      <c r="FS121" s="176" t="s">
        <v>14</v>
      </c>
      <c r="FT121" s="176">
        <v>0</v>
      </c>
      <c r="FU121" s="176" t="s">
        <v>21</v>
      </c>
      <c r="FV121" s="176">
        <v>2</v>
      </c>
      <c r="FW121" s="176" t="s">
        <v>758</v>
      </c>
      <c r="FX121" s="176">
        <v>0</v>
      </c>
      <c r="FY121" s="173">
        <v>43511</v>
      </c>
      <c r="FZ121" s="183" t="s">
        <v>3949</v>
      </c>
      <c r="GA121" s="183">
        <v>1</v>
      </c>
      <c r="GB121" s="183" t="s">
        <v>3205</v>
      </c>
      <c r="GC121" s="183" t="s">
        <v>21</v>
      </c>
      <c r="GD121" s="183">
        <v>2</v>
      </c>
      <c r="GE121" s="183" t="s">
        <v>14</v>
      </c>
      <c r="GF121" s="183" t="s">
        <v>14</v>
      </c>
      <c r="GG121" s="184">
        <v>44356</v>
      </c>
      <c r="GH121" s="182" t="s">
        <v>3955</v>
      </c>
      <c r="GI121" s="176">
        <v>1</v>
      </c>
      <c r="GJ121" s="176" t="s">
        <v>3205</v>
      </c>
      <c r="GK121" s="176" t="s">
        <v>21</v>
      </c>
      <c r="GL121" s="176">
        <v>2</v>
      </c>
      <c r="GM121" s="176" t="s">
        <v>14</v>
      </c>
      <c r="GN121" s="176" t="s">
        <v>14</v>
      </c>
      <c r="GO121" s="173">
        <v>44356</v>
      </c>
      <c r="GP121" s="183" t="s">
        <v>3950</v>
      </c>
      <c r="GQ121" s="183">
        <v>1</v>
      </c>
      <c r="GR121" s="183" t="s">
        <v>3205</v>
      </c>
      <c r="GS121" s="183" t="s">
        <v>21</v>
      </c>
      <c r="GT121" s="183">
        <v>2</v>
      </c>
      <c r="GU121" s="183" t="s">
        <v>14</v>
      </c>
      <c r="GV121" s="183" t="s">
        <v>14</v>
      </c>
      <c r="GW121" s="184">
        <v>44356</v>
      </c>
      <c r="GX121" s="182" t="s">
        <v>3956</v>
      </c>
      <c r="GY121" s="176">
        <v>0</v>
      </c>
      <c r="GZ121" s="176" t="s">
        <v>3205</v>
      </c>
      <c r="HA121" s="176" t="s">
        <v>21</v>
      </c>
      <c r="HB121" s="176">
        <v>2</v>
      </c>
      <c r="HC121" s="176" t="s">
        <v>14</v>
      </c>
      <c r="HD121" s="176" t="s">
        <v>14</v>
      </c>
      <c r="HE121" s="173">
        <v>44356</v>
      </c>
      <c r="HF121" s="183" t="s">
        <v>3948</v>
      </c>
      <c r="HG121" s="183">
        <v>2</v>
      </c>
      <c r="HH121" s="183" t="s">
        <v>3205</v>
      </c>
      <c r="HI121" s="183" t="s">
        <v>21</v>
      </c>
      <c r="HJ121" s="183">
        <v>2</v>
      </c>
      <c r="HK121" s="183" t="s">
        <v>14</v>
      </c>
      <c r="HL121" s="183" t="s">
        <v>14</v>
      </c>
      <c r="HM121" s="184">
        <v>44356</v>
      </c>
      <c r="HN121" s="182" t="s">
        <v>3954</v>
      </c>
      <c r="HO121" s="176">
        <v>3</v>
      </c>
      <c r="HP121" s="176" t="s">
        <v>3205</v>
      </c>
      <c r="HQ121" s="176" t="s">
        <v>21</v>
      </c>
      <c r="HR121" s="176">
        <v>2</v>
      </c>
      <c r="HS121" s="176" t="s">
        <v>14</v>
      </c>
      <c r="HT121" s="176" t="s">
        <v>14</v>
      </c>
      <c r="HU121" s="173">
        <v>44356</v>
      </c>
      <c r="HV121" s="183" t="s">
        <v>3951</v>
      </c>
      <c r="HW121" s="183">
        <v>0</v>
      </c>
      <c r="HX121" s="183" t="s">
        <v>3205</v>
      </c>
      <c r="HY121" s="183" t="s">
        <v>21</v>
      </c>
      <c r="HZ121" s="183">
        <v>2</v>
      </c>
      <c r="IA121" s="183" t="s">
        <v>14</v>
      </c>
      <c r="IB121" s="183" t="s">
        <v>14</v>
      </c>
      <c r="IC121" s="184">
        <v>44356</v>
      </c>
      <c r="ID121" s="182" t="s">
        <v>3953</v>
      </c>
      <c r="IE121" s="176">
        <v>3</v>
      </c>
      <c r="IF121" s="176" t="s">
        <v>3205</v>
      </c>
      <c r="IG121" s="176" t="s">
        <v>21</v>
      </c>
      <c r="IH121" s="176">
        <v>2</v>
      </c>
      <c r="II121" s="176" t="s">
        <v>14</v>
      </c>
      <c r="IJ121" s="176" t="s">
        <v>14</v>
      </c>
      <c r="IK121" s="173">
        <v>44356</v>
      </c>
      <c r="IL121" s="183" t="s">
        <v>3952</v>
      </c>
      <c r="IM121" s="183">
        <v>1</v>
      </c>
      <c r="IN121" s="183" t="s">
        <v>3205</v>
      </c>
      <c r="IO121" s="183" t="s">
        <v>21</v>
      </c>
      <c r="IP121" s="183">
        <v>2</v>
      </c>
      <c r="IQ121" s="183" t="s">
        <v>14</v>
      </c>
      <c r="IR121" s="183" t="s">
        <v>14</v>
      </c>
      <c r="IS121" s="184">
        <v>44356</v>
      </c>
    </row>
    <row r="122" spans="1:253" s="276" customFormat="1" ht="12.75" customHeight="1" x14ac:dyDescent="0.25">
      <c r="A122" s="276" t="s">
        <v>775</v>
      </c>
      <c r="B122" s="276" t="s">
        <v>7413</v>
      </c>
      <c r="C122" s="276" t="s">
        <v>776</v>
      </c>
      <c r="D122" s="276" t="s">
        <v>755</v>
      </c>
      <c r="E122" s="276" t="s">
        <v>7121</v>
      </c>
      <c r="F122" s="276" t="s">
        <v>5158</v>
      </c>
      <c r="G122" s="171">
        <v>84339000</v>
      </c>
      <c r="H122" s="172" t="s">
        <v>5097</v>
      </c>
      <c r="I122" s="172" t="s">
        <v>41</v>
      </c>
      <c r="J122" s="172">
        <v>1</v>
      </c>
      <c r="K122" s="172" t="s">
        <v>5156</v>
      </c>
      <c r="L122" s="172" t="s">
        <v>5155</v>
      </c>
      <c r="M122" s="173">
        <v>44454</v>
      </c>
      <c r="N122" s="187" t="s">
        <v>794</v>
      </c>
      <c r="O122" s="174">
        <v>132028</v>
      </c>
      <c r="P122" s="174" t="s">
        <v>791</v>
      </c>
      <c r="Q122" s="174" t="s">
        <v>21</v>
      </c>
      <c r="R122" s="174">
        <v>2</v>
      </c>
      <c r="S122" s="174" t="s">
        <v>793</v>
      </c>
      <c r="T122" s="174" t="s">
        <v>792</v>
      </c>
      <c r="U122" s="175">
        <v>43511</v>
      </c>
      <c r="V122" s="187" t="s">
        <v>956</v>
      </c>
      <c r="W122" s="172">
        <v>36158000</v>
      </c>
      <c r="X122" s="172" t="s">
        <v>953</v>
      </c>
      <c r="Y122" s="172" t="s">
        <v>21</v>
      </c>
      <c r="Z122" s="172">
        <v>2</v>
      </c>
      <c r="AA122" s="172" t="s">
        <v>955</v>
      </c>
      <c r="AB122" s="172" t="s">
        <v>954</v>
      </c>
      <c r="AC122" s="173">
        <v>43551</v>
      </c>
      <c r="AD122" s="187" t="s">
        <v>6316</v>
      </c>
      <c r="AE122" s="180">
        <v>5531000</v>
      </c>
      <c r="AF122" s="180" t="s">
        <v>6313</v>
      </c>
      <c r="AG122" s="180" t="s">
        <v>21</v>
      </c>
      <c r="AH122" s="180">
        <v>2</v>
      </c>
      <c r="AI122" s="180" t="s">
        <v>6315</v>
      </c>
      <c r="AJ122" s="180" t="s">
        <v>6314</v>
      </c>
      <c r="AK122" s="181">
        <v>44522</v>
      </c>
      <c r="AL122" s="187" t="s">
        <v>6320</v>
      </c>
      <c r="AM122" s="172">
        <v>3731000</v>
      </c>
      <c r="AN122" s="172" t="s">
        <v>6317</v>
      </c>
      <c r="AO122" s="172" t="s">
        <v>21</v>
      </c>
      <c r="AP122" s="172">
        <v>2</v>
      </c>
      <c r="AQ122" s="172" t="s">
        <v>6319</v>
      </c>
      <c r="AR122" s="172" t="s">
        <v>6318</v>
      </c>
      <c r="AS122" s="173">
        <v>44522</v>
      </c>
      <c r="AT122" s="188" t="s">
        <v>790</v>
      </c>
      <c r="AU122" s="180" t="s">
        <v>14</v>
      </c>
      <c r="AV122" s="180">
        <v>0</v>
      </c>
      <c r="AW122" s="180" t="s">
        <v>21</v>
      </c>
      <c r="AX122" s="180">
        <v>2</v>
      </c>
      <c r="AY122" s="180" t="s">
        <v>789</v>
      </c>
      <c r="AZ122" s="180">
        <v>0</v>
      </c>
      <c r="BA122" s="181">
        <v>43511</v>
      </c>
      <c r="BB122" s="187" t="s">
        <v>788</v>
      </c>
      <c r="BC122" s="172" t="s">
        <v>14</v>
      </c>
      <c r="BD122" s="172">
        <v>0</v>
      </c>
      <c r="BE122" s="172" t="s">
        <v>21</v>
      </c>
      <c r="BF122" s="172">
        <v>2</v>
      </c>
      <c r="BG122" s="172" t="s">
        <v>787</v>
      </c>
      <c r="BH122" s="172">
        <v>0</v>
      </c>
      <c r="BI122" s="173">
        <v>43511</v>
      </c>
      <c r="BJ122" s="188" t="s">
        <v>786</v>
      </c>
      <c r="BK122" s="188" t="s">
        <v>14</v>
      </c>
      <c r="BL122" s="188">
        <v>0</v>
      </c>
      <c r="BM122" s="188" t="s">
        <v>21</v>
      </c>
      <c r="BN122" s="188">
        <v>2</v>
      </c>
      <c r="BO122" s="188" t="s">
        <v>785</v>
      </c>
      <c r="BP122" s="180">
        <v>0</v>
      </c>
      <c r="BQ122" s="189">
        <v>43511</v>
      </c>
      <c r="BR122" s="187" t="s">
        <v>778</v>
      </c>
      <c r="BS122" s="190">
        <v>0</v>
      </c>
      <c r="BT122" s="190">
        <v>0</v>
      </c>
      <c r="BU122" s="190" t="s">
        <v>21</v>
      </c>
      <c r="BV122" s="190">
        <v>2</v>
      </c>
      <c r="BW122" s="190" t="s">
        <v>777</v>
      </c>
      <c r="BX122" s="190">
        <v>0</v>
      </c>
      <c r="BY122" s="173">
        <v>43511</v>
      </c>
      <c r="BZ122" s="188" t="s">
        <v>780</v>
      </c>
      <c r="CA122" s="188">
        <v>0</v>
      </c>
      <c r="CB122" s="188">
        <v>0</v>
      </c>
      <c r="CC122" s="188" t="s">
        <v>21</v>
      </c>
      <c r="CD122" s="188">
        <v>2</v>
      </c>
      <c r="CE122" s="188" t="s">
        <v>779</v>
      </c>
      <c r="CF122" s="188">
        <v>0</v>
      </c>
      <c r="CG122" s="189">
        <v>43511</v>
      </c>
      <c r="CH122" s="187" t="s">
        <v>7860</v>
      </c>
      <c r="CI122" s="188" t="e">
        <v>#N/A</v>
      </c>
      <c r="CJ122" s="188" t="e">
        <v>#N/A</v>
      </c>
      <c r="CK122" s="188" t="e">
        <v>#N/A</v>
      </c>
      <c r="CL122" s="188" t="e">
        <v>#N/A</v>
      </c>
      <c r="CM122" s="188" t="e">
        <v>#N/A</v>
      </c>
      <c r="CN122" s="188" t="e">
        <v>#N/A</v>
      </c>
      <c r="CO122" s="191" t="e">
        <v>#N/A</v>
      </c>
      <c r="CP122" s="188" t="s">
        <v>784</v>
      </c>
      <c r="CQ122" s="190" t="s">
        <v>14</v>
      </c>
      <c r="CR122" s="190">
        <v>0</v>
      </c>
      <c r="CS122" s="190" t="s">
        <v>21</v>
      </c>
      <c r="CT122" s="190">
        <v>2</v>
      </c>
      <c r="CU122" s="190" t="s">
        <v>783</v>
      </c>
      <c r="CV122" s="190">
        <v>0</v>
      </c>
      <c r="CW122" s="173">
        <v>43511</v>
      </c>
      <c r="CX122" s="188" t="s">
        <v>6324</v>
      </c>
      <c r="CY122" s="180">
        <v>2089000</v>
      </c>
      <c r="CZ122" s="180" t="s">
        <v>6321</v>
      </c>
      <c r="DA122" s="180" t="s">
        <v>21</v>
      </c>
      <c r="DB122" s="180">
        <v>2</v>
      </c>
      <c r="DC122" s="180" t="s">
        <v>6323</v>
      </c>
      <c r="DD122" s="180" t="s">
        <v>6322</v>
      </c>
      <c r="DE122" s="186">
        <v>44522</v>
      </c>
      <c r="DF122" s="187" t="s">
        <v>6325</v>
      </c>
      <c r="DG122" s="172">
        <v>30627000</v>
      </c>
      <c r="DH122" s="190" t="s">
        <v>6321</v>
      </c>
      <c r="DI122" s="190" t="s">
        <v>21</v>
      </c>
      <c r="DJ122" s="190">
        <v>2</v>
      </c>
      <c r="DK122" s="190" t="s">
        <v>6323</v>
      </c>
      <c r="DL122" s="190" t="s">
        <v>6322</v>
      </c>
      <c r="DM122" s="173">
        <v>44522</v>
      </c>
      <c r="DN122" s="188" t="s">
        <v>6326</v>
      </c>
      <c r="DO122" s="180">
        <v>3442000</v>
      </c>
      <c r="DP122" s="188" t="s">
        <v>6321</v>
      </c>
      <c r="DQ122" s="188" t="s">
        <v>21</v>
      </c>
      <c r="DR122" s="188">
        <v>2</v>
      </c>
      <c r="DS122" s="188" t="s">
        <v>6323</v>
      </c>
      <c r="DT122" s="188" t="s">
        <v>6322</v>
      </c>
      <c r="DU122" s="189">
        <v>44522</v>
      </c>
      <c r="DV122" s="187" t="s">
        <v>6327</v>
      </c>
      <c r="DW122" s="172">
        <v>1679000</v>
      </c>
      <c r="DX122" s="190" t="s">
        <v>6321</v>
      </c>
      <c r="DY122" s="190" t="s">
        <v>21</v>
      </c>
      <c r="DZ122" s="190">
        <v>2</v>
      </c>
      <c r="EA122" s="190" t="s">
        <v>6323</v>
      </c>
      <c r="EB122" s="190" t="s">
        <v>6322</v>
      </c>
      <c r="EC122" s="173">
        <v>44522</v>
      </c>
      <c r="ED122" s="188" t="s">
        <v>6328</v>
      </c>
      <c r="EE122" s="180">
        <v>410000</v>
      </c>
      <c r="EF122" s="188" t="s">
        <v>6321</v>
      </c>
      <c r="EG122" s="188" t="s">
        <v>21</v>
      </c>
      <c r="EH122" s="188">
        <v>2</v>
      </c>
      <c r="EI122" s="188" t="s">
        <v>6323</v>
      </c>
      <c r="EJ122" s="188" t="s">
        <v>6322</v>
      </c>
      <c r="EK122" s="189">
        <v>44522</v>
      </c>
      <c r="EL122" s="187" t="s">
        <v>6329</v>
      </c>
      <c r="EM122" s="172">
        <v>0</v>
      </c>
      <c r="EN122" s="190" t="s">
        <v>6321</v>
      </c>
      <c r="EO122" s="190" t="s">
        <v>21</v>
      </c>
      <c r="EP122" s="190">
        <v>2</v>
      </c>
      <c r="EQ122" s="190" t="s">
        <v>6323</v>
      </c>
      <c r="ER122" s="190" t="s">
        <v>6322</v>
      </c>
      <c r="ES122" s="173">
        <v>44522</v>
      </c>
      <c r="ET122" s="188" t="s">
        <v>2265</v>
      </c>
      <c r="EU122" s="188">
        <v>407</v>
      </c>
      <c r="EV122" s="188" t="s">
        <v>2262</v>
      </c>
      <c r="EW122" s="188" t="s">
        <v>59</v>
      </c>
      <c r="EX122" s="188">
        <v>3</v>
      </c>
      <c r="EY122" s="188" t="s">
        <v>2264</v>
      </c>
      <c r="EZ122" s="188" t="s">
        <v>2263</v>
      </c>
      <c r="FA122" s="189">
        <v>44161</v>
      </c>
      <c r="FB122" s="187" t="s">
        <v>782</v>
      </c>
      <c r="FC122" s="190">
        <v>2</v>
      </c>
      <c r="FD122" s="190">
        <v>0</v>
      </c>
      <c r="FE122" s="190" t="s">
        <v>21</v>
      </c>
      <c r="FF122" s="190">
        <v>2</v>
      </c>
      <c r="FG122" s="190" t="s">
        <v>781</v>
      </c>
      <c r="FH122" s="190">
        <v>0</v>
      </c>
      <c r="FI122" s="173">
        <v>43511</v>
      </c>
      <c r="FJ122" s="187" t="s">
        <v>796</v>
      </c>
      <c r="FK122" s="188" t="s">
        <v>14</v>
      </c>
      <c r="FL122" s="188">
        <v>0</v>
      </c>
      <c r="FM122" s="188" t="s">
        <v>21</v>
      </c>
      <c r="FN122" s="188">
        <v>2</v>
      </c>
      <c r="FO122" s="188" t="s">
        <v>795</v>
      </c>
      <c r="FP122" s="180">
        <v>0</v>
      </c>
      <c r="FQ122" s="181">
        <v>43511</v>
      </c>
      <c r="FR122" s="187" t="s">
        <v>797</v>
      </c>
      <c r="FS122" s="190" t="s">
        <v>14</v>
      </c>
      <c r="FT122" s="190">
        <v>0</v>
      </c>
      <c r="FU122" s="190" t="s">
        <v>21</v>
      </c>
      <c r="FV122" s="190">
        <v>2</v>
      </c>
      <c r="FW122" s="190" t="s">
        <v>795</v>
      </c>
      <c r="FX122" s="190">
        <v>0</v>
      </c>
      <c r="FY122" s="173">
        <v>43511</v>
      </c>
      <c r="FZ122" s="188" t="s">
        <v>3958</v>
      </c>
      <c r="GA122" s="188">
        <v>1</v>
      </c>
      <c r="GB122" s="188" t="s">
        <v>3205</v>
      </c>
      <c r="GC122" s="188" t="s">
        <v>21</v>
      </c>
      <c r="GD122" s="188">
        <v>2</v>
      </c>
      <c r="GE122" s="188" t="s">
        <v>14</v>
      </c>
      <c r="GF122" s="188" t="s">
        <v>14</v>
      </c>
      <c r="GG122" s="189">
        <v>44356</v>
      </c>
      <c r="GH122" s="187" t="s">
        <v>3964</v>
      </c>
      <c r="GI122" s="190">
        <v>1</v>
      </c>
      <c r="GJ122" s="190" t="s">
        <v>3205</v>
      </c>
      <c r="GK122" s="190" t="s">
        <v>21</v>
      </c>
      <c r="GL122" s="190">
        <v>2</v>
      </c>
      <c r="GM122" s="190" t="s">
        <v>14</v>
      </c>
      <c r="GN122" s="190" t="s">
        <v>14</v>
      </c>
      <c r="GO122" s="173">
        <v>44356</v>
      </c>
      <c r="GP122" s="188" t="s">
        <v>3959</v>
      </c>
      <c r="GQ122" s="188">
        <v>1</v>
      </c>
      <c r="GR122" s="188" t="s">
        <v>3205</v>
      </c>
      <c r="GS122" s="188" t="s">
        <v>21</v>
      </c>
      <c r="GT122" s="188">
        <v>2</v>
      </c>
      <c r="GU122" s="188" t="s">
        <v>14</v>
      </c>
      <c r="GV122" s="188" t="s">
        <v>14</v>
      </c>
      <c r="GW122" s="189">
        <v>44356</v>
      </c>
      <c r="GX122" s="187" t="s">
        <v>3965</v>
      </c>
      <c r="GY122" s="190">
        <v>0</v>
      </c>
      <c r="GZ122" s="190" t="s">
        <v>3205</v>
      </c>
      <c r="HA122" s="190" t="s">
        <v>21</v>
      </c>
      <c r="HB122" s="190">
        <v>2</v>
      </c>
      <c r="HC122" s="190" t="s">
        <v>14</v>
      </c>
      <c r="HD122" s="190" t="s">
        <v>14</v>
      </c>
      <c r="HE122" s="173">
        <v>44356</v>
      </c>
      <c r="HF122" s="188" t="s">
        <v>3957</v>
      </c>
      <c r="HG122" s="188">
        <v>2</v>
      </c>
      <c r="HH122" s="188" t="s">
        <v>3205</v>
      </c>
      <c r="HI122" s="188" t="s">
        <v>21</v>
      </c>
      <c r="HJ122" s="188">
        <v>2</v>
      </c>
      <c r="HK122" s="188" t="s">
        <v>14</v>
      </c>
      <c r="HL122" s="188" t="s">
        <v>14</v>
      </c>
      <c r="HM122" s="189">
        <v>44356</v>
      </c>
      <c r="HN122" s="187" t="s">
        <v>3963</v>
      </c>
      <c r="HO122" s="190">
        <v>3</v>
      </c>
      <c r="HP122" s="190" t="s">
        <v>3205</v>
      </c>
      <c r="HQ122" s="190" t="s">
        <v>21</v>
      </c>
      <c r="HR122" s="190">
        <v>2</v>
      </c>
      <c r="HS122" s="190" t="s">
        <v>14</v>
      </c>
      <c r="HT122" s="190" t="s">
        <v>14</v>
      </c>
      <c r="HU122" s="173">
        <v>44356</v>
      </c>
      <c r="HV122" s="188" t="s">
        <v>3960</v>
      </c>
      <c r="HW122" s="188">
        <v>0</v>
      </c>
      <c r="HX122" s="188" t="s">
        <v>3205</v>
      </c>
      <c r="HY122" s="188" t="s">
        <v>21</v>
      </c>
      <c r="HZ122" s="188">
        <v>2</v>
      </c>
      <c r="IA122" s="188" t="s">
        <v>14</v>
      </c>
      <c r="IB122" s="188" t="s">
        <v>14</v>
      </c>
      <c r="IC122" s="189">
        <v>44356</v>
      </c>
      <c r="ID122" s="187" t="s">
        <v>3962</v>
      </c>
      <c r="IE122" s="190">
        <v>3</v>
      </c>
      <c r="IF122" s="190" t="s">
        <v>3205</v>
      </c>
      <c r="IG122" s="190" t="s">
        <v>21</v>
      </c>
      <c r="IH122" s="190">
        <v>2</v>
      </c>
      <c r="II122" s="190" t="s">
        <v>14</v>
      </c>
      <c r="IJ122" s="190" t="s">
        <v>14</v>
      </c>
      <c r="IK122" s="173">
        <v>44356</v>
      </c>
      <c r="IL122" s="188" t="s">
        <v>3961</v>
      </c>
      <c r="IM122" s="188">
        <v>1</v>
      </c>
      <c r="IN122" s="188" t="s">
        <v>3205</v>
      </c>
      <c r="IO122" s="188" t="s">
        <v>21</v>
      </c>
      <c r="IP122" s="188">
        <v>2</v>
      </c>
      <c r="IQ122" s="188" t="s">
        <v>14</v>
      </c>
      <c r="IR122" s="188" t="s">
        <v>14</v>
      </c>
      <c r="IS122" s="189">
        <v>44356</v>
      </c>
    </row>
    <row r="123" spans="1:253" s="276" customFormat="1" ht="12.75" customHeight="1" x14ac:dyDescent="0.25">
      <c r="A123" s="276" t="s">
        <v>798</v>
      </c>
      <c r="B123" s="276" t="s">
        <v>7413</v>
      </c>
      <c r="C123" s="276" t="s">
        <v>799</v>
      </c>
      <c r="D123" s="276" t="s">
        <v>755</v>
      </c>
      <c r="E123" s="276" t="s">
        <v>7121</v>
      </c>
      <c r="F123" s="276" t="s">
        <v>5159</v>
      </c>
      <c r="G123" s="171">
        <v>84339000</v>
      </c>
      <c r="H123" s="172" t="s">
        <v>5097</v>
      </c>
      <c r="I123" s="172" t="s">
        <v>41</v>
      </c>
      <c r="J123" s="172">
        <v>1</v>
      </c>
      <c r="K123" s="172" t="s">
        <v>5156</v>
      </c>
      <c r="L123" s="172" t="s">
        <v>5155</v>
      </c>
      <c r="M123" s="173">
        <v>44454</v>
      </c>
      <c r="N123" s="182" t="s">
        <v>809</v>
      </c>
      <c r="O123" s="174">
        <v>177504</v>
      </c>
      <c r="P123" s="174" t="s">
        <v>807</v>
      </c>
      <c r="Q123" s="174" t="s">
        <v>21</v>
      </c>
      <c r="R123" s="174">
        <v>2</v>
      </c>
      <c r="S123" s="174">
        <v>0</v>
      </c>
      <c r="T123" s="174" t="s">
        <v>808</v>
      </c>
      <c r="U123" s="175">
        <v>43511</v>
      </c>
      <c r="V123" s="182" t="s">
        <v>813</v>
      </c>
      <c r="W123" s="172">
        <v>37626000</v>
      </c>
      <c r="X123" s="172" t="s">
        <v>810</v>
      </c>
      <c r="Y123" s="172" t="s">
        <v>21</v>
      </c>
      <c r="Z123" s="172">
        <v>2</v>
      </c>
      <c r="AA123" s="172" t="s">
        <v>812</v>
      </c>
      <c r="AB123" s="172" t="s">
        <v>811</v>
      </c>
      <c r="AC123" s="173">
        <v>43511</v>
      </c>
      <c r="AD123" s="182" t="s">
        <v>6296</v>
      </c>
      <c r="AE123" s="180">
        <v>5861000</v>
      </c>
      <c r="AF123" s="180" t="s">
        <v>6293</v>
      </c>
      <c r="AG123" s="180" t="s">
        <v>21</v>
      </c>
      <c r="AH123" s="180">
        <v>2</v>
      </c>
      <c r="AI123" s="180" t="s">
        <v>6295</v>
      </c>
      <c r="AJ123" s="180" t="s">
        <v>6294</v>
      </c>
      <c r="AK123" s="181">
        <v>44522</v>
      </c>
      <c r="AL123" s="182" t="s">
        <v>6300</v>
      </c>
      <c r="AM123" s="172">
        <v>4061000</v>
      </c>
      <c r="AN123" s="172" t="s">
        <v>6297</v>
      </c>
      <c r="AO123" s="172" t="s">
        <v>21</v>
      </c>
      <c r="AP123" s="172">
        <v>2</v>
      </c>
      <c r="AQ123" s="172" t="s">
        <v>6299</v>
      </c>
      <c r="AR123" s="172" t="s">
        <v>6298</v>
      </c>
      <c r="AS123" s="173">
        <v>44522</v>
      </c>
      <c r="AT123" s="183" t="s">
        <v>806</v>
      </c>
      <c r="AU123" s="180" t="s">
        <v>14</v>
      </c>
      <c r="AV123" s="180">
        <v>0</v>
      </c>
      <c r="AW123" s="180" t="s">
        <v>21</v>
      </c>
      <c r="AX123" s="180">
        <v>2</v>
      </c>
      <c r="AY123" s="180">
        <v>0</v>
      </c>
      <c r="AZ123" s="180">
        <v>0</v>
      </c>
      <c r="BA123" s="181">
        <v>43511</v>
      </c>
      <c r="BB123" s="182" t="s">
        <v>805</v>
      </c>
      <c r="BC123" s="172" t="s">
        <v>14</v>
      </c>
      <c r="BD123" s="172">
        <v>0</v>
      </c>
      <c r="BE123" s="172" t="s">
        <v>21</v>
      </c>
      <c r="BF123" s="172">
        <v>2</v>
      </c>
      <c r="BG123" s="172">
        <v>0</v>
      </c>
      <c r="BH123" s="172">
        <v>0</v>
      </c>
      <c r="BI123" s="173">
        <v>43511</v>
      </c>
      <c r="BJ123" s="183" t="s">
        <v>6303</v>
      </c>
      <c r="BK123" s="183">
        <v>49</v>
      </c>
      <c r="BL123" s="183" t="s">
        <v>6301</v>
      </c>
      <c r="BM123" s="183" t="s">
        <v>59</v>
      </c>
      <c r="BN123" s="183">
        <v>3</v>
      </c>
      <c r="BO123" s="183" t="s">
        <v>6302</v>
      </c>
      <c r="BP123" s="180" t="s">
        <v>1986</v>
      </c>
      <c r="BQ123" s="184">
        <v>44522</v>
      </c>
      <c r="BR123" s="182" t="s">
        <v>800</v>
      </c>
      <c r="BS123" s="176">
        <v>0</v>
      </c>
      <c r="BT123" s="176">
        <v>0</v>
      </c>
      <c r="BU123" s="176" t="s">
        <v>21</v>
      </c>
      <c r="BV123" s="176">
        <v>2</v>
      </c>
      <c r="BW123" s="176">
        <v>0</v>
      </c>
      <c r="BX123" s="176">
        <v>0</v>
      </c>
      <c r="BY123" s="173">
        <v>43511</v>
      </c>
      <c r="BZ123" s="183" t="s">
        <v>801</v>
      </c>
      <c r="CA123" s="183">
        <v>0</v>
      </c>
      <c r="CB123" s="183">
        <v>0</v>
      </c>
      <c r="CC123" s="183" t="s">
        <v>21</v>
      </c>
      <c r="CD123" s="183">
        <v>2</v>
      </c>
      <c r="CE123" s="183">
        <v>0</v>
      </c>
      <c r="CF123" s="183">
        <v>0</v>
      </c>
      <c r="CG123" s="184">
        <v>43511</v>
      </c>
      <c r="CH123" s="182" t="s">
        <v>7861</v>
      </c>
      <c r="CI123" s="183" t="e">
        <v>#N/A</v>
      </c>
      <c r="CJ123" s="183" t="e">
        <v>#N/A</v>
      </c>
      <c r="CK123" s="183" t="e">
        <v>#N/A</v>
      </c>
      <c r="CL123" s="183" t="e">
        <v>#N/A</v>
      </c>
      <c r="CM123" s="183" t="e">
        <v>#N/A</v>
      </c>
      <c r="CN123" s="183" t="e">
        <v>#N/A</v>
      </c>
      <c r="CO123" s="185" t="e">
        <v>#N/A</v>
      </c>
      <c r="CP123" s="183" t="s">
        <v>804</v>
      </c>
      <c r="CQ123" s="176" t="s">
        <v>14</v>
      </c>
      <c r="CR123" s="176">
        <v>0</v>
      </c>
      <c r="CS123" s="176" t="s">
        <v>21</v>
      </c>
      <c r="CT123" s="176">
        <v>2</v>
      </c>
      <c r="CU123" s="176">
        <v>0</v>
      </c>
      <c r="CV123" s="176">
        <v>0</v>
      </c>
      <c r="CW123" s="173">
        <v>43511</v>
      </c>
      <c r="CX123" s="183" t="s">
        <v>6307</v>
      </c>
      <c r="CY123" s="180">
        <v>2419000</v>
      </c>
      <c r="CZ123" s="180" t="s">
        <v>6304</v>
      </c>
      <c r="DA123" s="180" t="s">
        <v>21</v>
      </c>
      <c r="DB123" s="180">
        <v>2</v>
      </c>
      <c r="DC123" s="180" t="s">
        <v>6306</v>
      </c>
      <c r="DD123" s="180" t="s">
        <v>6305</v>
      </c>
      <c r="DE123" s="186">
        <v>44522</v>
      </c>
      <c r="DF123" s="182" t="s">
        <v>6308</v>
      </c>
      <c r="DG123" s="172">
        <v>31765000</v>
      </c>
      <c r="DH123" s="176" t="s">
        <v>6304</v>
      </c>
      <c r="DI123" s="176" t="s">
        <v>21</v>
      </c>
      <c r="DJ123" s="176">
        <v>2</v>
      </c>
      <c r="DK123" s="176" t="s">
        <v>6306</v>
      </c>
      <c r="DL123" s="176" t="s">
        <v>6305</v>
      </c>
      <c r="DM123" s="173">
        <v>44522</v>
      </c>
      <c r="DN123" s="183" t="s">
        <v>6309</v>
      </c>
      <c r="DO123" s="180">
        <v>3442000</v>
      </c>
      <c r="DP123" s="183" t="s">
        <v>6304</v>
      </c>
      <c r="DQ123" s="183" t="s">
        <v>21</v>
      </c>
      <c r="DR123" s="183">
        <v>2</v>
      </c>
      <c r="DS123" s="183" t="s">
        <v>6306</v>
      </c>
      <c r="DT123" s="183" t="s">
        <v>6305</v>
      </c>
      <c r="DU123" s="184">
        <v>44522</v>
      </c>
      <c r="DV123" s="182" t="s">
        <v>6310</v>
      </c>
      <c r="DW123" s="172">
        <v>1679000</v>
      </c>
      <c r="DX123" s="176" t="s">
        <v>6304</v>
      </c>
      <c r="DY123" s="176" t="s">
        <v>21</v>
      </c>
      <c r="DZ123" s="176">
        <v>2</v>
      </c>
      <c r="EA123" s="176" t="s">
        <v>6306</v>
      </c>
      <c r="EB123" s="176" t="s">
        <v>6305</v>
      </c>
      <c r="EC123" s="173">
        <v>44522</v>
      </c>
      <c r="ED123" s="183" t="s">
        <v>6311</v>
      </c>
      <c r="EE123" s="180">
        <v>740000</v>
      </c>
      <c r="EF123" s="183" t="s">
        <v>6304</v>
      </c>
      <c r="EG123" s="183" t="s">
        <v>21</v>
      </c>
      <c r="EH123" s="183">
        <v>2</v>
      </c>
      <c r="EI123" s="183" t="s">
        <v>6306</v>
      </c>
      <c r="EJ123" s="183" t="s">
        <v>6305</v>
      </c>
      <c r="EK123" s="184">
        <v>44522</v>
      </c>
      <c r="EL123" s="182" t="s">
        <v>6312</v>
      </c>
      <c r="EM123" s="172">
        <v>0</v>
      </c>
      <c r="EN123" s="176" t="s">
        <v>6304</v>
      </c>
      <c r="EO123" s="176" t="s">
        <v>21</v>
      </c>
      <c r="EP123" s="176">
        <v>2</v>
      </c>
      <c r="EQ123" s="176" t="s">
        <v>6306</v>
      </c>
      <c r="ER123" s="176" t="s">
        <v>6305</v>
      </c>
      <c r="ES123" s="173">
        <v>44522</v>
      </c>
      <c r="ET123" s="183" t="s">
        <v>2266</v>
      </c>
      <c r="EU123" s="183">
        <v>407</v>
      </c>
      <c r="EV123" s="183" t="s">
        <v>2262</v>
      </c>
      <c r="EW123" s="183" t="s">
        <v>59</v>
      </c>
      <c r="EX123" s="183">
        <v>3</v>
      </c>
      <c r="EY123" s="183" t="s">
        <v>2264</v>
      </c>
      <c r="EZ123" s="183" t="s">
        <v>2263</v>
      </c>
      <c r="FA123" s="184">
        <v>44161</v>
      </c>
      <c r="FB123" s="182" t="s">
        <v>803</v>
      </c>
      <c r="FC123" s="176">
        <v>2</v>
      </c>
      <c r="FD123" s="176">
        <v>0</v>
      </c>
      <c r="FE123" s="176" t="s">
        <v>21</v>
      </c>
      <c r="FF123" s="176">
        <v>2</v>
      </c>
      <c r="FG123" s="176" t="s">
        <v>802</v>
      </c>
      <c r="FH123" s="176">
        <v>0</v>
      </c>
      <c r="FI123" s="173">
        <v>43511</v>
      </c>
      <c r="FJ123" s="182" t="s">
        <v>815</v>
      </c>
      <c r="FK123" s="183" t="s">
        <v>14</v>
      </c>
      <c r="FL123" s="183">
        <v>0</v>
      </c>
      <c r="FM123" s="183" t="s">
        <v>21</v>
      </c>
      <c r="FN123" s="183">
        <v>2</v>
      </c>
      <c r="FO123" s="183" t="s">
        <v>814</v>
      </c>
      <c r="FP123" s="180">
        <v>0</v>
      </c>
      <c r="FQ123" s="181">
        <v>43511</v>
      </c>
      <c r="FR123" s="182" t="s">
        <v>817</v>
      </c>
      <c r="FS123" s="176" t="s">
        <v>14</v>
      </c>
      <c r="FT123" s="176">
        <v>0</v>
      </c>
      <c r="FU123" s="176" t="s">
        <v>21</v>
      </c>
      <c r="FV123" s="176">
        <v>2</v>
      </c>
      <c r="FW123" s="176" t="s">
        <v>816</v>
      </c>
      <c r="FX123" s="176">
        <v>0</v>
      </c>
      <c r="FY123" s="173">
        <v>43511</v>
      </c>
      <c r="FZ123" s="183" t="s">
        <v>3967</v>
      </c>
      <c r="GA123" s="183">
        <v>1</v>
      </c>
      <c r="GB123" s="183" t="s">
        <v>3205</v>
      </c>
      <c r="GC123" s="183" t="s">
        <v>21</v>
      </c>
      <c r="GD123" s="183">
        <v>2</v>
      </c>
      <c r="GE123" s="183" t="s">
        <v>14</v>
      </c>
      <c r="GF123" s="183" t="s">
        <v>14</v>
      </c>
      <c r="GG123" s="184">
        <v>44356</v>
      </c>
      <c r="GH123" s="182" t="s">
        <v>3973</v>
      </c>
      <c r="GI123" s="176">
        <v>1</v>
      </c>
      <c r="GJ123" s="176" t="s">
        <v>3205</v>
      </c>
      <c r="GK123" s="176" t="s">
        <v>21</v>
      </c>
      <c r="GL123" s="176">
        <v>2</v>
      </c>
      <c r="GM123" s="176" t="s">
        <v>14</v>
      </c>
      <c r="GN123" s="176" t="s">
        <v>14</v>
      </c>
      <c r="GO123" s="173">
        <v>44356</v>
      </c>
      <c r="GP123" s="183" t="s">
        <v>3968</v>
      </c>
      <c r="GQ123" s="183">
        <v>1</v>
      </c>
      <c r="GR123" s="183" t="s">
        <v>3205</v>
      </c>
      <c r="GS123" s="183" t="s">
        <v>21</v>
      </c>
      <c r="GT123" s="183">
        <v>2</v>
      </c>
      <c r="GU123" s="183" t="s">
        <v>14</v>
      </c>
      <c r="GV123" s="183" t="s">
        <v>14</v>
      </c>
      <c r="GW123" s="184">
        <v>44356</v>
      </c>
      <c r="GX123" s="182" t="s">
        <v>3974</v>
      </c>
      <c r="GY123" s="176">
        <v>0</v>
      </c>
      <c r="GZ123" s="176" t="s">
        <v>3205</v>
      </c>
      <c r="HA123" s="176" t="s">
        <v>21</v>
      </c>
      <c r="HB123" s="176">
        <v>2</v>
      </c>
      <c r="HC123" s="176" t="s">
        <v>14</v>
      </c>
      <c r="HD123" s="176" t="s">
        <v>14</v>
      </c>
      <c r="HE123" s="173">
        <v>44356</v>
      </c>
      <c r="HF123" s="183" t="s">
        <v>3966</v>
      </c>
      <c r="HG123" s="183">
        <v>2</v>
      </c>
      <c r="HH123" s="183" t="s">
        <v>3205</v>
      </c>
      <c r="HI123" s="183" t="s">
        <v>21</v>
      </c>
      <c r="HJ123" s="183">
        <v>2</v>
      </c>
      <c r="HK123" s="183" t="s">
        <v>14</v>
      </c>
      <c r="HL123" s="183" t="s">
        <v>14</v>
      </c>
      <c r="HM123" s="184">
        <v>44356</v>
      </c>
      <c r="HN123" s="182" t="s">
        <v>3972</v>
      </c>
      <c r="HO123" s="176">
        <v>3</v>
      </c>
      <c r="HP123" s="176" t="s">
        <v>3205</v>
      </c>
      <c r="HQ123" s="176" t="s">
        <v>21</v>
      </c>
      <c r="HR123" s="176">
        <v>2</v>
      </c>
      <c r="HS123" s="176" t="s">
        <v>14</v>
      </c>
      <c r="HT123" s="176" t="s">
        <v>14</v>
      </c>
      <c r="HU123" s="173">
        <v>44356</v>
      </c>
      <c r="HV123" s="183" t="s">
        <v>3969</v>
      </c>
      <c r="HW123" s="183">
        <v>0</v>
      </c>
      <c r="HX123" s="183" t="s">
        <v>3205</v>
      </c>
      <c r="HY123" s="183" t="s">
        <v>21</v>
      </c>
      <c r="HZ123" s="183">
        <v>2</v>
      </c>
      <c r="IA123" s="183" t="s">
        <v>14</v>
      </c>
      <c r="IB123" s="183" t="s">
        <v>14</v>
      </c>
      <c r="IC123" s="184">
        <v>44356</v>
      </c>
      <c r="ID123" s="182" t="s">
        <v>3971</v>
      </c>
      <c r="IE123" s="176">
        <v>3</v>
      </c>
      <c r="IF123" s="176" t="s">
        <v>3205</v>
      </c>
      <c r="IG123" s="176" t="s">
        <v>21</v>
      </c>
      <c r="IH123" s="176">
        <v>2</v>
      </c>
      <c r="II123" s="176" t="s">
        <v>14</v>
      </c>
      <c r="IJ123" s="176" t="s">
        <v>14</v>
      </c>
      <c r="IK123" s="173">
        <v>44356</v>
      </c>
      <c r="IL123" s="183" t="s">
        <v>3970</v>
      </c>
      <c r="IM123" s="183">
        <v>1</v>
      </c>
      <c r="IN123" s="183" t="s">
        <v>3205</v>
      </c>
      <c r="IO123" s="183" t="s">
        <v>21</v>
      </c>
      <c r="IP123" s="183">
        <v>2</v>
      </c>
      <c r="IQ123" s="183" t="s">
        <v>14</v>
      </c>
      <c r="IR123" s="183" t="s">
        <v>14</v>
      </c>
      <c r="IS123" s="184">
        <v>44356</v>
      </c>
    </row>
    <row r="124" spans="1:253" s="276" customFormat="1" ht="12.75" customHeight="1" x14ac:dyDescent="0.25">
      <c r="A124" s="276" t="s">
        <v>818</v>
      </c>
      <c r="B124" s="276" t="s">
        <v>7405</v>
      </c>
      <c r="C124" s="276" t="s">
        <v>819</v>
      </c>
      <c r="D124" s="276" t="s">
        <v>755</v>
      </c>
      <c r="E124" s="276" t="s">
        <v>7121</v>
      </c>
      <c r="F124" s="276" t="s">
        <v>5157</v>
      </c>
      <c r="G124" s="171">
        <v>84339000</v>
      </c>
      <c r="H124" s="172" t="s">
        <v>5097</v>
      </c>
      <c r="I124" s="172" t="s">
        <v>41</v>
      </c>
      <c r="J124" s="172">
        <v>1</v>
      </c>
      <c r="K124" s="172" t="s">
        <v>5156</v>
      </c>
      <c r="L124" s="172" t="s">
        <v>5155</v>
      </c>
      <c r="M124" s="173">
        <v>44454</v>
      </c>
      <c r="N124" s="187" t="s">
        <v>830</v>
      </c>
      <c r="O124" s="174">
        <v>195587</v>
      </c>
      <c r="P124" s="174" t="s">
        <v>828</v>
      </c>
      <c r="Q124" s="174" t="s">
        <v>21</v>
      </c>
      <c r="R124" s="174">
        <v>2</v>
      </c>
      <c r="S124" s="174">
        <v>0</v>
      </c>
      <c r="T124" s="174" t="s">
        <v>829</v>
      </c>
      <c r="U124" s="175">
        <v>43511</v>
      </c>
      <c r="V124" s="187" t="s">
        <v>840</v>
      </c>
      <c r="W124" s="172">
        <v>12974000</v>
      </c>
      <c r="X124" s="172" t="s">
        <v>838</v>
      </c>
      <c r="Y124" s="172" t="s">
        <v>21</v>
      </c>
      <c r="Z124" s="172">
        <v>2</v>
      </c>
      <c r="AA124" s="172">
        <v>0</v>
      </c>
      <c r="AB124" s="172" t="s">
        <v>839</v>
      </c>
      <c r="AC124" s="173">
        <v>43511</v>
      </c>
      <c r="AD124" s="187" t="s">
        <v>834</v>
      </c>
      <c r="AE124" s="180" t="s">
        <v>14</v>
      </c>
      <c r="AF124" s="180">
        <v>0</v>
      </c>
      <c r="AG124" s="180" t="s">
        <v>21</v>
      </c>
      <c r="AH124" s="180">
        <v>2</v>
      </c>
      <c r="AI124" s="180">
        <v>0</v>
      </c>
      <c r="AJ124" s="180">
        <v>0</v>
      </c>
      <c r="AK124" s="181">
        <v>43511</v>
      </c>
      <c r="AL124" s="187" t="s">
        <v>837</v>
      </c>
      <c r="AM124" s="172" t="s">
        <v>14</v>
      </c>
      <c r="AN124" s="172">
        <v>0</v>
      </c>
      <c r="AO124" s="172" t="s">
        <v>21</v>
      </c>
      <c r="AP124" s="172">
        <v>2</v>
      </c>
      <c r="AQ124" s="172" t="s">
        <v>836</v>
      </c>
      <c r="AR124" s="172" t="s">
        <v>835</v>
      </c>
      <c r="AS124" s="173">
        <v>43511</v>
      </c>
      <c r="AT124" s="188" t="s">
        <v>827</v>
      </c>
      <c r="AU124" s="180" t="s">
        <v>14</v>
      </c>
      <c r="AV124" s="180">
        <v>0</v>
      </c>
      <c r="AW124" s="180" t="s">
        <v>21</v>
      </c>
      <c r="AX124" s="180">
        <v>2</v>
      </c>
      <c r="AY124" s="180">
        <v>0</v>
      </c>
      <c r="AZ124" s="180">
        <v>0</v>
      </c>
      <c r="BA124" s="181">
        <v>43511</v>
      </c>
      <c r="BB124" s="187" t="s">
        <v>826</v>
      </c>
      <c r="BC124" s="172" t="s">
        <v>14</v>
      </c>
      <c r="BD124" s="172">
        <v>0</v>
      </c>
      <c r="BE124" s="172" t="s">
        <v>21</v>
      </c>
      <c r="BF124" s="172">
        <v>2</v>
      </c>
      <c r="BG124" s="172">
        <v>0</v>
      </c>
      <c r="BH124" s="172">
        <v>0</v>
      </c>
      <c r="BI124" s="173">
        <v>43511</v>
      </c>
      <c r="BJ124" s="188" t="s">
        <v>6331</v>
      </c>
      <c r="BK124" s="188">
        <v>196</v>
      </c>
      <c r="BL124" s="188" t="s">
        <v>6206</v>
      </c>
      <c r="BM124" s="188" t="s">
        <v>59</v>
      </c>
      <c r="BN124" s="188">
        <v>3</v>
      </c>
      <c r="BO124" s="188" t="s">
        <v>6330</v>
      </c>
      <c r="BP124" s="180" t="s">
        <v>227</v>
      </c>
      <c r="BQ124" s="189">
        <v>44522</v>
      </c>
      <c r="BR124" s="187" t="s">
        <v>820</v>
      </c>
      <c r="BS124" s="190" t="s">
        <v>14</v>
      </c>
      <c r="BT124" s="190">
        <v>0</v>
      </c>
      <c r="BU124" s="190" t="s">
        <v>21</v>
      </c>
      <c r="BV124" s="190">
        <v>2</v>
      </c>
      <c r="BW124" s="190">
        <v>0</v>
      </c>
      <c r="BX124" s="190">
        <v>0</v>
      </c>
      <c r="BY124" s="173">
        <v>43511</v>
      </c>
      <c r="BZ124" s="188" t="s">
        <v>821</v>
      </c>
      <c r="CA124" s="188" t="s">
        <v>14</v>
      </c>
      <c r="CB124" s="188" t="s">
        <v>14</v>
      </c>
      <c r="CC124" s="188" t="s">
        <v>14</v>
      </c>
      <c r="CD124" s="188" t="s">
        <v>14</v>
      </c>
      <c r="CE124" s="188">
        <v>0</v>
      </c>
      <c r="CF124" s="188">
        <v>0</v>
      </c>
      <c r="CG124" s="189">
        <v>43511</v>
      </c>
      <c r="CH124" s="187" t="s">
        <v>7862</v>
      </c>
      <c r="CI124" s="188" t="e">
        <v>#N/A</v>
      </c>
      <c r="CJ124" s="188" t="e">
        <v>#N/A</v>
      </c>
      <c r="CK124" s="188" t="e">
        <v>#N/A</v>
      </c>
      <c r="CL124" s="188" t="e">
        <v>#N/A</v>
      </c>
      <c r="CM124" s="188" t="e">
        <v>#N/A</v>
      </c>
      <c r="CN124" s="188" t="e">
        <v>#N/A</v>
      </c>
      <c r="CO124" s="191" t="e">
        <v>#N/A</v>
      </c>
      <c r="CP124" s="188" t="s">
        <v>824</v>
      </c>
      <c r="CQ124" s="190" t="s">
        <v>14</v>
      </c>
      <c r="CR124" s="190">
        <v>0</v>
      </c>
      <c r="CS124" s="190" t="s">
        <v>21</v>
      </c>
      <c r="CT124" s="190">
        <v>2</v>
      </c>
      <c r="CU124" s="190">
        <v>0</v>
      </c>
      <c r="CV124" s="190">
        <v>0</v>
      </c>
      <c r="CW124" s="173">
        <v>43511</v>
      </c>
      <c r="CX124" s="188" t="s">
        <v>844</v>
      </c>
      <c r="CY124" s="180" t="s">
        <v>14</v>
      </c>
      <c r="CZ124" s="180">
        <v>0</v>
      </c>
      <c r="DA124" s="180" t="s">
        <v>21</v>
      </c>
      <c r="DB124" s="180">
        <v>2</v>
      </c>
      <c r="DC124" s="180" t="s">
        <v>831</v>
      </c>
      <c r="DD124" s="180">
        <v>0</v>
      </c>
      <c r="DE124" s="186">
        <v>43511</v>
      </c>
      <c r="DF124" s="187" t="s">
        <v>832</v>
      </c>
      <c r="DG124" s="172" t="s">
        <v>14</v>
      </c>
      <c r="DH124" s="190">
        <v>0</v>
      </c>
      <c r="DI124" s="190" t="s">
        <v>21</v>
      </c>
      <c r="DJ124" s="190">
        <v>2</v>
      </c>
      <c r="DK124" s="190" t="s">
        <v>831</v>
      </c>
      <c r="DL124" s="190">
        <v>0</v>
      </c>
      <c r="DM124" s="173">
        <v>43511</v>
      </c>
      <c r="DN124" s="188" t="s">
        <v>846</v>
      </c>
      <c r="DO124" s="180" t="s">
        <v>14</v>
      </c>
      <c r="DP124" s="188">
        <v>0</v>
      </c>
      <c r="DQ124" s="188" t="s">
        <v>21</v>
      </c>
      <c r="DR124" s="188">
        <v>2</v>
      </c>
      <c r="DS124" s="188" t="s">
        <v>831</v>
      </c>
      <c r="DT124" s="188">
        <v>0</v>
      </c>
      <c r="DU124" s="189">
        <v>43511</v>
      </c>
      <c r="DV124" s="187" t="s">
        <v>833</v>
      </c>
      <c r="DW124" s="172" t="s">
        <v>14</v>
      </c>
      <c r="DX124" s="190">
        <v>0</v>
      </c>
      <c r="DY124" s="190" t="s">
        <v>21</v>
      </c>
      <c r="DZ124" s="190">
        <v>2</v>
      </c>
      <c r="EA124" s="190" t="s">
        <v>831</v>
      </c>
      <c r="EB124" s="190">
        <v>0</v>
      </c>
      <c r="EC124" s="173">
        <v>43511</v>
      </c>
      <c r="ED124" s="188" t="s">
        <v>845</v>
      </c>
      <c r="EE124" s="180" t="s">
        <v>14</v>
      </c>
      <c r="EF124" s="188">
        <v>0</v>
      </c>
      <c r="EG124" s="188" t="s">
        <v>21</v>
      </c>
      <c r="EH124" s="188">
        <v>2</v>
      </c>
      <c r="EI124" s="188" t="s">
        <v>831</v>
      </c>
      <c r="EJ124" s="188">
        <v>0</v>
      </c>
      <c r="EK124" s="189">
        <v>43511</v>
      </c>
      <c r="EL124" s="187" t="s">
        <v>825</v>
      </c>
      <c r="EM124" s="172" t="s">
        <v>14</v>
      </c>
      <c r="EN124" s="190">
        <v>0</v>
      </c>
      <c r="EO124" s="190" t="s">
        <v>21</v>
      </c>
      <c r="EP124" s="190">
        <v>2</v>
      </c>
      <c r="EQ124" s="190">
        <v>0</v>
      </c>
      <c r="ER124" s="190">
        <v>0</v>
      </c>
      <c r="ES124" s="173">
        <v>43511</v>
      </c>
      <c r="ET124" s="188" t="s">
        <v>2267</v>
      </c>
      <c r="EU124" s="188">
        <v>407</v>
      </c>
      <c r="EV124" s="188" t="s">
        <v>2262</v>
      </c>
      <c r="EW124" s="188" t="s">
        <v>59</v>
      </c>
      <c r="EX124" s="188">
        <v>3</v>
      </c>
      <c r="EY124" s="188" t="s">
        <v>2264</v>
      </c>
      <c r="EZ124" s="188" t="s">
        <v>2263</v>
      </c>
      <c r="FA124" s="189">
        <v>44161</v>
      </c>
      <c r="FB124" s="187" t="s">
        <v>823</v>
      </c>
      <c r="FC124" s="190">
        <v>3</v>
      </c>
      <c r="FD124" s="190">
        <v>0</v>
      </c>
      <c r="FE124" s="190" t="s">
        <v>21</v>
      </c>
      <c r="FF124" s="190">
        <v>2</v>
      </c>
      <c r="FG124" s="190" t="s">
        <v>822</v>
      </c>
      <c r="FH124" s="190">
        <v>0</v>
      </c>
      <c r="FI124" s="173">
        <v>43511</v>
      </c>
      <c r="FJ124" s="187" t="s">
        <v>842</v>
      </c>
      <c r="FK124" s="188" t="s">
        <v>14</v>
      </c>
      <c r="FL124" s="188">
        <v>0</v>
      </c>
      <c r="FM124" s="188" t="s">
        <v>21</v>
      </c>
      <c r="FN124" s="188">
        <v>2</v>
      </c>
      <c r="FO124" s="188" t="s">
        <v>841</v>
      </c>
      <c r="FP124" s="180">
        <v>0</v>
      </c>
      <c r="FQ124" s="181">
        <v>43511</v>
      </c>
      <c r="FR124" s="187" t="s">
        <v>843</v>
      </c>
      <c r="FS124" s="190" t="s">
        <v>14</v>
      </c>
      <c r="FT124" s="190">
        <v>0</v>
      </c>
      <c r="FU124" s="190" t="s">
        <v>21</v>
      </c>
      <c r="FV124" s="190">
        <v>2</v>
      </c>
      <c r="FW124" s="190" t="s">
        <v>841</v>
      </c>
      <c r="FX124" s="190">
        <v>0</v>
      </c>
      <c r="FY124" s="173">
        <v>43511</v>
      </c>
      <c r="FZ124" s="188" t="s">
        <v>3976</v>
      </c>
      <c r="GA124" s="188">
        <v>1</v>
      </c>
      <c r="GB124" s="188" t="s">
        <v>3205</v>
      </c>
      <c r="GC124" s="188" t="s">
        <v>21</v>
      </c>
      <c r="GD124" s="188">
        <v>2</v>
      </c>
      <c r="GE124" s="188" t="s">
        <v>14</v>
      </c>
      <c r="GF124" s="188" t="s">
        <v>14</v>
      </c>
      <c r="GG124" s="189">
        <v>44356</v>
      </c>
      <c r="GH124" s="187" t="s">
        <v>3982</v>
      </c>
      <c r="GI124" s="190">
        <v>1</v>
      </c>
      <c r="GJ124" s="190" t="s">
        <v>3205</v>
      </c>
      <c r="GK124" s="190" t="s">
        <v>21</v>
      </c>
      <c r="GL124" s="190">
        <v>2</v>
      </c>
      <c r="GM124" s="190" t="s">
        <v>14</v>
      </c>
      <c r="GN124" s="190" t="s">
        <v>14</v>
      </c>
      <c r="GO124" s="173">
        <v>44356</v>
      </c>
      <c r="GP124" s="188" t="s">
        <v>3977</v>
      </c>
      <c r="GQ124" s="188">
        <v>1</v>
      </c>
      <c r="GR124" s="188" t="s">
        <v>3205</v>
      </c>
      <c r="GS124" s="188" t="s">
        <v>21</v>
      </c>
      <c r="GT124" s="188">
        <v>2</v>
      </c>
      <c r="GU124" s="188" t="s">
        <v>14</v>
      </c>
      <c r="GV124" s="188" t="s">
        <v>14</v>
      </c>
      <c r="GW124" s="189">
        <v>44356</v>
      </c>
      <c r="GX124" s="187" t="s">
        <v>3983</v>
      </c>
      <c r="GY124" s="190">
        <v>0</v>
      </c>
      <c r="GZ124" s="190" t="s">
        <v>3205</v>
      </c>
      <c r="HA124" s="190" t="s">
        <v>21</v>
      </c>
      <c r="HB124" s="190">
        <v>2</v>
      </c>
      <c r="HC124" s="190" t="s">
        <v>14</v>
      </c>
      <c r="HD124" s="190" t="s">
        <v>14</v>
      </c>
      <c r="HE124" s="173">
        <v>44356</v>
      </c>
      <c r="HF124" s="188" t="s">
        <v>3975</v>
      </c>
      <c r="HG124" s="188">
        <v>0</v>
      </c>
      <c r="HH124" s="188" t="s">
        <v>3205</v>
      </c>
      <c r="HI124" s="188" t="s">
        <v>21</v>
      </c>
      <c r="HJ124" s="188">
        <v>2</v>
      </c>
      <c r="HK124" s="188" t="s">
        <v>14</v>
      </c>
      <c r="HL124" s="188" t="s">
        <v>14</v>
      </c>
      <c r="HM124" s="189">
        <v>44356</v>
      </c>
      <c r="HN124" s="187" t="s">
        <v>3981</v>
      </c>
      <c r="HO124" s="190">
        <v>1</v>
      </c>
      <c r="HP124" s="190" t="s">
        <v>3205</v>
      </c>
      <c r="HQ124" s="190" t="s">
        <v>21</v>
      </c>
      <c r="HR124" s="190">
        <v>2</v>
      </c>
      <c r="HS124" s="190" t="s">
        <v>14</v>
      </c>
      <c r="HT124" s="190" t="s">
        <v>14</v>
      </c>
      <c r="HU124" s="173">
        <v>44356</v>
      </c>
      <c r="HV124" s="188" t="s">
        <v>3978</v>
      </c>
      <c r="HW124" s="188">
        <v>0</v>
      </c>
      <c r="HX124" s="188" t="s">
        <v>3205</v>
      </c>
      <c r="HY124" s="188" t="s">
        <v>21</v>
      </c>
      <c r="HZ124" s="188">
        <v>2</v>
      </c>
      <c r="IA124" s="188" t="s">
        <v>14</v>
      </c>
      <c r="IB124" s="188" t="s">
        <v>14</v>
      </c>
      <c r="IC124" s="189">
        <v>44356</v>
      </c>
      <c r="ID124" s="187" t="s">
        <v>3980</v>
      </c>
      <c r="IE124" s="190">
        <v>3</v>
      </c>
      <c r="IF124" s="190" t="s">
        <v>3205</v>
      </c>
      <c r="IG124" s="190" t="s">
        <v>21</v>
      </c>
      <c r="IH124" s="190">
        <v>2</v>
      </c>
      <c r="II124" s="190" t="s">
        <v>14</v>
      </c>
      <c r="IJ124" s="190" t="s">
        <v>14</v>
      </c>
      <c r="IK124" s="173">
        <v>44356</v>
      </c>
      <c r="IL124" s="188" t="s">
        <v>3979</v>
      </c>
      <c r="IM124" s="188">
        <v>0</v>
      </c>
      <c r="IN124" s="188" t="s">
        <v>3205</v>
      </c>
      <c r="IO124" s="188" t="s">
        <v>21</v>
      </c>
      <c r="IP124" s="188">
        <v>2</v>
      </c>
      <c r="IQ124" s="188" t="s">
        <v>14</v>
      </c>
      <c r="IR124" s="188" t="s">
        <v>14</v>
      </c>
      <c r="IS124" s="189">
        <v>44356</v>
      </c>
    </row>
    <row r="125" spans="1:253" s="276" customFormat="1" ht="12.75" customHeight="1" x14ac:dyDescent="0.25">
      <c r="A125" s="276" t="s">
        <v>156</v>
      </c>
      <c r="B125" s="276" t="s">
        <v>7413</v>
      </c>
      <c r="C125" s="276" t="s">
        <v>157</v>
      </c>
      <c r="D125" s="276" t="s">
        <v>158</v>
      </c>
      <c r="E125" s="276" t="s">
        <v>7124</v>
      </c>
      <c r="F125" s="276" t="s">
        <v>4725</v>
      </c>
      <c r="G125" s="171">
        <v>57797000</v>
      </c>
      <c r="H125" s="172" t="s">
        <v>4722</v>
      </c>
      <c r="I125" s="172" t="s">
        <v>21</v>
      </c>
      <c r="J125" s="172">
        <v>2</v>
      </c>
      <c r="K125" s="172" t="s">
        <v>4724</v>
      </c>
      <c r="L125" s="172" t="s">
        <v>4723</v>
      </c>
      <c r="M125" s="173">
        <v>44388</v>
      </c>
      <c r="N125" s="182" t="s">
        <v>4729</v>
      </c>
      <c r="O125" s="174">
        <v>187000</v>
      </c>
      <c r="P125" s="174" t="s">
        <v>4726</v>
      </c>
      <c r="Q125" s="174" t="s">
        <v>41</v>
      </c>
      <c r="R125" s="174">
        <v>1</v>
      </c>
      <c r="S125" s="174" t="s">
        <v>4728</v>
      </c>
      <c r="T125" s="174" t="s">
        <v>4727</v>
      </c>
      <c r="U125" s="175">
        <v>44388</v>
      </c>
      <c r="V125" s="182" t="s">
        <v>4731</v>
      </c>
      <c r="W125" s="172">
        <v>11393000</v>
      </c>
      <c r="X125" s="172" t="s">
        <v>4726</v>
      </c>
      <c r="Y125" s="172" t="s">
        <v>41</v>
      </c>
      <c r="Z125" s="172">
        <v>1</v>
      </c>
      <c r="AA125" s="172" t="s">
        <v>4730</v>
      </c>
      <c r="AB125" s="172" t="s">
        <v>4727</v>
      </c>
      <c r="AC125" s="173">
        <v>44388</v>
      </c>
      <c r="AD125" s="182" t="s">
        <v>4733</v>
      </c>
      <c r="AE125" s="180">
        <v>11393000</v>
      </c>
      <c r="AF125" s="180" t="s">
        <v>4726</v>
      </c>
      <c r="AG125" s="180" t="s">
        <v>41</v>
      </c>
      <c r="AH125" s="180">
        <v>1</v>
      </c>
      <c r="AI125" s="180" t="s">
        <v>4732</v>
      </c>
      <c r="AJ125" s="180" t="s">
        <v>4727</v>
      </c>
      <c r="AK125" s="181">
        <v>44388</v>
      </c>
      <c r="AL125" s="182" t="s">
        <v>6220</v>
      </c>
      <c r="AM125" s="172">
        <v>246000</v>
      </c>
      <c r="AN125" s="172" t="s">
        <v>5937</v>
      </c>
      <c r="AO125" s="172" t="s">
        <v>41</v>
      </c>
      <c r="AP125" s="172">
        <v>1</v>
      </c>
      <c r="AQ125" s="172" t="s">
        <v>6219</v>
      </c>
      <c r="AR125" s="172" t="s">
        <v>6218</v>
      </c>
      <c r="AS125" s="173">
        <v>44521</v>
      </c>
      <c r="AT125" s="183" t="s">
        <v>1244</v>
      </c>
      <c r="AU125" s="180">
        <v>0</v>
      </c>
      <c r="AV125" s="180" t="s">
        <v>14</v>
      </c>
      <c r="AW125" s="180" t="s">
        <v>14</v>
      </c>
      <c r="AX125" s="180" t="s">
        <v>14</v>
      </c>
      <c r="AY125" s="180" t="s">
        <v>14</v>
      </c>
      <c r="AZ125" s="180" t="s">
        <v>14</v>
      </c>
      <c r="BA125" s="181">
        <v>43670</v>
      </c>
      <c r="BB125" s="182" t="s">
        <v>162</v>
      </c>
      <c r="BC125" s="172" t="s">
        <v>14</v>
      </c>
      <c r="BD125" s="172">
        <v>0</v>
      </c>
      <c r="BE125" s="172" t="s">
        <v>14</v>
      </c>
      <c r="BF125" s="172" t="s">
        <v>14</v>
      </c>
      <c r="BG125" s="172">
        <v>0</v>
      </c>
      <c r="BH125" s="172">
        <v>0</v>
      </c>
      <c r="BI125" s="173">
        <v>43495</v>
      </c>
      <c r="BJ125" s="183" t="s">
        <v>6222</v>
      </c>
      <c r="BK125" s="183">
        <v>0</v>
      </c>
      <c r="BL125" s="183" t="s">
        <v>5935</v>
      </c>
      <c r="BM125" s="183" t="s">
        <v>21</v>
      </c>
      <c r="BN125" s="183">
        <v>2</v>
      </c>
      <c r="BO125" s="183" t="s">
        <v>6221</v>
      </c>
      <c r="BP125" s="180" t="s">
        <v>2074</v>
      </c>
      <c r="BQ125" s="184">
        <v>44521</v>
      </c>
      <c r="BR125" s="182" t="s">
        <v>159</v>
      </c>
      <c r="BS125" s="176" t="s">
        <v>14</v>
      </c>
      <c r="BT125" s="176">
        <v>0</v>
      </c>
      <c r="BU125" s="176" t="s">
        <v>14</v>
      </c>
      <c r="BV125" s="176" t="s">
        <v>14</v>
      </c>
      <c r="BW125" s="176">
        <v>0</v>
      </c>
      <c r="BX125" s="176">
        <v>0</v>
      </c>
      <c r="BY125" s="173">
        <v>43495</v>
      </c>
      <c r="BZ125" s="183" t="s">
        <v>160</v>
      </c>
      <c r="CA125" s="183" t="s">
        <v>14</v>
      </c>
      <c r="CB125" s="183">
        <v>0</v>
      </c>
      <c r="CC125" s="183" t="s">
        <v>14</v>
      </c>
      <c r="CD125" s="183" t="s">
        <v>14</v>
      </c>
      <c r="CE125" s="183">
        <v>0</v>
      </c>
      <c r="CF125" s="183">
        <v>0</v>
      </c>
      <c r="CG125" s="184">
        <v>43495</v>
      </c>
      <c r="CH125" s="182" t="s">
        <v>7863</v>
      </c>
      <c r="CI125" s="183" t="e">
        <v>#N/A</v>
      </c>
      <c r="CJ125" s="183" t="e">
        <v>#N/A</v>
      </c>
      <c r="CK125" s="183" t="e">
        <v>#N/A</v>
      </c>
      <c r="CL125" s="183" t="e">
        <v>#N/A</v>
      </c>
      <c r="CM125" s="183" t="e">
        <v>#N/A</v>
      </c>
      <c r="CN125" s="183" t="e">
        <v>#N/A</v>
      </c>
      <c r="CO125" s="185" t="e">
        <v>#N/A</v>
      </c>
      <c r="CP125" s="183" t="s">
        <v>161</v>
      </c>
      <c r="CQ125" s="176" t="s">
        <v>14</v>
      </c>
      <c r="CR125" s="176">
        <v>0</v>
      </c>
      <c r="CS125" s="176" t="s">
        <v>14</v>
      </c>
      <c r="CT125" s="176" t="s">
        <v>14</v>
      </c>
      <c r="CU125" s="176">
        <v>0</v>
      </c>
      <c r="CV125" s="176">
        <v>0</v>
      </c>
      <c r="CW125" s="173">
        <v>43495</v>
      </c>
      <c r="CX125" s="183" t="s">
        <v>6225</v>
      </c>
      <c r="CY125" s="180">
        <v>246000</v>
      </c>
      <c r="CZ125" s="180" t="s">
        <v>5937</v>
      </c>
      <c r="DA125" s="180" t="s">
        <v>41</v>
      </c>
      <c r="DB125" s="180">
        <v>1</v>
      </c>
      <c r="DC125" s="180" t="s">
        <v>6228</v>
      </c>
      <c r="DD125" s="180" t="s">
        <v>6218</v>
      </c>
      <c r="DE125" s="186">
        <v>44521</v>
      </c>
      <c r="DF125" s="182" t="s">
        <v>6226</v>
      </c>
      <c r="DG125" s="172">
        <v>0</v>
      </c>
      <c r="DH125" s="176" t="s">
        <v>5937</v>
      </c>
      <c r="DI125" s="176" t="s">
        <v>41</v>
      </c>
      <c r="DJ125" s="176">
        <v>1</v>
      </c>
      <c r="DK125" s="176" t="s">
        <v>4693</v>
      </c>
      <c r="DL125" s="176" t="s">
        <v>6218</v>
      </c>
      <c r="DM125" s="173">
        <v>44521</v>
      </c>
      <c r="DN125" s="183" t="s">
        <v>6227</v>
      </c>
      <c r="DO125" s="180">
        <v>11147000</v>
      </c>
      <c r="DP125" s="183" t="s">
        <v>5937</v>
      </c>
      <c r="DQ125" s="183" t="s">
        <v>41</v>
      </c>
      <c r="DR125" s="183">
        <v>1</v>
      </c>
      <c r="DS125" s="183" t="s">
        <v>4695</v>
      </c>
      <c r="DT125" s="183" t="s">
        <v>6218</v>
      </c>
      <c r="DU125" s="184">
        <v>44521</v>
      </c>
      <c r="DV125" s="182" t="s">
        <v>6229</v>
      </c>
      <c r="DW125" s="172">
        <v>246000</v>
      </c>
      <c r="DX125" s="176" t="s">
        <v>5937</v>
      </c>
      <c r="DY125" s="176" t="s">
        <v>41</v>
      </c>
      <c r="DZ125" s="176">
        <v>1</v>
      </c>
      <c r="EA125" s="176" t="s">
        <v>6228</v>
      </c>
      <c r="EB125" s="176" t="s">
        <v>6218</v>
      </c>
      <c r="EC125" s="173">
        <v>44521</v>
      </c>
      <c r="ED125" s="183" t="s">
        <v>6231</v>
      </c>
      <c r="EE125" s="180">
        <v>0</v>
      </c>
      <c r="EF125" s="183" t="s">
        <v>5937</v>
      </c>
      <c r="EG125" s="183" t="s">
        <v>21</v>
      </c>
      <c r="EH125" s="183">
        <v>2</v>
      </c>
      <c r="EI125" s="183" t="s">
        <v>6230</v>
      </c>
      <c r="EJ125" s="183" t="s">
        <v>6218</v>
      </c>
      <c r="EK125" s="184">
        <v>44521</v>
      </c>
      <c r="EL125" s="182" t="s">
        <v>6232</v>
      </c>
      <c r="EM125" s="172">
        <v>0</v>
      </c>
      <c r="EN125" s="176" t="s">
        <v>5937</v>
      </c>
      <c r="EO125" s="176" t="s">
        <v>21</v>
      </c>
      <c r="EP125" s="176">
        <v>2</v>
      </c>
      <c r="EQ125" s="176" t="s">
        <v>6230</v>
      </c>
      <c r="ER125" s="176" t="s">
        <v>6218</v>
      </c>
      <c r="ES125" s="173">
        <v>44521</v>
      </c>
      <c r="ET125" s="183" t="s">
        <v>6224</v>
      </c>
      <c r="EU125" s="183">
        <v>22</v>
      </c>
      <c r="EV125" s="183" t="s">
        <v>5935</v>
      </c>
      <c r="EW125" s="183" t="s">
        <v>21</v>
      </c>
      <c r="EX125" s="183">
        <v>2</v>
      </c>
      <c r="EY125" s="183" t="s">
        <v>6223</v>
      </c>
      <c r="EZ125" s="183" t="s">
        <v>2074</v>
      </c>
      <c r="FA125" s="184">
        <v>44521</v>
      </c>
      <c r="FB125" s="182" t="s">
        <v>4735</v>
      </c>
      <c r="FC125" s="176">
        <v>2</v>
      </c>
      <c r="FD125" s="176" t="s">
        <v>14</v>
      </c>
      <c r="FE125" s="176" t="s">
        <v>21</v>
      </c>
      <c r="FF125" s="176">
        <v>2</v>
      </c>
      <c r="FG125" s="176" t="s">
        <v>4734</v>
      </c>
      <c r="FH125" s="176" t="s">
        <v>14</v>
      </c>
      <c r="FI125" s="173">
        <v>44388</v>
      </c>
      <c r="FJ125" s="182" t="s">
        <v>163</v>
      </c>
      <c r="FK125" s="183" t="s">
        <v>14</v>
      </c>
      <c r="FL125" s="183">
        <v>0</v>
      </c>
      <c r="FM125" s="183" t="s">
        <v>14</v>
      </c>
      <c r="FN125" s="183" t="s">
        <v>14</v>
      </c>
      <c r="FO125" s="183">
        <v>0</v>
      </c>
      <c r="FP125" s="180">
        <v>0</v>
      </c>
      <c r="FQ125" s="181">
        <v>43495</v>
      </c>
      <c r="FR125" s="182" t="s">
        <v>164</v>
      </c>
      <c r="FS125" s="176" t="s">
        <v>14</v>
      </c>
      <c r="FT125" s="176">
        <v>0</v>
      </c>
      <c r="FU125" s="176" t="s">
        <v>14</v>
      </c>
      <c r="FV125" s="176" t="s">
        <v>14</v>
      </c>
      <c r="FW125" s="176">
        <v>0</v>
      </c>
      <c r="FX125" s="176">
        <v>0</v>
      </c>
      <c r="FY125" s="173">
        <v>43495</v>
      </c>
      <c r="FZ125" s="183" t="s">
        <v>3376</v>
      </c>
      <c r="GA125" s="183">
        <v>0</v>
      </c>
      <c r="GB125" s="183" t="s">
        <v>3205</v>
      </c>
      <c r="GC125" s="183" t="s">
        <v>21</v>
      </c>
      <c r="GD125" s="183">
        <v>2</v>
      </c>
      <c r="GE125" s="183" t="s">
        <v>14</v>
      </c>
      <c r="GF125" s="183" t="s">
        <v>14</v>
      </c>
      <c r="GG125" s="184">
        <v>44347</v>
      </c>
      <c r="GH125" s="182" t="s">
        <v>3382</v>
      </c>
      <c r="GI125" s="176">
        <v>1</v>
      </c>
      <c r="GJ125" s="176" t="s">
        <v>3205</v>
      </c>
      <c r="GK125" s="176" t="s">
        <v>21</v>
      </c>
      <c r="GL125" s="176">
        <v>2</v>
      </c>
      <c r="GM125" s="176" t="s">
        <v>14</v>
      </c>
      <c r="GN125" s="176" t="s">
        <v>14</v>
      </c>
      <c r="GO125" s="173">
        <v>44347</v>
      </c>
      <c r="GP125" s="183" t="s">
        <v>3377</v>
      </c>
      <c r="GQ125" s="183">
        <v>0</v>
      </c>
      <c r="GR125" s="183" t="s">
        <v>3205</v>
      </c>
      <c r="GS125" s="183" t="s">
        <v>21</v>
      </c>
      <c r="GT125" s="183">
        <v>2</v>
      </c>
      <c r="GU125" s="183" t="s">
        <v>14</v>
      </c>
      <c r="GV125" s="183" t="s">
        <v>14</v>
      </c>
      <c r="GW125" s="184">
        <v>44347</v>
      </c>
      <c r="GX125" s="182" t="s">
        <v>3383</v>
      </c>
      <c r="GY125" s="176">
        <v>0</v>
      </c>
      <c r="GZ125" s="176" t="s">
        <v>3205</v>
      </c>
      <c r="HA125" s="176" t="s">
        <v>21</v>
      </c>
      <c r="HB125" s="176">
        <v>2</v>
      </c>
      <c r="HC125" s="176" t="s">
        <v>14</v>
      </c>
      <c r="HD125" s="176" t="s">
        <v>14</v>
      </c>
      <c r="HE125" s="173">
        <v>44347</v>
      </c>
      <c r="HF125" s="183" t="s">
        <v>3375</v>
      </c>
      <c r="HG125" s="183">
        <v>0</v>
      </c>
      <c r="HH125" s="183" t="s">
        <v>3205</v>
      </c>
      <c r="HI125" s="183" t="s">
        <v>21</v>
      </c>
      <c r="HJ125" s="183">
        <v>2</v>
      </c>
      <c r="HK125" s="183" t="s">
        <v>14</v>
      </c>
      <c r="HL125" s="183" t="s">
        <v>14</v>
      </c>
      <c r="HM125" s="184">
        <v>44347</v>
      </c>
      <c r="HN125" s="182" t="s">
        <v>3381</v>
      </c>
      <c r="HO125" s="176">
        <v>1</v>
      </c>
      <c r="HP125" s="176" t="s">
        <v>3205</v>
      </c>
      <c r="HQ125" s="176" t="s">
        <v>21</v>
      </c>
      <c r="HR125" s="176">
        <v>2</v>
      </c>
      <c r="HS125" s="176" t="s">
        <v>14</v>
      </c>
      <c r="HT125" s="176" t="s">
        <v>14</v>
      </c>
      <c r="HU125" s="173">
        <v>44347</v>
      </c>
      <c r="HV125" s="183" t="s">
        <v>3378</v>
      </c>
      <c r="HW125" s="183">
        <v>0</v>
      </c>
      <c r="HX125" s="183" t="s">
        <v>3205</v>
      </c>
      <c r="HY125" s="183" t="s">
        <v>21</v>
      </c>
      <c r="HZ125" s="183">
        <v>2</v>
      </c>
      <c r="IA125" s="183" t="s">
        <v>14</v>
      </c>
      <c r="IB125" s="183" t="s">
        <v>14</v>
      </c>
      <c r="IC125" s="184">
        <v>44347</v>
      </c>
      <c r="ID125" s="182" t="s">
        <v>3380</v>
      </c>
      <c r="IE125" s="176">
        <v>0</v>
      </c>
      <c r="IF125" s="176" t="s">
        <v>3205</v>
      </c>
      <c r="IG125" s="176" t="s">
        <v>21</v>
      </c>
      <c r="IH125" s="176">
        <v>2</v>
      </c>
      <c r="II125" s="176" t="s">
        <v>14</v>
      </c>
      <c r="IJ125" s="176" t="s">
        <v>14</v>
      </c>
      <c r="IK125" s="173">
        <v>44347</v>
      </c>
      <c r="IL125" s="183" t="s">
        <v>3379</v>
      </c>
      <c r="IM125" s="183">
        <v>0</v>
      </c>
      <c r="IN125" s="183" t="s">
        <v>3205</v>
      </c>
      <c r="IO125" s="183" t="s">
        <v>21</v>
      </c>
      <c r="IP125" s="183">
        <v>2</v>
      </c>
      <c r="IQ125" s="183" t="s">
        <v>14</v>
      </c>
      <c r="IR125" s="183" t="s">
        <v>14</v>
      </c>
      <c r="IS125" s="184">
        <v>44347</v>
      </c>
    </row>
    <row r="126" spans="1:253" s="276" customFormat="1" ht="12.75" customHeight="1" x14ac:dyDescent="0.25">
      <c r="A126" s="276" t="s">
        <v>1507</v>
      </c>
      <c r="B126" s="276" t="s">
        <v>7413</v>
      </c>
      <c r="C126" s="276" t="s">
        <v>1508</v>
      </c>
      <c r="D126" s="276" t="s">
        <v>1509</v>
      </c>
      <c r="E126" s="276" t="s">
        <v>7125</v>
      </c>
      <c r="F126" s="276" t="s">
        <v>5244</v>
      </c>
      <c r="G126" s="171">
        <v>47245000</v>
      </c>
      <c r="H126" s="172" t="s">
        <v>5241</v>
      </c>
      <c r="I126" s="172" t="s">
        <v>21</v>
      </c>
      <c r="J126" s="172">
        <v>2</v>
      </c>
      <c r="K126" s="172" t="s">
        <v>5243</v>
      </c>
      <c r="L126" s="172" t="s">
        <v>5242</v>
      </c>
      <c r="M126" s="173">
        <v>44456</v>
      </c>
      <c r="N126" s="187" t="s">
        <v>1518</v>
      </c>
      <c r="O126" s="174">
        <v>66662</v>
      </c>
      <c r="P126" s="174" t="s">
        <v>1515</v>
      </c>
      <c r="Q126" s="174" t="s">
        <v>59</v>
      </c>
      <c r="R126" s="174">
        <v>3</v>
      </c>
      <c r="S126" s="174" t="s">
        <v>1517</v>
      </c>
      <c r="T126" s="174" t="s">
        <v>1516</v>
      </c>
      <c r="U126" s="175">
        <v>43798</v>
      </c>
      <c r="V126" s="187" t="s">
        <v>5248</v>
      </c>
      <c r="W126" s="172">
        <v>7651000</v>
      </c>
      <c r="X126" s="172" t="s">
        <v>5245</v>
      </c>
      <c r="Y126" s="172" t="s">
        <v>21</v>
      </c>
      <c r="Z126" s="172">
        <v>2</v>
      </c>
      <c r="AA126" s="172" t="s">
        <v>5247</v>
      </c>
      <c r="AB126" s="172" t="s">
        <v>5246</v>
      </c>
      <c r="AC126" s="173">
        <v>44456</v>
      </c>
      <c r="AD126" s="187" t="s">
        <v>5252</v>
      </c>
      <c r="AE126" s="180">
        <v>1504000</v>
      </c>
      <c r="AF126" s="180" t="s">
        <v>5249</v>
      </c>
      <c r="AG126" s="180" t="s">
        <v>21</v>
      </c>
      <c r="AH126" s="180">
        <v>2</v>
      </c>
      <c r="AI126" s="180" t="s">
        <v>5251</v>
      </c>
      <c r="AJ126" s="180" t="s">
        <v>5250</v>
      </c>
      <c r="AK126" s="181">
        <v>44456</v>
      </c>
      <c r="AL126" s="187" t="s">
        <v>5260</v>
      </c>
      <c r="AM126" s="172">
        <v>1504000</v>
      </c>
      <c r="AN126" s="172" t="s">
        <v>5249</v>
      </c>
      <c r="AO126" s="172" t="s">
        <v>21</v>
      </c>
      <c r="AP126" s="172">
        <v>2</v>
      </c>
      <c r="AQ126" s="172" t="s">
        <v>5251</v>
      </c>
      <c r="AR126" s="172" t="s">
        <v>5250</v>
      </c>
      <c r="AS126" s="173">
        <v>44456</v>
      </c>
      <c r="AT126" s="188" t="s">
        <v>1514</v>
      </c>
      <c r="AU126" s="180" t="s">
        <v>14</v>
      </c>
      <c r="AV126" s="180" t="s">
        <v>14</v>
      </c>
      <c r="AW126" s="180" t="s">
        <v>14</v>
      </c>
      <c r="AX126" s="180" t="s">
        <v>14</v>
      </c>
      <c r="AY126" s="180" t="s">
        <v>1245</v>
      </c>
      <c r="AZ126" s="180" t="s">
        <v>14</v>
      </c>
      <c r="BA126" s="181">
        <v>43798</v>
      </c>
      <c r="BB126" s="187" t="s">
        <v>1513</v>
      </c>
      <c r="BC126" s="172" t="s">
        <v>14</v>
      </c>
      <c r="BD126" s="172" t="s">
        <v>14</v>
      </c>
      <c r="BE126" s="172" t="s">
        <v>14</v>
      </c>
      <c r="BF126" s="172" t="s">
        <v>14</v>
      </c>
      <c r="BG126" s="172" t="s">
        <v>1245</v>
      </c>
      <c r="BH126" s="172" t="s">
        <v>14</v>
      </c>
      <c r="BI126" s="173">
        <v>43798</v>
      </c>
      <c r="BJ126" s="188" t="s">
        <v>1905</v>
      </c>
      <c r="BK126" s="188" t="s">
        <v>14</v>
      </c>
      <c r="BL126" s="188" t="s">
        <v>14</v>
      </c>
      <c r="BM126" s="188" t="s">
        <v>14</v>
      </c>
      <c r="BN126" s="188" t="s">
        <v>14</v>
      </c>
      <c r="BO126" s="188" t="s">
        <v>1904</v>
      </c>
      <c r="BP126" s="180" t="s">
        <v>14</v>
      </c>
      <c r="BQ126" s="189">
        <v>43987</v>
      </c>
      <c r="BR126" s="187" t="s">
        <v>1510</v>
      </c>
      <c r="BS126" s="190" t="s">
        <v>14</v>
      </c>
      <c r="BT126" s="190" t="s">
        <v>14</v>
      </c>
      <c r="BU126" s="190" t="s">
        <v>14</v>
      </c>
      <c r="BV126" s="190" t="s">
        <v>14</v>
      </c>
      <c r="BW126" s="190" t="s">
        <v>1245</v>
      </c>
      <c r="BX126" s="190" t="s">
        <v>14</v>
      </c>
      <c r="BY126" s="173">
        <v>43798</v>
      </c>
      <c r="BZ126" s="188" t="s">
        <v>1511</v>
      </c>
      <c r="CA126" s="188" t="s">
        <v>14</v>
      </c>
      <c r="CB126" s="188" t="s">
        <v>14</v>
      </c>
      <c r="CC126" s="188" t="s">
        <v>14</v>
      </c>
      <c r="CD126" s="188" t="s">
        <v>14</v>
      </c>
      <c r="CE126" s="188" t="s">
        <v>1245</v>
      </c>
      <c r="CF126" s="188" t="s">
        <v>14</v>
      </c>
      <c r="CG126" s="189">
        <v>43798</v>
      </c>
      <c r="CH126" s="187" t="s">
        <v>7864</v>
      </c>
      <c r="CI126" s="188" t="e">
        <v>#N/A</v>
      </c>
      <c r="CJ126" s="188" t="e">
        <v>#N/A</v>
      </c>
      <c r="CK126" s="188" t="e">
        <v>#N/A</v>
      </c>
      <c r="CL126" s="188" t="e">
        <v>#N/A</v>
      </c>
      <c r="CM126" s="188" t="e">
        <v>#N/A</v>
      </c>
      <c r="CN126" s="188" t="e">
        <v>#N/A</v>
      </c>
      <c r="CO126" s="191" t="e">
        <v>#N/A</v>
      </c>
      <c r="CP126" s="188" t="s">
        <v>1512</v>
      </c>
      <c r="CQ126" s="190" t="s">
        <v>14</v>
      </c>
      <c r="CR126" s="190" t="s">
        <v>14</v>
      </c>
      <c r="CS126" s="190" t="s">
        <v>14</v>
      </c>
      <c r="CT126" s="190" t="s">
        <v>14</v>
      </c>
      <c r="CU126" s="190" t="s">
        <v>1245</v>
      </c>
      <c r="CV126" s="190" t="s">
        <v>14</v>
      </c>
      <c r="CW126" s="173">
        <v>43798</v>
      </c>
      <c r="CX126" s="188" t="s">
        <v>5253</v>
      </c>
      <c r="CY126" s="180">
        <v>1504000</v>
      </c>
      <c r="CZ126" s="180" t="s">
        <v>5249</v>
      </c>
      <c r="DA126" s="180" t="s">
        <v>21</v>
      </c>
      <c r="DB126" s="180">
        <v>2</v>
      </c>
      <c r="DC126" s="180" t="s">
        <v>5254</v>
      </c>
      <c r="DD126" s="180" t="s">
        <v>5250</v>
      </c>
      <c r="DE126" s="186">
        <v>44456</v>
      </c>
      <c r="DF126" s="187" t="s">
        <v>5255</v>
      </c>
      <c r="DG126" s="172">
        <v>6147000</v>
      </c>
      <c r="DH126" s="190" t="s">
        <v>5249</v>
      </c>
      <c r="DI126" s="190" t="s">
        <v>21</v>
      </c>
      <c r="DJ126" s="190">
        <v>2</v>
      </c>
      <c r="DK126" s="190" t="s">
        <v>5254</v>
      </c>
      <c r="DL126" s="190" t="s">
        <v>5250</v>
      </c>
      <c r="DM126" s="173">
        <v>44456</v>
      </c>
      <c r="DN126" s="188" t="s">
        <v>5256</v>
      </c>
      <c r="DO126" s="180">
        <v>0</v>
      </c>
      <c r="DP126" s="188" t="s">
        <v>5249</v>
      </c>
      <c r="DQ126" s="188" t="s">
        <v>21</v>
      </c>
      <c r="DR126" s="188">
        <v>2</v>
      </c>
      <c r="DS126" s="188" t="s">
        <v>5254</v>
      </c>
      <c r="DT126" s="188" t="s">
        <v>5250</v>
      </c>
      <c r="DU126" s="189">
        <v>44456</v>
      </c>
      <c r="DV126" s="187" t="s">
        <v>5257</v>
      </c>
      <c r="DW126" s="172">
        <v>1504000</v>
      </c>
      <c r="DX126" s="190" t="s">
        <v>5249</v>
      </c>
      <c r="DY126" s="190" t="s">
        <v>21</v>
      </c>
      <c r="DZ126" s="190">
        <v>2</v>
      </c>
      <c r="EA126" s="190" t="s">
        <v>5254</v>
      </c>
      <c r="EB126" s="190" t="s">
        <v>5250</v>
      </c>
      <c r="EC126" s="173">
        <v>44456</v>
      </c>
      <c r="ED126" s="188" t="s">
        <v>5258</v>
      </c>
      <c r="EE126" s="180">
        <v>0</v>
      </c>
      <c r="EF126" s="188" t="s">
        <v>14</v>
      </c>
      <c r="EG126" s="188" t="s">
        <v>59</v>
      </c>
      <c r="EH126" s="188">
        <v>3</v>
      </c>
      <c r="EI126" s="188" t="s">
        <v>5254</v>
      </c>
      <c r="EJ126" s="188" t="s">
        <v>14</v>
      </c>
      <c r="EK126" s="189">
        <v>44456</v>
      </c>
      <c r="EL126" s="187" t="s">
        <v>5259</v>
      </c>
      <c r="EM126" s="172">
        <v>0</v>
      </c>
      <c r="EN126" s="190" t="s">
        <v>14</v>
      </c>
      <c r="EO126" s="190" t="s">
        <v>59</v>
      </c>
      <c r="EP126" s="190">
        <v>3</v>
      </c>
      <c r="EQ126" s="190" t="s">
        <v>5254</v>
      </c>
      <c r="ER126" s="190" t="s">
        <v>14</v>
      </c>
      <c r="ES126" s="173">
        <v>44456</v>
      </c>
      <c r="ET126" s="188" t="s">
        <v>2296</v>
      </c>
      <c r="EU126" s="188">
        <v>146</v>
      </c>
      <c r="EV126" s="188" t="s">
        <v>2294</v>
      </c>
      <c r="EW126" s="188" t="s">
        <v>21</v>
      </c>
      <c r="EX126" s="188">
        <v>2</v>
      </c>
      <c r="EY126" s="188" t="s">
        <v>2295</v>
      </c>
      <c r="EZ126" s="188" t="s">
        <v>2074</v>
      </c>
      <c r="FA126" s="189">
        <v>44164</v>
      </c>
      <c r="FB126" s="187" t="s">
        <v>2038</v>
      </c>
      <c r="FC126" s="190">
        <v>2</v>
      </c>
      <c r="FD126" s="190" t="s">
        <v>2035</v>
      </c>
      <c r="FE126" s="190" t="s">
        <v>21</v>
      </c>
      <c r="FF126" s="190">
        <v>2</v>
      </c>
      <c r="FG126" s="190" t="s">
        <v>2037</v>
      </c>
      <c r="FH126" s="190" t="s">
        <v>2036</v>
      </c>
      <c r="FI126" s="173">
        <v>44039</v>
      </c>
      <c r="FJ126" s="187" t="s">
        <v>7865</v>
      </c>
      <c r="FK126" s="188" t="e">
        <v>#N/A</v>
      </c>
      <c r="FL126" s="188" t="e">
        <v>#N/A</v>
      </c>
      <c r="FM126" s="188" t="e">
        <v>#N/A</v>
      </c>
      <c r="FN126" s="188" t="e">
        <v>#N/A</v>
      </c>
      <c r="FO126" s="188" t="e">
        <v>#N/A</v>
      </c>
      <c r="FP126" s="180" t="e">
        <v>#N/A</v>
      </c>
      <c r="FQ126" s="181" t="e">
        <v>#N/A</v>
      </c>
      <c r="FR126" s="187" t="s">
        <v>7866</v>
      </c>
      <c r="FS126" s="190" t="e">
        <v>#N/A</v>
      </c>
      <c r="FT126" s="190" t="e">
        <v>#N/A</v>
      </c>
      <c r="FU126" s="190" t="e">
        <v>#N/A</v>
      </c>
      <c r="FV126" s="190" t="e">
        <v>#N/A</v>
      </c>
      <c r="FW126" s="190" t="e">
        <v>#N/A</v>
      </c>
      <c r="FX126" s="190" t="e">
        <v>#N/A</v>
      </c>
      <c r="FY126" s="173" t="e">
        <v>#N/A</v>
      </c>
      <c r="FZ126" s="188" t="s">
        <v>4244</v>
      </c>
      <c r="GA126" s="188">
        <v>2</v>
      </c>
      <c r="GB126" s="188" t="s">
        <v>3205</v>
      </c>
      <c r="GC126" s="188" t="s">
        <v>21</v>
      </c>
      <c r="GD126" s="188">
        <v>2</v>
      </c>
      <c r="GE126" s="188" t="s">
        <v>14</v>
      </c>
      <c r="GF126" s="188" t="s">
        <v>14</v>
      </c>
      <c r="GG126" s="189">
        <v>44358</v>
      </c>
      <c r="GH126" s="187" t="s">
        <v>4250</v>
      </c>
      <c r="GI126" s="190">
        <v>1</v>
      </c>
      <c r="GJ126" s="190" t="s">
        <v>3205</v>
      </c>
      <c r="GK126" s="190" t="s">
        <v>21</v>
      </c>
      <c r="GL126" s="190">
        <v>2</v>
      </c>
      <c r="GM126" s="190" t="s">
        <v>14</v>
      </c>
      <c r="GN126" s="190" t="s">
        <v>14</v>
      </c>
      <c r="GO126" s="173">
        <v>44358</v>
      </c>
      <c r="GP126" s="188" t="s">
        <v>4245</v>
      </c>
      <c r="GQ126" s="188">
        <v>1</v>
      </c>
      <c r="GR126" s="188" t="s">
        <v>3205</v>
      </c>
      <c r="GS126" s="188" t="s">
        <v>21</v>
      </c>
      <c r="GT126" s="188">
        <v>2</v>
      </c>
      <c r="GU126" s="188" t="s">
        <v>14</v>
      </c>
      <c r="GV126" s="188" t="s">
        <v>14</v>
      </c>
      <c r="GW126" s="189">
        <v>44358</v>
      </c>
      <c r="GX126" s="187" t="s">
        <v>4251</v>
      </c>
      <c r="GY126" s="190">
        <v>0</v>
      </c>
      <c r="GZ126" s="190" t="s">
        <v>3205</v>
      </c>
      <c r="HA126" s="190" t="s">
        <v>21</v>
      </c>
      <c r="HB126" s="190">
        <v>2</v>
      </c>
      <c r="HC126" s="190" t="s">
        <v>14</v>
      </c>
      <c r="HD126" s="190" t="s">
        <v>14</v>
      </c>
      <c r="HE126" s="173">
        <v>44358</v>
      </c>
      <c r="HF126" s="188" t="s">
        <v>4243</v>
      </c>
      <c r="HG126" s="188">
        <v>0</v>
      </c>
      <c r="HH126" s="188" t="s">
        <v>3205</v>
      </c>
      <c r="HI126" s="188" t="s">
        <v>21</v>
      </c>
      <c r="HJ126" s="188">
        <v>2</v>
      </c>
      <c r="HK126" s="188" t="s">
        <v>14</v>
      </c>
      <c r="HL126" s="188" t="s">
        <v>14</v>
      </c>
      <c r="HM126" s="189">
        <v>44358</v>
      </c>
      <c r="HN126" s="187" t="s">
        <v>4249</v>
      </c>
      <c r="HO126" s="190">
        <v>2</v>
      </c>
      <c r="HP126" s="190" t="s">
        <v>3205</v>
      </c>
      <c r="HQ126" s="190" t="s">
        <v>21</v>
      </c>
      <c r="HR126" s="190">
        <v>2</v>
      </c>
      <c r="HS126" s="190" t="s">
        <v>14</v>
      </c>
      <c r="HT126" s="190" t="s">
        <v>14</v>
      </c>
      <c r="HU126" s="173">
        <v>44358</v>
      </c>
      <c r="HV126" s="188" t="s">
        <v>4246</v>
      </c>
      <c r="HW126" s="188">
        <v>0</v>
      </c>
      <c r="HX126" s="188" t="s">
        <v>3205</v>
      </c>
      <c r="HY126" s="188" t="s">
        <v>21</v>
      </c>
      <c r="HZ126" s="188">
        <v>2</v>
      </c>
      <c r="IA126" s="188" t="s">
        <v>14</v>
      </c>
      <c r="IB126" s="188" t="s">
        <v>14</v>
      </c>
      <c r="IC126" s="189">
        <v>44358</v>
      </c>
      <c r="ID126" s="187" t="s">
        <v>4248</v>
      </c>
      <c r="IE126" s="190">
        <v>0</v>
      </c>
      <c r="IF126" s="190" t="s">
        <v>3205</v>
      </c>
      <c r="IG126" s="190" t="s">
        <v>21</v>
      </c>
      <c r="IH126" s="190">
        <v>2</v>
      </c>
      <c r="II126" s="190" t="s">
        <v>14</v>
      </c>
      <c r="IJ126" s="190" t="s">
        <v>14</v>
      </c>
      <c r="IK126" s="173">
        <v>44358</v>
      </c>
      <c r="IL126" s="188" t="s">
        <v>4247</v>
      </c>
      <c r="IM126" s="188">
        <v>3</v>
      </c>
      <c r="IN126" s="188" t="s">
        <v>3205</v>
      </c>
      <c r="IO126" s="188" t="s">
        <v>21</v>
      </c>
      <c r="IP126" s="188">
        <v>2</v>
      </c>
      <c r="IQ126" s="188" t="s">
        <v>14</v>
      </c>
      <c r="IR126" s="188" t="s">
        <v>14</v>
      </c>
      <c r="IS126" s="189">
        <v>44358</v>
      </c>
    </row>
    <row r="127" spans="1:253" s="276" customFormat="1" ht="12.75" customHeight="1" x14ac:dyDescent="0.25">
      <c r="A127" s="276" t="s">
        <v>847</v>
      </c>
      <c r="B127" s="276" t="s">
        <v>7405</v>
      </c>
      <c r="C127" s="276" t="s">
        <v>848</v>
      </c>
      <c r="D127" s="276" t="s">
        <v>849</v>
      </c>
      <c r="E127" s="276" t="s">
        <v>7126</v>
      </c>
      <c r="F127" s="276" t="s">
        <v>860</v>
      </c>
      <c r="G127" s="171">
        <v>42074000</v>
      </c>
      <c r="H127" s="172" t="s">
        <v>857</v>
      </c>
      <c r="I127" s="172" t="s">
        <v>41</v>
      </c>
      <c r="J127" s="172">
        <v>1</v>
      </c>
      <c r="K127" s="172" t="s">
        <v>859</v>
      </c>
      <c r="L127" s="172" t="s">
        <v>858</v>
      </c>
      <c r="M127" s="173">
        <v>43511</v>
      </c>
      <c r="N127" s="182" t="s">
        <v>855</v>
      </c>
      <c r="O127" s="174">
        <v>53206</v>
      </c>
      <c r="P127" s="174" t="s">
        <v>852</v>
      </c>
      <c r="Q127" s="174" t="s">
        <v>21</v>
      </c>
      <c r="R127" s="174">
        <v>2</v>
      </c>
      <c r="S127" s="174" t="s">
        <v>854</v>
      </c>
      <c r="T127" s="174" t="s">
        <v>853</v>
      </c>
      <c r="U127" s="175">
        <v>43511</v>
      </c>
      <c r="V127" s="182" t="s">
        <v>1805</v>
      </c>
      <c r="W127" s="172">
        <v>6309000</v>
      </c>
      <c r="X127" s="172" t="s">
        <v>1802</v>
      </c>
      <c r="Y127" s="172" t="s">
        <v>41</v>
      </c>
      <c r="Z127" s="172">
        <v>1</v>
      </c>
      <c r="AA127" s="172" t="s">
        <v>1804</v>
      </c>
      <c r="AB127" s="172" t="s">
        <v>1803</v>
      </c>
      <c r="AC127" s="173">
        <v>43920</v>
      </c>
      <c r="AD127" s="182" t="s">
        <v>1801</v>
      </c>
      <c r="AE127" s="180">
        <v>5400000</v>
      </c>
      <c r="AF127" s="180" t="s">
        <v>1795</v>
      </c>
      <c r="AG127" s="180" t="s">
        <v>41</v>
      </c>
      <c r="AH127" s="180">
        <v>1</v>
      </c>
      <c r="AI127" s="180" t="s">
        <v>1800</v>
      </c>
      <c r="AJ127" s="180" t="s">
        <v>1796</v>
      </c>
      <c r="AK127" s="181">
        <v>43920</v>
      </c>
      <c r="AL127" s="182" t="s">
        <v>2906</v>
      </c>
      <c r="AM127" s="172">
        <v>1458000</v>
      </c>
      <c r="AN127" s="172" t="s">
        <v>2903</v>
      </c>
      <c r="AO127" s="172" t="s">
        <v>21</v>
      </c>
      <c r="AP127" s="172">
        <v>2</v>
      </c>
      <c r="AQ127" s="172" t="s">
        <v>2905</v>
      </c>
      <c r="AR127" s="172" t="s">
        <v>2904</v>
      </c>
      <c r="AS127" s="173">
        <v>44270</v>
      </c>
      <c r="AT127" s="183" t="s">
        <v>1613</v>
      </c>
      <c r="AU127" s="180" t="s">
        <v>14</v>
      </c>
      <c r="AV127" s="180" t="s">
        <v>14</v>
      </c>
      <c r="AW127" s="180" t="s">
        <v>14</v>
      </c>
      <c r="AX127" s="180" t="s">
        <v>14</v>
      </c>
      <c r="AY127" s="180" t="s">
        <v>14</v>
      </c>
      <c r="AZ127" s="180" t="s">
        <v>14</v>
      </c>
      <c r="BA127" s="181">
        <v>43859</v>
      </c>
      <c r="BB127" s="182" t="s">
        <v>1799</v>
      </c>
      <c r="BC127" s="172" t="s">
        <v>14</v>
      </c>
      <c r="BD127" s="172" t="s">
        <v>14</v>
      </c>
      <c r="BE127" s="172" t="s">
        <v>14</v>
      </c>
      <c r="BF127" s="172" t="s">
        <v>14</v>
      </c>
      <c r="BG127" s="172" t="s">
        <v>14</v>
      </c>
      <c r="BH127" s="172" t="s">
        <v>14</v>
      </c>
      <c r="BI127" s="173">
        <v>43920</v>
      </c>
      <c r="BJ127" s="183" t="s">
        <v>3132</v>
      </c>
      <c r="BK127" s="183">
        <v>3</v>
      </c>
      <c r="BL127" s="183" t="s">
        <v>3130</v>
      </c>
      <c r="BM127" s="183" t="s">
        <v>21</v>
      </c>
      <c r="BN127" s="183">
        <v>2</v>
      </c>
      <c r="BO127" s="183" t="s">
        <v>3131</v>
      </c>
      <c r="BP127" s="180" t="s">
        <v>2074</v>
      </c>
      <c r="BQ127" s="184">
        <v>44286</v>
      </c>
      <c r="BR127" s="182" t="s">
        <v>850</v>
      </c>
      <c r="BS127" s="176" t="s">
        <v>14</v>
      </c>
      <c r="BT127" s="176">
        <v>0</v>
      </c>
      <c r="BU127" s="176" t="s">
        <v>21</v>
      </c>
      <c r="BV127" s="176">
        <v>2</v>
      </c>
      <c r="BW127" s="176">
        <v>0</v>
      </c>
      <c r="BX127" s="176">
        <v>0</v>
      </c>
      <c r="BY127" s="173">
        <v>43511</v>
      </c>
      <c r="BZ127" s="183" t="s">
        <v>851</v>
      </c>
      <c r="CA127" s="183" t="s">
        <v>14</v>
      </c>
      <c r="CB127" s="183">
        <v>0</v>
      </c>
      <c r="CC127" s="183" t="s">
        <v>14</v>
      </c>
      <c r="CD127" s="183" t="s">
        <v>14</v>
      </c>
      <c r="CE127" s="183">
        <v>0</v>
      </c>
      <c r="CF127" s="183">
        <v>0</v>
      </c>
      <c r="CG127" s="184">
        <v>43511</v>
      </c>
      <c r="CH127" s="182" t="s">
        <v>7867</v>
      </c>
      <c r="CI127" s="183" t="e">
        <v>#N/A</v>
      </c>
      <c r="CJ127" s="183" t="e">
        <v>#N/A</v>
      </c>
      <c r="CK127" s="183" t="e">
        <v>#N/A</v>
      </c>
      <c r="CL127" s="183" t="e">
        <v>#N/A</v>
      </c>
      <c r="CM127" s="183" t="e">
        <v>#N/A</v>
      </c>
      <c r="CN127" s="183" t="e">
        <v>#N/A</v>
      </c>
      <c r="CO127" s="185" t="e">
        <v>#N/A</v>
      </c>
      <c r="CP127" s="183" t="s">
        <v>1391</v>
      </c>
      <c r="CQ127" s="176" t="s">
        <v>14</v>
      </c>
      <c r="CR127" s="176" t="s">
        <v>14</v>
      </c>
      <c r="CS127" s="176" t="s">
        <v>14</v>
      </c>
      <c r="CT127" s="176" t="s">
        <v>14</v>
      </c>
      <c r="CU127" s="176" t="s">
        <v>14</v>
      </c>
      <c r="CV127" s="176" t="s">
        <v>14</v>
      </c>
      <c r="CW127" s="173">
        <v>43787</v>
      </c>
      <c r="CX127" s="183" t="s">
        <v>2910</v>
      </c>
      <c r="CY127" s="180">
        <v>3400000</v>
      </c>
      <c r="CZ127" s="180" t="s">
        <v>2907</v>
      </c>
      <c r="DA127" s="180" t="s">
        <v>21</v>
      </c>
      <c r="DB127" s="180">
        <v>2</v>
      </c>
      <c r="DC127" s="180" t="s">
        <v>2909</v>
      </c>
      <c r="DD127" s="180" t="s">
        <v>2908</v>
      </c>
      <c r="DE127" s="186">
        <v>44270</v>
      </c>
      <c r="DF127" s="182" t="s">
        <v>2911</v>
      </c>
      <c r="DG127" s="172">
        <v>909000</v>
      </c>
      <c r="DH127" s="176" t="s">
        <v>2907</v>
      </c>
      <c r="DI127" s="176" t="s">
        <v>21</v>
      </c>
      <c r="DJ127" s="176">
        <v>2</v>
      </c>
      <c r="DK127" s="176" t="s">
        <v>2909</v>
      </c>
      <c r="DL127" s="176" t="s">
        <v>2908</v>
      </c>
      <c r="DM127" s="173">
        <v>44270</v>
      </c>
      <c r="DN127" s="183" t="s">
        <v>2912</v>
      </c>
      <c r="DO127" s="180">
        <v>2000000</v>
      </c>
      <c r="DP127" s="183" t="s">
        <v>2907</v>
      </c>
      <c r="DQ127" s="183" t="s">
        <v>21</v>
      </c>
      <c r="DR127" s="183">
        <v>2</v>
      </c>
      <c r="DS127" s="183" t="s">
        <v>2909</v>
      </c>
      <c r="DT127" s="183" t="s">
        <v>2908</v>
      </c>
      <c r="DU127" s="184">
        <v>44270</v>
      </c>
      <c r="DV127" s="182" t="s">
        <v>2913</v>
      </c>
      <c r="DW127" s="172">
        <v>1700000</v>
      </c>
      <c r="DX127" s="176" t="s">
        <v>2907</v>
      </c>
      <c r="DY127" s="176" t="s">
        <v>21</v>
      </c>
      <c r="DZ127" s="176">
        <v>2</v>
      </c>
      <c r="EA127" s="176" t="s">
        <v>2909</v>
      </c>
      <c r="EB127" s="176" t="s">
        <v>2908</v>
      </c>
      <c r="EC127" s="173">
        <v>44270</v>
      </c>
      <c r="ED127" s="183" t="s">
        <v>2914</v>
      </c>
      <c r="EE127" s="180">
        <v>1700000</v>
      </c>
      <c r="EF127" s="183" t="s">
        <v>2907</v>
      </c>
      <c r="EG127" s="183" t="s">
        <v>21</v>
      </c>
      <c r="EH127" s="183">
        <v>2</v>
      </c>
      <c r="EI127" s="183" t="s">
        <v>2909</v>
      </c>
      <c r="EJ127" s="183" t="s">
        <v>2908</v>
      </c>
      <c r="EK127" s="184">
        <v>44270</v>
      </c>
      <c r="EL127" s="182" t="s">
        <v>2915</v>
      </c>
      <c r="EM127" s="172">
        <v>0</v>
      </c>
      <c r="EN127" s="176" t="s">
        <v>2907</v>
      </c>
      <c r="EO127" s="176" t="s">
        <v>21</v>
      </c>
      <c r="EP127" s="176">
        <v>2</v>
      </c>
      <c r="EQ127" s="176" t="s">
        <v>2909</v>
      </c>
      <c r="ER127" s="176" t="s">
        <v>2908</v>
      </c>
      <c r="ES127" s="173">
        <v>44270</v>
      </c>
      <c r="ET127" s="183" t="s">
        <v>3134</v>
      </c>
      <c r="EU127" s="183">
        <v>49</v>
      </c>
      <c r="EV127" s="183" t="s">
        <v>3130</v>
      </c>
      <c r="EW127" s="183" t="s">
        <v>21</v>
      </c>
      <c r="EX127" s="183">
        <v>2</v>
      </c>
      <c r="EY127" s="183" t="s">
        <v>3133</v>
      </c>
      <c r="EZ127" s="183" t="s">
        <v>2074</v>
      </c>
      <c r="FA127" s="184">
        <v>44286</v>
      </c>
      <c r="FB127" s="182" t="s">
        <v>1798</v>
      </c>
      <c r="FC127" s="176">
        <v>3</v>
      </c>
      <c r="FD127" s="176" t="s">
        <v>1795</v>
      </c>
      <c r="FE127" s="176" t="s">
        <v>41</v>
      </c>
      <c r="FF127" s="176">
        <v>1</v>
      </c>
      <c r="FG127" s="176" t="s">
        <v>1797</v>
      </c>
      <c r="FH127" s="176" t="s">
        <v>1796</v>
      </c>
      <c r="FI127" s="173">
        <v>43920</v>
      </c>
      <c r="FJ127" s="182" t="s">
        <v>1806</v>
      </c>
      <c r="FK127" s="183" t="s">
        <v>14</v>
      </c>
      <c r="FL127" s="183" t="s">
        <v>14</v>
      </c>
      <c r="FM127" s="183" t="s">
        <v>14</v>
      </c>
      <c r="FN127" s="183" t="s">
        <v>14</v>
      </c>
      <c r="FO127" s="183" t="s">
        <v>14</v>
      </c>
      <c r="FP127" s="180" t="s">
        <v>14</v>
      </c>
      <c r="FQ127" s="181">
        <v>43920</v>
      </c>
      <c r="FR127" s="182" t="s">
        <v>856</v>
      </c>
      <c r="FS127" s="176" t="s">
        <v>14</v>
      </c>
      <c r="FT127" s="176">
        <v>0</v>
      </c>
      <c r="FU127" s="176" t="s">
        <v>21</v>
      </c>
      <c r="FV127" s="176">
        <v>2</v>
      </c>
      <c r="FW127" s="176">
        <v>0</v>
      </c>
      <c r="FX127" s="176">
        <v>0</v>
      </c>
      <c r="FY127" s="173">
        <v>43511</v>
      </c>
      <c r="FZ127" s="183" t="s">
        <v>3303</v>
      </c>
      <c r="GA127" s="183">
        <v>1</v>
      </c>
      <c r="GB127" s="183" t="s">
        <v>3205</v>
      </c>
      <c r="GC127" s="183" t="s">
        <v>21</v>
      </c>
      <c r="GD127" s="183">
        <v>2</v>
      </c>
      <c r="GE127" s="183" t="s">
        <v>14</v>
      </c>
      <c r="GF127" s="183" t="s">
        <v>14</v>
      </c>
      <c r="GG127" s="184">
        <v>44346</v>
      </c>
      <c r="GH127" s="182" t="s">
        <v>3309</v>
      </c>
      <c r="GI127" s="176">
        <v>3</v>
      </c>
      <c r="GJ127" s="176" t="s">
        <v>3205</v>
      </c>
      <c r="GK127" s="176" t="s">
        <v>21</v>
      </c>
      <c r="GL127" s="176">
        <v>2</v>
      </c>
      <c r="GM127" s="176" t="s">
        <v>14</v>
      </c>
      <c r="GN127" s="176" t="s">
        <v>14</v>
      </c>
      <c r="GO127" s="173">
        <v>44346</v>
      </c>
      <c r="GP127" s="183" t="s">
        <v>3304</v>
      </c>
      <c r="GQ127" s="183">
        <v>2</v>
      </c>
      <c r="GR127" s="183" t="s">
        <v>3205</v>
      </c>
      <c r="GS127" s="183" t="s">
        <v>21</v>
      </c>
      <c r="GT127" s="183">
        <v>2</v>
      </c>
      <c r="GU127" s="183" t="s">
        <v>14</v>
      </c>
      <c r="GV127" s="183" t="s">
        <v>14</v>
      </c>
      <c r="GW127" s="184">
        <v>44346</v>
      </c>
      <c r="GX127" s="182" t="s">
        <v>3310</v>
      </c>
      <c r="GY127" s="176">
        <v>0</v>
      </c>
      <c r="GZ127" s="176" t="s">
        <v>3205</v>
      </c>
      <c r="HA127" s="176" t="s">
        <v>21</v>
      </c>
      <c r="HB127" s="176">
        <v>2</v>
      </c>
      <c r="HC127" s="176" t="s">
        <v>14</v>
      </c>
      <c r="HD127" s="176" t="s">
        <v>14</v>
      </c>
      <c r="HE127" s="173">
        <v>44346</v>
      </c>
      <c r="HF127" s="183" t="s">
        <v>3302</v>
      </c>
      <c r="HG127" s="183">
        <v>0</v>
      </c>
      <c r="HH127" s="183" t="s">
        <v>3205</v>
      </c>
      <c r="HI127" s="183" t="s">
        <v>21</v>
      </c>
      <c r="HJ127" s="183">
        <v>2</v>
      </c>
      <c r="HK127" s="183" t="s">
        <v>14</v>
      </c>
      <c r="HL127" s="183" t="s">
        <v>14</v>
      </c>
      <c r="HM127" s="184">
        <v>44346</v>
      </c>
      <c r="HN127" s="182" t="s">
        <v>3308</v>
      </c>
      <c r="HO127" s="176">
        <v>2</v>
      </c>
      <c r="HP127" s="176" t="s">
        <v>3205</v>
      </c>
      <c r="HQ127" s="176" t="s">
        <v>21</v>
      </c>
      <c r="HR127" s="176">
        <v>2</v>
      </c>
      <c r="HS127" s="176" t="s">
        <v>14</v>
      </c>
      <c r="HT127" s="176" t="s">
        <v>14</v>
      </c>
      <c r="HU127" s="173">
        <v>44346</v>
      </c>
      <c r="HV127" s="183" t="s">
        <v>3305</v>
      </c>
      <c r="HW127" s="183">
        <v>1</v>
      </c>
      <c r="HX127" s="183" t="s">
        <v>3205</v>
      </c>
      <c r="HY127" s="183" t="s">
        <v>21</v>
      </c>
      <c r="HZ127" s="183">
        <v>2</v>
      </c>
      <c r="IA127" s="183" t="s">
        <v>14</v>
      </c>
      <c r="IB127" s="183" t="s">
        <v>14</v>
      </c>
      <c r="IC127" s="184">
        <v>44346</v>
      </c>
      <c r="ID127" s="182" t="s">
        <v>3307</v>
      </c>
      <c r="IE127" s="176">
        <v>3</v>
      </c>
      <c r="IF127" s="176" t="s">
        <v>3205</v>
      </c>
      <c r="IG127" s="176" t="s">
        <v>21</v>
      </c>
      <c r="IH127" s="176">
        <v>2</v>
      </c>
      <c r="II127" s="176" t="s">
        <v>14</v>
      </c>
      <c r="IJ127" s="176" t="s">
        <v>14</v>
      </c>
      <c r="IK127" s="173">
        <v>44346</v>
      </c>
      <c r="IL127" s="183" t="s">
        <v>3306</v>
      </c>
      <c r="IM127" s="183">
        <v>3</v>
      </c>
      <c r="IN127" s="183" t="s">
        <v>3205</v>
      </c>
      <c r="IO127" s="183" t="s">
        <v>21</v>
      </c>
      <c r="IP127" s="183">
        <v>2</v>
      </c>
      <c r="IQ127" s="183" t="s">
        <v>14</v>
      </c>
      <c r="IR127" s="183" t="s">
        <v>14</v>
      </c>
      <c r="IS127" s="184">
        <v>44346</v>
      </c>
    </row>
    <row r="128" spans="1:253" s="276" customFormat="1" ht="12.75" customHeight="1" x14ac:dyDescent="0.25">
      <c r="A128" s="276" t="s">
        <v>101</v>
      </c>
      <c r="B128" s="276" t="s">
        <v>7400</v>
      </c>
      <c r="C128" s="276" t="s">
        <v>102</v>
      </c>
      <c r="D128" s="276" t="s">
        <v>103</v>
      </c>
      <c r="E128" s="276" t="s">
        <v>7135</v>
      </c>
      <c r="F128" s="276" t="s">
        <v>2575</v>
      </c>
      <c r="G128" s="171">
        <v>27412000</v>
      </c>
      <c r="H128" s="172" t="s">
        <v>2572</v>
      </c>
      <c r="I128" s="172" t="s">
        <v>21</v>
      </c>
      <c r="J128" s="172">
        <v>2</v>
      </c>
      <c r="K128" s="172" t="s">
        <v>2574</v>
      </c>
      <c r="L128" s="172" t="s">
        <v>2573</v>
      </c>
      <c r="M128" s="173">
        <v>44224</v>
      </c>
      <c r="N128" s="187" t="s">
        <v>2151</v>
      </c>
      <c r="O128" s="174">
        <v>882050</v>
      </c>
      <c r="P128" s="174" t="s">
        <v>520</v>
      </c>
      <c r="Q128" s="174" t="s">
        <v>41</v>
      </c>
      <c r="R128" s="174">
        <v>1</v>
      </c>
      <c r="S128" s="174" t="s">
        <v>2145</v>
      </c>
      <c r="T128" s="174" t="s">
        <v>2150</v>
      </c>
      <c r="U128" s="175">
        <v>44111</v>
      </c>
      <c r="V128" s="187" t="s">
        <v>2576</v>
      </c>
      <c r="W128" s="172">
        <v>27412000</v>
      </c>
      <c r="X128" s="172" t="s">
        <v>2572</v>
      </c>
      <c r="Y128" s="172" t="s">
        <v>21</v>
      </c>
      <c r="Z128" s="172">
        <v>2</v>
      </c>
      <c r="AA128" s="172" t="s">
        <v>2574</v>
      </c>
      <c r="AB128" s="172" t="s">
        <v>2573</v>
      </c>
      <c r="AC128" s="173">
        <v>44224</v>
      </c>
      <c r="AD128" s="187" t="s">
        <v>2578</v>
      </c>
      <c r="AE128" s="180">
        <v>27412000</v>
      </c>
      <c r="AF128" s="180" t="s">
        <v>2572</v>
      </c>
      <c r="AG128" s="180" t="s">
        <v>21</v>
      </c>
      <c r="AH128" s="180">
        <v>2</v>
      </c>
      <c r="AI128" s="180" t="s">
        <v>2577</v>
      </c>
      <c r="AJ128" s="180" t="s">
        <v>2573</v>
      </c>
      <c r="AK128" s="181">
        <v>44224</v>
      </c>
      <c r="AL128" s="187" t="s">
        <v>2582</v>
      </c>
      <c r="AM128" s="172">
        <v>5443000</v>
      </c>
      <c r="AN128" s="172" t="s">
        <v>2579</v>
      </c>
      <c r="AO128" s="172" t="s">
        <v>21</v>
      </c>
      <c r="AP128" s="172">
        <v>2</v>
      </c>
      <c r="AQ128" s="172" t="s">
        <v>2581</v>
      </c>
      <c r="AR128" s="172" t="s">
        <v>2580</v>
      </c>
      <c r="AS128" s="173">
        <v>44224</v>
      </c>
      <c r="AT128" s="188" t="s">
        <v>112</v>
      </c>
      <c r="AU128" s="180" t="s">
        <v>14</v>
      </c>
      <c r="AV128" s="180">
        <v>0</v>
      </c>
      <c r="AW128" s="180" t="s">
        <v>14</v>
      </c>
      <c r="AX128" s="180" t="s">
        <v>14</v>
      </c>
      <c r="AY128" s="180" t="s">
        <v>111</v>
      </c>
      <c r="AZ128" s="180">
        <v>0</v>
      </c>
      <c r="BA128" s="181">
        <v>43494</v>
      </c>
      <c r="BB128" s="187" t="s">
        <v>1678</v>
      </c>
      <c r="BC128" s="172" t="s">
        <v>14</v>
      </c>
      <c r="BD128" s="172" t="s">
        <v>1675</v>
      </c>
      <c r="BE128" s="172" t="s">
        <v>14</v>
      </c>
      <c r="BF128" s="172" t="s">
        <v>14</v>
      </c>
      <c r="BG128" s="172" t="s">
        <v>1677</v>
      </c>
      <c r="BH128" s="172" t="s">
        <v>1676</v>
      </c>
      <c r="BI128" s="173">
        <v>43867</v>
      </c>
      <c r="BJ128" s="188" t="s">
        <v>1674</v>
      </c>
      <c r="BK128" s="188">
        <v>8253</v>
      </c>
      <c r="BL128" s="188" t="s">
        <v>1670</v>
      </c>
      <c r="BM128" s="188" t="s">
        <v>59</v>
      </c>
      <c r="BN128" s="188">
        <v>3</v>
      </c>
      <c r="BO128" s="188" t="s">
        <v>1672</v>
      </c>
      <c r="BP128" s="180" t="s">
        <v>1671</v>
      </c>
      <c r="BQ128" s="189">
        <v>43867</v>
      </c>
      <c r="BR128" s="187" t="s">
        <v>105</v>
      </c>
      <c r="BS128" s="190" t="s">
        <v>14</v>
      </c>
      <c r="BT128" s="190">
        <v>0</v>
      </c>
      <c r="BU128" s="190" t="s">
        <v>14</v>
      </c>
      <c r="BV128" s="190" t="s">
        <v>14</v>
      </c>
      <c r="BW128" s="190" t="s">
        <v>104</v>
      </c>
      <c r="BX128" s="190">
        <v>0</v>
      </c>
      <c r="BY128" s="173">
        <v>43494</v>
      </c>
      <c r="BZ128" s="188" t="s">
        <v>106</v>
      </c>
      <c r="CA128" s="188" t="s">
        <v>14</v>
      </c>
      <c r="CB128" s="188">
        <v>0</v>
      </c>
      <c r="CC128" s="188" t="s">
        <v>14</v>
      </c>
      <c r="CD128" s="188" t="s">
        <v>14</v>
      </c>
      <c r="CE128" s="188">
        <v>0</v>
      </c>
      <c r="CF128" s="188">
        <v>0</v>
      </c>
      <c r="CG128" s="189">
        <v>43494</v>
      </c>
      <c r="CH128" s="187" t="s">
        <v>7868</v>
      </c>
      <c r="CI128" s="188" t="e">
        <v>#N/A</v>
      </c>
      <c r="CJ128" s="188" t="e">
        <v>#N/A</v>
      </c>
      <c r="CK128" s="188" t="e">
        <v>#N/A</v>
      </c>
      <c r="CL128" s="188" t="e">
        <v>#N/A</v>
      </c>
      <c r="CM128" s="188" t="e">
        <v>#N/A</v>
      </c>
      <c r="CN128" s="188" t="e">
        <v>#N/A</v>
      </c>
      <c r="CO128" s="191" t="e">
        <v>#N/A</v>
      </c>
      <c r="CP128" s="188" t="s">
        <v>110</v>
      </c>
      <c r="CQ128" s="190">
        <v>223750</v>
      </c>
      <c r="CR128" s="190" t="s">
        <v>107</v>
      </c>
      <c r="CS128" s="190" t="s">
        <v>41</v>
      </c>
      <c r="CT128" s="190">
        <v>1</v>
      </c>
      <c r="CU128" s="190" t="s">
        <v>109</v>
      </c>
      <c r="CV128" s="190" t="s">
        <v>108</v>
      </c>
      <c r="CW128" s="173">
        <v>43494</v>
      </c>
      <c r="CX128" s="188" t="s">
        <v>2586</v>
      </c>
      <c r="CY128" s="180">
        <v>14803000</v>
      </c>
      <c r="CZ128" s="180" t="s">
        <v>2583</v>
      </c>
      <c r="DA128" s="180" t="s">
        <v>59</v>
      </c>
      <c r="DB128" s="180">
        <v>3</v>
      </c>
      <c r="DC128" s="180" t="s">
        <v>2585</v>
      </c>
      <c r="DD128" s="180" t="s">
        <v>2584</v>
      </c>
      <c r="DE128" s="186">
        <v>44224</v>
      </c>
      <c r="DF128" s="187" t="s">
        <v>2587</v>
      </c>
      <c r="DG128" s="172">
        <v>0</v>
      </c>
      <c r="DH128" s="190" t="s">
        <v>2583</v>
      </c>
      <c r="DI128" s="190" t="s">
        <v>59</v>
      </c>
      <c r="DJ128" s="190">
        <v>3</v>
      </c>
      <c r="DK128" s="190" t="s">
        <v>2585</v>
      </c>
      <c r="DL128" s="190" t="s">
        <v>2584</v>
      </c>
      <c r="DM128" s="173">
        <v>44224</v>
      </c>
      <c r="DN128" s="188" t="s">
        <v>2588</v>
      </c>
      <c r="DO128" s="180">
        <v>12610000</v>
      </c>
      <c r="DP128" s="188" t="s">
        <v>2583</v>
      </c>
      <c r="DQ128" s="188" t="s">
        <v>59</v>
      </c>
      <c r="DR128" s="188">
        <v>3</v>
      </c>
      <c r="DS128" s="188" t="s">
        <v>2585</v>
      </c>
      <c r="DT128" s="188" t="s">
        <v>2584</v>
      </c>
      <c r="DU128" s="189">
        <v>44224</v>
      </c>
      <c r="DV128" s="187" t="s">
        <v>2589</v>
      </c>
      <c r="DW128" s="172">
        <v>14803000</v>
      </c>
      <c r="DX128" s="190" t="s">
        <v>2583</v>
      </c>
      <c r="DY128" s="190" t="s">
        <v>59</v>
      </c>
      <c r="DZ128" s="190">
        <v>3</v>
      </c>
      <c r="EA128" s="190" t="s">
        <v>2585</v>
      </c>
      <c r="EB128" s="190" t="s">
        <v>2584</v>
      </c>
      <c r="EC128" s="173">
        <v>44224</v>
      </c>
      <c r="ED128" s="188" t="s">
        <v>2238</v>
      </c>
      <c r="EE128" s="180">
        <v>0</v>
      </c>
      <c r="EF128" s="188" t="s">
        <v>2234</v>
      </c>
      <c r="EG128" s="188" t="s">
        <v>21</v>
      </c>
      <c r="EH128" s="188">
        <v>2</v>
      </c>
      <c r="EI128" s="188" t="s">
        <v>2236</v>
      </c>
      <c r="EJ128" s="188" t="s">
        <v>2235</v>
      </c>
      <c r="EK128" s="189">
        <v>44140</v>
      </c>
      <c r="EL128" s="187" t="s">
        <v>2237</v>
      </c>
      <c r="EM128" s="172">
        <v>0</v>
      </c>
      <c r="EN128" s="190" t="s">
        <v>2234</v>
      </c>
      <c r="EO128" s="190" t="s">
        <v>21</v>
      </c>
      <c r="EP128" s="190">
        <v>2</v>
      </c>
      <c r="EQ128" s="190" t="s">
        <v>2236</v>
      </c>
      <c r="ER128" s="190" t="s">
        <v>2235</v>
      </c>
      <c r="ES128" s="173">
        <v>44140</v>
      </c>
      <c r="ET128" s="188" t="s">
        <v>1673</v>
      </c>
      <c r="EU128" s="188">
        <v>8253</v>
      </c>
      <c r="EV128" s="188" t="s">
        <v>1670</v>
      </c>
      <c r="EW128" s="188" t="s">
        <v>59</v>
      </c>
      <c r="EX128" s="188">
        <v>3</v>
      </c>
      <c r="EY128" s="188" t="s">
        <v>1672</v>
      </c>
      <c r="EZ128" s="188" t="s">
        <v>1671</v>
      </c>
      <c r="FA128" s="189">
        <v>43867</v>
      </c>
      <c r="FB128" s="187" t="s">
        <v>1183</v>
      </c>
      <c r="FC128" s="190">
        <v>2</v>
      </c>
      <c r="FD128" s="190">
        <v>0</v>
      </c>
      <c r="FE128" s="190" t="s">
        <v>59</v>
      </c>
      <c r="FF128" s="190">
        <v>3</v>
      </c>
      <c r="FG128" s="190" t="s">
        <v>1182</v>
      </c>
      <c r="FH128" s="190">
        <v>0</v>
      </c>
      <c r="FI128" s="173">
        <v>43644</v>
      </c>
      <c r="FJ128" s="187" t="s">
        <v>1115</v>
      </c>
      <c r="FK128" s="188" t="s">
        <v>14</v>
      </c>
      <c r="FL128" s="188">
        <v>0</v>
      </c>
      <c r="FM128" s="188" t="s">
        <v>14</v>
      </c>
      <c r="FN128" s="188" t="s">
        <v>14</v>
      </c>
      <c r="FO128" s="188" t="s">
        <v>1114</v>
      </c>
      <c r="FP128" s="180">
        <v>0</v>
      </c>
      <c r="FQ128" s="181">
        <v>43585</v>
      </c>
      <c r="FR128" s="187" t="s">
        <v>113</v>
      </c>
      <c r="FS128" s="190" t="s">
        <v>14</v>
      </c>
      <c r="FT128" s="190">
        <v>0</v>
      </c>
      <c r="FU128" s="190" t="s">
        <v>14</v>
      </c>
      <c r="FV128" s="190" t="s">
        <v>14</v>
      </c>
      <c r="FW128" s="190">
        <v>0</v>
      </c>
      <c r="FX128" s="190">
        <v>0</v>
      </c>
      <c r="FY128" s="173">
        <v>43494</v>
      </c>
      <c r="FZ128" s="188" t="s">
        <v>3984</v>
      </c>
      <c r="GA128" s="188">
        <v>2</v>
      </c>
      <c r="GB128" s="188" t="s">
        <v>3205</v>
      </c>
      <c r="GC128" s="188" t="s">
        <v>21</v>
      </c>
      <c r="GD128" s="188">
        <v>2</v>
      </c>
      <c r="GE128" s="188" t="s">
        <v>14</v>
      </c>
      <c r="GF128" s="188" t="s">
        <v>14</v>
      </c>
      <c r="GG128" s="189">
        <v>44356</v>
      </c>
      <c r="GH128" s="187" t="s">
        <v>3989</v>
      </c>
      <c r="GI128" s="190">
        <v>3</v>
      </c>
      <c r="GJ128" s="190" t="s">
        <v>3205</v>
      </c>
      <c r="GK128" s="190" t="s">
        <v>21</v>
      </c>
      <c r="GL128" s="190">
        <v>2</v>
      </c>
      <c r="GM128" s="190" t="s">
        <v>14</v>
      </c>
      <c r="GN128" s="190" t="s">
        <v>14</v>
      </c>
      <c r="GO128" s="173">
        <v>44356</v>
      </c>
      <c r="GP128" s="188" t="s">
        <v>3985</v>
      </c>
      <c r="GQ128" s="188">
        <v>2</v>
      </c>
      <c r="GR128" s="188" t="s">
        <v>3205</v>
      </c>
      <c r="GS128" s="188" t="s">
        <v>21</v>
      </c>
      <c r="GT128" s="188">
        <v>2</v>
      </c>
      <c r="GU128" s="188" t="s">
        <v>14</v>
      </c>
      <c r="GV128" s="188" t="s">
        <v>14</v>
      </c>
      <c r="GW128" s="189">
        <v>44356</v>
      </c>
      <c r="GX128" s="187" t="s">
        <v>3990</v>
      </c>
      <c r="GY128" s="190">
        <v>2</v>
      </c>
      <c r="GZ128" s="190" t="s">
        <v>3205</v>
      </c>
      <c r="HA128" s="190" t="s">
        <v>21</v>
      </c>
      <c r="HB128" s="190">
        <v>2</v>
      </c>
      <c r="HC128" s="190" t="s">
        <v>14</v>
      </c>
      <c r="HD128" s="190" t="s">
        <v>14</v>
      </c>
      <c r="HE128" s="173">
        <v>44356</v>
      </c>
      <c r="HF128" s="188" t="s">
        <v>3813</v>
      </c>
      <c r="HG128" s="188">
        <v>3</v>
      </c>
      <c r="HH128" s="188" t="s">
        <v>3205</v>
      </c>
      <c r="HI128" s="188" t="s">
        <v>21</v>
      </c>
      <c r="HJ128" s="188">
        <v>2</v>
      </c>
      <c r="HK128" s="188" t="s">
        <v>14</v>
      </c>
      <c r="HL128" s="188" t="s">
        <v>14</v>
      </c>
      <c r="HM128" s="189">
        <v>44355</v>
      </c>
      <c r="HN128" s="187" t="s">
        <v>3814</v>
      </c>
      <c r="HO128" s="190">
        <v>3</v>
      </c>
      <c r="HP128" s="190" t="s">
        <v>3205</v>
      </c>
      <c r="HQ128" s="190" t="s">
        <v>21</v>
      </c>
      <c r="HR128" s="190">
        <v>2</v>
      </c>
      <c r="HS128" s="190" t="s">
        <v>14</v>
      </c>
      <c r="HT128" s="190" t="s">
        <v>14</v>
      </c>
      <c r="HU128" s="173">
        <v>44355</v>
      </c>
      <c r="HV128" s="188" t="s">
        <v>3986</v>
      </c>
      <c r="HW128" s="188">
        <v>3</v>
      </c>
      <c r="HX128" s="188" t="s">
        <v>3205</v>
      </c>
      <c r="HY128" s="188" t="s">
        <v>21</v>
      </c>
      <c r="HZ128" s="188">
        <v>2</v>
      </c>
      <c r="IA128" s="188" t="s">
        <v>14</v>
      </c>
      <c r="IB128" s="188" t="s">
        <v>14</v>
      </c>
      <c r="IC128" s="189">
        <v>44356</v>
      </c>
      <c r="ID128" s="187" t="s">
        <v>3988</v>
      </c>
      <c r="IE128" s="190">
        <v>0</v>
      </c>
      <c r="IF128" s="190" t="s">
        <v>3205</v>
      </c>
      <c r="IG128" s="190" t="s">
        <v>21</v>
      </c>
      <c r="IH128" s="190">
        <v>2</v>
      </c>
      <c r="II128" s="190" t="s">
        <v>14</v>
      </c>
      <c r="IJ128" s="190" t="s">
        <v>14</v>
      </c>
      <c r="IK128" s="173">
        <v>44356</v>
      </c>
      <c r="IL128" s="188" t="s">
        <v>3987</v>
      </c>
      <c r="IM128" s="188">
        <v>3</v>
      </c>
      <c r="IN128" s="188" t="s">
        <v>3205</v>
      </c>
      <c r="IO128" s="188" t="s">
        <v>21</v>
      </c>
      <c r="IP128" s="188">
        <v>2</v>
      </c>
      <c r="IQ128" s="188" t="s">
        <v>14</v>
      </c>
      <c r="IR128" s="188" t="s">
        <v>14</v>
      </c>
      <c r="IS128" s="189">
        <v>44356</v>
      </c>
    </row>
    <row r="129" spans="1:253" s="276" customFormat="1" ht="12.75" customHeight="1" x14ac:dyDescent="0.25">
      <c r="A129" s="276" t="s">
        <v>91</v>
      </c>
      <c r="B129" s="276" t="s">
        <v>7400</v>
      </c>
      <c r="C129" s="276" t="s">
        <v>92</v>
      </c>
      <c r="D129" s="276" t="s">
        <v>93</v>
      </c>
      <c r="E129" s="276" t="s">
        <v>7142</v>
      </c>
      <c r="F129" s="276" t="s">
        <v>5514</v>
      </c>
      <c r="G129" s="171">
        <v>30800000</v>
      </c>
      <c r="H129" s="172" t="s">
        <v>5407</v>
      </c>
      <c r="I129" s="172" t="s">
        <v>21</v>
      </c>
      <c r="J129" s="172">
        <v>2</v>
      </c>
      <c r="K129" s="172">
        <v>0</v>
      </c>
      <c r="L129" s="172" t="s">
        <v>5408</v>
      </c>
      <c r="M129" s="173">
        <v>44468</v>
      </c>
      <c r="N129" s="182" t="s">
        <v>5515</v>
      </c>
      <c r="O129" s="174">
        <v>527970</v>
      </c>
      <c r="P129" s="174" t="s">
        <v>5499</v>
      </c>
      <c r="Q129" s="174" t="s">
        <v>21</v>
      </c>
      <c r="R129" s="174">
        <v>2</v>
      </c>
      <c r="S129" s="174">
        <v>0</v>
      </c>
      <c r="T129" s="174" t="s">
        <v>5500</v>
      </c>
      <c r="U129" s="175">
        <v>44468</v>
      </c>
      <c r="V129" s="182" t="s">
        <v>5516</v>
      </c>
      <c r="W129" s="172">
        <v>30700000</v>
      </c>
      <c r="X129" s="172" t="s">
        <v>5407</v>
      </c>
      <c r="Y129" s="172" t="s">
        <v>21</v>
      </c>
      <c r="Z129" s="172">
        <v>2</v>
      </c>
      <c r="AA129" s="172" t="s">
        <v>5502</v>
      </c>
      <c r="AB129" s="172" t="s">
        <v>5408</v>
      </c>
      <c r="AC129" s="173">
        <v>44468</v>
      </c>
      <c r="AD129" s="182" t="s">
        <v>5517</v>
      </c>
      <c r="AE129" s="180">
        <v>27100000</v>
      </c>
      <c r="AF129" s="180" t="s">
        <v>5407</v>
      </c>
      <c r="AG129" s="180" t="s">
        <v>21</v>
      </c>
      <c r="AH129" s="180">
        <v>2</v>
      </c>
      <c r="AI129" s="180" t="s">
        <v>5502</v>
      </c>
      <c r="AJ129" s="180" t="s">
        <v>5408</v>
      </c>
      <c r="AK129" s="181">
        <v>44468</v>
      </c>
      <c r="AL129" s="182" t="s">
        <v>5519</v>
      </c>
      <c r="AM129" s="172">
        <v>4000000</v>
      </c>
      <c r="AN129" s="172" t="s">
        <v>5506</v>
      </c>
      <c r="AO129" s="172" t="s">
        <v>21</v>
      </c>
      <c r="AP129" s="172">
        <v>2</v>
      </c>
      <c r="AQ129" s="172">
        <v>0</v>
      </c>
      <c r="AR129" s="172" t="s">
        <v>5507</v>
      </c>
      <c r="AS129" s="173">
        <v>44468</v>
      </c>
      <c r="AT129" s="183" t="s">
        <v>5536</v>
      </c>
      <c r="AU129" s="180">
        <v>743</v>
      </c>
      <c r="AV129" s="180" t="s">
        <v>5528</v>
      </c>
      <c r="AW129" s="180" t="s">
        <v>21</v>
      </c>
      <c r="AX129" s="180">
        <v>2</v>
      </c>
      <c r="AY129" s="180">
        <v>0</v>
      </c>
      <c r="AZ129" s="180">
        <v>0</v>
      </c>
      <c r="BA129" s="181">
        <v>44468</v>
      </c>
      <c r="BB129" s="182" t="s">
        <v>5537</v>
      </c>
      <c r="BC129" s="172">
        <v>19116</v>
      </c>
      <c r="BD129" s="172" t="s">
        <v>5530</v>
      </c>
      <c r="BE129" s="172" t="s">
        <v>21</v>
      </c>
      <c r="BF129" s="172">
        <v>2</v>
      </c>
      <c r="BG129" s="172" t="s">
        <v>5532</v>
      </c>
      <c r="BH129" s="172" t="s">
        <v>5531</v>
      </c>
      <c r="BI129" s="173">
        <v>44468</v>
      </c>
      <c r="BJ129" s="183" t="s">
        <v>5538</v>
      </c>
      <c r="BK129" s="183">
        <v>333</v>
      </c>
      <c r="BL129" s="183" t="s">
        <v>5528</v>
      </c>
      <c r="BM129" s="183" t="s">
        <v>21</v>
      </c>
      <c r="BN129" s="183">
        <v>2</v>
      </c>
      <c r="BO129" s="183">
        <v>0</v>
      </c>
      <c r="BP129" s="180">
        <v>0</v>
      </c>
      <c r="BQ129" s="184">
        <v>44468</v>
      </c>
      <c r="BR129" s="182" t="s">
        <v>94</v>
      </c>
      <c r="BS129" s="176" t="s">
        <v>14</v>
      </c>
      <c r="BT129" s="176">
        <v>0</v>
      </c>
      <c r="BU129" s="176" t="s">
        <v>14</v>
      </c>
      <c r="BV129" s="176" t="s">
        <v>14</v>
      </c>
      <c r="BW129" s="176">
        <v>0</v>
      </c>
      <c r="BX129" s="176">
        <v>0</v>
      </c>
      <c r="BY129" s="173">
        <v>43493</v>
      </c>
      <c r="BZ129" s="183" t="s">
        <v>95</v>
      </c>
      <c r="CA129" s="183" t="s">
        <v>14</v>
      </c>
      <c r="CB129" s="183">
        <v>0</v>
      </c>
      <c r="CC129" s="183" t="s">
        <v>14</v>
      </c>
      <c r="CD129" s="183" t="s">
        <v>14</v>
      </c>
      <c r="CE129" s="183">
        <v>0</v>
      </c>
      <c r="CF129" s="183">
        <v>0</v>
      </c>
      <c r="CG129" s="184">
        <v>43493</v>
      </c>
      <c r="CH129" s="182" t="s">
        <v>7869</v>
      </c>
      <c r="CI129" s="183" t="e">
        <v>#N/A</v>
      </c>
      <c r="CJ129" s="183" t="e">
        <v>#N/A</v>
      </c>
      <c r="CK129" s="183" t="e">
        <v>#N/A</v>
      </c>
      <c r="CL129" s="183" t="e">
        <v>#N/A</v>
      </c>
      <c r="CM129" s="183" t="e">
        <v>#N/A</v>
      </c>
      <c r="CN129" s="183" t="e">
        <v>#N/A</v>
      </c>
      <c r="CO129" s="185" t="e">
        <v>#N/A</v>
      </c>
      <c r="CP129" s="183" t="s">
        <v>98</v>
      </c>
      <c r="CQ129" s="176" t="s">
        <v>14</v>
      </c>
      <c r="CR129" s="176">
        <v>0</v>
      </c>
      <c r="CS129" s="176" t="s">
        <v>14</v>
      </c>
      <c r="CT129" s="176" t="s">
        <v>14</v>
      </c>
      <c r="CU129" s="176">
        <v>0</v>
      </c>
      <c r="CV129" s="176">
        <v>0</v>
      </c>
      <c r="CW129" s="173">
        <v>43493</v>
      </c>
      <c r="CX129" s="183" t="s">
        <v>5518</v>
      </c>
      <c r="CY129" s="180">
        <v>20700000</v>
      </c>
      <c r="CZ129" s="180" t="s">
        <v>5407</v>
      </c>
      <c r="DA129" s="180" t="s">
        <v>21</v>
      </c>
      <c r="DB129" s="180">
        <v>2</v>
      </c>
      <c r="DC129" s="180">
        <v>0</v>
      </c>
      <c r="DD129" s="180" t="s">
        <v>5408</v>
      </c>
      <c r="DE129" s="186">
        <v>44468</v>
      </c>
      <c r="DF129" s="182" t="s">
        <v>5509</v>
      </c>
      <c r="DG129" s="172">
        <v>3600000</v>
      </c>
      <c r="DH129" s="176" t="s">
        <v>5407</v>
      </c>
      <c r="DI129" s="176" t="s">
        <v>21</v>
      </c>
      <c r="DJ129" s="176">
        <v>2</v>
      </c>
      <c r="DK129" s="176">
        <v>0</v>
      </c>
      <c r="DL129" s="176" t="s">
        <v>5408</v>
      </c>
      <c r="DM129" s="173">
        <v>44468</v>
      </c>
      <c r="DN129" s="183" t="s">
        <v>5510</v>
      </c>
      <c r="DO129" s="180">
        <v>6400000</v>
      </c>
      <c r="DP129" s="183" t="s">
        <v>5407</v>
      </c>
      <c r="DQ129" s="183" t="s">
        <v>21</v>
      </c>
      <c r="DR129" s="183">
        <v>2</v>
      </c>
      <c r="DS129" s="183">
        <v>0</v>
      </c>
      <c r="DT129" s="183" t="s">
        <v>5408</v>
      </c>
      <c r="DU129" s="184">
        <v>44468</v>
      </c>
      <c r="DV129" s="182" t="s">
        <v>5511</v>
      </c>
      <c r="DW129" s="172">
        <v>8400000</v>
      </c>
      <c r="DX129" s="176" t="s">
        <v>5407</v>
      </c>
      <c r="DY129" s="176" t="s">
        <v>21</v>
      </c>
      <c r="DZ129" s="176">
        <v>2</v>
      </c>
      <c r="EA129" s="176">
        <v>0</v>
      </c>
      <c r="EB129" s="176" t="s">
        <v>5408</v>
      </c>
      <c r="EC129" s="173">
        <v>44468</v>
      </c>
      <c r="ED129" s="183" t="s">
        <v>5512</v>
      </c>
      <c r="EE129" s="180">
        <v>8900000</v>
      </c>
      <c r="EF129" s="183" t="s">
        <v>5407</v>
      </c>
      <c r="EG129" s="183" t="s">
        <v>21</v>
      </c>
      <c r="EH129" s="183">
        <v>2</v>
      </c>
      <c r="EI129" s="183">
        <v>0</v>
      </c>
      <c r="EJ129" s="183" t="s">
        <v>5408</v>
      </c>
      <c r="EK129" s="184">
        <v>44468</v>
      </c>
      <c r="EL129" s="182" t="s">
        <v>5513</v>
      </c>
      <c r="EM129" s="172">
        <v>3400000</v>
      </c>
      <c r="EN129" s="176" t="s">
        <v>5407</v>
      </c>
      <c r="EO129" s="176" t="s">
        <v>21</v>
      </c>
      <c r="EP129" s="176">
        <v>2</v>
      </c>
      <c r="EQ129" s="176">
        <v>0</v>
      </c>
      <c r="ER129" s="176" t="s">
        <v>5408</v>
      </c>
      <c r="ES129" s="173">
        <v>44468</v>
      </c>
      <c r="ET129" s="183" t="s">
        <v>5539</v>
      </c>
      <c r="EU129" s="183">
        <v>333</v>
      </c>
      <c r="EV129" s="183" t="s">
        <v>5528</v>
      </c>
      <c r="EW129" s="183" t="s">
        <v>21</v>
      </c>
      <c r="EX129" s="183">
        <v>2</v>
      </c>
      <c r="EY129" s="183">
        <v>0</v>
      </c>
      <c r="EZ129" s="183">
        <v>0</v>
      </c>
      <c r="FA129" s="184">
        <v>44468</v>
      </c>
      <c r="FB129" s="182" t="s">
        <v>97</v>
      </c>
      <c r="FC129" s="176">
        <v>5</v>
      </c>
      <c r="FD129" s="176">
        <v>0</v>
      </c>
      <c r="FE129" s="176" t="s">
        <v>41</v>
      </c>
      <c r="FF129" s="176">
        <v>1</v>
      </c>
      <c r="FG129" s="176" t="s">
        <v>96</v>
      </c>
      <c r="FH129" s="176">
        <v>0</v>
      </c>
      <c r="FI129" s="173">
        <v>43493</v>
      </c>
      <c r="FJ129" s="182" t="s">
        <v>99</v>
      </c>
      <c r="FK129" s="183" t="s">
        <v>14</v>
      </c>
      <c r="FL129" s="183">
        <v>0</v>
      </c>
      <c r="FM129" s="183" t="s">
        <v>14</v>
      </c>
      <c r="FN129" s="183" t="s">
        <v>14</v>
      </c>
      <c r="FO129" s="183">
        <v>0</v>
      </c>
      <c r="FP129" s="180">
        <v>0</v>
      </c>
      <c r="FQ129" s="181">
        <v>43493</v>
      </c>
      <c r="FR129" s="182" t="s">
        <v>100</v>
      </c>
      <c r="FS129" s="176" t="s">
        <v>14</v>
      </c>
      <c r="FT129" s="176">
        <v>0</v>
      </c>
      <c r="FU129" s="176" t="s">
        <v>14</v>
      </c>
      <c r="FV129" s="176" t="s">
        <v>14</v>
      </c>
      <c r="FW129" s="176">
        <v>0</v>
      </c>
      <c r="FX129" s="176">
        <v>0</v>
      </c>
      <c r="FY129" s="173">
        <v>43493</v>
      </c>
      <c r="FZ129" s="183" t="s">
        <v>4446</v>
      </c>
      <c r="GA129" s="183">
        <v>2</v>
      </c>
      <c r="GB129" s="183" t="s">
        <v>3205</v>
      </c>
      <c r="GC129" s="183" t="s">
        <v>21</v>
      </c>
      <c r="GD129" s="183">
        <v>2</v>
      </c>
      <c r="GE129" s="183" t="s">
        <v>14</v>
      </c>
      <c r="GF129" s="183" t="s">
        <v>14</v>
      </c>
      <c r="GG129" s="184">
        <v>44363</v>
      </c>
      <c r="GH129" s="182" t="s">
        <v>4452</v>
      </c>
      <c r="GI129" s="176">
        <v>3</v>
      </c>
      <c r="GJ129" s="176" t="s">
        <v>3205</v>
      </c>
      <c r="GK129" s="176" t="s">
        <v>21</v>
      </c>
      <c r="GL129" s="176">
        <v>2</v>
      </c>
      <c r="GM129" s="176" t="s">
        <v>14</v>
      </c>
      <c r="GN129" s="176" t="s">
        <v>14</v>
      </c>
      <c r="GO129" s="173">
        <v>44363</v>
      </c>
      <c r="GP129" s="183" t="s">
        <v>4447</v>
      </c>
      <c r="GQ129" s="183">
        <v>3</v>
      </c>
      <c r="GR129" s="183" t="s">
        <v>3205</v>
      </c>
      <c r="GS129" s="183" t="s">
        <v>21</v>
      </c>
      <c r="GT129" s="183">
        <v>2</v>
      </c>
      <c r="GU129" s="183" t="s">
        <v>14</v>
      </c>
      <c r="GV129" s="183" t="s">
        <v>14</v>
      </c>
      <c r="GW129" s="184">
        <v>44363</v>
      </c>
      <c r="GX129" s="182" t="s">
        <v>4453</v>
      </c>
      <c r="GY129" s="176">
        <v>2</v>
      </c>
      <c r="GZ129" s="176" t="s">
        <v>3205</v>
      </c>
      <c r="HA129" s="176" t="s">
        <v>21</v>
      </c>
      <c r="HB129" s="176">
        <v>2</v>
      </c>
      <c r="HC129" s="176" t="s">
        <v>14</v>
      </c>
      <c r="HD129" s="176" t="s">
        <v>14</v>
      </c>
      <c r="HE129" s="173">
        <v>44363</v>
      </c>
      <c r="HF129" s="183" t="s">
        <v>4445</v>
      </c>
      <c r="HG129" s="183">
        <v>2</v>
      </c>
      <c r="HH129" s="183" t="s">
        <v>3205</v>
      </c>
      <c r="HI129" s="183" t="s">
        <v>21</v>
      </c>
      <c r="HJ129" s="183">
        <v>2</v>
      </c>
      <c r="HK129" s="183" t="s">
        <v>14</v>
      </c>
      <c r="HL129" s="183" t="s">
        <v>14</v>
      </c>
      <c r="HM129" s="184">
        <v>44363</v>
      </c>
      <c r="HN129" s="182" t="s">
        <v>4451</v>
      </c>
      <c r="HO129" s="176">
        <v>3</v>
      </c>
      <c r="HP129" s="176" t="s">
        <v>3205</v>
      </c>
      <c r="HQ129" s="176" t="s">
        <v>21</v>
      </c>
      <c r="HR129" s="176">
        <v>2</v>
      </c>
      <c r="HS129" s="176" t="s">
        <v>14</v>
      </c>
      <c r="HT129" s="176" t="s">
        <v>14</v>
      </c>
      <c r="HU129" s="173">
        <v>44363</v>
      </c>
      <c r="HV129" s="183" t="s">
        <v>4448</v>
      </c>
      <c r="HW129" s="183">
        <v>2</v>
      </c>
      <c r="HX129" s="183" t="s">
        <v>3205</v>
      </c>
      <c r="HY129" s="183" t="s">
        <v>21</v>
      </c>
      <c r="HZ129" s="183">
        <v>2</v>
      </c>
      <c r="IA129" s="183" t="s">
        <v>14</v>
      </c>
      <c r="IB129" s="183" t="s">
        <v>14</v>
      </c>
      <c r="IC129" s="184">
        <v>44363</v>
      </c>
      <c r="ID129" s="182" t="s">
        <v>4450</v>
      </c>
      <c r="IE129" s="176">
        <v>1</v>
      </c>
      <c r="IF129" s="176" t="s">
        <v>3205</v>
      </c>
      <c r="IG129" s="176" t="s">
        <v>21</v>
      </c>
      <c r="IH129" s="176">
        <v>2</v>
      </c>
      <c r="II129" s="176" t="s">
        <v>14</v>
      </c>
      <c r="IJ129" s="176" t="s">
        <v>14</v>
      </c>
      <c r="IK129" s="173">
        <v>44363</v>
      </c>
      <c r="IL129" s="183" t="s">
        <v>4449</v>
      </c>
      <c r="IM129" s="183">
        <v>3</v>
      </c>
      <c r="IN129" s="183" t="s">
        <v>3205</v>
      </c>
      <c r="IO129" s="183" t="s">
        <v>21</v>
      </c>
      <c r="IP129" s="183">
        <v>2</v>
      </c>
      <c r="IQ129" s="183" t="s">
        <v>14</v>
      </c>
      <c r="IR129" s="183" t="s">
        <v>14</v>
      </c>
      <c r="IS129" s="184">
        <v>44363</v>
      </c>
    </row>
    <row r="130" spans="1:253" s="276" customFormat="1" ht="12.75" customHeight="1" x14ac:dyDescent="0.25">
      <c r="A130" s="276" t="s">
        <v>906</v>
      </c>
      <c r="B130" s="276" t="s">
        <v>7413</v>
      </c>
      <c r="C130" s="276" t="s">
        <v>907</v>
      </c>
      <c r="D130" s="276" t="s">
        <v>93</v>
      </c>
      <c r="E130" s="276" t="s">
        <v>7142</v>
      </c>
      <c r="F130" s="276" t="s">
        <v>5498</v>
      </c>
      <c r="G130" s="171">
        <v>30800000</v>
      </c>
      <c r="H130" s="172" t="s">
        <v>5407</v>
      </c>
      <c r="I130" s="172" t="s">
        <v>21</v>
      </c>
      <c r="J130" s="172">
        <v>2</v>
      </c>
      <c r="K130" s="172">
        <v>0</v>
      </c>
      <c r="L130" s="172" t="s">
        <v>5408</v>
      </c>
      <c r="M130" s="173">
        <v>44468</v>
      </c>
      <c r="N130" s="187" t="s">
        <v>5501</v>
      </c>
      <c r="O130" s="174">
        <v>527970</v>
      </c>
      <c r="P130" s="174" t="s">
        <v>5499</v>
      </c>
      <c r="Q130" s="174" t="s">
        <v>21</v>
      </c>
      <c r="R130" s="174">
        <v>2</v>
      </c>
      <c r="S130" s="174">
        <v>0</v>
      </c>
      <c r="T130" s="174" t="s">
        <v>5500</v>
      </c>
      <c r="U130" s="175">
        <v>44468</v>
      </c>
      <c r="V130" s="187" t="s">
        <v>5503</v>
      </c>
      <c r="W130" s="172">
        <v>30700000</v>
      </c>
      <c r="X130" s="172" t="s">
        <v>5407</v>
      </c>
      <c r="Y130" s="172" t="s">
        <v>21</v>
      </c>
      <c r="Z130" s="172">
        <v>2</v>
      </c>
      <c r="AA130" s="172" t="s">
        <v>5502</v>
      </c>
      <c r="AB130" s="172" t="s">
        <v>5408</v>
      </c>
      <c r="AC130" s="173">
        <v>44468</v>
      </c>
      <c r="AD130" s="187" t="s">
        <v>5504</v>
      </c>
      <c r="AE130" s="180">
        <v>27100000</v>
      </c>
      <c r="AF130" s="180" t="s">
        <v>5407</v>
      </c>
      <c r="AG130" s="180" t="s">
        <v>21</v>
      </c>
      <c r="AH130" s="180">
        <v>2</v>
      </c>
      <c r="AI130" s="180" t="s">
        <v>5502</v>
      </c>
      <c r="AJ130" s="180" t="s">
        <v>5408</v>
      </c>
      <c r="AK130" s="181">
        <v>44468</v>
      </c>
      <c r="AL130" s="187" t="s">
        <v>5508</v>
      </c>
      <c r="AM130" s="172">
        <v>4000000</v>
      </c>
      <c r="AN130" s="172" t="s">
        <v>5506</v>
      </c>
      <c r="AO130" s="172" t="s">
        <v>21</v>
      </c>
      <c r="AP130" s="172">
        <v>2</v>
      </c>
      <c r="AQ130" s="172">
        <v>0</v>
      </c>
      <c r="AR130" s="172" t="s">
        <v>5507</v>
      </c>
      <c r="AS130" s="173">
        <v>44468</v>
      </c>
      <c r="AT130" s="188" t="s">
        <v>5529</v>
      </c>
      <c r="AU130" s="180">
        <v>743</v>
      </c>
      <c r="AV130" s="180" t="s">
        <v>5528</v>
      </c>
      <c r="AW130" s="180" t="s">
        <v>21</v>
      </c>
      <c r="AX130" s="180">
        <v>2</v>
      </c>
      <c r="AY130" s="180">
        <v>0</v>
      </c>
      <c r="AZ130" s="180">
        <v>0</v>
      </c>
      <c r="BA130" s="181">
        <v>44468</v>
      </c>
      <c r="BB130" s="187" t="s">
        <v>5533</v>
      </c>
      <c r="BC130" s="172">
        <v>19116</v>
      </c>
      <c r="BD130" s="172" t="s">
        <v>5530</v>
      </c>
      <c r="BE130" s="172" t="s">
        <v>21</v>
      </c>
      <c r="BF130" s="172">
        <v>2</v>
      </c>
      <c r="BG130" s="172" t="s">
        <v>5532</v>
      </c>
      <c r="BH130" s="172" t="s">
        <v>5531</v>
      </c>
      <c r="BI130" s="173">
        <v>44468</v>
      </c>
      <c r="BJ130" s="188" t="s">
        <v>5534</v>
      </c>
      <c r="BK130" s="188">
        <v>333</v>
      </c>
      <c r="BL130" s="188" t="s">
        <v>5528</v>
      </c>
      <c r="BM130" s="188" t="s">
        <v>21</v>
      </c>
      <c r="BN130" s="188">
        <v>2</v>
      </c>
      <c r="BO130" s="188">
        <v>0</v>
      </c>
      <c r="BP130" s="180">
        <v>0</v>
      </c>
      <c r="BQ130" s="189">
        <v>44468</v>
      </c>
      <c r="BR130" s="187" t="s">
        <v>928</v>
      </c>
      <c r="BS130" s="190" t="s">
        <v>14</v>
      </c>
      <c r="BT130" s="190" t="s">
        <v>14</v>
      </c>
      <c r="BU130" s="190" t="s">
        <v>14</v>
      </c>
      <c r="BV130" s="190" t="s">
        <v>14</v>
      </c>
      <c r="BW130" s="190" t="s">
        <v>14</v>
      </c>
      <c r="BX130" s="190" t="s">
        <v>14</v>
      </c>
      <c r="BY130" s="173">
        <v>43532</v>
      </c>
      <c r="BZ130" s="188" t="s">
        <v>929</v>
      </c>
      <c r="CA130" s="188" t="s">
        <v>14</v>
      </c>
      <c r="CB130" s="188" t="s">
        <v>14</v>
      </c>
      <c r="CC130" s="188" t="s">
        <v>14</v>
      </c>
      <c r="CD130" s="188" t="s">
        <v>14</v>
      </c>
      <c r="CE130" s="188" t="s">
        <v>14</v>
      </c>
      <c r="CF130" s="188" t="s">
        <v>14</v>
      </c>
      <c r="CG130" s="189">
        <v>43532</v>
      </c>
      <c r="CH130" s="187" t="s">
        <v>7870</v>
      </c>
      <c r="CI130" s="188" t="e">
        <v>#N/A</v>
      </c>
      <c r="CJ130" s="188" t="e">
        <v>#N/A</v>
      </c>
      <c r="CK130" s="188" t="e">
        <v>#N/A</v>
      </c>
      <c r="CL130" s="188" t="e">
        <v>#N/A</v>
      </c>
      <c r="CM130" s="188" t="e">
        <v>#N/A</v>
      </c>
      <c r="CN130" s="188" t="e">
        <v>#N/A</v>
      </c>
      <c r="CO130" s="191" t="e">
        <v>#N/A</v>
      </c>
      <c r="CP130" s="188" t="s">
        <v>930</v>
      </c>
      <c r="CQ130" s="190" t="s">
        <v>14</v>
      </c>
      <c r="CR130" s="190" t="s">
        <v>14</v>
      </c>
      <c r="CS130" s="190" t="s">
        <v>14</v>
      </c>
      <c r="CT130" s="190" t="s">
        <v>14</v>
      </c>
      <c r="CU130" s="190" t="s">
        <v>14</v>
      </c>
      <c r="CV130" s="190" t="s">
        <v>14</v>
      </c>
      <c r="CW130" s="173">
        <v>43532</v>
      </c>
      <c r="CX130" s="188" t="s">
        <v>5505</v>
      </c>
      <c r="CY130" s="180">
        <v>20700000</v>
      </c>
      <c r="CZ130" s="180" t="s">
        <v>5407</v>
      </c>
      <c r="DA130" s="180" t="s">
        <v>21</v>
      </c>
      <c r="DB130" s="180">
        <v>2</v>
      </c>
      <c r="DC130" s="180">
        <v>0</v>
      </c>
      <c r="DD130" s="180" t="s">
        <v>5408</v>
      </c>
      <c r="DE130" s="186">
        <v>44467</v>
      </c>
      <c r="DF130" s="187" t="s">
        <v>5409</v>
      </c>
      <c r="DG130" s="172">
        <v>3600000</v>
      </c>
      <c r="DH130" s="190" t="s">
        <v>5407</v>
      </c>
      <c r="DI130" s="190" t="s">
        <v>21</v>
      </c>
      <c r="DJ130" s="190">
        <v>2</v>
      </c>
      <c r="DK130" s="190">
        <v>0</v>
      </c>
      <c r="DL130" s="190" t="s">
        <v>5408</v>
      </c>
      <c r="DM130" s="173">
        <v>44467</v>
      </c>
      <c r="DN130" s="188" t="s">
        <v>5410</v>
      </c>
      <c r="DO130" s="180">
        <v>6400000</v>
      </c>
      <c r="DP130" s="188" t="s">
        <v>5407</v>
      </c>
      <c r="DQ130" s="188" t="s">
        <v>21</v>
      </c>
      <c r="DR130" s="188">
        <v>2</v>
      </c>
      <c r="DS130" s="188">
        <v>0</v>
      </c>
      <c r="DT130" s="188" t="s">
        <v>5408</v>
      </c>
      <c r="DU130" s="189">
        <v>44467</v>
      </c>
      <c r="DV130" s="187" t="s">
        <v>5411</v>
      </c>
      <c r="DW130" s="172">
        <v>8400000</v>
      </c>
      <c r="DX130" s="190" t="s">
        <v>5407</v>
      </c>
      <c r="DY130" s="190" t="s">
        <v>21</v>
      </c>
      <c r="DZ130" s="190">
        <v>2</v>
      </c>
      <c r="EA130" s="190">
        <v>0</v>
      </c>
      <c r="EB130" s="190" t="s">
        <v>5408</v>
      </c>
      <c r="EC130" s="173">
        <v>44467</v>
      </c>
      <c r="ED130" s="188" t="s">
        <v>5412</v>
      </c>
      <c r="EE130" s="180">
        <v>8900000</v>
      </c>
      <c r="EF130" s="188" t="s">
        <v>5407</v>
      </c>
      <c r="EG130" s="188" t="s">
        <v>21</v>
      </c>
      <c r="EH130" s="188">
        <v>2</v>
      </c>
      <c r="EI130" s="188">
        <v>0</v>
      </c>
      <c r="EJ130" s="188" t="s">
        <v>5408</v>
      </c>
      <c r="EK130" s="189">
        <v>44467</v>
      </c>
      <c r="EL130" s="187" t="s">
        <v>5413</v>
      </c>
      <c r="EM130" s="172">
        <v>3400000</v>
      </c>
      <c r="EN130" s="190" t="s">
        <v>5407</v>
      </c>
      <c r="EO130" s="190" t="s">
        <v>21</v>
      </c>
      <c r="EP130" s="190">
        <v>2</v>
      </c>
      <c r="EQ130" s="190">
        <v>0</v>
      </c>
      <c r="ER130" s="190" t="s">
        <v>5408</v>
      </c>
      <c r="ES130" s="173">
        <v>44467</v>
      </c>
      <c r="ET130" s="188" t="s">
        <v>5535</v>
      </c>
      <c r="EU130" s="188">
        <v>333</v>
      </c>
      <c r="EV130" s="188" t="s">
        <v>5528</v>
      </c>
      <c r="EW130" s="188" t="s">
        <v>21</v>
      </c>
      <c r="EX130" s="188">
        <v>2</v>
      </c>
      <c r="EY130" s="188">
        <v>0</v>
      </c>
      <c r="EZ130" s="188">
        <v>0</v>
      </c>
      <c r="FA130" s="189">
        <v>44468</v>
      </c>
      <c r="FB130" s="187" t="s">
        <v>909</v>
      </c>
      <c r="FC130" s="190">
        <v>2</v>
      </c>
      <c r="FD130" s="190">
        <v>0</v>
      </c>
      <c r="FE130" s="190" t="s">
        <v>21</v>
      </c>
      <c r="FF130" s="190">
        <v>2</v>
      </c>
      <c r="FG130" s="190" t="s">
        <v>908</v>
      </c>
      <c r="FH130" s="190">
        <v>0</v>
      </c>
      <c r="FI130" s="173">
        <v>43523</v>
      </c>
      <c r="FJ130" s="187" t="s">
        <v>910</v>
      </c>
      <c r="FK130" s="188" t="s">
        <v>14</v>
      </c>
      <c r="FL130" s="188">
        <v>0</v>
      </c>
      <c r="FM130" s="188" t="s">
        <v>14</v>
      </c>
      <c r="FN130" s="188" t="s">
        <v>14</v>
      </c>
      <c r="FO130" s="188">
        <v>0</v>
      </c>
      <c r="FP130" s="180">
        <v>0</v>
      </c>
      <c r="FQ130" s="181">
        <v>43523</v>
      </c>
      <c r="FR130" s="187" t="s">
        <v>911</v>
      </c>
      <c r="FS130" s="190" t="s">
        <v>14</v>
      </c>
      <c r="FT130" s="190">
        <v>0</v>
      </c>
      <c r="FU130" s="190" t="s">
        <v>14</v>
      </c>
      <c r="FV130" s="190" t="s">
        <v>14</v>
      </c>
      <c r="FW130" s="190">
        <v>0</v>
      </c>
      <c r="FX130" s="190">
        <v>0</v>
      </c>
      <c r="FY130" s="173">
        <v>43523</v>
      </c>
      <c r="FZ130" s="188" t="s">
        <v>4455</v>
      </c>
      <c r="GA130" s="188">
        <v>2</v>
      </c>
      <c r="GB130" s="188" t="s">
        <v>3205</v>
      </c>
      <c r="GC130" s="188" t="s">
        <v>21</v>
      </c>
      <c r="GD130" s="188">
        <v>2</v>
      </c>
      <c r="GE130" s="188" t="s">
        <v>14</v>
      </c>
      <c r="GF130" s="188" t="s">
        <v>14</v>
      </c>
      <c r="GG130" s="189">
        <v>44363</v>
      </c>
      <c r="GH130" s="187" t="s">
        <v>4461</v>
      </c>
      <c r="GI130" s="190">
        <v>3</v>
      </c>
      <c r="GJ130" s="190" t="s">
        <v>3205</v>
      </c>
      <c r="GK130" s="190" t="s">
        <v>21</v>
      </c>
      <c r="GL130" s="190">
        <v>2</v>
      </c>
      <c r="GM130" s="190" t="s">
        <v>14</v>
      </c>
      <c r="GN130" s="190" t="s">
        <v>14</v>
      </c>
      <c r="GO130" s="173">
        <v>44363</v>
      </c>
      <c r="GP130" s="188" t="s">
        <v>4456</v>
      </c>
      <c r="GQ130" s="188">
        <v>3</v>
      </c>
      <c r="GR130" s="188" t="s">
        <v>3205</v>
      </c>
      <c r="GS130" s="188" t="s">
        <v>21</v>
      </c>
      <c r="GT130" s="188">
        <v>2</v>
      </c>
      <c r="GU130" s="188" t="s">
        <v>14</v>
      </c>
      <c r="GV130" s="188" t="s">
        <v>14</v>
      </c>
      <c r="GW130" s="189">
        <v>44363</v>
      </c>
      <c r="GX130" s="187" t="s">
        <v>4462</v>
      </c>
      <c r="GY130" s="190">
        <v>2</v>
      </c>
      <c r="GZ130" s="190" t="s">
        <v>3205</v>
      </c>
      <c r="HA130" s="190" t="s">
        <v>21</v>
      </c>
      <c r="HB130" s="190">
        <v>2</v>
      </c>
      <c r="HC130" s="190" t="s">
        <v>14</v>
      </c>
      <c r="HD130" s="190" t="s">
        <v>14</v>
      </c>
      <c r="HE130" s="173">
        <v>44363</v>
      </c>
      <c r="HF130" s="188" t="s">
        <v>4454</v>
      </c>
      <c r="HG130" s="188">
        <v>2</v>
      </c>
      <c r="HH130" s="188" t="s">
        <v>3205</v>
      </c>
      <c r="HI130" s="188" t="s">
        <v>21</v>
      </c>
      <c r="HJ130" s="188">
        <v>2</v>
      </c>
      <c r="HK130" s="188" t="s">
        <v>14</v>
      </c>
      <c r="HL130" s="188" t="s">
        <v>14</v>
      </c>
      <c r="HM130" s="189">
        <v>44363</v>
      </c>
      <c r="HN130" s="187" t="s">
        <v>4460</v>
      </c>
      <c r="HO130" s="190">
        <v>2</v>
      </c>
      <c r="HP130" s="190" t="s">
        <v>3205</v>
      </c>
      <c r="HQ130" s="190" t="s">
        <v>21</v>
      </c>
      <c r="HR130" s="190">
        <v>2</v>
      </c>
      <c r="HS130" s="190" t="s">
        <v>14</v>
      </c>
      <c r="HT130" s="190" t="s">
        <v>14</v>
      </c>
      <c r="HU130" s="173">
        <v>44363</v>
      </c>
      <c r="HV130" s="188" t="s">
        <v>4457</v>
      </c>
      <c r="HW130" s="188">
        <v>2</v>
      </c>
      <c r="HX130" s="188" t="s">
        <v>3205</v>
      </c>
      <c r="HY130" s="188" t="s">
        <v>21</v>
      </c>
      <c r="HZ130" s="188">
        <v>2</v>
      </c>
      <c r="IA130" s="188" t="s">
        <v>14</v>
      </c>
      <c r="IB130" s="188" t="s">
        <v>14</v>
      </c>
      <c r="IC130" s="189">
        <v>44363</v>
      </c>
      <c r="ID130" s="187" t="s">
        <v>4459</v>
      </c>
      <c r="IE130" s="190">
        <v>1</v>
      </c>
      <c r="IF130" s="190" t="s">
        <v>3205</v>
      </c>
      <c r="IG130" s="190" t="s">
        <v>21</v>
      </c>
      <c r="IH130" s="190">
        <v>2</v>
      </c>
      <c r="II130" s="190" t="s">
        <v>14</v>
      </c>
      <c r="IJ130" s="190" t="s">
        <v>14</v>
      </c>
      <c r="IK130" s="173">
        <v>44363</v>
      </c>
      <c r="IL130" s="188" t="s">
        <v>4458</v>
      </c>
      <c r="IM130" s="188">
        <v>3</v>
      </c>
      <c r="IN130" s="188" t="s">
        <v>3205</v>
      </c>
      <c r="IO130" s="188" t="s">
        <v>21</v>
      </c>
      <c r="IP130" s="188">
        <v>2</v>
      </c>
      <c r="IQ130" s="188" t="s">
        <v>14</v>
      </c>
      <c r="IR130" s="188" t="s">
        <v>14</v>
      </c>
      <c r="IS130" s="189">
        <v>44363</v>
      </c>
    </row>
    <row r="131" spans="1:253" s="276" customFormat="1" ht="12.75" customHeight="1" x14ac:dyDescent="0.25">
      <c r="A131" s="276" t="s">
        <v>415</v>
      </c>
      <c r="B131" s="276" t="s">
        <v>7441</v>
      </c>
      <c r="C131" s="276" t="s">
        <v>416</v>
      </c>
      <c r="D131" s="276" t="s">
        <v>417</v>
      </c>
      <c r="E131" s="276" t="s">
        <v>7145</v>
      </c>
      <c r="F131" s="276" t="s">
        <v>5112</v>
      </c>
      <c r="G131" s="171">
        <v>18400000</v>
      </c>
      <c r="H131" s="172" t="s">
        <v>5109</v>
      </c>
      <c r="I131" s="172" t="s">
        <v>21</v>
      </c>
      <c r="J131" s="172">
        <v>2</v>
      </c>
      <c r="K131" s="172" t="s">
        <v>5111</v>
      </c>
      <c r="L131" s="172" t="s">
        <v>5110</v>
      </c>
      <c r="M131" s="173">
        <v>44451</v>
      </c>
      <c r="N131" s="182" t="s">
        <v>5114</v>
      </c>
      <c r="O131" s="174">
        <v>752618</v>
      </c>
      <c r="P131" s="174" t="s">
        <v>4708</v>
      </c>
      <c r="Q131" s="174" t="s">
        <v>21</v>
      </c>
      <c r="R131" s="174">
        <v>2</v>
      </c>
      <c r="S131" s="174" t="s">
        <v>5113</v>
      </c>
      <c r="T131" s="174" t="s">
        <v>4709</v>
      </c>
      <c r="U131" s="175">
        <v>44451</v>
      </c>
      <c r="V131" s="182" t="s">
        <v>6233</v>
      </c>
      <c r="W131" s="172">
        <v>12181000</v>
      </c>
      <c r="X131" s="172" t="s">
        <v>5109</v>
      </c>
      <c r="Y131" s="172" t="s">
        <v>41</v>
      </c>
      <c r="Z131" s="172">
        <v>1</v>
      </c>
      <c r="AA131" s="172" t="s">
        <v>6012</v>
      </c>
      <c r="AB131" s="172" t="s">
        <v>5110</v>
      </c>
      <c r="AC131" s="173">
        <v>44521</v>
      </c>
      <c r="AD131" s="182" t="s">
        <v>6234</v>
      </c>
      <c r="AE131" s="180">
        <v>6760000</v>
      </c>
      <c r="AF131" s="180" t="s">
        <v>5109</v>
      </c>
      <c r="AG131" s="180" t="s">
        <v>41</v>
      </c>
      <c r="AH131" s="180">
        <v>1</v>
      </c>
      <c r="AI131" s="180" t="s">
        <v>6014</v>
      </c>
      <c r="AJ131" s="180" t="s">
        <v>5110</v>
      </c>
      <c r="AK131" s="181">
        <v>44521</v>
      </c>
      <c r="AL131" s="182" t="s">
        <v>1331</v>
      </c>
      <c r="AM131" s="172">
        <v>0</v>
      </c>
      <c r="AN131" s="172" t="s">
        <v>14</v>
      </c>
      <c r="AO131" s="172" t="s">
        <v>21</v>
      </c>
      <c r="AP131" s="172">
        <v>2</v>
      </c>
      <c r="AQ131" s="172" t="s">
        <v>1330</v>
      </c>
      <c r="AR131" s="172" t="s">
        <v>14</v>
      </c>
      <c r="AS131" s="173">
        <v>43707</v>
      </c>
      <c r="AT131" s="183" t="s">
        <v>1381</v>
      </c>
      <c r="AU131" s="180">
        <v>0</v>
      </c>
      <c r="AV131" s="180" t="s">
        <v>14</v>
      </c>
      <c r="AW131" s="180" t="s">
        <v>41</v>
      </c>
      <c r="AX131" s="180">
        <v>1</v>
      </c>
      <c r="AY131" s="180" t="s">
        <v>14</v>
      </c>
      <c r="AZ131" s="180" t="s">
        <v>14</v>
      </c>
      <c r="BA131" s="181">
        <v>43784</v>
      </c>
      <c r="BB131" s="182" t="s">
        <v>1380</v>
      </c>
      <c r="BC131" s="172">
        <v>0</v>
      </c>
      <c r="BD131" s="172" t="s">
        <v>14</v>
      </c>
      <c r="BE131" s="172" t="s">
        <v>41</v>
      </c>
      <c r="BF131" s="172">
        <v>1</v>
      </c>
      <c r="BG131" s="172" t="s">
        <v>14</v>
      </c>
      <c r="BH131" s="172" t="s">
        <v>14</v>
      </c>
      <c r="BI131" s="173">
        <v>43784</v>
      </c>
      <c r="BJ131" s="183" t="s">
        <v>6236</v>
      </c>
      <c r="BK131" s="183">
        <v>0</v>
      </c>
      <c r="BL131" s="183" t="s">
        <v>5935</v>
      </c>
      <c r="BM131" s="183" t="s">
        <v>21</v>
      </c>
      <c r="BN131" s="183">
        <v>2</v>
      </c>
      <c r="BO131" s="183" t="s">
        <v>6235</v>
      </c>
      <c r="BP131" s="180" t="s">
        <v>2074</v>
      </c>
      <c r="BQ131" s="184">
        <v>44521</v>
      </c>
      <c r="BR131" s="182" t="s">
        <v>419</v>
      </c>
      <c r="BS131" s="176">
        <v>0</v>
      </c>
      <c r="BT131" s="176">
        <v>0</v>
      </c>
      <c r="BU131" s="176" t="s">
        <v>21</v>
      </c>
      <c r="BV131" s="176">
        <v>2</v>
      </c>
      <c r="BW131" s="176" t="s">
        <v>418</v>
      </c>
      <c r="BX131" s="176">
        <v>0</v>
      </c>
      <c r="BY131" s="173">
        <v>43509</v>
      </c>
      <c r="BZ131" s="183" t="s">
        <v>420</v>
      </c>
      <c r="CA131" s="183">
        <v>0</v>
      </c>
      <c r="CB131" s="183">
        <v>0</v>
      </c>
      <c r="CC131" s="183" t="s">
        <v>21</v>
      </c>
      <c r="CD131" s="183">
        <v>2</v>
      </c>
      <c r="CE131" s="183" t="s">
        <v>418</v>
      </c>
      <c r="CF131" s="183">
        <v>0</v>
      </c>
      <c r="CG131" s="184">
        <v>43509</v>
      </c>
      <c r="CH131" s="182" t="s">
        <v>7871</v>
      </c>
      <c r="CI131" s="183" t="e">
        <v>#N/A</v>
      </c>
      <c r="CJ131" s="183" t="e">
        <v>#N/A</v>
      </c>
      <c r="CK131" s="183" t="e">
        <v>#N/A</v>
      </c>
      <c r="CL131" s="183" t="e">
        <v>#N/A</v>
      </c>
      <c r="CM131" s="183" t="e">
        <v>#N/A</v>
      </c>
      <c r="CN131" s="183" t="e">
        <v>#N/A</v>
      </c>
      <c r="CO131" s="185" t="e">
        <v>#N/A</v>
      </c>
      <c r="CP131" s="183" t="s">
        <v>1379</v>
      </c>
      <c r="CQ131" s="176" t="s">
        <v>14</v>
      </c>
      <c r="CR131" s="176" t="s">
        <v>14</v>
      </c>
      <c r="CS131" s="176" t="s">
        <v>14</v>
      </c>
      <c r="CT131" s="176" t="s">
        <v>14</v>
      </c>
      <c r="CU131" s="176" t="s">
        <v>14</v>
      </c>
      <c r="CV131" s="176" t="s">
        <v>14</v>
      </c>
      <c r="CW131" s="173">
        <v>43784</v>
      </c>
      <c r="CX131" s="183" t="s">
        <v>6238</v>
      </c>
      <c r="CY131" s="180">
        <v>1575000</v>
      </c>
      <c r="CZ131" s="180" t="s">
        <v>5109</v>
      </c>
      <c r="DA131" s="180" t="s">
        <v>41</v>
      </c>
      <c r="DB131" s="180">
        <v>1</v>
      </c>
      <c r="DC131" s="180" t="s">
        <v>6243</v>
      </c>
      <c r="DD131" s="180" t="s">
        <v>5110</v>
      </c>
      <c r="DE131" s="186">
        <v>44521</v>
      </c>
      <c r="DF131" s="182" t="s">
        <v>6240</v>
      </c>
      <c r="DG131" s="172">
        <v>5421000</v>
      </c>
      <c r="DH131" s="176" t="s">
        <v>5109</v>
      </c>
      <c r="DI131" s="176" t="s">
        <v>41</v>
      </c>
      <c r="DJ131" s="176">
        <v>1</v>
      </c>
      <c r="DK131" s="176" t="s">
        <v>6239</v>
      </c>
      <c r="DL131" s="176" t="s">
        <v>5110</v>
      </c>
      <c r="DM131" s="173">
        <v>44521</v>
      </c>
      <c r="DN131" s="183" t="s">
        <v>6242</v>
      </c>
      <c r="DO131" s="180">
        <v>5185000</v>
      </c>
      <c r="DP131" s="183" t="s">
        <v>5109</v>
      </c>
      <c r="DQ131" s="183" t="s">
        <v>41</v>
      </c>
      <c r="DR131" s="183">
        <v>1</v>
      </c>
      <c r="DS131" s="183" t="s">
        <v>6241</v>
      </c>
      <c r="DT131" s="183" t="s">
        <v>5110</v>
      </c>
      <c r="DU131" s="184">
        <v>44521</v>
      </c>
      <c r="DV131" s="182" t="s">
        <v>6244</v>
      </c>
      <c r="DW131" s="172">
        <v>1575000</v>
      </c>
      <c r="DX131" s="176" t="s">
        <v>5109</v>
      </c>
      <c r="DY131" s="176" t="s">
        <v>41</v>
      </c>
      <c r="DZ131" s="176">
        <v>1</v>
      </c>
      <c r="EA131" s="176" t="s">
        <v>6243</v>
      </c>
      <c r="EB131" s="176" t="s">
        <v>5110</v>
      </c>
      <c r="EC131" s="173">
        <v>44521</v>
      </c>
      <c r="ED131" s="183" t="s">
        <v>6246</v>
      </c>
      <c r="EE131" s="180">
        <v>0</v>
      </c>
      <c r="EF131" s="183" t="s">
        <v>5109</v>
      </c>
      <c r="EG131" s="183" t="s">
        <v>41</v>
      </c>
      <c r="EH131" s="183">
        <v>1</v>
      </c>
      <c r="EI131" s="183" t="s">
        <v>6245</v>
      </c>
      <c r="EJ131" s="183" t="s">
        <v>5110</v>
      </c>
      <c r="EK131" s="184">
        <v>44521</v>
      </c>
      <c r="EL131" s="182" t="s">
        <v>6248</v>
      </c>
      <c r="EM131" s="172">
        <v>0</v>
      </c>
      <c r="EN131" s="176" t="s">
        <v>5109</v>
      </c>
      <c r="EO131" s="176" t="s">
        <v>41</v>
      </c>
      <c r="EP131" s="176">
        <v>1</v>
      </c>
      <c r="EQ131" s="176" t="s">
        <v>6247</v>
      </c>
      <c r="ER131" s="176" t="s">
        <v>5110</v>
      </c>
      <c r="ES131" s="173">
        <v>44521</v>
      </c>
      <c r="ET131" s="183" t="s">
        <v>6237</v>
      </c>
      <c r="EU131" s="183">
        <v>22</v>
      </c>
      <c r="EV131" s="183" t="s">
        <v>5935</v>
      </c>
      <c r="EW131" s="183" t="s">
        <v>21</v>
      </c>
      <c r="EX131" s="183">
        <v>2</v>
      </c>
      <c r="EY131" s="183" t="s">
        <v>6103</v>
      </c>
      <c r="EZ131" s="183" t="s">
        <v>2074</v>
      </c>
      <c r="FA131" s="184">
        <v>44521</v>
      </c>
      <c r="FB131" s="182" t="s">
        <v>5118</v>
      </c>
      <c r="FC131" s="176">
        <v>3</v>
      </c>
      <c r="FD131" s="176" t="s">
        <v>5115</v>
      </c>
      <c r="FE131" s="176" t="s">
        <v>41</v>
      </c>
      <c r="FF131" s="176">
        <v>1</v>
      </c>
      <c r="FG131" s="176" t="s">
        <v>5117</v>
      </c>
      <c r="FH131" s="176" t="s">
        <v>5116</v>
      </c>
      <c r="FI131" s="173">
        <v>44451</v>
      </c>
      <c r="FJ131" s="182" t="s">
        <v>1005</v>
      </c>
      <c r="FK131" s="183" t="s">
        <v>14</v>
      </c>
      <c r="FL131" s="183" t="s">
        <v>990</v>
      </c>
      <c r="FM131" s="183" t="s">
        <v>14</v>
      </c>
      <c r="FN131" s="183" t="s">
        <v>14</v>
      </c>
      <c r="FO131" s="183" t="s">
        <v>994</v>
      </c>
      <c r="FP131" s="180" t="s">
        <v>1004</v>
      </c>
      <c r="FQ131" s="181">
        <v>43578</v>
      </c>
      <c r="FR131" s="182" t="s">
        <v>1006</v>
      </c>
      <c r="FS131" s="176" t="s">
        <v>14</v>
      </c>
      <c r="FT131" s="176" t="s">
        <v>990</v>
      </c>
      <c r="FU131" s="176" t="s">
        <v>14</v>
      </c>
      <c r="FV131" s="176" t="s">
        <v>14</v>
      </c>
      <c r="FW131" s="176" t="s">
        <v>994</v>
      </c>
      <c r="FX131" s="176" t="s">
        <v>1004</v>
      </c>
      <c r="FY131" s="173">
        <v>43578</v>
      </c>
      <c r="FZ131" s="183" t="s">
        <v>3816</v>
      </c>
      <c r="GA131" s="183">
        <v>0</v>
      </c>
      <c r="GB131" s="183" t="s">
        <v>3205</v>
      </c>
      <c r="GC131" s="183" t="s">
        <v>21</v>
      </c>
      <c r="GD131" s="183">
        <v>2</v>
      </c>
      <c r="GE131" s="183" t="s">
        <v>14</v>
      </c>
      <c r="GF131" s="183" t="s">
        <v>14</v>
      </c>
      <c r="GG131" s="184">
        <v>44355</v>
      </c>
      <c r="GH131" s="182" t="s">
        <v>3822</v>
      </c>
      <c r="GI131" s="176">
        <v>1</v>
      </c>
      <c r="GJ131" s="176" t="s">
        <v>3205</v>
      </c>
      <c r="GK131" s="176" t="s">
        <v>21</v>
      </c>
      <c r="GL131" s="176">
        <v>2</v>
      </c>
      <c r="GM131" s="176" t="s">
        <v>14</v>
      </c>
      <c r="GN131" s="176" t="s">
        <v>14</v>
      </c>
      <c r="GO131" s="173">
        <v>44355</v>
      </c>
      <c r="GP131" s="183" t="s">
        <v>3817</v>
      </c>
      <c r="GQ131" s="183">
        <v>0</v>
      </c>
      <c r="GR131" s="183" t="s">
        <v>3205</v>
      </c>
      <c r="GS131" s="183" t="s">
        <v>21</v>
      </c>
      <c r="GT131" s="183">
        <v>2</v>
      </c>
      <c r="GU131" s="183" t="s">
        <v>14</v>
      </c>
      <c r="GV131" s="183" t="s">
        <v>14</v>
      </c>
      <c r="GW131" s="184">
        <v>44355</v>
      </c>
      <c r="GX131" s="182" t="s">
        <v>3823</v>
      </c>
      <c r="GY131" s="176">
        <v>0</v>
      </c>
      <c r="GZ131" s="176" t="s">
        <v>3205</v>
      </c>
      <c r="HA131" s="176" t="s">
        <v>21</v>
      </c>
      <c r="HB131" s="176">
        <v>2</v>
      </c>
      <c r="HC131" s="176" t="s">
        <v>14</v>
      </c>
      <c r="HD131" s="176" t="s">
        <v>14</v>
      </c>
      <c r="HE131" s="173">
        <v>44355</v>
      </c>
      <c r="HF131" s="183" t="s">
        <v>3815</v>
      </c>
      <c r="HG131" s="183">
        <v>0</v>
      </c>
      <c r="HH131" s="183" t="s">
        <v>3205</v>
      </c>
      <c r="HI131" s="183" t="s">
        <v>21</v>
      </c>
      <c r="HJ131" s="183">
        <v>2</v>
      </c>
      <c r="HK131" s="183" t="s">
        <v>14</v>
      </c>
      <c r="HL131" s="183" t="s">
        <v>14</v>
      </c>
      <c r="HM131" s="184">
        <v>44355</v>
      </c>
      <c r="HN131" s="182" t="s">
        <v>3821</v>
      </c>
      <c r="HO131" s="176">
        <v>2</v>
      </c>
      <c r="HP131" s="176" t="s">
        <v>3205</v>
      </c>
      <c r="HQ131" s="176" t="s">
        <v>21</v>
      </c>
      <c r="HR131" s="176">
        <v>2</v>
      </c>
      <c r="HS131" s="176" t="s">
        <v>14</v>
      </c>
      <c r="HT131" s="176" t="s">
        <v>14</v>
      </c>
      <c r="HU131" s="173">
        <v>44355</v>
      </c>
      <c r="HV131" s="183" t="s">
        <v>3818</v>
      </c>
      <c r="HW131" s="183">
        <v>0</v>
      </c>
      <c r="HX131" s="183" t="s">
        <v>3205</v>
      </c>
      <c r="HY131" s="183" t="s">
        <v>21</v>
      </c>
      <c r="HZ131" s="183">
        <v>2</v>
      </c>
      <c r="IA131" s="183" t="s">
        <v>14</v>
      </c>
      <c r="IB131" s="183" t="s">
        <v>14</v>
      </c>
      <c r="IC131" s="184">
        <v>44355</v>
      </c>
      <c r="ID131" s="182" t="s">
        <v>3820</v>
      </c>
      <c r="IE131" s="176">
        <v>0</v>
      </c>
      <c r="IF131" s="176" t="s">
        <v>3205</v>
      </c>
      <c r="IG131" s="176" t="s">
        <v>21</v>
      </c>
      <c r="IH131" s="176">
        <v>2</v>
      </c>
      <c r="II131" s="176" t="s">
        <v>14</v>
      </c>
      <c r="IJ131" s="176" t="s">
        <v>14</v>
      </c>
      <c r="IK131" s="173">
        <v>44355</v>
      </c>
      <c r="IL131" s="183" t="s">
        <v>3819</v>
      </c>
      <c r="IM131" s="183">
        <v>3</v>
      </c>
      <c r="IN131" s="183" t="s">
        <v>3205</v>
      </c>
      <c r="IO131" s="183" t="s">
        <v>21</v>
      </c>
      <c r="IP131" s="183">
        <v>2</v>
      </c>
      <c r="IQ131" s="183" t="s">
        <v>14</v>
      </c>
      <c r="IR131" s="183" t="s">
        <v>14</v>
      </c>
      <c r="IS131" s="184">
        <v>44355</v>
      </c>
    </row>
    <row r="132" spans="1:253" s="276" customFormat="1" ht="12.75" customHeight="1" x14ac:dyDescent="0.25">
      <c r="A132" s="276" t="s">
        <v>184</v>
      </c>
      <c r="B132" s="276" t="s">
        <v>7400</v>
      </c>
      <c r="C132" s="276" t="s">
        <v>185</v>
      </c>
      <c r="D132" s="276" t="s">
        <v>186</v>
      </c>
      <c r="E132" s="276" t="s">
        <v>7146</v>
      </c>
      <c r="F132" s="276" t="s">
        <v>4678</v>
      </c>
      <c r="G132" s="171">
        <v>15557000</v>
      </c>
      <c r="H132" s="172" t="s">
        <v>4675</v>
      </c>
      <c r="I132" s="172" t="s">
        <v>21</v>
      </c>
      <c r="J132" s="172">
        <v>2</v>
      </c>
      <c r="K132" s="172" t="s">
        <v>4677</v>
      </c>
      <c r="L132" s="172" t="s">
        <v>4676</v>
      </c>
      <c r="M132" s="173">
        <v>44384</v>
      </c>
      <c r="N132" s="187" t="s">
        <v>4682</v>
      </c>
      <c r="O132" s="174">
        <v>390757</v>
      </c>
      <c r="P132" s="174" t="s">
        <v>4679</v>
      </c>
      <c r="Q132" s="174" t="s">
        <v>21</v>
      </c>
      <c r="R132" s="174">
        <v>2</v>
      </c>
      <c r="S132" s="174" t="s">
        <v>4681</v>
      </c>
      <c r="T132" s="174" t="s">
        <v>4680</v>
      </c>
      <c r="U132" s="175">
        <v>44384</v>
      </c>
      <c r="V132" s="187" t="s">
        <v>4684</v>
      </c>
      <c r="W132" s="172">
        <v>15557000</v>
      </c>
      <c r="X132" s="172" t="s">
        <v>4675</v>
      </c>
      <c r="Y132" s="172" t="s">
        <v>21</v>
      </c>
      <c r="Z132" s="172">
        <v>2</v>
      </c>
      <c r="AA132" s="172" t="s">
        <v>4683</v>
      </c>
      <c r="AB132" s="172" t="s">
        <v>4676</v>
      </c>
      <c r="AC132" s="173">
        <v>44384</v>
      </c>
      <c r="AD132" s="187" t="s">
        <v>6253</v>
      </c>
      <c r="AE132" s="180">
        <v>9706000</v>
      </c>
      <c r="AF132" s="180" t="s">
        <v>4675</v>
      </c>
      <c r="AG132" s="180" t="s">
        <v>21</v>
      </c>
      <c r="AH132" s="180">
        <v>2</v>
      </c>
      <c r="AI132" s="180" t="s">
        <v>6252</v>
      </c>
      <c r="AJ132" s="180" t="s">
        <v>4676</v>
      </c>
      <c r="AK132" s="181">
        <v>44521</v>
      </c>
      <c r="AL132" s="187" t="s">
        <v>4688</v>
      </c>
      <c r="AM132" s="172">
        <v>302000</v>
      </c>
      <c r="AN132" s="172" t="s">
        <v>4685</v>
      </c>
      <c r="AO132" s="172" t="s">
        <v>21</v>
      </c>
      <c r="AP132" s="172">
        <v>2</v>
      </c>
      <c r="AQ132" s="172" t="s">
        <v>4687</v>
      </c>
      <c r="AR132" s="172" t="s">
        <v>4686</v>
      </c>
      <c r="AS132" s="173">
        <v>44384</v>
      </c>
      <c r="AT132" s="188" t="s">
        <v>1348</v>
      </c>
      <c r="AU132" s="180">
        <v>0</v>
      </c>
      <c r="AV132" s="180" t="s">
        <v>14</v>
      </c>
      <c r="AW132" s="180" t="s">
        <v>14</v>
      </c>
      <c r="AX132" s="180" t="s">
        <v>14</v>
      </c>
      <c r="AY132" s="180" t="s">
        <v>1347</v>
      </c>
      <c r="AZ132" s="180" t="s">
        <v>14</v>
      </c>
      <c r="BA132" s="181">
        <v>43742</v>
      </c>
      <c r="BB132" s="187" t="s">
        <v>1346</v>
      </c>
      <c r="BC132" s="172">
        <v>0</v>
      </c>
      <c r="BD132" s="172" t="s">
        <v>14</v>
      </c>
      <c r="BE132" s="172" t="s">
        <v>14</v>
      </c>
      <c r="BF132" s="172" t="s">
        <v>14</v>
      </c>
      <c r="BG132" s="172" t="s">
        <v>1345</v>
      </c>
      <c r="BH132" s="172" t="s">
        <v>14</v>
      </c>
      <c r="BI132" s="173">
        <v>43742</v>
      </c>
      <c r="BJ132" s="188" t="s">
        <v>6250</v>
      </c>
      <c r="BK132" s="188">
        <v>14</v>
      </c>
      <c r="BL132" s="188" t="s">
        <v>5935</v>
      </c>
      <c r="BM132" s="188" t="s">
        <v>21</v>
      </c>
      <c r="BN132" s="188">
        <v>2</v>
      </c>
      <c r="BO132" s="188" t="s">
        <v>6249</v>
      </c>
      <c r="BP132" s="180" t="s">
        <v>2074</v>
      </c>
      <c r="BQ132" s="189">
        <v>44521</v>
      </c>
      <c r="BR132" s="187" t="s">
        <v>1392</v>
      </c>
      <c r="BS132" s="190" t="s">
        <v>14</v>
      </c>
      <c r="BT132" s="190" t="s">
        <v>14</v>
      </c>
      <c r="BU132" s="190" t="s">
        <v>14</v>
      </c>
      <c r="BV132" s="190" t="s">
        <v>14</v>
      </c>
      <c r="BW132" s="190" t="s">
        <v>14</v>
      </c>
      <c r="BX132" s="190" t="s">
        <v>14</v>
      </c>
      <c r="BY132" s="173">
        <v>43787</v>
      </c>
      <c r="BZ132" s="188" t="s">
        <v>1393</v>
      </c>
      <c r="CA132" s="188" t="s">
        <v>14</v>
      </c>
      <c r="CB132" s="188" t="s">
        <v>14</v>
      </c>
      <c r="CC132" s="188" t="s">
        <v>14</v>
      </c>
      <c r="CD132" s="188" t="s">
        <v>14</v>
      </c>
      <c r="CE132" s="188" t="s">
        <v>14</v>
      </c>
      <c r="CF132" s="188" t="s">
        <v>14</v>
      </c>
      <c r="CG132" s="189">
        <v>43787</v>
      </c>
      <c r="CH132" s="187" t="s">
        <v>7872</v>
      </c>
      <c r="CI132" s="188" t="e">
        <v>#N/A</v>
      </c>
      <c r="CJ132" s="188" t="e">
        <v>#N/A</v>
      </c>
      <c r="CK132" s="188" t="e">
        <v>#N/A</v>
      </c>
      <c r="CL132" s="188" t="e">
        <v>#N/A</v>
      </c>
      <c r="CM132" s="188" t="e">
        <v>#N/A</v>
      </c>
      <c r="CN132" s="188" t="e">
        <v>#N/A</v>
      </c>
      <c r="CO132" s="191" t="e">
        <v>#N/A</v>
      </c>
      <c r="CP132" s="188" t="s">
        <v>187</v>
      </c>
      <c r="CQ132" s="190" t="s">
        <v>14</v>
      </c>
      <c r="CR132" s="190">
        <v>0</v>
      </c>
      <c r="CS132" s="190" t="s">
        <v>14</v>
      </c>
      <c r="CT132" s="190" t="s">
        <v>14</v>
      </c>
      <c r="CU132" s="190">
        <v>0</v>
      </c>
      <c r="CV132" s="190">
        <v>0</v>
      </c>
      <c r="CW132" s="173">
        <v>43502</v>
      </c>
      <c r="CX132" s="188" t="s">
        <v>4690</v>
      </c>
      <c r="CY132" s="180">
        <v>6800000</v>
      </c>
      <c r="CZ132" s="180" t="s">
        <v>4685</v>
      </c>
      <c r="DA132" s="180" t="s">
        <v>21</v>
      </c>
      <c r="DB132" s="180">
        <v>2</v>
      </c>
      <c r="DC132" s="180" t="s">
        <v>4689</v>
      </c>
      <c r="DD132" s="180" t="s">
        <v>4686</v>
      </c>
      <c r="DE132" s="186">
        <v>44384</v>
      </c>
      <c r="DF132" s="187" t="s">
        <v>4694</v>
      </c>
      <c r="DG132" s="172">
        <v>5851000</v>
      </c>
      <c r="DH132" s="190" t="s">
        <v>4691</v>
      </c>
      <c r="DI132" s="190" t="s">
        <v>21</v>
      </c>
      <c r="DJ132" s="190">
        <v>2</v>
      </c>
      <c r="DK132" s="190" t="s">
        <v>4693</v>
      </c>
      <c r="DL132" s="190" t="s">
        <v>4692</v>
      </c>
      <c r="DM132" s="173">
        <v>44384</v>
      </c>
      <c r="DN132" s="188" t="s">
        <v>4696</v>
      </c>
      <c r="DO132" s="180">
        <v>2906000</v>
      </c>
      <c r="DP132" s="188" t="s">
        <v>4691</v>
      </c>
      <c r="DQ132" s="188" t="s">
        <v>21</v>
      </c>
      <c r="DR132" s="188">
        <v>2</v>
      </c>
      <c r="DS132" s="188" t="s">
        <v>4695</v>
      </c>
      <c r="DT132" s="188" t="s">
        <v>4692</v>
      </c>
      <c r="DU132" s="189">
        <v>44384</v>
      </c>
      <c r="DV132" s="187" t="s">
        <v>4697</v>
      </c>
      <c r="DW132" s="172">
        <v>6734000</v>
      </c>
      <c r="DX132" s="190" t="s">
        <v>4685</v>
      </c>
      <c r="DY132" s="190" t="s">
        <v>21</v>
      </c>
      <c r="DZ132" s="190">
        <v>2</v>
      </c>
      <c r="EA132" s="190" t="s">
        <v>4689</v>
      </c>
      <c r="EB132" s="190" t="s">
        <v>4686</v>
      </c>
      <c r="EC132" s="173">
        <v>44384</v>
      </c>
      <c r="ED132" s="188" t="s">
        <v>4699</v>
      </c>
      <c r="EE132" s="180">
        <v>66000</v>
      </c>
      <c r="EF132" s="188" t="s">
        <v>4685</v>
      </c>
      <c r="EG132" s="188" t="s">
        <v>21</v>
      </c>
      <c r="EH132" s="188">
        <v>2</v>
      </c>
      <c r="EI132" s="188" t="s">
        <v>4698</v>
      </c>
      <c r="EJ132" s="188" t="s">
        <v>4686</v>
      </c>
      <c r="EK132" s="189">
        <v>44384</v>
      </c>
      <c r="EL132" s="187" t="s">
        <v>4701</v>
      </c>
      <c r="EM132" s="172">
        <v>0</v>
      </c>
      <c r="EN132" s="190" t="s">
        <v>4691</v>
      </c>
      <c r="EO132" s="190" t="s">
        <v>21</v>
      </c>
      <c r="EP132" s="190">
        <v>2</v>
      </c>
      <c r="EQ132" s="190" t="s">
        <v>4700</v>
      </c>
      <c r="ER132" s="190" t="s">
        <v>4692</v>
      </c>
      <c r="ES132" s="173">
        <v>44384</v>
      </c>
      <c r="ET132" s="188" t="s">
        <v>6251</v>
      </c>
      <c r="EU132" s="188">
        <v>14</v>
      </c>
      <c r="EV132" s="188" t="s">
        <v>5935</v>
      </c>
      <c r="EW132" s="188" t="s">
        <v>21</v>
      </c>
      <c r="EX132" s="188">
        <v>2</v>
      </c>
      <c r="EY132" s="188" t="s">
        <v>6223</v>
      </c>
      <c r="EZ132" s="188" t="s">
        <v>2074</v>
      </c>
      <c r="FA132" s="189">
        <v>44521</v>
      </c>
      <c r="FB132" s="187" t="s">
        <v>4703</v>
      </c>
      <c r="FC132" s="190">
        <v>3</v>
      </c>
      <c r="FD132" s="190" t="s">
        <v>14</v>
      </c>
      <c r="FE132" s="190" t="s">
        <v>21</v>
      </c>
      <c r="FF132" s="190">
        <v>2</v>
      </c>
      <c r="FG132" s="190" t="s">
        <v>4702</v>
      </c>
      <c r="FH132" s="190" t="s">
        <v>14</v>
      </c>
      <c r="FI132" s="173">
        <v>44384</v>
      </c>
      <c r="FJ132" s="187" t="s">
        <v>188</v>
      </c>
      <c r="FK132" s="188" t="s">
        <v>14</v>
      </c>
      <c r="FL132" s="188">
        <v>0</v>
      </c>
      <c r="FM132" s="188" t="s">
        <v>14</v>
      </c>
      <c r="FN132" s="188" t="s">
        <v>14</v>
      </c>
      <c r="FO132" s="188">
        <v>0</v>
      </c>
      <c r="FP132" s="180">
        <v>0</v>
      </c>
      <c r="FQ132" s="181">
        <v>43502</v>
      </c>
      <c r="FR132" s="187" t="s">
        <v>189</v>
      </c>
      <c r="FS132" s="190" t="s">
        <v>14</v>
      </c>
      <c r="FT132" s="190">
        <v>0</v>
      </c>
      <c r="FU132" s="190" t="s">
        <v>14</v>
      </c>
      <c r="FV132" s="190" t="s">
        <v>14</v>
      </c>
      <c r="FW132" s="190">
        <v>0</v>
      </c>
      <c r="FX132" s="190">
        <v>0</v>
      </c>
      <c r="FY132" s="173">
        <v>43502</v>
      </c>
      <c r="FZ132" s="188" t="s">
        <v>3312</v>
      </c>
      <c r="GA132" s="188">
        <v>2</v>
      </c>
      <c r="GB132" s="188" t="s">
        <v>3205</v>
      </c>
      <c r="GC132" s="188" t="s">
        <v>21</v>
      </c>
      <c r="GD132" s="188">
        <v>2</v>
      </c>
      <c r="GE132" s="188" t="s">
        <v>14</v>
      </c>
      <c r="GF132" s="188" t="s">
        <v>14</v>
      </c>
      <c r="GG132" s="189">
        <v>44346</v>
      </c>
      <c r="GH132" s="187" t="s">
        <v>3318</v>
      </c>
      <c r="GI132" s="190">
        <v>1</v>
      </c>
      <c r="GJ132" s="190" t="s">
        <v>3205</v>
      </c>
      <c r="GK132" s="190" t="s">
        <v>21</v>
      </c>
      <c r="GL132" s="190">
        <v>2</v>
      </c>
      <c r="GM132" s="190" t="s">
        <v>14</v>
      </c>
      <c r="GN132" s="190" t="s">
        <v>14</v>
      </c>
      <c r="GO132" s="173">
        <v>44346</v>
      </c>
      <c r="GP132" s="188" t="s">
        <v>3313</v>
      </c>
      <c r="GQ132" s="188">
        <v>1</v>
      </c>
      <c r="GR132" s="188" t="s">
        <v>3205</v>
      </c>
      <c r="GS132" s="188" t="s">
        <v>21</v>
      </c>
      <c r="GT132" s="188">
        <v>2</v>
      </c>
      <c r="GU132" s="188" t="s">
        <v>14</v>
      </c>
      <c r="GV132" s="188" t="s">
        <v>14</v>
      </c>
      <c r="GW132" s="189">
        <v>44346</v>
      </c>
      <c r="GX132" s="187" t="s">
        <v>3319</v>
      </c>
      <c r="GY132" s="190">
        <v>0</v>
      </c>
      <c r="GZ132" s="190" t="s">
        <v>3205</v>
      </c>
      <c r="HA132" s="190" t="s">
        <v>21</v>
      </c>
      <c r="HB132" s="190">
        <v>2</v>
      </c>
      <c r="HC132" s="190" t="s">
        <v>14</v>
      </c>
      <c r="HD132" s="190" t="s">
        <v>14</v>
      </c>
      <c r="HE132" s="173">
        <v>44346</v>
      </c>
      <c r="HF132" s="188" t="s">
        <v>3311</v>
      </c>
      <c r="HG132" s="188">
        <v>0</v>
      </c>
      <c r="HH132" s="188" t="s">
        <v>3205</v>
      </c>
      <c r="HI132" s="188" t="s">
        <v>21</v>
      </c>
      <c r="HJ132" s="188">
        <v>2</v>
      </c>
      <c r="HK132" s="188" t="s">
        <v>14</v>
      </c>
      <c r="HL132" s="188" t="s">
        <v>14</v>
      </c>
      <c r="HM132" s="189">
        <v>44346</v>
      </c>
      <c r="HN132" s="187" t="s">
        <v>3317</v>
      </c>
      <c r="HO132" s="190">
        <v>2</v>
      </c>
      <c r="HP132" s="190" t="s">
        <v>3205</v>
      </c>
      <c r="HQ132" s="190" t="s">
        <v>21</v>
      </c>
      <c r="HR132" s="190">
        <v>2</v>
      </c>
      <c r="HS132" s="190" t="s">
        <v>14</v>
      </c>
      <c r="HT132" s="190" t="s">
        <v>14</v>
      </c>
      <c r="HU132" s="173">
        <v>44346</v>
      </c>
      <c r="HV132" s="188" t="s">
        <v>3314</v>
      </c>
      <c r="HW132" s="188">
        <v>0</v>
      </c>
      <c r="HX132" s="188" t="s">
        <v>3205</v>
      </c>
      <c r="HY132" s="188" t="s">
        <v>21</v>
      </c>
      <c r="HZ132" s="188">
        <v>2</v>
      </c>
      <c r="IA132" s="188" t="s">
        <v>14</v>
      </c>
      <c r="IB132" s="188" t="s">
        <v>14</v>
      </c>
      <c r="IC132" s="189">
        <v>44346</v>
      </c>
      <c r="ID132" s="187" t="s">
        <v>3316</v>
      </c>
      <c r="IE132" s="190">
        <v>2</v>
      </c>
      <c r="IF132" s="190" t="s">
        <v>3205</v>
      </c>
      <c r="IG132" s="190" t="s">
        <v>21</v>
      </c>
      <c r="IH132" s="190">
        <v>2</v>
      </c>
      <c r="II132" s="190" t="s">
        <v>14</v>
      </c>
      <c r="IJ132" s="190" t="s">
        <v>14</v>
      </c>
      <c r="IK132" s="173">
        <v>44346</v>
      </c>
      <c r="IL132" s="188" t="s">
        <v>3315</v>
      </c>
      <c r="IM132" s="188">
        <v>1</v>
      </c>
      <c r="IN132" s="188" t="s">
        <v>3205</v>
      </c>
      <c r="IO132" s="188" t="s">
        <v>21</v>
      </c>
      <c r="IP132" s="188">
        <v>2</v>
      </c>
      <c r="IQ132" s="188" t="s">
        <v>14</v>
      </c>
      <c r="IR132" s="188" t="s">
        <v>14</v>
      </c>
      <c r="IS132" s="189">
        <v>44346</v>
      </c>
    </row>
    <row r="133" spans="1:253" s="276" customFormat="1" ht="12.75" customHeight="1" x14ac:dyDescent="0.35">
      <c r="M133" s="50"/>
      <c r="U133" s="50"/>
      <c r="IK133" s="50"/>
    </row>
    <row r="134" spans="1:253" s="276" customFormat="1" ht="12.75" customHeight="1" x14ac:dyDescent="0.35">
      <c r="M134" s="50"/>
      <c r="U134" s="50"/>
      <c r="IK134" s="50"/>
    </row>
    <row r="135" spans="1:253" s="276" customFormat="1" ht="12.75" customHeight="1" x14ac:dyDescent="0.35">
      <c r="M135" s="50"/>
      <c r="U135" s="50"/>
      <c r="IK135" s="50"/>
    </row>
    <row r="136" spans="1:253" s="276" customFormat="1" ht="12.75" customHeight="1" x14ac:dyDescent="0.35">
      <c r="M136" s="50"/>
      <c r="U136" s="50"/>
      <c r="IK136" s="50"/>
    </row>
    <row r="137" spans="1:253" s="276" customFormat="1" ht="12.75" customHeight="1" x14ac:dyDescent="0.35">
      <c r="M137" s="50"/>
      <c r="U137" s="50"/>
      <c r="IK137" s="50"/>
    </row>
    <row r="138" spans="1:253" s="276" customFormat="1" ht="12.75" customHeight="1" x14ac:dyDescent="0.35">
      <c r="M138" s="50"/>
      <c r="U138" s="50"/>
      <c r="IK138" s="50"/>
    </row>
    <row r="139" spans="1:253" s="276" customFormat="1" ht="12.75" customHeight="1" x14ac:dyDescent="0.35">
      <c r="M139" s="50"/>
      <c r="U139" s="50"/>
      <c r="IK139" s="50"/>
    </row>
    <row r="140" spans="1:253" s="276" customFormat="1" ht="12.75" customHeight="1" x14ac:dyDescent="0.35">
      <c r="M140" s="50"/>
      <c r="U140" s="50"/>
      <c r="IK140" s="50"/>
    </row>
    <row r="141" spans="1:253" s="276" customFormat="1" ht="12.75" customHeight="1" x14ac:dyDescent="0.35">
      <c r="M141" s="50"/>
      <c r="U141" s="50"/>
      <c r="IK141" s="50"/>
    </row>
    <row r="142" spans="1:253" x14ac:dyDescent="0.35">
      <c r="M142" s="50"/>
      <c r="U142" s="50"/>
      <c r="IK142" s="50"/>
    </row>
    <row r="143" spans="1:253" x14ac:dyDescent="0.35">
      <c r="IK143" s="50"/>
    </row>
    <row r="144" spans="1:253" x14ac:dyDescent="0.35">
      <c r="IK144" s="50"/>
    </row>
    <row r="145" spans="245:245" x14ac:dyDescent="0.35">
      <c r="IK145" s="50"/>
    </row>
    <row r="146" spans="245:245" x14ac:dyDescent="0.35">
      <c r="IK146" s="50"/>
    </row>
    <row r="147" spans="245:245" x14ac:dyDescent="0.35">
      <c r="IK147" s="50"/>
    </row>
    <row r="148" spans="245:245" x14ac:dyDescent="0.35">
      <c r="IK148" s="50"/>
    </row>
    <row r="149" spans="245:245" x14ac:dyDescent="0.35">
      <c r="IK149" s="50"/>
    </row>
    <row r="150" spans="245:245" x14ac:dyDescent="0.35">
      <c r="IK150" s="50"/>
    </row>
    <row r="151" spans="245:245" x14ac:dyDescent="0.35">
      <c r="IK151" s="50"/>
    </row>
    <row r="152" spans="245:245" x14ac:dyDescent="0.35">
      <c r="IK152" s="50"/>
    </row>
    <row r="153" spans="245:245" x14ac:dyDescent="0.35">
      <c r="IK153" s="50"/>
    </row>
    <row r="154" spans="245:245" x14ac:dyDescent="0.35">
      <c r="IK154" s="50"/>
    </row>
    <row r="155" spans="245:245" x14ac:dyDescent="0.35">
      <c r="IK155" s="50"/>
    </row>
    <row r="156" spans="245:245" x14ac:dyDescent="0.35">
      <c r="IK156" s="50"/>
    </row>
    <row r="157" spans="245:245" x14ac:dyDescent="0.35">
      <c r="IK157" s="50"/>
    </row>
    <row r="158" spans="245:245" x14ac:dyDescent="0.35">
      <c r="IK158" s="50"/>
    </row>
    <row r="159" spans="245:245" x14ac:dyDescent="0.35">
      <c r="IK159" s="50"/>
    </row>
    <row r="160" spans="245:245" x14ac:dyDescent="0.35">
      <c r="IK160" s="50"/>
    </row>
    <row r="161" spans="245:245" x14ac:dyDescent="0.35">
      <c r="IK161" s="50"/>
    </row>
    <row r="162" spans="245:245" x14ac:dyDescent="0.35">
      <c r="IK162" s="50"/>
    </row>
    <row r="163" spans="245:245" x14ac:dyDescent="0.35">
      <c r="IK163" s="50"/>
    </row>
    <row r="164" spans="245:245" x14ac:dyDescent="0.35">
      <c r="IK164" s="50"/>
    </row>
    <row r="165" spans="245:245" x14ac:dyDescent="0.35">
      <c r="IK165" s="50"/>
    </row>
    <row r="166" spans="245:245" x14ac:dyDescent="0.35">
      <c r="IK166" s="50"/>
    </row>
    <row r="167" spans="245:245" x14ac:dyDescent="0.35">
      <c r="IK167" s="50"/>
    </row>
    <row r="168" spans="245:245" x14ac:dyDescent="0.35">
      <c r="IK168" s="50"/>
    </row>
    <row r="169" spans="245:245" x14ac:dyDescent="0.35">
      <c r="IK169" s="50"/>
    </row>
    <row r="170" spans="245:245" x14ac:dyDescent="0.35">
      <c r="IK170" s="50"/>
    </row>
    <row r="171" spans="245:245" x14ac:dyDescent="0.35">
      <c r="IK171" s="50"/>
    </row>
    <row r="172" spans="245:245" x14ac:dyDescent="0.35">
      <c r="IK172" s="50"/>
    </row>
    <row r="173" spans="245:245" x14ac:dyDescent="0.35">
      <c r="IK173" s="50"/>
    </row>
    <row r="174" spans="245:245" x14ac:dyDescent="0.35">
      <c r="IK174" s="50"/>
    </row>
    <row r="175" spans="245:245" x14ac:dyDescent="0.35">
      <c r="IK175" s="50"/>
    </row>
    <row r="176" spans="245:245" x14ac:dyDescent="0.35">
      <c r="IK176" s="50"/>
    </row>
    <row r="177" spans="245:245" x14ac:dyDescent="0.35">
      <c r="IK177" s="50"/>
    </row>
    <row r="178" spans="245:245" x14ac:dyDescent="0.35">
      <c r="IK178" s="50"/>
    </row>
    <row r="179" spans="245:245" x14ac:dyDescent="0.35">
      <c r="IK179" s="50"/>
    </row>
    <row r="180" spans="245:245" x14ac:dyDescent="0.35">
      <c r="IK180" s="50"/>
    </row>
    <row r="181" spans="245:245" x14ac:dyDescent="0.35">
      <c r="IK181" s="50"/>
    </row>
    <row r="182" spans="245:245" x14ac:dyDescent="0.35">
      <c r="IK182" s="50"/>
    </row>
    <row r="183" spans="245:245" x14ac:dyDescent="0.35">
      <c r="IK183" s="50"/>
    </row>
    <row r="184" spans="245:245" x14ac:dyDescent="0.35">
      <c r="IK184" s="50"/>
    </row>
    <row r="185" spans="245:245" x14ac:dyDescent="0.35">
      <c r="IK185" s="50"/>
    </row>
    <row r="186" spans="245:245" x14ac:dyDescent="0.35">
      <c r="IK186" s="50"/>
    </row>
    <row r="187" spans="245:245" x14ac:dyDescent="0.35">
      <c r="IK187" s="50"/>
    </row>
    <row r="188" spans="245:245" x14ac:dyDescent="0.35">
      <c r="IK188" s="50"/>
    </row>
    <row r="189" spans="245:245" x14ac:dyDescent="0.35">
      <c r="IK189" s="5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election activeCell="T6" sqref="T6"/>
    </sheetView>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6671</v>
      </c>
      <c r="C1" s="13" t="s">
        <v>6668</v>
      </c>
      <c r="D1" s="13" t="s">
        <v>6669</v>
      </c>
      <c r="E1" s="178" t="s">
        <v>6670</v>
      </c>
      <c r="F1" s="32" t="s">
        <v>6787</v>
      </c>
      <c r="G1" s="32" t="s">
        <v>6788</v>
      </c>
      <c r="H1" s="32" t="s">
        <v>6789</v>
      </c>
      <c r="I1" s="32" t="s">
        <v>6790</v>
      </c>
      <c r="J1" s="32" t="s">
        <v>6791</v>
      </c>
      <c r="K1" s="32" t="s">
        <v>6792</v>
      </c>
      <c r="L1" s="32" t="s">
        <v>6793</v>
      </c>
      <c r="M1" s="32" t="s">
        <v>6794</v>
      </c>
      <c r="N1" s="32" t="s">
        <v>6795</v>
      </c>
      <c r="O1" s="32" t="s">
        <v>6796</v>
      </c>
      <c r="P1" s="33" t="s">
        <v>6797</v>
      </c>
      <c r="Q1" s="32" t="s">
        <v>6798</v>
      </c>
      <c r="R1" s="32" t="s">
        <v>6799</v>
      </c>
      <c r="S1" s="32" t="s">
        <v>6800</v>
      </c>
      <c r="T1" s="32" t="s">
        <v>6801</v>
      </c>
      <c r="U1" s="32" t="s">
        <v>6802</v>
      </c>
      <c r="V1" s="33" t="s">
        <v>6803</v>
      </c>
      <c r="W1" s="33" t="s">
        <v>6804</v>
      </c>
      <c r="X1" s="33" t="s">
        <v>6805</v>
      </c>
      <c r="Y1" s="33" t="s">
        <v>3242</v>
      </c>
      <c r="Z1" s="33" t="s">
        <v>3252</v>
      </c>
      <c r="AA1" s="33" t="s">
        <v>3244</v>
      </c>
      <c r="AB1" s="33" t="s">
        <v>3254</v>
      </c>
      <c r="AC1" s="33" t="s">
        <v>3204</v>
      </c>
      <c r="AD1" s="33" t="s">
        <v>3207</v>
      </c>
      <c r="AE1" s="33" t="s">
        <v>3246</v>
      </c>
      <c r="AF1" s="33" t="s">
        <v>6747</v>
      </c>
      <c r="AG1" s="33" t="s">
        <v>3248</v>
      </c>
    </row>
    <row r="2" spans="1:33" ht="25.5" customHeight="1" x14ac:dyDescent="0.35">
      <c r="A2" s="38">
        <f>'Core Indicators'!A:A</f>
        <v>0</v>
      </c>
      <c r="B2" s="15"/>
      <c r="C2" s="15"/>
      <c r="D2" s="15"/>
      <c r="E2" s="178"/>
      <c r="F2" s="10" t="s">
        <v>6806</v>
      </c>
      <c r="G2" s="10" t="s">
        <v>6807</v>
      </c>
      <c r="H2" s="10" t="s">
        <v>6807</v>
      </c>
      <c r="I2" s="10" t="s">
        <v>6807</v>
      </c>
      <c r="J2" s="10" t="s">
        <v>6807</v>
      </c>
      <c r="K2" s="10"/>
      <c r="L2" s="10" t="s">
        <v>6807</v>
      </c>
      <c r="M2" s="10" t="s">
        <v>6807</v>
      </c>
      <c r="N2" s="10" t="s">
        <v>6807</v>
      </c>
      <c r="O2" s="10" t="s">
        <v>6807</v>
      </c>
      <c r="P2" s="10" t="s">
        <v>6808</v>
      </c>
      <c r="Q2" s="10" t="s">
        <v>6807</v>
      </c>
      <c r="R2" s="10" t="s">
        <v>6807</v>
      </c>
      <c r="S2" s="10" t="s">
        <v>6807</v>
      </c>
      <c r="T2" s="10" t="s">
        <v>6807</v>
      </c>
      <c r="U2" s="10" t="s">
        <v>6807</v>
      </c>
      <c r="V2" s="10" t="s">
        <v>6807</v>
      </c>
      <c r="W2" s="10" t="s">
        <v>6807</v>
      </c>
      <c r="X2" s="10" t="s">
        <v>6807</v>
      </c>
      <c r="Y2" s="10"/>
      <c r="Z2" s="10"/>
      <c r="AA2" s="10"/>
      <c r="AB2" s="10"/>
      <c r="AC2" s="10"/>
      <c r="AD2" s="10"/>
      <c r="AE2" s="10"/>
      <c r="AF2" s="10"/>
      <c r="AG2" s="10"/>
    </row>
    <row r="3" spans="1:33" s="37" customFormat="1" ht="20.149999999999999" customHeight="1" x14ac:dyDescent="0.35">
      <c r="A3" s="193" t="str">
        <f>'Core Indicators'!A:A</f>
        <v>Complex crisis in Afghanistan</v>
      </c>
      <c r="B3" s="193" t="str">
        <f>'Core Indicators'!B:B</f>
        <v>Complex crisis</v>
      </c>
      <c r="C3" s="193" t="str">
        <f>'Core Indicators'!C3</f>
        <v>AFG001</v>
      </c>
      <c r="D3" s="193" t="str">
        <f>'Core Indicators'!D3</f>
        <v>Afghanistan</v>
      </c>
      <c r="E3" s="193" t="str">
        <f>'Core Indicators'!E3</f>
        <v>AFG</v>
      </c>
      <c r="F3" s="35">
        <f>'Core Indicators'!O3</f>
        <v>652867</v>
      </c>
      <c r="G3" s="35">
        <f>'Core Indicators'!W3</f>
        <v>38042000</v>
      </c>
      <c r="H3" s="35">
        <f>'Core Indicators'!AE3</f>
        <v>38042000</v>
      </c>
      <c r="I3" s="35">
        <f>'Core Indicators'!AM3</f>
        <v>10826000</v>
      </c>
      <c r="J3" s="35" t="str">
        <f>'Core Indicators'!AU3</f>
        <v>x</v>
      </c>
      <c r="K3" s="35" t="str">
        <f>'Core Indicators'!BC3</f>
        <v>x</v>
      </c>
      <c r="L3" s="35">
        <f>'Core Indicators'!BK3</f>
        <v>30090</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0</v>
      </c>
      <c r="Z3" s="35">
        <f>'Core Indicators'!GI3</f>
        <v>3</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49999999999999" customHeight="1" x14ac:dyDescent="0.35">
      <c r="A4" s="192" t="str">
        <f>'Core Indicators'!A:A</f>
        <v>Nagorno-Karabakh Conflict in Armenia</v>
      </c>
      <c r="B4" s="192" t="str">
        <f>'Core Indicators'!B:B</f>
        <v>Conflict</v>
      </c>
      <c r="C4" s="192" t="str">
        <f>'Core Indicators'!C4</f>
        <v>ARM002</v>
      </c>
      <c r="D4" s="192" t="str">
        <f>'Core Indicators'!D4</f>
        <v>Armenia</v>
      </c>
      <c r="E4" s="192"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1</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193" t="str">
        <f>'Core Indicators'!A:A</f>
        <v>Nagorno-Karabakh conflict in Azerbaijan</v>
      </c>
      <c r="B5" s="193" t="str">
        <f>'Core Indicators'!B:B</f>
        <v>Conflict</v>
      </c>
      <c r="C5" s="193" t="str">
        <f>'Core Indicators'!C5</f>
        <v>AZE002</v>
      </c>
      <c r="D5" s="193" t="str">
        <f>'Core Indicators'!D5</f>
        <v>Azerbaijan</v>
      </c>
      <c r="E5" s="193"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0</v>
      </c>
      <c r="AA5" s="35">
        <f>'Core Indicators'!GQ5</f>
        <v>1</v>
      </c>
      <c r="AB5" s="35">
        <f>'Core Indicators'!GY5</f>
        <v>0</v>
      </c>
      <c r="AC5" s="35">
        <f>'Core Indicators'!HG5</f>
        <v>0</v>
      </c>
      <c r="AD5" s="35">
        <f>'Core Indicators'!HO5</f>
        <v>0</v>
      </c>
      <c r="AE5" s="35">
        <f>'Core Indicators'!HW5</f>
        <v>1</v>
      </c>
      <c r="AF5" s="35">
        <f>'Core Indicators'!IE5</f>
        <v>3</v>
      </c>
      <c r="AG5" s="35">
        <f>'Core Indicators'!IM5</f>
        <v>1</v>
      </c>
    </row>
    <row r="6" spans="1:33" s="37" customFormat="1" ht="20.149999999999999" customHeight="1" x14ac:dyDescent="0.35">
      <c r="A6" s="192" t="str">
        <f>'Core Indicators'!A:A</f>
        <v>Complex in Burundi</v>
      </c>
      <c r="B6" s="192" t="str">
        <f>'Core Indicators'!B:B</f>
        <v>Complex crisis</v>
      </c>
      <c r="C6" s="192" t="str">
        <f>'Core Indicators'!C6</f>
        <v>BDI001</v>
      </c>
      <c r="D6" s="192" t="str">
        <f>'Core Indicators'!D6</f>
        <v>Burundi</v>
      </c>
      <c r="E6" s="192"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0</v>
      </c>
      <c r="Z6" s="36">
        <f>'Core Indicators'!GI6</f>
        <v>2</v>
      </c>
      <c r="AA6" s="36">
        <f>'Core Indicators'!GQ6</f>
        <v>0</v>
      </c>
      <c r="AB6" s="36">
        <f>'Core Indicators'!GY6</f>
        <v>0</v>
      </c>
      <c r="AC6" s="36">
        <f>'Core Indicators'!HG6</f>
        <v>0</v>
      </c>
      <c r="AD6" s="36">
        <f>'Core Indicators'!HO6</f>
        <v>0</v>
      </c>
      <c r="AE6" s="36">
        <f>'Core Indicators'!HW6</f>
        <v>0</v>
      </c>
      <c r="AF6" s="36">
        <f>'Core Indicators'!IE6</f>
        <v>0</v>
      </c>
      <c r="AG6" s="36">
        <f>'Core Indicators'!IM6</f>
        <v>3</v>
      </c>
    </row>
    <row r="7" spans="1:33" s="37" customFormat="1" ht="20.149999999999999" customHeight="1" x14ac:dyDescent="0.35">
      <c r="A7" s="193" t="str">
        <f>'Core Indicators'!A:A</f>
        <v>Conflict in Burkina Faso</v>
      </c>
      <c r="B7" s="193" t="str">
        <f>'Core Indicators'!B:B</f>
        <v>Conflict</v>
      </c>
      <c r="C7" s="193" t="str">
        <f>'Core Indicators'!C7</f>
        <v>BFA002</v>
      </c>
      <c r="D7" s="193" t="str">
        <f>'Core Indicators'!D7</f>
        <v>Burkina Faso</v>
      </c>
      <c r="E7" s="193" t="str">
        <f>'Core Indicators'!E7</f>
        <v>BFA</v>
      </c>
      <c r="F7" s="35">
        <f>'Core Indicators'!O7</f>
        <v>166445</v>
      </c>
      <c r="G7" s="35">
        <f>'Core Indicators'!W7</f>
        <v>3523000</v>
      </c>
      <c r="H7" s="35">
        <f>'Core Indicators'!AE7</f>
        <v>3442000</v>
      </c>
      <c r="I7" s="35">
        <f>'Core Indicators'!AM7</f>
        <v>1442000</v>
      </c>
      <c r="J7" s="35" t="str">
        <f>'Core Indicators'!AU7</f>
        <v>x</v>
      </c>
      <c r="K7" s="35" t="str">
        <f>'Core Indicators'!BC7</f>
        <v>x</v>
      </c>
      <c r="L7" s="35">
        <f>'Core Indicators'!BK7</f>
        <v>1341</v>
      </c>
      <c r="M7" s="35" t="str">
        <f>'Core Indicators'!BS7</f>
        <v>x</v>
      </c>
      <c r="N7" s="35" t="str">
        <f>'Core Indicators'!CA7</f>
        <v>x</v>
      </c>
      <c r="O7" s="35" t="e">
        <f>'Core Indicators'!CI7</f>
        <v>#N/A</v>
      </c>
      <c r="P7" s="35" t="str">
        <f>'Core Indicators'!CQ7</f>
        <v>x</v>
      </c>
      <c r="Q7" s="35">
        <f>'Core Indicators'!DG7</f>
        <v>81000</v>
      </c>
      <c r="R7" s="35">
        <f>'Core Indicators'!DO7</f>
        <v>2000000</v>
      </c>
      <c r="S7" s="35">
        <f>'Core Indicators'!DW7</f>
        <v>983000</v>
      </c>
      <c r="T7" s="35">
        <f>'Core Indicators'!EE7</f>
        <v>175000</v>
      </c>
      <c r="U7" s="35">
        <f>'Core Indicators'!EM7</f>
        <v>284000</v>
      </c>
      <c r="V7" s="35">
        <f>'Core Indicators'!FC7</f>
        <v>4</v>
      </c>
      <c r="W7" s="35" t="str">
        <f>'Core Indicators'!FK7</f>
        <v>x</v>
      </c>
      <c r="X7" s="35" t="str">
        <f>'Core Indicators'!FS7</f>
        <v>x</v>
      </c>
      <c r="Y7" s="35">
        <f>'Core Indicators'!GA7</f>
        <v>0</v>
      </c>
      <c r="Z7" s="35">
        <f>'Core Indicators'!GI7</f>
        <v>2</v>
      </c>
      <c r="AA7" s="35">
        <f>'Core Indicators'!GQ7</f>
        <v>2</v>
      </c>
      <c r="AB7" s="35">
        <f>'Core Indicators'!GY7</f>
        <v>0</v>
      </c>
      <c r="AC7" s="35">
        <f>'Core Indicators'!HG7</f>
        <v>0</v>
      </c>
      <c r="AD7" s="35">
        <f>'Core Indicators'!HO7</f>
        <v>3</v>
      </c>
      <c r="AE7" s="35">
        <f>'Core Indicators'!HW7</f>
        <v>2</v>
      </c>
      <c r="AF7" s="35">
        <f>'Core Indicators'!IE7</f>
        <v>0</v>
      </c>
      <c r="AG7" s="35">
        <f>'Core Indicators'!IM7</f>
        <v>3</v>
      </c>
    </row>
    <row r="8" spans="1:33" s="37" customFormat="1" ht="20.149999999999999" customHeight="1" x14ac:dyDescent="0.35">
      <c r="A8" s="192" t="str">
        <f>'Core Indicators'!A:A</f>
        <v>Rohingya refugee crisis</v>
      </c>
      <c r="B8" s="192" t="str">
        <f>'Core Indicators'!B:B</f>
        <v>International displacement</v>
      </c>
      <c r="C8" s="192" t="str">
        <f>'Core Indicators'!C8</f>
        <v>BGD002</v>
      </c>
      <c r="D8" s="192" t="str">
        <f>'Core Indicators'!D8</f>
        <v>Bangladesh</v>
      </c>
      <c r="E8" s="192"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t="str">
        <f>'Core Indicators'!BK8</f>
        <v>x</v>
      </c>
      <c r="M8" s="36" t="str">
        <f>'Core Indicators'!BS8</f>
        <v>x</v>
      </c>
      <c r="N8" s="36" t="str">
        <f>'Core Indicators'!CA8</f>
        <v>x</v>
      </c>
      <c r="O8" s="36" t="e">
        <f>'Core Indicators'!CI8</f>
        <v>#N/A</v>
      </c>
      <c r="P8" s="36" t="str">
        <f>'Core Indicators'!CQ8</f>
        <v>x</v>
      </c>
      <c r="Q8" s="36">
        <f>'Core Indicators'!DG8</f>
        <v>0</v>
      </c>
      <c r="R8" s="36">
        <f>'Core Indicators'!DO8</f>
        <v>0</v>
      </c>
      <c r="S8" s="36">
        <f>'Core Indicators'!DW8</f>
        <v>1356000</v>
      </c>
      <c r="T8" s="36">
        <f>'Core Indicators'!EE8</f>
        <v>0</v>
      </c>
      <c r="U8" s="36">
        <f>'Core Indicators'!EM8</f>
        <v>0</v>
      </c>
      <c r="V8" s="36">
        <f>'Core Indicators'!FC8</f>
        <v>3</v>
      </c>
      <c r="W8" s="36">
        <f>'Core Indicators'!FK8</f>
        <v>0</v>
      </c>
      <c r="X8" s="36">
        <f>'Core Indicators'!FS8</f>
        <v>0</v>
      </c>
      <c r="Y8" s="36">
        <f>'Core Indicators'!GA8</f>
        <v>2</v>
      </c>
      <c r="Z8" s="36">
        <f>'Core Indicators'!GI8</f>
        <v>2</v>
      </c>
      <c r="AA8" s="36">
        <f>'Core Indicators'!GQ8</f>
        <v>2</v>
      </c>
      <c r="AB8" s="36">
        <f>'Core Indicators'!GY8</f>
        <v>0</v>
      </c>
      <c r="AC8" s="36">
        <f>'Core Indicators'!HG8</f>
        <v>2</v>
      </c>
      <c r="AD8" s="36">
        <f>'Core Indicators'!HO8</f>
        <v>3</v>
      </c>
      <c r="AE8" s="36">
        <f>'Core Indicators'!HW8</f>
        <v>0</v>
      </c>
      <c r="AF8" s="36">
        <f>'Core Indicators'!IE8</f>
        <v>0</v>
      </c>
      <c r="AG8" s="36">
        <f>'Core Indicators'!IM8</f>
        <v>2</v>
      </c>
    </row>
    <row r="9" spans="1:33" s="37" customFormat="1" ht="20.149999999999999" customHeight="1" x14ac:dyDescent="0.35">
      <c r="A9" s="193" t="str">
        <f>'Core Indicators'!A:A</f>
        <v>Venezuela displacement in Brazil</v>
      </c>
      <c r="B9" s="193" t="str">
        <f>'Core Indicators'!B:B</f>
        <v>International displacement</v>
      </c>
      <c r="C9" s="193" t="str">
        <f>'Core Indicators'!C9</f>
        <v>BRA002</v>
      </c>
      <c r="D9" s="193" t="str">
        <f>'Core Indicators'!D9</f>
        <v>Brazil</v>
      </c>
      <c r="E9" s="193" t="str">
        <f>'Core Indicators'!E9</f>
        <v>BRA</v>
      </c>
      <c r="F9" s="35">
        <f>'Core Indicators'!O9</f>
        <v>224274</v>
      </c>
      <c r="G9" s="35">
        <f>'Core Indicators'!W9</f>
        <v>653000</v>
      </c>
      <c r="H9" s="35">
        <f>'Core Indicators'!AE9</f>
        <v>381000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272000</v>
      </c>
      <c r="R9" s="35">
        <f>'Core Indicators'!DO9</f>
        <v>2000</v>
      </c>
      <c r="S9" s="35">
        <f>'Core Indicators'!DW9</f>
        <v>379000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1</v>
      </c>
      <c r="AB9" s="35">
        <f>'Core Indicators'!GY9</f>
        <v>0</v>
      </c>
      <c r="AC9" s="35">
        <f>'Core Indicators'!HG9</f>
        <v>0</v>
      </c>
      <c r="AD9" s="35">
        <f>'Core Indicators'!HO9</f>
        <v>2</v>
      </c>
      <c r="AE9" s="35">
        <f>'Core Indicators'!HW9</f>
        <v>1</v>
      </c>
      <c r="AF9" s="35">
        <f>'Core Indicators'!IE9</f>
        <v>0</v>
      </c>
      <c r="AG9" s="35">
        <f>'Core Indicators'!IM9</f>
        <v>1</v>
      </c>
    </row>
    <row r="10" spans="1:33" s="37" customFormat="1" ht="20.149999999999999" customHeight="1" x14ac:dyDescent="0.35">
      <c r="A10" s="192" t="str">
        <f>'Core Indicators'!A:A</f>
        <v>Complex crisis in CAR</v>
      </c>
      <c r="B10" s="192" t="str">
        <f>'Core Indicators'!B:B</f>
        <v>Complex crisis</v>
      </c>
      <c r="C10" s="192" t="str">
        <f>'Core Indicators'!C10</f>
        <v>CAF001</v>
      </c>
      <c r="D10" s="192" t="str">
        <f>'Core Indicators'!D10</f>
        <v>CAR</v>
      </c>
      <c r="E10" s="192" t="str">
        <f>'Core Indicators'!E10</f>
        <v>CAF</v>
      </c>
      <c r="F10" s="36">
        <f>'Core Indicators'!O10</f>
        <v>623000</v>
      </c>
      <c r="G10" s="36">
        <f>'Core Indicators'!W10</f>
        <v>4900000</v>
      </c>
      <c r="H10" s="36">
        <f>'Core Indicators'!AE10</f>
        <v>4900000</v>
      </c>
      <c r="I10" s="36">
        <f>'Core Indicators'!AM10</f>
        <v>1557000</v>
      </c>
      <c r="J10" s="36" t="str">
        <f>'Core Indicators'!AU10</f>
        <v>x</v>
      </c>
      <c r="K10" s="36" t="str">
        <f>'Core Indicators'!BC10</f>
        <v>x</v>
      </c>
      <c r="L10" s="36">
        <f>'Core Indicators'!BK10</f>
        <v>708</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1</v>
      </c>
      <c r="Z10" s="36">
        <f>'Core Indicators'!GI10</f>
        <v>3</v>
      </c>
      <c r="AA10" s="36">
        <f>'Core Indicators'!GQ10</f>
        <v>2</v>
      </c>
      <c r="AB10" s="36">
        <f>'Core Indicators'!GY10</f>
        <v>2</v>
      </c>
      <c r="AC10" s="36">
        <f>'Core Indicators'!HG10</f>
        <v>0</v>
      </c>
      <c r="AD10" s="36">
        <f>'Core Indicators'!HO10</f>
        <v>3</v>
      </c>
      <c r="AE10" s="36">
        <f>'Core Indicators'!HW10</f>
        <v>3</v>
      </c>
      <c r="AF10" s="36">
        <f>'Core Indicators'!IE10</f>
        <v>0</v>
      </c>
      <c r="AG10" s="36">
        <f>'Core Indicators'!IM10</f>
        <v>3</v>
      </c>
    </row>
    <row r="11" spans="1:33" s="37" customFormat="1" ht="20.149999999999999" customHeight="1" x14ac:dyDescent="0.35">
      <c r="A11" s="193" t="str">
        <f>'Core Indicators'!A:A</f>
        <v>Multiple crises in Cameroon</v>
      </c>
      <c r="B11" s="193" t="str">
        <f>'Core Indicators'!B:B</f>
        <v>Multiple crises country</v>
      </c>
      <c r="C11" s="193" t="str">
        <f>'Core Indicators'!C11</f>
        <v>CMR001</v>
      </c>
      <c r="D11" s="193" t="str">
        <f>'Core Indicators'!D11</f>
        <v>Cameroon</v>
      </c>
      <c r="E11" s="193" t="str">
        <f>'Core Indicators'!E11</f>
        <v>CMR</v>
      </c>
      <c r="F11" s="35">
        <f>'Core Indicators'!O11</f>
        <v>440640</v>
      </c>
      <c r="G11" s="35">
        <f>'Core Indicators'!W11</f>
        <v>25876000</v>
      </c>
      <c r="H11" s="35">
        <f>'Core Indicators'!AE11</f>
        <v>4343000</v>
      </c>
      <c r="I11" s="35">
        <f>'Core Indicators'!AM11</f>
        <v>2009000</v>
      </c>
      <c r="J11" s="35">
        <f>'Core Indicators'!AU11</f>
        <v>150</v>
      </c>
      <c r="K11" s="35" t="str">
        <f>'Core Indicators'!BC11</f>
        <v>x</v>
      </c>
      <c r="L11" s="35">
        <f>'Core Indicators'!BK11</f>
        <v>670</v>
      </c>
      <c r="M11" s="35" t="str">
        <f>'Core Indicators'!BS11</f>
        <v>x</v>
      </c>
      <c r="N11" s="35" t="str">
        <f>'Core Indicators'!CA11</f>
        <v>x</v>
      </c>
      <c r="O11" s="35" t="e">
        <f>'Core Indicators'!CI11</f>
        <v>#N/A</v>
      </c>
      <c r="P11" s="35" t="str">
        <f>'Core Indicators'!CQ11</f>
        <v>x</v>
      </c>
      <c r="Q11" s="35">
        <f>'Core Indicators'!DG11</f>
        <v>21533000</v>
      </c>
      <c r="R11" s="35">
        <f>'Core Indicators'!DO11</f>
        <v>343000</v>
      </c>
      <c r="S11" s="35">
        <f>'Core Indicators'!DW11</f>
        <v>2000000</v>
      </c>
      <c r="T11" s="35">
        <f>'Core Indicators'!EE11</f>
        <v>2000000</v>
      </c>
      <c r="U11" s="35">
        <f>'Core Indicators'!EM11</f>
        <v>0</v>
      </c>
      <c r="V11" s="35">
        <f>'Core Indicators'!FC11</f>
        <v>5</v>
      </c>
      <c r="W11" s="35" t="str">
        <f>'Core Indicators'!FK11</f>
        <v>x</v>
      </c>
      <c r="X11" s="35" t="str">
        <f>'Core Indicators'!FS11</f>
        <v>x</v>
      </c>
      <c r="Y11" s="35">
        <f>'Core Indicators'!GA11</f>
        <v>1</v>
      </c>
      <c r="Z11" s="35">
        <f>'Core Indicators'!GI11</f>
        <v>3</v>
      </c>
      <c r="AA11" s="35">
        <f>'Core Indicators'!GQ11</f>
        <v>3</v>
      </c>
      <c r="AB11" s="35">
        <f>'Core Indicators'!GY11</f>
        <v>0</v>
      </c>
      <c r="AC11" s="35">
        <f>'Core Indicators'!HG11</f>
        <v>2</v>
      </c>
      <c r="AD11" s="35">
        <f>'Core Indicators'!HO11</f>
        <v>3</v>
      </c>
      <c r="AE11" s="35">
        <f>'Core Indicators'!HW11</f>
        <v>3</v>
      </c>
      <c r="AF11" s="35">
        <f>'Core Indicators'!IE11</f>
        <v>1</v>
      </c>
      <c r="AG11" s="35">
        <f>'Core Indicators'!IM11</f>
        <v>3</v>
      </c>
    </row>
    <row r="12" spans="1:33" s="37" customFormat="1" ht="20.149999999999999" customHeight="1" x14ac:dyDescent="0.35">
      <c r="A12" s="192" t="str">
        <f>'Core Indicators'!A:A</f>
        <v>Boko Haram in Cameroon</v>
      </c>
      <c r="B12" s="192" t="str">
        <f>'Core Indicators'!B:B</f>
        <v>Conflict</v>
      </c>
      <c r="C12" s="192" t="str">
        <f>'Core Indicators'!C12</f>
        <v>CMR002</v>
      </c>
      <c r="D12" s="192" t="str">
        <f>'Core Indicators'!D12</f>
        <v>Cameroon</v>
      </c>
      <c r="E12" s="192" t="str">
        <f>'Core Indicators'!E12</f>
        <v>CMR</v>
      </c>
      <c r="F12" s="36">
        <f>'Core Indicators'!O12</f>
        <v>34263</v>
      </c>
      <c r="G12" s="36">
        <f>'Core Indicators'!W12</f>
        <v>3112000</v>
      </c>
      <c r="H12" s="36">
        <f>'Core Indicators'!AE12</f>
        <v>1200000</v>
      </c>
      <c r="I12" s="36">
        <f>'Core Indicators'!AM12</f>
        <v>580000</v>
      </c>
      <c r="J12" s="36" t="str">
        <f>'Core Indicators'!AU12</f>
        <v>x</v>
      </c>
      <c r="K12" s="36" t="str">
        <f>'Core Indicators'!BC12</f>
        <v>x</v>
      </c>
      <c r="L12" s="36">
        <f>'Core Indicators'!BK12</f>
        <v>212</v>
      </c>
      <c r="M12" s="36" t="str">
        <f>'Core Indicators'!BS12</f>
        <v>x</v>
      </c>
      <c r="N12" s="36" t="str">
        <f>'Core Indicators'!CA12</f>
        <v>x</v>
      </c>
      <c r="O12" s="36" t="e">
        <f>'Core Indicators'!CI12</f>
        <v>#N/A</v>
      </c>
      <c r="P12" s="36">
        <f>'Core Indicators'!CQ12</f>
        <v>5.2</v>
      </c>
      <c r="Q12" s="36">
        <f>'Core Indicators'!DG12</f>
        <v>1912000</v>
      </c>
      <c r="R12" s="36">
        <f>'Core Indicators'!DO12</f>
        <v>0</v>
      </c>
      <c r="S12" s="36">
        <f>'Core Indicators'!DW12</f>
        <v>917000</v>
      </c>
      <c r="T12" s="36">
        <f>'Core Indicators'!EE12</f>
        <v>284000</v>
      </c>
      <c r="U12" s="36">
        <f>'Core Indicators'!EM12</f>
        <v>0</v>
      </c>
      <c r="V12" s="36">
        <f>'Core Indicators'!FC12</f>
        <v>5</v>
      </c>
      <c r="W12" s="36" t="str">
        <f>'Core Indicators'!FK12</f>
        <v>x</v>
      </c>
      <c r="X12" s="36" t="str">
        <f>'Core Indicators'!FS12</f>
        <v>x</v>
      </c>
      <c r="Y12" s="36">
        <f>'Core Indicators'!GA12</f>
        <v>1</v>
      </c>
      <c r="Z12" s="36">
        <f>'Core Indicators'!GI12</f>
        <v>2</v>
      </c>
      <c r="AA12" s="36">
        <f>'Core Indicators'!GQ12</f>
        <v>1</v>
      </c>
      <c r="AB12" s="36">
        <f>'Core Indicators'!GY12</f>
        <v>0</v>
      </c>
      <c r="AC12" s="36">
        <f>'Core Indicators'!HG12</f>
        <v>0</v>
      </c>
      <c r="AD12" s="36">
        <f>'Core Indicators'!HO12</f>
        <v>3</v>
      </c>
      <c r="AE12" s="36">
        <f>'Core Indicators'!HW12</f>
        <v>2</v>
      </c>
      <c r="AF12" s="36">
        <f>'Core Indicators'!IE12</f>
        <v>0</v>
      </c>
      <c r="AG12" s="36">
        <f>'Core Indicators'!IM12</f>
        <v>3</v>
      </c>
    </row>
    <row r="13" spans="1:33" s="37" customFormat="1" ht="20.149999999999999" customHeight="1" x14ac:dyDescent="0.35">
      <c r="A13" s="193" t="str">
        <f>'Core Indicators'!A:A</f>
        <v>Anglophone Crisis in Cameroon</v>
      </c>
      <c r="B13" s="193" t="str">
        <f>'Core Indicators'!B:B</f>
        <v>Conflict</v>
      </c>
      <c r="C13" s="193" t="str">
        <f>'Core Indicators'!C13</f>
        <v>CMR003</v>
      </c>
      <c r="D13" s="193" t="str">
        <f>'Core Indicators'!D13</f>
        <v>Cameroon</v>
      </c>
      <c r="E13" s="193" t="str">
        <f>'Core Indicators'!E13</f>
        <v>CMR</v>
      </c>
      <c r="F13" s="35">
        <f>'Core Indicators'!O13</f>
        <v>76850</v>
      </c>
      <c r="G13" s="35">
        <f>'Core Indicators'!W13</f>
        <v>4476000</v>
      </c>
      <c r="H13" s="35">
        <f>'Core Indicators'!AE13</f>
        <v>2449000</v>
      </c>
      <c r="I13" s="35">
        <f>'Core Indicators'!AM13</f>
        <v>1117000</v>
      </c>
      <c r="J13" s="35" t="str">
        <f>'Core Indicators'!AU13</f>
        <v>x</v>
      </c>
      <c r="K13" s="35" t="str">
        <f>'Core Indicators'!BC13</f>
        <v>x</v>
      </c>
      <c r="L13" s="35">
        <f>'Core Indicators'!BK13</f>
        <v>286</v>
      </c>
      <c r="M13" s="35" t="str">
        <f>'Core Indicators'!BS13</f>
        <v>x</v>
      </c>
      <c r="N13" s="35" t="str">
        <f>'Core Indicators'!CA13</f>
        <v>x</v>
      </c>
      <c r="O13" s="35" t="e">
        <f>'Core Indicators'!CI13</f>
        <v>#N/A</v>
      </c>
      <c r="P13" s="35" t="str">
        <f>'Core Indicators'!CQ13</f>
        <v>x</v>
      </c>
      <c r="Q13" s="35">
        <f>'Core Indicators'!DG13</f>
        <v>2027000</v>
      </c>
      <c r="R13" s="35">
        <f>'Core Indicators'!DO13</f>
        <v>1489000</v>
      </c>
      <c r="S13" s="35">
        <f>'Core Indicators'!DW13</f>
        <v>882000</v>
      </c>
      <c r="T13" s="35">
        <f>'Core Indicators'!EE13</f>
        <v>78000</v>
      </c>
      <c r="U13" s="35">
        <f>'Core Indicators'!EM13</f>
        <v>0</v>
      </c>
      <c r="V13" s="35">
        <f>'Core Indicators'!FC13</f>
        <v>4</v>
      </c>
      <c r="W13" s="35" t="str">
        <f>'Core Indicators'!FK13</f>
        <v>x</v>
      </c>
      <c r="X13" s="35">
        <f>'Core Indicators'!FS13</f>
        <v>377500</v>
      </c>
      <c r="Y13" s="35">
        <f>'Core Indicators'!GA13</f>
        <v>1</v>
      </c>
      <c r="Z13" s="35">
        <f>'Core Indicators'!GI13</f>
        <v>3</v>
      </c>
      <c r="AA13" s="35">
        <f>'Core Indicators'!GQ13</f>
        <v>3</v>
      </c>
      <c r="AB13" s="35">
        <f>'Core Indicators'!GY13</f>
        <v>0</v>
      </c>
      <c r="AC13" s="35">
        <f>'Core Indicators'!HG13</f>
        <v>2</v>
      </c>
      <c r="AD13" s="35">
        <f>'Core Indicators'!HO13</f>
        <v>3</v>
      </c>
      <c r="AE13" s="35">
        <f>'Core Indicators'!HW13</f>
        <v>3</v>
      </c>
      <c r="AF13" s="35">
        <f>'Core Indicators'!IE13</f>
        <v>0</v>
      </c>
      <c r="AG13" s="35">
        <f>'Core Indicators'!IM13</f>
        <v>3</v>
      </c>
    </row>
    <row r="14" spans="1:33" s="37" customFormat="1" ht="20.149999999999999" customHeight="1" x14ac:dyDescent="0.35">
      <c r="A14" s="192" t="str">
        <f>'Core Indicators'!A:A</f>
        <v>CAR refugees in Cameroon</v>
      </c>
      <c r="B14" s="192" t="str">
        <f>'Core Indicators'!B:B</f>
        <v>International displacement</v>
      </c>
      <c r="C14" s="192" t="str">
        <f>'Core Indicators'!C14</f>
        <v>CMR004</v>
      </c>
      <c r="D14" s="192" t="str">
        <f>'Core Indicators'!D14</f>
        <v>Cameroon</v>
      </c>
      <c r="E14" s="192" t="str">
        <f>'Core Indicators'!E14</f>
        <v>CMR</v>
      </c>
      <c r="F14" s="36">
        <f>'Core Indicators'!O14</f>
        <v>172703</v>
      </c>
      <c r="G14" s="36">
        <f>'Core Indicators'!W14</f>
        <v>1565000</v>
      </c>
      <c r="H14" s="36">
        <f>'Core Indicators'!AE14</f>
        <v>316000</v>
      </c>
      <c r="I14" s="36">
        <f>'Core Indicators'!AM14</f>
        <v>320000</v>
      </c>
      <c r="J14" s="36">
        <f>'Core Indicators'!AU14</f>
        <v>0</v>
      </c>
      <c r="K14" s="36" t="str">
        <f>'Core Indicators'!BC14</f>
        <v>x</v>
      </c>
      <c r="L14" s="36" t="str">
        <f>'Core Indicators'!BK14</f>
        <v>x</v>
      </c>
      <c r="M14" s="36">
        <f>'Core Indicators'!BS14</f>
        <v>0</v>
      </c>
      <c r="N14" s="36">
        <f>'Core Indicators'!CA14</f>
        <v>0</v>
      </c>
      <c r="O14" s="36" t="e">
        <f>'Core Indicators'!CI14</f>
        <v>#N/A</v>
      </c>
      <c r="P14" s="36" t="str">
        <f>'Core Indicators'!CQ14</f>
        <v>x</v>
      </c>
      <c r="Q14" s="36">
        <f>'Core Indicators'!DG14</f>
        <v>1249000</v>
      </c>
      <c r="R14" s="36">
        <f>'Core Indicators'!DO14</f>
        <v>0</v>
      </c>
      <c r="S14" s="36">
        <f>'Core Indicators'!DW14</f>
        <v>316000</v>
      </c>
      <c r="T14" s="36">
        <f>'Core Indicators'!EE14</f>
        <v>0</v>
      </c>
      <c r="U14" s="36">
        <f>'Core Indicators'!EM14</f>
        <v>0</v>
      </c>
      <c r="V14" s="36">
        <f>'Core Indicators'!FC14</f>
        <v>3</v>
      </c>
      <c r="W14" s="36" t="str">
        <f>'Core Indicators'!FK14</f>
        <v>x</v>
      </c>
      <c r="X14" s="36" t="str">
        <f>'Core Indicators'!FS14</f>
        <v>x</v>
      </c>
      <c r="Y14" s="36">
        <f>'Core Indicators'!GA14</f>
        <v>1</v>
      </c>
      <c r="Z14" s="36">
        <f>'Core Indicators'!GI14</f>
        <v>2</v>
      </c>
      <c r="AA14" s="36">
        <f>'Core Indicators'!GQ14</f>
        <v>0</v>
      </c>
      <c r="AB14" s="36">
        <f>'Core Indicators'!GY14</f>
        <v>0</v>
      </c>
      <c r="AC14" s="36">
        <f>'Core Indicators'!HG14</f>
        <v>0</v>
      </c>
      <c r="AD14" s="36">
        <f>'Core Indicators'!HO14</f>
        <v>2</v>
      </c>
      <c r="AE14" s="36">
        <f>'Core Indicators'!HW14</f>
        <v>0</v>
      </c>
      <c r="AF14" s="36">
        <f>'Core Indicators'!IE14</f>
        <v>1</v>
      </c>
      <c r="AG14" s="36">
        <f>'Core Indicators'!IM14</f>
        <v>1</v>
      </c>
    </row>
    <row r="15" spans="1:33" s="37" customFormat="1" ht="20.149999999999999" customHeight="1" x14ac:dyDescent="0.35">
      <c r="A15" s="193" t="str">
        <f>'Core Indicators'!A:A</f>
        <v>Complex crisis in DRC</v>
      </c>
      <c r="B15" s="193" t="str">
        <f>'Core Indicators'!B:B</f>
        <v>Complex crisis</v>
      </c>
      <c r="C15" s="193" t="str">
        <f>'Core Indicators'!C15</f>
        <v>COD001</v>
      </c>
      <c r="D15" s="193" t="str">
        <f>'Core Indicators'!D15</f>
        <v>DRC</v>
      </c>
      <c r="E15" s="193" t="str">
        <f>'Core Indicators'!E15</f>
        <v>COD</v>
      </c>
      <c r="F15" s="35">
        <f>'Core Indicators'!O15</f>
        <v>2267048</v>
      </c>
      <c r="G15" s="35">
        <f>'Core Indicators'!W15</f>
        <v>102743000</v>
      </c>
      <c r="H15" s="35">
        <f>'Core Indicators'!AE15</f>
        <v>49870000</v>
      </c>
      <c r="I15" s="35">
        <f>'Core Indicators'!AM15</f>
        <v>9830000</v>
      </c>
      <c r="J15" s="35" t="str">
        <f>'Core Indicators'!AU15</f>
        <v>x</v>
      </c>
      <c r="K15" s="35" t="str">
        <f>'Core Indicators'!BC15</f>
        <v>x</v>
      </c>
      <c r="L15" s="35">
        <f>'Core Indicators'!BK15</f>
        <v>2464</v>
      </c>
      <c r="M15" s="35" t="str">
        <f>'Core Indicators'!BS15</f>
        <v>x</v>
      </c>
      <c r="N15" s="35" t="str">
        <f>'Core Indicators'!CA15</f>
        <v>x</v>
      </c>
      <c r="O15" s="35" t="e">
        <f>'Core Indicators'!CI15</f>
        <v>#N/A</v>
      </c>
      <c r="P15" s="35">
        <f>'Core Indicators'!CQ15</f>
        <v>1700</v>
      </c>
      <c r="Q15" s="35">
        <f>'Core Indicators'!DG15</f>
        <v>52920000</v>
      </c>
      <c r="R15" s="35">
        <f>'Core Indicators'!DO15</f>
        <v>30270000</v>
      </c>
      <c r="S15" s="35">
        <f>'Core Indicators'!DW15</f>
        <v>14112000</v>
      </c>
      <c r="T15" s="35">
        <f>'Core Indicators'!EE15</f>
        <v>4704000</v>
      </c>
      <c r="U15" s="35">
        <f>'Core Indicators'!EM15</f>
        <v>784000</v>
      </c>
      <c r="V15" s="35">
        <f>'Core Indicators'!FC15</f>
        <v>5</v>
      </c>
      <c r="W15" s="35" t="str">
        <f>'Core Indicators'!FK15</f>
        <v>x</v>
      </c>
      <c r="X15" s="35" t="str">
        <f>'Core Indicators'!FS15</f>
        <v>x</v>
      </c>
      <c r="Y15" s="35">
        <f>'Core Indicators'!GA15</f>
        <v>1</v>
      </c>
      <c r="Z15" s="35">
        <f>'Core Indicators'!GI15</f>
        <v>3</v>
      </c>
      <c r="AA15" s="35">
        <f>'Core Indicators'!GQ15</f>
        <v>2</v>
      </c>
      <c r="AB15" s="35">
        <f>'Core Indicators'!GY15</f>
        <v>2</v>
      </c>
      <c r="AC15" s="35">
        <f>'Core Indicators'!HG15</f>
        <v>2</v>
      </c>
      <c r="AD15" s="35">
        <f>'Core Indicators'!HO15</f>
        <v>2</v>
      </c>
      <c r="AE15" s="35">
        <f>'Core Indicators'!HW15</f>
        <v>3</v>
      </c>
      <c r="AF15" s="35">
        <f>'Core Indicators'!IE15</f>
        <v>1</v>
      </c>
      <c r="AG15" s="35">
        <f>'Core Indicators'!IM15</f>
        <v>3</v>
      </c>
    </row>
    <row r="16" spans="1:33" s="37" customFormat="1" ht="20.149999999999999" customHeight="1" x14ac:dyDescent="0.35">
      <c r="A16" s="192" t="str">
        <f>'Core Indicators'!A:A</f>
        <v>Complex crisis in Congo</v>
      </c>
      <c r="B16" s="192" t="str">
        <f>'Core Indicators'!B:B</f>
        <v>Complex crisis</v>
      </c>
      <c r="C16" s="192" t="str">
        <f>'Core Indicators'!C16</f>
        <v>COG001</v>
      </c>
      <c r="D16" s="192" t="str">
        <f>'Core Indicators'!D16</f>
        <v>Congo</v>
      </c>
      <c r="E16" s="192" t="str">
        <f>'Core Indicators'!E16</f>
        <v>COG</v>
      </c>
      <c r="F16" s="36">
        <f>'Core Indicators'!O16</f>
        <v>341500</v>
      </c>
      <c r="G16" s="36">
        <f>'Core Indicators'!W16</f>
        <v>5599000</v>
      </c>
      <c r="H16" s="36">
        <f>'Core Indicators'!AE16</f>
        <v>1200000</v>
      </c>
      <c r="I16" s="36">
        <f>'Core Indicators'!AM16</f>
        <v>295000</v>
      </c>
      <c r="J16" s="36" t="str">
        <f>'Core Indicators'!AU16</f>
        <v>x</v>
      </c>
      <c r="K16" s="36" t="str">
        <f>'Core Indicators'!BC16</f>
        <v>x</v>
      </c>
      <c r="L16" s="36" t="str">
        <f>'Core Indicators'!BK16</f>
        <v>x</v>
      </c>
      <c r="M16" s="36" t="str">
        <f>'Core Indicators'!BS16</f>
        <v>x</v>
      </c>
      <c r="N16" s="36" t="str">
        <f>'Core Indicators'!CA16</f>
        <v>x</v>
      </c>
      <c r="O16" s="36" t="e">
        <f>'Core Indicators'!CI16</f>
        <v>#N/A</v>
      </c>
      <c r="P16" s="36" t="str">
        <f>'Core Indicators'!CQ16</f>
        <v>x</v>
      </c>
      <c r="Q16" s="36">
        <f>'Core Indicators'!DG16</f>
        <v>4399000</v>
      </c>
      <c r="R16" s="36">
        <f>'Core Indicators'!DO16</f>
        <v>0</v>
      </c>
      <c r="S16" s="36">
        <f>'Core Indicators'!DW16</f>
        <v>1200000</v>
      </c>
      <c r="T16" s="36">
        <f>'Core Indicators'!EE16</f>
        <v>0</v>
      </c>
      <c r="U16" s="36">
        <f>'Core Indicators'!EM16</f>
        <v>0</v>
      </c>
      <c r="V16" s="36">
        <f>'Core Indicators'!FC16</f>
        <v>5</v>
      </c>
      <c r="W16" s="36" t="str">
        <f>'Core Indicators'!FK16</f>
        <v>x</v>
      </c>
      <c r="X16" s="36" t="str">
        <f>'Core Indicators'!FS16</f>
        <v>x</v>
      </c>
      <c r="Y16" s="36">
        <f>'Core Indicators'!GA16</f>
        <v>1</v>
      </c>
      <c r="Z16" s="36">
        <f>'Core Indicators'!GI16</f>
        <v>0</v>
      </c>
      <c r="AA16" s="36">
        <f>'Core Indicators'!GQ16</f>
        <v>0</v>
      </c>
      <c r="AB16" s="36">
        <f>'Core Indicators'!GY16</f>
        <v>0</v>
      </c>
      <c r="AC16" s="36">
        <f>'Core Indicators'!HG16</f>
        <v>0</v>
      </c>
      <c r="AD16" s="36">
        <f>'Core Indicators'!HO16</f>
        <v>2</v>
      </c>
      <c r="AE16" s="36">
        <f>'Core Indicators'!HW16</f>
        <v>0</v>
      </c>
      <c r="AF16" s="36">
        <f>'Core Indicators'!IE16</f>
        <v>0</v>
      </c>
      <c r="AG16" s="36">
        <f>'Core Indicators'!IM16</f>
        <v>3</v>
      </c>
    </row>
    <row r="17" spans="1:33" s="37" customFormat="1" ht="20.149999999999999" customHeight="1" x14ac:dyDescent="0.35">
      <c r="A17" s="193" t="str">
        <f>'Core Indicators'!A:A</f>
        <v>Complex crisis in Colombia</v>
      </c>
      <c r="B17" s="193" t="str">
        <f>'Core Indicators'!B:B</f>
        <v>Complex crisis</v>
      </c>
      <c r="C17" s="193" t="str">
        <f>'Core Indicators'!C17</f>
        <v>COL001</v>
      </c>
      <c r="D17" s="193" t="str">
        <f>'Core Indicators'!D17</f>
        <v>Colombia</v>
      </c>
      <c r="E17" s="193" t="str">
        <f>'Core Indicators'!E17</f>
        <v>COL</v>
      </c>
      <c r="F17" s="35">
        <f>'Core Indicators'!O17</f>
        <v>1109500</v>
      </c>
      <c r="G17" s="35">
        <f>'Core Indicators'!W17</f>
        <v>50300000</v>
      </c>
      <c r="H17" s="35">
        <f>'Core Indicators'!AE17</f>
        <v>6610000</v>
      </c>
      <c r="I17" s="35">
        <f>'Core Indicators'!AM17</f>
        <v>4922000</v>
      </c>
      <c r="J17" s="35" t="str">
        <f>'Core Indicators'!AU17</f>
        <v>x</v>
      </c>
      <c r="K17" s="35" t="str">
        <f>'Core Indicators'!BC17</f>
        <v>x</v>
      </c>
      <c r="L17" s="35">
        <f>'Core Indicators'!BK17</f>
        <v>258</v>
      </c>
      <c r="M17" s="35" t="str">
        <f>'Core Indicators'!BS17</f>
        <v>x</v>
      </c>
      <c r="N17" s="35" t="str">
        <f>'Core Indicators'!CA17</f>
        <v>x</v>
      </c>
      <c r="O17" s="35" t="e">
        <f>'Core Indicators'!CI17</f>
        <v>#N/A</v>
      </c>
      <c r="P17" s="35" t="str">
        <f>'Core Indicators'!CQ17</f>
        <v>x</v>
      </c>
      <c r="Q17" s="35">
        <f>'Core Indicators'!DG17</f>
        <v>43690000</v>
      </c>
      <c r="R17" s="35">
        <f>'Core Indicators'!DO17</f>
        <v>1100000</v>
      </c>
      <c r="S17" s="35">
        <f>'Core Indicators'!DW17</f>
        <v>2700000</v>
      </c>
      <c r="T17" s="35">
        <f>'Core Indicators'!EE17</f>
        <v>2500000</v>
      </c>
      <c r="U17" s="35">
        <f>'Core Indicators'!EM17</f>
        <v>310000</v>
      </c>
      <c r="V17" s="35">
        <f>'Core Indicators'!FC17</f>
        <v>5</v>
      </c>
      <c r="W17" s="35">
        <f>'Core Indicators'!FK17</f>
        <v>1800000</v>
      </c>
      <c r="X17" s="35">
        <f>'Core Indicators'!FS17</f>
        <v>11500</v>
      </c>
      <c r="Y17" s="35">
        <f>'Core Indicators'!GA17</f>
        <v>0</v>
      </c>
      <c r="Z17" s="35">
        <f>'Core Indicators'!GI17</f>
        <v>2</v>
      </c>
      <c r="AA17" s="35">
        <f>'Core Indicators'!GQ17</f>
        <v>1</v>
      </c>
      <c r="AB17" s="35">
        <f>'Core Indicators'!GY17</f>
        <v>0</v>
      </c>
      <c r="AC17" s="35">
        <f>'Core Indicators'!HG17</f>
        <v>1</v>
      </c>
      <c r="AD17" s="35">
        <f>'Core Indicators'!HO17</f>
        <v>2</v>
      </c>
      <c r="AE17" s="35">
        <f>'Core Indicators'!HW17</f>
        <v>3</v>
      </c>
      <c r="AF17" s="35">
        <f>'Core Indicators'!IE17</f>
        <v>2</v>
      </c>
      <c r="AG17" s="35">
        <f>'Core Indicators'!IM17</f>
        <v>3</v>
      </c>
    </row>
    <row r="18" spans="1:33" s="37" customFormat="1" ht="20.149999999999999" customHeight="1" x14ac:dyDescent="0.35">
      <c r="A18" s="192" t="str">
        <f>'Core Indicators'!A:A</f>
        <v>Venezuela displacement in Colombia</v>
      </c>
      <c r="B18" s="192" t="str">
        <f>'Core Indicators'!B:B</f>
        <v>International displacement</v>
      </c>
      <c r="C18" s="192" t="str">
        <f>'Core Indicators'!C18</f>
        <v>COL002</v>
      </c>
      <c r="D18" s="192" t="str">
        <f>'Core Indicators'!D18</f>
        <v>Colombia</v>
      </c>
      <c r="E18" s="192" t="str">
        <f>'Core Indicators'!E18</f>
        <v>COL</v>
      </c>
      <c r="F18" s="36">
        <f>'Core Indicators'!O18</f>
        <v>111093</v>
      </c>
      <c r="G18" s="36">
        <f>'Core Indicators'!W18</f>
        <v>22011000</v>
      </c>
      <c r="H18" s="36">
        <f>'Core Indicators'!AE18</f>
        <v>5834000</v>
      </c>
      <c r="I18" s="36">
        <f>'Core Indicators'!AM18</f>
        <v>1547000</v>
      </c>
      <c r="J18" s="36" t="str">
        <f>'Core Indicators'!AU18</f>
        <v>x</v>
      </c>
      <c r="K18" s="36" t="str">
        <f>'Core Indicators'!BC18</f>
        <v>x</v>
      </c>
      <c r="L18" s="36" t="str">
        <f>'Core Indicators'!BK18</f>
        <v>x</v>
      </c>
      <c r="M18" s="36" t="str">
        <f>'Core Indicators'!BS18</f>
        <v>x</v>
      </c>
      <c r="N18" s="36" t="str">
        <f>'Core Indicators'!CA18</f>
        <v>x</v>
      </c>
      <c r="O18" s="36" t="e">
        <f>'Core Indicators'!CI18</f>
        <v>#N/A</v>
      </c>
      <c r="P18" s="36" t="str">
        <f>'Core Indicators'!CQ18</f>
        <v>x</v>
      </c>
      <c r="Q18" s="36">
        <f>'Core Indicators'!DG18</f>
        <v>16177000</v>
      </c>
      <c r="R18" s="36">
        <f>'Core Indicators'!DO18</f>
        <v>1734000</v>
      </c>
      <c r="S18" s="36">
        <f>'Core Indicators'!DW18</f>
        <v>4100000</v>
      </c>
      <c r="T18" s="36">
        <f>'Core Indicators'!EE18</f>
        <v>0</v>
      </c>
      <c r="U18" s="36">
        <f>'Core Indicators'!EM18</f>
        <v>0</v>
      </c>
      <c r="V18" s="36">
        <f>'Core Indicators'!FC18</f>
        <v>3</v>
      </c>
      <c r="W18" s="36" t="str">
        <f>'Core Indicators'!FK18</f>
        <v>x</v>
      </c>
      <c r="X18" s="36" t="str">
        <f>'Core Indicators'!FS18</f>
        <v>x</v>
      </c>
      <c r="Y18" s="36">
        <f>'Core Indicators'!GA18</f>
        <v>0</v>
      </c>
      <c r="Z18" s="36">
        <f>'Core Indicators'!GI18</f>
        <v>2</v>
      </c>
      <c r="AA18" s="36">
        <f>'Core Indicators'!GQ18</f>
        <v>1</v>
      </c>
      <c r="AB18" s="36">
        <f>'Core Indicators'!GY18</f>
        <v>0</v>
      </c>
      <c r="AC18" s="36">
        <f>'Core Indicators'!HG18</f>
        <v>0</v>
      </c>
      <c r="AD18" s="36">
        <f>'Core Indicators'!HO18</f>
        <v>2</v>
      </c>
      <c r="AE18" s="36">
        <f>'Core Indicators'!HW18</f>
        <v>3</v>
      </c>
      <c r="AF18" s="36">
        <f>'Core Indicators'!IE18</f>
        <v>2</v>
      </c>
      <c r="AG18" s="36">
        <f>'Core Indicators'!IM18</f>
        <v>3</v>
      </c>
    </row>
    <row r="19" spans="1:33" s="37" customFormat="1" ht="20.149999999999999" customHeight="1" x14ac:dyDescent="0.35">
      <c r="A19" s="193" t="str">
        <f>'Core Indicators'!A:A</f>
        <v>Nicaraguan refugees in Costa Rica</v>
      </c>
      <c r="B19" s="193" t="str">
        <f>'Core Indicators'!B:B</f>
        <v>International displacement</v>
      </c>
      <c r="C19" s="193" t="str">
        <f>'Core Indicators'!C19</f>
        <v>CRI002</v>
      </c>
      <c r="D19" s="193" t="str">
        <f>'Core Indicators'!D19</f>
        <v>Costa Rica</v>
      </c>
      <c r="E19" s="193" t="str">
        <f>'Core Indicators'!E19</f>
        <v>CRI</v>
      </c>
      <c r="F19" s="35">
        <f>'Core Indicators'!O19</f>
        <v>4966</v>
      </c>
      <c r="G19" s="35">
        <f>'Core Indicators'!W19</f>
        <v>1730000</v>
      </c>
      <c r="H19" s="35">
        <f>'Core Indicators'!AE19</f>
        <v>86000</v>
      </c>
      <c r="I19" s="35">
        <f>'Core Indicators'!AM19</f>
        <v>86000</v>
      </c>
      <c r="J19" s="35">
        <f>'Core Indicators'!AU19</f>
        <v>0</v>
      </c>
      <c r="K19" s="35">
        <f>'Core Indicators'!BC19</f>
        <v>0</v>
      </c>
      <c r="L19" s="35">
        <f>'Core Indicators'!BK19</f>
        <v>0</v>
      </c>
      <c r="M19" s="35">
        <f>'Core Indicators'!BS19</f>
        <v>0</v>
      </c>
      <c r="N19" s="35">
        <f>'Core Indicators'!CA19</f>
        <v>0</v>
      </c>
      <c r="O19" s="35" t="e">
        <f>'Core Indicators'!CI19</f>
        <v>#N/A</v>
      </c>
      <c r="P19" s="35">
        <f>'Core Indicators'!CQ19</f>
        <v>0</v>
      </c>
      <c r="Q19" s="35">
        <f>'Core Indicators'!DG19</f>
        <v>1644000</v>
      </c>
      <c r="R19" s="35">
        <f>'Core Indicators'!DO19</f>
        <v>43000</v>
      </c>
      <c r="S19" s="35">
        <f>'Core Indicators'!DW19</f>
        <v>43000</v>
      </c>
      <c r="T19" s="35">
        <f>'Core Indicators'!EE19</f>
        <v>0</v>
      </c>
      <c r="U19" s="35">
        <f>'Core Indicators'!EM19</f>
        <v>0</v>
      </c>
      <c r="V19" s="35">
        <f>'Core Indicators'!FC19</f>
        <v>2</v>
      </c>
      <c r="W19" s="35">
        <f>'Core Indicators'!FK19</f>
        <v>0</v>
      </c>
      <c r="X19" s="35" t="e">
        <f>'Core Indicators'!FS19</f>
        <v>#N/A</v>
      </c>
      <c r="Y19" s="35">
        <f>'Core Indicators'!GA19</f>
        <v>0</v>
      </c>
      <c r="Z19" s="35">
        <f>'Core Indicators'!GI19</f>
        <v>0</v>
      </c>
      <c r="AA19" s="35">
        <f>'Core Indicators'!GQ19</f>
        <v>0</v>
      </c>
      <c r="AB19" s="35">
        <f>'Core Indicators'!GY19</f>
        <v>0</v>
      </c>
      <c r="AC19" s="35">
        <f>'Core Indicators'!HG19</f>
        <v>0</v>
      </c>
      <c r="AD19" s="35">
        <f>'Core Indicators'!HO19</f>
        <v>1</v>
      </c>
      <c r="AE19" s="35">
        <f>'Core Indicators'!HW19</f>
        <v>0</v>
      </c>
      <c r="AF19" s="35">
        <f>'Core Indicators'!IE19</f>
        <v>0</v>
      </c>
      <c r="AG19" s="35">
        <f>'Core Indicators'!IM19</f>
        <v>1</v>
      </c>
    </row>
    <row r="20" spans="1:33" s="37" customFormat="1" ht="20.149999999999999" customHeight="1" x14ac:dyDescent="0.35">
      <c r="A20" s="192" t="str">
        <f>'Core Indicators'!A:A</f>
        <v>Multiple crises in Djibouti</v>
      </c>
      <c r="B20" s="192" t="str">
        <f>'Core Indicators'!B:B</f>
        <v>Multiple crises country</v>
      </c>
      <c r="C20" s="192" t="str">
        <f>'Core Indicators'!C20</f>
        <v>DJI001</v>
      </c>
      <c r="D20" s="192" t="str">
        <f>'Core Indicators'!D20</f>
        <v>Djibouti</v>
      </c>
      <c r="E20" s="192" t="str">
        <f>'Core Indicators'!E20</f>
        <v>DJI</v>
      </c>
      <c r="F20" s="36">
        <f>'Core Indicators'!O20</f>
        <v>23180</v>
      </c>
      <c r="G20" s="36">
        <f>'Core Indicators'!W20</f>
        <v>1023000</v>
      </c>
      <c r="H20" s="36">
        <f>'Core Indicators'!AE20</f>
        <v>619000</v>
      </c>
      <c r="I20" s="36">
        <f>'Core Indicators'!AM20</f>
        <v>36000</v>
      </c>
      <c r="J20" s="36" t="str">
        <f>'Core Indicators'!AU20</f>
        <v>x</v>
      </c>
      <c r="K20" s="36" t="str">
        <f>'Core Indicators'!BC20</f>
        <v>x</v>
      </c>
      <c r="L20" s="36">
        <f>'Core Indicators'!BK20</f>
        <v>6</v>
      </c>
      <c r="M20" s="36" t="str">
        <f>'Core Indicators'!BS20</f>
        <v>x</v>
      </c>
      <c r="N20" s="36" t="str">
        <f>'Core Indicators'!CA20</f>
        <v>x</v>
      </c>
      <c r="O20" s="36" t="e">
        <f>'Core Indicators'!CI20</f>
        <v>#N/A</v>
      </c>
      <c r="P20" s="36" t="str">
        <f>'Core Indicators'!CQ20</f>
        <v>x</v>
      </c>
      <c r="Q20" s="36">
        <f>'Core Indicators'!DG20</f>
        <v>404000</v>
      </c>
      <c r="R20" s="36">
        <f>'Core Indicators'!DO20</f>
        <v>389000</v>
      </c>
      <c r="S20" s="36">
        <f>'Core Indicators'!DW20</f>
        <v>203000</v>
      </c>
      <c r="T20" s="36">
        <f>'Core Indicators'!EE20</f>
        <v>27000</v>
      </c>
      <c r="U20" s="36">
        <f>'Core Indicators'!EM20</f>
        <v>0</v>
      </c>
      <c r="V20" s="36">
        <f>'Core Indicators'!FC20</f>
        <v>5</v>
      </c>
      <c r="W20" s="36" t="str">
        <f>'Core Indicators'!FK20</f>
        <v>x</v>
      </c>
      <c r="X20" s="36" t="str">
        <f>'Core Indicators'!FS20</f>
        <v>x</v>
      </c>
      <c r="Y20" s="36">
        <f>'Core Indicators'!GA20</f>
        <v>1</v>
      </c>
      <c r="Z20" s="36">
        <f>'Core Indicators'!GI20</f>
        <v>1</v>
      </c>
      <c r="AA20" s="36">
        <f>'Core Indicators'!GQ20</f>
        <v>0</v>
      </c>
      <c r="AB20" s="36">
        <f>'Core Indicators'!GY20</f>
        <v>0</v>
      </c>
      <c r="AC20" s="36">
        <f>'Core Indicators'!HG20</f>
        <v>0</v>
      </c>
      <c r="AD20" s="36">
        <f>'Core Indicators'!HO20</f>
        <v>2</v>
      </c>
      <c r="AE20" s="36">
        <f>'Core Indicators'!HW20</f>
        <v>0</v>
      </c>
      <c r="AF20" s="36">
        <f>'Core Indicators'!IE20</f>
        <v>0</v>
      </c>
      <c r="AG20" s="36">
        <f>'Core Indicators'!IM20</f>
        <v>1</v>
      </c>
    </row>
    <row r="21" spans="1:33" s="37" customFormat="1" ht="20.149999999999999" customHeight="1" x14ac:dyDescent="0.35">
      <c r="A21" s="193" t="str">
        <f>'Core Indicators'!A:A</f>
        <v>Mixed migration in Djibouti</v>
      </c>
      <c r="B21" s="193" t="str">
        <f>'Core Indicators'!B:B</f>
        <v>International displacement</v>
      </c>
      <c r="C21" s="193" t="str">
        <f>'Core Indicators'!C21</f>
        <v>DJI002</v>
      </c>
      <c r="D21" s="193" t="str">
        <f>'Core Indicators'!D21</f>
        <v>Djibouti</v>
      </c>
      <c r="E21" s="193" t="str">
        <f>'Core Indicators'!E21</f>
        <v>DJI</v>
      </c>
      <c r="F21" s="35">
        <f>'Core Indicators'!O21</f>
        <v>23180</v>
      </c>
      <c r="G21" s="35">
        <f>'Core Indicators'!W21</f>
        <v>1023000</v>
      </c>
      <c r="H21" s="35">
        <f>'Core Indicators'!AE21</f>
        <v>36000</v>
      </c>
      <c r="I21" s="35">
        <f>'Core Indicators'!AM21</f>
        <v>36000</v>
      </c>
      <c r="J21" s="35" t="str">
        <f>'Core Indicators'!AU21</f>
        <v>x</v>
      </c>
      <c r="K21" s="35" t="str">
        <f>'Core Indicators'!BC21</f>
        <v>x</v>
      </c>
      <c r="L21" s="35">
        <f>'Core Indicators'!BK21</f>
        <v>0</v>
      </c>
      <c r="M21" s="35">
        <f>'Core Indicators'!BS21</f>
        <v>0</v>
      </c>
      <c r="N21" s="35">
        <f>'Core Indicators'!CA21</f>
        <v>0</v>
      </c>
      <c r="O21" s="35" t="e">
        <f>'Core Indicators'!CI21</f>
        <v>#N/A</v>
      </c>
      <c r="P21" s="35">
        <f>'Core Indicators'!CQ21</f>
        <v>0</v>
      </c>
      <c r="Q21" s="35">
        <f>'Core Indicators'!DG21</f>
        <v>987000</v>
      </c>
      <c r="R21" s="35">
        <f>'Core Indicators'!DO21</f>
        <v>0</v>
      </c>
      <c r="S21" s="35">
        <f>'Core Indicators'!DW21</f>
        <v>36000</v>
      </c>
      <c r="T21" s="35">
        <f>'Core Indicators'!EE21</f>
        <v>0</v>
      </c>
      <c r="U21" s="35">
        <f>'Core Indicators'!EM21</f>
        <v>0</v>
      </c>
      <c r="V21" s="35">
        <f>'Core Indicators'!FC21</f>
        <v>3</v>
      </c>
      <c r="W21" s="35">
        <f>'Core Indicators'!FK21</f>
        <v>0</v>
      </c>
      <c r="X21" s="35">
        <f>'Core Indicators'!FS21</f>
        <v>0</v>
      </c>
      <c r="Y21" s="35">
        <f>'Core Indicators'!GA21</f>
        <v>1</v>
      </c>
      <c r="Z21" s="35">
        <f>'Core Indicators'!GI21</f>
        <v>1</v>
      </c>
      <c r="AA21" s="35">
        <f>'Core Indicators'!GQ21</f>
        <v>0</v>
      </c>
      <c r="AB21" s="35">
        <f>'Core Indicators'!GY21</f>
        <v>0</v>
      </c>
      <c r="AC21" s="35">
        <f>'Core Indicators'!HG21</f>
        <v>0</v>
      </c>
      <c r="AD21" s="35">
        <f>'Core Indicators'!HO21</f>
        <v>2</v>
      </c>
      <c r="AE21" s="35">
        <f>'Core Indicators'!HW21</f>
        <v>0</v>
      </c>
      <c r="AF21" s="35">
        <f>'Core Indicators'!IE21</f>
        <v>0</v>
      </c>
      <c r="AG21" s="35">
        <f>'Core Indicators'!IM21</f>
        <v>1</v>
      </c>
    </row>
    <row r="22" spans="1:33" s="37" customFormat="1" ht="20.149999999999999" customHeight="1" x14ac:dyDescent="0.35">
      <c r="A22" s="192" t="str">
        <f>'Core Indicators'!A:A</f>
        <v>Drought in Djibouti</v>
      </c>
      <c r="B22" s="192" t="str">
        <f>'Core Indicators'!B:B</f>
        <v>Drought</v>
      </c>
      <c r="C22" s="192" t="str">
        <f>'Core Indicators'!C22</f>
        <v>DJI003</v>
      </c>
      <c r="D22" s="192" t="str">
        <f>'Core Indicators'!D22</f>
        <v>Djibouti</v>
      </c>
      <c r="E22" s="192" t="str">
        <f>'Core Indicators'!E22</f>
        <v>DJI</v>
      </c>
      <c r="F22" s="36">
        <f>'Core Indicators'!O22</f>
        <v>23180</v>
      </c>
      <c r="G22" s="36">
        <f>'Core Indicators'!W22</f>
        <v>1023000</v>
      </c>
      <c r="H22" s="36">
        <f>'Core Indicators'!AE22</f>
        <v>583000</v>
      </c>
      <c r="I22" s="36" t="str">
        <f>'Core Indicators'!AM22</f>
        <v>x</v>
      </c>
      <c r="J22" s="36">
        <f>'Core Indicators'!AU22</f>
        <v>0</v>
      </c>
      <c r="K22" s="36" t="str">
        <f>'Core Indicators'!BC22</f>
        <v>x</v>
      </c>
      <c r="L22" s="36">
        <f>'Core Indicators'!BK22</f>
        <v>0</v>
      </c>
      <c r="M22" s="36">
        <f>'Core Indicators'!BS22</f>
        <v>0</v>
      </c>
      <c r="N22" s="36">
        <f>'Core Indicators'!CA22</f>
        <v>0</v>
      </c>
      <c r="O22" s="36" t="e">
        <f>'Core Indicators'!CI22</f>
        <v>#N/A</v>
      </c>
      <c r="P22" s="36" t="str">
        <f>'Core Indicators'!CQ22</f>
        <v>x</v>
      </c>
      <c r="Q22" s="36">
        <f>'Core Indicators'!DG22</f>
        <v>440000</v>
      </c>
      <c r="R22" s="36">
        <f>'Core Indicators'!DO22</f>
        <v>389000</v>
      </c>
      <c r="S22" s="36">
        <f>'Core Indicators'!DW22</f>
        <v>167000</v>
      </c>
      <c r="T22" s="36">
        <f>'Core Indicators'!EE22</f>
        <v>27000</v>
      </c>
      <c r="U22" s="36">
        <f>'Core Indicators'!EM22</f>
        <v>0</v>
      </c>
      <c r="V22" s="36">
        <f>'Core Indicators'!FC22</f>
        <v>5</v>
      </c>
      <c r="W22" s="36">
        <f>'Core Indicators'!FK22</f>
        <v>0</v>
      </c>
      <c r="X22" s="36">
        <f>'Core Indicators'!FS22</f>
        <v>0</v>
      </c>
      <c r="Y22" s="36">
        <f>'Core Indicators'!GA22</f>
        <v>1</v>
      </c>
      <c r="Z22" s="36">
        <f>'Core Indicators'!GI22</f>
        <v>1</v>
      </c>
      <c r="AA22" s="36">
        <f>'Core Indicators'!GQ22</f>
        <v>0</v>
      </c>
      <c r="AB22" s="36">
        <f>'Core Indicators'!GY22</f>
        <v>0</v>
      </c>
      <c r="AC22" s="36">
        <f>'Core Indicators'!HG22</f>
        <v>0</v>
      </c>
      <c r="AD22" s="36">
        <f>'Core Indicators'!HO22</f>
        <v>2</v>
      </c>
      <c r="AE22" s="36">
        <f>'Core Indicators'!HW22</f>
        <v>0</v>
      </c>
      <c r="AF22" s="36">
        <f>'Core Indicators'!IE22</f>
        <v>0</v>
      </c>
      <c r="AG22" s="36">
        <f>'Core Indicators'!IM22</f>
        <v>1</v>
      </c>
    </row>
    <row r="23" spans="1:33" s="37" customFormat="1" ht="20.149999999999999" customHeight="1" x14ac:dyDescent="0.35">
      <c r="A23" s="193" t="str">
        <f>'Core Indicators'!A:A</f>
        <v>Mixed migration flows in Algeria</v>
      </c>
      <c r="B23" s="193" t="str">
        <f>'Core Indicators'!B:B</f>
        <v>International displacement</v>
      </c>
      <c r="C23" s="193" t="str">
        <f>'Core Indicators'!C23</f>
        <v>DZA002</v>
      </c>
      <c r="D23" s="193" t="str">
        <f>'Core Indicators'!D23</f>
        <v>Algeria</v>
      </c>
      <c r="E23" s="193" t="str">
        <f>'Core Indicators'!E23</f>
        <v>DZA</v>
      </c>
      <c r="F23" s="35">
        <f>'Core Indicators'!O23</f>
        <v>2381000</v>
      </c>
      <c r="G23" s="35">
        <f>'Core Indicators'!W23</f>
        <v>43100000</v>
      </c>
      <c r="H23" s="35" t="str">
        <f>'Core Indicators'!AE23</f>
        <v>x</v>
      </c>
      <c r="I23" s="35" t="str">
        <f>'Core Indicators'!AM23</f>
        <v>x</v>
      </c>
      <c r="J23" s="35" t="str">
        <f>'Core Indicators'!AU23</f>
        <v>x</v>
      </c>
      <c r="K23" s="35" t="str">
        <f>'Core Indicators'!BC23</f>
        <v>x</v>
      </c>
      <c r="L23" s="35">
        <f>'Core Indicators'!BK23</f>
        <v>849</v>
      </c>
      <c r="M23" s="35">
        <f>'Core Indicators'!BS23</f>
        <v>0</v>
      </c>
      <c r="N23" s="35">
        <f>'Core Indicators'!CA23</f>
        <v>0</v>
      </c>
      <c r="O23" s="35" t="e">
        <f>'Core Indicators'!CI23</f>
        <v>#N/A</v>
      </c>
      <c r="P23" s="35" t="str">
        <f>'Core Indicators'!CQ23</f>
        <v>x</v>
      </c>
      <c r="Q23" s="35" t="str">
        <f>'Core Indicators'!DG23</f>
        <v>x</v>
      </c>
      <c r="R23" s="35" t="str">
        <f>'Core Indicators'!DO23</f>
        <v>x</v>
      </c>
      <c r="S23" s="35" t="str">
        <f>'Core Indicators'!DW23</f>
        <v>x</v>
      </c>
      <c r="T23" s="35" t="str">
        <f>'Core Indicators'!EE23</f>
        <v>x</v>
      </c>
      <c r="U23" s="35" t="str">
        <f>'Core Indicators'!EM23</f>
        <v>x</v>
      </c>
      <c r="V23" s="35">
        <f>'Core Indicators'!FC23</f>
        <v>2</v>
      </c>
      <c r="W23" s="35" t="str">
        <f>'Core Indicators'!FK23</f>
        <v>x</v>
      </c>
      <c r="X23" s="35" t="str">
        <f>'Core Indicators'!FS23</f>
        <v>x</v>
      </c>
      <c r="Y23" s="35">
        <f>'Core Indicators'!GA23</f>
        <v>0</v>
      </c>
      <c r="Z23" s="35">
        <f>'Core Indicators'!GI23</f>
        <v>1</v>
      </c>
      <c r="AA23" s="35">
        <f>'Core Indicators'!GQ23</f>
        <v>1</v>
      </c>
      <c r="AB23" s="35">
        <f>'Core Indicators'!GY23</f>
        <v>0</v>
      </c>
      <c r="AC23" s="35">
        <f>'Core Indicators'!HG23</f>
        <v>0</v>
      </c>
      <c r="AD23" s="35">
        <f>'Core Indicators'!HO23</f>
        <v>0</v>
      </c>
      <c r="AE23" s="35">
        <f>'Core Indicators'!HW23</f>
        <v>0</v>
      </c>
      <c r="AF23" s="35">
        <f>'Core Indicators'!IE23</f>
        <v>1</v>
      </c>
      <c r="AG23" s="35">
        <f>'Core Indicators'!IM23</f>
        <v>0</v>
      </c>
    </row>
    <row r="24" spans="1:33" s="37" customFormat="1" ht="20.149999999999999" customHeight="1" x14ac:dyDescent="0.35">
      <c r="A24" s="192" t="str">
        <f>'Core Indicators'!A:A</f>
        <v>Sahrawi refugees in Algeria</v>
      </c>
      <c r="B24" s="192" t="str">
        <f>'Core Indicators'!B:B</f>
        <v>International displacement</v>
      </c>
      <c r="C24" s="192" t="str">
        <f>'Core Indicators'!C24</f>
        <v>DZA003</v>
      </c>
      <c r="D24" s="192" t="str">
        <f>'Core Indicators'!D24</f>
        <v>Algeria</v>
      </c>
      <c r="E24" s="192" t="str">
        <f>'Core Indicators'!E24</f>
        <v>DZA</v>
      </c>
      <c r="F24" s="36">
        <f>'Core Indicators'!O24</f>
        <v>159000</v>
      </c>
      <c r="G24" s="36">
        <f>'Core Indicators'!W24</f>
        <v>223000</v>
      </c>
      <c r="H24" s="36">
        <f>'Core Indicators'!AE24</f>
        <v>174000</v>
      </c>
      <c r="I24" s="36">
        <f>'Core Indicators'!AM24</f>
        <v>174000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49000</v>
      </c>
      <c r="R24" s="36">
        <f>'Core Indicators'!DO24</f>
        <v>84000</v>
      </c>
      <c r="S24" s="36">
        <f>'Core Indicators'!DW24</f>
        <v>90000</v>
      </c>
      <c r="T24" s="36">
        <f>'Core Indicators'!EE24</f>
        <v>0</v>
      </c>
      <c r="U24" s="36">
        <f>'Core Indicators'!EM24</f>
        <v>0</v>
      </c>
      <c r="V24" s="36">
        <f>'Core Indicators'!FC24</f>
        <v>1</v>
      </c>
      <c r="W24" s="36">
        <f>'Core Indicators'!FK24</f>
        <v>0</v>
      </c>
      <c r="X24" s="36">
        <f>'Core Indicators'!FS24</f>
        <v>0</v>
      </c>
      <c r="Y24" s="36">
        <f>'Core Indicators'!GA24</f>
        <v>0</v>
      </c>
      <c r="Z24" s="36">
        <f>'Core Indicators'!GI24</f>
        <v>2</v>
      </c>
      <c r="AA24" s="36">
        <f>'Core Indicators'!GQ24</f>
        <v>1</v>
      </c>
      <c r="AB24" s="36">
        <f>'Core Indicators'!GY24</f>
        <v>0</v>
      </c>
      <c r="AC24" s="36">
        <f>'Core Indicators'!HG24</f>
        <v>0</v>
      </c>
      <c r="AD24" s="36">
        <f>'Core Indicators'!HO24</f>
        <v>1</v>
      </c>
      <c r="AE24" s="36">
        <f>'Core Indicators'!HW24</f>
        <v>0</v>
      </c>
      <c r="AF24" s="36">
        <f>'Core Indicators'!IE24</f>
        <v>1</v>
      </c>
      <c r="AG24" s="36">
        <f>'Core Indicators'!IM24</f>
        <v>0</v>
      </c>
    </row>
    <row r="25" spans="1:33" s="37" customFormat="1" ht="20.149999999999999" customHeight="1" x14ac:dyDescent="0.35">
      <c r="A25" s="193" t="str">
        <f>'Core Indicators'!A:A</f>
        <v>Multiple crises in Algeria</v>
      </c>
      <c r="B25" s="193" t="str">
        <f>'Core Indicators'!B:B</f>
        <v>Multiple crises country</v>
      </c>
      <c r="C25" s="193" t="str">
        <f>'Core Indicators'!C25</f>
        <v>DZA004</v>
      </c>
      <c r="D25" s="193" t="str">
        <f>'Core Indicators'!D25</f>
        <v>Algeria</v>
      </c>
      <c r="E25" s="193" t="str">
        <f>'Core Indicators'!E25</f>
        <v>DZA</v>
      </c>
      <c r="F25" s="35">
        <f>'Core Indicators'!O25</f>
        <v>2381000</v>
      </c>
      <c r="G25" s="35">
        <f>'Core Indicators'!W25</f>
        <v>43100000</v>
      </c>
      <c r="H25" s="35" t="str">
        <f>'Core Indicators'!AE25</f>
        <v>x</v>
      </c>
      <c r="I25" s="35" t="str">
        <f>'Core Indicators'!AM25</f>
        <v>x</v>
      </c>
      <c r="J25" s="35" t="str">
        <f>'Core Indicators'!AU25</f>
        <v>x</v>
      </c>
      <c r="K25" s="35" t="str">
        <f>'Core Indicators'!BC25</f>
        <v>x</v>
      </c>
      <c r="L25" s="35">
        <f>'Core Indicators'!BK25</f>
        <v>651</v>
      </c>
      <c r="M25" s="35" t="str">
        <f>'Core Indicators'!BS25</f>
        <v>x</v>
      </c>
      <c r="N25" s="35" t="str">
        <f>'Core Indicators'!CA25</f>
        <v>x</v>
      </c>
      <c r="O25" s="35" t="e">
        <f>'Core Indicators'!CI25</f>
        <v>#N/A</v>
      </c>
      <c r="P25" s="35" t="str">
        <f>'Core Indicators'!CQ25</f>
        <v>x</v>
      </c>
      <c r="Q25" s="35" t="str">
        <f>'Core Indicators'!DG25</f>
        <v>x</v>
      </c>
      <c r="R25" s="35" t="str">
        <f>'Core Indicators'!DO25</f>
        <v>x</v>
      </c>
      <c r="S25" s="35" t="str">
        <f>'Core Indicators'!DW25</f>
        <v>x</v>
      </c>
      <c r="T25" s="35" t="str">
        <f>'Core Indicators'!EE25</f>
        <v>x</v>
      </c>
      <c r="U25" s="35" t="str">
        <f>'Core Indicators'!EM25</f>
        <v>x</v>
      </c>
      <c r="V25" s="35">
        <f>'Core Indicators'!FC25</f>
        <v>2</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0</v>
      </c>
      <c r="AD25" s="35">
        <f>'Core Indicators'!HO25</f>
        <v>1</v>
      </c>
      <c r="AE25" s="35">
        <f>'Core Indicators'!HW25</f>
        <v>0</v>
      </c>
      <c r="AF25" s="35">
        <f>'Core Indicators'!IE25</f>
        <v>1</v>
      </c>
      <c r="AG25" s="35">
        <f>'Core Indicators'!IM25</f>
        <v>0</v>
      </c>
    </row>
    <row r="26" spans="1:33" s="37" customFormat="1" ht="20.149999999999999" customHeight="1" x14ac:dyDescent="0.35">
      <c r="A26" s="192" t="str">
        <f>'Core Indicators'!A:A</f>
        <v>Venezuela displacement in Ecuador</v>
      </c>
      <c r="B26" s="192" t="str">
        <f>'Core Indicators'!B:B</f>
        <v>International displacement</v>
      </c>
      <c r="C26" s="192" t="str">
        <f>'Core Indicators'!C26</f>
        <v>ECU002</v>
      </c>
      <c r="D26" s="192" t="str">
        <f>'Core Indicators'!D26</f>
        <v>Ecuador</v>
      </c>
      <c r="E26" s="192" t="str">
        <f>'Core Indicators'!E26</f>
        <v>ECU</v>
      </c>
      <c r="F26" s="36">
        <f>'Core Indicators'!O26</f>
        <v>3449</v>
      </c>
      <c r="G26" s="36">
        <f>'Core Indicators'!W26</f>
        <v>5441000</v>
      </c>
      <c r="H26" s="36">
        <f>'Core Indicators'!AE26</f>
        <v>625000</v>
      </c>
      <c r="I26" s="36">
        <f>'Core Indicators'!AM26</f>
        <v>416000</v>
      </c>
      <c r="J26" s="36" t="str">
        <f>'Core Indicators'!AU26</f>
        <v>x</v>
      </c>
      <c r="K26" s="36" t="str">
        <f>'Core Indicators'!BC26</f>
        <v>x</v>
      </c>
      <c r="L26" s="36">
        <f>'Core Indicators'!BK26</f>
        <v>1</v>
      </c>
      <c r="M26" s="36" t="str">
        <f>'Core Indicators'!BS26</f>
        <v>x</v>
      </c>
      <c r="N26" s="36" t="str">
        <f>'Core Indicators'!CA26</f>
        <v>x</v>
      </c>
      <c r="O26" s="36" t="e">
        <f>'Core Indicators'!CI26</f>
        <v>#N/A</v>
      </c>
      <c r="P26" s="36" t="str">
        <f>'Core Indicators'!CQ26</f>
        <v>x</v>
      </c>
      <c r="Q26" s="36">
        <f>'Core Indicators'!DG26</f>
        <v>4817000</v>
      </c>
      <c r="R26" s="36">
        <f>'Core Indicators'!DO26</f>
        <v>209000</v>
      </c>
      <c r="S26" s="36">
        <f>'Core Indicators'!DW26</f>
        <v>416000</v>
      </c>
      <c r="T26" s="36">
        <f>'Core Indicators'!EE26</f>
        <v>0</v>
      </c>
      <c r="U26" s="36">
        <f>'Core Indicators'!EM26</f>
        <v>0</v>
      </c>
      <c r="V26" s="36">
        <f>'Core Indicators'!FC26</f>
        <v>2</v>
      </c>
      <c r="W26" s="36" t="str">
        <f>'Core Indicators'!FK26</f>
        <v>x</v>
      </c>
      <c r="X26" s="36">
        <f>'Core Indicators'!FS26</f>
        <v>0</v>
      </c>
      <c r="Y26" s="36">
        <f>'Core Indicators'!GA26</f>
        <v>0</v>
      </c>
      <c r="Z26" s="36">
        <f>'Core Indicators'!GI26</f>
        <v>0</v>
      </c>
      <c r="AA26" s="36">
        <f>'Core Indicators'!GQ26</f>
        <v>0</v>
      </c>
      <c r="AB26" s="36">
        <f>'Core Indicators'!GY26</f>
        <v>0</v>
      </c>
      <c r="AC26" s="36">
        <f>'Core Indicators'!HG26</f>
        <v>0</v>
      </c>
      <c r="AD26" s="36">
        <f>'Core Indicators'!HO26</f>
        <v>2</v>
      </c>
      <c r="AE26" s="36">
        <f>'Core Indicators'!HW26</f>
        <v>0</v>
      </c>
      <c r="AF26" s="36">
        <f>'Core Indicators'!IE26</f>
        <v>1</v>
      </c>
      <c r="AG26" s="36">
        <f>'Core Indicators'!IM26</f>
        <v>1</v>
      </c>
    </row>
    <row r="27" spans="1:33" s="37" customFormat="1" ht="20.149999999999999" customHeight="1" x14ac:dyDescent="0.35">
      <c r="A27" s="193" t="str">
        <f>'Core Indicators'!A:A</f>
        <v>Syrian Refugee Crisis in Egypt</v>
      </c>
      <c r="B27" s="193" t="str">
        <f>'Core Indicators'!B:B</f>
        <v>International displacement</v>
      </c>
      <c r="C27" s="193" t="str">
        <f>'Core Indicators'!C27</f>
        <v>EGY002</v>
      </c>
      <c r="D27" s="193" t="str">
        <f>'Core Indicators'!D27</f>
        <v>Egypt</v>
      </c>
      <c r="E27" s="193" t="str">
        <f>'Core Indicators'!E27</f>
        <v>EGY</v>
      </c>
      <c r="F27" s="35">
        <f>'Core Indicators'!O27</f>
        <v>91071.77</v>
      </c>
      <c r="G27" s="35">
        <f>'Core Indicators'!W27</f>
        <v>23300000</v>
      </c>
      <c r="H27" s="35">
        <f>'Core Indicators'!AE27</f>
        <v>1439000</v>
      </c>
      <c r="I27" s="35">
        <f>'Core Indicators'!AM27</f>
        <v>503000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21861000</v>
      </c>
      <c r="R27" s="35">
        <f>'Core Indicators'!DO27</f>
        <v>936000</v>
      </c>
      <c r="S27" s="35">
        <f>'Core Indicators'!DW27</f>
        <v>165000</v>
      </c>
      <c r="T27" s="35">
        <f>'Core Indicators'!EE27</f>
        <v>338000</v>
      </c>
      <c r="U27" s="35">
        <f>'Core Indicators'!EM27</f>
        <v>0</v>
      </c>
      <c r="V27" s="35">
        <f>'Core Indicators'!FC27</f>
        <v>2</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1</v>
      </c>
      <c r="AE27" s="35">
        <f>'Core Indicators'!HW27</f>
        <v>0</v>
      </c>
      <c r="AF27" s="35">
        <f>'Core Indicators'!IE27</f>
        <v>1</v>
      </c>
      <c r="AG27" s="35">
        <f>'Core Indicators'!IM27</f>
        <v>0</v>
      </c>
    </row>
    <row r="28" spans="1:33" s="37" customFormat="1" ht="20.149999999999999" customHeight="1" x14ac:dyDescent="0.35">
      <c r="A28" s="192" t="str">
        <f>'Core Indicators'!A:A</f>
        <v>Complex crisis in Eritrea</v>
      </c>
      <c r="B28" s="192" t="str">
        <f>'Core Indicators'!B:B</f>
        <v>Complex crisis</v>
      </c>
      <c r="C28" s="192" t="str">
        <f>'Core Indicators'!C28</f>
        <v>ERI001</v>
      </c>
      <c r="D28" s="192" t="str">
        <f>'Core Indicators'!D28</f>
        <v>Eritrea</v>
      </c>
      <c r="E28" s="192" t="str">
        <f>'Core Indicators'!E28</f>
        <v>ERI</v>
      </c>
      <c r="F28" s="36">
        <f>'Core Indicators'!O28</f>
        <v>101000</v>
      </c>
      <c r="G28" s="36">
        <f>'Core Indicators'!W28</f>
        <v>3227000</v>
      </c>
      <c r="H28" s="36">
        <f>'Core Indicators'!AE28</f>
        <v>2582000</v>
      </c>
      <c r="I28" s="36">
        <f>'Core Indicators'!AM28</f>
        <v>314000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645000</v>
      </c>
      <c r="R28" s="36">
        <f>'Core Indicators'!DO28</f>
        <v>0</v>
      </c>
      <c r="S28" s="36">
        <f>'Core Indicators'!DW28</f>
        <v>2582000</v>
      </c>
      <c r="T28" s="36">
        <f>'Core Indicators'!EE28</f>
        <v>0</v>
      </c>
      <c r="U28" s="36">
        <f>'Core Indicators'!EM28</f>
        <v>0</v>
      </c>
      <c r="V28" s="36">
        <f>'Core Indicators'!FC28</f>
        <v>5</v>
      </c>
      <c r="W28" s="36" t="str">
        <f>'Core Indicators'!FK28</f>
        <v>x</v>
      </c>
      <c r="X28" s="36" t="str">
        <f>'Core Indicators'!FS28</f>
        <v>x</v>
      </c>
      <c r="Y28" s="36">
        <f>'Core Indicators'!GA28</f>
        <v>3</v>
      </c>
      <c r="Z28" s="36">
        <f>'Core Indicators'!GI28</f>
        <v>1</v>
      </c>
      <c r="AA28" s="36">
        <f>'Core Indicators'!GQ28</f>
        <v>2</v>
      </c>
      <c r="AB28" s="36">
        <f>'Core Indicators'!GY28</f>
        <v>0</v>
      </c>
      <c r="AC28" s="36">
        <f>'Core Indicators'!HG28</f>
        <v>3</v>
      </c>
      <c r="AD28" s="36">
        <f>'Core Indicators'!HO28</f>
        <v>0</v>
      </c>
      <c r="AE28" s="36">
        <f>'Core Indicators'!HW28</f>
        <v>0</v>
      </c>
      <c r="AF28" s="36">
        <f>'Core Indicators'!IE28</f>
        <v>2</v>
      </c>
      <c r="AG28" s="36">
        <f>'Core Indicators'!IM28</f>
        <v>1</v>
      </c>
    </row>
    <row r="29" spans="1:33" ht="20.149999999999999" customHeight="1" x14ac:dyDescent="0.35">
      <c r="A29" s="193" t="str">
        <f>'Core Indicators'!A:A</f>
        <v>Mixed migration flows in spain</v>
      </c>
      <c r="B29" s="193" t="str">
        <f>'Core Indicators'!B:B</f>
        <v>International displacement</v>
      </c>
      <c r="C29" s="193" t="str">
        <f>'Core Indicators'!C29</f>
        <v>ESP002</v>
      </c>
      <c r="D29" s="193" t="str">
        <f>'Core Indicators'!D29</f>
        <v>Spain</v>
      </c>
      <c r="E29" s="193" t="str">
        <f>'Core Indicators'!E29</f>
        <v>ESP</v>
      </c>
      <c r="F29" s="35">
        <f>'Core Indicators'!O29</f>
        <v>92610</v>
      </c>
      <c r="G29" s="35">
        <f>'Core Indicators'!W29</f>
        <v>11983000</v>
      </c>
      <c r="H29" s="35">
        <f>'Core Indicators'!AE29</f>
        <v>115000</v>
      </c>
      <c r="I29" s="35">
        <f>'Core Indicators'!AM29</f>
        <v>115000</v>
      </c>
      <c r="J29" s="35" t="str">
        <f>'Core Indicators'!AU29</f>
        <v>x</v>
      </c>
      <c r="K29" s="35" t="str">
        <f>'Core Indicators'!BC29</f>
        <v>x</v>
      </c>
      <c r="L29" s="35">
        <f>'Core Indicators'!BK29</f>
        <v>131</v>
      </c>
      <c r="M29" s="35" t="str">
        <f>'Core Indicators'!BS29</f>
        <v>x</v>
      </c>
      <c r="N29" s="35" t="str">
        <f>'Core Indicators'!CA29</f>
        <v>x</v>
      </c>
      <c r="O29" s="35" t="e">
        <f>'Core Indicators'!CI29</f>
        <v>#N/A</v>
      </c>
      <c r="P29" s="35" t="str">
        <f>'Core Indicators'!CQ29</f>
        <v>x</v>
      </c>
      <c r="Q29" s="35">
        <f>'Core Indicators'!DG29</f>
        <v>11868000</v>
      </c>
      <c r="R29" s="35">
        <f>'Core Indicators'!DO29</f>
        <v>0</v>
      </c>
      <c r="S29" s="35">
        <f>'Core Indicators'!DW29</f>
        <v>115000</v>
      </c>
      <c r="T29" s="35">
        <f>'Core Indicators'!EE29</f>
        <v>0</v>
      </c>
      <c r="U29" s="35">
        <f>'Core Indicators'!EM29</f>
        <v>0</v>
      </c>
      <c r="V29" s="35">
        <f>'Core Indicators'!FC29</f>
        <v>2</v>
      </c>
      <c r="W29" s="35" t="str">
        <f>'Core Indicators'!FK29</f>
        <v>x</v>
      </c>
      <c r="X29" s="35" t="str">
        <f>'Core Indicators'!FS29</f>
        <v>x</v>
      </c>
      <c r="Y29" s="35">
        <f>'Core Indicators'!GA29</f>
        <v>0</v>
      </c>
      <c r="Z29" s="35">
        <f>'Core Indicators'!GI29</f>
        <v>0</v>
      </c>
      <c r="AA29" s="35">
        <f>'Core Indicators'!GQ29</f>
        <v>0</v>
      </c>
      <c r="AB29" s="35">
        <f>'Core Indicators'!GY29</f>
        <v>0</v>
      </c>
      <c r="AC29" s="35">
        <f>'Core Indicators'!HG29</f>
        <v>0</v>
      </c>
      <c r="AD29" s="35">
        <f>'Core Indicators'!HO29</f>
        <v>2</v>
      </c>
      <c r="AE29" s="35">
        <f>'Core Indicators'!HW29</f>
        <v>0</v>
      </c>
      <c r="AF29" s="35">
        <f>'Core Indicators'!IE29</f>
        <v>0</v>
      </c>
      <c r="AG29" s="35">
        <f>'Core Indicators'!IM29</f>
        <v>0</v>
      </c>
    </row>
    <row r="30" spans="1:33" ht="20.149999999999999" customHeight="1" x14ac:dyDescent="0.35">
      <c r="A30" s="192" t="str">
        <f>'Core Indicators'!A:A</f>
        <v>Complex crisis in Ethiopia</v>
      </c>
      <c r="B30" s="192" t="str">
        <f>'Core Indicators'!B:B</f>
        <v>Complex crisis</v>
      </c>
      <c r="C30" s="192" t="str">
        <f>'Core Indicators'!C30</f>
        <v>ETH001</v>
      </c>
      <c r="D30" s="192" t="str">
        <f>'Core Indicators'!D30</f>
        <v>Ethiopia</v>
      </c>
      <c r="E30" s="192" t="str">
        <f>'Core Indicators'!E30</f>
        <v>ETH</v>
      </c>
      <c r="F30" s="36">
        <f>'Core Indicators'!O30</f>
        <v>1063652</v>
      </c>
      <c r="G30" s="36">
        <f>'Core Indicators'!W30</f>
        <v>103700000</v>
      </c>
      <c r="H30" s="36">
        <f>'Core Indicators'!AE30</f>
        <v>103700000</v>
      </c>
      <c r="I30" s="36">
        <f>'Core Indicators'!AM30</f>
        <v>6251000</v>
      </c>
      <c r="J30" s="36">
        <f>'Core Indicators'!AU30</f>
        <v>0</v>
      </c>
      <c r="K30" s="36">
        <f>'Core Indicators'!BC30</f>
        <v>0</v>
      </c>
      <c r="L30" s="36">
        <f>'Core Indicators'!BK30</f>
        <v>9484</v>
      </c>
      <c r="M30" s="36" t="str">
        <f>'Core Indicators'!BS30</f>
        <v>x</v>
      </c>
      <c r="N30" s="36" t="str">
        <f>'Core Indicators'!CA30</f>
        <v>x</v>
      </c>
      <c r="O30" s="36" t="e">
        <f>'Core Indicators'!CI30</f>
        <v>#N/A</v>
      </c>
      <c r="P30" s="36" t="str">
        <f>'Core Indicators'!CQ30</f>
        <v>x</v>
      </c>
      <c r="Q30" s="36">
        <f>'Core Indicators'!DG30</f>
        <v>0</v>
      </c>
      <c r="R30" s="36">
        <f>'Core Indicators'!DO30</f>
        <v>80200000</v>
      </c>
      <c r="S30" s="36">
        <f>'Core Indicators'!DW30</f>
        <v>925000</v>
      </c>
      <c r="T30" s="36">
        <f>'Core Indicators'!EE30</f>
        <v>17150000</v>
      </c>
      <c r="U30" s="36">
        <f>'Core Indicators'!EM30</f>
        <v>5425000</v>
      </c>
      <c r="V30" s="36">
        <f>'Core Indicators'!FC30</f>
        <v>4</v>
      </c>
      <c r="W30" s="36">
        <f>'Core Indicators'!FK30</f>
        <v>0</v>
      </c>
      <c r="X30" s="36">
        <f>'Core Indicators'!FS30</f>
        <v>10000</v>
      </c>
      <c r="Y30" s="36">
        <f>'Core Indicators'!GA30</f>
        <v>2</v>
      </c>
      <c r="Z30" s="36">
        <f>'Core Indicators'!GI30</f>
        <v>2</v>
      </c>
      <c r="AA30" s="36">
        <f>'Core Indicators'!GQ30</f>
        <v>3</v>
      </c>
      <c r="AB30" s="36">
        <f>'Core Indicators'!GY30</f>
        <v>2</v>
      </c>
      <c r="AC30" s="36">
        <f>'Core Indicators'!HG30</f>
        <v>2</v>
      </c>
      <c r="AD30" s="36">
        <f>'Core Indicators'!HO30</f>
        <v>3</v>
      </c>
      <c r="AE30" s="36">
        <f>'Core Indicators'!HW30</f>
        <v>3</v>
      </c>
      <c r="AF30" s="36">
        <f>'Core Indicators'!IE30</f>
        <v>3</v>
      </c>
      <c r="AG30" s="36">
        <f>'Core Indicators'!IM30</f>
        <v>3</v>
      </c>
    </row>
    <row r="31" spans="1:33" ht="20.149999999999999" customHeight="1" x14ac:dyDescent="0.35">
      <c r="A31" s="193" t="str">
        <f>'Core Indicators'!A:A</f>
        <v>Flood Crisis in Ethiopia</v>
      </c>
      <c r="B31" s="193" t="str">
        <f>'Core Indicators'!B:B</f>
        <v>Flood</v>
      </c>
      <c r="C31" s="193" t="str">
        <f>'Core Indicators'!C31</f>
        <v>ETH002</v>
      </c>
      <c r="D31" s="193" t="str">
        <f>'Core Indicators'!D31</f>
        <v>Ethiopia</v>
      </c>
      <c r="E31" s="193" t="str">
        <f>'Core Indicators'!E31</f>
        <v>ETH</v>
      </c>
      <c r="F31" s="35">
        <f>'Core Indicators'!O31</f>
        <v>742878</v>
      </c>
      <c r="G31" s="35">
        <f>'Core Indicators'!W31</f>
        <v>88000000</v>
      </c>
      <c r="H31" s="35">
        <f>'Core Indicators'!AE31</f>
        <v>617000</v>
      </c>
      <c r="I31" s="35">
        <f>'Core Indicators'!AM31</f>
        <v>214000</v>
      </c>
      <c r="J31" s="35">
        <f>'Core Indicators'!AU31</f>
        <v>0</v>
      </c>
      <c r="K31" s="35">
        <f>'Core Indicators'!BC31</f>
        <v>0</v>
      </c>
      <c r="L31" s="35">
        <f>'Core Indicators'!BK31</f>
        <v>28</v>
      </c>
      <c r="M31" s="35" t="str">
        <f>'Core Indicators'!BS31</f>
        <v>x</v>
      </c>
      <c r="N31" s="35" t="str">
        <f>'Core Indicators'!CA31</f>
        <v>x</v>
      </c>
      <c r="O31" s="35" t="e">
        <f>'Core Indicators'!CI31</f>
        <v>#N/A</v>
      </c>
      <c r="P31" s="35" t="str">
        <f>'Core Indicators'!CQ31</f>
        <v>x</v>
      </c>
      <c r="Q31" s="35">
        <f>'Core Indicators'!DG31</f>
        <v>87383000</v>
      </c>
      <c r="R31" s="35">
        <f>'Core Indicators'!DO31</f>
        <v>403000</v>
      </c>
      <c r="S31" s="35">
        <f>'Core Indicators'!DW31</f>
        <v>214000</v>
      </c>
      <c r="T31" s="35">
        <f>'Core Indicators'!EE31</f>
        <v>0</v>
      </c>
      <c r="U31" s="35">
        <f>'Core Indicators'!EM31</f>
        <v>0</v>
      </c>
      <c r="V31" s="35">
        <f>'Core Indicators'!FC31</f>
        <v>4</v>
      </c>
      <c r="W31" s="35">
        <f>'Core Indicators'!FK31</f>
        <v>0</v>
      </c>
      <c r="X31" s="35">
        <f>'Core Indicators'!FS31</f>
        <v>0</v>
      </c>
      <c r="Y31" s="35">
        <f>'Core Indicators'!GA31</f>
        <v>2</v>
      </c>
      <c r="Z31" s="35">
        <f>'Core Indicators'!GI31</f>
        <v>1</v>
      </c>
      <c r="AA31" s="35">
        <f>'Core Indicators'!GQ31</f>
        <v>1</v>
      </c>
      <c r="AB31" s="35">
        <f>'Core Indicators'!GY31</f>
        <v>0</v>
      </c>
      <c r="AC31" s="35">
        <f>'Core Indicators'!HG31</f>
        <v>0</v>
      </c>
      <c r="AD31" s="35">
        <f>'Core Indicators'!HO31</f>
        <v>2</v>
      </c>
      <c r="AE31" s="35">
        <f>'Core Indicators'!HW31</f>
        <v>0</v>
      </c>
      <c r="AF31" s="35">
        <f>'Core Indicators'!IE31</f>
        <v>3</v>
      </c>
      <c r="AG31" s="35">
        <f>'Core Indicators'!IM31</f>
        <v>3</v>
      </c>
    </row>
    <row r="32" spans="1:33" ht="20.149999999999999" customHeight="1" x14ac:dyDescent="0.35">
      <c r="A32" s="192" t="str">
        <f>'Core Indicators'!A:A</f>
        <v>International Displacement</v>
      </c>
      <c r="B32" s="192" t="str">
        <f>'Core Indicators'!B:B</f>
        <v>International displacement</v>
      </c>
      <c r="C32" s="192" t="str">
        <f>'Core Indicators'!C32</f>
        <v>ETH003</v>
      </c>
      <c r="D32" s="192" t="str">
        <f>'Core Indicators'!D32</f>
        <v>Ethiopia</v>
      </c>
      <c r="E32" s="192" t="str">
        <f>'Core Indicators'!E32</f>
        <v>ETH</v>
      </c>
      <c r="F32" s="36">
        <f>'Core Indicators'!O32</f>
        <v>1063652</v>
      </c>
      <c r="G32" s="36">
        <f>'Core Indicators'!W32</f>
        <v>103700000</v>
      </c>
      <c r="H32" s="36">
        <f>'Core Indicators'!AE32</f>
        <v>17744000</v>
      </c>
      <c r="I32" s="36">
        <f>'Core Indicators'!AM32</f>
        <v>808000</v>
      </c>
      <c r="J32" s="36">
        <f>'Core Indicators'!AU32</f>
        <v>0</v>
      </c>
      <c r="K32" s="36">
        <f>'Core Indicators'!BC32</f>
        <v>0</v>
      </c>
      <c r="L32" s="36">
        <f>'Core Indicators'!BK32</f>
        <v>0</v>
      </c>
      <c r="M32" s="36" t="str">
        <f>'Core Indicators'!BS32</f>
        <v>x</v>
      </c>
      <c r="N32" s="36" t="str">
        <f>'Core Indicators'!CA32</f>
        <v>x</v>
      </c>
      <c r="O32" s="36" t="e">
        <f>'Core Indicators'!CI32</f>
        <v>#N/A</v>
      </c>
      <c r="P32" s="36" t="str">
        <f>'Core Indicators'!CQ32</f>
        <v>x</v>
      </c>
      <c r="Q32" s="36">
        <f>'Core Indicators'!DG32</f>
        <v>86000000</v>
      </c>
      <c r="R32" s="36">
        <f>'Core Indicators'!DO32</f>
        <v>16892000</v>
      </c>
      <c r="S32" s="36">
        <f>'Core Indicators'!DW32</f>
        <v>808000</v>
      </c>
      <c r="T32" s="36">
        <f>'Core Indicators'!EE32</f>
        <v>0</v>
      </c>
      <c r="U32" s="36">
        <f>'Core Indicators'!EM32</f>
        <v>0</v>
      </c>
      <c r="V32" s="36">
        <f>'Core Indicators'!FC32</f>
        <v>3</v>
      </c>
      <c r="W32" s="36">
        <f>'Core Indicators'!FK32</f>
        <v>0</v>
      </c>
      <c r="X32" s="36">
        <f>'Core Indicators'!FS32</f>
        <v>0</v>
      </c>
      <c r="Y32" s="36">
        <f>'Core Indicators'!GA32</f>
        <v>2</v>
      </c>
      <c r="Z32" s="36">
        <f>'Core Indicators'!GI32</f>
        <v>1</v>
      </c>
      <c r="AA32" s="36">
        <f>'Core Indicators'!GQ32</f>
        <v>1</v>
      </c>
      <c r="AB32" s="36">
        <f>'Core Indicators'!GY32</f>
        <v>0</v>
      </c>
      <c r="AC32" s="36">
        <f>'Core Indicators'!HG32</f>
        <v>0</v>
      </c>
      <c r="AD32" s="36">
        <f>'Core Indicators'!HO32</f>
        <v>2</v>
      </c>
      <c r="AE32" s="36">
        <f>'Core Indicators'!HW32</f>
        <v>3</v>
      </c>
      <c r="AF32" s="36">
        <f>'Core Indicators'!IE32</f>
        <v>3</v>
      </c>
      <c r="AG32" s="36">
        <f>'Core Indicators'!IM32</f>
        <v>3</v>
      </c>
    </row>
    <row r="33" spans="1:33" ht="20.149999999999999" customHeight="1" x14ac:dyDescent="0.35">
      <c r="A33" s="193" t="str">
        <f>'Core Indicators'!A:A</f>
        <v>Northern Ethiopia Conflict</v>
      </c>
      <c r="B33" s="193" t="str">
        <f>'Core Indicators'!B:B</f>
        <v>Conflict</v>
      </c>
      <c r="C33" s="193" t="str">
        <f>'Core Indicators'!C33</f>
        <v>ETH004</v>
      </c>
      <c r="D33" s="193" t="str">
        <f>'Core Indicators'!D33</f>
        <v>Ethiopia</v>
      </c>
      <c r="E33" s="193" t="str">
        <f>'Core Indicators'!E33</f>
        <v>ETH</v>
      </c>
      <c r="F33" s="35">
        <f>'Core Indicators'!O33</f>
        <v>311484</v>
      </c>
      <c r="G33" s="35">
        <f>'Core Indicators'!W33</f>
        <v>30500000</v>
      </c>
      <c r="H33" s="35">
        <f>'Core Indicators'!AE33</f>
        <v>30500000</v>
      </c>
      <c r="I33" s="35">
        <f>'Core Indicators'!AM33</f>
        <v>2543000</v>
      </c>
      <c r="J33" s="35">
        <f>'Core Indicators'!AU33</f>
        <v>0</v>
      </c>
      <c r="K33" s="35">
        <f>'Core Indicators'!BC33</f>
        <v>0</v>
      </c>
      <c r="L33" s="35">
        <f>'Core Indicators'!BK33</f>
        <v>6460</v>
      </c>
      <c r="M33" s="35" t="e">
        <f>'Core Indicators'!BS33</f>
        <v>#N/A</v>
      </c>
      <c r="N33" s="35" t="e">
        <f>'Core Indicators'!CA33</f>
        <v>#N/A</v>
      </c>
      <c r="O33" s="35" t="e">
        <f>'Core Indicators'!CI33</f>
        <v>#N/A</v>
      </c>
      <c r="P33" s="35" t="e">
        <f>'Core Indicators'!CQ33</f>
        <v>#N/A</v>
      </c>
      <c r="Q33" s="35">
        <f>'Core Indicators'!DG33</f>
        <v>0</v>
      </c>
      <c r="R33" s="35">
        <f>'Core Indicators'!DO33</f>
        <v>22400000</v>
      </c>
      <c r="S33" s="35">
        <f>'Core Indicators'!DW33</f>
        <v>5226000</v>
      </c>
      <c r="T33" s="35">
        <f>'Core Indicators'!EE33</f>
        <v>2473000</v>
      </c>
      <c r="U33" s="35">
        <f>'Core Indicators'!EM33</f>
        <v>401000</v>
      </c>
      <c r="V33" s="35">
        <f>'Core Indicators'!FC33</f>
        <v>4</v>
      </c>
      <c r="W33" s="35">
        <f>'Core Indicators'!FK33</f>
        <v>0</v>
      </c>
      <c r="X33" s="35">
        <f>'Core Indicators'!FS33</f>
        <v>10000</v>
      </c>
      <c r="Y33" s="35">
        <f>'Core Indicators'!GA33</f>
        <v>1</v>
      </c>
      <c r="Z33" s="35">
        <f>'Core Indicators'!GI33</f>
        <v>2</v>
      </c>
      <c r="AA33" s="35">
        <f>'Core Indicators'!GQ33</f>
        <v>3</v>
      </c>
      <c r="AB33" s="35">
        <f>'Core Indicators'!GY33</f>
        <v>2</v>
      </c>
      <c r="AC33" s="35">
        <f>'Core Indicators'!HG33</f>
        <v>2</v>
      </c>
      <c r="AD33" s="35">
        <f>'Core Indicators'!HO33</f>
        <v>3</v>
      </c>
      <c r="AE33" s="35">
        <f>'Core Indicators'!HW33</f>
        <v>3</v>
      </c>
      <c r="AF33" s="35">
        <f>'Core Indicators'!IE33</f>
        <v>3</v>
      </c>
      <c r="AG33" s="35">
        <f>'Core Indicators'!IM33</f>
        <v>3</v>
      </c>
    </row>
    <row r="34" spans="1:33" ht="20.149999999999999" customHeight="1" x14ac:dyDescent="0.35">
      <c r="A34" s="192" t="str">
        <f>'Core Indicators'!A:A</f>
        <v>Mixed migration flows in Greece</v>
      </c>
      <c r="B34" s="192" t="str">
        <f>'Core Indicators'!B:B</f>
        <v>International displacement</v>
      </c>
      <c r="C34" s="192" t="str">
        <f>'Core Indicators'!C34</f>
        <v>GRC002</v>
      </c>
      <c r="D34" s="192" t="str">
        <f>'Core Indicators'!D34</f>
        <v>Greece</v>
      </c>
      <c r="E34" s="192" t="str">
        <f>'Core Indicators'!E34</f>
        <v>GRC</v>
      </c>
      <c r="F34" s="36">
        <f>'Core Indicators'!O34</f>
        <v>3364.07</v>
      </c>
      <c r="G34" s="36">
        <f>'Core Indicators'!W34</f>
        <v>414000</v>
      </c>
      <c r="H34" s="36">
        <f>'Core Indicators'!AE34</f>
        <v>169000</v>
      </c>
      <c r="I34" s="36">
        <f>'Core Indicators'!AM34</f>
        <v>169000</v>
      </c>
      <c r="J34" s="36">
        <f>'Core Indicators'!AU34</f>
        <v>0</v>
      </c>
      <c r="K34" s="36" t="str">
        <f>'Core Indicators'!BC34</f>
        <v>x</v>
      </c>
      <c r="L34" s="36">
        <f>'Core Indicators'!BK34</f>
        <v>24</v>
      </c>
      <c r="M34" s="36" t="str">
        <f>'Core Indicators'!BS34</f>
        <v>x</v>
      </c>
      <c r="N34" s="36" t="str">
        <f>'Core Indicators'!CA34</f>
        <v>x</v>
      </c>
      <c r="O34" s="36" t="e">
        <f>'Core Indicators'!CI34</f>
        <v>#N/A</v>
      </c>
      <c r="P34" s="36" t="str">
        <f>'Core Indicators'!CQ34</f>
        <v>x</v>
      </c>
      <c r="Q34" s="36">
        <f>'Core Indicators'!DG34</f>
        <v>245000</v>
      </c>
      <c r="R34" s="36">
        <f>'Core Indicators'!DO34</f>
        <v>151000</v>
      </c>
      <c r="S34" s="36">
        <f>'Core Indicators'!DW34</f>
        <v>18000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2</v>
      </c>
      <c r="AB34" s="36">
        <f>'Core Indicators'!GY34</f>
        <v>0</v>
      </c>
      <c r="AC34" s="36">
        <f>'Core Indicators'!HG34</f>
        <v>2</v>
      </c>
      <c r="AD34" s="36">
        <f>'Core Indicators'!HO34</f>
        <v>2</v>
      </c>
      <c r="AE34" s="36">
        <f>'Core Indicators'!HW34</f>
        <v>1</v>
      </c>
      <c r="AF34" s="36">
        <f>'Core Indicators'!IE34</f>
        <v>0</v>
      </c>
      <c r="AG34" s="36">
        <f>'Core Indicators'!IM34</f>
        <v>0</v>
      </c>
    </row>
    <row r="35" spans="1:33" ht="20.149999999999999" customHeight="1" x14ac:dyDescent="0.35">
      <c r="A35" s="193" t="str">
        <f>'Core Indicators'!A:A</f>
        <v>Complex crisis in Guatemala</v>
      </c>
      <c r="B35" s="193" t="str">
        <f>'Core Indicators'!B:B</f>
        <v>Complex crisis</v>
      </c>
      <c r="C35" s="193" t="str">
        <f>'Core Indicators'!C35</f>
        <v>GTM001</v>
      </c>
      <c r="D35" s="193" t="str">
        <f>'Core Indicators'!D35</f>
        <v>Guatemala</v>
      </c>
      <c r="E35" s="193" t="str">
        <f>'Core Indicators'!E35</f>
        <v>GTM</v>
      </c>
      <c r="F35" s="35">
        <f>'Core Indicators'!O35</f>
        <v>108889</v>
      </c>
      <c r="G35" s="35">
        <f>'Core Indicators'!W35</f>
        <v>17100000</v>
      </c>
      <c r="H35" s="35">
        <f>'Core Indicators'!AE35</f>
        <v>5700000</v>
      </c>
      <c r="I35" s="35">
        <f>'Core Indicators'!AM35</f>
        <v>242000</v>
      </c>
      <c r="J35" s="35" t="str">
        <f>'Core Indicators'!AU35</f>
        <v>x</v>
      </c>
      <c r="K35" s="35" t="str">
        <f>'Core Indicators'!BC35</f>
        <v>x</v>
      </c>
      <c r="L35" s="35">
        <f>'Core Indicators'!BK35</f>
        <v>2960</v>
      </c>
      <c r="M35" s="35">
        <f>'Core Indicators'!BS35</f>
        <v>0</v>
      </c>
      <c r="N35" s="35">
        <f>'Core Indicators'!CA35</f>
        <v>0</v>
      </c>
      <c r="O35" s="35" t="e">
        <f>'Core Indicators'!CI35</f>
        <v>#N/A</v>
      </c>
      <c r="P35" s="35" t="str">
        <f>'Core Indicators'!CQ35</f>
        <v>x</v>
      </c>
      <c r="Q35" s="35">
        <f>'Core Indicators'!DG35</f>
        <v>11400000</v>
      </c>
      <c r="R35" s="35">
        <f>'Core Indicators'!DO35</f>
        <v>1900000</v>
      </c>
      <c r="S35" s="35">
        <f>'Core Indicators'!DW35</f>
        <v>3300000</v>
      </c>
      <c r="T35" s="35">
        <f>'Core Indicators'!EE35</f>
        <v>174000</v>
      </c>
      <c r="U35" s="35">
        <f>'Core Indicators'!EM35</f>
        <v>326000</v>
      </c>
      <c r="V35" s="35">
        <f>'Core Indicators'!FC35</f>
        <v>3</v>
      </c>
      <c r="W35" s="35" t="str">
        <f>'Core Indicators'!FK35</f>
        <v>x</v>
      </c>
      <c r="X35" s="35" t="str">
        <f>'Core Indicators'!FS35</f>
        <v>x</v>
      </c>
      <c r="Y35" s="35">
        <f>'Core Indicators'!GA35</f>
        <v>0</v>
      </c>
      <c r="Z35" s="35">
        <f>'Core Indicators'!GI35</f>
        <v>1</v>
      </c>
      <c r="AA35" s="35">
        <f>'Core Indicators'!GQ35</f>
        <v>1</v>
      </c>
      <c r="AB35" s="35">
        <f>'Core Indicators'!GY35</f>
        <v>0</v>
      </c>
      <c r="AC35" s="35">
        <f>'Core Indicators'!HG35</f>
        <v>0</v>
      </c>
      <c r="AD35" s="35">
        <f>'Core Indicators'!HO35</f>
        <v>2</v>
      </c>
      <c r="AE35" s="35">
        <f>'Core Indicators'!HW35</f>
        <v>1</v>
      </c>
      <c r="AF35" s="35">
        <f>'Core Indicators'!IE35</f>
        <v>0</v>
      </c>
      <c r="AG35" s="35">
        <f>'Core Indicators'!IM35</f>
        <v>2</v>
      </c>
    </row>
    <row r="36" spans="1:33" ht="20.149999999999999" customHeight="1" x14ac:dyDescent="0.35">
      <c r="A36" s="192" t="str">
        <f>'Core Indicators'!A:A</f>
        <v>Complex crisis in Honduras</v>
      </c>
      <c r="B36" s="192" t="str">
        <f>'Core Indicators'!B:B</f>
        <v>Complex crisis</v>
      </c>
      <c r="C36" s="192" t="str">
        <f>'Core Indicators'!C36</f>
        <v>HND001</v>
      </c>
      <c r="D36" s="192" t="str">
        <f>'Core Indicators'!D36</f>
        <v>Honduras</v>
      </c>
      <c r="E36" s="192" t="str">
        <f>'Core Indicators'!E36</f>
        <v>HND</v>
      </c>
      <c r="F36" s="36">
        <f>'Core Indicators'!O36</f>
        <v>111900</v>
      </c>
      <c r="G36" s="36">
        <f>'Core Indicators'!W36</f>
        <v>9400000</v>
      </c>
      <c r="H36" s="36">
        <f>'Core Indicators'!AE36</f>
        <v>4000000</v>
      </c>
      <c r="I36" s="36">
        <f>'Core Indicators'!AM36</f>
        <v>245000</v>
      </c>
      <c r="J36" s="36" t="str">
        <f>'Core Indicators'!AU36</f>
        <v>x</v>
      </c>
      <c r="K36" s="36">
        <f>'Core Indicators'!BC36</f>
        <v>113000</v>
      </c>
      <c r="L36" s="36">
        <f>'Core Indicators'!BK36</f>
        <v>1909</v>
      </c>
      <c r="M36" s="36" t="str">
        <f>'Core Indicators'!BS36</f>
        <v>x</v>
      </c>
      <c r="N36" s="36" t="str">
        <f>'Core Indicators'!CA36</f>
        <v>x</v>
      </c>
      <c r="O36" s="36" t="e">
        <f>'Core Indicators'!CI36</f>
        <v>#N/A</v>
      </c>
      <c r="P36" s="36">
        <f>'Core Indicators'!CQ36</f>
        <v>12965</v>
      </c>
      <c r="Q36" s="36">
        <f>'Core Indicators'!DG36</f>
        <v>5400000</v>
      </c>
      <c r="R36" s="36">
        <f>'Core Indicators'!DO36</f>
        <v>706000</v>
      </c>
      <c r="S36" s="36">
        <f>'Core Indicators'!DW36</f>
        <v>2679000</v>
      </c>
      <c r="T36" s="36">
        <f>'Core Indicators'!EE36</f>
        <v>615000</v>
      </c>
      <c r="U36" s="36">
        <f>'Core Indicators'!EM36</f>
        <v>0</v>
      </c>
      <c r="V36" s="36">
        <f>'Core Indicators'!FC36</f>
        <v>3</v>
      </c>
      <c r="W36" s="36" t="str">
        <f>'Core Indicators'!FK36</f>
        <v>x</v>
      </c>
      <c r="X36" s="36" t="str">
        <f>'Core Indicators'!FS36</f>
        <v>x</v>
      </c>
      <c r="Y36" s="36">
        <f>'Core Indicators'!GA36</f>
        <v>0</v>
      </c>
      <c r="Z36" s="36">
        <f>'Core Indicators'!GI36</f>
        <v>1</v>
      </c>
      <c r="AA36" s="36">
        <f>'Core Indicators'!GQ36</f>
        <v>1</v>
      </c>
      <c r="AB36" s="36">
        <f>'Core Indicators'!GY36</f>
        <v>0</v>
      </c>
      <c r="AC36" s="36">
        <f>'Core Indicators'!HG36</f>
        <v>0</v>
      </c>
      <c r="AD36" s="36">
        <f>'Core Indicators'!HO36</f>
        <v>2</v>
      </c>
      <c r="AE36" s="36">
        <f>'Core Indicators'!HW36</f>
        <v>3</v>
      </c>
      <c r="AF36" s="36">
        <f>'Core Indicators'!IE36</f>
        <v>0</v>
      </c>
      <c r="AG36" s="36">
        <f>'Core Indicators'!IM36</f>
        <v>2</v>
      </c>
    </row>
    <row r="37" spans="1:33" ht="20.149999999999999" customHeight="1" x14ac:dyDescent="0.35">
      <c r="A37" s="193" t="str">
        <f>'Core Indicators'!A:A</f>
        <v>Complex crisis in Haiti</v>
      </c>
      <c r="B37" s="193" t="str">
        <f>'Core Indicators'!B:B</f>
        <v>Complex crisis</v>
      </c>
      <c r="C37" s="193" t="str">
        <f>'Core Indicators'!C37</f>
        <v>HTI001</v>
      </c>
      <c r="D37" s="193" t="str">
        <f>'Core Indicators'!D37</f>
        <v>Haiti</v>
      </c>
      <c r="E37" s="193" t="str">
        <f>'Core Indicators'!E37</f>
        <v>HTI</v>
      </c>
      <c r="F37" s="35">
        <f>'Core Indicators'!O37</f>
        <v>27166</v>
      </c>
      <c r="G37" s="35">
        <f>'Core Indicators'!W37</f>
        <v>10898000</v>
      </c>
      <c r="H37" s="35">
        <f>'Core Indicators'!AE37</f>
        <v>7535000</v>
      </c>
      <c r="I37" s="35">
        <f>'Core Indicators'!AM37</f>
        <v>180000</v>
      </c>
      <c r="J37" s="35">
        <f>'Core Indicators'!AU37</f>
        <v>0</v>
      </c>
      <c r="K37" s="35">
        <f>'Core Indicators'!BC37</f>
        <v>0</v>
      </c>
      <c r="L37" s="35">
        <f>'Core Indicators'!BK37</f>
        <v>2208</v>
      </c>
      <c r="M37" s="35">
        <f>'Core Indicators'!BS37</f>
        <v>52953</v>
      </c>
      <c r="N37" s="35">
        <f>'Core Indicators'!CA37</f>
        <v>52953</v>
      </c>
      <c r="O37" s="35" t="e">
        <f>'Core Indicators'!CI37</f>
        <v>#N/A</v>
      </c>
      <c r="P37" s="35" t="str">
        <f>'Core Indicators'!CQ37</f>
        <v>x</v>
      </c>
      <c r="Q37" s="35">
        <f>'Core Indicators'!DG37</f>
        <v>3363000</v>
      </c>
      <c r="R37" s="35">
        <f>'Core Indicators'!DO37</f>
        <v>3119000</v>
      </c>
      <c r="S37" s="35">
        <f>'Core Indicators'!DW37</f>
        <v>4416000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3</v>
      </c>
      <c r="AA37" s="35">
        <f>'Core Indicators'!GQ37</f>
        <v>2</v>
      </c>
      <c r="AB37" s="35">
        <f>'Core Indicators'!GY37</f>
        <v>0</v>
      </c>
      <c r="AC37" s="35">
        <f>'Core Indicators'!HG37</f>
        <v>0</v>
      </c>
      <c r="AD37" s="35">
        <f>'Core Indicators'!HO37</f>
        <v>2</v>
      </c>
      <c r="AE37" s="35">
        <f>'Core Indicators'!HW37</f>
        <v>2</v>
      </c>
      <c r="AF37" s="35">
        <f>'Core Indicators'!IE37</f>
        <v>0</v>
      </c>
      <c r="AG37" s="35">
        <f>'Core Indicators'!IM37</f>
        <v>3</v>
      </c>
    </row>
    <row r="38" spans="1:33" ht="20.149999999999999" customHeight="1" x14ac:dyDescent="0.35">
      <c r="A38" s="192" t="str">
        <f>'Core Indicators'!A:A</f>
        <v xml:space="preserve">Nippes Earthquake </v>
      </c>
      <c r="B38" s="192" t="str">
        <f>'Core Indicators'!B:B</f>
        <v>Earthquake</v>
      </c>
      <c r="C38" s="192" t="str">
        <f>'Core Indicators'!C38</f>
        <v>HTI002</v>
      </c>
      <c r="D38" s="192" t="str">
        <f>'Core Indicators'!D38</f>
        <v>Haiti</v>
      </c>
      <c r="E38" s="192" t="str">
        <f>'Core Indicators'!E38</f>
        <v>HTI</v>
      </c>
      <c r="F38" s="36">
        <f>'Core Indicators'!O38</f>
        <v>12851</v>
      </c>
      <c r="G38" s="36">
        <f>'Core Indicators'!W38</f>
        <v>6429000</v>
      </c>
      <c r="H38" s="36">
        <f>'Core Indicators'!AE38</f>
        <v>800000</v>
      </c>
      <c r="I38" s="36">
        <f>'Core Indicators'!AM38</f>
        <v>160000</v>
      </c>
      <c r="J38" s="36">
        <f>'Core Indicators'!AU38</f>
        <v>12268</v>
      </c>
      <c r="K38" s="36">
        <f>'Core Indicators'!BC38</f>
        <v>9915</v>
      </c>
      <c r="L38" s="36">
        <f>'Core Indicators'!BK38</f>
        <v>2189</v>
      </c>
      <c r="M38" s="36">
        <f>'Core Indicators'!BS38</f>
        <v>92821</v>
      </c>
      <c r="N38" s="36">
        <f>'Core Indicators'!CA38</f>
        <v>61689</v>
      </c>
      <c r="O38" s="36" t="e">
        <f>'Core Indicators'!CI38</f>
        <v>#N/A</v>
      </c>
      <c r="P38" s="36" t="str">
        <f>'Core Indicators'!CQ38</f>
        <v>x</v>
      </c>
      <c r="Q38" s="36">
        <f>'Core Indicators'!DG38</f>
        <v>5629000</v>
      </c>
      <c r="R38" s="36">
        <f>'Core Indicators'!DO38</f>
        <v>150000</v>
      </c>
      <c r="S38" s="36">
        <f>'Core Indicators'!DW38</f>
        <v>650000</v>
      </c>
      <c r="T38" s="36">
        <f>'Core Indicators'!EE38</f>
        <v>0</v>
      </c>
      <c r="U38" s="36">
        <f>'Core Indicators'!EM38</f>
        <v>0</v>
      </c>
      <c r="V38" s="36">
        <f>'Core Indicators'!FC38</f>
        <v>3</v>
      </c>
      <c r="W38" s="36" t="str">
        <f>'Core Indicators'!FK38</f>
        <v>x</v>
      </c>
      <c r="X38" s="36" t="str">
        <f>'Core Indicators'!FS38</f>
        <v>x</v>
      </c>
      <c r="Y38" s="36">
        <f>'Core Indicators'!GA38</f>
        <v>0</v>
      </c>
      <c r="Z38" s="36">
        <f>'Core Indicators'!GI38</f>
        <v>1</v>
      </c>
      <c r="AA38" s="36">
        <f>'Core Indicators'!GQ38</f>
        <v>2</v>
      </c>
      <c r="AB38" s="36">
        <f>'Core Indicators'!GY38</f>
        <v>0</v>
      </c>
      <c r="AC38" s="36">
        <f>'Core Indicators'!HG38</f>
        <v>0</v>
      </c>
      <c r="AD38" s="36">
        <f>'Core Indicators'!HO38</f>
        <v>2</v>
      </c>
      <c r="AE38" s="36">
        <f>'Core Indicators'!HW38</f>
        <v>1</v>
      </c>
      <c r="AF38" s="36">
        <f>'Core Indicators'!IE38</f>
        <v>0</v>
      </c>
      <c r="AG38" s="36">
        <f>'Core Indicators'!IM38</f>
        <v>3</v>
      </c>
    </row>
    <row r="39" spans="1:33" ht="20.149999999999999" customHeight="1" x14ac:dyDescent="0.35">
      <c r="A39" s="193" t="str">
        <f>'Core Indicators'!A:A</f>
        <v>Papua Conflict</v>
      </c>
      <c r="B39" s="193" t="str">
        <f>'Core Indicators'!B:B</f>
        <v>Conflict</v>
      </c>
      <c r="C39" s="193" t="str">
        <f>'Core Indicators'!C39</f>
        <v>IDN002</v>
      </c>
      <c r="D39" s="193" t="str">
        <f>'Core Indicators'!D39</f>
        <v>Indonesia</v>
      </c>
      <c r="E39" s="193" t="str">
        <f>'Core Indicators'!E39</f>
        <v>IDN</v>
      </c>
      <c r="F39" s="35">
        <f>'Core Indicators'!O39</f>
        <v>416060</v>
      </c>
      <c r="G39" s="35">
        <f>'Core Indicators'!W39</f>
        <v>3594000</v>
      </c>
      <c r="H39" s="35">
        <f>'Core Indicators'!AE39</f>
        <v>3594000</v>
      </c>
      <c r="I39" s="35">
        <f>'Core Indicators'!AM39</f>
        <v>60000</v>
      </c>
      <c r="J39" s="35" t="str">
        <f>'Core Indicators'!AU39</f>
        <v>x</v>
      </c>
      <c r="K39" s="35" t="str">
        <f>'Core Indicators'!BC39</f>
        <v>x</v>
      </c>
      <c r="L39" s="35">
        <f>'Core Indicators'!BK39</f>
        <v>202</v>
      </c>
      <c r="M39" s="35" t="str">
        <f>'Core Indicators'!BS39</f>
        <v>x</v>
      </c>
      <c r="N39" s="35" t="str">
        <f>'Core Indicators'!CA39</f>
        <v>x</v>
      </c>
      <c r="O39" s="35" t="e">
        <f>'Core Indicators'!CI39</f>
        <v>#N/A</v>
      </c>
      <c r="P39" s="35" t="str">
        <f>'Core Indicators'!CQ39</f>
        <v>x</v>
      </c>
      <c r="Q39" s="35" t="str">
        <f>'Core Indicators'!DG39</f>
        <v>x</v>
      </c>
      <c r="R39" s="35" t="str">
        <f>'Core Indicators'!DO39</f>
        <v>x</v>
      </c>
      <c r="S39" s="35" t="str">
        <f>'Core Indicators'!DW39</f>
        <v>x</v>
      </c>
      <c r="T39" s="35" t="str">
        <f>'Core Indicators'!EE39</f>
        <v>x</v>
      </c>
      <c r="U39" s="35" t="str">
        <f>'Core Indicators'!EM39</f>
        <v>x</v>
      </c>
      <c r="V39" s="35">
        <f>'Core Indicators'!FC39</f>
        <v>4</v>
      </c>
      <c r="W39" s="35" t="str">
        <f>'Core Indicators'!FK39</f>
        <v>x</v>
      </c>
      <c r="X39" s="35" t="str">
        <f>'Core Indicators'!FS39</f>
        <v>x</v>
      </c>
      <c r="Y39" s="35">
        <f>'Core Indicators'!GA39</f>
        <v>1</v>
      </c>
      <c r="Z39" s="35">
        <f>'Core Indicators'!GI39</f>
        <v>2</v>
      </c>
      <c r="AA39" s="35">
        <f>'Core Indicators'!GQ39</f>
        <v>2</v>
      </c>
      <c r="AB39" s="35">
        <f>'Core Indicators'!GY39</f>
        <v>0</v>
      </c>
      <c r="AC39" s="35">
        <f>'Core Indicators'!HG39</f>
        <v>2</v>
      </c>
      <c r="AD39" s="35">
        <f>'Core Indicators'!HO39</f>
        <v>0</v>
      </c>
      <c r="AE39" s="35">
        <f>'Core Indicators'!HW39</f>
        <v>3</v>
      </c>
      <c r="AF39" s="35">
        <f>'Core Indicators'!IE39</f>
        <v>0</v>
      </c>
      <c r="AG39" s="35">
        <f>'Core Indicators'!IM39</f>
        <v>1</v>
      </c>
    </row>
    <row r="40" spans="1:33" ht="20.149999999999999" customHeight="1" x14ac:dyDescent="0.35">
      <c r="A40" s="192" t="str">
        <f>'Core Indicators'!A:A</f>
        <v>Conflict in Jammu and Kashmir</v>
      </c>
      <c r="B40" s="192" t="str">
        <f>'Core Indicators'!B:B</f>
        <v>Conflict</v>
      </c>
      <c r="C40" s="192" t="str">
        <f>'Core Indicators'!C40</f>
        <v>IND002</v>
      </c>
      <c r="D40" s="192" t="str">
        <f>'Core Indicators'!D40</f>
        <v>India</v>
      </c>
      <c r="E40" s="192" t="str">
        <f>'Core Indicators'!E40</f>
        <v>IND</v>
      </c>
      <c r="F40" s="36">
        <f>'Core Indicators'!O40</f>
        <v>222236</v>
      </c>
      <c r="G40" s="36">
        <f>'Core Indicators'!W40</f>
        <v>12541000</v>
      </c>
      <c r="H40" s="36" t="str">
        <f>'Core Indicators'!AE40</f>
        <v>x</v>
      </c>
      <c r="I40" s="36" t="str">
        <f>'Core Indicators'!AM40</f>
        <v>x</v>
      </c>
      <c r="J40" s="36" t="str">
        <f>'Core Indicators'!AU40</f>
        <v>x</v>
      </c>
      <c r="K40" s="36" t="str">
        <f>'Core Indicators'!BC40</f>
        <v>x</v>
      </c>
      <c r="L40" s="36">
        <f>'Core Indicators'!BK40</f>
        <v>1775</v>
      </c>
      <c r="M40" s="36" t="str">
        <f>'Core Indicators'!BS40</f>
        <v>x</v>
      </c>
      <c r="N40" s="36" t="str">
        <f>'Core Indicators'!CA40</f>
        <v>x</v>
      </c>
      <c r="O40" s="36" t="e">
        <f>'Core Indicators'!CI40</f>
        <v>#N/A</v>
      </c>
      <c r="P40" s="36" t="str">
        <f>'Core Indicators'!CQ40</f>
        <v>x</v>
      </c>
      <c r="Q40" s="36">
        <f>'Core Indicators'!DG40</f>
        <v>12541000</v>
      </c>
      <c r="R40" s="36" t="str">
        <f>'Core Indicators'!DO40</f>
        <v>x</v>
      </c>
      <c r="S40" s="36" t="str">
        <f>'Core Indicators'!DW40</f>
        <v>x</v>
      </c>
      <c r="T40" s="36" t="str">
        <f>'Core Indicators'!EE40</f>
        <v>x</v>
      </c>
      <c r="U40" s="36" t="str">
        <f>'Core Indicators'!EM40</f>
        <v>x</v>
      </c>
      <c r="V40" s="36" t="str">
        <f>'Core Indicators'!FC40</f>
        <v>x</v>
      </c>
      <c r="W40" s="36" t="str">
        <f>'Core Indicators'!FK40</f>
        <v>x</v>
      </c>
      <c r="X40" s="36" t="str">
        <f>'Core Indicators'!FS40</f>
        <v>x</v>
      </c>
      <c r="Y40" s="36">
        <f>'Core Indicators'!GA40</f>
        <v>2</v>
      </c>
      <c r="Z40" s="36">
        <f>'Core Indicators'!GI40</f>
        <v>1</v>
      </c>
      <c r="AA40" s="36">
        <f>'Core Indicators'!GQ40</f>
        <v>1</v>
      </c>
      <c r="AB40" s="36">
        <f>'Core Indicators'!GY40</f>
        <v>0</v>
      </c>
      <c r="AC40" s="36">
        <f>'Core Indicators'!HG40</f>
        <v>0</v>
      </c>
      <c r="AD40" s="36">
        <f>'Core Indicators'!HO40</f>
        <v>2</v>
      </c>
      <c r="AE40" s="36">
        <f>'Core Indicators'!HW40</f>
        <v>1</v>
      </c>
      <c r="AF40" s="36">
        <f>'Core Indicators'!IE40</f>
        <v>1</v>
      </c>
      <c r="AG40" s="36">
        <f>'Core Indicators'!IM40</f>
        <v>2</v>
      </c>
    </row>
    <row r="41" spans="1:33" ht="20.149999999999999" customHeight="1" x14ac:dyDescent="0.35">
      <c r="A41" s="193" t="str">
        <f>'Core Indicators'!A:A</f>
        <v>Afghan Refugees in Iran</v>
      </c>
      <c r="B41" s="193" t="str">
        <f>'Core Indicators'!B:B</f>
        <v>International displacement</v>
      </c>
      <c r="C41" s="193" t="str">
        <f>'Core Indicators'!C41</f>
        <v>IRN004</v>
      </c>
      <c r="D41" s="193" t="str">
        <f>'Core Indicators'!D41</f>
        <v>Iran</v>
      </c>
      <c r="E41" s="193" t="str">
        <f>'Core Indicators'!E41</f>
        <v>IRN</v>
      </c>
      <c r="F41" s="35">
        <f>'Core Indicators'!O41</f>
        <v>239561</v>
      </c>
      <c r="G41" s="35">
        <f>'Core Indicators'!W41</f>
        <v>24823000</v>
      </c>
      <c r="H41" s="35">
        <f>'Core Indicators'!AE41</f>
        <v>3400000</v>
      </c>
      <c r="I41" s="35">
        <f>'Core Indicators'!AM41</f>
        <v>3400000</v>
      </c>
      <c r="J41" s="35" t="str">
        <f>'Core Indicators'!AU41</f>
        <v>x</v>
      </c>
      <c r="K41" s="35" t="str">
        <f>'Core Indicators'!BC41</f>
        <v>x</v>
      </c>
      <c r="L41" s="35">
        <f>'Core Indicators'!BK41</f>
        <v>0</v>
      </c>
      <c r="M41" s="35" t="str">
        <f>'Core Indicators'!BS41</f>
        <v>x</v>
      </c>
      <c r="N41" s="35" t="str">
        <f>'Core Indicators'!CA41</f>
        <v>x</v>
      </c>
      <c r="O41" s="35" t="e">
        <f>'Core Indicators'!CI41</f>
        <v>#N/A</v>
      </c>
      <c r="P41" s="35" t="str">
        <f>'Core Indicators'!CQ41</f>
        <v>x</v>
      </c>
      <c r="Q41" s="35">
        <f>'Core Indicators'!DG41</f>
        <v>21423000</v>
      </c>
      <c r="R41" s="35">
        <f>'Core Indicators'!DO41</f>
        <v>0</v>
      </c>
      <c r="S41" s="35">
        <f>'Core Indicators'!DW41</f>
        <v>800000</v>
      </c>
      <c r="T41" s="35">
        <f>'Core Indicators'!EE41</f>
        <v>2600000</v>
      </c>
      <c r="U41" s="35">
        <f>'Core Indicators'!EM41</f>
        <v>0</v>
      </c>
      <c r="V41" s="35">
        <f>'Core Indicators'!FC41</f>
        <v>2</v>
      </c>
      <c r="W41" s="35" t="str">
        <f>'Core Indicators'!FK41</f>
        <v>x</v>
      </c>
      <c r="X41" s="35" t="str">
        <f>'Core Indicators'!FS41</f>
        <v>x</v>
      </c>
      <c r="Y41" s="35">
        <f>'Core Indicators'!GA41</f>
        <v>1</v>
      </c>
      <c r="Z41" s="35">
        <f>'Core Indicators'!GI41</f>
        <v>1</v>
      </c>
      <c r="AA41" s="35">
        <f>'Core Indicators'!GQ41</f>
        <v>2</v>
      </c>
      <c r="AB41" s="35">
        <f>'Core Indicators'!GY41</f>
        <v>0</v>
      </c>
      <c r="AC41" s="35">
        <f>'Core Indicators'!HG41</f>
        <v>0</v>
      </c>
      <c r="AD41" s="35">
        <f>'Core Indicators'!HO41</f>
        <v>1</v>
      </c>
      <c r="AE41" s="35">
        <f>'Core Indicators'!HW41</f>
        <v>1</v>
      </c>
      <c r="AF41" s="35">
        <f>'Core Indicators'!IE41</f>
        <v>1</v>
      </c>
      <c r="AG41" s="35">
        <f>'Core Indicators'!IM41</f>
        <v>2</v>
      </c>
    </row>
    <row r="42" spans="1:33" ht="20.149999999999999" customHeight="1" x14ac:dyDescent="0.35">
      <c r="A42" s="192" t="str">
        <f>'Core Indicators'!A:A</f>
        <v>Multiple crises in Iraq</v>
      </c>
      <c r="B42" s="192" t="str">
        <f>'Core Indicators'!B:B</f>
        <v>Multiple crises country</v>
      </c>
      <c r="C42" s="192" t="str">
        <f>'Core Indicators'!C42</f>
        <v>IRQ001</v>
      </c>
      <c r="D42" s="192" t="str">
        <f>'Core Indicators'!D42</f>
        <v>Iraq</v>
      </c>
      <c r="E42" s="192" t="str">
        <f>'Core Indicators'!E42</f>
        <v>IRQ</v>
      </c>
      <c r="F42" s="36">
        <f>'Core Indicators'!O42</f>
        <v>435051.99200000003</v>
      </c>
      <c r="G42" s="36">
        <f>'Core Indicators'!W42</f>
        <v>39310000</v>
      </c>
      <c r="H42" s="36">
        <f>'Core Indicators'!AE42</f>
        <v>6130000</v>
      </c>
      <c r="I42" s="36">
        <f>'Core Indicators'!AM42</f>
        <v>8479000</v>
      </c>
      <c r="J42" s="36" t="str">
        <f>'Core Indicators'!AU42</f>
        <v>x</v>
      </c>
      <c r="K42" s="36" t="str">
        <f>'Core Indicators'!BC42</f>
        <v>x</v>
      </c>
      <c r="L42" s="36">
        <f>'Core Indicators'!BK42</f>
        <v>1466</v>
      </c>
      <c r="M42" s="36" t="str">
        <f>'Core Indicators'!BS42</f>
        <v>x</v>
      </c>
      <c r="N42" s="36" t="str">
        <f>'Core Indicators'!CA42</f>
        <v>x</v>
      </c>
      <c r="O42" s="36" t="e">
        <f>'Core Indicators'!CI42</f>
        <v>#N/A</v>
      </c>
      <c r="P42" s="36">
        <f>'Core Indicators'!CQ42</f>
        <v>133900</v>
      </c>
      <c r="Q42" s="36">
        <f>'Core Indicators'!DG42</f>
        <v>34093000</v>
      </c>
      <c r="R42" s="36">
        <f>'Core Indicators'!DO42</f>
        <v>1780000</v>
      </c>
      <c r="S42" s="36">
        <f>'Core Indicators'!DW42</f>
        <v>244000</v>
      </c>
      <c r="T42" s="36">
        <f>'Core Indicators'!EE42</f>
        <v>2651000</v>
      </c>
      <c r="U42" s="36">
        <f>'Core Indicators'!EM42</f>
        <v>1455000</v>
      </c>
      <c r="V42" s="36">
        <f>'Core Indicators'!FC42</f>
        <v>5</v>
      </c>
      <c r="W42" s="36">
        <f>'Core Indicators'!FK42</f>
        <v>1500000</v>
      </c>
      <c r="X42" s="36">
        <f>'Core Indicators'!FS42</f>
        <v>300000</v>
      </c>
      <c r="Y42" s="36">
        <f>'Core Indicators'!GA42</f>
        <v>1</v>
      </c>
      <c r="Z42" s="36">
        <f>'Core Indicators'!GI42</f>
        <v>3</v>
      </c>
      <c r="AA42" s="36">
        <f>'Core Indicators'!GQ42</f>
        <v>3</v>
      </c>
      <c r="AB42" s="36">
        <f>'Core Indicators'!GY42</f>
        <v>0</v>
      </c>
      <c r="AC42" s="36">
        <f>'Core Indicators'!HG42</f>
        <v>3</v>
      </c>
      <c r="AD42" s="36">
        <f>'Core Indicators'!HO42</f>
        <v>3</v>
      </c>
      <c r="AE42" s="36">
        <f>'Core Indicators'!HW42</f>
        <v>3</v>
      </c>
      <c r="AF42" s="36">
        <f>'Core Indicators'!IE42</f>
        <v>3</v>
      </c>
      <c r="AG42" s="36">
        <f>'Core Indicators'!IM42</f>
        <v>1</v>
      </c>
    </row>
    <row r="43" spans="1:33" ht="20.149999999999999" customHeight="1" x14ac:dyDescent="0.35">
      <c r="A43" s="193" t="str">
        <f>'Core Indicators'!A:A</f>
        <v>Conflict  in Iraq</v>
      </c>
      <c r="B43" s="193" t="str">
        <f>'Core Indicators'!B:B</f>
        <v>Conflict</v>
      </c>
      <c r="C43" s="193" t="str">
        <f>'Core Indicators'!C43</f>
        <v>IRQ002</v>
      </c>
      <c r="D43" s="193" t="str">
        <f>'Core Indicators'!D43</f>
        <v>Iraq</v>
      </c>
      <c r="E43" s="193" t="str">
        <f>'Core Indicators'!E43</f>
        <v>IRQ</v>
      </c>
      <c r="F43" s="35">
        <f>'Core Indicators'!O43</f>
        <v>435052</v>
      </c>
      <c r="G43" s="35">
        <f>'Core Indicators'!W43</f>
        <v>6130000</v>
      </c>
      <c r="H43" s="35">
        <f>'Core Indicators'!AE43</f>
        <v>5825000</v>
      </c>
      <c r="I43" s="35">
        <f>'Core Indicators'!AM43</f>
        <v>8229000</v>
      </c>
      <c r="J43" s="35" t="str">
        <f>'Core Indicators'!AU43</f>
        <v>x</v>
      </c>
      <c r="K43" s="35" t="str">
        <f>'Core Indicators'!BC43</f>
        <v>x</v>
      </c>
      <c r="L43" s="35">
        <f>'Core Indicators'!BK43</f>
        <v>1466</v>
      </c>
      <c r="M43" s="35" t="str">
        <f>'Core Indicators'!BS43</f>
        <v>x</v>
      </c>
      <c r="N43" s="35" t="str">
        <f>'Core Indicators'!CA43</f>
        <v>x</v>
      </c>
      <c r="O43" s="35" t="e">
        <f>'Core Indicators'!CI43</f>
        <v>#N/A</v>
      </c>
      <c r="P43" s="35">
        <f>'Core Indicators'!CQ43</f>
        <v>133900</v>
      </c>
      <c r="Q43" s="35">
        <f>'Core Indicators'!DG43</f>
        <v>305000</v>
      </c>
      <c r="R43" s="35">
        <f>'Core Indicators'!DO43</f>
        <v>1725000</v>
      </c>
      <c r="S43" s="35">
        <f>'Core Indicators'!DW43</f>
        <v>164000</v>
      </c>
      <c r="T43" s="35">
        <f>'Core Indicators'!EE43</f>
        <v>2501000</v>
      </c>
      <c r="U43" s="35">
        <f>'Core Indicators'!EM43</f>
        <v>1435000</v>
      </c>
      <c r="V43" s="35">
        <f>'Core Indicators'!FC43</f>
        <v>5</v>
      </c>
      <c r="W43" s="35">
        <f>'Core Indicators'!FK43</f>
        <v>1500000</v>
      </c>
      <c r="X43" s="35">
        <f>'Core Indicators'!FS43</f>
        <v>300000</v>
      </c>
      <c r="Y43" s="35">
        <f>'Core Indicators'!GA43</f>
        <v>1</v>
      </c>
      <c r="Z43" s="35">
        <f>'Core Indicators'!GI43</f>
        <v>3</v>
      </c>
      <c r="AA43" s="35">
        <f>'Core Indicators'!GQ43</f>
        <v>3</v>
      </c>
      <c r="AB43" s="35">
        <f>'Core Indicators'!GY43</f>
        <v>0</v>
      </c>
      <c r="AC43" s="35">
        <f>'Core Indicators'!HG43</f>
        <v>3</v>
      </c>
      <c r="AD43" s="35">
        <f>'Core Indicators'!HO43</f>
        <v>3</v>
      </c>
      <c r="AE43" s="35">
        <f>'Core Indicators'!HW43</f>
        <v>3</v>
      </c>
      <c r="AF43" s="35">
        <f>'Core Indicators'!IE43</f>
        <v>3</v>
      </c>
      <c r="AG43" s="35">
        <f>'Core Indicators'!IM43</f>
        <v>1</v>
      </c>
    </row>
    <row r="44" spans="1:33" ht="20.149999999999999" customHeight="1" x14ac:dyDescent="0.35">
      <c r="A44" s="192" t="str">
        <f>'Core Indicators'!A:A</f>
        <v>Syrian and Palestinian refugees in iraq</v>
      </c>
      <c r="B44" s="192" t="str">
        <f>'Core Indicators'!B:B</f>
        <v>International displacement</v>
      </c>
      <c r="C44" s="192" t="str">
        <f>'Core Indicators'!C44</f>
        <v>IRQ003</v>
      </c>
      <c r="D44" s="192" t="str">
        <f>'Core Indicators'!D44</f>
        <v>Iraq</v>
      </c>
      <c r="E44" s="192" t="str">
        <f>'Core Indicators'!E44</f>
        <v>IRQ</v>
      </c>
      <c r="F44" s="36">
        <f>'Core Indicators'!O44</f>
        <v>40643</v>
      </c>
      <c r="G44" s="36">
        <f>'Core Indicators'!W44</f>
        <v>5143000</v>
      </c>
      <c r="H44" s="36">
        <f>'Core Indicators'!AE44</f>
        <v>482000</v>
      </c>
      <c r="I44" s="36">
        <f>'Core Indicators'!AM44</f>
        <v>250000</v>
      </c>
      <c r="J44" s="36" t="str">
        <f>'Core Indicators'!AU44</f>
        <v>x</v>
      </c>
      <c r="K44" s="36" t="str">
        <f>'Core Indicators'!BC44</f>
        <v>x</v>
      </c>
      <c r="L44" s="36">
        <f>'Core Indicators'!BK44</f>
        <v>0</v>
      </c>
      <c r="M44" s="36" t="str">
        <f>'Core Indicators'!BS44</f>
        <v>x</v>
      </c>
      <c r="N44" s="36">
        <f>'Core Indicators'!CA44</f>
        <v>0</v>
      </c>
      <c r="O44" s="36" t="e">
        <f>'Core Indicators'!CI44</f>
        <v>#N/A</v>
      </c>
      <c r="P44" s="36" t="str">
        <f>'Core Indicators'!CQ44</f>
        <v>x</v>
      </c>
      <c r="Q44" s="36">
        <f>'Core Indicators'!DG44</f>
        <v>4661000</v>
      </c>
      <c r="R44" s="36">
        <f>'Core Indicators'!DO44</f>
        <v>0</v>
      </c>
      <c r="S44" s="36">
        <f>'Core Indicators'!DW44</f>
        <v>312000</v>
      </c>
      <c r="T44" s="36">
        <f>'Core Indicators'!EE44</f>
        <v>150000</v>
      </c>
      <c r="U44" s="36">
        <f>'Core Indicators'!EM44</f>
        <v>20000</v>
      </c>
      <c r="V44" s="36">
        <f>'Core Indicators'!FC44</f>
        <v>5</v>
      </c>
      <c r="W44" s="36" t="str">
        <f>'Core Indicators'!FK44</f>
        <v>x</v>
      </c>
      <c r="X44" s="36">
        <f>'Core Indicators'!FS44</f>
        <v>0</v>
      </c>
      <c r="Y44" s="36">
        <f>'Core Indicators'!GA44</f>
        <v>0</v>
      </c>
      <c r="Z44" s="36">
        <f>'Core Indicators'!GI44</f>
        <v>1</v>
      </c>
      <c r="AA44" s="36">
        <f>'Core Indicators'!GQ44</f>
        <v>0</v>
      </c>
      <c r="AB44" s="36">
        <f>'Core Indicators'!GY44</f>
        <v>0</v>
      </c>
      <c r="AC44" s="36">
        <f>'Core Indicators'!HG44</f>
        <v>2</v>
      </c>
      <c r="AD44" s="36">
        <f>'Core Indicators'!HO44</f>
        <v>2</v>
      </c>
      <c r="AE44" s="36">
        <f>'Core Indicators'!HW44</f>
        <v>0</v>
      </c>
      <c r="AF44" s="36">
        <f>'Core Indicators'!IE44</f>
        <v>0</v>
      </c>
      <c r="AG44" s="36">
        <f>'Core Indicators'!IM44</f>
        <v>0</v>
      </c>
    </row>
    <row r="45" spans="1:33" ht="20.149999999999999" customHeight="1" x14ac:dyDescent="0.35">
      <c r="A45" s="193" t="str">
        <f>'Core Indicators'!A:A</f>
        <v>Mixed migration flows in Italy</v>
      </c>
      <c r="B45" s="193" t="str">
        <f>'Core Indicators'!B:B</f>
        <v>International displacement</v>
      </c>
      <c r="C45" s="193" t="str">
        <f>'Core Indicators'!C45</f>
        <v>ITA002</v>
      </c>
      <c r="D45" s="193" t="str">
        <f>'Core Indicators'!D45</f>
        <v>Italy</v>
      </c>
      <c r="E45" s="193" t="str">
        <f>'Core Indicators'!E45</f>
        <v>ITA</v>
      </c>
      <c r="F45" s="35">
        <f>'Core Indicators'!O45</f>
        <v>41054</v>
      </c>
      <c r="G45" s="35">
        <f>'Core Indicators'!W45</f>
        <v>7012000</v>
      </c>
      <c r="H45" s="35">
        <f>'Core Indicators'!AE45</f>
        <v>208000</v>
      </c>
      <c r="I45" s="35">
        <f>'Core Indicators'!AM45</f>
        <v>208000</v>
      </c>
      <c r="J45" s="35" t="str">
        <f>'Core Indicators'!AU45</f>
        <v>x</v>
      </c>
      <c r="K45" s="35" t="str">
        <f>'Core Indicators'!BC45</f>
        <v>x</v>
      </c>
      <c r="L45" s="35">
        <f>'Core Indicators'!BK45</f>
        <v>696</v>
      </c>
      <c r="M45" s="35" t="str">
        <f>'Core Indicators'!BS45</f>
        <v>x</v>
      </c>
      <c r="N45" s="35">
        <f>'Core Indicators'!CA45</f>
        <v>0</v>
      </c>
      <c r="O45" s="35" t="e">
        <f>'Core Indicators'!CI45</f>
        <v>#N/A</v>
      </c>
      <c r="P45" s="35" t="str">
        <f>'Core Indicators'!CQ45</f>
        <v>x</v>
      </c>
      <c r="Q45" s="35">
        <f>'Core Indicators'!DG45</f>
        <v>6804000</v>
      </c>
      <c r="R45" s="35">
        <f>'Core Indicators'!DO45</f>
        <v>0</v>
      </c>
      <c r="S45" s="35">
        <f>'Core Indicators'!DW45</f>
        <v>208000</v>
      </c>
      <c r="T45" s="35">
        <f>'Core Indicators'!EE45</f>
        <v>0</v>
      </c>
      <c r="U45" s="35">
        <f>'Core Indicators'!EM45</f>
        <v>0</v>
      </c>
      <c r="V45" s="35">
        <f>'Core Indicators'!FC45</f>
        <v>2</v>
      </c>
      <c r="W45" s="35" t="str">
        <f>'Core Indicators'!FK45</f>
        <v>x</v>
      </c>
      <c r="X45" s="35" t="str">
        <f>'Core Indicators'!FS45</f>
        <v>x</v>
      </c>
      <c r="Y45" s="35">
        <f>'Core Indicators'!GA45</f>
        <v>0</v>
      </c>
      <c r="Z45" s="35">
        <f>'Core Indicators'!GI45</f>
        <v>0</v>
      </c>
      <c r="AA45" s="35">
        <f>'Core Indicators'!GQ45</f>
        <v>0</v>
      </c>
      <c r="AB45" s="35">
        <f>'Core Indicators'!GY45</f>
        <v>0</v>
      </c>
      <c r="AC45" s="35">
        <f>'Core Indicators'!HG45</f>
        <v>0</v>
      </c>
      <c r="AD45" s="35">
        <f>'Core Indicators'!HO45</f>
        <v>2</v>
      </c>
      <c r="AE45" s="35">
        <f>'Core Indicators'!HW45</f>
        <v>0</v>
      </c>
      <c r="AF45" s="35">
        <f>'Core Indicators'!IE45</f>
        <v>0</v>
      </c>
      <c r="AG45" s="35">
        <f>'Core Indicators'!IM45</f>
        <v>1</v>
      </c>
    </row>
    <row r="46" spans="1:33" ht="20.149999999999999" customHeight="1" x14ac:dyDescent="0.35">
      <c r="A46" s="192" t="str">
        <f>'Core Indicators'!A:A</f>
        <v>Syrian refugees in Jordan</v>
      </c>
      <c r="B46" s="192" t="str">
        <f>'Core Indicators'!B:B</f>
        <v>International displacement</v>
      </c>
      <c r="C46" s="192" t="str">
        <f>'Core Indicators'!C46</f>
        <v>JOR002</v>
      </c>
      <c r="D46" s="192" t="str">
        <f>'Core Indicators'!D46</f>
        <v>Jordan</v>
      </c>
      <c r="E46" s="192" t="str">
        <f>'Core Indicators'!E46</f>
        <v>JOR</v>
      </c>
      <c r="F46" s="36">
        <f>'Core Indicators'!O46</f>
        <v>40463</v>
      </c>
      <c r="G46" s="36">
        <f>'Core Indicators'!W46</f>
        <v>8708000</v>
      </c>
      <c r="H46" s="36">
        <f>'Core Indicators'!AE46</f>
        <v>1837000</v>
      </c>
      <c r="I46" s="36">
        <f>'Core Indicators'!AM46</f>
        <v>1317000</v>
      </c>
      <c r="J46" s="36" t="str">
        <f>'Core Indicators'!AU46</f>
        <v>x</v>
      </c>
      <c r="K46" s="36" t="str">
        <f>'Core Indicators'!BC46</f>
        <v>x</v>
      </c>
      <c r="L46" s="36">
        <f>'Core Indicators'!BK46</f>
        <v>0</v>
      </c>
      <c r="M46" s="36" t="str">
        <f>'Core Indicators'!BS46</f>
        <v>x</v>
      </c>
      <c r="N46" s="36" t="str">
        <f>'Core Indicators'!CA46</f>
        <v>x</v>
      </c>
      <c r="O46" s="36" t="e">
        <f>'Core Indicators'!CI46</f>
        <v>#N/A</v>
      </c>
      <c r="P46" s="36" t="str">
        <f>'Core Indicators'!CQ46</f>
        <v>x</v>
      </c>
      <c r="Q46" s="36">
        <f>'Core Indicators'!DG46</f>
        <v>6870000</v>
      </c>
      <c r="R46" s="36">
        <f>'Core Indicators'!DO46</f>
        <v>373000</v>
      </c>
      <c r="S46" s="36">
        <f>'Core Indicators'!DW46</f>
        <v>1130000</v>
      </c>
      <c r="T46" s="36">
        <f>'Core Indicators'!EE46</f>
        <v>334000</v>
      </c>
      <c r="U46" s="36">
        <f>'Core Indicators'!EM46</f>
        <v>0</v>
      </c>
      <c r="V46" s="36">
        <f>'Core Indicators'!FC46</f>
        <v>2</v>
      </c>
      <c r="W46" s="36" t="str">
        <f>'Core Indicators'!FK46</f>
        <v>x</v>
      </c>
      <c r="X46" s="36" t="str">
        <f>'Core Indicators'!FS46</f>
        <v>x</v>
      </c>
      <c r="Y46" s="36">
        <f>'Core Indicators'!GA46</f>
        <v>0</v>
      </c>
      <c r="Z46" s="36">
        <f>'Core Indicators'!GI46</f>
        <v>0</v>
      </c>
      <c r="AA46" s="36">
        <f>'Core Indicators'!GQ46</f>
        <v>0</v>
      </c>
      <c r="AB46" s="36">
        <f>'Core Indicators'!GY46</f>
        <v>0</v>
      </c>
      <c r="AC46" s="36">
        <f>'Core Indicators'!HG46</f>
        <v>0</v>
      </c>
      <c r="AD46" s="36">
        <f>'Core Indicators'!HO46</f>
        <v>2</v>
      </c>
      <c r="AE46" s="36">
        <f>'Core Indicators'!HW46</f>
        <v>0</v>
      </c>
      <c r="AF46" s="36">
        <f>'Core Indicators'!IE46</f>
        <v>2</v>
      </c>
      <c r="AG46" s="36">
        <f>'Core Indicators'!IM46</f>
        <v>1</v>
      </c>
    </row>
    <row r="47" spans="1:33" ht="20.149999999999999" customHeight="1" x14ac:dyDescent="0.35">
      <c r="A47" s="193" t="str">
        <f>'Core Indicators'!A:A</f>
        <v xml:space="preserve">Multiple crisis in Kenya </v>
      </c>
      <c r="B47" s="193" t="str">
        <f>'Core Indicators'!B:B</f>
        <v>Multiple crises country</v>
      </c>
      <c r="C47" s="193" t="str">
        <f>'Core Indicators'!C47</f>
        <v>KEN001</v>
      </c>
      <c r="D47" s="193" t="str">
        <f>'Core Indicators'!D47</f>
        <v>Kenya</v>
      </c>
      <c r="E47" s="193" t="str">
        <f>'Core Indicators'!E47</f>
        <v>KEN</v>
      </c>
      <c r="F47" s="35">
        <f>'Core Indicators'!O47</f>
        <v>519240</v>
      </c>
      <c r="G47" s="35">
        <f>'Core Indicators'!W47</f>
        <v>16893000</v>
      </c>
      <c r="H47" s="35">
        <f>'Core Indicators'!AE47</f>
        <v>2892000</v>
      </c>
      <c r="I47" s="35">
        <f>'Core Indicators'!AM47</f>
        <v>526000</v>
      </c>
      <c r="J47" s="35">
        <f>'Core Indicators'!AU47</f>
        <v>0</v>
      </c>
      <c r="K47" s="35">
        <f>'Core Indicators'!BC47</f>
        <v>0</v>
      </c>
      <c r="L47" s="35">
        <f>'Core Indicators'!BK47</f>
        <v>0</v>
      </c>
      <c r="M47" s="35">
        <f>'Core Indicators'!BS47</f>
        <v>0</v>
      </c>
      <c r="N47" s="35">
        <f>'Core Indicators'!CA47</f>
        <v>0</v>
      </c>
      <c r="O47" s="35" t="e">
        <f>'Core Indicators'!CI47</f>
        <v>#N/A</v>
      </c>
      <c r="P47" s="35">
        <f>'Core Indicators'!CQ47</f>
        <v>0</v>
      </c>
      <c r="Q47" s="35">
        <f>'Core Indicators'!DG47</f>
        <v>14001000</v>
      </c>
      <c r="R47" s="35">
        <f>'Core Indicators'!DO47</f>
        <v>0</v>
      </c>
      <c r="S47" s="35">
        <f>'Core Indicators'!DW47</f>
        <v>2524000</v>
      </c>
      <c r="T47" s="35">
        <f>'Core Indicators'!EE47</f>
        <v>368000</v>
      </c>
      <c r="U47" s="35">
        <f>'Core Indicators'!EM47</f>
        <v>0</v>
      </c>
      <c r="V47" s="35">
        <f>'Core Indicators'!FC47</f>
        <v>2</v>
      </c>
      <c r="W47" s="35">
        <f>'Core Indicators'!FK47</f>
        <v>0</v>
      </c>
      <c r="X47" s="35">
        <f>'Core Indicators'!FS47</f>
        <v>0</v>
      </c>
      <c r="Y47" s="35">
        <f>'Core Indicators'!GA47</f>
        <v>1</v>
      </c>
      <c r="Z47" s="35">
        <f>'Core Indicators'!GI47</f>
        <v>0</v>
      </c>
      <c r="AA47" s="35">
        <f>'Core Indicators'!GQ47</f>
        <v>1</v>
      </c>
      <c r="AB47" s="35">
        <f>'Core Indicators'!GY47</f>
        <v>1</v>
      </c>
      <c r="AC47" s="35">
        <f>'Core Indicators'!HG47</f>
        <v>0</v>
      </c>
      <c r="AD47" s="35">
        <f>'Core Indicators'!HO47</f>
        <v>1</v>
      </c>
      <c r="AE47" s="35">
        <f>'Core Indicators'!HW47</f>
        <v>1</v>
      </c>
      <c r="AF47" s="35">
        <f>'Core Indicators'!IE47</f>
        <v>1</v>
      </c>
      <c r="AG47" s="35">
        <f>'Core Indicators'!IM47</f>
        <v>0</v>
      </c>
    </row>
    <row r="48" spans="1:33" ht="20.149999999999999" customHeight="1" x14ac:dyDescent="0.35">
      <c r="A48" s="192" t="str">
        <f>'Core Indicators'!A:A</f>
        <v>Refugee situation in Kenya</v>
      </c>
      <c r="B48" s="192" t="str">
        <f>'Core Indicators'!B:B</f>
        <v>International displacement</v>
      </c>
      <c r="C48" s="192" t="str">
        <f>'Core Indicators'!C48</f>
        <v>KEN002</v>
      </c>
      <c r="D48" s="192" t="str">
        <f>'Core Indicators'!D48</f>
        <v>Kenya</v>
      </c>
      <c r="E48" s="192" t="str">
        <f>'Core Indicators'!E48</f>
        <v>KEN</v>
      </c>
      <c r="F48" s="36">
        <f>'Core Indicators'!O48</f>
        <v>38244</v>
      </c>
      <c r="G48" s="36">
        <f>'Core Indicators'!W48</f>
        <v>1085000</v>
      </c>
      <c r="H48" s="36">
        <f>'Core Indicators'!AE48</f>
        <v>526000</v>
      </c>
      <c r="I48" s="36">
        <f>'Core Indicators'!AM48</f>
        <v>526000</v>
      </c>
      <c r="J48" s="36">
        <f>'Core Indicators'!AU48</f>
        <v>0</v>
      </c>
      <c r="K48" s="36">
        <f>'Core Indicators'!BC48</f>
        <v>0</v>
      </c>
      <c r="L48" s="36">
        <f>'Core Indicators'!BK48</f>
        <v>0</v>
      </c>
      <c r="M48" s="36">
        <f>'Core Indicators'!BS48</f>
        <v>0</v>
      </c>
      <c r="N48" s="36">
        <f>'Core Indicators'!CA48</f>
        <v>0</v>
      </c>
      <c r="O48" s="36" t="e">
        <f>'Core Indicators'!CI48</f>
        <v>#N/A</v>
      </c>
      <c r="P48" s="36">
        <f>'Core Indicators'!CQ48</f>
        <v>0</v>
      </c>
      <c r="Q48" s="36">
        <f>'Core Indicators'!DG48</f>
        <v>559000</v>
      </c>
      <c r="R48" s="36">
        <f>'Core Indicators'!DO48</f>
        <v>0</v>
      </c>
      <c r="S48" s="36">
        <f>'Core Indicators'!DW48</f>
        <v>526000</v>
      </c>
      <c r="T48" s="36">
        <f>'Core Indicators'!EE48</f>
        <v>0</v>
      </c>
      <c r="U48" s="36">
        <f>'Core Indicators'!EM48</f>
        <v>0</v>
      </c>
      <c r="V48" s="36">
        <f>'Core Indicators'!FC48</f>
        <v>2</v>
      </c>
      <c r="W48" s="36">
        <f>'Core Indicators'!FK48</f>
        <v>0</v>
      </c>
      <c r="X48" s="36" t="str">
        <f>'Core Indicators'!FS48</f>
        <v>x</v>
      </c>
      <c r="Y48" s="36">
        <f>'Core Indicators'!GA48</f>
        <v>1</v>
      </c>
      <c r="Z48" s="36">
        <f>'Core Indicators'!GI48</f>
        <v>0</v>
      </c>
      <c r="AA48" s="36">
        <f>'Core Indicators'!GQ48</f>
        <v>1</v>
      </c>
      <c r="AB48" s="36">
        <f>'Core Indicators'!GY48</f>
        <v>1</v>
      </c>
      <c r="AC48" s="36">
        <f>'Core Indicators'!HG48</f>
        <v>0</v>
      </c>
      <c r="AD48" s="36">
        <f>'Core Indicators'!HO48</f>
        <v>1</v>
      </c>
      <c r="AE48" s="36">
        <f>'Core Indicators'!HW48</f>
        <v>0</v>
      </c>
      <c r="AF48" s="36">
        <f>'Core Indicators'!IE48</f>
        <v>1</v>
      </c>
      <c r="AG48" s="36">
        <f>'Core Indicators'!IM48</f>
        <v>0</v>
      </c>
    </row>
    <row r="49" spans="1:33" ht="20.149999999999999" customHeight="1" x14ac:dyDescent="0.35">
      <c r="A49" s="193" t="str">
        <f>'Core Indicators'!A:A</f>
        <v>Drought in Kenya</v>
      </c>
      <c r="B49" s="193" t="str">
        <f>'Core Indicators'!B:B</f>
        <v>Drought</v>
      </c>
      <c r="C49" s="193" t="str">
        <f>'Core Indicators'!C49</f>
        <v>KEN003</v>
      </c>
      <c r="D49" s="193" t="str">
        <f>'Core Indicators'!D49</f>
        <v>Kenya</v>
      </c>
      <c r="E49" s="193" t="str">
        <f>'Core Indicators'!E49</f>
        <v>KEN</v>
      </c>
      <c r="F49" s="35">
        <f>'Core Indicators'!O49</f>
        <v>519240</v>
      </c>
      <c r="G49" s="35">
        <f>'Core Indicators'!W49</f>
        <v>16810000</v>
      </c>
      <c r="H49" s="35">
        <f>'Core Indicators'!AE49</f>
        <v>2366000</v>
      </c>
      <c r="I49" s="35">
        <f>'Core Indicators'!AM49</f>
        <v>0</v>
      </c>
      <c r="J49" s="35">
        <f>'Core Indicators'!AU49</f>
        <v>0</v>
      </c>
      <c r="K49" s="35">
        <f>'Core Indicators'!BC49</f>
        <v>0</v>
      </c>
      <c r="L49" s="35">
        <f>'Core Indicators'!BK49</f>
        <v>0</v>
      </c>
      <c r="M49" s="35">
        <f>'Core Indicators'!BS49</f>
        <v>0</v>
      </c>
      <c r="N49" s="35">
        <f>'Core Indicators'!CA49</f>
        <v>0</v>
      </c>
      <c r="O49" s="35" t="e">
        <f>'Core Indicators'!CI49</f>
        <v>#N/A</v>
      </c>
      <c r="P49" s="35">
        <f>'Core Indicators'!CQ49</f>
        <v>0</v>
      </c>
      <c r="Q49" s="35">
        <f>'Core Indicators'!DG49</f>
        <v>14444000</v>
      </c>
      <c r="R49" s="35">
        <f>'Core Indicators'!DO49</f>
        <v>0</v>
      </c>
      <c r="S49" s="35">
        <f>'Core Indicators'!DW49</f>
        <v>1999000</v>
      </c>
      <c r="T49" s="35">
        <f>'Core Indicators'!EE49</f>
        <v>368000</v>
      </c>
      <c r="U49" s="35">
        <f>'Core Indicators'!EM49</f>
        <v>0</v>
      </c>
      <c r="V49" s="35">
        <f>'Core Indicators'!FC49</f>
        <v>2</v>
      </c>
      <c r="W49" s="35">
        <f>'Core Indicators'!FK49</f>
        <v>0</v>
      </c>
      <c r="X49" s="35">
        <f>'Core Indicators'!FS49</f>
        <v>0</v>
      </c>
      <c r="Y49" s="35">
        <f>'Core Indicators'!GA49</f>
        <v>1</v>
      </c>
      <c r="Z49" s="35">
        <f>'Core Indicators'!GI49</f>
        <v>0</v>
      </c>
      <c r="AA49" s="35">
        <f>'Core Indicators'!GQ49</f>
        <v>0</v>
      </c>
      <c r="AB49" s="35">
        <f>'Core Indicators'!GY49</f>
        <v>1</v>
      </c>
      <c r="AC49" s="35">
        <f>'Core Indicators'!HG49</f>
        <v>0</v>
      </c>
      <c r="AD49" s="35">
        <f>'Core Indicators'!HO49</f>
        <v>0</v>
      </c>
      <c r="AE49" s="35">
        <f>'Core Indicators'!HW49</f>
        <v>1</v>
      </c>
      <c r="AF49" s="35">
        <f>'Core Indicators'!IE49</f>
        <v>1</v>
      </c>
      <c r="AG49" s="35">
        <f>'Core Indicators'!IM49</f>
        <v>0</v>
      </c>
    </row>
    <row r="50" spans="1:33" ht="20.149999999999999" customHeight="1" x14ac:dyDescent="0.35">
      <c r="A50" s="192" t="str">
        <f>'Core Indicators'!A:A</f>
        <v>Syrian refugees in Lebanon</v>
      </c>
      <c r="B50" s="192" t="str">
        <f>'Core Indicators'!B:B</f>
        <v>International displacement</v>
      </c>
      <c r="C50" s="192" t="str">
        <f>'Core Indicators'!C50</f>
        <v>LBN002</v>
      </c>
      <c r="D50" s="192" t="str">
        <f>'Core Indicators'!D50</f>
        <v>Lebanon</v>
      </c>
      <c r="E50" s="192" t="str">
        <f>'Core Indicators'!E50</f>
        <v>LBN</v>
      </c>
      <c r="F50" s="36">
        <f>'Core Indicators'!O50</f>
        <v>10450</v>
      </c>
      <c r="G50" s="36">
        <f>'Core Indicators'!W50</f>
        <v>6825000</v>
      </c>
      <c r="H50" s="36">
        <f>'Core Indicators'!AE50</f>
        <v>3428000</v>
      </c>
      <c r="I50" s="36">
        <f>'Core Indicators'!AM50</f>
        <v>1528000</v>
      </c>
      <c r="J50" s="36" t="str">
        <f>'Core Indicators'!AU50</f>
        <v>x</v>
      </c>
      <c r="K50" s="36">
        <f>'Core Indicators'!BC50</f>
        <v>0</v>
      </c>
      <c r="L50" s="36">
        <f>'Core Indicators'!BK50</f>
        <v>0</v>
      </c>
      <c r="M50" s="36" t="str">
        <f>'Core Indicators'!BS50</f>
        <v>x</v>
      </c>
      <c r="N50" s="36" t="str">
        <f>'Core Indicators'!CA50</f>
        <v>x</v>
      </c>
      <c r="O50" s="36" t="e">
        <f>'Core Indicators'!CI50</f>
        <v>#N/A</v>
      </c>
      <c r="P50" s="36" t="str">
        <f>'Core Indicators'!CQ50</f>
        <v>x</v>
      </c>
      <c r="Q50" s="36">
        <f>'Core Indicators'!DG50</f>
        <v>3398000</v>
      </c>
      <c r="R50" s="36">
        <f>'Core Indicators'!DO50</f>
        <v>1900000</v>
      </c>
      <c r="S50" s="36">
        <f>'Core Indicators'!DW50</f>
        <v>105000</v>
      </c>
      <c r="T50" s="36">
        <f>'Core Indicators'!EE50</f>
        <v>1363000</v>
      </c>
      <c r="U50" s="36">
        <f>'Core Indicators'!EM50</f>
        <v>60000</v>
      </c>
      <c r="V50" s="36">
        <f>'Core Indicators'!FC50</f>
        <v>2</v>
      </c>
      <c r="W50" s="36" t="str">
        <f>'Core Indicators'!FK50</f>
        <v>x</v>
      </c>
      <c r="X50" s="36" t="str">
        <f>'Core Indicators'!FS50</f>
        <v>x</v>
      </c>
      <c r="Y50" s="36">
        <f>'Core Indicators'!GA50</f>
        <v>1</v>
      </c>
      <c r="Z50" s="36">
        <f>'Core Indicators'!GI50</f>
        <v>1</v>
      </c>
      <c r="AA50" s="36">
        <f>'Core Indicators'!GQ50</f>
        <v>0</v>
      </c>
      <c r="AB50" s="36">
        <f>'Core Indicators'!GY50</f>
        <v>0</v>
      </c>
      <c r="AC50" s="36">
        <f>'Core Indicators'!HG50</f>
        <v>2</v>
      </c>
      <c r="AD50" s="36">
        <f>'Core Indicators'!HO50</f>
        <v>2</v>
      </c>
      <c r="AE50" s="36">
        <f>'Core Indicators'!HW50</f>
        <v>0</v>
      </c>
      <c r="AF50" s="36">
        <f>'Core Indicators'!IE50</f>
        <v>3</v>
      </c>
      <c r="AG50" s="36">
        <f>'Core Indicators'!IM50</f>
        <v>3</v>
      </c>
    </row>
    <row r="51" spans="1:33" ht="20.149999999999999" customHeight="1" x14ac:dyDescent="0.35">
      <c r="A51" s="193" t="str">
        <f>'Core Indicators'!A:A</f>
        <v>Socioeconomic crisis in Lebanon</v>
      </c>
      <c r="B51" s="193" t="str">
        <f>'Core Indicators'!B:B</f>
        <v>Political and economic crisis</v>
      </c>
      <c r="C51" s="193" t="str">
        <f>'Core Indicators'!C51</f>
        <v>LBN004</v>
      </c>
      <c r="D51" s="193" t="str">
        <f>'Core Indicators'!D51</f>
        <v>Lebanon</v>
      </c>
      <c r="E51" s="193" t="str">
        <f>'Core Indicators'!E51</f>
        <v>LBN</v>
      </c>
      <c r="F51" s="35">
        <f>'Core Indicators'!O51</f>
        <v>10450</v>
      </c>
      <c r="G51" s="35">
        <f>'Core Indicators'!W51</f>
        <v>6825000</v>
      </c>
      <c r="H51" s="35">
        <f>'Core Indicators'!AE51</f>
        <v>3770000</v>
      </c>
      <c r="I51" s="35" t="str">
        <f>'Core Indicators'!AM51</f>
        <v>x</v>
      </c>
      <c r="J51" s="35" t="str">
        <f>'Core Indicators'!AU51</f>
        <v>x</v>
      </c>
      <c r="K51" s="35" t="str">
        <f>'Core Indicators'!BC51</f>
        <v>x</v>
      </c>
      <c r="L51" s="35">
        <f>'Core Indicators'!BK51</f>
        <v>57</v>
      </c>
      <c r="M51" s="35" t="str">
        <f>'Core Indicators'!BS51</f>
        <v>x</v>
      </c>
      <c r="N51" s="35" t="str">
        <f>'Core Indicators'!CA51</f>
        <v>x</v>
      </c>
      <c r="O51" s="35" t="e">
        <f>'Core Indicators'!CI51</f>
        <v>#N/A</v>
      </c>
      <c r="P51" s="35" t="str">
        <f>'Core Indicators'!CQ51</f>
        <v>x</v>
      </c>
      <c r="Q51" s="35">
        <f>'Core Indicators'!DG51</f>
        <v>3055000</v>
      </c>
      <c r="R51" s="35">
        <f>'Core Indicators'!DO51</f>
        <v>342000</v>
      </c>
      <c r="S51" s="35">
        <f>'Core Indicators'!DW51</f>
        <v>1321000</v>
      </c>
      <c r="T51" s="35">
        <f>'Core Indicators'!EE51</f>
        <v>2047000</v>
      </c>
      <c r="U51" s="35">
        <f>'Core Indicators'!EM51</f>
        <v>60000</v>
      </c>
      <c r="V51" s="35">
        <f>'Core Indicators'!FC51</f>
        <v>3</v>
      </c>
      <c r="W51" s="35" t="str">
        <f>'Core Indicators'!FK51</f>
        <v>x</v>
      </c>
      <c r="X51" s="35" t="str">
        <f>'Core Indicators'!FS51</f>
        <v>x</v>
      </c>
      <c r="Y51" s="35">
        <f>'Core Indicators'!GA51</f>
        <v>1</v>
      </c>
      <c r="Z51" s="35">
        <f>'Core Indicators'!GI51</f>
        <v>1</v>
      </c>
      <c r="AA51" s="35">
        <f>'Core Indicators'!GQ51</f>
        <v>0</v>
      </c>
      <c r="AB51" s="35">
        <f>'Core Indicators'!GY51</f>
        <v>0</v>
      </c>
      <c r="AC51" s="35">
        <f>'Core Indicators'!HG51</f>
        <v>2</v>
      </c>
      <c r="AD51" s="35">
        <f>'Core Indicators'!HO51</f>
        <v>2</v>
      </c>
      <c r="AE51" s="35">
        <f>'Core Indicators'!HW51</f>
        <v>0</v>
      </c>
      <c r="AF51" s="35">
        <f>'Core Indicators'!IE51</f>
        <v>3</v>
      </c>
      <c r="AG51" s="35">
        <f>'Core Indicators'!IM51</f>
        <v>3</v>
      </c>
    </row>
    <row r="52" spans="1:33" ht="20.149999999999999" customHeight="1" x14ac:dyDescent="0.35">
      <c r="A52" s="192" t="str">
        <f>'Core Indicators'!A:A</f>
        <v>Complex crisis in Libya</v>
      </c>
      <c r="B52" s="192" t="str">
        <f>'Core Indicators'!B:B</f>
        <v>Multiple crises country</v>
      </c>
      <c r="C52" s="192" t="str">
        <f>'Core Indicators'!C52</f>
        <v>LBY001</v>
      </c>
      <c r="D52" s="192" t="str">
        <f>'Core Indicators'!D52</f>
        <v>Libya</v>
      </c>
      <c r="E52" s="192" t="str">
        <f>'Core Indicators'!E52</f>
        <v>LBY</v>
      </c>
      <c r="F52" s="36">
        <f>'Core Indicators'!O52</f>
        <v>1759540</v>
      </c>
      <c r="G52" s="36">
        <f>'Core Indicators'!W52</f>
        <v>7400000</v>
      </c>
      <c r="H52" s="36">
        <f>'Core Indicators'!AE52</f>
        <v>1800000</v>
      </c>
      <c r="I52" s="36">
        <f>'Core Indicators'!AM52</f>
        <v>1522000</v>
      </c>
      <c r="J52" s="36" t="str">
        <f>'Core Indicators'!AU52</f>
        <v>x</v>
      </c>
      <c r="K52" s="36" t="str">
        <f>'Core Indicators'!BC52</f>
        <v>x</v>
      </c>
      <c r="L52" s="36">
        <f>'Core Indicators'!BK52</f>
        <v>899</v>
      </c>
      <c r="M52" s="36" t="str">
        <f>'Core Indicators'!BS52</f>
        <v>x</v>
      </c>
      <c r="N52" s="36" t="str">
        <f>'Core Indicators'!CA52</f>
        <v>x</v>
      </c>
      <c r="O52" s="36" t="e">
        <f>'Core Indicators'!CI52</f>
        <v>#N/A</v>
      </c>
      <c r="P52" s="36" t="str">
        <f>'Core Indicators'!CQ52</f>
        <v>x</v>
      </c>
      <c r="Q52" s="36">
        <f>'Core Indicators'!DG52</f>
        <v>4900000</v>
      </c>
      <c r="R52" s="36">
        <f>'Core Indicators'!DO52</f>
        <v>1200000</v>
      </c>
      <c r="S52" s="36">
        <f>'Core Indicators'!DW52</f>
        <v>871000</v>
      </c>
      <c r="T52" s="36">
        <f>'Core Indicators'!EE52</f>
        <v>273000</v>
      </c>
      <c r="U52" s="36">
        <f>'Core Indicators'!EM52</f>
        <v>156000</v>
      </c>
      <c r="V52" s="36">
        <f>'Core Indicators'!FC52</f>
        <v>5</v>
      </c>
      <c r="W52" s="36">
        <f>'Core Indicators'!FK52</f>
        <v>198000</v>
      </c>
      <c r="X52" s="36">
        <f>'Core Indicators'!FS52</f>
        <v>633000</v>
      </c>
      <c r="Y52" s="36">
        <f>'Core Indicators'!GA52</f>
        <v>1</v>
      </c>
      <c r="Z52" s="36">
        <f>'Core Indicators'!GI52</f>
        <v>3</v>
      </c>
      <c r="AA52" s="36">
        <f>'Core Indicators'!GQ52</f>
        <v>0</v>
      </c>
      <c r="AB52" s="36">
        <f>'Core Indicators'!GY52</f>
        <v>0</v>
      </c>
      <c r="AC52" s="36">
        <f>'Core Indicators'!HG52</f>
        <v>2</v>
      </c>
      <c r="AD52" s="36">
        <f>'Core Indicators'!HO52</f>
        <v>2</v>
      </c>
      <c r="AE52" s="36">
        <f>'Core Indicators'!HW52</f>
        <v>1</v>
      </c>
      <c r="AF52" s="36">
        <f>'Core Indicators'!IE52</f>
        <v>1</v>
      </c>
      <c r="AG52" s="36">
        <f>'Core Indicators'!IM52</f>
        <v>3</v>
      </c>
    </row>
    <row r="53" spans="1:33" ht="20.149999999999999" customHeight="1" x14ac:dyDescent="0.35">
      <c r="A53" s="193" t="str">
        <f>'Core Indicators'!A:A</f>
        <v>Mixed migration flows in Libya</v>
      </c>
      <c r="B53" s="193" t="str">
        <f>'Core Indicators'!B:B</f>
        <v>International displacement</v>
      </c>
      <c r="C53" s="193" t="str">
        <f>'Core Indicators'!C53</f>
        <v>LBY002</v>
      </c>
      <c r="D53" s="193" t="str">
        <f>'Core Indicators'!D53</f>
        <v>Libya</v>
      </c>
      <c r="E53" s="193" t="str">
        <f>'Core Indicators'!E53</f>
        <v>LBY</v>
      </c>
      <c r="F53" s="35">
        <f>'Core Indicators'!O53</f>
        <v>1759540</v>
      </c>
      <c r="G53" s="35">
        <f>'Core Indicators'!W53</f>
        <v>7400000</v>
      </c>
      <c r="H53" s="35">
        <f>'Core Indicators'!AE53</f>
        <v>634000</v>
      </c>
      <c r="I53" s="35">
        <f>'Core Indicators'!AM53</f>
        <v>634000</v>
      </c>
      <c r="J53" s="35" t="str">
        <f>'Core Indicators'!AU53</f>
        <v>x</v>
      </c>
      <c r="K53" s="35" t="str">
        <f>'Core Indicators'!BC53</f>
        <v>x</v>
      </c>
      <c r="L53" s="35">
        <f>'Core Indicators'!BK53</f>
        <v>849</v>
      </c>
      <c r="M53" s="35" t="str">
        <f>'Core Indicators'!BS53</f>
        <v>x</v>
      </c>
      <c r="N53" s="35" t="str">
        <f>'Core Indicators'!CA53</f>
        <v>x</v>
      </c>
      <c r="O53" s="35" t="e">
        <f>'Core Indicators'!CI53</f>
        <v>#N/A</v>
      </c>
      <c r="P53" s="35" t="str">
        <f>'Core Indicators'!CQ53</f>
        <v>x</v>
      </c>
      <c r="Q53" s="35">
        <f>'Core Indicators'!DG53</f>
        <v>6766000</v>
      </c>
      <c r="R53" s="35">
        <f>'Core Indicators'!DO53</f>
        <v>286000</v>
      </c>
      <c r="S53" s="35">
        <f>'Core Indicators'!DW53</f>
        <v>65000</v>
      </c>
      <c r="T53" s="35">
        <f>'Core Indicators'!EE53</f>
        <v>277000</v>
      </c>
      <c r="U53" s="35">
        <f>'Core Indicators'!EM53</f>
        <v>6000</v>
      </c>
      <c r="V53" s="35">
        <f>'Core Indicators'!FC53</f>
        <v>2</v>
      </c>
      <c r="W53" s="35">
        <f>'Core Indicators'!FK53</f>
        <v>79000</v>
      </c>
      <c r="X53" s="35">
        <f>'Core Indicators'!FS53</f>
        <v>229000</v>
      </c>
      <c r="Y53" s="35">
        <f>'Core Indicators'!GA53</f>
        <v>1</v>
      </c>
      <c r="Z53" s="35">
        <f>'Core Indicators'!GI53</f>
        <v>3</v>
      </c>
      <c r="AA53" s="35">
        <f>'Core Indicators'!GQ53</f>
        <v>0</v>
      </c>
      <c r="AB53" s="35">
        <f>'Core Indicators'!GY53</f>
        <v>0</v>
      </c>
      <c r="AC53" s="35">
        <f>'Core Indicators'!HG53</f>
        <v>2</v>
      </c>
      <c r="AD53" s="35">
        <f>'Core Indicators'!HO53</f>
        <v>2</v>
      </c>
      <c r="AE53" s="35">
        <f>'Core Indicators'!HW53</f>
        <v>1</v>
      </c>
      <c r="AF53" s="35">
        <f>'Core Indicators'!IE53</f>
        <v>1</v>
      </c>
      <c r="AG53" s="35">
        <f>'Core Indicators'!IM53</f>
        <v>3</v>
      </c>
    </row>
    <row r="54" spans="1:33" ht="20.149999999999999" customHeight="1" x14ac:dyDescent="0.35">
      <c r="A54" s="192" t="str">
        <f>'Core Indicators'!A:A</f>
        <v>Drought in Lesotho</v>
      </c>
      <c r="B54" s="192" t="str">
        <f>'Core Indicators'!B:B</f>
        <v>Drought</v>
      </c>
      <c r="C54" s="192" t="str">
        <f>'Core Indicators'!C54</f>
        <v>LSO002</v>
      </c>
      <c r="D54" s="192" t="str">
        <f>'Core Indicators'!D54</f>
        <v>Lesotho</v>
      </c>
      <c r="E54" s="192" t="str">
        <f>'Core Indicators'!E54</f>
        <v>LSO</v>
      </c>
      <c r="F54" s="36">
        <f>'Core Indicators'!O54</f>
        <v>30355</v>
      </c>
      <c r="G54" s="36">
        <f>'Core Indicators'!W54</f>
        <v>1475000</v>
      </c>
      <c r="H54" s="36">
        <f>'Core Indicators'!AE54</f>
        <v>873000</v>
      </c>
      <c r="I54" s="36" t="str">
        <f>'Core Indicators'!AM54</f>
        <v>x</v>
      </c>
      <c r="J54" s="36">
        <f>'Core Indicators'!AU54</f>
        <v>0</v>
      </c>
      <c r="K54" s="36">
        <f>'Core Indicators'!BC54</f>
        <v>0</v>
      </c>
      <c r="L54" s="36">
        <f>'Core Indicators'!BK54</f>
        <v>0</v>
      </c>
      <c r="M54" s="36">
        <f>'Core Indicators'!BS54</f>
        <v>0</v>
      </c>
      <c r="N54" s="36">
        <f>'Core Indicators'!CA54</f>
        <v>0</v>
      </c>
      <c r="O54" s="36" t="e">
        <f>'Core Indicators'!CI54</f>
        <v>#N/A</v>
      </c>
      <c r="P54" s="36" t="str">
        <f>'Core Indicators'!CQ54</f>
        <v>x</v>
      </c>
      <c r="Q54" s="36">
        <f>'Core Indicators'!DG54</f>
        <v>602000</v>
      </c>
      <c r="R54" s="36">
        <f>'Core Indicators'!DO54</f>
        <v>561000</v>
      </c>
      <c r="S54" s="36">
        <f>'Core Indicators'!DW54</f>
        <v>312000</v>
      </c>
      <c r="T54" s="36">
        <f>'Core Indicators'!EE54</f>
        <v>0</v>
      </c>
      <c r="U54" s="36">
        <f>'Core Indicators'!EM54</f>
        <v>0</v>
      </c>
      <c r="V54" s="36">
        <f>'Core Indicators'!FC54</f>
        <v>1</v>
      </c>
      <c r="W54" s="36">
        <f>'Core Indicators'!FK54</f>
        <v>0</v>
      </c>
      <c r="X54" s="36">
        <f>'Core Indicators'!FS54</f>
        <v>0</v>
      </c>
      <c r="Y54" s="36">
        <f>'Core Indicators'!GA54</f>
        <v>1</v>
      </c>
      <c r="Z54" s="36">
        <f>'Core Indicators'!GI54</f>
        <v>0</v>
      </c>
      <c r="AA54" s="36">
        <f>'Core Indicators'!GQ54</f>
        <v>0</v>
      </c>
      <c r="AB54" s="36">
        <f>'Core Indicators'!GY54</f>
        <v>0</v>
      </c>
      <c r="AC54" s="36">
        <f>'Core Indicators'!HG54</f>
        <v>0</v>
      </c>
      <c r="AD54" s="36">
        <f>'Core Indicators'!HO54</f>
        <v>2</v>
      </c>
      <c r="AE54" s="36">
        <f>'Core Indicators'!HW54</f>
        <v>0</v>
      </c>
      <c r="AF54" s="36">
        <f>'Core Indicators'!IE54</f>
        <v>0</v>
      </c>
      <c r="AG54" s="36">
        <f>'Core Indicators'!IM54</f>
        <v>0</v>
      </c>
    </row>
    <row r="55" spans="1:33" ht="20.149999999999999" customHeight="1" x14ac:dyDescent="0.35">
      <c r="A55" s="193" t="str">
        <f>'Core Indicators'!A:A</f>
        <v>Mixed migration flows in Morocco</v>
      </c>
      <c r="B55" s="193" t="str">
        <f>'Core Indicators'!B:B</f>
        <v>International displacement</v>
      </c>
      <c r="C55" s="193" t="str">
        <f>'Core Indicators'!C55</f>
        <v>MAR002</v>
      </c>
      <c r="D55" s="193" t="str">
        <f>'Core Indicators'!D55</f>
        <v>Morocco</v>
      </c>
      <c r="E55" s="193" t="str">
        <f>'Core Indicators'!E55</f>
        <v>MAR</v>
      </c>
      <c r="F55" s="35">
        <f>'Core Indicators'!O55</f>
        <v>446300</v>
      </c>
      <c r="G55" s="35">
        <f>'Core Indicators'!W55</f>
        <v>35587000</v>
      </c>
      <c r="H55" s="35" t="str">
        <f>'Core Indicators'!AE55</f>
        <v>x</v>
      </c>
      <c r="I55" s="35" t="str">
        <f>'Core Indicators'!AM55</f>
        <v>x</v>
      </c>
      <c r="J55" s="35" t="str">
        <f>'Core Indicators'!AU55</f>
        <v>x</v>
      </c>
      <c r="K55" s="35" t="str">
        <f>'Core Indicators'!BC55</f>
        <v>x</v>
      </c>
      <c r="L55" s="35">
        <f>'Core Indicators'!BK55</f>
        <v>169</v>
      </c>
      <c r="M55" s="35">
        <f>'Core Indicators'!BS55</f>
        <v>0</v>
      </c>
      <c r="N55" s="35">
        <f>'Core Indicators'!CA55</f>
        <v>0</v>
      </c>
      <c r="O55" s="35" t="e">
        <f>'Core Indicators'!CI55</f>
        <v>#N/A</v>
      </c>
      <c r="P55" s="35">
        <f>'Core Indicators'!CQ55</f>
        <v>0</v>
      </c>
      <c r="Q55" s="35" t="str">
        <f>'Core Indicators'!DG55</f>
        <v>x</v>
      </c>
      <c r="R55" s="35" t="str">
        <f>'Core Indicators'!DO55</f>
        <v>x</v>
      </c>
      <c r="S55" s="35" t="str">
        <f>'Core Indicators'!DW55</f>
        <v>x</v>
      </c>
      <c r="T55" s="35" t="str">
        <f>'Core Indicators'!EE55</f>
        <v>x</v>
      </c>
      <c r="U55" s="35" t="str">
        <f>'Core Indicators'!EM55</f>
        <v>x</v>
      </c>
      <c r="V55" s="35">
        <f>'Core Indicators'!FC55</f>
        <v>1</v>
      </c>
      <c r="W55" s="35">
        <f>'Core Indicators'!FK55</f>
        <v>0</v>
      </c>
      <c r="X55" s="35">
        <f>'Core Indicators'!FS55</f>
        <v>0</v>
      </c>
      <c r="Y55" s="35">
        <f>'Core Indicators'!GA55</f>
        <v>2</v>
      </c>
      <c r="Z55" s="35">
        <f>'Core Indicators'!GI55</f>
        <v>1</v>
      </c>
      <c r="AA55" s="35">
        <f>'Core Indicators'!GQ55</f>
        <v>1</v>
      </c>
      <c r="AB55" s="35">
        <f>'Core Indicators'!GY55</f>
        <v>0</v>
      </c>
      <c r="AC55" s="35">
        <f>'Core Indicators'!HG55</f>
        <v>2</v>
      </c>
      <c r="AD55" s="35">
        <f>'Core Indicators'!HO55</f>
        <v>2</v>
      </c>
      <c r="AE55" s="35">
        <f>'Core Indicators'!HW55</f>
        <v>0</v>
      </c>
      <c r="AF55" s="35">
        <f>'Core Indicators'!IE55</f>
        <v>1</v>
      </c>
      <c r="AG55" s="35">
        <f>'Core Indicators'!IM55</f>
        <v>0</v>
      </c>
    </row>
    <row r="56" spans="1:33" ht="20.149999999999999" customHeight="1" x14ac:dyDescent="0.35">
      <c r="A56" s="192" t="str">
        <f>'Core Indicators'!A:A</f>
        <v>Drought in Madagascar</v>
      </c>
      <c r="B56" s="192" t="str">
        <f>'Core Indicators'!B:B</f>
        <v>Drought</v>
      </c>
      <c r="C56" s="192" t="str">
        <f>'Core Indicators'!C56</f>
        <v>MDG002</v>
      </c>
      <c r="D56" s="192" t="str">
        <f>'Core Indicators'!D56</f>
        <v>Madagascar</v>
      </c>
      <c r="E56" s="192" t="str">
        <f>'Core Indicators'!E56</f>
        <v>MDG</v>
      </c>
      <c r="F56" s="36">
        <f>'Core Indicators'!O56</f>
        <v>81954</v>
      </c>
      <c r="G56" s="36">
        <f>'Core Indicators'!W56</f>
        <v>2683000</v>
      </c>
      <c r="H56" s="36">
        <f>'Core Indicators'!AE56</f>
        <v>1379000</v>
      </c>
      <c r="I56" s="36">
        <f>'Core Indicators'!AM56</f>
        <v>0</v>
      </c>
      <c r="J56" s="36">
        <f>'Core Indicators'!AU56</f>
        <v>0</v>
      </c>
      <c r="K56" s="36" t="str">
        <f>'Core Indicators'!BC56</f>
        <v>x</v>
      </c>
      <c r="L56" s="36">
        <f>'Core Indicators'!BK56</f>
        <v>48</v>
      </c>
      <c r="M56" s="36" t="str">
        <f>'Core Indicators'!BS56</f>
        <v>x</v>
      </c>
      <c r="N56" s="36" t="str">
        <f>'Core Indicators'!CA56</f>
        <v>x</v>
      </c>
      <c r="O56" s="36" t="e">
        <f>'Core Indicators'!CI56</f>
        <v>#N/A</v>
      </c>
      <c r="P56" s="36" t="str">
        <f>'Core Indicators'!CQ56</f>
        <v>x</v>
      </c>
      <c r="Q56" s="36">
        <f>'Core Indicators'!DG56</f>
        <v>1304000</v>
      </c>
      <c r="R56" s="36">
        <f>'Core Indicators'!DO56</f>
        <v>66000</v>
      </c>
      <c r="S56" s="36">
        <f>'Core Indicators'!DW56</f>
        <v>801000</v>
      </c>
      <c r="T56" s="36">
        <f>'Core Indicators'!EE56</f>
        <v>484000</v>
      </c>
      <c r="U56" s="36">
        <f>'Core Indicators'!EM56</f>
        <v>28000</v>
      </c>
      <c r="V56" s="36">
        <f>'Core Indicators'!FC56</f>
        <v>1</v>
      </c>
      <c r="W56" s="36" t="str">
        <f>'Core Indicators'!FK56</f>
        <v>x</v>
      </c>
      <c r="X56" s="36" t="str">
        <f>'Core Indicators'!FS56</f>
        <v>x</v>
      </c>
      <c r="Y56" s="36">
        <f>'Core Indicators'!GA56</f>
        <v>1</v>
      </c>
      <c r="Z56" s="36">
        <f>'Core Indicators'!GI56</f>
        <v>0</v>
      </c>
      <c r="AA56" s="36">
        <f>'Core Indicators'!GQ56</f>
        <v>0</v>
      </c>
      <c r="AB56" s="36">
        <f>'Core Indicators'!GY56</f>
        <v>0</v>
      </c>
      <c r="AC56" s="36">
        <f>'Core Indicators'!HG56</f>
        <v>0</v>
      </c>
      <c r="AD56" s="36">
        <f>'Core Indicators'!HO56</f>
        <v>2</v>
      </c>
      <c r="AE56" s="36">
        <f>'Core Indicators'!HW56</f>
        <v>1</v>
      </c>
      <c r="AF56" s="36">
        <f>'Core Indicators'!IE56</f>
        <v>0</v>
      </c>
      <c r="AG56" s="36">
        <f>'Core Indicators'!IM56</f>
        <v>2</v>
      </c>
    </row>
    <row r="57" spans="1:33" ht="20.149999999999999" customHeight="1" x14ac:dyDescent="0.35">
      <c r="A57" s="193" t="str">
        <f>'Core Indicators'!A:A</f>
        <v>Multiple crisis in Mexico</v>
      </c>
      <c r="B57" s="193" t="str">
        <f>'Core Indicators'!B:B</f>
        <v>Multiple crises country</v>
      </c>
      <c r="C57" s="193" t="str">
        <f>'Core Indicators'!C57</f>
        <v>MEX001</v>
      </c>
      <c r="D57" s="193" t="str">
        <f>'Core Indicators'!D57</f>
        <v>Mexico</v>
      </c>
      <c r="E57" s="193" t="str">
        <f>'Core Indicators'!E57</f>
        <v>MEX</v>
      </c>
      <c r="F57" s="35">
        <f>'Core Indicators'!O57</f>
        <v>1964375</v>
      </c>
      <c r="G57" s="35">
        <f>'Core Indicators'!W57</f>
        <v>124227000</v>
      </c>
      <c r="H57" s="35">
        <f>'Core Indicators'!AE57</f>
        <v>321000</v>
      </c>
      <c r="I57" s="35">
        <f>'Core Indicators'!AM57</f>
        <v>82000</v>
      </c>
      <c r="J57" s="35" t="str">
        <f>'Core Indicators'!AU57</f>
        <v>x</v>
      </c>
      <c r="K57" s="35" t="str">
        <f>'Core Indicators'!BC57</f>
        <v>x</v>
      </c>
      <c r="L57" s="35">
        <f>'Core Indicators'!BK57</f>
        <v>301</v>
      </c>
      <c r="M57" s="35" t="str">
        <f>'Core Indicators'!BS57</f>
        <v>x</v>
      </c>
      <c r="N57" s="35" t="str">
        <f>'Core Indicators'!CA57</f>
        <v>x</v>
      </c>
      <c r="O57" s="35" t="e">
        <f>'Core Indicators'!CI57</f>
        <v>#N/A</v>
      </c>
      <c r="P57" s="35" t="str">
        <f>'Core Indicators'!CQ57</f>
        <v>x</v>
      </c>
      <c r="Q57" s="35">
        <f>'Core Indicators'!DG57</f>
        <v>124227000</v>
      </c>
      <c r="R57" s="35">
        <f>'Core Indicators'!DO57</f>
        <v>321000</v>
      </c>
      <c r="S57" s="35" t="str">
        <f>'Core Indicators'!DW57</f>
        <v>x</v>
      </c>
      <c r="T57" s="35" t="str">
        <f>'Core Indicators'!EE57</f>
        <v>x</v>
      </c>
      <c r="U57" s="35" t="str">
        <f>'Core Indicators'!EM57</f>
        <v>x</v>
      </c>
      <c r="V57" s="35">
        <f>'Core Indicators'!FC57</f>
        <v>3</v>
      </c>
      <c r="W57" s="35" t="str">
        <f>'Core Indicators'!FK57</f>
        <v>x</v>
      </c>
      <c r="X57" s="35" t="str">
        <f>'Core Indicators'!FS57</f>
        <v>x</v>
      </c>
      <c r="Y57" s="35">
        <f>'Core Indicators'!GA57</f>
        <v>0</v>
      </c>
      <c r="Z57" s="35">
        <f>'Core Indicators'!GI57</f>
        <v>2</v>
      </c>
      <c r="AA57" s="35">
        <f>'Core Indicators'!GQ57</f>
        <v>2</v>
      </c>
      <c r="AB57" s="35">
        <f>'Core Indicators'!GY57</f>
        <v>0</v>
      </c>
      <c r="AC57" s="35">
        <f>'Core Indicators'!HG57</f>
        <v>2</v>
      </c>
      <c r="AD57" s="35">
        <f>'Core Indicators'!HO57</f>
        <v>2</v>
      </c>
      <c r="AE57" s="35">
        <f>'Core Indicators'!HW57</f>
        <v>1</v>
      </c>
      <c r="AF57" s="35">
        <f>'Core Indicators'!IE57</f>
        <v>0</v>
      </c>
      <c r="AG57" s="35">
        <f>'Core Indicators'!IM57</f>
        <v>2</v>
      </c>
    </row>
    <row r="58" spans="1:33" ht="20.149999999999999" customHeight="1" x14ac:dyDescent="0.35">
      <c r="A58" s="192" t="str">
        <f>'Core Indicators'!A:A</f>
        <v>Criminal Violence in Mexico</v>
      </c>
      <c r="B58" s="192" t="str">
        <f>'Core Indicators'!B:B</f>
        <v>Other type of violence</v>
      </c>
      <c r="C58" s="192" t="str">
        <f>'Core Indicators'!C58</f>
        <v>MEX002</v>
      </c>
      <c r="D58" s="192" t="str">
        <f>'Core Indicators'!D58</f>
        <v>Mexico</v>
      </c>
      <c r="E58" s="192" t="str">
        <f>'Core Indicators'!E58</f>
        <v>MEX</v>
      </c>
      <c r="F58" s="36">
        <f>'Core Indicators'!O58</f>
        <v>1964375</v>
      </c>
      <c r="G58" s="36">
        <f>'Core Indicators'!W58</f>
        <v>128972000</v>
      </c>
      <c r="H58" s="36">
        <f>'Core Indicators'!AE58</f>
        <v>357000</v>
      </c>
      <c r="I58" s="36">
        <f>'Core Indicators'!AM58</f>
        <v>357000</v>
      </c>
      <c r="J58" s="36" t="str">
        <f>'Core Indicators'!AU58</f>
        <v>x</v>
      </c>
      <c r="K58" s="36" t="str">
        <f>'Core Indicators'!BC58</f>
        <v>x</v>
      </c>
      <c r="L58" s="36">
        <f>'Core Indicators'!BK58</f>
        <v>3454</v>
      </c>
      <c r="M58" s="36" t="str">
        <f>'Core Indicators'!BS58</f>
        <v>x</v>
      </c>
      <c r="N58" s="36" t="str">
        <f>'Core Indicators'!CA58</f>
        <v>x</v>
      </c>
      <c r="O58" s="36" t="e">
        <f>'Core Indicators'!CI58</f>
        <v>#N/A</v>
      </c>
      <c r="P58" s="36" t="str">
        <f>'Core Indicators'!CQ58</f>
        <v>x</v>
      </c>
      <c r="Q58" s="36">
        <f>'Core Indicators'!DG58</f>
        <v>124227000</v>
      </c>
      <c r="R58" s="36">
        <f>'Core Indicators'!DO58</f>
        <v>321000</v>
      </c>
      <c r="S58" s="36" t="str">
        <f>'Core Indicators'!DW58</f>
        <v>x</v>
      </c>
      <c r="T58" s="36" t="str">
        <f>'Core Indicators'!EE58</f>
        <v>x</v>
      </c>
      <c r="U58" s="36" t="str">
        <f>'Core Indicators'!EM58</f>
        <v>x</v>
      </c>
      <c r="V58" s="36">
        <f>'Core Indicators'!FC58</f>
        <v>4</v>
      </c>
      <c r="W58" s="36" t="str">
        <f>'Core Indicators'!FK58</f>
        <v>x</v>
      </c>
      <c r="X58" s="36" t="str">
        <f>'Core Indicators'!FS58</f>
        <v>x</v>
      </c>
      <c r="Y58" s="36">
        <f>'Core Indicators'!GA58</f>
        <v>0</v>
      </c>
      <c r="Z58" s="36">
        <f>'Core Indicators'!GI58</f>
        <v>2</v>
      </c>
      <c r="AA58" s="36">
        <f>'Core Indicators'!GQ58</f>
        <v>1</v>
      </c>
      <c r="AB58" s="36">
        <f>'Core Indicators'!GY58</f>
        <v>0</v>
      </c>
      <c r="AC58" s="36">
        <f>'Core Indicators'!HG58</f>
        <v>0</v>
      </c>
      <c r="AD58" s="36">
        <f>'Core Indicators'!HO58</f>
        <v>2</v>
      </c>
      <c r="AE58" s="36">
        <f>'Core Indicators'!HW58</f>
        <v>1</v>
      </c>
      <c r="AF58" s="36">
        <f>'Core Indicators'!IE58</f>
        <v>0</v>
      </c>
      <c r="AG58" s="36">
        <f>'Core Indicators'!IM58</f>
        <v>1</v>
      </c>
    </row>
    <row r="59" spans="1:33" ht="20.149999999999999" customHeight="1" x14ac:dyDescent="0.35">
      <c r="A59" s="193" t="str">
        <f>'Core Indicators'!A:A</f>
        <v>Mixed Migration in Mexico</v>
      </c>
      <c r="B59" s="193" t="str">
        <f>'Core Indicators'!B:B</f>
        <v>International displacement</v>
      </c>
      <c r="C59" s="193" t="str">
        <f>'Core Indicators'!C59</f>
        <v>MEX003</v>
      </c>
      <c r="D59" s="193" t="str">
        <f>'Core Indicators'!D59</f>
        <v>Mexico</v>
      </c>
      <c r="E59" s="193" t="str">
        <f>'Core Indicators'!E59</f>
        <v>MEX</v>
      </c>
      <c r="F59" s="35">
        <f>'Core Indicators'!O59</f>
        <v>1964375</v>
      </c>
      <c r="G59" s="35">
        <f>'Core Indicators'!W59</f>
        <v>124227000</v>
      </c>
      <c r="H59" s="35">
        <f>'Core Indicators'!AE59</f>
        <v>321000</v>
      </c>
      <c r="I59" s="35">
        <f>'Core Indicators'!AM59</f>
        <v>82000</v>
      </c>
      <c r="J59" s="35" t="str">
        <f>'Core Indicators'!AU59</f>
        <v>x</v>
      </c>
      <c r="K59" s="35" t="str">
        <f>'Core Indicators'!BC59</f>
        <v>x</v>
      </c>
      <c r="L59" s="35">
        <f>'Core Indicators'!BK59</f>
        <v>301</v>
      </c>
      <c r="M59" s="35" t="str">
        <f>'Core Indicators'!BS59</f>
        <v>x</v>
      </c>
      <c r="N59" s="35" t="str">
        <f>'Core Indicators'!CA59</f>
        <v>x</v>
      </c>
      <c r="O59" s="35" t="e">
        <f>'Core Indicators'!CI59</f>
        <v>#N/A</v>
      </c>
      <c r="P59" s="35" t="str">
        <f>'Core Indicators'!CQ59</f>
        <v>x</v>
      </c>
      <c r="Q59" s="35">
        <f>'Core Indicators'!DG59</f>
        <v>124227000</v>
      </c>
      <c r="R59" s="35">
        <f>'Core Indicators'!DO59</f>
        <v>321000</v>
      </c>
      <c r="S59" s="35" t="str">
        <f>'Core Indicators'!DW59</f>
        <v>x</v>
      </c>
      <c r="T59" s="35" t="str">
        <f>'Core Indicators'!EE59</f>
        <v>x</v>
      </c>
      <c r="U59" s="35" t="str">
        <f>'Core Indicators'!EM59</f>
        <v>x</v>
      </c>
      <c r="V59" s="35">
        <f>'Core Indicators'!FC59</f>
        <v>3</v>
      </c>
      <c r="W59" s="35" t="str">
        <f>'Core Indicators'!FK59</f>
        <v>x</v>
      </c>
      <c r="X59" s="35" t="str">
        <f>'Core Indicators'!FS59</f>
        <v>x</v>
      </c>
      <c r="Y59" s="35">
        <f>'Core Indicators'!GA59</f>
        <v>0</v>
      </c>
      <c r="Z59" s="35">
        <f>'Core Indicators'!GI59</f>
        <v>2</v>
      </c>
      <c r="AA59" s="35">
        <f>'Core Indicators'!GQ59</f>
        <v>1</v>
      </c>
      <c r="AB59" s="35">
        <f>'Core Indicators'!GY59</f>
        <v>0</v>
      </c>
      <c r="AC59" s="35">
        <f>'Core Indicators'!HG59</f>
        <v>0</v>
      </c>
      <c r="AD59" s="35">
        <f>'Core Indicators'!HO59</f>
        <v>3</v>
      </c>
      <c r="AE59" s="35">
        <f>'Core Indicators'!HW59</f>
        <v>1</v>
      </c>
      <c r="AF59" s="35">
        <f>'Core Indicators'!IE59</f>
        <v>0</v>
      </c>
      <c r="AG59" s="35">
        <f>'Core Indicators'!IM59</f>
        <v>1</v>
      </c>
    </row>
    <row r="60" spans="1:33" ht="20.149999999999999" customHeight="1" x14ac:dyDescent="0.35">
      <c r="A60" s="192" t="str">
        <f>'Core Indicators'!A:A</f>
        <v>Complex crisis in Mali</v>
      </c>
      <c r="B60" s="192" t="str">
        <f>'Core Indicators'!B:B</f>
        <v>Complex crisis</v>
      </c>
      <c r="C60" s="192" t="str">
        <f>'Core Indicators'!C60</f>
        <v>MLI001</v>
      </c>
      <c r="D60" s="192" t="str">
        <f>'Core Indicators'!D60</f>
        <v>Mali</v>
      </c>
      <c r="E60" s="192" t="str">
        <f>'Core Indicators'!E60</f>
        <v>MLI</v>
      </c>
      <c r="F60" s="36">
        <f>'Core Indicators'!O60</f>
        <v>1220190</v>
      </c>
      <c r="G60" s="36">
        <f>'Core Indicators'!W60</f>
        <v>20402000</v>
      </c>
      <c r="H60" s="36">
        <f>'Core Indicators'!AE60</f>
        <v>11712000</v>
      </c>
      <c r="I60" s="36">
        <f>'Core Indicators'!AM60</f>
        <v>1140000</v>
      </c>
      <c r="J60" s="36" t="str">
        <f>'Core Indicators'!AU60</f>
        <v>x</v>
      </c>
      <c r="K60" s="36">
        <f>'Core Indicators'!BC60</f>
        <v>44056</v>
      </c>
      <c r="L60" s="36">
        <f>'Core Indicators'!BK60</f>
        <v>886</v>
      </c>
      <c r="M60" s="36" t="str">
        <f>'Core Indicators'!BS60</f>
        <v>x</v>
      </c>
      <c r="N60" s="36" t="str">
        <f>'Core Indicators'!CA60</f>
        <v>x</v>
      </c>
      <c r="O60" s="36" t="e">
        <f>'Core Indicators'!CI60</f>
        <v>#N/A</v>
      </c>
      <c r="P60" s="36" t="str">
        <f>'Core Indicators'!CQ60</f>
        <v>x</v>
      </c>
      <c r="Q60" s="36">
        <f>'Core Indicators'!DG60</f>
        <v>8691000</v>
      </c>
      <c r="R60" s="36">
        <f>'Core Indicators'!DO60</f>
        <v>5812000</v>
      </c>
      <c r="S60" s="36">
        <f>'Core Indicators'!DW60</f>
        <v>3700000</v>
      </c>
      <c r="T60" s="36">
        <f>'Core Indicators'!EE60</f>
        <v>2200000</v>
      </c>
      <c r="U60" s="36">
        <f>'Core Indicators'!EM60</f>
        <v>0</v>
      </c>
      <c r="V60" s="36">
        <f>'Core Indicators'!FC60</f>
        <v>5</v>
      </c>
      <c r="W60" s="36" t="str">
        <f>'Core Indicators'!FK60</f>
        <v>x</v>
      </c>
      <c r="X60" s="36" t="str">
        <f>'Core Indicators'!FS60</f>
        <v>x</v>
      </c>
      <c r="Y60" s="36">
        <f>'Core Indicators'!GA60</f>
        <v>0</v>
      </c>
      <c r="Z60" s="36">
        <f>'Core Indicators'!GI60</f>
        <v>3</v>
      </c>
      <c r="AA60" s="36">
        <f>'Core Indicators'!GQ60</f>
        <v>2</v>
      </c>
      <c r="AB60" s="36">
        <f>'Core Indicators'!GY60</f>
        <v>3</v>
      </c>
      <c r="AC60" s="36">
        <f>'Core Indicators'!HG60</f>
        <v>2</v>
      </c>
      <c r="AD60" s="36">
        <f>'Core Indicators'!HO60</f>
        <v>3</v>
      </c>
      <c r="AE60" s="36">
        <f>'Core Indicators'!HW60</f>
        <v>3</v>
      </c>
      <c r="AF60" s="36">
        <f>'Core Indicators'!IE60</f>
        <v>1</v>
      </c>
      <c r="AG60" s="36">
        <f>'Core Indicators'!IM60</f>
        <v>3</v>
      </c>
    </row>
    <row r="61" spans="1:33" ht="20.149999999999999" customHeight="1" x14ac:dyDescent="0.35">
      <c r="A61" s="193" t="str">
        <f>'Core Indicators'!A:A</f>
        <v>Multiple crises in Myanmar</v>
      </c>
      <c r="B61" s="193" t="str">
        <f>'Core Indicators'!B:B</f>
        <v>Multiple crises country</v>
      </c>
      <c r="C61" s="193" t="str">
        <f>'Core Indicators'!C61</f>
        <v>MMR001</v>
      </c>
      <c r="D61" s="193" t="str">
        <f>'Core Indicators'!D61</f>
        <v>Myanmar</v>
      </c>
      <c r="E61" s="193" t="str">
        <f>'Core Indicators'!E61</f>
        <v>MMR</v>
      </c>
      <c r="F61" s="35">
        <f>'Core Indicators'!O61</f>
        <v>642546</v>
      </c>
      <c r="G61" s="35">
        <f>'Core Indicators'!W61</f>
        <v>43826000</v>
      </c>
      <c r="H61" s="35">
        <f>'Core Indicators'!AE61</f>
        <v>5314000</v>
      </c>
      <c r="I61" s="35">
        <f>'Core Indicators'!AM61</f>
        <v>1685000</v>
      </c>
      <c r="J61" s="35" t="str">
        <f>'Core Indicators'!AU61</f>
        <v>x</v>
      </c>
      <c r="K61" s="35" t="str">
        <f>'Core Indicators'!BC61</f>
        <v>x</v>
      </c>
      <c r="L61" s="35">
        <f>'Core Indicators'!BK61</f>
        <v>5954</v>
      </c>
      <c r="M61" s="35" t="str">
        <f>'Core Indicators'!BS61</f>
        <v>x</v>
      </c>
      <c r="N61" s="35" t="str">
        <f>'Core Indicators'!CA61</f>
        <v>x</v>
      </c>
      <c r="O61" s="35" t="e">
        <f>'Core Indicators'!CI61</f>
        <v>#N/A</v>
      </c>
      <c r="P61" s="35" t="str">
        <f>'Core Indicators'!CQ61</f>
        <v>x</v>
      </c>
      <c r="Q61" s="35">
        <f>'Core Indicators'!DG61</f>
        <v>36702000</v>
      </c>
      <c r="R61" s="35">
        <f>'Core Indicators'!DO61</f>
        <v>3619000</v>
      </c>
      <c r="S61" s="35">
        <f>'Core Indicators'!DW61</f>
        <v>3047000</v>
      </c>
      <c r="T61" s="35">
        <f>'Core Indicators'!EE61</f>
        <v>498000</v>
      </c>
      <c r="U61" s="35">
        <f>'Core Indicators'!EM61</f>
        <v>150000</v>
      </c>
      <c r="V61" s="35">
        <f>'Core Indicators'!FC61</f>
        <v>4</v>
      </c>
      <c r="W61" s="35" t="str">
        <f>'Core Indicators'!FK61</f>
        <v>x</v>
      </c>
      <c r="X61" s="35" t="str">
        <f>'Core Indicators'!FS61</f>
        <v>x</v>
      </c>
      <c r="Y61" s="35">
        <f>'Core Indicators'!GA61</f>
        <v>2</v>
      </c>
      <c r="Z61" s="35">
        <f>'Core Indicators'!GI61</f>
        <v>3</v>
      </c>
      <c r="AA61" s="35">
        <f>'Core Indicators'!GQ61</f>
        <v>3</v>
      </c>
      <c r="AB61" s="35">
        <f>'Core Indicators'!GY61</f>
        <v>3</v>
      </c>
      <c r="AC61" s="35">
        <f>'Core Indicators'!HG61</f>
        <v>3</v>
      </c>
      <c r="AD61" s="35">
        <f>'Core Indicators'!HO61</f>
        <v>3</v>
      </c>
      <c r="AE61" s="35">
        <f>'Core Indicators'!HW61</f>
        <v>3</v>
      </c>
      <c r="AF61" s="35">
        <f>'Core Indicators'!IE61</f>
        <v>1</v>
      </c>
      <c r="AG61" s="35">
        <f>'Core Indicators'!IM61</f>
        <v>3</v>
      </c>
    </row>
    <row r="62" spans="1:33" ht="20.149999999999999" customHeight="1" x14ac:dyDescent="0.35">
      <c r="A62" s="192" t="str">
        <f>'Core Indicators'!A:A</f>
        <v>Rakhine Conflict</v>
      </c>
      <c r="B62" s="192" t="str">
        <f>'Core Indicators'!B:B</f>
        <v>Conflict</v>
      </c>
      <c r="C62" s="192" t="str">
        <f>'Core Indicators'!C62</f>
        <v>MMR002</v>
      </c>
      <c r="D62" s="192" t="str">
        <f>'Core Indicators'!D62</f>
        <v>Myanmar</v>
      </c>
      <c r="E62" s="192" t="str">
        <f>'Core Indicators'!E62</f>
        <v>MMR</v>
      </c>
      <c r="F62" s="36">
        <f>'Core Indicators'!O62</f>
        <v>44857</v>
      </c>
      <c r="G62" s="36">
        <f>'Core Indicators'!W62</f>
        <v>3882000</v>
      </c>
      <c r="H62" s="36">
        <f>'Core Indicators'!AE62</f>
        <v>1563000</v>
      </c>
      <c r="I62" s="36">
        <f>'Core Indicators'!AM62</f>
        <v>1346000</v>
      </c>
      <c r="J62" s="36" t="str">
        <f>'Core Indicators'!AU62</f>
        <v>x</v>
      </c>
      <c r="K62" s="36" t="str">
        <f>'Core Indicators'!BC62</f>
        <v>x</v>
      </c>
      <c r="L62" s="36">
        <f>'Core Indicators'!BK62</f>
        <v>112</v>
      </c>
      <c r="M62" s="36" t="str">
        <f>'Core Indicators'!BS62</f>
        <v>x</v>
      </c>
      <c r="N62" s="36" t="str">
        <f>'Core Indicators'!CA62</f>
        <v>x</v>
      </c>
      <c r="O62" s="36" t="e">
        <f>'Core Indicators'!CI62</f>
        <v>#N/A</v>
      </c>
      <c r="P62" s="36" t="str">
        <f>'Core Indicators'!CQ62</f>
        <v>x</v>
      </c>
      <c r="Q62" s="36">
        <f>'Core Indicators'!DG62</f>
        <v>2318000</v>
      </c>
      <c r="R62" s="36">
        <f>'Core Indicators'!DO62</f>
        <v>729000</v>
      </c>
      <c r="S62" s="36">
        <f>'Core Indicators'!DW62</f>
        <v>247000</v>
      </c>
      <c r="T62" s="36">
        <f>'Core Indicators'!EE62</f>
        <v>437000</v>
      </c>
      <c r="U62" s="36">
        <f>'Core Indicators'!EM62</f>
        <v>150000</v>
      </c>
      <c r="V62" s="36">
        <f>'Core Indicators'!FC62</f>
        <v>4</v>
      </c>
      <c r="W62" s="36" t="str">
        <f>'Core Indicators'!FK62</f>
        <v>x</v>
      </c>
      <c r="X62" s="36" t="str">
        <f>'Core Indicators'!FS62</f>
        <v>x</v>
      </c>
      <c r="Y62" s="36">
        <f>'Core Indicators'!GA62</f>
        <v>2</v>
      </c>
      <c r="Z62" s="36">
        <f>'Core Indicators'!GI62</f>
        <v>3</v>
      </c>
      <c r="AA62" s="36">
        <f>'Core Indicators'!GQ62</f>
        <v>2</v>
      </c>
      <c r="AB62" s="36">
        <f>'Core Indicators'!GY62</f>
        <v>3</v>
      </c>
      <c r="AC62" s="36">
        <f>'Core Indicators'!HG62</f>
        <v>3</v>
      </c>
      <c r="AD62" s="36">
        <f>'Core Indicators'!HO62</f>
        <v>3</v>
      </c>
      <c r="AE62" s="36">
        <f>'Core Indicators'!HW62</f>
        <v>3</v>
      </c>
      <c r="AF62" s="36">
        <f>'Core Indicators'!IE62</f>
        <v>1</v>
      </c>
      <c r="AG62" s="36">
        <f>'Core Indicators'!IM62</f>
        <v>2</v>
      </c>
    </row>
    <row r="63" spans="1:33" ht="20.149999999999999" customHeight="1" x14ac:dyDescent="0.35">
      <c r="A63" s="193" t="str">
        <f>'Core Indicators'!A:A</f>
        <v>Kachin and Shan Conflict</v>
      </c>
      <c r="B63" s="193" t="str">
        <f>'Core Indicators'!B:B</f>
        <v>Conflict</v>
      </c>
      <c r="C63" s="193" t="str">
        <f>'Core Indicators'!C63</f>
        <v>MMR003</v>
      </c>
      <c r="D63" s="193" t="str">
        <f>'Core Indicators'!D63</f>
        <v>Myanmar</v>
      </c>
      <c r="E63" s="193" t="str">
        <f>'Core Indicators'!E63</f>
        <v>MMR</v>
      </c>
      <c r="F63" s="35">
        <f>'Core Indicators'!O63</f>
        <v>244843</v>
      </c>
      <c r="G63" s="35">
        <f>'Core Indicators'!W63</f>
        <v>6513000</v>
      </c>
      <c r="H63" s="35">
        <f>'Core Indicators'!AE63</f>
        <v>3560000</v>
      </c>
      <c r="I63" s="35">
        <f>'Core Indicators'!AM63</f>
        <v>107000</v>
      </c>
      <c r="J63" s="35" t="str">
        <f>'Core Indicators'!AU63</f>
        <v>x</v>
      </c>
      <c r="K63" s="35" t="str">
        <f>'Core Indicators'!BC63</f>
        <v>x</v>
      </c>
      <c r="L63" s="35">
        <f>'Core Indicators'!BK63</f>
        <v>84</v>
      </c>
      <c r="M63" s="35" t="str">
        <f>'Core Indicators'!BS63</f>
        <v>x</v>
      </c>
      <c r="N63" s="35" t="str">
        <f>'Core Indicators'!CA63</f>
        <v>x</v>
      </c>
      <c r="O63" s="35" t="e">
        <f>'Core Indicators'!CI63</f>
        <v>#N/A</v>
      </c>
      <c r="P63" s="35" t="str">
        <f>'Core Indicators'!CQ63</f>
        <v>x</v>
      </c>
      <c r="Q63" s="35">
        <f>'Core Indicators'!DG63</f>
        <v>2953000</v>
      </c>
      <c r="R63" s="35">
        <f>'Core Indicators'!DO63</f>
        <v>2699000</v>
      </c>
      <c r="S63" s="35">
        <f>'Core Indicators'!DW63</f>
        <v>800000</v>
      </c>
      <c r="T63" s="35">
        <f>'Core Indicators'!EE63</f>
        <v>61000</v>
      </c>
      <c r="U63" s="35">
        <f>'Core Indicators'!EM63</f>
        <v>0</v>
      </c>
      <c r="V63" s="35">
        <f>'Core Indicators'!FC63</f>
        <v>3</v>
      </c>
      <c r="W63" s="35" t="str">
        <f>'Core Indicators'!FK63</f>
        <v>x</v>
      </c>
      <c r="X63" s="35" t="str">
        <f>'Core Indicators'!FS63</f>
        <v>x</v>
      </c>
      <c r="Y63" s="35">
        <f>'Core Indicators'!GA63</f>
        <v>2</v>
      </c>
      <c r="Z63" s="35">
        <f>'Core Indicators'!GI63</f>
        <v>3</v>
      </c>
      <c r="AA63" s="35">
        <f>'Core Indicators'!GQ63</f>
        <v>3</v>
      </c>
      <c r="AB63" s="35">
        <f>'Core Indicators'!GY63</f>
        <v>3</v>
      </c>
      <c r="AC63" s="35">
        <f>'Core Indicators'!HG63</f>
        <v>2</v>
      </c>
      <c r="AD63" s="35">
        <f>'Core Indicators'!HO63</f>
        <v>3</v>
      </c>
      <c r="AE63" s="35">
        <f>'Core Indicators'!HW63</f>
        <v>3</v>
      </c>
      <c r="AF63" s="35">
        <f>'Core Indicators'!IE63</f>
        <v>1</v>
      </c>
      <c r="AG63" s="35">
        <f>'Core Indicators'!IM63</f>
        <v>3</v>
      </c>
    </row>
    <row r="64" spans="1:33" ht="20.149999999999999" customHeight="1" x14ac:dyDescent="0.35">
      <c r="A64" s="192" t="str">
        <f>'Core Indicators'!A:A</f>
        <v>Post-coup Violence in Myanmar</v>
      </c>
      <c r="B64" s="192" t="str">
        <f>'Core Indicators'!B:B</f>
        <v>Conflict</v>
      </c>
      <c r="C64" s="192" t="str">
        <f>'Core Indicators'!C64</f>
        <v>MMR004</v>
      </c>
      <c r="D64" s="192" t="str">
        <f>'Core Indicators'!D64</f>
        <v>Myanmar</v>
      </c>
      <c r="E64" s="192" t="str">
        <f>'Core Indicators'!E64</f>
        <v>MMR</v>
      </c>
      <c r="F64" s="36">
        <f>'Core Indicators'!O64</f>
        <v>352846</v>
      </c>
      <c r="G64" s="36">
        <f>'Core Indicators'!W64</f>
        <v>33431000</v>
      </c>
      <c r="H64" s="36">
        <f>'Core Indicators'!AE64</f>
        <v>2000000</v>
      </c>
      <c r="I64" s="36">
        <f>'Core Indicators'!AM64</f>
        <v>179000</v>
      </c>
      <c r="J64" s="36" t="str">
        <f>'Core Indicators'!AU64</f>
        <v>x</v>
      </c>
      <c r="K64" s="36" t="str">
        <f>'Core Indicators'!BC64</f>
        <v>x</v>
      </c>
      <c r="L64" s="36">
        <f>'Core Indicators'!BK64</f>
        <v>860</v>
      </c>
      <c r="M64" s="36" t="str">
        <f>'Core Indicators'!BS64</f>
        <v>x</v>
      </c>
      <c r="N64" s="36" t="str">
        <f>'Core Indicators'!CA64</f>
        <v>x</v>
      </c>
      <c r="O64" s="36" t="e">
        <f>'Core Indicators'!CI64</f>
        <v>#N/A</v>
      </c>
      <c r="P64" s="36" t="str">
        <f>'Core Indicators'!CQ64</f>
        <v>x</v>
      </c>
      <c r="Q64" s="36">
        <f>'Core Indicators'!DG64</f>
        <v>31431000</v>
      </c>
      <c r="R64" s="36">
        <f>'Core Indicators'!DO64</f>
        <v>190000</v>
      </c>
      <c r="S64" s="36">
        <f>'Core Indicators'!DW64</f>
        <v>2000000</v>
      </c>
      <c r="T64" s="36">
        <f>'Core Indicators'!EE64</f>
        <v>0</v>
      </c>
      <c r="U64" s="36">
        <f>'Core Indicators'!EM64</f>
        <v>0</v>
      </c>
      <c r="V64" s="36">
        <f>'Core Indicators'!FC64</f>
        <v>3</v>
      </c>
      <c r="W64" s="36" t="str">
        <f>'Core Indicators'!FK64</f>
        <v>x</v>
      </c>
      <c r="X64" s="36" t="str">
        <f>'Core Indicators'!FS64</f>
        <v>x</v>
      </c>
      <c r="Y64" s="36">
        <f>'Core Indicators'!GA64</f>
        <v>0</v>
      </c>
      <c r="Z64" s="36">
        <f>'Core Indicators'!GI64</f>
        <v>0</v>
      </c>
      <c r="AA64" s="36">
        <f>'Core Indicators'!GQ64</f>
        <v>2</v>
      </c>
      <c r="AB64" s="36">
        <f>'Core Indicators'!GY64</f>
        <v>1</v>
      </c>
      <c r="AC64" s="36">
        <f>'Core Indicators'!HG64</f>
        <v>0</v>
      </c>
      <c r="AD64" s="36">
        <f>'Core Indicators'!HO64</f>
        <v>3</v>
      </c>
      <c r="AE64" s="36">
        <f>'Core Indicators'!HW64</f>
        <v>2</v>
      </c>
      <c r="AF64" s="36">
        <f>'Core Indicators'!IE64</f>
        <v>1</v>
      </c>
      <c r="AG64" s="36">
        <f>'Core Indicators'!IM64</f>
        <v>0</v>
      </c>
    </row>
    <row r="65" spans="1:33" ht="20.149999999999999" customHeight="1" x14ac:dyDescent="0.35">
      <c r="A65" s="193" t="str">
        <f>'Core Indicators'!A:A</f>
        <v>Cabo Delgado Islamist Insurgency</v>
      </c>
      <c r="B65" s="193" t="str">
        <f>'Core Indicators'!B:B</f>
        <v>Other type of violence</v>
      </c>
      <c r="C65" s="193" t="str">
        <f>'Core Indicators'!C65</f>
        <v>MOZ004</v>
      </c>
      <c r="D65" s="193" t="str">
        <f>'Core Indicators'!D65</f>
        <v>Mozambique</v>
      </c>
      <c r="E65" s="193" t="str">
        <f>'Core Indicators'!E65</f>
        <v>MOZ</v>
      </c>
      <c r="F65" s="35">
        <f>'Core Indicators'!O65</f>
        <v>280615</v>
      </c>
      <c r="G65" s="35">
        <f>'Core Indicators'!W65</f>
        <v>10302000</v>
      </c>
      <c r="H65" s="35">
        <f>'Core Indicators'!AE65</f>
        <v>2333000</v>
      </c>
      <c r="I65" s="35">
        <f>'Core Indicators'!AM65</f>
        <v>745000</v>
      </c>
      <c r="J65" s="35" t="str">
        <f>'Core Indicators'!AU65</f>
        <v>x</v>
      </c>
      <c r="K65" s="35">
        <f>'Core Indicators'!BC65</f>
        <v>0</v>
      </c>
      <c r="L65" s="35">
        <f>'Core Indicators'!BK65</f>
        <v>610</v>
      </c>
      <c r="M65" s="35" t="str">
        <f>'Core Indicators'!BS65</f>
        <v>x</v>
      </c>
      <c r="N65" s="35" t="str">
        <f>'Core Indicators'!CA65</f>
        <v>x</v>
      </c>
      <c r="O65" s="35" t="e">
        <f>'Core Indicators'!CI65</f>
        <v>#N/A</v>
      </c>
      <c r="P65" s="35" t="str">
        <f>'Core Indicators'!CQ65</f>
        <v>x</v>
      </c>
      <c r="Q65" s="35">
        <f>'Core Indicators'!DG65</f>
        <v>7969000</v>
      </c>
      <c r="R65" s="35">
        <f>'Core Indicators'!DO65</f>
        <v>1033000</v>
      </c>
      <c r="S65" s="35">
        <f>'Core Indicators'!DW65</f>
        <v>1200000</v>
      </c>
      <c r="T65" s="35">
        <f>'Core Indicators'!EE65</f>
        <v>100000</v>
      </c>
      <c r="U65" s="35">
        <f>'Core Indicators'!EM65</f>
        <v>0</v>
      </c>
      <c r="V65" s="35">
        <f>'Core Indicators'!FC65</f>
        <v>3</v>
      </c>
      <c r="W65" s="35" t="str">
        <f>'Core Indicators'!FK65</f>
        <v>x</v>
      </c>
      <c r="X65" s="35" t="str">
        <f>'Core Indicators'!FS65</f>
        <v>x</v>
      </c>
      <c r="Y65" s="35">
        <f>'Core Indicators'!GA65</f>
        <v>1</v>
      </c>
      <c r="Z65" s="35">
        <f>'Core Indicators'!GI65</f>
        <v>3</v>
      </c>
      <c r="AA65" s="35">
        <f>'Core Indicators'!GQ65</f>
        <v>2</v>
      </c>
      <c r="AB65" s="35">
        <f>'Core Indicators'!GY65</f>
        <v>0</v>
      </c>
      <c r="AC65" s="35">
        <f>'Core Indicators'!HG65</f>
        <v>2</v>
      </c>
      <c r="AD65" s="35">
        <f>'Core Indicators'!HO65</f>
        <v>2</v>
      </c>
      <c r="AE65" s="35">
        <f>'Core Indicators'!HW65</f>
        <v>3</v>
      </c>
      <c r="AF65" s="35">
        <f>'Core Indicators'!IE65</f>
        <v>1</v>
      </c>
      <c r="AG65" s="35">
        <f>'Core Indicators'!IM65</f>
        <v>2</v>
      </c>
    </row>
    <row r="66" spans="1:33" ht="20.149999999999999" customHeight="1" x14ac:dyDescent="0.35">
      <c r="A66" s="192" t="str">
        <f>'Core Indicators'!A:A</f>
        <v>Refugees from Mali in Mauritania</v>
      </c>
      <c r="B66" s="192" t="str">
        <f>'Core Indicators'!B:B</f>
        <v>International displacement</v>
      </c>
      <c r="C66" s="192" t="str">
        <f>'Core Indicators'!C66</f>
        <v>MRT002</v>
      </c>
      <c r="D66" s="192" t="str">
        <f>'Core Indicators'!D66</f>
        <v>Mauritania</v>
      </c>
      <c r="E66" s="192" t="str">
        <f>'Core Indicators'!E66</f>
        <v>MRT</v>
      </c>
      <c r="F66" s="36">
        <f>'Core Indicators'!O66</f>
        <v>75</v>
      </c>
      <c r="G66" s="36">
        <f>'Core Indicators'!W66</f>
        <v>95000</v>
      </c>
      <c r="H66" s="36">
        <f>'Core Indicators'!AE66</f>
        <v>85000</v>
      </c>
      <c r="I66" s="36">
        <f>'Core Indicators'!AM66</f>
        <v>85000</v>
      </c>
      <c r="J66" s="36">
        <f>'Core Indicators'!AU66</f>
        <v>0</v>
      </c>
      <c r="K66" s="36" t="str">
        <f>'Core Indicators'!BC66</f>
        <v>x</v>
      </c>
      <c r="L66" s="36">
        <f>'Core Indicators'!BK66</f>
        <v>0</v>
      </c>
      <c r="M66" s="36">
        <f>'Core Indicators'!BS66</f>
        <v>0</v>
      </c>
      <c r="N66" s="36">
        <f>'Core Indicators'!CA66</f>
        <v>0</v>
      </c>
      <c r="O66" s="36" t="e">
        <f>'Core Indicators'!CI66</f>
        <v>#N/A</v>
      </c>
      <c r="P66" s="36" t="str">
        <f>'Core Indicators'!CQ66</f>
        <v>x</v>
      </c>
      <c r="Q66" s="36">
        <f>'Core Indicators'!DG66</f>
        <v>11000</v>
      </c>
      <c r="R66" s="36">
        <f>'Core Indicators'!DO66</f>
        <v>0</v>
      </c>
      <c r="S66" s="36">
        <f>'Core Indicators'!DW66</f>
        <v>85000</v>
      </c>
      <c r="T66" s="36">
        <f>'Core Indicators'!EE66</f>
        <v>0</v>
      </c>
      <c r="U66" s="36">
        <f>'Core Indicators'!EM66</f>
        <v>0</v>
      </c>
      <c r="V66" s="36">
        <f>'Core Indicators'!FC66</f>
        <v>2</v>
      </c>
      <c r="W66" s="36" t="str">
        <f>'Core Indicators'!FK66</f>
        <v>x</v>
      </c>
      <c r="X66" s="36" t="str">
        <f>'Core Indicators'!FS66</f>
        <v>x</v>
      </c>
      <c r="Y66" s="36">
        <f>'Core Indicators'!GA66</f>
        <v>2</v>
      </c>
      <c r="Z66" s="36">
        <f>'Core Indicators'!GI66</f>
        <v>0</v>
      </c>
      <c r="AA66" s="36">
        <f>'Core Indicators'!GQ66</f>
        <v>0</v>
      </c>
      <c r="AB66" s="36">
        <f>'Core Indicators'!GY66</f>
        <v>0</v>
      </c>
      <c r="AC66" s="36">
        <f>'Core Indicators'!HG66</f>
        <v>0</v>
      </c>
      <c r="AD66" s="36">
        <f>'Core Indicators'!HO66</f>
        <v>0</v>
      </c>
      <c r="AE66" s="36">
        <f>'Core Indicators'!HW66</f>
        <v>0</v>
      </c>
      <c r="AF66" s="36">
        <f>'Core Indicators'!IE66</f>
        <v>1</v>
      </c>
      <c r="AG66" s="36">
        <f>'Core Indicators'!IM66</f>
        <v>0</v>
      </c>
    </row>
    <row r="67" spans="1:33" ht="20.149999999999999" customHeight="1" x14ac:dyDescent="0.35">
      <c r="A67" s="193" t="str">
        <f>'Core Indicators'!A:A</f>
        <v>Food Security in Mauritania</v>
      </c>
      <c r="B67" s="193" t="str">
        <f>'Core Indicators'!B:B</f>
        <v>Drought</v>
      </c>
      <c r="C67" s="193" t="str">
        <f>'Core Indicators'!C67</f>
        <v>MRT003</v>
      </c>
      <c r="D67" s="193" t="str">
        <f>'Core Indicators'!D67</f>
        <v>Mauritania</v>
      </c>
      <c r="E67" s="193" t="str">
        <f>'Core Indicators'!E67</f>
        <v>MRT</v>
      </c>
      <c r="F67" s="35">
        <f>'Core Indicators'!O67</f>
        <v>1030700</v>
      </c>
      <c r="G67" s="35">
        <f>'Core Indicators'!W67</f>
        <v>4164000</v>
      </c>
      <c r="H67" s="35">
        <f>'Core Indicators'!AE67</f>
        <v>4532000</v>
      </c>
      <c r="I67" s="35" t="str">
        <f>'Core Indicators'!AM67</f>
        <v>x</v>
      </c>
      <c r="J67" s="35" t="str">
        <f>'Core Indicators'!AU67</f>
        <v>x</v>
      </c>
      <c r="K67" s="35" t="str">
        <f>'Core Indicators'!BC67</f>
        <v>x</v>
      </c>
      <c r="L67" s="35">
        <f>'Core Indicators'!BK67</f>
        <v>0</v>
      </c>
      <c r="M67" s="35" t="str">
        <f>'Core Indicators'!BS67</f>
        <v>x</v>
      </c>
      <c r="N67" s="35" t="str">
        <f>'Core Indicators'!CA67</f>
        <v>x</v>
      </c>
      <c r="O67" s="35" t="e">
        <f>'Core Indicators'!CI67</f>
        <v>#N/A</v>
      </c>
      <c r="P67" s="35" t="str">
        <f>'Core Indicators'!CQ67</f>
        <v>x</v>
      </c>
      <c r="Q67" s="35">
        <f>'Core Indicators'!DG67</f>
        <v>2632000</v>
      </c>
      <c r="R67" s="35">
        <f>'Core Indicators'!DO67</f>
        <v>1036000</v>
      </c>
      <c r="S67" s="35">
        <f>'Core Indicators'!DW67</f>
        <v>476000</v>
      </c>
      <c r="T67" s="35">
        <f>'Core Indicators'!EE67</f>
        <v>0</v>
      </c>
      <c r="U67" s="35">
        <f>'Core Indicators'!EM67</f>
        <v>0</v>
      </c>
      <c r="V67" s="35">
        <f>'Core Indicators'!FC67</f>
        <v>3</v>
      </c>
      <c r="W67" s="35" t="str">
        <f>'Core Indicators'!FK67</f>
        <v>x</v>
      </c>
      <c r="X67" s="35" t="str">
        <f>'Core Indicators'!FS67</f>
        <v>x</v>
      </c>
      <c r="Y67" s="35">
        <f>'Core Indicators'!GA67</f>
        <v>2</v>
      </c>
      <c r="Z67" s="35">
        <f>'Core Indicators'!GI67</f>
        <v>0</v>
      </c>
      <c r="AA67" s="35">
        <f>'Core Indicators'!GQ67</f>
        <v>0</v>
      </c>
      <c r="AB67" s="35">
        <f>'Core Indicators'!GY67</f>
        <v>0</v>
      </c>
      <c r="AC67" s="35">
        <f>'Core Indicators'!HG67</f>
        <v>0</v>
      </c>
      <c r="AD67" s="35">
        <f>'Core Indicators'!HO67</f>
        <v>0</v>
      </c>
      <c r="AE67" s="35">
        <f>'Core Indicators'!HW67</f>
        <v>0</v>
      </c>
      <c r="AF67" s="35">
        <f>'Core Indicators'!IE67</f>
        <v>1</v>
      </c>
      <c r="AG67" s="35">
        <f>'Core Indicators'!IM67</f>
        <v>0</v>
      </c>
    </row>
    <row r="68" spans="1:33" ht="20.149999999999999" customHeight="1" x14ac:dyDescent="0.35">
      <c r="A68" s="192" t="str">
        <f>'Core Indicators'!A:A</f>
        <v>Complex crisis in Malawi</v>
      </c>
      <c r="B68" s="192" t="str">
        <f>'Core Indicators'!B:B</f>
        <v>Complex crisis</v>
      </c>
      <c r="C68" s="192" t="str">
        <f>'Core Indicators'!C68</f>
        <v>MWI002</v>
      </c>
      <c r="D68" s="192" t="str">
        <f>'Core Indicators'!D68</f>
        <v>Malawi</v>
      </c>
      <c r="E68" s="192" t="str">
        <f>'Core Indicators'!E68</f>
        <v>MWI</v>
      </c>
      <c r="F68" s="36">
        <f>'Core Indicators'!O68</f>
        <v>94280</v>
      </c>
      <c r="G68" s="36">
        <f>'Core Indicators'!W68</f>
        <v>19129000</v>
      </c>
      <c r="H68" s="36">
        <f>'Core Indicators'!AE68</f>
        <v>17240000</v>
      </c>
      <c r="I68" s="36">
        <f>'Core Indicators'!AM68</f>
        <v>0</v>
      </c>
      <c r="J68" s="36">
        <f>'Core Indicators'!AU68</f>
        <v>0</v>
      </c>
      <c r="K68" s="36">
        <f>'Core Indicators'!BC68</f>
        <v>0</v>
      </c>
      <c r="L68" s="36">
        <f>'Core Indicators'!BK68</f>
        <v>44</v>
      </c>
      <c r="M68" s="36" t="str">
        <f>'Core Indicators'!BS68</f>
        <v>x</v>
      </c>
      <c r="N68" s="36" t="str">
        <f>'Core Indicators'!CA68</f>
        <v>x</v>
      </c>
      <c r="O68" s="36" t="e">
        <f>'Core Indicators'!CI68</f>
        <v>#N/A</v>
      </c>
      <c r="P68" s="36" t="str">
        <f>'Core Indicators'!CQ68</f>
        <v>x</v>
      </c>
      <c r="Q68" s="36">
        <f>'Core Indicators'!DG68</f>
        <v>1889000</v>
      </c>
      <c r="R68" s="36">
        <f>'Core Indicators'!DO68</f>
        <v>15744000</v>
      </c>
      <c r="S68" s="36">
        <f>'Core Indicators'!DW68</f>
        <v>1496000</v>
      </c>
      <c r="T68" s="36">
        <f>'Core Indicators'!EE68</f>
        <v>0</v>
      </c>
      <c r="U68" s="36">
        <f>'Core Indicators'!EM68</f>
        <v>0</v>
      </c>
      <c r="V68" s="36">
        <f>'Core Indicators'!FC68</f>
        <v>2</v>
      </c>
      <c r="W68" s="36" t="str">
        <f>'Core Indicators'!FK68</f>
        <v>x</v>
      </c>
      <c r="X68" s="36" t="str">
        <f>'Core Indicators'!FS68</f>
        <v>x</v>
      </c>
      <c r="Y68" s="36">
        <f>'Core Indicators'!GA68</f>
        <v>2</v>
      </c>
      <c r="Z68" s="36">
        <f>'Core Indicators'!GI68</f>
        <v>0</v>
      </c>
      <c r="AA68" s="36">
        <f>'Core Indicators'!GQ68</f>
        <v>0</v>
      </c>
      <c r="AB68" s="36">
        <f>'Core Indicators'!GY68</f>
        <v>0</v>
      </c>
      <c r="AC68" s="36">
        <f>'Core Indicators'!HG68</f>
        <v>2</v>
      </c>
      <c r="AD68" s="36">
        <f>'Core Indicators'!HO68</f>
        <v>2</v>
      </c>
      <c r="AE68" s="36">
        <f>'Core Indicators'!HW68</f>
        <v>0</v>
      </c>
      <c r="AF68" s="36">
        <f>'Core Indicators'!IE68</f>
        <v>0</v>
      </c>
      <c r="AG68" s="36">
        <f>'Core Indicators'!IM68</f>
        <v>1</v>
      </c>
    </row>
    <row r="69" spans="1:33" ht="20.149999999999999" customHeight="1" x14ac:dyDescent="0.35">
      <c r="A69" s="193" t="str">
        <f>'Core Indicators'!A:A</f>
        <v>International Refugees in Malaysia</v>
      </c>
      <c r="B69" s="193" t="str">
        <f>'Core Indicators'!B:B</f>
        <v>International displacement</v>
      </c>
      <c r="C69" s="193" t="str">
        <f>'Core Indicators'!C69</f>
        <v>MYS001</v>
      </c>
      <c r="D69" s="193" t="str">
        <f>'Core Indicators'!D69</f>
        <v>Malaysia</v>
      </c>
      <c r="E69" s="193" t="str">
        <f>'Core Indicators'!E69</f>
        <v>MYS</v>
      </c>
      <c r="F69" s="35">
        <f>'Core Indicators'!O69</f>
        <v>9395</v>
      </c>
      <c r="G69" s="35">
        <f>'Core Indicators'!W69</f>
        <v>3815000</v>
      </c>
      <c r="H69" s="35">
        <f>'Core Indicators'!AE69</f>
        <v>180000</v>
      </c>
      <c r="I69" s="35">
        <f>'Core Indicators'!AM69</f>
        <v>180000</v>
      </c>
      <c r="J69" s="35" t="e">
        <f>'Core Indicators'!AU69</f>
        <v>#N/A</v>
      </c>
      <c r="K69" s="35" t="e">
        <f>'Core Indicators'!BC69</f>
        <v>#N/A</v>
      </c>
      <c r="L69" s="35">
        <f>'Core Indicators'!BK69</f>
        <v>0</v>
      </c>
      <c r="M69" s="35" t="e">
        <f>'Core Indicators'!BS69</f>
        <v>#N/A</v>
      </c>
      <c r="N69" s="35" t="e">
        <f>'Core Indicators'!CA69</f>
        <v>#N/A</v>
      </c>
      <c r="O69" s="35" t="e">
        <f>'Core Indicators'!CI69</f>
        <v>#N/A</v>
      </c>
      <c r="P69" s="35" t="e">
        <f>'Core Indicators'!CQ69</f>
        <v>#N/A</v>
      </c>
      <c r="Q69" s="35">
        <f>'Core Indicators'!DG69</f>
        <v>3635000</v>
      </c>
      <c r="R69" s="35">
        <f>'Core Indicators'!DO69</f>
        <v>0</v>
      </c>
      <c r="S69" s="35">
        <f>'Core Indicators'!DW69</f>
        <v>180000</v>
      </c>
      <c r="T69" s="35">
        <f>'Core Indicators'!EE69</f>
        <v>0</v>
      </c>
      <c r="U69" s="35">
        <f>'Core Indicators'!EM69</f>
        <v>0</v>
      </c>
      <c r="V69" s="35">
        <f>'Core Indicators'!FC69</f>
        <v>3</v>
      </c>
      <c r="W69" s="35" t="e">
        <f>'Core Indicators'!FK69</f>
        <v>#N/A</v>
      </c>
      <c r="X69" s="35" t="e">
        <f>'Core Indicators'!FS69</f>
        <v>#N/A</v>
      </c>
      <c r="Y69" s="35">
        <f>'Core Indicators'!GA69</f>
        <v>1</v>
      </c>
      <c r="Z69" s="35">
        <f>'Core Indicators'!GI69</f>
        <v>0</v>
      </c>
      <c r="AA69" s="35">
        <f>'Core Indicators'!GQ69</f>
        <v>1</v>
      </c>
      <c r="AB69" s="35">
        <f>'Core Indicators'!GY69</f>
        <v>0</v>
      </c>
      <c r="AC69" s="35">
        <f>'Core Indicators'!HG69</f>
        <v>2</v>
      </c>
      <c r="AD69" s="35">
        <f>'Core Indicators'!HO69</f>
        <v>1</v>
      </c>
      <c r="AE69" s="35">
        <f>'Core Indicators'!HW69</f>
        <v>0</v>
      </c>
      <c r="AF69" s="35">
        <f>'Core Indicators'!IE69</f>
        <v>0</v>
      </c>
      <c r="AG69" s="35">
        <f>'Core Indicators'!IM69</f>
        <v>0</v>
      </c>
    </row>
    <row r="70" spans="1:33" ht="20.149999999999999" customHeight="1" x14ac:dyDescent="0.35">
      <c r="A70" s="192" t="str">
        <f>'Core Indicators'!A:A</f>
        <v>Food Security Crisis in Namibia</v>
      </c>
      <c r="B70" s="192" t="str">
        <f>'Core Indicators'!B:B</f>
        <v>Food Security</v>
      </c>
      <c r="C70" s="192" t="str">
        <f>'Core Indicators'!C70</f>
        <v>NAM002</v>
      </c>
      <c r="D70" s="192" t="str">
        <f>'Core Indicators'!D70</f>
        <v>Namibia</v>
      </c>
      <c r="E70" s="192" t="str">
        <f>'Core Indicators'!E70</f>
        <v>NAM</v>
      </c>
      <c r="F70" s="36">
        <f>'Core Indicators'!O70</f>
        <v>824292</v>
      </c>
      <c r="G70" s="36">
        <f>'Core Indicators'!W70</f>
        <v>2256000</v>
      </c>
      <c r="H70" s="36">
        <f>'Core Indicators'!AE70</f>
        <v>1091000</v>
      </c>
      <c r="I70" s="36">
        <f>'Core Indicators'!AM70</f>
        <v>0</v>
      </c>
      <c r="J70" s="36">
        <f>'Core Indicators'!AU70</f>
        <v>0</v>
      </c>
      <c r="K70" s="36">
        <f>'Core Indicators'!BC70</f>
        <v>0</v>
      </c>
      <c r="L70" s="36">
        <f>'Core Indicators'!BK70</f>
        <v>0</v>
      </c>
      <c r="M70" s="36" t="e">
        <f>'Core Indicators'!BS70</f>
        <v>#N/A</v>
      </c>
      <c r="N70" s="36" t="e">
        <f>'Core Indicators'!CA70</f>
        <v>#N/A</v>
      </c>
      <c r="O70" s="36" t="e">
        <f>'Core Indicators'!CI70</f>
        <v>#N/A</v>
      </c>
      <c r="P70" s="36" t="e">
        <f>'Core Indicators'!CQ70</f>
        <v>#N/A</v>
      </c>
      <c r="Q70" s="36">
        <f>'Core Indicators'!DG70</f>
        <v>1165000</v>
      </c>
      <c r="R70" s="36">
        <f>'Core Indicators'!DO70</f>
        <v>651000</v>
      </c>
      <c r="S70" s="36">
        <f>'Core Indicators'!DW70</f>
        <v>426000</v>
      </c>
      <c r="T70" s="36">
        <f>'Core Indicators'!EE70</f>
        <v>14000</v>
      </c>
      <c r="U70" s="36">
        <f>'Core Indicators'!EM70</f>
        <v>0</v>
      </c>
      <c r="V70" s="36">
        <f>'Core Indicators'!FC70</f>
        <v>1</v>
      </c>
      <c r="W70" s="36" t="e">
        <f>'Core Indicators'!FK70</f>
        <v>#N/A</v>
      </c>
      <c r="X70" s="36" t="e">
        <f>'Core Indicators'!FS70</f>
        <v>#N/A</v>
      </c>
      <c r="Y70" s="36">
        <f>'Core Indicators'!GA70</f>
        <v>0</v>
      </c>
      <c r="Z70" s="36">
        <f>'Core Indicators'!GI70</f>
        <v>0</v>
      </c>
      <c r="AA70" s="36">
        <f>'Core Indicators'!GQ70</f>
        <v>0</v>
      </c>
      <c r="AB70" s="36">
        <f>'Core Indicators'!GY70</f>
        <v>0</v>
      </c>
      <c r="AC70" s="36">
        <f>'Core Indicators'!HG70</f>
        <v>0</v>
      </c>
      <c r="AD70" s="36">
        <f>'Core Indicators'!HO70</f>
        <v>0</v>
      </c>
      <c r="AE70" s="36">
        <f>'Core Indicators'!HW70</f>
        <v>0</v>
      </c>
      <c r="AF70" s="36">
        <f>'Core Indicators'!IE70</f>
        <v>0</v>
      </c>
      <c r="AG70" s="36">
        <f>'Core Indicators'!IM70</f>
        <v>2</v>
      </c>
    </row>
    <row r="71" spans="1:33" ht="20.149999999999999" customHeight="1" x14ac:dyDescent="0.35">
      <c r="A71" s="193" t="str">
        <f>'Core Indicators'!A:A</f>
        <v>Multiple crises in Niger</v>
      </c>
      <c r="B71" s="193" t="str">
        <f>'Core Indicators'!B:B</f>
        <v>Multiple crises country</v>
      </c>
      <c r="C71" s="193" t="str">
        <f>'Core Indicators'!C71</f>
        <v>NER001</v>
      </c>
      <c r="D71" s="193" t="str">
        <f>'Core Indicators'!D71</f>
        <v>Niger</v>
      </c>
      <c r="E71" s="193" t="str">
        <f>'Core Indicators'!E71</f>
        <v>NER</v>
      </c>
      <c r="F71" s="35">
        <f>'Core Indicators'!O71</f>
        <v>1267000</v>
      </c>
      <c r="G71" s="35">
        <f>'Core Indicators'!W71</f>
        <v>23800000</v>
      </c>
      <c r="H71" s="35">
        <f>'Core Indicators'!AE71</f>
        <v>3882000</v>
      </c>
      <c r="I71" s="35">
        <f>'Core Indicators'!AM71</f>
        <v>565000</v>
      </c>
      <c r="J71" s="35" t="str">
        <f>'Core Indicators'!AU71</f>
        <v>x</v>
      </c>
      <c r="K71" s="35" t="str">
        <f>'Core Indicators'!BC71</f>
        <v>x</v>
      </c>
      <c r="L71" s="35">
        <f>'Core Indicators'!BK71</f>
        <v>604</v>
      </c>
      <c r="M71" s="35" t="str">
        <f>'Core Indicators'!BS71</f>
        <v>x</v>
      </c>
      <c r="N71" s="35" t="str">
        <f>'Core Indicators'!CA71</f>
        <v>x</v>
      </c>
      <c r="O71" s="35" t="e">
        <f>'Core Indicators'!CI71</f>
        <v>#N/A</v>
      </c>
      <c r="P71" s="35" t="str">
        <f>'Core Indicators'!CQ71</f>
        <v>x</v>
      </c>
      <c r="Q71" s="35">
        <f>'Core Indicators'!DG71</f>
        <v>19918000</v>
      </c>
      <c r="R71" s="35">
        <f>'Core Indicators'!DO71</f>
        <v>60000</v>
      </c>
      <c r="S71" s="35">
        <f>'Core Indicators'!DW71</f>
        <v>3648000</v>
      </c>
      <c r="T71" s="35">
        <f>'Core Indicators'!EE71</f>
        <v>173000</v>
      </c>
      <c r="U71" s="35">
        <f>'Core Indicators'!EM71</f>
        <v>0</v>
      </c>
      <c r="V71" s="35">
        <f>'Core Indicators'!FC71</f>
        <v>5</v>
      </c>
      <c r="W71" s="35" t="str">
        <f>'Core Indicators'!FK71</f>
        <v>x</v>
      </c>
      <c r="X71" s="35" t="str">
        <f>'Core Indicators'!FS71</f>
        <v>x</v>
      </c>
      <c r="Y71" s="35">
        <f>'Core Indicators'!GA71</f>
        <v>1</v>
      </c>
      <c r="Z71" s="35">
        <f>'Core Indicators'!GI71</f>
        <v>3</v>
      </c>
      <c r="AA71" s="35">
        <f>'Core Indicators'!GQ71</f>
        <v>2</v>
      </c>
      <c r="AB71" s="35">
        <f>'Core Indicators'!GY71</f>
        <v>0</v>
      </c>
      <c r="AC71" s="35">
        <f>'Core Indicators'!HG71</f>
        <v>0</v>
      </c>
      <c r="AD71" s="35">
        <f>'Core Indicators'!HO71</f>
        <v>3</v>
      </c>
      <c r="AE71" s="35">
        <f>'Core Indicators'!HW71</f>
        <v>3</v>
      </c>
      <c r="AF71" s="35">
        <f>'Core Indicators'!IE71</f>
        <v>1</v>
      </c>
      <c r="AG71" s="35">
        <f>'Core Indicators'!IM71</f>
        <v>3</v>
      </c>
    </row>
    <row r="72" spans="1:33" ht="20.149999999999999" customHeight="1" x14ac:dyDescent="0.35">
      <c r="A72" s="192" t="str">
        <f>'Core Indicators'!A:A</f>
        <v>Boko Haram in Niger</v>
      </c>
      <c r="B72" s="192" t="str">
        <f>'Core Indicators'!B:B</f>
        <v>Conflict</v>
      </c>
      <c r="C72" s="192" t="str">
        <f>'Core Indicators'!C72</f>
        <v>NER002</v>
      </c>
      <c r="D72" s="192" t="str">
        <f>'Core Indicators'!D72</f>
        <v>Niger</v>
      </c>
      <c r="E72" s="192" t="str">
        <f>'Core Indicators'!E72</f>
        <v>NER</v>
      </c>
      <c r="F72" s="36">
        <f>'Core Indicators'!O72</f>
        <v>156906</v>
      </c>
      <c r="G72" s="36">
        <f>'Core Indicators'!W72</f>
        <v>949000</v>
      </c>
      <c r="H72" s="36">
        <f>'Core Indicators'!AE72</f>
        <v>293000</v>
      </c>
      <c r="I72" s="36">
        <f>'Core Indicators'!AM72</f>
        <v>243000</v>
      </c>
      <c r="J72" s="36">
        <f>'Core Indicators'!AU72</f>
        <v>141012</v>
      </c>
      <c r="K72" s="36" t="str">
        <f>'Core Indicators'!BC72</f>
        <v>x</v>
      </c>
      <c r="L72" s="36">
        <f>'Core Indicators'!BK72</f>
        <v>148</v>
      </c>
      <c r="M72" s="36" t="str">
        <f>'Core Indicators'!BS72</f>
        <v>x</v>
      </c>
      <c r="N72" s="36" t="str">
        <f>'Core Indicators'!CA72</f>
        <v>x</v>
      </c>
      <c r="O72" s="36" t="e">
        <f>'Core Indicators'!CI72</f>
        <v>#N/A</v>
      </c>
      <c r="P72" s="36" t="str">
        <f>'Core Indicators'!CQ72</f>
        <v>x</v>
      </c>
      <c r="Q72" s="36">
        <f>'Core Indicators'!DG72</f>
        <v>656000</v>
      </c>
      <c r="R72" s="36">
        <f>'Core Indicators'!DO72</f>
        <v>1000</v>
      </c>
      <c r="S72" s="36">
        <f>'Core Indicators'!DW72</f>
        <v>272000</v>
      </c>
      <c r="T72" s="36">
        <f>'Core Indicators'!EE72</f>
        <v>20000</v>
      </c>
      <c r="U72" s="36">
        <f>'Core Indicators'!EM72</f>
        <v>0</v>
      </c>
      <c r="V72" s="36">
        <f>'Core Indicators'!FC72</f>
        <v>5</v>
      </c>
      <c r="W72" s="36" t="str">
        <f>'Core Indicators'!FK72</f>
        <v>x</v>
      </c>
      <c r="X72" s="36" t="str">
        <f>'Core Indicators'!FS72</f>
        <v>x</v>
      </c>
      <c r="Y72" s="36">
        <f>'Core Indicators'!GA72</f>
        <v>1</v>
      </c>
      <c r="Z72" s="36">
        <f>'Core Indicators'!GI72</f>
        <v>3</v>
      </c>
      <c r="AA72" s="36">
        <f>'Core Indicators'!GQ72</f>
        <v>2</v>
      </c>
      <c r="AB72" s="36">
        <f>'Core Indicators'!GY72</f>
        <v>0</v>
      </c>
      <c r="AC72" s="36">
        <f>'Core Indicators'!HG72</f>
        <v>0</v>
      </c>
      <c r="AD72" s="36">
        <f>'Core Indicators'!HO72</f>
        <v>3</v>
      </c>
      <c r="AE72" s="36">
        <f>'Core Indicators'!HW72</f>
        <v>3</v>
      </c>
      <c r="AF72" s="36">
        <f>'Core Indicators'!IE72</f>
        <v>1</v>
      </c>
      <c r="AG72" s="36">
        <f>'Core Indicators'!IM72</f>
        <v>3</v>
      </c>
    </row>
    <row r="73" spans="1:33" ht="20.149999999999999" customHeight="1" x14ac:dyDescent="0.35">
      <c r="A73" s="193" t="str">
        <f>'Core Indicators'!A:A</f>
        <v>Mali/Burkina Faso conflict</v>
      </c>
      <c r="B73" s="193" t="str">
        <f>'Core Indicators'!B:B</f>
        <v>Conflict</v>
      </c>
      <c r="C73" s="193" t="str">
        <f>'Core Indicators'!C73</f>
        <v>NER003</v>
      </c>
      <c r="D73" s="193" t="str">
        <f>'Core Indicators'!D73</f>
        <v>Niger</v>
      </c>
      <c r="E73" s="193" t="str">
        <f>'Core Indicators'!E73</f>
        <v>NER</v>
      </c>
      <c r="F73" s="35">
        <f>'Core Indicators'!O73</f>
        <v>210600</v>
      </c>
      <c r="G73" s="35">
        <f>'Core Indicators'!W73</f>
        <v>8400000</v>
      </c>
      <c r="H73" s="35">
        <f>'Core Indicators'!AE73</f>
        <v>1356000</v>
      </c>
      <c r="I73" s="35">
        <f>'Core Indicators'!AM73</f>
        <v>202000</v>
      </c>
      <c r="J73" s="35" t="str">
        <f>'Core Indicators'!AU73</f>
        <v>x</v>
      </c>
      <c r="K73" s="35" t="str">
        <f>'Core Indicators'!BC73</f>
        <v>x</v>
      </c>
      <c r="L73" s="35">
        <f>'Core Indicators'!BK73</f>
        <v>415</v>
      </c>
      <c r="M73" s="35" t="str">
        <f>'Core Indicators'!BS73</f>
        <v>x</v>
      </c>
      <c r="N73" s="35" t="str">
        <f>'Core Indicators'!CA73</f>
        <v>x</v>
      </c>
      <c r="O73" s="35" t="e">
        <f>'Core Indicators'!CI73</f>
        <v>#N/A</v>
      </c>
      <c r="P73" s="35" t="str">
        <f>'Core Indicators'!CQ73</f>
        <v>x</v>
      </c>
      <c r="Q73" s="35">
        <f>'Core Indicators'!DG73</f>
        <v>7044000</v>
      </c>
      <c r="R73" s="35">
        <f>'Core Indicators'!DO73</f>
        <v>9000</v>
      </c>
      <c r="S73" s="35">
        <f>'Core Indicators'!DW73</f>
        <v>1310000</v>
      </c>
      <c r="T73" s="35">
        <f>'Core Indicators'!EE73</f>
        <v>36000</v>
      </c>
      <c r="U73" s="35">
        <f>'Core Indicators'!EM73</f>
        <v>0</v>
      </c>
      <c r="V73" s="35">
        <f>'Core Indicators'!FC73</f>
        <v>5</v>
      </c>
      <c r="W73" s="35" t="str">
        <f>'Core Indicators'!FK73</f>
        <v>x</v>
      </c>
      <c r="X73" s="35" t="str">
        <f>'Core Indicators'!FS73</f>
        <v>x</v>
      </c>
      <c r="Y73" s="35">
        <f>'Core Indicators'!GA73</f>
        <v>1</v>
      </c>
      <c r="Z73" s="35">
        <f>'Core Indicators'!GI73</f>
        <v>3</v>
      </c>
      <c r="AA73" s="35">
        <f>'Core Indicators'!GQ73</f>
        <v>2</v>
      </c>
      <c r="AB73" s="35">
        <f>'Core Indicators'!GY73</f>
        <v>1</v>
      </c>
      <c r="AC73" s="35">
        <f>'Core Indicators'!HG73</f>
        <v>0</v>
      </c>
      <c r="AD73" s="35">
        <f>'Core Indicators'!HO73</f>
        <v>3</v>
      </c>
      <c r="AE73" s="35">
        <f>'Core Indicators'!HW73</f>
        <v>3</v>
      </c>
      <c r="AF73" s="35">
        <f>'Core Indicators'!IE73</f>
        <v>1</v>
      </c>
      <c r="AG73" s="35">
        <f>'Core Indicators'!IM73</f>
        <v>3</v>
      </c>
    </row>
    <row r="74" spans="1:33" ht="20.149999999999999" customHeight="1" x14ac:dyDescent="0.35">
      <c r="A74" s="192" t="str">
        <f>'Core Indicators'!A:A</f>
        <v>Nigerian Refugees</v>
      </c>
      <c r="B74" s="192" t="str">
        <f>'Core Indicators'!B:B</f>
        <v>International displacement</v>
      </c>
      <c r="C74" s="192" t="str">
        <f>'Core Indicators'!C74</f>
        <v>NER004</v>
      </c>
      <c r="D74" s="192" t="str">
        <f>'Core Indicators'!D74</f>
        <v>Niger</v>
      </c>
      <c r="E74" s="192" t="str">
        <f>'Core Indicators'!E74</f>
        <v>NER</v>
      </c>
      <c r="F74" s="36">
        <f>'Core Indicators'!O74</f>
        <v>8616</v>
      </c>
      <c r="G74" s="36">
        <f>'Core Indicators'!W74</f>
        <v>1328000</v>
      </c>
      <c r="H74" s="36">
        <f>'Core Indicators'!AE74</f>
        <v>704000</v>
      </c>
      <c r="I74" s="36">
        <f>'Core Indicators'!AM74</f>
        <v>187000</v>
      </c>
      <c r="J74" s="36" t="str">
        <f>'Core Indicators'!AU74</f>
        <v>x</v>
      </c>
      <c r="K74" s="36" t="str">
        <f>'Core Indicators'!BC74</f>
        <v>x</v>
      </c>
      <c r="L74" s="36">
        <f>'Core Indicators'!BK74</f>
        <v>16</v>
      </c>
      <c r="M74" s="36">
        <f>'Core Indicators'!BS74</f>
        <v>0</v>
      </c>
      <c r="N74" s="36">
        <f>'Core Indicators'!CA74</f>
        <v>0</v>
      </c>
      <c r="O74" s="36" t="e">
        <f>'Core Indicators'!CI74</f>
        <v>#N/A</v>
      </c>
      <c r="P74" s="36">
        <f>'Core Indicators'!CQ74</f>
        <v>0</v>
      </c>
      <c r="Q74" s="36">
        <f>'Core Indicators'!DG74</f>
        <v>624000</v>
      </c>
      <c r="R74" s="36">
        <f>'Core Indicators'!DO74</f>
        <v>0</v>
      </c>
      <c r="S74" s="36">
        <f>'Core Indicators'!DW74</f>
        <v>662000</v>
      </c>
      <c r="T74" s="36">
        <f>'Core Indicators'!EE74</f>
        <v>42000</v>
      </c>
      <c r="U74" s="36">
        <f>'Core Indicators'!EM74</f>
        <v>0</v>
      </c>
      <c r="V74" s="36">
        <f>'Core Indicators'!FC74</f>
        <v>2</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3</v>
      </c>
      <c r="AE74" s="36">
        <f>'Core Indicators'!HW74</f>
        <v>3</v>
      </c>
      <c r="AF74" s="36">
        <f>'Core Indicators'!IE74</f>
        <v>0</v>
      </c>
      <c r="AG74" s="36">
        <f>'Core Indicators'!IM74</f>
        <v>3</v>
      </c>
    </row>
    <row r="75" spans="1:33" ht="20.149999999999999" customHeight="1" x14ac:dyDescent="0.35">
      <c r="A75" s="193" t="str">
        <f>'Core Indicators'!A:A</f>
        <v>Complex crisis in Nigeria</v>
      </c>
      <c r="B75" s="193" t="str">
        <f>'Core Indicators'!B:B</f>
        <v>Complex crisis</v>
      </c>
      <c r="C75" s="193" t="str">
        <f>'Core Indicators'!C75</f>
        <v>NGA001</v>
      </c>
      <c r="D75" s="193" t="str">
        <f>'Core Indicators'!D75</f>
        <v>Nigeria</v>
      </c>
      <c r="E75" s="193" t="str">
        <f>'Core Indicators'!E75</f>
        <v>NGA</v>
      </c>
      <c r="F75" s="35">
        <f>'Core Indicators'!O75</f>
        <v>909890</v>
      </c>
      <c r="G75" s="35">
        <f>'Core Indicators'!W75</f>
        <v>76901000</v>
      </c>
      <c r="H75" s="35">
        <f>'Core Indicators'!AE75</f>
        <v>17831000</v>
      </c>
      <c r="I75" s="35">
        <f>'Core Indicators'!AM75</f>
        <v>5302000</v>
      </c>
      <c r="J75" s="35" t="str">
        <f>'Core Indicators'!AU75</f>
        <v>x</v>
      </c>
      <c r="K75" s="35" t="str">
        <f>'Core Indicators'!BC75</f>
        <v>x</v>
      </c>
      <c r="L75" s="35">
        <f>'Core Indicators'!BK75</f>
        <v>3790</v>
      </c>
      <c r="M75" s="35" t="str">
        <f>'Core Indicators'!BS75</f>
        <v>x</v>
      </c>
      <c r="N75" s="35">
        <f>'Core Indicators'!CA75</f>
        <v>4300</v>
      </c>
      <c r="O75" s="35" t="e">
        <f>'Core Indicators'!CI75</f>
        <v>#N/A</v>
      </c>
      <c r="P75" s="35" t="str">
        <f>'Core Indicators'!CQ75</f>
        <v>x</v>
      </c>
      <c r="Q75" s="35">
        <f>'Core Indicators'!DG75</f>
        <v>59070000</v>
      </c>
      <c r="R75" s="35">
        <f>'Core Indicators'!DO75</f>
        <v>4400000</v>
      </c>
      <c r="S75" s="35">
        <f>'Core Indicators'!DW75</f>
        <v>10734000</v>
      </c>
      <c r="T75" s="35">
        <f>'Core Indicators'!EE75</f>
        <v>2697000</v>
      </c>
      <c r="U75" s="35">
        <f>'Core Indicators'!EM75</f>
        <v>0</v>
      </c>
      <c r="V75" s="35">
        <f>'Core Indicators'!FC75</f>
        <v>5</v>
      </c>
      <c r="W75" s="35" t="str">
        <f>'Core Indicators'!FK75</f>
        <v>x</v>
      </c>
      <c r="X75" s="35">
        <f>'Core Indicators'!FS75</f>
        <v>800000</v>
      </c>
      <c r="Y75" s="35">
        <f>'Core Indicators'!GA75</f>
        <v>1</v>
      </c>
      <c r="Z75" s="35">
        <f>'Core Indicators'!GI75</f>
        <v>3</v>
      </c>
      <c r="AA75" s="35">
        <f>'Core Indicators'!GQ75</f>
        <v>2</v>
      </c>
      <c r="AB75" s="35">
        <f>'Core Indicators'!GY75</f>
        <v>3</v>
      </c>
      <c r="AC75" s="35">
        <f>'Core Indicators'!HG75</f>
        <v>2</v>
      </c>
      <c r="AD75" s="35">
        <f>'Core Indicators'!HO75</f>
        <v>3</v>
      </c>
      <c r="AE75" s="35">
        <f>'Core Indicators'!HW75</f>
        <v>3</v>
      </c>
      <c r="AF75" s="35">
        <f>'Core Indicators'!IE75</f>
        <v>1</v>
      </c>
      <c r="AG75" s="35">
        <f>'Core Indicators'!IM75</f>
        <v>3</v>
      </c>
    </row>
    <row r="76" spans="1:33" ht="20.149999999999999" customHeight="1" x14ac:dyDescent="0.35">
      <c r="A76" s="192" t="str">
        <f>'Core Indicators'!A:A</f>
        <v>Middle belt conflict</v>
      </c>
      <c r="B76" s="192" t="str">
        <f>'Core Indicators'!B:B</f>
        <v>Conflict</v>
      </c>
      <c r="C76" s="192" t="str">
        <f>'Core Indicators'!C76</f>
        <v>NGA003</v>
      </c>
      <c r="D76" s="192" t="str">
        <f>'Core Indicators'!D76</f>
        <v>Nigeria</v>
      </c>
      <c r="E76" s="192" t="str">
        <f>'Core Indicators'!E76</f>
        <v>NGA</v>
      </c>
      <c r="F76" s="36">
        <f>'Core Indicators'!O76</f>
        <v>181664</v>
      </c>
      <c r="G76" s="36">
        <f>'Core Indicators'!W76</f>
        <v>15532000</v>
      </c>
      <c r="H76" s="36">
        <f>'Core Indicators'!AE76</f>
        <v>982000</v>
      </c>
      <c r="I76" s="36">
        <f>'Core Indicators'!AM76</f>
        <v>380000</v>
      </c>
      <c r="J76" s="36" t="str">
        <f>'Core Indicators'!AU76</f>
        <v>x</v>
      </c>
      <c r="K76" s="36" t="str">
        <f>'Core Indicators'!BC76</f>
        <v>x</v>
      </c>
      <c r="L76" s="36">
        <f>'Core Indicators'!BK76</f>
        <v>499</v>
      </c>
      <c r="M76" s="36" t="str">
        <f>'Core Indicators'!BS76</f>
        <v>x</v>
      </c>
      <c r="N76" s="36" t="str">
        <f>'Core Indicators'!CA76</f>
        <v>x</v>
      </c>
      <c r="O76" s="36" t="e">
        <f>'Core Indicators'!CI76</f>
        <v>#N/A</v>
      </c>
      <c r="P76" s="36" t="str">
        <f>'Core Indicators'!CQ76</f>
        <v>x</v>
      </c>
      <c r="Q76" s="36">
        <f>'Core Indicators'!DG76</f>
        <v>14550000</v>
      </c>
      <c r="R76" s="36">
        <f>'Core Indicators'!DO76</f>
        <v>0</v>
      </c>
      <c r="S76" s="36">
        <f>'Core Indicators'!DW76</f>
        <v>982000</v>
      </c>
      <c r="T76" s="36">
        <f>'Core Indicators'!EE76</f>
        <v>0</v>
      </c>
      <c r="U76" s="36">
        <f>'Core Indicators'!EM76</f>
        <v>0</v>
      </c>
      <c r="V76" s="36">
        <f>'Core Indicators'!FC76</f>
        <v>5</v>
      </c>
      <c r="W76" s="36" t="str">
        <f>'Core Indicators'!FK76</f>
        <v>x</v>
      </c>
      <c r="X76" s="36" t="str">
        <f>'Core Indicators'!FS76</f>
        <v>x</v>
      </c>
      <c r="Y76" s="36">
        <f>'Core Indicators'!GA76</f>
        <v>1</v>
      </c>
      <c r="Z76" s="36">
        <f>'Core Indicators'!GI76</f>
        <v>2</v>
      </c>
      <c r="AA76" s="36">
        <f>'Core Indicators'!GQ76</f>
        <v>0</v>
      </c>
      <c r="AB76" s="36">
        <f>'Core Indicators'!GY76</f>
        <v>3</v>
      </c>
      <c r="AC76" s="36">
        <f>'Core Indicators'!HG76</f>
        <v>0</v>
      </c>
      <c r="AD76" s="36">
        <f>'Core Indicators'!HO76</f>
        <v>1</v>
      </c>
      <c r="AE76" s="36">
        <f>'Core Indicators'!HW76</f>
        <v>1</v>
      </c>
      <c r="AF76" s="36">
        <f>'Core Indicators'!IE76</f>
        <v>1</v>
      </c>
      <c r="AG76" s="36">
        <f>'Core Indicators'!IM76</f>
        <v>2</v>
      </c>
    </row>
    <row r="77" spans="1:33" ht="20.149999999999999" customHeight="1" x14ac:dyDescent="0.35">
      <c r="A77" s="193" t="str">
        <f>'Core Indicators'!A:A</f>
        <v>Boko Haram crisis in Nigeria</v>
      </c>
      <c r="B77" s="193" t="str">
        <f>'Core Indicators'!B:B</f>
        <v>Conflict</v>
      </c>
      <c r="C77" s="193" t="str">
        <f>'Core Indicators'!C77</f>
        <v>NGA004</v>
      </c>
      <c r="D77" s="193" t="str">
        <f>'Core Indicators'!D77</f>
        <v>Nigeria</v>
      </c>
      <c r="E77" s="193" t="str">
        <f>'Core Indicators'!E77</f>
        <v>NGA</v>
      </c>
      <c r="F77" s="35">
        <f>'Core Indicators'!O77</f>
        <v>157918</v>
      </c>
      <c r="G77" s="35">
        <f>'Core Indicators'!W77</f>
        <v>13100000</v>
      </c>
      <c r="H77" s="35">
        <f>'Core Indicators'!AE77</f>
        <v>13100000</v>
      </c>
      <c r="I77" s="35">
        <f>'Core Indicators'!AM77</f>
        <v>4369000</v>
      </c>
      <c r="J77" s="35" t="str">
        <f>'Core Indicators'!AU77</f>
        <v>x</v>
      </c>
      <c r="K77" s="35" t="str">
        <f>'Core Indicators'!BC77</f>
        <v>x</v>
      </c>
      <c r="L77" s="35">
        <f>'Core Indicators'!BK77</f>
        <v>837</v>
      </c>
      <c r="M77" s="35" t="str">
        <f>'Core Indicators'!BS77</f>
        <v>x</v>
      </c>
      <c r="N77" s="35">
        <f>'Core Indicators'!CA77</f>
        <v>4300</v>
      </c>
      <c r="O77" s="35" t="e">
        <f>'Core Indicators'!CI77</f>
        <v>#N/A</v>
      </c>
      <c r="P77" s="35" t="str">
        <f>'Core Indicators'!CQ77</f>
        <v>x</v>
      </c>
      <c r="Q77" s="35">
        <f>'Core Indicators'!DG77</f>
        <v>0</v>
      </c>
      <c r="R77" s="35">
        <f>'Core Indicators'!DO77</f>
        <v>4400000</v>
      </c>
      <c r="S77" s="35">
        <f>'Core Indicators'!DW77</f>
        <v>6003000</v>
      </c>
      <c r="T77" s="35">
        <f>'Core Indicators'!EE77</f>
        <v>2697000</v>
      </c>
      <c r="U77" s="35">
        <f>'Core Indicators'!EM77</f>
        <v>0</v>
      </c>
      <c r="V77" s="35">
        <f>'Core Indicators'!FC77</f>
        <v>4</v>
      </c>
      <c r="W77" s="35" t="str">
        <f>'Core Indicators'!FK77</f>
        <v>x</v>
      </c>
      <c r="X77" s="35">
        <f>'Core Indicators'!FS77</f>
        <v>800000</v>
      </c>
      <c r="Y77" s="35">
        <f>'Core Indicators'!GA77</f>
        <v>1</v>
      </c>
      <c r="Z77" s="35">
        <f>'Core Indicators'!GI77</f>
        <v>3</v>
      </c>
      <c r="AA77" s="35">
        <f>'Core Indicators'!GQ77</f>
        <v>2</v>
      </c>
      <c r="AB77" s="35">
        <f>'Core Indicators'!GY77</f>
        <v>3</v>
      </c>
      <c r="AC77" s="35">
        <f>'Core Indicators'!HG77</f>
        <v>2</v>
      </c>
      <c r="AD77" s="35">
        <f>'Core Indicators'!HO77</f>
        <v>2</v>
      </c>
      <c r="AE77" s="35">
        <f>'Core Indicators'!HW77</f>
        <v>3</v>
      </c>
      <c r="AF77" s="35">
        <f>'Core Indicators'!IE77</f>
        <v>1</v>
      </c>
      <c r="AG77" s="35">
        <f>'Core Indicators'!IM77</f>
        <v>3</v>
      </c>
    </row>
    <row r="78" spans="1:33" ht="20.149999999999999" customHeight="1" x14ac:dyDescent="0.35">
      <c r="A78" s="192" t="str">
        <f>'Core Indicators'!A:A</f>
        <v>Northwest Banditry</v>
      </c>
      <c r="B78" s="192" t="str">
        <f>'Core Indicators'!B:B</f>
        <v>Other type of violence</v>
      </c>
      <c r="C78" s="192" t="str">
        <f>'Core Indicators'!C78</f>
        <v>NGA007</v>
      </c>
      <c r="D78" s="192" t="str">
        <f>'Core Indicators'!D78</f>
        <v>Nigeria</v>
      </c>
      <c r="E78" s="192" t="str">
        <f>'Core Indicators'!E78</f>
        <v>NGA</v>
      </c>
      <c r="F78" s="36">
        <f>'Core Indicators'!O78</f>
        <v>237708</v>
      </c>
      <c r="G78" s="36">
        <f>'Core Indicators'!W78</f>
        <v>35593000</v>
      </c>
      <c r="H78" s="36">
        <f>'Core Indicators'!AE78</f>
        <v>3679000</v>
      </c>
      <c r="I78" s="36">
        <f>'Core Indicators'!AM78</f>
        <v>485000</v>
      </c>
      <c r="J78" s="36" t="str">
        <f>'Core Indicators'!AU78</f>
        <v>x</v>
      </c>
      <c r="K78" s="36" t="str">
        <f>'Core Indicators'!BC78</f>
        <v>x</v>
      </c>
      <c r="L78" s="36">
        <f>'Core Indicators'!BK78</f>
        <v>2454</v>
      </c>
      <c r="M78" s="36">
        <f>'Core Indicators'!BS78</f>
        <v>500</v>
      </c>
      <c r="N78" s="36">
        <f>'Core Indicators'!CA78</f>
        <v>10500</v>
      </c>
      <c r="O78" s="36" t="e">
        <f>'Core Indicators'!CI78</f>
        <v>#N/A</v>
      </c>
      <c r="P78" s="36">
        <f>'Core Indicators'!CQ78</f>
        <v>49</v>
      </c>
      <c r="Q78" s="36">
        <f>'Core Indicators'!DG78</f>
        <v>31914000</v>
      </c>
      <c r="R78" s="36">
        <f>'Core Indicators'!DO78</f>
        <v>0</v>
      </c>
      <c r="S78" s="36">
        <f>'Core Indicators'!DW78</f>
        <v>3679000</v>
      </c>
      <c r="T78" s="36">
        <f>'Core Indicators'!EE78</f>
        <v>0</v>
      </c>
      <c r="U78" s="36">
        <f>'Core Indicators'!EM78</f>
        <v>0</v>
      </c>
      <c r="V78" s="36">
        <f>'Core Indicators'!FC78</f>
        <v>5</v>
      </c>
      <c r="W78" s="36" t="str">
        <f>'Core Indicators'!FK78</f>
        <v>x</v>
      </c>
      <c r="X78" s="36" t="str">
        <f>'Core Indicators'!FS78</f>
        <v>x</v>
      </c>
      <c r="Y78" s="36">
        <f>'Core Indicators'!GA78</f>
        <v>1</v>
      </c>
      <c r="Z78" s="36">
        <f>'Core Indicators'!GI78</f>
        <v>3</v>
      </c>
      <c r="AA78" s="36">
        <f>'Core Indicators'!GQ78</f>
        <v>0</v>
      </c>
      <c r="AB78" s="36">
        <f>'Core Indicators'!GY78</f>
        <v>3</v>
      </c>
      <c r="AC78" s="36">
        <f>'Core Indicators'!HG78</f>
        <v>2</v>
      </c>
      <c r="AD78" s="36">
        <f>'Core Indicators'!HO78</f>
        <v>2</v>
      </c>
      <c r="AE78" s="36">
        <f>'Core Indicators'!HW78</f>
        <v>2</v>
      </c>
      <c r="AF78" s="36">
        <f>'Core Indicators'!IE78</f>
        <v>1</v>
      </c>
      <c r="AG78" s="36">
        <f>'Core Indicators'!IM78</f>
        <v>3</v>
      </c>
    </row>
    <row r="79" spans="1:33" ht="20.149999999999999" customHeight="1" x14ac:dyDescent="0.35">
      <c r="A79" s="193" t="str">
        <f>'Core Indicators'!A:A</f>
        <v>Cameroonian Refugees in Nigeria</v>
      </c>
      <c r="B79" s="193" t="str">
        <f>'Core Indicators'!B:B</f>
        <v>International displacement</v>
      </c>
      <c r="C79" s="193" t="str">
        <f>'Core Indicators'!C79</f>
        <v>NGA008</v>
      </c>
      <c r="D79" s="193" t="str">
        <f>'Core Indicators'!D79</f>
        <v>Nigeria</v>
      </c>
      <c r="E79" s="193" t="str">
        <f>'Core Indicators'!E79</f>
        <v>NGA</v>
      </c>
      <c r="F79" s="35">
        <f>'Core Indicators'!O79</f>
        <v>108688</v>
      </c>
      <c r="G79" s="35">
        <f>'Core Indicators'!W79</f>
        <v>12675000</v>
      </c>
      <c r="H79" s="35">
        <f>'Core Indicators'!AE79</f>
        <v>69000</v>
      </c>
      <c r="I79" s="35">
        <f>'Core Indicators'!AM79</f>
        <v>69000</v>
      </c>
      <c r="J79" s="35" t="str">
        <f>'Core Indicators'!AU79</f>
        <v>x</v>
      </c>
      <c r="K79" s="35" t="str">
        <f>'Core Indicators'!BC79</f>
        <v>x</v>
      </c>
      <c r="L79" s="35">
        <f>'Core Indicators'!BK79</f>
        <v>0</v>
      </c>
      <c r="M79" s="35" t="str">
        <f>'Core Indicators'!BS79</f>
        <v>x</v>
      </c>
      <c r="N79" s="35" t="str">
        <f>'Core Indicators'!CA79</f>
        <v>x</v>
      </c>
      <c r="O79" s="35" t="e">
        <f>'Core Indicators'!CI79</f>
        <v>#N/A</v>
      </c>
      <c r="P79" s="35" t="str">
        <f>'Core Indicators'!CQ79</f>
        <v>x</v>
      </c>
      <c r="Q79" s="35">
        <f>'Core Indicators'!DG79</f>
        <v>12606000</v>
      </c>
      <c r="R79" s="35">
        <f>'Core Indicators'!DO79</f>
        <v>0</v>
      </c>
      <c r="S79" s="35">
        <f>'Core Indicators'!DW79</f>
        <v>69000</v>
      </c>
      <c r="T79" s="35">
        <f>'Core Indicators'!EE79</f>
        <v>0</v>
      </c>
      <c r="U79" s="35">
        <f>'Core Indicators'!EM79</f>
        <v>0</v>
      </c>
      <c r="V79" s="35">
        <f>'Core Indicators'!FC79</f>
        <v>2139</v>
      </c>
      <c r="W79" s="35" t="str">
        <f>'Core Indicators'!FK79</f>
        <v>x</v>
      </c>
      <c r="X79" s="35" t="str">
        <f>'Core Indicators'!FS79</f>
        <v>x</v>
      </c>
      <c r="Y79" s="35">
        <f>'Core Indicators'!GA79</f>
        <v>1</v>
      </c>
      <c r="Z79" s="35">
        <f>'Core Indicators'!GI79</f>
        <v>2</v>
      </c>
      <c r="AA79" s="35">
        <f>'Core Indicators'!GQ79</f>
        <v>0</v>
      </c>
      <c r="AB79" s="35">
        <f>'Core Indicators'!GY79</f>
        <v>3</v>
      </c>
      <c r="AC79" s="35">
        <f>'Core Indicators'!HG79</f>
        <v>0</v>
      </c>
      <c r="AD79" s="35">
        <f>'Core Indicators'!HO79</f>
        <v>1</v>
      </c>
      <c r="AE79" s="35">
        <f>'Core Indicators'!HW79</f>
        <v>0</v>
      </c>
      <c r="AF79" s="35">
        <f>'Core Indicators'!IE79</f>
        <v>1</v>
      </c>
      <c r="AG79" s="35">
        <f>'Core Indicators'!IM79</f>
        <v>3</v>
      </c>
    </row>
    <row r="80" spans="1:33" ht="20.149999999999999" customHeight="1" x14ac:dyDescent="0.35">
      <c r="A80" s="192" t="str">
        <f>'Core Indicators'!A:A</f>
        <v>Socioeconomic crisis in Nicaragua</v>
      </c>
      <c r="B80" s="192" t="str">
        <f>'Core Indicators'!B:B</f>
        <v>Political and economic crisis</v>
      </c>
      <c r="C80" s="192" t="str">
        <f>'Core Indicators'!C80</f>
        <v>NIC001</v>
      </c>
      <c r="D80" s="192" t="str">
        <f>'Core Indicators'!D80</f>
        <v>Nicaragua</v>
      </c>
      <c r="E80" s="192" t="str">
        <f>'Core Indicators'!E80</f>
        <v>NIC</v>
      </c>
      <c r="F80" s="36">
        <f>'Core Indicators'!O80</f>
        <v>120339.54</v>
      </c>
      <c r="G80" s="36">
        <f>'Core Indicators'!W80</f>
        <v>6444000</v>
      </c>
      <c r="H80" s="36">
        <f>'Core Indicators'!AE80</f>
        <v>417000</v>
      </c>
      <c r="I80" s="36">
        <f>'Core Indicators'!AM80</f>
        <v>102000</v>
      </c>
      <c r="J80" s="36" t="str">
        <f>'Core Indicators'!AU80</f>
        <v>x</v>
      </c>
      <c r="K80" s="36">
        <f>'Core Indicators'!BC80</f>
        <v>17631</v>
      </c>
      <c r="L80" s="36">
        <f>'Core Indicators'!BK80</f>
        <v>3</v>
      </c>
      <c r="M80" s="36">
        <f>'Core Indicators'!BS80</f>
        <v>0</v>
      </c>
      <c r="N80" s="36">
        <f>'Core Indicators'!CA80</f>
        <v>0</v>
      </c>
      <c r="O80" s="36" t="e">
        <f>'Core Indicators'!CI80</f>
        <v>#N/A</v>
      </c>
      <c r="P80" s="36">
        <f>'Core Indicators'!CQ80</f>
        <v>1214</v>
      </c>
      <c r="Q80" s="36" t="str">
        <f>'Core Indicators'!DG80</f>
        <v>x</v>
      </c>
      <c r="R80" s="36" t="str">
        <f>'Core Indicators'!DO80</f>
        <v>x</v>
      </c>
      <c r="S80" s="36" t="str">
        <f>'Core Indicators'!DW80</f>
        <v>x</v>
      </c>
      <c r="T80" s="36">
        <f>'Core Indicators'!EE80</f>
        <v>0</v>
      </c>
      <c r="U80" s="36">
        <f>'Core Indicators'!EM80</f>
        <v>0</v>
      </c>
      <c r="V80" s="36">
        <f>'Core Indicators'!FC80</f>
        <v>1</v>
      </c>
      <c r="W80" s="36">
        <f>'Core Indicators'!FK80</f>
        <v>0</v>
      </c>
      <c r="X80" s="36">
        <f>'Core Indicators'!FS80</f>
        <v>0</v>
      </c>
      <c r="Y80" s="36">
        <f>'Core Indicators'!GA80</f>
        <v>2</v>
      </c>
      <c r="Z80" s="36">
        <f>'Core Indicators'!GI80</f>
        <v>1</v>
      </c>
      <c r="AA80" s="36">
        <f>'Core Indicators'!GQ80</f>
        <v>2</v>
      </c>
      <c r="AB80" s="36">
        <f>'Core Indicators'!GY80</f>
        <v>0</v>
      </c>
      <c r="AC80" s="36">
        <f>'Core Indicators'!HG80</f>
        <v>2</v>
      </c>
      <c r="AD80" s="36">
        <f>'Core Indicators'!HO80</f>
        <v>2</v>
      </c>
      <c r="AE80" s="36">
        <f>'Core Indicators'!HW80</f>
        <v>0</v>
      </c>
      <c r="AF80" s="36">
        <f>'Core Indicators'!IE80</f>
        <v>0</v>
      </c>
      <c r="AG80" s="36">
        <f>'Core Indicators'!IM80</f>
        <v>3</v>
      </c>
    </row>
    <row r="81" spans="1:33" ht="20.149999999999999" customHeight="1" x14ac:dyDescent="0.35">
      <c r="A81" s="193" t="str">
        <f>'Core Indicators'!A:A</f>
        <v>Complex crisis in Pakistan</v>
      </c>
      <c r="B81" s="193" t="str">
        <f>'Core Indicators'!B:B</f>
        <v>Complex crisis</v>
      </c>
      <c r="C81" s="193" t="str">
        <f>'Core Indicators'!C81</f>
        <v>PAK001</v>
      </c>
      <c r="D81" s="193" t="str">
        <f>'Core Indicators'!D81</f>
        <v>Pakistan</v>
      </c>
      <c r="E81" s="193" t="str">
        <f>'Core Indicators'!E81</f>
        <v>PAK</v>
      </c>
      <c r="F81" s="35">
        <f>'Core Indicators'!O81</f>
        <v>796100</v>
      </c>
      <c r="G81" s="35">
        <f>'Core Indicators'!W81</f>
        <v>220892000</v>
      </c>
      <c r="H81" s="35">
        <f>'Core Indicators'!AE81</f>
        <v>144769000</v>
      </c>
      <c r="I81" s="35">
        <f>'Core Indicators'!AM81</f>
        <v>21660000</v>
      </c>
      <c r="J81" s="35" t="str">
        <f>'Core Indicators'!AU81</f>
        <v>x</v>
      </c>
      <c r="K81" s="35" t="str">
        <f>'Core Indicators'!BC81</f>
        <v>x</v>
      </c>
      <c r="L81" s="35">
        <f>'Core Indicators'!BK81</f>
        <v>803</v>
      </c>
      <c r="M81" s="35" t="str">
        <f>'Core Indicators'!BS81</f>
        <v>x</v>
      </c>
      <c r="N81" s="35" t="str">
        <f>'Core Indicators'!CA81</f>
        <v>x</v>
      </c>
      <c r="O81" s="35" t="e">
        <f>'Core Indicators'!CI81</f>
        <v>#N/A</v>
      </c>
      <c r="P81" s="35" t="str">
        <f>'Core Indicators'!CQ81</f>
        <v>x</v>
      </c>
      <c r="Q81" s="35">
        <f>'Core Indicators'!DG81</f>
        <v>76124000</v>
      </c>
      <c r="R81" s="35">
        <f>'Core Indicators'!DO81</f>
        <v>133769000</v>
      </c>
      <c r="S81" s="35">
        <f>'Core Indicators'!DW81</f>
        <v>10474000</v>
      </c>
      <c r="T81" s="35">
        <f>'Core Indicators'!EE81</f>
        <v>526000</v>
      </c>
      <c r="U81" s="35">
        <f>'Core Indicators'!EM81</f>
        <v>0</v>
      </c>
      <c r="V81" s="35">
        <f>'Core Indicators'!FC81</f>
        <v>5</v>
      </c>
      <c r="W81" s="35" t="str">
        <f>'Core Indicators'!FK81</f>
        <v>x</v>
      </c>
      <c r="X81" s="35" t="str">
        <f>'Core Indicators'!FS81</f>
        <v>x</v>
      </c>
      <c r="Y81" s="35">
        <f>'Core Indicators'!GA81</f>
        <v>2</v>
      </c>
      <c r="Z81" s="35">
        <f>'Core Indicators'!GI81</f>
        <v>2</v>
      </c>
      <c r="AA81" s="35">
        <f>'Core Indicators'!GQ81</f>
        <v>2</v>
      </c>
      <c r="AB81" s="35">
        <f>'Core Indicators'!GY81</f>
        <v>2</v>
      </c>
      <c r="AC81" s="35">
        <f>'Core Indicators'!HG81</f>
        <v>0</v>
      </c>
      <c r="AD81" s="35">
        <f>'Core Indicators'!HO81</f>
        <v>2</v>
      </c>
      <c r="AE81" s="35">
        <f>'Core Indicators'!HW81</f>
        <v>2</v>
      </c>
      <c r="AF81" s="35">
        <f>'Core Indicators'!IE81</f>
        <v>1</v>
      </c>
      <c r="AG81" s="35">
        <f>'Core Indicators'!IM81</f>
        <v>1</v>
      </c>
    </row>
    <row r="82" spans="1:33" ht="20.149999999999999" customHeight="1" x14ac:dyDescent="0.35">
      <c r="A82" s="192" t="str">
        <f>'Core Indicators'!A:A</f>
        <v>Kashmir conflict in Pakistan</v>
      </c>
      <c r="B82" s="192" t="str">
        <f>'Core Indicators'!B:B</f>
        <v>Conflict</v>
      </c>
      <c r="C82" s="192" t="str">
        <f>'Core Indicators'!C82</f>
        <v>PAK004</v>
      </c>
      <c r="D82" s="192" t="str">
        <f>'Core Indicators'!D82</f>
        <v>Pakistan</v>
      </c>
      <c r="E82" s="192" t="str">
        <f>'Core Indicators'!E82</f>
        <v>PAK</v>
      </c>
      <c r="F82" s="36">
        <f>'Core Indicators'!O82</f>
        <v>13297</v>
      </c>
      <c r="G82" s="36">
        <f>'Core Indicators'!W82</f>
        <v>4450000</v>
      </c>
      <c r="H82" s="36" t="str">
        <f>'Core Indicators'!AE82</f>
        <v>x</v>
      </c>
      <c r="I82" s="36" t="str">
        <f>'Core Indicators'!AM82</f>
        <v>x</v>
      </c>
      <c r="J82" s="36" t="str">
        <f>'Core Indicators'!AU82</f>
        <v>x</v>
      </c>
      <c r="K82" s="36" t="str">
        <f>'Core Indicators'!BC82</f>
        <v>x</v>
      </c>
      <c r="L82" s="36">
        <f>'Core Indicators'!BK82</f>
        <v>2</v>
      </c>
      <c r="M82" s="36" t="str">
        <f>'Core Indicators'!BS82</f>
        <v>x</v>
      </c>
      <c r="N82" s="36" t="str">
        <f>'Core Indicators'!CA82</f>
        <v>x</v>
      </c>
      <c r="O82" s="36" t="e">
        <f>'Core Indicators'!CI82</f>
        <v>#N/A</v>
      </c>
      <c r="P82" s="36" t="str">
        <f>'Core Indicators'!CQ82</f>
        <v>x</v>
      </c>
      <c r="Q82" s="36" t="str">
        <f>'Core Indicators'!DG82</f>
        <v>x</v>
      </c>
      <c r="R82" s="36" t="str">
        <f>'Core Indicators'!DO82</f>
        <v>x</v>
      </c>
      <c r="S82" s="36" t="str">
        <f>'Core Indicators'!DW82</f>
        <v>x</v>
      </c>
      <c r="T82" s="36" t="str">
        <f>'Core Indicators'!EE82</f>
        <v>x</v>
      </c>
      <c r="U82" s="36" t="str">
        <f>'Core Indicators'!EM82</f>
        <v>x</v>
      </c>
      <c r="V82" s="36">
        <f>'Core Indicators'!FC82</f>
        <v>3</v>
      </c>
      <c r="W82" s="36" t="str">
        <f>'Core Indicators'!FK82</f>
        <v>x</v>
      </c>
      <c r="X82" s="36" t="str">
        <f>'Core Indicators'!FS82</f>
        <v>x</v>
      </c>
      <c r="Y82" s="36">
        <f>'Core Indicators'!GA82</f>
        <v>2</v>
      </c>
      <c r="Z82" s="36">
        <f>'Core Indicators'!GI82</f>
        <v>1</v>
      </c>
      <c r="AA82" s="36">
        <f>'Core Indicators'!GQ82</f>
        <v>1</v>
      </c>
      <c r="AB82" s="36">
        <f>'Core Indicators'!GY82</f>
        <v>2</v>
      </c>
      <c r="AC82" s="36">
        <f>'Core Indicators'!HG82</f>
        <v>0</v>
      </c>
      <c r="AD82" s="36">
        <f>'Core Indicators'!HO82</f>
        <v>2</v>
      </c>
      <c r="AE82" s="36">
        <f>'Core Indicators'!HW82</f>
        <v>0</v>
      </c>
      <c r="AF82" s="36">
        <f>'Core Indicators'!IE82</f>
        <v>1</v>
      </c>
      <c r="AG82" s="36">
        <f>'Core Indicators'!IM82</f>
        <v>1</v>
      </c>
    </row>
    <row r="83" spans="1:33" ht="20.149999999999999" customHeight="1" x14ac:dyDescent="0.35">
      <c r="A83" s="193" t="str">
        <f>'Core Indicators'!A:A</f>
        <v>Venezuela displacement in Peru</v>
      </c>
      <c r="B83" s="193" t="str">
        <f>'Core Indicators'!B:B</f>
        <v>International displacement</v>
      </c>
      <c r="C83" s="193" t="str">
        <f>'Core Indicators'!C83</f>
        <v>PER002</v>
      </c>
      <c r="D83" s="193" t="str">
        <f>'Core Indicators'!D83</f>
        <v>Peru</v>
      </c>
      <c r="E83" s="193" t="str">
        <f>'Core Indicators'!E83</f>
        <v>PER</v>
      </c>
      <c r="F83" s="35">
        <f>'Core Indicators'!O83</f>
        <v>205094</v>
      </c>
      <c r="G83" s="35">
        <f>'Core Indicators'!W83</f>
        <v>1050000</v>
      </c>
      <c r="H83" s="35">
        <f>'Core Indicators'!AE83</f>
        <v>713000</v>
      </c>
      <c r="I83" s="35">
        <f>'Core Indicators'!AM83</f>
        <v>1050000</v>
      </c>
      <c r="J83" s="35" t="str">
        <f>'Core Indicators'!AU83</f>
        <v>x</v>
      </c>
      <c r="K83" s="35" t="str">
        <f>'Core Indicators'!BC83</f>
        <v>x</v>
      </c>
      <c r="L83" s="35" t="str">
        <f>'Core Indicators'!BK83</f>
        <v>x</v>
      </c>
      <c r="M83" s="35">
        <f>'Core Indicators'!BS83</f>
        <v>0</v>
      </c>
      <c r="N83" s="35">
        <f>'Core Indicators'!CA83</f>
        <v>0</v>
      </c>
      <c r="O83" s="35" t="e">
        <f>'Core Indicators'!CI83</f>
        <v>#N/A</v>
      </c>
      <c r="P83" s="35" t="str">
        <f>'Core Indicators'!CQ83</f>
        <v>x</v>
      </c>
      <c r="Q83" s="35">
        <f>'Core Indicators'!DG83</f>
        <v>337000</v>
      </c>
      <c r="R83" s="35">
        <f>'Core Indicators'!DO83</f>
        <v>0</v>
      </c>
      <c r="S83" s="35">
        <f>'Core Indicators'!DW83</f>
        <v>713000</v>
      </c>
      <c r="T83" s="35">
        <f>'Core Indicators'!EE83</f>
        <v>0</v>
      </c>
      <c r="U83" s="35">
        <f>'Core Indicators'!EM83</f>
        <v>0</v>
      </c>
      <c r="V83" s="35">
        <f>'Core Indicators'!FC83</f>
        <v>2</v>
      </c>
      <c r="W83" s="35" t="str">
        <f>'Core Indicators'!FK83</f>
        <v>x</v>
      </c>
      <c r="X83" s="35" t="str">
        <f>'Core Indicators'!FS83</f>
        <v>x</v>
      </c>
      <c r="Y83" s="35">
        <f>'Core Indicators'!GA83</f>
        <v>0</v>
      </c>
      <c r="Z83" s="35">
        <f>'Core Indicators'!GI83</f>
        <v>0</v>
      </c>
      <c r="AA83" s="35">
        <f>'Core Indicators'!GQ83</f>
        <v>0</v>
      </c>
      <c r="AB83" s="35">
        <f>'Core Indicators'!GY83</f>
        <v>0</v>
      </c>
      <c r="AC83" s="35">
        <f>'Core Indicators'!HG83</f>
        <v>0</v>
      </c>
      <c r="AD83" s="35">
        <f>'Core Indicators'!HO83</f>
        <v>2</v>
      </c>
      <c r="AE83" s="35">
        <f>'Core Indicators'!HW83</f>
        <v>0</v>
      </c>
      <c r="AF83" s="35">
        <f>'Core Indicators'!IE83</f>
        <v>1</v>
      </c>
      <c r="AG83" s="35">
        <f>'Core Indicators'!IM83</f>
        <v>2</v>
      </c>
    </row>
    <row r="84" spans="1:33" ht="20.149999999999999" customHeight="1" x14ac:dyDescent="0.35">
      <c r="A84" s="192" t="str">
        <f>'Core Indicators'!A:A</f>
        <v>Mindanao conflict</v>
      </c>
      <c r="B84" s="192" t="str">
        <f>'Core Indicators'!B:B</f>
        <v>Conflict</v>
      </c>
      <c r="C84" s="192" t="str">
        <f>'Core Indicators'!C84</f>
        <v>PHL003</v>
      </c>
      <c r="D84" s="192" t="str">
        <f>'Core Indicators'!D84</f>
        <v>Philippines</v>
      </c>
      <c r="E84" s="192" t="str">
        <f>'Core Indicators'!E84</f>
        <v>PHL</v>
      </c>
      <c r="F84" s="36">
        <f>'Core Indicators'!O84</f>
        <v>138354</v>
      </c>
      <c r="G84" s="36">
        <f>'Core Indicators'!W84</f>
        <v>26252000</v>
      </c>
      <c r="H84" s="36">
        <f>'Core Indicators'!AE84</f>
        <v>118000</v>
      </c>
      <c r="I84" s="36">
        <f>'Core Indicators'!AM84</f>
        <v>118000</v>
      </c>
      <c r="J84" s="36" t="str">
        <f>'Core Indicators'!AU84</f>
        <v>x</v>
      </c>
      <c r="K84" s="36" t="str">
        <f>'Core Indicators'!BC84</f>
        <v>x</v>
      </c>
      <c r="L84" s="36">
        <f>'Core Indicators'!BK84</f>
        <v>83</v>
      </c>
      <c r="M84" s="36" t="str">
        <f>'Core Indicators'!BS84</f>
        <v>x</v>
      </c>
      <c r="N84" s="36" t="str">
        <f>'Core Indicators'!CA84</f>
        <v>x</v>
      </c>
      <c r="O84" s="36" t="e">
        <f>'Core Indicators'!CI84</f>
        <v>#N/A</v>
      </c>
      <c r="P84" s="36" t="str">
        <f>'Core Indicators'!CQ84</f>
        <v>x</v>
      </c>
      <c r="Q84" s="36">
        <f>'Core Indicators'!DG84</f>
        <v>26134000</v>
      </c>
      <c r="R84" s="36">
        <f>'Core Indicators'!DO84</f>
        <v>0</v>
      </c>
      <c r="S84" s="36">
        <f>'Core Indicators'!DW84</f>
        <v>118000</v>
      </c>
      <c r="T84" s="36">
        <f>'Core Indicators'!EE84</f>
        <v>0</v>
      </c>
      <c r="U84" s="36">
        <f>'Core Indicators'!EM84</f>
        <v>0</v>
      </c>
      <c r="V84" s="36">
        <f>'Core Indicators'!FC84</f>
        <v>4</v>
      </c>
      <c r="W84" s="36" t="str">
        <f>'Core Indicators'!FK84</f>
        <v>x</v>
      </c>
      <c r="X84" s="36" t="str">
        <f>'Core Indicators'!FS84</f>
        <v>x</v>
      </c>
      <c r="Y84" s="36">
        <f>'Core Indicators'!GA84</f>
        <v>0</v>
      </c>
      <c r="Z84" s="36">
        <f>'Core Indicators'!GI84</f>
        <v>1</v>
      </c>
      <c r="AA84" s="36">
        <f>'Core Indicators'!GQ84</f>
        <v>0</v>
      </c>
      <c r="AB84" s="36">
        <f>'Core Indicators'!GY84</f>
        <v>0</v>
      </c>
      <c r="AC84" s="36">
        <f>'Core Indicators'!HG84</f>
        <v>0</v>
      </c>
      <c r="AD84" s="36">
        <f>'Core Indicators'!HO84</f>
        <v>1</v>
      </c>
      <c r="AE84" s="36">
        <f>'Core Indicators'!HW84</f>
        <v>2</v>
      </c>
      <c r="AF84" s="36">
        <f>'Core Indicators'!IE84</f>
        <v>1</v>
      </c>
      <c r="AG84" s="36">
        <f>'Core Indicators'!IM84</f>
        <v>2</v>
      </c>
    </row>
    <row r="85" spans="1:33" ht="20.149999999999999" customHeight="1" x14ac:dyDescent="0.35">
      <c r="A85" s="193" t="str">
        <f>'Core Indicators'!A:A</f>
        <v>Complex crisis in DPRK</v>
      </c>
      <c r="B85" s="193" t="str">
        <f>'Core Indicators'!B:B</f>
        <v>Complex crisis</v>
      </c>
      <c r="C85" s="193" t="str">
        <f>'Core Indicators'!C85</f>
        <v>PRK001</v>
      </c>
      <c r="D85" s="193" t="str">
        <f>'Core Indicators'!D85</f>
        <v>DPRK</v>
      </c>
      <c r="E85" s="193" t="str">
        <f>'Core Indicators'!E85</f>
        <v>PRK</v>
      </c>
      <c r="F85" s="35">
        <f>'Core Indicators'!O85</f>
        <v>120410</v>
      </c>
      <c r="G85" s="35">
        <f>'Core Indicators'!W85</f>
        <v>25666000</v>
      </c>
      <c r="H85" s="35">
        <f>'Core Indicators'!AE85</f>
        <v>25666000</v>
      </c>
      <c r="I85" s="35">
        <f>'Core Indicators'!AM85</f>
        <v>34000</v>
      </c>
      <c r="J85" s="35" t="str">
        <f>'Core Indicators'!AU85</f>
        <v>x</v>
      </c>
      <c r="K85" s="35" t="str">
        <f>'Core Indicators'!BC85</f>
        <v>x</v>
      </c>
      <c r="L85" s="35">
        <f>'Core Indicators'!BK85</f>
        <v>3</v>
      </c>
      <c r="M85" s="35" t="str">
        <f>'Core Indicators'!BS85</f>
        <v>x</v>
      </c>
      <c r="N85" s="35" t="str">
        <f>'Core Indicators'!CA85</f>
        <v>x</v>
      </c>
      <c r="O85" s="35" t="e">
        <f>'Core Indicators'!CI85</f>
        <v>#N/A</v>
      </c>
      <c r="P85" s="35" t="str">
        <f>'Core Indicators'!CQ85</f>
        <v>x</v>
      </c>
      <c r="Q85" s="35">
        <f>'Core Indicators'!DG85</f>
        <v>0</v>
      </c>
      <c r="R85" s="35">
        <f>'Core Indicators'!DO85</f>
        <v>15120000</v>
      </c>
      <c r="S85" s="35">
        <f>'Core Indicators'!DW85</f>
        <v>4970000</v>
      </c>
      <c r="T85" s="35">
        <f>'Core Indicators'!EE85</f>
        <v>5459000</v>
      </c>
      <c r="U85" s="35">
        <f>'Core Indicators'!EM85</f>
        <v>0</v>
      </c>
      <c r="V85" s="35">
        <f>'Core Indicators'!FC85</f>
        <v>1</v>
      </c>
      <c r="W85" s="35" t="str">
        <f>'Core Indicators'!FK85</f>
        <v>x</v>
      </c>
      <c r="X85" s="35" t="str">
        <f>'Core Indicators'!FS85</f>
        <v>x</v>
      </c>
      <c r="Y85" s="35">
        <f>'Core Indicators'!GA85</f>
        <v>2</v>
      </c>
      <c r="Z85" s="35">
        <f>'Core Indicators'!GI85</f>
        <v>2</v>
      </c>
      <c r="AA85" s="35">
        <f>'Core Indicators'!GQ85</f>
        <v>2</v>
      </c>
      <c r="AB85" s="35">
        <f>'Core Indicators'!GY85</f>
        <v>0</v>
      </c>
      <c r="AC85" s="35">
        <f>'Core Indicators'!HG85</f>
        <v>3</v>
      </c>
      <c r="AD85" s="35">
        <f>'Core Indicators'!HO85</f>
        <v>3</v>
      </c>
      <c r="AE85" s="35">
        <f>'Core Indicators'!HW85</f>
        <v>0</v>
      </c>
      <c r="AF85" s="35">
        <f>'Core Indicators'!IE85</f>
        <v>0</v>
      </c>
      <c r="AG85" s="35">
        <f>'Core Indicators'!IM85</f>
        <v>2</v>
      </c>
    </row>
    <row r="86" spans="1:33" ht="20.149999999999999" customHeight="1" x14ac:dyDescent="0.35">
      <c r="A86" s="192" t="str">
        <f>'Core Indicators'!A:A</f>
        <v>Conflict in Palestine</v>
      </c>
      <c r="B86" s="192" t="str">
        <f>'Core Indicators'!B:B</f>
        <v>Conflict</v>
      </c>
      <c r="C86" s="192" t="str">
        <f>'Core Indicators'!C86</f>
        <v>PSE002</v>
      </c>
      <c r="D86" s="192" t="str">
        <f>'Core Indicators'!D86</f>
        <v>Palestine</v>
      </c>
      <c r="E86" s="192" t="str">
        <f>'Core Indicators'!E86</f>
        <v>PSE</v>
      </c>
      <c r="F86" s="36">
        <f>'Core Indicators'!O86</f>
        <v>6025</v>
      </c>
      <c r="G86" s="36">
        <f>'Core Indicators'!W86</f>
        <v>5335000</v>
      </c>
      <c r="H86" s="36">
        <f>'Core Indicators'!AE86</f>
        <v>4706000</v>
      </c>
      <c r="I86" s="36">
        <f>'Core Indicators'!AM86</f>
        <v>6401000</v>
      </c>
      <c r="J86" s="36">
        <f>'Core Indicators'!AU86</f>
        <v>15527</v>
      </c>
      <c r="K86" s="36" t="str">
        <f>'Core Indicators'!BC86</f>
        <v>x</v>
      </c>
      <c r="L86" s="36">
        <f>'Core Indicators'!BK86</f>
        <v>331</v>
      </c>
      <c r="M86" s="36">
        <f>'Core Indicators'!BS86</f>
        <v>160000</v>
      </c>
      <c r="N86" s="36">
        <f>'Core Indicators'!CA86</f>
        <v>11422</v>
      </c>
      <c r="O86" s="36" t="e">
        <f>'Core Indicators'!CI86</f>
        <v>#N/A</v>
      </c>
      <c r="P86" s="36" t="str">
        <f>'Core Indicators'!CQ86</f>
        <v>x</v>
      </c>
      <c r="Q86" s="36">
        <f>'Core Indicators'!DG86</f>
        <v>630000</v>
      </c>
      <c r="R86" s="36">
        <f>'Core Indicators'!DO86</f>
        <v>2294000</v>
      </c>
      <c r="S86" s="36">
        <f>'Core Indicators'!DW86</f>
        <v>2054000</v>
      </c>
      <c r="T86" s="36">
        <f>'Core Indicators'!EE86</f>
        <v>336000</v>
      </c>
      <c r="U86" s="36">
        <f>'Core Indicators'!EM86</f>
        <v>21000</v>
      </c>
      <c r="V86" s="36">
        <f>'Core Indicators'!FC86</f>
        <v>4</v>
      </c>
      <c r="W86" s="36" t="str">
        <f>'Core Indicators'!FK86</f>
        <v>x</v>
      </c>
      <c r="X86" s="36">
        <f>'Core Indicators'!FS86</f>
        <v>4950000</v>
      </c>
      <c r="Y86" s="36">
        <f>'Core Indicators'!GA86</f>
        <v>2</v>
      </c>
      <c r="Z86" s="36">
        <f>'Core Indicators'!GI86</f>
        <v>3</v>
      </c>
      <c r="AA86" s="36">
        <f>'Core Indicators'!GQ86</f>
        <v>3</v>
      </c>
      <c r="AB86" s="36">
        <f>'Core Indicators'!GY86</f>
        <v>0</v>
      </c>
      <c r="AC86" s="36">
        <f>'Core Indicators'!HG86</f>
        <v>3</v>
      </c>
      <c r="AD86" s="36">
        <f>'Core Indicators'!HO86</f>
        <v>3</v>
      </c>
      <c r="AE86" s="36">
        <f>'Core Indicators'!HW86</f>
        <v>2</v>
      </c>
      <c r="AF86" s="36">
        <f>'Core Indicators'!IE86</f>
        <v>2</v>
      </c>
      <c r="AG86" s="36">
        <f>'Core Indicators'!IM86</f>
        <v>3</v>
      </c>
    </row>
    <row r="87" spans="1:33" ht="20.149999999999999" customHeight="1" x14ac:dyDescent="0.35">
      <c r="A87" s="193" t="str">
        <f>'Core Indicators'!A:A</f>
        <v>Regional Boko Haram Crisis</v>
      </c>
      <c r="B87" s="193" t="str">
        <f>'Core Indicators'!B:B</f>
        <v>Regional crisis</v>
      </c>
      <c r="C87" s="193" t="str">
        <f>'Core Indicators'!C87</f>
        <v>REG001</v>
      </c>
      <c r="D87" s="193" t="str">
        <f>'Core Indicators'!D87</f>
        <v>Nigeria,Niger,Chad,Cameroon</v>
      </c>
      <c r="E87" s="193" t="str">
        <f>'Core Indicators'!E87</f>
        <v>NGA,NER,TCD,CMR</v>
      </c>
      <c r="F87" s="35">
        <f>'Core Indicators'!O87</f>
        <v>369002</v>
      </c>
      <c r="G87" s="35">
        <f>'Core Indicators'!W87</f>
        <v>19217000</v>
      </c>
      <c r="H87" s="35">
        <f>'Core Indicators'!AE87</f>
        <v>13183000</v>
      </c>
      <c r="I87" s="35">
        <f>'Core Indicators'!AM87</f>
        <v>5158000</v>
      </c>
      <c r="J87" s="35" t="str">
        <f>'Core Indicators'!AU87</f>
        <v>x</v>
      </c>
      <c r="K87" s="35" t="str">
        <f>'Core Indicators'!BC87</f>
        <v>x</v>
      </c>
      <c r="L87" s="35">
        <f>'Core Indicators'!BK87</f>
        <v>1833</v>
      </c>
      <c r="M87" s="35">
        <f>'Core Indicators'!BS87</f>
        <v>0</v>
      </c>
      <c r="N87" s="35">
        <f>'Core Indicators'!CA87</f>
        <v>4300</v>
      </c>
      <c r="O87" s="35" t="e">
        <f>'Core Indicators'!CI87</f>
        <v>#N/A</v>
      </c>
      <c r="P87" s="35">
        <f>'Core Indicators'!CQ87</f>
        <v>5200000</v>
      </c>
      <c r="Q87" s="35">
        <f>'Core Indicators'!DG87</f>
        <v>6035000</v>
      </c>
      <c r="R87" s="35">
        <f>'Core Indicators'!DO87</f>
        <v>4223000</v>
      </c>
      <c r="S87" s="35">
        <f>'Core Indicators'!DW87</f>
        <v>4636000</v>
      </c>
      <c r="T87" s="35">
        <f>'Core Indicators'!EE87</f>
        <v>4201000</v>
      </c>
      <c r="U87" s="35">
        <f>'Core Indicators'!EM87</f>
        <v>122000</v>
      </c>
      <c r="V87" s="35">
        <f>'Core Indicators'!FC87</f>
        <v>5</v>
      </c>
      <c r="W87" s="35" t="str">
        <f>'Core Indicators'!FK87</f>
        <v>x</v>
      </c>
      <c r="X87" s="35">
        <f>'Core Indicators'!FS87</f>
        <v>800000</v>
      </c>
      <c r="Y87" s="35">
        <f>'Core Indicators'!GA87</f>
        <v>1</v>
      </c>
      <c r="Z87" s="35">
        <f>'Core Indicators'!GI87</f>
        <v>3</v>
      </c>
      <c r="AA87" s="35">
        <f>'Core Indicators'!GQ87</f>
        <v>3</v>
      </c>
      <c r="AB87" s="35">
        <f>'Core Indicators'!GY87</f>
        <v>1</v>
      </c>
      <c r="AC87" s="35">
        <f>'Core Indicators'!HG87</f>
        <v>2</v>
      </c>
      <c r="AD87" s="35">
        <f>'Core Indicators'!HO87</f>
        <v>3</v>
      </c>
      <c r="AE87" s="35">
        <f>'Core Indicators'!HW87</f>
        <v>3</v>
      </c>
      <c r="AF87" s="35">
        <f>'Core Indicators'!IE87</f>
        <v>2</v>
      </c>
      <c r="AG87" s="35">
        <f>'Core Indicators'!IM87</f>
        <v>3</v>
      </c>
    </row>
    <row r="88" spans="1:33" ht="20.149999999999999" customHeight="1" x14ac:dyDescent="0.35">
      <c r="A88" s="192" t="str">
        <f>'Core Indicators'!A:A</f>
        <v>Venezuela Regional Crisis</v>
      </c>
      <c r="B88" s="192" t="str">
        <f>'Core Indicators'!B:B</f>
        <v>Regional crisis</v>
      </c>
      <c r="C88" s="192" t="str">
        <f>'Core Indicators'!C88</f>
        <v>REG002</v>
      </c>
      <c r="D88" s="192" t="str">
        <f>'Core Indicators'!D88</f>
        <v>Venezuela,Brazil,Colombia,Ecuador,Peru,Trinidad and Tobago</v>
      </c>
      <c r="E88" s="192" t="str">
        <f>'Core Indicators'!E88</f>
        <v>VEN,BRA,COL,ECU,PER,TTO</v>
      </c>
      <c r="F88" s="36">
        <f>'Core Indicators'!O88</f>
        <v>1458646</v>
      </c>
      <c r="G88" s="36">
        <f>'Core Indicators'!W88</f>
        <v>73069000</v>
      </c>
      <c r="H88" s="36">
        <f>'Core Indicators'!AE88</f>
        <v>35266000</v>
      </c>
      <c r="I88" s="36">
        <f>'Core Indicators'!AM88</f>
        <v>5443000</v>
      </c>
      <c r="J88" s="36" t="str">
        <f>'Core Indicators'!AU88</f>
        <v>x</v>
      </c>
      <c r="K88" s="36" t="str">
        <f>'Core Indicators'!BC88</f>
        <v>x</v>
      </c>
      <c r="L88" s="36" t="str">
        <f>'Core Indicators'!BK88</f>
        <v>x</v>
      </c>
      <c r="M88" s="36">
        <f>'Core Indicators'!BS88</f>
        <v>0</v>
      </c>
      <c r="N88" s="36">
        <f>'Core Indicators'!CA88</f>
        <v>0</v>
      </c>
      <c r="O88" s="36" t="e">
        <f>'Core Indicators'!CI88</f>
        <v>#N/A</v>
      </c>
      <c r="P88" s="36" t="str">
        <f>'Core Indicators'!CQ88</f>
        <v>x</v>
      </c>
      <c r="Q88" s="36">
        <f>'Core Indicators'!DG88</f>
        <v>39506000</v>
      </c>
      <c r="R88" s="36">
        <f>'Core Indicators'!DO88</f>
        <v>13009000</v>
      </c>
      <c r="S88" s="36">
        <f>'Core Indicators'!DW88</f>
        <v>20392000</v>
      </c>
      <c r="T88" s="36">
        <f>'Core Indicators'!EE88</f>
        <v>162000</v>
      </c>
      <c r="U88" s="36">
        <f>'Core Indicators'!EM88</f>
        <v>0</v>
      </c>
      <c r="V88" s="36">
        <f>'Core Indicators'!FC88</f>
        <v>4</v>
      </c>
      <c r="W88" s="36" t="str">
        <f>'Core Indicators'!FK88</f>
        <v>x</v>
      </c>
      <c r="X88" s="36" t="str">
        <f>'Core Indicators'!FS88</f>
        <v>x</v>
      </c>
      <c r="Y88" s="36">
        <f>'Core Indicators'!GA88</f>
        <v>0</v>
      </c>
      <c r="Z88" s="36">
        <f>'Core Indicators'!GI88</f>
        <v>2</v>
      </c>
      <c r="AA88" s="36">
        <f>'Core Indicators'!GQ88</f>
        <v>0</v>
      </c>
      <c r="AB88" s="36">
        <f>'Core Indicators'!GY88</f>
        <v>2</v>
      </c>
      <c r="AC88" s="36">
        <f>'Core Indicators'!HG88</f>
        <v>0</v>
      </c>
      <c r="AD88" s="36">
        <f>'Core Indicators'!HO88</f>
        <v>3</v>
      </c>
      <c r="AE88" s="36">
        <f>'Core Indicators'!HW88</f>
        <v>1</v>
      </c>
      <c r="AF88" s="36">
        <f>'Core Indicators'!IE88</f>
        <v>2</v>
      </c>
      <c r="AG88" s="36">
        <f>'Core Indicators'!IM88</f>
        <v>3</v>
      </c>
    </row>
    <row r="89" spans="1:33" ht="20.149999999999999" customHeight="1" x14ac:dyDescent="0.35">
      <c r="A89" s="193" t="str">
        <f>'Core Indicators'!A:A</f>
        <v>Regional Kashmir conflict</v>
      </c>
      <c r="B89" s="193" t="str">
        <f>'Core Indicators'!B:B</f>
        <v>Regional crisis</v>
      </c>
      <c r="C89" s="193" t="str">
        <f>'Core Indicators'!C89</f>
        <v>REG003</v>
      </c>
      <c r="D89" s="193" t="str">
        <f>'Core Indicators'!D89</f>
        <v>India,Pakistan</v>
      </c>
      <c r="E89" s="193" t="str">
        <f>'Core Indicators'!E89</f>
        <v>IND,PAK</v>
      </c>
      <c r="F89" s="35">
        <f>'Core Indicators'!O89</f>
        <v>235533</v>
      </c>
      <c r="G89" s="35">
        <f>'Core Indicators'!W89</f>
        <v>16991000</v>
      </c>
      <c r="H89" s="35">
        <f>'Core Indicators'!AE89</f>
        <v>16991000</v>
      </c>
      <c r="I89" s="35" t="str">
        <f>'Core Indicators'!AM89</f>
        <v>x</v>
      </c>
      <c r="J89" s="35" t="str">
        <f>'Core Indicators'!AU89</f>
        <v>x</v>
      </c>
      <c r="K89" s="35" t="str">
        <f>'Core Indicators'!BC89</f>
        <v>x</v>
      </c>
      <c r="L89" s="35">
        <f>'Core Indicators'!BK89</f>
        <v>171</v>
      </c>
      <c r="M89" s="35" t="str">
        <f>'Core Indicators'!BS89</f>
        <v>x</v>
      </c>
      <c r="N89" s="35" t="str">
        <f>'Core Indicators'!CA89</f>
        <v>x</v>
      </c>
      <c r="O89" s="35" t="e">
        <f>'Core Indicators'!CI89</f>
        <v>#N/A</v>
      </c>
      <c r="P89" s="35" t="str">
        <f>'Core Indicators'!CQ89</f>
        <v>x</v>
      </c>
      <c r="Q89" s="35" t="str">
        <f>'Core Indicators'!DG89</f>
        <v>x</v>
      </c>
      <c r="R89" s="35" t="str">
        <f>'Core Indicators'!DO89</f>
        <v>x</v>
      </c>
      <c r="S89" s="35" t="str">
        <f>'Core Indicators'!DW89</f>
        <v>x</v>
      </c>
      <c r="T89" s="35" t="str">
        <f>'Core Indicators'!EE89</f>
        <v>x</v>
      </c>
      <c r="U89" s="35" t="str">
        <f>'Core Indicators'!EM89</f>
        <v>x</v>
      </c>
      <c r="V89" s="35">
        <f>'Core Indicators'!FC89</f>
        <v>3</v>
      </c>
      <c r="W89" s="35" t="str">
        <f>'Core Indicators'!FK89</f>
        <v>x</v>
      </c>
      <c r="X89" s="35" t="str">
        <f>'Core Indicators'!FS89</f>
        <v>x</v>
      </c>
      <c r="Y89" s="35">
        <f>'Core Indicators'!GA89</f>
        <v>2</v>
      </c>
      <c r="Z89" s="35">
        <f>'Core Indicators'!GI89</f>
        <v>1</v>
      </c>
      <c r="AA89" s="35">
        <f>'Core Indicators'!GQ89</f>
        <v>2</v>
      </c>
      <c r="AB89" s="35">
        <f>'Core Indicators'!GY89</f>
        <v>2</v>
      </c>
      <c r="AC89" s="35">
        <f>'Core Indicators'!HG89</f>
        <v>0</v>
      </c>
      <c r="AD89" s="35">
        <f>'Core Indicators'!HO89</f>
        <v>2</v>
      </c>
      <c r="AE89" s="35">
        <f>'Core Indicators'!HW89</f>
        <v>0</v>
      </c>
      <c r="AF89" s="35">
        <f>'Core Indicators'!IE89</f>
        <v>1</v>
      </c>
      <c r="AG89" s="35">
        <f>'Core Indicators'!IM89</f>
        <v>3</v>
      </c>
    </row>
    <row r="90" spans="1:33" ht="20.149999999999999" customHeight="1" x14ac:dyDescent="0.35">
      <c r="A90" s="192" t="str">
        <f>'Core Indicators'!A:A</f>
        <v>Syrian Regional Crisis</v>
      </c>
      <c r="B90" s="192" t="str">
        <f>'Core Indicators'!B:B</f>
        <v>Regional crisis</v>
      </c>
      <c r="C90" s="192" t="str">
        <f>'Core Indicators'!C90</f>
        <v>REG004</v>
      </c>
      <c r="D90" s="192" t="str">
        <f>'Core Indicators'!D90</f>
        <v>Syria,Turkey,Iraq,Egypt,Jordan,Lebanon</v>
      </c>
      <c r="E90" s="192" t="str">
        <f>'Core Indicators'!E90</f>
        <v>SYR,TUR,IRQ,EGY,JOR,LBN</v>
      </c>
      <c r="F90" s="36">
        <f>'Core Indicators'!O90</f>
        <v>499587</v>
      </c>
      <c r="G90" s="36">
        <f>'Core Indicators'!W90</f>
        <v>97634000</v>
      </c>
      <c r="H90" s="36">
        <f>'Core Indicators'!AE90</f>
        <v>30217000</v>
      </c>
      <c r="I90" s="36">
        <f>'Core Indicators'!AM90</f>
        <v>22839000</v>
      </c>
      <c r="J90" s="36" t="str">
        <f>'Core Indicators'!AU90</f>
        <v>x</v>
      </c>
      <c r="K90" s="36" t="str">
        <f>'Core Indicators'!BC90</f>
        <v>x</v>
      </c>
      <c r="L90" s="36">
        <f>'Core Indicators'!BK90</f>
        <v>3043</v>
      </c>
      <c r="M90" s="36" t="str">
        <f>'Core Indicators'!BS90</f>
        <v>x</v>
      </c>
      <c r="N90" s="36" t="str">
        <f>'Core Indicators'!CA90</f>
        <v>x</v>
      </c>
      <c r="O90" s="36" t="e">
        <f>'Core Indicators'!CI90</f>
        <v>#N/A</v>
      </c>
      <c r="P90" s="36" t="str">
        <f>'Core Indicators'!CQ90</f>
        <v>x</v>
      </c>
      <c r="Q90" s="36">
        <f>'Core Indicators'!DG90</f>
        <v>67417000</v>
      </c>
      <c r="R90" s="36">
        <f>'Core Indicators'!DO90</f>
        <v>10751000</v>
      </c>
      <c r="S90" s="36">
        <f>'Core Indicators'!DW90</f>
        <v>3421000</v>
      </c>
      <c r="T90" s="36">
        <f>'Core Indicators'!EE90</f>
        <v>9975000</v>
      </c>
      <c r="U90" s="36">
        <f>'Core Indicators'!EM90</f>
        <v>6070000</v>
      </c>
      <c r="V90" s="36">
        <f>'Core Indicators'!FC90</f>
        <v>5</v>
      </c>
      <c r="W90" s="36" t="e">
        <f>'Core Indicators'!FK90</f>
        <v>#N/A</v>
      </c>
      <c r="X90" s="36" t="str">
        <f>'Core Indicators'!FS90</f>
        <v>x</v>
      </c>
      <c r="Y90" s="36">
        <f>'Core Indicators'!GA90</f>
        <v>1</v>
      </c>
      <c r="Z90" s="36">
        <f>'Core Indicators'!GI90</f>
        <v>3</v>
      </c>
      <c r="AA90" s="36">
        <f>'Core Indicators'!GQ90</f>
        <v>2</v>
      </c>
      <c r="AB90" s="36">
        <f>'Core Indicators'!GY90</f>
        <v>3</v>
      </c>
      <c r="AC90" s="36">
        <f>'Core Indicators'!HG90</f>
        <v>3</v>
      </c>
      <c r="AD90" s="36">
        <f>'Core Indicators'!HO90</f>
        <v>3</v>
      </c>
      <c r="AE90" s="36">
        <f>'Core Indicators'!HW90</f>
        <v>3</v>
      </c>
      <c r="AF90" s="36">
        <f>'Core Indicators'!IE90</f>
        <v>3</v>
      </c>
      <c r="AG90" s="36">
        <f>'Core Indicators'!IM90</f>
        <v>3</v>
      </c>
    </row>
    <row r="91" spans="1:33" ht="20.149999999999999" customHeight="1" x14ac:dyDescent="0.35">
      <c r="A91" s="193" t="str">
        <f>'Core Indicators'!A:A</f>
        <v xml:space="preserve">Eastern Mediterranean Route </v>
      </c>
      <c r="B91" s="193" t="str">
        <f>'Core Indicators'!B:B</f>
        <v>Regional crisis</v>
      </c>
      <c r="C91" s="193" t="str">
        <f>'Core Indicators'!C91</f>
        <v>REG006</v>
      </c>
      <c r="D91" s="193" t="str">
        <f>'Core Indicators'!D91</f>
        <v>Turkey,Greece</v>
      </c>
      <c r="E91" s="193" t="str">
        <f>'Core Indicators'!E91</f>
        <v>TUR,GRC</v>
      </c>
      <c r="F91" s="35">
        <f>'Core Indicators'!O91</f>
        <v>180868</v>
      </c>
      <c r="G91" s="35">
        <f>'Core Indicators'!W91</f>
        <v>38040000</v>
      </c>
      <c r="H91" s="35">
        <f>'Core Indicators'!AE91</f>
        <v>6030000</v>
      </c>
      <c r="I91" s="35">
        <f>'Core Indicators'!AM91</f>
        <v>4230000</v>
      </c>
      <c r="J91" s="35" t="str">
        <f>'Core Indicators'!AU91</f>
        <v>x</v>
      </c>
      <c r="K91" s="35" t="str">
        <f>'Core Indicators'!BC91</f>
        <v>x</v>
      </c>
      <c r="L91" s="35">
        <f>'Core Indicators'!BK91</f>
        <v>73</v>
      </c>
      <c r="M91" s="35" t="str">
        <f>'Core Indicators'!BS91</f>
        <v>x</v>
      </c>
      <c r="N91" s="35" t="str">
        <f>'Core Indicators'!CA91</f>
        <v>x</v>
      </c>
      <c r="O91" s="35" t="e">
        <f>'Core Indicators'!CI91</f>
        <v>#N/A</v>
      </c>
      <c r="P91" s="35" t="str">
        <f>'Core Indicators'!CQ91</f>
        <v>x</v>
      </c>
      <c r="Q91" s="35">
        <f>'Core Indicators'!DG91</f>
        <v>32010000</v>
      </c>
      <c r="R91" s="35">
        <f>'Core Indicators'!DO91</f>
        <v>3592000</v>
      </c>
      <c r="S91" s="35">
        <f>'Core Indicators'!DW91</f>
        <v>1697000</v>
      </c>
      <c r="T91" s="35">
        <f>'Core Indicators'!EE91</f>
        <v>740000</v>
      </c>
      <c r="U91" s="35">
        <f>'Core Indicators'!EM91</f>
        <v>0</v>
      </c>
      <c r="V91" s="35">
        <f>'Core Indicators'!FC91</f>
        <v>2</v>
      </c>
      <c r="W91" s="35" t="str">
        <f>'Core Indicators'!FK91</f>
        <v>x</v>
      </c>
      <c r="X91" s="35" t="str">
        <f>'Core Indicators'!FS91</f>
        <v>x</v>
      </c>
      <c r="Y91" s="35">
        <f>'Core Indicators'!GA91</f>
        <v>1</v>
      </c>
      <c r="Z91" s="35">
        <f>'Core Indicators'!GI91</f>
        <v>0</v>
      </c>
      <c r="AA91" s="35">
        <f>'Core Indicators'!GQ91</f>
        <v>2</v>
      </c>
      <c r="AB91" s="35">
        <f>'Core Indicators'!GY91</f>
        <v>0</v>
      </c>
      <c r="AC91" s="35">
        <f>'Core Indicators'!HG91</f>
        <v>2</v>
      </c>
      <c r="AD91" s="35">
        <f>'Core Indicators'!HO91</f>
        <v>3</v>
      </c>
      <c r="AE91" s="35">
        <f>'Core Indicators'!HW91</f>
        <v>1</v>
      </c>
      <c r="AF91" s="35">
        <f>'Core Indicators'!IE91</f>
        <v>3</v>
      </c>
      <c r="AG91" s="35">
        <f>'Core Indicators'!IM91</f>
        <v>0</v>
      </c>
    </row>
    <row r="92" spans="1:33" ht="20.149999999999999" customHeight="1" x14ac:dyDescent="0.35">
      <c r="A92" s="192" t="str">
        <f>'Core Indicators'!A:A</f>
        <v>Central Mediterranean Route</v>
      </c>
      <c r="B92" s="192" t="str">
        <f>'Core Indicators'!B:B</f>
        <v>Regional crisis</v>
      </c>
      <c r="C92" s="192" t="str">
        <f>'Core Indicators'!C92</f>
        <v>REG007</v>
      </c>
      <c r="D92" s="192" t="str">
        <f>'Core Indicators'!D92</f>
        <v>Algeria,Tunisia,Libya,Italy</v>
      </c>
      <c r="E92" s="192" t="str">
        <f>'Core Indicators'!E92</f>
        <v>DZA,TUN,LBY,ITA</v>
      </c>
      <c r="F92" s="36" t="str">
        <f>'Core Indicators'!O92</f>
        <v>x</v>
      </c>
      <c r="G92" s="36" t="str">
        <f>'Core Indicators'!W92</f>
        <v>x</v>
      </c>
      <c r="H92" s="36" t="str">
        <f>'Core Indicators'!AE92</f>
        <v>x</v>
      </c>
      <c r="I92" s="36" t="str">
        <f>'Core Indicators'!AM92</f>
        <v>x</v>
      </c>
      <c r="J92" s="36" t="str">
        <f>'Core Indicators'!AU92</f>
        <v>x</v>
      </c>
      <c r="K92" s="36" t="str">
        <f>'Core Indicators'!BC92</f>
        <v>x</v>
      </c>
      <c r="L92" s="36">
        <f>'Core Indicators'!BK92</f>
        <v>604</v>
      </c>
      <c r="M92" s="36" t="str">
        <f>'Core Indicators'!BS92</f>
        <v>x</v>
      </c>
      <c r="N92" s="36" t="str">
        <f>'Core Indicators'!CA92</f>
        <v>x</v>
      </c>
      <c r="O92" s="36" t="e">
        <f>'Core Indicators'!CI92</f>
        <v>#N/A</v>
      </c>
      <c r="P92" s="36" t="str">
        <f>'Core Indicators'!CQ92</f>
        <v>x</v>
      </c>
      <c r="Q92" s="36" t="str">
        <f>'Core Indicators'!DG92</f>
        <v>x</v>
      </c>
      <c r="R92" s="36" t="str">
        <f>'Core Indicators'!DO92</f>
        <v>x</v>
      </c>
      <c r="S92" s="36" t="str">
        <f>'Core Indicators'!DW92</f>
        <v>x</v>
      </c>
      <c r="T92" s="36" t="str">
        <f>'Core Indicators'!EE92</f>
        <v>x</v>
      </c>
      <c r="U92" s="36" t="str">
        <f>'Core Indicators'!EM92</f>
        <v>x</v>
      </c>
      <c r="V92" s="36">
        <f>'Core Indicators'!FC92</f>
        <v>2</v>
      </c>
      <c r="W92" s="36" t="str">
        <f>'Core Indicators'!FK92</f>
        <v>x</v>
      </c>
      <c r="X92" s="36" t="str">
        <f>'Core Indicators'!FS92</f>
        <v>x</v>
      </c>
      <c r="Y92" s="36">
        <f>'Core Indicators'!GA92</f>
        <v>1</v>
      </c>
      <c r="Z92" s="36">
        <f>'Core Indicators'!GI92</f>
        <v>3</v>
      </c>
      <c r="AA92" s="36">
        <f>'Core Indicators'!GQ92</f>
        <v>1</v>
      </c>
      <c r="AB92" s="36">
        <f>'Core Indicators'!GY92</f>
        <v>0</v>
      </c>
      <c r="AC92" s="36">
        <f>'Core Indicators'!HG92</f>
        <v>2</v>
      </c>
      <c r="AD92" s="36">
        <f>'Core Indicators'!HO92</f>
        <v>3</v>
      </c>
      <c r="AE92" s="36">
        <f>'Core Indicators'!HW92</f>
        <v>1</v>
      </c>
      <c r="AF92" s="36">
        <f>'Core Indicators'!IE92</f>
        <v>1</v>
      </c>
      <c r="AG92" s="36">
        <f>'Core Indicators'!IM92</f>
        <v>3</v>
      </c>
    </row>
    <row r="93" spans="1:33" ht="20.149999999999999" customHeight="1" x14ac:dyDescent="0.35">
      <c r="A93" s="193" t="str">
        <f>'Core Indicators'!A:A</f>
        <v>Western Mediterranean Route</v>
      </c>
      <c r="B93" s="193" t="str">
        <f>'Core Indicators'!B:B</f>
        <v>Regional crisis</v>
      </c>
      <c r="C93" s="193" t="str">
        <f>'Core Indicators'!C93</f>
        <v>REG008</v>
      </c>
      <c r="D93" s="193" t="str">
        <f>'Core Indicators'!D93</f>
        <v>Algeria,Morocco,Spain</v>
      </c>
      <c r="E93" s="193" t="str">
        <f>'Core Indicators'!E93</f>
        <v>DZA,MAR,ESP</v>
      </c>
      <c r="F93" s="35" t="str">
        <f>'Core Indicators'!O93</f>
        <v>x</v>
      </c>
      <c r="G93" s="35" t="str">
        <f>'Core Indicators'!W93</f>
        <v>x</v>
      </c>
      <c r="H93" s="35" t="str">
        <f>'Core Indicators'!AE93</f>
        <v>x</v>
      </c>
      <c r="I93" s="35" t="str">
        <f>'Core Indicators'!AM93</f>
        <v>x</v>
      </c>
      <c r="J93" s="35" t="str">
        <f>'Core Indicators'!AU93</f>
        <v>x</v>
      </c>
      <c r="K93" s="35" t="str">
        <f>'Core Indicators'!BC93</f>
        <v>x</v>
      </c>
      <c r="L93" s="35">
        <f>'Core Indicators'!BK93</f>
        <v>161</v>
      </c>
      <c r="M93" s="35" t="str">
        <f>'Core Indicators'!BS93</f>
        <v>x</v>
      </c>
      <c r="N93" s="35" t="str">
        <f>'Core Indicators'!CA93</f>
        <v>x</v>
      </c>
      <c r="O93" s="35" t="e">
        <f>'Core Indicators'!CI93</f>
        <v>#N/A</v>
      </c>
      <c r="P93" s="35" t="str">
        <f>'Core Indicators'!CQ93</f>
        <v>x</v>
      </c>
      <c r="Q93" s="35" t="str">
        <f>'Core Indicators'!DG93</f>
        <v>x</v>
      </c>
      <c r="R93" s="35" t="str">
        <f>'Core Indicators'!DO93</f>
        <v>x</v>
      </c>
      <c r="S93" s="35" t="str">
        <f>'Core Indicators'!DW93</f>
        <v>x</v>
      </c>
      <c r="T93" s="35" t="str">
        <f>'Core Indicators'!EE93</f>
        <v>x</v>
      </c>
      <c r="U93" s="35" t="str">
        <f>'Core Indicators'!EM93</f>
        <v>x</v>
      </c>
      <c r="V93" s="35">
        <f>'Core Indicators'!FC93</f>
        <v>2</v>
      </c>
      <c r="W93" s="35" t="str">
        <f>'Core Indicators'!FK93</f>
        <v>x</v>
      </c>
      <c r="X93" s="35" t="str">
        <f>'Core Indicators'!FS93</f>
        <v>x</v>
      </c>
      <c r="Y93" s="35">
        <f>'Core Indicators'!GA93</f>
        <v>2</v>
      </c>
      <c r="Z93" s="35">
        <f>'Core Indicators'!GI93</f>
        <v>2</v>
      </c>
      <c r="AA93" s="35">
        <f>'Core Indicators'!GQ93</f>
        <v>1</v>
      </c>
      <c r="AB93" s="35">
        <f>'Core Indicators'!GY93</f>
        <v>0</v>
      </c>
      <c r="AC93" s="35">
        <f>'Core Indicators'!HG93</f>
        <v>2</v>
      </c>
      <c r="AD93" s="35">
        <f>'Core Indicators'!HO93</f>
        <v>2</v>
      </c>
      <c r="AE93" s="35">
        <f>'Core Indicators'!HW93</f>
        <v>0</v>
      </c>
      <c r="AF93" s="35">
        <f>'Core Indicators'!IE93</f>
        <v>1</v>
      </c>
      <c r="AG93" s="35">
        <f>'Core Indicators'!IM93</f>
        <v>0</v>
      </c>
    </row>
    <row r="94" spans="1:33" ht="20.149999999999999" customHeight="1" x14ac:dyDescent="0.35">
      <c r="A94" s="192" t="str">
        <f>'Core Indicators'!A:A</f>
        <v>Rohingya Regional Crisis</v>
      </c>
      <c r="B94" s="192" t="str">
        <f>'Core Indicators'!B:B</f>
        <v>Regional crisis</v>
      </c>
      <c r="C94" s="192" t="str">
        <f>'Core Indicators'!C94</f>
        <v>REG011</v>
      </c>
      <c r="D94" s="192" t="str">
        <f>'Core Indicators'!D94</f>
        <v>Bangladesh,Myanmar</v>
      </c>
      <c r="E94" s="192" t="str">
        <f>'Core Indicators'!E94</f>
        <v>BGD,MMR</v>
      </c>
      <c r="F94" s="36">
        <f>'Core Indicators'!O94</f>
        <v>45507</v>
      </c>
      <c r="G94" s="36">
        <f>'Core Indicators'!W94</f>
        <v>5231000</v>
      </c>
      <c r="H94" s="36">
        <f>'Core Indicators'!AE94</f>
        <v>2919000</v>
      </c>
      <c r="I94" s="36">
        <f>'Core Indicators'!AM94</f>
        <v>1346000</v>
      </c>
      <c r="J94" s="36" t="str">
        <f>'Core Indicators'!AU94</f>
        <v>x</v>
      </c>
      <c r="K94" s="36" t="str">
        <f>'Core Indicators'!BC94</f>
        <v>x</v>
      </c>
      <c r="L94" s="36">
        <f>'Core Indicators'!BK94</f>
        <v>0</v>
      </c>
      <c r="M94" s="36" t="str">
        <f>'Core Indicators'!BS94</f>
        <v>x</v>
      </c>
      <c r="N94" s="36" t="str">
        <f>'Core Indicators'!CA94</f>
        <v>x</v>
      </c>
      <c r="O94" s="36" t="e">
        <f>'Core Indicators'!CI94</f>
        <v>#N/A</v>
      </c>
      <c r="P94" s="36" t="str">
        <f>'Core Indicators'!CQ94</f>
        <v>x</v>
      </c>
      <c r="Q94" s="36">
        <f>'Core Indicators'!DG94</f>
        <v>3041000</v>
      </c>
      <c r="R94" s="36">
        <f>'Core Indicators'!DO94</f>
        <v>0</v>
      </c>
      <c r="S94" s="36">
        <f>'Core Indicators'!DW94</f>
        <v>2190000</v>
      </c>
      <c r="T94" s="36">
        <f>'Core Indicators'!EE94</f>
        <v>0</v>
      </c>
      <c r="U94" s="36">
        <f>'Core Indicators'!EM94</f>
        <v>0</v>
      </c>
      <c r="V94" s="36">
        <f>'Core Indicators'!FC94</f>
        <v>4</v>
      </c>
      <c r="W94" s="36" t="str">
        <f>'Core Indicators'!FK94</f>
        <v>x</v>
      </c>
      <c r="X94" s="36" t="str">
        <f>'Core Indicators'!FS94</f>
        <v>x</v>
      </c>
      <c r="Y94" s="36">
        <f>'Core Indicators'!GA94</f>
        <v>2</v>
      </c>
      <c r="Z94" s="36">
        <f>'Core Indicators'!GI94</f>
        <v>3</v>
      </c>
      <c r="AA94" s="36">
        <f>'Core Indicators'!GQ94</f>
        <v>2</v>
      </c>
      <c r="AB94" s="36">
        <f>'Core Indicators'!GY94</f>
        <v>3</v>
      </c>
      <c r="AC94" s="36">
        <f>'Core Indicators'!HG94</f>
        <v>3</v>
      </c>
      <c r="AD94" s="36">
        <f>'Core Indicators'!HO94</f>
        <v>3</v>
      </c>
      <c r="AE94" s="36">
        <f>'Core Indicators'!HW94</f>
        <v>3</v>
      </c>
      <c r="AF94" s="36">
        <f>'Core Indicators'!IE94</f>
        <v>1</v>
      </c>
      <c r="AG94" s="36">
        <f>'Core Indicators'!IM94</f>
        <v>2</v>
      </c>
    </row>
    <row r="95" spans="1:33" ht="20.149999999999999" customHeight="1" x14ac:dyDescent="0.35">
      <c r="A95" s="193" t="str">
        <f>'Core Indicators'!A:A</f>
        <v>Southern Africa Regional Food Security Crisis</v>
      </c>
      <c r="B95" s="193" t="str">
        <f>'Core Indicators'!B:B</f>
        <v>Regional crisis</v>
      </c>
      <c r="C95" s="193" t="str">
        <f>'Core Indicators'!C95</f>
        <v>REG012</v>
      </c>
      <c r="D95" s="193" t="str">
        <f>'Core Indicators'!D95</f>
        <v>Lesotho,Madagascar,Malawi,Namibia,Eswatini,Zambia,Zimbabwe</v>
      </c>
      <c r="E95" s="193" t="str">
        <f>'Core Indicators'!E95</f>
        <v>LSO,MDG,MWI,NAM,SWZ,ZMB,ZWE</v>
      </c>
      <c r="F95" s="35">
        <f>'Core Indicators'!O95</f>
        <v>2191620</v>
      </c>
      <c r="G95" s="35">
        <f>'Core Indicators'!W95</f>
        <v>54453000</v>
      </c>
      <c r="H95" s="35">
        <f>'Core Indicators'!AE95</f>
        <v>37726000</v>
      </c>
      <c r="I95" s="35">
        <f>'Core Indicators'!AM95</f>
        <v>302000</v>
      </c>
      <c r="J95" s="35">
        <f>'Core Indicators'!AU95</f>
        <v>0</v>
      </c>
      <c r="K95" s="35">
        <f>'Core Indicators'!BC95</f>
        <v>0</v>
      </c>
      <c r="L95" s="35">
        <f>'Core Indicators'!BK95</f>
        <v>106</v>
      </c>
      <c r="M95" s="35">
        <f>'Core Indicators'!BS95</f>
        <v>0</v>
      </c>
      <c r="N95" s="35">
        <f>'Core Indicators'!CA95</f>
        <v>0</v>
      </c>
      <c r="O95" s="35" t="e">
        <f>'Core Indicators'!CI95</f>
        <v>#N/A</v>
      </c>
      <c r="P95" s="35">
        <f>'Core Indicators'!CQ95</f>
        <v>0</v>
      </c>
      <c r="Q95" s="35">
        <f>'Core Indicators'!DG95</f>
        <v>16727000</v>
      </c>
      <c r="R95" s="35">
        <f>'Core Indicators'!DO95</f>
        <v>25473000</v>
      </c>
      <c r="S95" s="35">
        <f>'Core Indicators'!DW95</f>
        <v>11611000</v>
      </c>
      <c r="T95" s="35">
        <f>'Core Indicators'!EE95</f>
        <v>614000</v>
      </c>
      <c r="U95" s="35">
        <f>'Core Indicators'!EM95</f>
        <v>28000</v>
      </c>
      <c r="V95" s="35">
        <f>'Core Indicators'!FC95</f>
        <v>3</v>
      </c>
      <c r="W95" s="35" t="e">
        <f>'Core Indicators'!FK95</f>
        <v>#N/A</v>
      </c>
      <c r="X95" s="35" t="e">
        <f>'Core Indicators'!FS95</f>
        <v>#N/A</v>
      </c>
      <c r="Y95" s="35">
        <f>'Core Indicators'!GA95</f>
        <v>2</v>
      </c>
      <c r="Z95" s="35">
        <f>'Core Indicators'!GI95</f>
        <v>3</v>
      </c>
      <c r="AA95" s="35">
        <f>'Core Indicators'!GQ95</f>
        <v>2</v>
      </c>
      <c r="AB95" s="35">
        <f>'Core Indicators'!GY95</f>
        <v>3</v>
      </c>
      <c r="AC95" s="35">
        <f>'Core Indicators'!HG95</f>
        <v>2</v>
      </c>
      <c r="AD95" s="35">
        <f>'Core Indicators'!HO95</f>
        <v>2</v>
      </c>
      <c r="AE95" s="35">
        <f>'Core Indicators'!HW95</f>
        <v>3</v>
      </c>
      <c r="AF95" s="35">
        <f>'Core Indicators'!IE95</f>
        <v>2</v>
      </c>
      <c r="AG95" s="35">
        <f>'Core Indicators'!IM95</f>
        <v>3</v>
      </c>
    </row>
    <row r="96" spans="1:33" ht="20.149999999999999" customHeight="1" x14ac:dyDescent="0.35">
      <c r="A96" s="192" t="str">
        <f>'Core Indicators'!A:A</f>
        <v>Nagorno-Karabakh Conflict</v>
      </c>
      <c r="B96" s="192" t="str">
        <f>'Core Indicators'!B:B</f>
        <v>Regional crisis</v>
      </c>
      <c r="C96" s="192" t="str">
        <f>'Core Indicators'!C96</f>
        <v>REG013</v>
      </c>
      <c r="D96" s="192" t="str">
        <f>'Core Indicators'!D96</f>
        <v>Armenia,Azerbaijan</v>
      </c>
      <c r="E96" s="192" t="str">
        <f>'Core Indicators'!E96</f>
        <v>ARM,AZE</v>
      </c>
      <c r="F96" s="36">
        <f>'Core Indicators'!O96</f>
        <v>59763</v>
      </c>
      <c r="G96" s="36">
        <f>'Core Indicators'!W96</f>
        <v>5877000</v>
      </c>
      <c r="H96" s="36">
        <f>'Core Indicators'!AE96</f>
        <v>2937000</v>
      </c>
      <c r="I96" s="36">
        <f>'Core Indicators'!AM96</f>
        <v>93000</v>
      </c>
      <c r="J96" s="36" t="str">
        <f>'Core Indicators'!AU96</f>
        <v>x</v>
      </c>
      <c r="K96" s="36" t="str">
        <f>'Core Indicators'!BC96</f>
        <v>x</v>
      </c>
      <c r="L96" s="36">
        <f>'Core Indicators'!BK96</f>
        <v>138</v>
      </c>
      <c r="M96" s="36" t="str">
        <f>'Core Indicators'!BS96</f>
        <v>x</v>
      </c>
      <c r="N96" s="36" t="str">
        <f>'Core Indicators'!CA96</f>
        <v>x</v>
      </c>
      <c r="O96" s="36" t="e">
        <f>'Core Indicators'!CI96</f>
        <v>#N/A</v>
      </c>
      <c r="P96" s="36" t="str">
        <f>'Core Indicators'!CQ96</f>
        <v>x</v>
      </c>
      <c r="Q96" s="36" t="str">
        <f>'Core Indicators'!DG96</f>
        <v>x</v>
      </c>
      <c r="R96" s="36" t="str">
        <f>'Core Indicators'!DO96</f>
        <v>x</v>
      </c>
      <c r="S96" s="36" t="str">
        <f>'Core Indicators'!DW96</f>
        <v>x</v>
      </c>
      <c r="T96" s="36" t="str">
        <f>'Core Indicators'!EE96</f>
        <v>x</v>
      </c>
      <c r="U96" s="36" t="str">
        <f>'Core Indicators'!EM96</f>
        <v>x</v>
      </c>
      <c r="V96" s="36">
        <f>'Core Indicators'!FC96</f>
        <v>3</v>
      </c>
      <c r="W96" s="36" t="str">
        <f>'Core Indicators'!FK96</f>
        <v>x</v>
      </c>
      <c r="X96" s="36" t="str">
        <f>'Core Indicators'!FS96</f>
        <v>x</v>
      </c>
      <c r="Y96" s="36">
        <f>'Core Indicators'!GA96</f>
        <v>2</v>
      </c>
      <c r="Z96" s="36">
        <f>'Core Indicators'!GI96</f>
        <v>0</v>
      </c>
      <c r="AA96" s="36">
        <f>'Core Indicators'!GQ96</f>
        <v>1</v>
      </c>
      <c r="AB96" s="36">
        <f>'Core Indicators'!GY96</f>
        <v>0</v>
      </c>
      <c r="AC96" s="36">
        <f>'Core Indicators'!HG96</f>
        <v>0</v>
      </c>
      <c r="AD96" s="36">
        <f>'Core Indicators'!HO96</f>
        <v>0</v>
      </c>
      <c r="AE96" s="36">
        <f>'Core Indicators'!HW96</f>
        <v>1</v>
      </c>
      <c r="AF96" s="36">
        <f>'Core Indicators'!IE96</f>
        <v>3</v>
      </c>
      <c r="AG96" s="36">
        <f>'Core Indicators'!IM96</f>
        <v>1</v>
      </c>
    </row>
    <row r="97" spans="1:33" ht="20.149999999999999" customHeight="1" x14ac:dyDescent="0.35">
      <c r="A97" s="193" t="str">
        <f>'Core Indicators'!A:A</f>
        <v>Burundi and DRC refugees in Rwanda</v>
      </c>
      <c r="B97" s="193" t="str">
        <f>'Core Indicators'!B:B</f>
        <v>International displacement</v>
      </c>
      <c r="C97" s="193" t="str">
        <f>'Core Indicators'!C97</f>
        <v>RWA002</v>
      </c>
      <c r="D97" s="193" t="str">
        <f>'Core Indicators'!D97</f>
        <v>Rwanda</v>
      </c>
      <c r="E97" s="193" t="str">
        <f>'Core Indicators'!E97</f>
        <v>RWA</v>
      </c>
      <c r="F97" s="35">
        <f>'Core Indicators'!O97</f>
        <v>10646</v>
      </c>
      <c r="G97" s="35">
        <f>'Core Indicators'!W97</f>
        <v>4576000</v>
      </c>
      <c r="H97" s="35">
        <f>'Core Indicators'!AE97</f>
        <v>140000</v>
      </c>
      <c r="I97" s="35">
        <f>'Core Indicators'!AM97</f>
        <v>140000</v>
      </c>
      <c r="J97" s="35" t="str">
        <f>'Core Indicators'!AU97</f>
        <v>x</v>
      </c>
      <c r="K97" s="35" t="str">
        <f>'Core Indicators'!BC97</f>
        <v>x</v>
      </c>
      <c r="L97" s="35" t="str">
        <f>'Core Indicators'!BK97</f>
        <v>x</v>
      </c>
      <c r="M97" s="35">
        <f>'Core Indicators'!BS97</f>
        <v>0</v>
      </c>
      <c r="N97" s="35">
        <f>'Core Indicators'!CA97</f>
        <v>0</v>
      </c>
      <c r="O97" s="35" t="e">
        <f>'Core Indicators'!CI97</f>
        <v>#N/A</v>
      </c>
      <c r="P97" s="35">
        <f>'Core Indicators'!CQ97</f>
        <v>0</v>
      </c>
      <c r="Q97" s="35">
        <f>'Core Indicators'!DG97</f>
        <v>4436000</v>
      </c>
      <c r="R97" s="35">
        <f>'Core Indicators'!DO97</f>
        <v>0</v>
      </c>
      <c r="S97" s="35">
        <f>'Core Indicators'!DW97</f>
        <v>140000</v>
      </c>
      <c r="T97" s="35">
        <f>'Core Indicators'!EE97</f>
        <v>0</v>
      </c>
      <c r="U97" s="35">
        <f>'Core Indicators'!EM97</f>
        <v>0</v>
      </c>
      <c r="V97" s="35">
        <f>'Core Indicators'!FC97</f>
        <v>2</v>
      </c>
      <c r="W97" s="35">
        <f>'Core Indicators'!FK97</f>
        <v>0</v>
      </c>
      <c r="X97" s="35">
        <f>'Core Indicators'!FS97</f>
        <v>0</v>
      </c>
      <c r="Y97" s="35">
        <f>'Core Indicators'!GA97</f>
        <v>1</v>
      </c>
      <c r="Z97" s="35">
        <f>'Core Indicators'!GI97</f>
        <v>0</v>
      </c>
      <c r="AA97" s="35">
        <f>'Core Indicators'!GQ97</f>
        <v>0</v>
      </c>
      <c r="AB97" s="35">
        <f>'Core Indicators'!GY97</f>
        <v>0</v>
      </c>
      <c r="AC97" s="35">
        <f>'Core Indicators'!HG97</f>
        <v>0</v>
      </c>
      <c r="AD97" s="35">
        <f>'Core Indicators'!HO97</f>
        <v>0</v>
      </c>
      <c r="AE97" s="35">
        <f>'Core Indicators'!HW97</f>
        <v>0</v>
      </c>
      <c r="AF97" s="35">
        <f>'Core Indicators'!IE97</f>
        <v>0</v>
      </c>
      <c r="AG97" s="35">
        <f>'Core Indicators'!IM97</f>
        <v>3</v>
      </c>
    </row>
    <row r="98" spans="1:33" ht="20.149999999999999" customHeight="1" x14ac:dyDescent="0.35">
      <c r="A98" s="192" t="str">
        <f>'Core Indicators'!A:A</f>
        <v>Complex crisis in Sudan</v>
      </c>
      <c r="B98" s="192" t="str">
        <f>'Core Indicators'!B:B</f>
        <v>Multiple crises country</v>
      </c>
      <c r="C98" s="192" t="str">
        <f>'Core Indicators'!C98</f>
        <v>SDN001</v>
      </c>
      <c r="D98" s="192" t="str">
        <f>'Core Indicators'!D98</f>
        <v>Sudan</v>
      </c>
      <c r="E98" s="192" t="str">
        <f>'Core Indicators'!E98</f>
        <v>SDN</v>
      </c>
      <c r="F98" s="36">
        <f>'Core Indicators'!O98</f>
        <v>1840687</v>
      </c>
      <c r="G98" s="36">
        <f>'Core Indicators'!W98</f>
        <v>46800000</v>
      </c>
      <c r="H98" s="36">
        <f>'Core Indicators'!AE98</f>
        <v>30800000</v>
      </c>
      <c r="I98" s="36">
        <f>'Core Indicators'!AM98</f>
        <v>4836000</v>
      </c>
      <c r="J98" s="36" t="str">
        <f>'Core Indicators'!AU98</f>
        <v>x</v>
      </c>
      <c r="K98" s="36" t="str">
        <f>'Core Indicators'!BC98</f>
        <v>x</v>
      </c>
      <c r="L98" s="36">
        <f>'Core Indicators'!BK98</f>
        <v>1156</v>
      </c>
      <c r="M98" s="36" t="str">
        <f>'Core Indicators'!BS98</f>
        <v>x</v>
      </c>
      <c r="N98" s="36" t="str">
        <f>'Core Indicators'!CA98</f>
        <v>x</v>
      </c>
      <c r="O98" s="36" t="e">
        <f>'Core Indicators'!CI98</f>
        <v>#N/A</v>
      </c>
      <c r="P98" s="36" t="str">
        <f>'Core Indicators'!CQ98</f>
        <v>x</v>
      </c>
      <c r="Q98" s="36">
        <f>'Core Indicators'!DG98</f>
        <v>16000000</v>
      </c>
      <c r="R98" s="36">
        <f>'Core Indicators'!DO98</f>
        <v>17400000</v>
      </c>
      <c r="S98" s="36">
        <f>'Core Indicators'!DW98</f>
        <v>6100000</v>
      </c>
      <c r="T98" s="36">
        <f>'Core Indicators'!EE98</f>
        <v>6700000</v>
      </c>
      <c r="U98" s="36">
        <f>'Core Indicators'!EM98</f>
        <v>600000</v>
      </c>
      <c r="V98" s="36">
        <f>'Core Indicators'!FC98</f>
        <v>5</v>
      </c>
      <c r="W98" s="36" t="str">
        <f>'Core Indicators'!FK98</f>
        <v>x</v>
      </c>
      <c r="X98" s="36" t="str">
        <f>'Core Indicators'!FS98</f>
        <v>x</v>
      </c>
      <c r="Y98" s="36">
        <f>'Core Indicators'!GA98</f>
        <v>2</v>
      </c>
      <c r="Z98" s="36">
        <f>'Core Indicators'!GI98</f>
        <v>2</v>
      </c>
      <c r="AA98" s="36">
        <f>'Core Indicators'!GQ98</f>
        <v>1</v>
      </c>
      <c r="AB98" s="36">
        <f>'Core Indicators'!GY98</f>
        <v>1</v>
      </c>
      <c r="AC98" s="36">
        <f>'Core Indicators'!HG98</f>
        <v>1</v>
      </c>
      <c r="AD98" s="36">
        <f>'Core Indicators'!HO98</f>
        <v>2</v>
      </c>
      <c r="AE98" s="36">
        <f>'Core Indicators'!HW98</f>
        <v>3</v>
      </c>
      <c r="AF98" s="36">
        <f>'Core Indicators'!IE98</f>
        <v>1</v>
      </c>
      <c r="AG98" s="36">
        <f>'Core Indicators'!IM98</f>
        <v>3</v>
      </c>
    </row>
    <row r="99" spans="1:33" ht="20.149999999999999" customHeight="1" x14ac:dyDescent="0.35">
      <c r="A99" s="193" t="str">
        <f>'Core Indicators'!A:A</f>
        <v>Refugees in Sudan</v>
      </c>
      <c r="B99" s="193" t="str">
        <f>'Core Indicators'!B:B</f>
        <v>International displacement</v>
      </c>
      <c r="C99" s="193" t="str">
        <f>'Core Indicators'!C99</f>
        <v>SDN005</v>
      </c>
      <c r="D99" s="193" t="str">
        <f>'Core Indicators'!D99</f>
        <v>Sudan</v>
      </c>
      <c r="E99" s="193" t="str">
        <f>'Core Indicators'!E99</f>
        <v>SDN</v>
      </c>
      <c r="F99" s="35">
        <f>'Core Indicators'!O99</f>
        <v>89263</v>
      </c>
      <c r="G99" s="35">
        <f>'Core Indicators'!W99</f>
        <v>13007000</v>
      </c>
      <c r="H99" s="35">
        <f>'Core Indicators'!AE99</f>
        <v>13007000</v>
      </c>
      <c r="I99" s="35">
        <f>'Core Indicators'!AM99</f>
        <v>1048000</v>
      </c>
      <c r="J99" s="35" t="str">
        <f>'Core Indicators'!AU99</f>
        <v>x</v>
      </c>
      <c r="K99" s="35" t="str">
        <f>'Core Indicators'!BC99</f>
        <v>x</v>
      </c>
      <c r="L99" s="35">
        <f>'Core Indicators'!BK99</f>
        <v>62</v>
      </c>
      <c r="M99" s="35" t="str">
        <f>'Core Indicators'!BS99</f>
        <v>x</v>
      </c>
      <c r="N99" s="35" t="str">
        <f>'Core Indicators'!CA99</f>
        <v>x</v>
      </c>
      <c r="O99" s="35" t="e">
        <f>'Core Indicators'!CI99</f>
        <v>#N/A</v>
      </c>
      <c r="P99" s="35" t="str">
        <f>'Core Indicators'!CQ99</f>
        <v>x</v>
      </c>
      <c r="Q99" s="35">
        <f>'Core Indicators'!DG99</f>
        <v>0</v>
      </c>
      <c r="R99" s="35">
        <f>'Core Indicators'!DO99</f>
        <v>11959000</v>
      </c>
      <c r="S99" s="35">
        <f>'Core Indicators'!DW99</f>
        <v>1048000</v>
      </c>
      <c r="T99" s="35">
        <f>'Core Indicators'!EE99</f>
        <v>0</v>
      </c>
      <c r="U99" s="35">
        <f>'Core Indicators'!EM99</f>
        <v>0</v>
      </c>
      <c r="V99" s="35">
        <f>'Core Indicators'!FC99</f>
        <v>2</v>
      </c>
      <c r="W99" s="35" t="e">
        <f>'Core Indicators'!FK99</f>
        <v>#N/A</v>
      </c>
      <c r="X99" s="35" t="e">
        <f>'Core Indicators'!FS99</f>
        <v>#N/A</v>
      </c>
      <c r="Y99" s="35">
        <f>'Core Indicators'!GA99</f>
        <v>2</v>
      </c>
      <c r="Z99" s="35">
        <f>'Core Indicators'!GI99</f>
        <v>1</v>
      </c>
      <c r="AA99" s="35">
        <f>'Core Indicators'!GQ99</f>
        <v>0</v>
      </c>
      <c r="AB99" s="35">
        <f>'Core Indicators'!GY99</f>
        <v>0</v>
      </c>
      <c r="AC99" s="35">
        <f>'Core Indicators'!HG99</f>
        <v>0</v>
      </c>
      <c r="AD99" s="35">
        <f>'Core Indicators'!HO99</f>
        <v>1</v>
      </c>
      <c r="AE99" s="35">
        <f>'Core Indicators'!HW99</f>
        <v>0</v>
      </c>
      <c r="AF99" s="35">
        <f>'Core Indicators'!IE99</f>
        <v>1</v>
      </c>
      <c r="AG99" s="35">
        <f>'Core Indicators'!IM99</f>
        <v>2</v>
      </c>
    </row>
    <row r="100" spans="1:33" ht="20.149999999999999" customHeight="1" x14ac:dyDescent="0.35">
      <c r="A100" s="192" t="str">
        <f>'Core Indicators'!A:A</f>
        <v xml:space="preserve">Floods in Sudan </v>
      </c>
      <c r="B100" s="192" t="str">
        <f>'Core Indicators'!B:B</f>
        <v>Flood</v>
      </c>
      <c r="C100" s="192" t="str">
        <f>'Core Indicators'!C100</f>
        <v>SDN006</v>
      </c>
      <c r="D100" s="192" t="str">
        <f>'Core Indicators'!D100</f>
        <v>Sudan</v>
      </c>
      <c r="E100" s="192" t="str">
        <f>'Core Indicators'!E100</f>
        <v>SDN</v>
      </c>
      <c r="F100" s="36">
        <f>'Core Indicators'!O100</f>
        <v>1840687</v>
      </c>
      <c r="G100" s="36">
        <f>'Core Indicators'!W100</f>
        <v>46400000</v>
      </c>
      <c r="H100" s="36">
        <f>'Core Indicators'!AE100</f>
        <v>314000</v>
      </c>
      <c r="I100" s="36">
        <f>'Core Indicators'!AM100</f>
        <v>87000</v>
      </c>
      <c r="J100" s="36">
        <f>'Core Indicators'!AU100</f>
        <v>54</v>
      </c>
      <c r="K100" s="36" t="str">
        <f>'Core Indicators'!BC100</f>
        <v>x</v>
      </c>
      <c r="L100" s="36">
        <f>'Core Indicators'!BK100</f>
        <v>84</v>
      </c>
      <c r="M100" s="36">
        <f>'Core Indicators'!BS100</f>
        <v>83000</v>
      </c>
      <c r="N100" s="36">
        <f>'Core Indicators'!CA100</f>
        <v>93000</v>
      </c>
      <c r="O100" s="36" t="e">
        <f>'Core Indicators'!CI100</f>
        <v>#N/A</v>
      </c>
      <c r="P100" s="36" t="str">
        <f>'Core Indicators'!CQ100</f>
        <v>x</v>
      </c>
      <c r="Q100" s="36">
        <f>'Core Indicators'!DG100</f>
        <v>46086000</v>
      </c>
      <c r="R100" s="36">
        <f>'Core Indicators'!DO100</f>
        <v>227000</v>
      </c>
      <c r="S100" s="36">
        <f>'Core Indicators'!DW100</f>
        <v>87000</v>
      </c>
      <c r="T100" s="36">
        <f>'Core Indicators'!EE100</f>
        <v>0</v>
      </c>
      <c r="U100" s="36">
        <f>'Core Indicators'!EM100</f>
        <v>0</v>
      </c>
      <c r="V100" s="36">
        <f>'Core Indicators'!FC100</f>
        <v>3</v>
      </c>
      <c r="W100" s="36" t="str">
        <f>'Core Indicators'!FK100</f>
        <v>x</v>
      </c>
      <c r="X100" s="36" t="str">
        <f>'Core Indicators'!FS100</f>
        <v>x</v>
      </c>
      <c r="Y100" s="36">
        <f>'Core Indicators'!GA100</f>
        <v>1</v>
      </c>
      <c r="Z100" s="36">
        <f>'Core Indicators'!GI100</f>
        <v>1</v>
      </c>
      <c r="AA100" s="36">
        <f>'Core Indicators'!GQ100</f>
        <v>0</v>
      </c>
      <c r="AB100" s="36">
        <f>'Core Indicators'!GY100</f>
        <v>0</v>
      </c>
      <c r="AC100" s="36">
        <f>'Core Indicators'!HG100</f>
        <v>0</v>
      </c>
      <c r="AD100" s="36">
        <f>'Core Indicators'!HO100</f>
        <v>0</v>
      </c>
      <c r="AE100" s="36">
        <f>'Core Indicators'!HW100</f>
        <v>0</v>
      </c>
      <c r="AF100" s="36">
        <f>'Core Indicators'!IE100</f>
        <v>1</v>
      </c>
      <c r="AG100" s="36">
        <f>'Core Indicators'!IM100</f>
        <v>0</v>
      </c>
    </row>
    <row r="101" spans="1:33" ht="20.149999999999999" customHeight="1" x14ac:dyDescent="0.35">
      <c r="A101" s="193" t="str">
        <f>'Core Indicators'!A:A</f>
        <v>Refugees from Ethiopia</v>
      </c>
      <c r="B101" s="193" t="str">
        <f>'Core Indicators'!B:B</f>
        <v>International displacement</v>
      </c>
      <c r="C101" s="193" t="str">
        <f>'Core Indicators'!C101</f>
        <v>SDN007</v>
      </c>
      <c r="D101" s="193" t="str">
        <f>'Core Indicators'!D101</f>
        <v>Sudan</v>
      </c>
      <c r="E101" s="193" t="str">
        <f>'Core Indicators'!E101</f>
        <v>SDN</v>
      </c>
      <c r="F101" s="35">
        <f>'Core Indicators'!O101</f>
        <v>180000</v>
      </c>
      <c r="G101" s="35">
        <f>'Core Indicators'!W101</f>
        <v>13830000</v>
      </c>
      <c r="H101" s="35">
        <f>'Core Indicators'!AE101</f>
        <v>13830000</v>
      </c>
      <c r="I101" s="35">
        <f>'Core Indicators'!AM101</f>
        <v>71000</v>
      </c>
      <c r="J101" s="35" t="str">
        <f>'Core Indicators'!AU101</f>
        <v>x</v>
      </c>
      <c r="K101" s="35" t="str">
        <f>'Core Indicators'!BC101</f>
        <v>x</v>
      </c>
      <c r="L101" s="35">
        <f>'Core Indicators'!BK101</f>
        <v>0</v>
      </c>
      <c r="M101" s="35" t="str">
        <f>'Core Indicators'!BS101</f>
        <v>x</v>
      </c>
      <c r="N101" s="35" t="str">
        <f>'Core Indicators'!CA101</f>
        <v>x</v>
      </c>
      <c r="O101" s="35" t="e">
        <f>'Core Indicators'!CI101</f>
        <v>#N/A</v>
      </c>
      <c r="P101" s="35" t="str">
        <f>'Core Indicators'!CQ101</f>
        <v>x</v>
      </c>
      <c r="Q101" s="35">
        <f>'Core Indicators'!DG101</f>
        <v>0</v>
      </c>
      <c r="R101" s="35">
        <f>'Core Indicators'!DO101</f>
        <v>13759000</v>
      </c>
      <c r="S101" s="35">
        <f>'Core Indicators'!DW101</f>
        <v>71000</v>
      </c>
      <c r="T101" s="35">
        <f>'Core Indicators'!EE101</f>
        <v>0</v>
      </c>
      <c r="U101" s="35">
        <f>'Core Indicators'!EM101</f>
        <v>0</v>
      </c>
      <c r="V101" s="35">
        <f>'Core Indicators'!FC101</f>
        <v>2</v>
      </c>
      <c r="W101" s="35" t="str">
        <f>'Core Indicators'!FK101</f>
        <v>x</v>
      </c>
      <c r="X101" s="35" t="str">
        <f>'Core Indicators'!FS101</f>
        <v>x</v>
      </c>
      <c r="Y101" s="35">
        <f>'Core Indicators'!GA101</f>
        <v>2</v>
      </c>
      <c r="Z101" s="35">
        <f>'Core Indicators'!GI101</f>
        <v>1</v>
      </c>
      <c r="AA101" s="35">
        <f>'Core Indicators'!GQ101</f>
        <v>0</v>
      </c>
      <c r="AB101" s="35">
        <f>'Core Indicators'!GY101</f>
        <v>0</v>
      </c>
      <c r="AC101" s="35">
        <f>'Core Indicators'!HG101</f>
        <v>0</v>
      </c>
      <c r="AD101" s="35">
        <f>'Core Indicators'!HO101</f>
        <v>2</v>
      </c>
      <c r="AE101" s="35">
        <f>'Core Indicators'!HW101</f>
        <v>0</v>
      </c>
      <c r="AF101" s="35">
        <f>'Core Indicators'!IE101</f>
        <v>1</v>
      </c>
      <c r="AG101" s="35">
        <f>'Core Indicators'!IM101</f>
        <v>1</v>
      </c>
    </row>
    <row r="102" spans="1:33" ht="20.149999999999999" customHeight="1" x14ac:dyDescent="0.35">
      <c r="A102" s="192" t="str">
        <f>'Core Indicators'!A:A</f>
        <v>Violence West-Darfur</v>
      </c>
      <c r="B102" s="192" t="str">
        <f>'Core Indicators'!B:B</f>
        <v>Other type of violence</v>
      </c>
      <c r="C102" s="192" t="str">
        <f>'Core Indicators'!C102</f>
        <v>SDN008</v>
      </c>
      <c r="D102" s="192" t="str">
        <f>'Core Indicators'!D102</f>
        <v>Sudan</v>
      </c>
      <c r="E102" s="192" t="str">
        <f>'Core Indicators'!E102</f>
        <v>SDN</v>
      </c>
      <c r="F102" s="36">
        <f>'Core Indicators'!O102</f>
        <v>79460</v>
      </c>
      <c r="G102" s="36">
        <f>'Core Indicators'!W102</f>
        <v>1838000</v>
      </c>
      <c r="H102" s="36">
        <f>'Core Indicators'!AE102</f>
        <v>1017000</v>
      </c>
      <c r="I102" s="36">
        <f>'Core Indicators'!AM102</f>
        <v>337000</v>
      </c>
      <c r="J102" s="36">
        <f>'Core Indicators'!AU102</f>
        <v>0</v>
      </c>
      <c r="K102" s="36">
        <f>'Core Indicators'!BC102</f>
        <v>0</v>
      </c>
      <c r="L102" s="36">
        <f>'Core Indicators'!BK102</f>
        <v>156</v>
      </c>
      <c r="M102" s="36">
        <f>'Core Indicators'!BS102</f>
        <v>55</v>
      </c>
      <c r="N102" s="36">
        <f>'Core Indicators'!CA102</f>
        <v>0</v>
      </c>
      <c r="O102" s="36" t="e">
        <f>'Core Indicators'!CI102</f>
        <v>#N/A</v>
      </c>
      <c r="P102" s="36">
        <f>'Core Indicators'!CQ102</f>
        <v>0</v>
      </c>
      <c r="Q102" s="36">
        <f>'Core Indicators'!DG102</f>
        <v>821000</v>
      </c>
      <c r="R102" s="36">
        <f>'Core Indicators'!DO102</f>
        <v>423000</v>
      </c>
      <c r="S102" s="36">
        <f>'Core Indicators'!DW102</f>
        <v>594000</v>
      </c>
      <c r="T102" s="36">
        <f>'Core Indicators'!EE102</f>
        <v>0</v>
      </c>
      <c r="U102" s="36">
        <f>'Core Indicators'!EM102</f>
        <v>0</v>
      </c>
      <c r="V102" s="36">
        <f>'Core Indicators'!FC102</f>
        <v>2</v>
      </c>
      <c r="W102" s="36">
        <f>'Core Indicators'!FK102</f>
        <v>0</v>
      </c>
      <c r="X102" s="36">
        <f>'Core Indicators'!FS102</f>
        <v>0</v>
      </c>
      <c r="Y102" s="36">
        <f>'Core Indicators'!GA102</f>
        <v>2</v>
      </c>
      <c r="Z102" s="36">
        <f>'Core Indicators'!GI102</f>
        <v>2</v>
      </c>
      <c r="AA102" s="36">
        <f>'Core Indicators'!GQ102</f>
        <v>1</v>
      </c>
      <c r="AB102" s="36">
        <f>'Core Indicators'!GY102</f>
        <v>1</v>
      </c>
      <c r="AC102" s="36">
        <f>'Core Indicators'!HG102</f>
        <v>1</v>
      </c>
      <c r="AD102" s="36">
        <f>'Core Indicators'!HO102</f>
        <v>2</v>
      </c>
      <c r="AE102" s="36">
        <f>'Core Indicators'!HW102</f>
        <v>3</v>
      </c>
      <c r="AF102" s="36">
        <f>'Core Indicators'!IE102</f>
        <v>1</v>
      </c>
      <c r="AG102" s="36">
        <f>'Core Indicators'!IM102</f>
        <v>1</v>
      </c>
    </row>
    <row r="103" spans="1:33" ht="20.149999999999999" customHeight="1" x14ac:dyDescent="0.35">
      <c r="A103" s="193" t="str">
        <f>'Core Indicators'!A:A</f>
        <v>Drought in Senegal</v>
      </c>
      <c r="B103" s="193" t="str">
        <f>'Core Indicators'!B:B</f>
        <v>Drought</v>
      </c>
      <c r="C103" s="193" t="str">
        <f>'Core Indicators'!C103</f>
        <v>SEN002</v>
      </c>
      <c r="D103" s="193" t="str">
        <f>'Core Indicators'!D103</f>
        <v>Senegal</v>
      </c>
      <c r="E103" s="193" t="str">
        <f>'Core Indicators'!E103</f>
        <v>SEN</v>
      </c>
      <c r="F103" s="35">
        <f>'Core Indicators'!O103</f>
        <v>192530</v>
      </c>
      <c r="G103" s="35">
        <f>'Core Indicators'!W103</f>
        <v>16709000</v>
      </c>
      <c r="H103" s="35">
        <f>'Core Indicators'!AE103</f>
        <v>3188000</v>
      </c>
      <c r="I103" s="35" t="str">
        <f>'Core Indicators'!AM103</f>
        <v>x</v>
      </c>
      <c r="J103" s="35">
        <f>'Core Indicators'!AU103</f>
        <v>0</v>
      </c>
      <c r="K103" s="35">
        <f>'Core Indicators'!BC103</f>
        <v>0</v>
      </c>
      <c r="L103" s="35">
        <f>'Core Indicators'!BK103</f>
        <v>0</v>
      </c>
      <c r="M103" s="35">
        <f>'Core Indicators'!BS103</f>
        <v>0</v>
      </c>
      <c r="N103" s="35">
        <f>'Core Indicators'!CA103</f>
        <v>0</v>
      </c>
      <c r="O103" s="35" t="e">
        <f>'Core Indicators'!CI103</f>
        <v>#N/A</v>
      </c>
      <c r="P103" s="35" t="str">
        <f>'Core Indicators'!CQ103</f>
        <v>x</v>
      </c>
      <c r="Q103" s="35">
        <f>'Core Indicators'!DG103</f>
        <v>13521000</v>
      </c>
      <c r="R103" s="35">
        <f>'Core Indicators'!DO103</f>
        <v>2676000</v>
      </c>
      <c r="S103" s="35">
        <f>'Core Indicators'!DW103</f>
        <v>498000</v>
      </c>
      <c r="T103" s="35">
        <f>'Core Indicators'!EE103</f>
        <v>13000</v>
      </c>
      <c r="U103" s="35">
        <f>'Core Indicators'!EM103</f>
        <v>0</v>
      </c>
      <c r="V103" s="35">
        <f>'Core Indicators'!FC103</f>
        <v>4</v>
      </c>
      <c r="W103" s="35">
        <f>'Core Indicators'!FK103</f>
        <v>0</v>
      </c>
      <c r="X103" s="35">
        <f>'Core Indicators'!FS103</f>
        <v>0</v>
      </c>
      <c r="Y103" s="35">
        <f>'Core Indicators'!GA103</f>
        <v>1</v>
      </c>
      <c r="Z103" s="35">
        <f>'Core Indicators'!GI103</f>
        <v>0</v>
      </c>
      <c r="AA103" s="35">
        <f>'Core Indicators'!GQ103</f>
        <v>0</v>
      </c>
      <c r="AB103" s="35">
        <f>'Core Indicators'!GY103</f>
        <v>0</v>
      </c>
      <c r="AC103" s="35">
        <f>'Core Indicators'!HG103</f>
        <v>0</v>
      </c>
      <c r="AD103" s="35">
        <f>'Core Indicators'!HO103</f>
        <v>2</v>
      </c>
      <c r="AE103" s="35">
        <f>'Core Indicators'!HW103</f>
        <v>0</v>
      </c>
      <c r="AF103" s="35">
        <f>'Core Indicators'!IE103</f>
        <v>1</v>
      </c>
      <c r="AG103" s="35">
        <f>'Core Indicators'!IM103</f>
        <v>0</v>
      </c>
    </row>
    <row r="104" spans="1:33" ht="20.149999999999999" customHeight="1" x14ac:dyDescent="0.35">
      <c r="A104" s="192" t="str">
        <f>'Core Indicators'!A:A</f>
        <v>Complex crisis in El Salvador</v>
      </c>
      <c r="B104" s="192" t="str">
        <f>'Core Indicators'!B:B</f>
        <v>Complex crisis</v>
      </c>
      <c r="C104" s="192" t="str">
        <f>'Core Indicators'!C104</f>
        <v>SLV001</v>
      </c>
      <c r="D104" s="192" t="str">
        <f>'Core Indicators'!D104</f>
        <v>El Salvador</v>
      </c>
      <c r="E104" s="192" t="str">
        <f>'Core Indicators'!E104</f>
        <v>SLV</v>
      </c>
      <c r="F104" s="36">
        <f>'Core Indicators'!O104</f>
        <v>20700</v>
      </c>
      <c r="G104" s="36">
        <f>'Core Indicators'!W104</f>
        <v>6700000</v>
      </c>
      <c r="H104" s="36">
        <f>'Core Indicators'!AE104</f>
        <v>3200000</v>
      </c>
      <c r="I104" s="36">
        <f>'Core Indicators'!AM104</f>
        <v>13000</v>
      </c>
      <c r="J104" s="36" t="str">
        <f>'Core Indicators'!AU104</f>
        <v>x</v>
      </c>
      <c r="K104" s="36" t="str">
        <f>'Core Indicators'!BC104</f>
        <v>x</v>
      </c>
      <c r="L104" s="36">
        <f>'Core Indicators'!BK104</f>
        <v>936</v>
      </c>
      <c r="M104" s="36" t="str">
        <f>'Core Indicators'!BS104</f>
        <v>x</v>
      </c>
      <c r="N104" s="36" t="str">
        <f>'Core Indicators'!CA104</f>
        <v>x</v>
      </c>
      <c r="O104" s="36" t="e">
        <f>'Core Indicators'!CI104</f>
        <v>#N/A</v>
      </c>
      <c r="P104" s="36" t="str">
        <f>'Core Indicators'!CQ104</f>
        <v>x</v>
      </c>
      <c r="Q104" s="36">
        <f>'Core Indicators'!DG104</f>
        <v>3500000</v>
      </c>
      <c r="R104" s="36">
        <f>'Core Indicators'!DO104</f>
        <v>1500000</v>
      </c>
      <c r="S104" s="36">
        <f>'Core Indicators'!DW104</f>
        <v>1400000</v>
      </c>
      <c r="T104" s="36">
        <f>'Core Indicators'!EE104</f>
        <v>300000</v>
      </c>
      <c r="U104" s="36">
        <f>'Core Indicators'!EM104</f>
        <v>0</v>
      </c>
      <c r="V104" s="36">
        <f>'Core Indicators'!FC104</f>
        <v>3</v>
      </c>
      <c r="W104" s="36" t="str">
        <f>'Core Indicators'!FK104</f>
        <v>x</v>
      </c>
      <c r="X104" s="36" t="str">
        <f>'Core Indicators'!FS104</f>
        <v>x</v>
      </c>
      <c r="Y104" s="36">
        <f>'Core Indicators'!GA104</f>
        <v>0</v>
      </c>
      <c r="Z104" s="36">
        <f>'Core Indicators'!GI104</f>
        <v>3</v>
      </c>
      <c r="AA104" s="36">
        <f>'Core Indicators'!GQ104</f>
        <v>1</v>
      </c>
      <c r="AB104" s="36">
        <f>'Core Indicators'!GY104</f>
        <v>0</v>
      </c>
      <c r="AC104" s="36">
        <f>'Core Indicators'!HG104</f>
        <v>0</v>
      </c>
      <c r="AD104" s="36">
        <f>'Core Indicators'!HO104</f>
        <v>2</v>
      </c>
      <c r="AE104" s="36">
        <f>'Core Indicators'!HW104</f>
        <v>3</v>
      </c>
      <c r="AF104" s="36">
        <f>'Core Indicators'!IE104</f>
        <v>0</v>
      </c>
      <c r="AG104" s="36">
        <f>'Core Indicators'!IM104</f>
        <v>1</v>
      </c>
    </row>
    <row r="105" spans="1:33" ht="20.149999999999999" customHeight="1" x14ac:dyDescent="0.35">
      <c r="A105" s="193" t="str">
        <f>'Core Indicators'!A:A</f>
        <v>Complex crisis in Somalia</v>
      </c>
      <c r="B105" s="193" t="str">
        <f>'Core Indicators'!B:B</f>
        <v>Complex crisis</v>
      </c>
      <c r="C105" s="193" t="str">
        <f>'Core Indicators'!C105</f>
        <v>SOM001</v>
      </c>
      <c r="D105" s="193" t="str">
        <f>'Core Indicators'!D105</f>
        <v>Somalia</v>
      </c>
      <c r="E105" s="193" t="str">
        <f>'Core Indicators'!E105</f>
        <v>SOM</v>
      </c>
      <c r="F105" s="35">
        <f>'Core Indicators'!O105</f>
        <v>627340</v>
      </c>
      <c r="G105" s="35">
        <f>'Core Indicators'!W105</f>
        <v>15755000</v>
      </c>
      <c r="H105" s="35">
        <f>'Core Indicators'!AE105</f>
        <v>15736000</v>
      </c>
      <c r="I105" s="35">
        <f>'Core Indicators'!AM105</f>
        <v>3732000</v>
      </c>
      <c r="J105" s="35" t="str">
        <f>'Core Indicators'!AU105</f>
        <v>x</v>
      </c>
      <c r="K105" s="35" t="str">
        <f>'Core Indicators'!BC105</f>
        <v>x</v>
      </c>
      <c r="L105" s="35">
        <f>'Core Indicators'!BK105</f>
        <v>1835</v>
      </c>
      <c r="M105" s="35" t="str">
        <f>'Core Indicators'!BS105</f>
        <v>x</v>
      </c>
      <c r="N105" s="35" t="str">
        <f>'Core Indicators'!CA105</f>
        <v>x</v>
      </c>
      <c r="O105" s="35" t="e">
        <f>'Core Indicators'!CI105</f>
        <v>#N/A</v>
      </c>
      <c r="P105" s="35" t="str">
        <f>'Core Indicators'!CQ105</f>
        <v>x</v>
      </c>
      <c r="Q105" s="35">
        <f>'Core Indicators'!DG105</f>
        <v>19000</v>
      </c>
      <c r="R105" s="35">
        <f>'Core Indicators'!DO105</f>
        <v>8000000</v>
      </c>
      <c r="S105" s="35">
        <f>'Core Indicators'!DW105</f>
        <v>7700000</v>
      </c>
      <c r="T105" s="35">
        <f>'Core Indicators'!EE105</f>
        <v>36000</v>
      </c>
      <c r="U105" s="35">
        <f>'Core Indicators'!EM105</f>
        <v>0</v>
      </c>
      <c r="V105" s="35">
        <f>'Core Indicators'!FC105</f>
        <v>5</v>
      </c>
      <c r="W105" s="35" t="str">
        <f>'Core Indicators'!FK105</f>
        <v>x</v>
      </c>
      <c r="X105" s="35" t="str">
        <f>'Core Indicators'!FS105</f>
        <v>x</v>
      </c>
      <c r="Y105" s="35">
        <f>'Core Indicators'!GA105</f>
        <v>1</v>
      </c>
      <c r="Z105" s="35">
        <f>'Core Indicators'!GI105</f>
        <v>3</v>
      </c>
      <c r="AA105" s="35">
        <f>'Core Indicators'!GQ105</f>
        <v>3</v>
      </c>
      <c r="AB105" s="35">
        <f>'Core Indicators'!GY105</f>
        <v>2</v>
      </c>
      <c r="AC105" s="35">
        <f>'Core Indicators'!HG105</f>
        <v>2</v>
      </c>
      <c r="AD105" s="35">
        <f>'Core Indicators'!HO105</f>
        <v>3</v>
      </c>
      <c r="AE105" s="35">
        <f>'Core Indicators'!HW105</f>
        <v>3</v>
      </c>
      <c r="AF105" s="35">
        <f>'Core Indicators'!IE105</f>
        <v>2</v>
      </c>
      <c r="AG105" s="35">
        <f>'Core Indicators'!IM105</f>
        <v>3</v>
      </c>
    </row>
    <row r="106" spans="1:33" ht="20.149999999999999" customHeight="1" x14ac:dyDescent="0.35">
      <c r="A106" s="192" t="str">
        <f>'Core Indicators'!A:A</f>
        <v>Mixed Migration Flows in Somalia</v>
      </c>
      <c r="B106" s="192" t="str">
        <f>'Core Indicators'!B:B</f>
        <v>International displacement</v>
      </c>
      <c r="C106" s="192" t="str">
        <f>'Core Indicators'!C106</f>
        <v>SOM002</v>
      </c>
      <c r="D106" s="192" t="str">
        <f>'Core Indicators'!D106</f>
        <v>Somalia</v>
      </c>
      <c r="E106" s="192" t="str">
        <f>'Core Indicators'!E106</f>
        <v>SOM</v>
      </c>
      <c r="F106" s="36">
        <f>'Core Indicators'!O106</f>
        <v>28836</v>
      </c>
      <c r="G106" s="36">
        <f>'Core Indicators'!W106</f>
        <v>1322000</v>
      </c>
      <c r="H106" s="36">
        <f>'Core Indicators'!AE106</f>
        <v>25000</v>
      </c>
      <c r="I106" s="36">
        <f>'Core Indicators'!AM106</f>
        <v>25000</v>
      </c>
      <c r="J106" s="36" t="str">
        <f>'Core Indicators'!AU106</f>
        <v>x</v>
      </c>
      <c r="K106" s="36" t="str">
        <f>'Core Indicators'!BC106</f>
        <v>x</v>
      </c>
      <c r="L106" s="36">
        <f>'Core Indicators'!BK106</f>
        <v>91</v>
      </c>
      <c r="M106" s="36">
        <f>'Core Indicators'!BS106</f>
        <v>0</v>
      </c>
      <c r="N106" s="36">
        <f>'Core Indicators'!CA106</f>
        <v>0</v>
      </c>
      <c r="O106" s="36" t="e">
        <f>'Core Indicators'!CI106</f>
        <v>#N/A</v>
      </c>
      <c r="P106" s="36">
        <f>'Core Indicators'!CQ106</f>
        <v>0</v>
      </c>
      <c r="Q106" s="36">
        <f>'Core Indicators'!DG106</f>
        <v>1296000</v>
      </c>
      <c r="R106" s="36">
        <f>'Core Indicators'!DO106</f>
        <v>0</v>
      </c>
      <c r="S106" s="36">
        <f>'Core Indicators'!DW106</f>
        <v>0</v>
      </c>
      <c r="T106" s="36">
        <f>'Core Indicators'!EE106</f>
        <v>25000</v>
      </c>
      <c r="U106" s="36">
        <f>'Core Indicators'!EM106</f>
        <v>0</v>
      </c>
      <c r="V106" s="36">
        <f>'Core Indicators'!FC106</f>
        <v>1</v>
      </c>
      <c r="W106" s="36" t="str">
        <f>'Core Indicators'!FK106</f>
        <v>x</v>
      </c>
      <c r="X106" s="36" t="str">
        <f>'Core Indicators'!FS106</f>
        <v>x</v>
      </c>
      <c r="Y106" s="36">
        <f>'Core Indicators'!GA106</f>
        <v>1</v>
      </c>
      <c r="Z106" s="36">
        <f>'Core Indicators'!GI106</f>
        <v>3</v>
      </c>
      <c r="AA106" s="36">
        <f>'Core Indicators'!GQ106</f>
        <v>3</v>
      </c>
      <c r="AB106" s="36">
        <f>'Core Indicators'!GY106</f>
        <v>2</v>
      </c>
      <c r="AC106" s="36">
        <f>'Core Indicators'!HG106</f>
        <v>2</v>
      </c>
      <c r="AD106" s="36">
        <f>'Core Indicators'!HO106</f>
        <v>3</v>
      </c>
      <c r="AE106" s="36">
        <f>'Core Indicators'!HW106</f>
        <v>3</v>
      </c>
      <c r="AF106" s="36">
        <f>'Core Indicators'!IE106</f>
        <v>2</v>
      </c>
      <c r="AG106" s="36">
        <f>'Core Indicators'!IM106</f>
        <v>3</v>
      </c>
    </row>
    <row r="107" spans="1:33" ht="20.149999999999999" customHeight="1" x14ac:dyDescent="0.35">
      <c r="A107" s="193" t="str">
        <f>'Core Indicators'!A:A</f>
        <v>Drought in Somalia</v>
      </c>
      <c r="B107" s="193" t="str">
        <f>'Core Indicators'!B:B</f>
        <v>Drought</v>
      </c>
      <c r="C107" s="193" t="str">
        <f>'Core Indicators'!C107</f>
        <v>SOM005</v>
      </c>
      <c r="D107" s="193" t="str">
        <f>'Core Indicators'!D107</f>
        <v>Somalia</v>
      </c>
      <c r="E107" s="193" t="str">
        <f>'Core Indicators'!E107</f>
        <v>SOM</v>
      </c>
      <c r="F107" s="35">
        <f>'Core Indicators'!O107</f>
        <v>501872</v>
      </c>
      <c r="G107" s="35">
        <f>'Core Indicators'!W107</f>
        <v>14754000</v>
      </c>
      <c r="H107" s="35">
        <f>'Core Indicators'!AE107</f>
        <v>2600000</v>
      </c>
      <c r="I107" s="35">
        <f>'Core Indicators'!AM107</f>
        <v>113000</v>
      </c>
      <c r="J107" s="35">
        <f>'Core Indicators'!AU107</f>
        <v>0</v>
      </c>
      <c r="K107" s="35">
        <f>'Core Indicators'!BC107</f>
        <v>0</v>
      </c>
      <c r="L107" s="35">
        <f>'Core Indicators'!BK107</f>
        <v>0</v>
      </c>
      <c r="M107" s="35">
        <f>'Core Indicators'!BS107</f>
        <v>0</v>
      </c>
      <c r="N107" s="35">
        <f>'Core Indicators'!CA107</f>
        <v>0</v>
      </c>
      <c r="O107" s="35" t="e">
        <f>'Core Indicators'!CI107</f>
        <v>#N/A</v>
      </c>
      <c r="P107" s="35">
        <f>'Core Indicators'!CQ107</f>
        <v>0</v>
      </c>
      <c r="Q107" s="35">
        <f>'Core Indicators'!DG107</f>
        <v>12154000</v>
      </c>
      <c r="R107" s="35">
        <f>'Core Indicators'!DO107</f>
        <v>0</v>
      </c>
      <c r="S107" s="35">
        <f>'Core Indicators'!DW107</f>
        <v>2487000</v>
      </c>
      <c r="T107" s="35">
        <f>'Core Indicators'!EE107</f>
        <v>113000</v>
      </c>
      <c r="U107" s="35">
        <f>'Core Indicators'!EM107</f>
        <v>0</v>
      </c>
      <c r="V107" s="35">
        <f>'Core Indicators'!FC107</f>
        <v>5</v>
      </c>
      <c r="W107" s="35" t="e">
        <f>'Core Indicators'!FK107</f>
        <v>#N/A</v>
      </c>
      <c r="X107" s="35" t="e">
        <f>'Core Indicators'!FS107</f>
        <v>#N/A</v>
      </c>
      <c r="Y107" s="35">
        <f>'Core Indicators'!GA107</f>
        <v>0</v>
      </c>
      <c r="Z107" s="35">
        <f>'Core Indicators'!GI107</f>
        <v>3</v>
      </c>
      <c r="AA107" s="35">
        <f>'Core Indicators'!GQ107</f>
        <v>3</v>
      </c>
      <c r="AB107" s="35">
        <f>'Core Indicators'!GY107</f>
        <v>3</v>
      </c>
      <c r="AC107" s="35">
        <f>'Core Indicators'!HG107</f>
        <v>0</v>
      </c>
      <c r="AD107" s="35">
        <f>'Core Indicators'!HO107</f>
        <v>2</v>
      </c>
      <c r="AE107" s="35">
        <f>'Core Indicators'!HW107</f>
        <v>3</v>
      </c>
      <c r="AF107" s="35">
        <f>'Core Indicators'!IE107</f>
        <v>1</v>
      </c>
      <c r="AG107" s="35">
        <f>'Core Indicators'!IM107</f>
        <v>2</v>
      </c>
    </row>
    <row r="108" spans="1:33" ht="20.149999999999999" customHeight="1" x14ac:dyDescent="0.35">
      <c r="A108" s="192" t="str">
        <f>'Core Indicators'!A:A</f>
        <v>Complex crisis in South Sudan</v>
      </c>
      <c r="B108" s="192" t="str">
        <f>'Core Indicators'!B:B</f>
        <v>Complex crisis</v>
      </c>
      <c r="C108" s="192" t="str">
        <f>'Core Indicators'!C108</f>
        <v>SSD001</v>
      </c>
      <c r="D108" s="192" t="str">
        <f>'Core Indicators'!D108</f>
        <v>South Sudan</v>
      </c>
      <c r="E108" s="192" t="str">
        <f>'Core Indicators'!E108</f>
        <v>SSD</v>
      </c>
      <c r="F108" s="36">
        <f>'Core Indicators'!O108</f>
        <v>644000</v>
      </c>
      <c r="G108" s="36">
        <f>'Core Indicators'!W108</f>
        <v>11685000</v>
      </c>
      <c r="H108" s="36">
        <f>'Core Indicators'!AE108</f>
        <v>11685000</v>
      </c>
      <c r="I108" s="36">
        <f>'Core Indicators'!AM108</f>
        <v>4437000</v>
      </c>
      <c r="J108" s="36" t="str">
        <f>'Core Indicators'!AU108</f>
        <v>x</v>
      </c>
      <c r="K108" s="36">
        <f>'Core Indicators'!BC108</f>
        <v>600000</v>
      </c>
      <c r="L108" s="36">
        <f>'Core Indicators'!BK108</f>
        <v>1127</v>
      </c>
      <c r="M108" s="36" t="str">
        <f>'Core Indicators'!BS108</f>
        <v>x</v>
      </c>
      <c r="N108" s="36" t="str">
        <f>'Core Indicators'!CA108</f>
        <v>x</v>
      </c>
      <c r="O108" s="36" t="e">
        <f>'Core Indicators'!CI108</f>
        <v>#N/A</v>
      </c>
      <c r="P108" s="36">
        <f>'Core Indicators'!CQ108</f>
        <v>14369</v>
      </c>
      <c r="Q108" s="36">
        <f>'Core Indicators'!DG108</f>
        <v>0</v>
      </c>
      <c r="R108" s="36">
        <f>'Core Indicators'!DO108</f>
        <v>3400000</v>
      </c>
      <c r="S108" s="36">
        <f>'Core Indicators'!DW108</f>
        <v>4471000</v>
      </c>
      <c r="T108" s="36">
        <f>'Core Indicators'!EE108</f>
        <v>3829000</v>
      </c>
      <c r="U108" s="36">
        <f>'Core Indicators'!EM108</f>
        <v>0</v>
      </c>
      <c r="V108" s="36">
        <f>'Core Indicators'!FC108</f>
        <v>5</v>
      </c>
      <c r="W108" s="36" t="str">
        <f>'Core Indicators'!FK108</f>
        <v>x</v>
      </c>
      <c r="X108" s="36">
        <f>'Core Indicators'!FS108</f>
        <v>1500000</v>
      </c>
      <c r="Y108" s="36">
        <f>'Core Indicators'!GA108</f>
        <v>1</v>
      </c>
      <c r="Z108" s="36">
        <f>'Core Indicators'!GI108</f>
        <v>3</v>
      </c>
      <c r="AA108" s="36">
        <f>'Core Indicators'!GQ108</f>
        <v>3</v>
      </c>
      <c r="AB108" s="36">
        <f>'Core Indicators'!GY108</f>
        <v>3</v>
      </c>
      <c r="AC108" s="36">
        <f>'Core Indicators'!HG108</f>
        <v>0</v>
      </c>
      <c r="AD108" s="36">
        <f>'Core Indicators'!HO108</f>
        <v>2</v>
      </c>
      <c r="AE108" s="36">
        <f>'Core Indicators'!HW108</f>
        <v>3</v>
      </c>
      <c r="AF108" s="36">
        <f>'Core Indicators'!IE108</f>
        <v>3</v>
      </c>
      <c r="AG108" s="36">
        <f>'Core Indicators'!IM108</f>
        <v>2</v>
      </c>
    </row>
    <row r="109" spans="1:33" ht="20.149999999999999" customHeight="1" x14ac:dyDescent="0.35">
      <c r="A109" s="193" t="str">
        <f>'Core Indicators'!A:A</f>
        <v>Food Security Crisis in Eswatini</v>
      </c>
      <c r="B109" s="193" t="str">
        <f>'Core Indicators'!B:B</f>
        <v>Food Security</v>
      </c>
      <c r="C109" s="193" t="str">
        <f>'Core Indicators'!C109</f>
        <v>SWZ001</v>
      </c>
      <c r="D109" s="193" t="str">
        <f>'Core Indicators'!D109</f>
        <v>Eswatini</v>
      </c>
      <c r="E109" s="193" t="str">
        <f>'Core Indicators'!E109</f>
        <v>SWZ</v>
      </c>
      <c r="F109" s="35">
        <f>'Core Indicators'!O109</f>
        <v>17364</v>
      </c>
      <c r="G109" s="35">
        <f>'Core Indicators'!W109</f>
        <v>1172000</v>
      </c>
      <c r="H109" s="35">
        <f>'Core Indicators'!AE109</f>
        <v>677000</v>
      </c>
      <c r="I109" s="35">
        <f>'Core Indicators'!AM109</f>
        <v>0</v>
      </c>
      <c r="J109" s="35">
        <f>'Core Indicators'!AU109</f>
        <v>0</v>
      </c>
      <c r="K109" s="35">
        <f>'Core Indicators'!BC109</f>
        <v>0</v>
      </c>
      <c r="L109" s="35">
        <f>'Core Indicators'!BK109</f>
        <v>0</v>
      </c>
      <c r="M109" s="35" t="e">
        <f>'Core Indicators'!BS109</f>
        <v>#N/A</v>
      </c>
      <c r="N109" s="35" t="e">
        <f>'Core Indicators'!CA109</f>
        <v>#N/A</v>
      </c>
      <c r="O109" s="35" t="e">
        <f>'Core Indicators'!CI109</f>
        <v>#N/A</v>
      </c>
      <c r="P109" s="35" t="e">
        <f>'Core Indicators'!CQ109</f>
        <v>#N/A</v>
      </c>
      <c r="Q109" s="35">
        <f>'Core Indicators'!DG109</f>
        <v>495000</v>
      </c>
      <c r="R109" s="35">
        <f>'Core Indicators'!DO109</f>
        <v>360000</v>
      </c>
      <c r="S109" s="35">
        <f>'Core Indicators'!DW109</f>
        <v>267000</v>
      </c>
      <c r="T109" s="35">
        <f>'Core Indicators'!EE109</f>
        <v>50000</v>
      </c>
      <c r="U109" s="35">
        <f>'Core Indicators'!EM109</f>
        <v>0</v>
      </c>
      <c r="V109" s="35">
        <f>'Core Indicators'!FC109</f>
        <v>1</v>
      </c>
      <c r="W109" s="35" t="e">
        <f>'Core Indicators'!FK109</f>
        <v>#N/A</v>
      </c>
      <c r="X109" s="35" t="e">
        <f>'Core Indicators'!FS109</f>
        <v>#N/A</v>
      </c>
      <c r="Y109" s="35">
        <f>'Core Indicators'!GA109</f>
        <v>0</v>
      </c>
      <c r="Z109" s="35">
        <f>'Core Indicators'!GI109</f>
        <v>0</v>
      </c>
      <c r="AA109" s="35">
        <f>'Core Indicators'!GQ109</f>
        <v>0</v>
      </c>
      <c r="AB109" s="35">
        <f>'Core Indicators'!GY109</f>
        <v>0</v>
      </c>
      <c r="AC109" s="35">
        <f>'Core Indicators'!HG109</f>
        <v>0</v>
      </c>
      <c r="AD109" s="35">
        <f>'Core Indicators'!HO109</f>
        <v>2</v>
      </c>
      <c r="AE109" s="35">
        <f>'Core Indicators'!HW109</f>
        <v>0</v>
      </c>
      <c r="AF109" s="35">
        <f>'Core Indicators'!IE109</f>
        <v>0</v>
      </c>
      <c r="AG109" s="35">
        <f>'Core Indicators'!IM109</f>
        <v>1</v>
      </c>
    </row>
    <row r="110" spans="1:33" ht="20.149999999999999" customHeight="1" x14ac:dyDescent="0.35">
      <c r="A110" s="192" t="str">
        <f>'Core Indicators'!A:A</f>
        <v>Syrian conflict</v>
      </c>
      <c r="B110" s="192" t="str">
        <f>'Core Indicators'!B:B</f>
        <v>Complex crisis</v>
      </c>
      <c r="C110" s="192" t="str">
        <f>'Core Indicators'!C110</f>
        <v>SYR001</v>
      </c>
      <c r="D110" s="192" t="str">
        <f>'Core Indicators'!D110</f>
        <v>Syria</v>
      </c>
      <c r="E110" s="192" t="str">
        <f>'Core Indicators'!E110</f>
        <v>SYR</v>
      </c>
      <c r="F110" s="36">
        <f>'Core Indicators'!O110</f>
        <v>185180</v>
      </c>
      <c r="G110" s="36">
        <f>'Core Indicators'!W110</f>
        <v>17500000</v>
      </c>
      <c r="H110" s="36">
        <f>'Core Indicators'!AE110</f>
        <v>17500000</v>
      </c>
      <c r="I110" s="36">
        <f>'Core Indicators'!AM110</f>
        <v>15509000</v>
      </c>
      <c r="J110" s="36" t="str">
        <f>'Core Indicators'!AU110</f>
        <v>x</v>
      </c>
      <c r="K110" s="36" t="str">
        <f>'Core Indicators'!BC110</f>
        <v>x</v>
      </c>
      <c r="L110" s="36">
        <f>'Core Indicators'!BK110</f>
        <v>2803</v>
      </c>
      <c r="M110" s="36" t="str">
        <f>'Core Indicators'!BS110</f>
        <v>x</v>
      </c>
      <c r="N110" s="36" t="str">
        <f>'Core Indicators'!CA110</f>
        <v>x</v>
      </c>
      <c r="O110" s="36" t="e">
        <f>'Core Indicators'!CI110</f>
        <v>#N/A</v>
      </c>
      <c r="P110" s="36" t="str">
        <f>'Core Indicators'!CQ110</f>
        <v>x</v>
      </c>
      <c r="Q110" s="36">
        <f>'Core Indicators'!DG110</f>
        <v>0</v>
      </c>
      <c r="R110" s="36">
        <f>'Core Indicators'!DO110</f>
        <v>4100000</v>
      </c>
      <c r="S110" s="36">
        <f>'Core Indicators'!DW110</f>
        <v>30000</v>
      </c>
      <c r="T110" s="36">
        <f>'Core Indicators'!EE110</f>
        <v>7380000</v>
      </c>
      <c r="U110" s="36">
        <f>'Core Indicators'!EM110</f>
        <v>5990000</v>
      </c>
      <c r="V110" s="36">
        <f>'Core Indicators'!FC110</f>
        <v>5</v>
      </c>
      <c r="W110" s="36" t="str">
        <f>'Core Indicators'!FK110</f>
        <v>x</v>
      </c>
      <c r="X110" s="36">
        <f>'Core Indicators'!FS110</f>
        <v>1160000</v>
      </c>
      <c r="Y110" s="36">
        <f>'Core Indicators'!GA110</f>
        <v>1</v>
      </c>
      <c r="Z110" s="36">
        <f>'Core Indicators'!GI110</f>
        <v>3</v>
      </c>
      <c r="AA110" s="36">
        <f>'Core Indicators'!GQ110</f>
        <v>2</v>
      </c>
      <c r="AB110" s="36">
        <f>'Core Indicators'!GY110</f>
        <v>3</v>
      </c>
      <c r="AC110" s="36">
        <f>'Core Indicators'!HG110</f>
        <v>2</v>
      </c>
      <c r="AD110" s="36">
        <f>'Core Indicators'!HO110</f>
        <v>3</v>
      </c>
      <c r="AE110" s="36">
        <f>'Core Indicators'!HW110</f>
        <v>3</v>
      </c>
      <c r="AF110" s="36">
        <f>'Core Indicators'!IE110</f>
        <v>2</v>
      </c>
      <c r="AG110" s="36">
        <f>'Core Indicators'!IM110</f>
        <v>3</v>
      </c>
    </row>
    <row r="111" spans="1:33" ht="20.149999999999999" customHeight="1" x14ac:dyDescent="0.35">
      <c r="A111" s="193" t="str">
        <f>'Core Indicators'!A:A</f>
        <v>Complex crisis in Chad</v>
      </c>
      <c r="B111" s="193" t="str">
        <f>'Core Indicators'!B:B</f>
        <v>Multiple crises country</v>
      </c>
      <c r="C111" s="193" t="str">
        <f>'Core Indicators'!C111</f>
        <v>TCD001</v>
      </c>
      <c r="D111" s="193" t="str">
        <f>'Core Indicators'!D111</f>
        <v>Chad</v>
      </c>
      <c r="E111" s="193" t="str">
        <f>'Core Indicators'!E111</f>
        <v>TCD</v>
      </c>
      <c r="F111" s="35">
        <f>'Core Indicators'!O111</f>
        <v>1259200</v>
      </c>
      <c r="G111" s="35">
        <f>'Core Indicators'!W111</f>
        <v>16797000</v>
      </c>
      <c r="H111" s="35">
        <f>'Core Indicators'!AE111</f>
        <v>7607000</v>
      </c>
      <c r="I111" s="35">
        <f>'Core Indicators'!AM111</f>
        <v>1043000</v>
      </c>
      <c r="J111" s="35" t="str">
        <f>'Core Indicators'!AU111</f>
        <v>x</v>
      </c>
      <c r="K111" s="35" t="str">
        <f>'Core Indicators'!BC111</f>
        <v>x</v>
      </c>
      <c r="L111" s="35">
        <f>'Core Indicators'!BK111</f>
        <v>145</v>
      </c>
      <c r="M111" s="35" t="str">
        <f>'Core Indicators'!BS111</f>
        <v>x</v>
      </c>
      <c r="N111" s="35" t="str">
        <f>'Core Indicators'!CA111</f>
        <v>x</v>
      </c>
      <c r="O111" s="35" t="e">
        <f>'Core Indicators'!CI111</f>
        <v>#N/A</v>
      </c>
      <c r="P111" s="35" t="str">
        <f>'Core Indicators'!CQ111</f>
        <v>x</v>
      </c>
      <c r="Q111" s="35">
        <f>'Core Indicators'!DG111</f>
        <v>9175000</v>
      </c>
      <c r="R111" s="35">
        <f>'Core Indicators'!DO111</f>
        <v>1207000</v>
      </c>
      <c r="S111" s="35">
        <f>'Core Indicators'!DW111</f>
        <v>4736000</v>
      </c>
      <c r="T111" s="35">
        <f>'Core Indicators'!EE111</f>
        <v>1472000</v>
      </c>
      <c r="U111" s="35">
        <f>'Core Indicators'!EM111</f>
        <v>192000</v>
      </c>
      <c r="V111" s="35">
        <f>'Core Indicators'!FC111</f>
        <v>5</v>
      </c>
      <c r="W111" s="35" t="str">
        <f>'Core Indicators'!FK111</f>
        <v>x</v>
      </c>
      <c r="X111" s="35" t="str">
        <f>'Core Indicators'!FS111</f>
        <v>x</v>
      </c>
      <c r="Y111" s="35">
        <f>'Core Indicators'!GA111</f>
        <v>1</v>
      </c>
      <c r="Z111" s="35">
        <f>'Core Indicators'!GI111</f>
        <v>3</v>
      </c>
      <c r="AA111" s="35">
        <f>'Core Indicators'!GQ111</f>
        <v>1</v>
      </c>
      <c r="AB111" s="35">
        <f>'Core Indicators'!GY111</f>
        <v>0</v>
      </c>
      <c r="AC111" s="35">
        <f>'Core Indicators'!HG111</f>
        <v>0</v>
      </c>
      <c r="AD111" s="35">
        <f>'Core Indicators'!HO111</f>
        <v>2</v>
      </c>
      <c r="AE111" s="35">
        <f>'Core Indicators'!HW111</f>
        <v>3</v>
      </c>
      <c r="AF111" s="35">
        <f>'Core Indicators'!IE111</f>
        <v>2</v>
      </c>
      <c r="AG111" s="35">
        <f>'Core Indicators'!IM111</f>
        <v>3</v>
      </c>
    </row>
    <row r="112" spans="1:33" ht="20.149999999999999" customHeight="1" x14ac:dyDescent="0.35">
      <c r="A112" s="192" t="str">
        <f>'Core Indicators'!A:A</f>
        <v>Boko Haram in Chad</v>
      </c>
      <c r="B112" s="192" t="str">
        <f>'Core Indicators'!B:B</f>
        <v>Conflict</v>
      </c>
      <c r="C112" s="192" t="str">
        <f>'Core Indicators'!C112</f>
        <v>TCD003</v>
      </c>
      <c r="D112" s="192" t="str">
        <f>'Core Indicators'!D112</f>
        <v>Chad</v>
      </c>
      <c r="E112" s="192" t="str">
        <f>'Core Indicators'!E112</f>
        <v>TCD</v>
      </c>
      <c r="F112" s="36">
        <f>'Core Indicators'!O112</f>
        <v>19915</v>
      </c>
      <c r="G112" s="36">
        <f>'Core Indicators'!W112</f>
        <v>686000</v>
      </c>
      <c r="H112" s="36">
        <f>'Core Indicators'!AE112</f>
        <v>686000</v>
      </c>
      <c r="I112" s="36">
        <f>'Core Indicators'!AM112</f>
        <v>413000</v>
      </c>
      <c r="J112" s="36" t="str">
        <f>'Core Indicators'!AU112</f>
        <v>x</v>
      </c>
      <c r="K112" s="36" t="str">
        <f>'Core Indicators'!BC112</f>
        <v>x</v>
      </c>
      <c r="L112" s="36">
        <f>'Core Indicators'!BK112</f>
        <v>71</v>
      </c>
      <c r="M112" s="36" t="str">
        <f>'Core Indicators'!BS112</f>
        <v>x</v>
      </c>
      <c r="N112" s="36" t="str">
        <f>'Core Indicators'!CA112</f>
        <v>x</v>
      </c>
      <c r="O112" s="36" t="e">
        <f>'Core Indicators'!CI112</f>
        <v>#N/A</v>
      </c>
      <c r="P112" s="36" t="str">
        <f>'Core Indicators'!CQ112</f>
        <v>x</v>
      </c>
      <c r="Q112" s="36">
        <f>'Core Indicators'!DG112</f>
        <v>0</v>
      </c>
      <c r="R112" s="36">
        <f>'Core Indicators'!DO112</f>
        <v>318000</v>
      </c>
      <c r="S112" s="36">
        <f>'Core Indicators'!DW112</f>
        <v>98000</v>
      </c>
      <c r="T112" s="36">
        <f>'Core Indicators'!EE112</f>
        <v>147000</v>
      </c>
      <c r="U112" s="36">
        <f>'Core Indicators'!EM112</f>
        <v>122000</v>
      </c>
      <c r="V112" s="36">
        <f>'Core Indicators'!FC112</f>
        <v>5</v>
      </c>
      <c r="W112" s="36" t="str">
        <f>'Core Indicators'!FK112</f>
        <v>x</v>
      </c>
      <c r="X112" s="36" t="str">
        <f>'Core Indicators'!FS112</f>
        <v>x</v>
      </c>
      <c r="Y112" s="36">
        <f>'Core Indicators'!GA112</f>
        <v>2</v>
      </c>
      <c r="Z112" s="36">
        <f>'Core Indicators'!GI112</f>
        <v>3</v>
      </c>
      <c r="AA112" s="36">
        <f>'Core Indicators'!GQ112</f>
        <v>1</v>
      </c>
      <c r="AB112" s="36">
        <f>'Core Indicators'!GY112</f>
        <v>0</v>
      </c>
      <c r="AC112" s="36">
        <f>'Core Indicators'!HG112</f>
        <v>0</v>
      </c>
      <c r="AD112" s="36">
        <f>'Core Indicators'!HO112</f>
        <v>2</v>
      </c>
      <c r="AE112" s="36">
        <f>'Core Indicators'!HW112</f>
        <v>3</v>
      </c>
      <c r="AF112" s="36">
        <f>'Core Indicators'!IE112</f>
        <v>2</v>
      </c>
      <c r="AG112" s="36">
        <f>'Core Indicators'!IM112</f>
        <v>3</v>
      </c>
    </row>
    <row r="113" spans="1:33" ht="20.149999999999999" customHeight="1" x14ac:dyDescent="0.35">
      <c r="A113" s="193" t="str">
        <f>'Core Indicators'!A:A</f>
        <v>CAR refugees in Chad</v>
      </c>
      <c r="B113" s="193" t="str">
        <f>'Core Indicators'!B:B</f>
        <v>International displacement</v>
      </c>
      <c r="C113" s="193" t="str">
        <f>'Core Indicators'!C113</f>
        <v>TCD004</v>
      </c>
      <c r="D113" s="193" t="str">
        <f>'Core Indicators'!D113</f>
        <v>Chad</v>
      </c>
      <c r="E113" s="193" t="str">
        <f>'Core Indicators'!E113</f>
        <v>TCD</v>
      </c>
      <c r="F113" s="35">
        <f>'Core Indicators'!O113</f>
        <v>154623</v>
      </c>
      <c r="G113" s="35">
        <f>'Core Indicators'!W113</f>
        <v>4456000</v>
      </c>
      <c r="H113" s="35">
        <f>'Core Indicators'!AE113</f>
        <v>1004000</v>
      </c>
      <c r="I113" s="35">
        <f>'Core Indicators'!AM113</f>
        <v>173000</v>
      </c>
      <c r="J113" s="35" t="str">
        <f>'Core Indicators'!AU113</f>
        <v>x</v>
      </c>
      <c r="K113" s="35" t="str">
        <f>'Core Indicators'!BC113</f>
        <v>x</v>
      </c>
      <c r="L113" s="35" t="str">
        <f>'Core Indicators'!BK113</f>
        <v>x</v>
      </c>
      <c r="M113" s="35" t="str">
        <f>'Core Indicators'!BS113</f>
        <v>x</v>
      </c>
      <c r="N113" s="35">
        <f>'Core Indicators'!CA113</f>
        <v>0</v>
      </c>
      <c r="O113" s="35" t="e">
        <f>'Core Indicators'!CI113</f>
        <v>#N/A</v>
      </c>
      <c r="P113" s="35" t="str">
        <f>'Core Indicators'!CQ113</f>
        <v>x</v>
      </c>
      <c r="Q113" s="35">
        <f>'Core Indicators'!DG113</f>
        <v>3452000</v>
      </c>
      <c r="R113" s="35">
        <f>'Core Indicators'!DO113</f>
        <v>0</v>
      </c>
      <c r="S113" s="35">
        <f>'Core Indicators'!DW113</f>
        <v>743000</v>
      </c>
      <c r="T113" s="35">
        <f>'Core Indicators'!EE113</f>
        <v>261000</v>
      </c>
      <c r="U113" s="35">
        <f>'Core Indicators'!EM113</f>
        <v>0</v>
      </c>
      <c r="V113" s="35">
        <f>'Core Indicators'!FC113</f>
        <v>3</v>
      </c>
      <c r="W113" s="35" t="str">
        <f>'Core Indicators'!FK113</f>
        <v>x</v>
      </c>
      <c r="X113" s="35" t="str">
        <f>'Core Indicators'!FS113</f>
        <v>x</v>
      </c>
      <c r="Y113" s="35">
        <f>'Core Indicators'!GA113</f>
        <v>1</v>
      </c>
      <c r="Z113" s="35">
        <f>'Core Indicators'!GI113</f>
        <v>3</v>
      </c>
      <c r="AA113" s="35">
        <f>'Core Indicators'!GQ113</f>
        <v>1</v>
      </c>
      <c r="AB113" s="35">
        <f>'Core Indicators'!GY113</f>
        <v>0</v>
      </c>
      <c r="AC113" s="35">
        <f>'Core Indicators'!HG113</f>
        <v>0</v>
      </c>
      <c r="AD113" s="35">
        <f>'Core Indicators'!HO113</f>
        <v>2</v>
      </c>
      <c r="AE113" s="35">
        <f>'Core Indicators'!HW113</f>
        <v>3</v>
      </c>
      <c r="AF113" s="35">
        <f>'Core Indicators'!IE113</f>
        <v>0</v>
      </c>
      <c r="AG113" s="35">
        <f>'Core Indicators'!IM113</f>
        <v>3</v>
      </c>
    </row>
    <row r="114" spans="1:33" ht="20.149999999999999" customHeight="1" x14ac:dyDescent="0.35">
      <c r="A114" s="192" t="str">
        <f>'Core Indicators'!A:A</f>
        <v>Darfur refugees in Chad</v>
      </c>
      <c r="B114" s="192" t="str">
        <f>'Core Indicators'!B:B</f>
        <v>International displacement</v>
      </c>
      <c r="C114" s="192" t="str">
        <f>'Core Indicators'!C114</f>
        <v>TCD005</v>
      </c>
      <c r="D114" s="192" t="str">
        <f>'Core Indicators'!D114</f>
        <v>Chad</v>
      </c>
      <c r="E114" s="192" t="str">
        <f>'Core Indicators'!E114</f>
        <v>TCD</v>
      </c>
      <c r="F114" s="36">
        <f>'Core Indicators'!O114</f>
        <v>205671</v>
      </c>
      <c r="G114" s="36">
        <f>'Core Indicators'!W114</f>
        <v>2577000</v>
      </c>
      <c r="H114" s="36">
        <f>'Core Indicators'!AE114</f>
        <v>1123000</v>
      </c>
      <c r="I114" s="36">
        <f>'Core Indicators'!AM114</f>
        <v>371000</v>
      </c>
      <c r="J114" s="36" t="str">
        <f>'Core Indicators'!AU114</f>
        <v>x</v>
      </c>
      <c r="K114" s="36" t="str">
        <f>'Core Indicators'!BC114</f>
        <v>x</v>
      </c>
      <c r="L114" s="36">
        <f>'Core Indicators'!BK114</f>
        <v>25</v>
      </c>
      <c r="M114" s="36" t="str">
        <f>'Core Indicators'!BS114</f>
        <v>x</v>
      </c>
      <c r="N114" s="36">
        <f>'Core Indicators'!CA114</f>
        <v>0</v>
      </c>
      <c r="O114" s="36" t="e">
        <f>'Core Indicators'!CI114</f>
        <v>#N/A</v>
      </c>
      <c r="P114" s="36" t="str">
        <f>'Core Indicators'!CQ114</f>
        <v>x</v>
      </c>
      <c r="Q114" s="36">
        <f>'Core Indicators'!DG114</f>
        <v>1454000</v>
      </c>
      <c r="R114" s="36">
        <f>'Core Indicators'!DO114</f>
        <v>0</v>
      </c>
      <c r="S114" s="36">
        <f>'Core Indicators'!DW114</f>
        <v>694000</v>
      </c>
      <c r="T114" s="36">
        <f>'Core Indicators'!EE114</f>
        <v>429000</v>
      </c>
      <c r="U114" s="36">
        <f>'Core Indicators'!EM114</f>
        <v>0</v>
      </c>
      <c r="V114" s="36">
        <f>'Core Indicators'!FC114</f>
        <v>2</v>
      </c>
      <c r="W114" s="36" t="str">
        <f>'Core Indicators'!FK114</f>
        <v>x</v>
      </c>
      <c r="X114" s="36" t="str">
        <f>'Core Indicators'!FS114</f>
        <v>x</v>
      </c>
      <c r="Y114" s="36">
        <f>'Core Indicators'!GA114</f>
        <v>1</v>
      </c>
      <c r="Z114" s="36">
        <f>'Core Indicators'!GI114</f>
        <v>3</v>
      </c>
      <c r="AA114" s="36">
        <f>'Core Indicators'!GQ114</f>
        <v>1</v>
      </c>
      <c r="AB114" s="36">
        <f>'Core Indicators'!GY114</f>
        <v>0</v>
      </c>
      <c r="AC114" s="36">
        <f>'Core Indicators'!HG114</f>
        <v>0</v>
      </c>
      <c r="AD114" s="36">
        <f>'Core Indicators'!HO114</f>
        <v>2</v>
      </c>
      <c r="AE114" s="36">
        <f>'Core Indicators'!HW114</f>
        <v>3</v>
      </c>
      <c r="AF114" s="36">
        <f>'Core Indicators'!IE114</f>
        <v>0</v>
      </c>
      <c r="AG114" s="36">
        <f>'Core Indicators'!IM114</f>
        <v>3</v>
      </c>
    </row>
    <row r="115" spans="1:33" ht="20.149999999999999" customHeight="1" x14ac:dyDescent="0.35">
      <c r="A115" s="193" t="str">
        <f>'Core Indicators'!A:A</f>
        <v>Tibesti Conflict in Chad</v>
      </c>
      <c r="B115" s="193" t="str">
        <f>'Core Indicators'!B:B</f>
        <v>Conflict</v>
      </c>
      <c r="C115" s="193" t="str">
        <f>'Core Indicators'!C115</f>
        <v>TCD006</v>
      </c>
      <c r="D115" s="193" t="str">
        <f>'Core Indicators'!D115</f>
        <v>Chad</v>
      </c>
      <c r="E115" s="193" t="str">
        <f>'Core Indicators'!E115</f>
        <v>TCD</v>
      </c>
      <c r="F115" s="35">
        <f>'Core Indicators'!O115</f>
        <v>220000</v>
      </c>
      <c r="G115" s="35">
        <f>'Core Indicators'!W115</f>
        <v>38000</v>
      </c>
      <c r="H115" s="35">
        <f>'Core Indicators'!AE115</f>
        <v>38000</v>
      </c>
      <c r="I115" s="35" t="str">
        <f>'Core Indicators'!AM115</f>
        <v>x</v>
      </c>
      <c r="J115" s="35" t="str">
        <f>'Core Indicators'!AU115</f>
        <v>x</v>
      </c>
      <c r="K115" s="35" t="str">
        <f>'Core Indicators'!BC115</f>
        <v>x</v>
      </c>
      <c r="L115" s="35">
        <f>'Core Indicators'!BK115</f>
        <v>4</v>
      </c>
      <c r="M115" s="35" t="str">
        <f>'Core Indicators'!BS115</f>
        <v>x</v>
      </c>
      <c r="N115" s="35" t="str">
        <f>'Core Indicators'!CA115</f>
        <v>x</v>
      </c>
      <c r="O115" s="35" t="e">
        <f>'Core Indicators'!CI115</f>
        <v>#N/A</v>
      </c>
      <c r="P115" s="35" t="str">
        <f>'Core Indicators'!CQ115</f>
        <v>x</v>
      </c>
      <c r="Q115" s="35">
        <f>'Core Indicators'!DG115</f>
        <v>0</v>
      </c>
      <c r="R115" s="35">
        <f>'Core Indicators'!DO115</f>
        <v>20000</v>
      </c>
      <c r="S115" s="35">
        <f>'Core Indicators'!DW115</f>
        <v>11000</v>
      </c>
      <c r="T115" s="35">
        <f>'Core Indicators'!EE115</f>
        <v>6000</v>
      </c>
      <c r="U115" s="35">
        <f>'Core Indicators'!EM115</f>
        <v>1000</v>
      </c>
      <c r="V115" s="35">
        <f>'Core Indicators'!FC115</f>
        <v>3</v>
      </c>
      <c r="W115" s="35" t="str">
        <f>'Core Indicators'!FK115</f>
        <v>x</v>
      </c>
      <c r="X115" s="35" t="str">
        <f>'Core Indicators'!FS115</f>
        <v>x</v>
      </c>
      <c r="Y115" s="35">
        <f>'Core Indicators'!GA115</f>
        <v>2</v>
      </c>
      <c r="Z115" s="35">
        <f>'Core Indicators'!GI115</f>
        <v>3</v>
      </c>
      <c r="AA115" s="35">
        <f>'Core Indicators'!GQ115</f>
        <v>1</v>
      </c>
      <c r="AB115" s="35">
        <f>'Core Indicators'!GY115</f>
        <v>0</v>
      </c>
      <c r="AC115" s="35">
        <f>'Core Indicators'!HG115</f>
        <v>0</v>
      </c>
      <c r="AD115" s="35">
        <f>'Core Indicators'!HO115</f>
        <v>2</v>
      </c>
      <c r="AE115" s="35">
        <f>'Core Indicators'!HW115</f>
        <v>3</v>
      </c>
      <c r="AF115" s="35">
        <f>'Core Indicators'!IE115</f>
        <v>0</v>
      </c>
      <c r="AG115" s="35">
        <f>'Core Indicators'!IM115</f>
        <v>3</v>
      </c>
    </row>
    <row r="116" spans="1:33" ht="20.149999999999999" customHeight="1" x14ac:dyDescent="0.35">
      <c r="A116" s="192" t="str">
        <f>'Core Indicators'!A:A</f>
        <v>Multiple situations in Thailand</v>
      </c>
      <c r="B116" s="192" t="str">
        <f>'Core Indicators'!B:B</f>
        <v>Multiple crises country</v>
      </c>
      <c r="C116" s="192" t="str">
        <f>'Core Indicators'!C116</f>
        <v>THA001</v>
      </c>
      <c r="D116" s="192" t="str">
        <f>'Core Indicators'!D116</f>
        <v>Thailand</v>
      </c>
      <c r="E116" s="192" t="str">
        <f>'Core Indicators'!E116</f>
        <v>THA</v>
      </c>
      <c r="F116" s="36">
        <f>'Core Indicators'!O116</f>
        <v>30342</v>
      </c>
      <c r="G116" s="36">
        <f>'Core Indicators'!W116</f>
        <v>3549000</v>
      </c>
      <c r="H116" s="36">
        <f>'Core Indicators'!AE116</f>
        <v>91000</v>
      </c>
      <c r="I116" s="36">
        <f>'Core Indicators'!AM116</f>
        <v>91000</v>
      </c>
      <c r="J116" s="36" t="str">
        <f>'Core Indicators'!AU116</f>
        <v>x</v>
      </c>
      <c r="K116" s="36" t="str">
        <f>'Core Indicators'!BC116</f>
        <v>x</v>
      </c>
      <c r="L116" s="36">
        <f>'Core Indicators'!BK116</f>
        <v>63</v>
      </c>
      <c r="M116" s="36" t="str">
        <f>'Core Indicators'!BS116</f>
        <v>x</v>
      </c>
      <c r="N116" s="36" t="str">
        <f>'Core Indicators'!CA116</f>
        <v>x</v>
      </c>
      <c r="O116" s="36" t="e">
        <f>'Core Indicators'!CI116</f>
        <v>#N/A</v>
      </c>
      <c r="P116" s="36" t="str">
        <f>'Core Indicators'!CQ116</f>
        <v>x</v>
      </c>
      <c r="Q116" s="36">
        <f>'Core Indicators'!DG116</f>
        <v>3458000</v>
      </c>
      <c r="R116" s="36">
        <f>'Core Indicators'!DO116</f>
        <v>0</v>
      </c>
      <c r="S116" s="36">
        <f>'Core Indicators'!DW116</f>
        <v>91000</v>
      </c>
      <c r="T116" s="36">
        <f>'Core Indicators'!EE116</f>
        <v>0</v>
      </c>
      <c r="U116" s="36">
        <f>'Core Indicators'!EM116</f>
        <v>0</v>
      </c>
      <c r="V116" s="36">
        <f>'Core Indicators'!FC116</f>
        <v>2</v>
      </c>
      <c r="W116" s="36" t="str">
        <f>'Core Indicators'!FK116</f>
        <v>x</v>
      </c>
      <c r="X116" s="36" t="str">
        <f>'Core Indicators'!FS116</f>
        <v>x</v>
      </c>
      <c r="Y116" s="36">
        <f>'Core Indicators'!GA116</f>
        <v>0</v>
      </c>
      <c r="Z116" s="36">
        <f>'Core Indicators'!GI116</f>
        <v>1</v>
      </c>
      <c r="AA116" s="36">
        <f>'Core Indicators'!GQ116</f>
        <v>1</v>
      </c>
      <c r="AB116" s="36">
        <f>'Core Indicators'!GY116</f>
        <v>0</v>
      </c>
      <c r="AC116" s="36">
        <f>'Core Indicators'!HG116</f>
        <v>2</v>
      </c>
      <c r="AD116" s="36">
        <f>'Core Indicators'!HO116</f>
        <v>2</v>
      </c>
      <c r="AE116" s="36">
        <f>'Core Indicators'!HW116</f>
        <v>1</v>
      </c>
      <c r="AF116" s="36">
        <f>'Core Indicators'!IE116</f>
        <v>3</v>
      </c>
      <c r="AG116" s="36">
        <f>'Core Indicators'!IM116</f>
        <v>2</v>
      </c>
    </row>
    <row r="117" spans="1:33" ht="20.149999999999999" customHeight="1" x14ac:dyDescent="0.35">
      <c r="A117" s="193" t="str">
        <f>'Core Indicators'!A:A</f>
        <v xml:space="preserve">Conflict in southern Thailand </v>
      </c>
      <c r="B117" s="193" t="str">
        <f>'Core Indicators'!B:B</f>
        <v>Conflict</v>
      </c>
      <c r="C117" s="193" t="str">
        <f>'Core Indicators'!C117</f>
        <v>THA002</v>
      </c>
      <c r="D117" s="193" t="str">
        <f>'Core Indicators'!D117</f>
        <v>Thailand</v>
      </c>
      <c r="E117" s="193" t="str">
        <f>'Core Indicators'!E117</f>
        <v>THA</v>
      </c>
      <c r="F117" s="35">
        <f>'Core Indicators'!O117</f>
        <v>18330</v>
      </c>
      <c r="G117" s="35">
        <f>'Core Indicators'!W117</f>
        <v>3458000</v>
      </c>
      <c r="H117" s="35" t="str">
        <f>'Core Indicators'!AE117</f>
        <v>x</v>
      </c>
      <c r="I117" s="35" t="str">
        <f>'Core Indicators'!AM117</f>
        <v>x</v>
      </c>
      <c r="J117" s="35" t="str">
        <f>'Core Indicators'!AU117</f>
        <v>x</v>
      </c>
      <c r="K117" s="35" t="str">
        <f>'Core Indicators'!BC117</f>
        <v>x</v>
      </c>
      <c r="L117" s="35">
        <f>'Core Indicators'!BK117</f>
        <v>63</v>
      </c>
      <c r="M117" s="35" t="str">
        <f>'Core Indicators'!BS117</f>
        <v>x</v>
      </c>
      <c r="N117" s="35" t="str">
        <f>'Core Indicators'!CA117</f>
        <v>x</v>
      </c>
      <c r="O117" s="35" t="e">
        <f>'Core Indicators'!CI117</f>
        <v>#N/A</v>
      </c>
      <c r="P117" s="35" t="str">
        <f>'Core Indicators'!CQ117</f>
        <v>x</v>
      </c>
      <c r="Q117" s="35" t="str">
        <f>'Core Indicators'!DG117</f>
        <v>x</v>
      </c>
      <c r="R117" s="35" t="str">
        <f>'Core Indicators'!DO117</f>
        <v>x</v>
      </c>
      <c r="S117" s="35" t="str">
        <f>'Core Indicators'!DW117</f>
        <v>x</v>
      </c>
      <c r="T117" s="35" t="str">
        <f>'Core Indicators'!EE117</f>
        <v>x</v>
      </c>
      <c r="U117" s="35" t="str">
        <f>'Core Indicators'!EM117</f>
        <v>x</v>
      </c>
      <c r="V117" s="35">
        <f>'Core Indicators'!FC117</f>
        <v>1</v>
      </c>
      <c r="W117" s="35" t="str">
        <f>'Core Indicators'!FK117</f>
        <v>x</v>
      </c>
      <c r="X117" s="35" t="str">
        <f>'Core Indicators'!FS117</f>
        <v>x</v>
      </c>
      <c r="Y117" s="35">
        <f>'Core Indicators'!GA117</f>
        <v>0</v>
      </c>
      <c r="Z117" s="35">
        <f>'Core Indicators'!GI117</f>
        <v>1</v>
      </c>
      <c r="AA117" s="35">
        <f>'Core Indicators'!GQ117</f>
        <v>0</v>
      </c>
      <c r="AB117" s="35">
        <f>'Core Indicators'!GY117</f>
        <v>0</v>
      </c>
      <c r="AC117" s="35">
        <f>'Core Indicators'!HG117</f>
        <v>2</v>
      </c>
      <c r="AD117" s="35">
        <f>'Core Indicators'!HO117</f>
        <v>1</v>
      </c>
      <c r="AE117" s="35">
        <f>'Core Indicators'!HW117</f>
        <v>1</v>
      </c>
      <c r="AF117" s="35">
        <f>'Core Indicators'!IE117</f>
        <v>3</v>
      </c>
      <c r="AG117" s="35">
        <f>'Core Indicators'!IM117</f>
        <v>1</v>
      </c>
    </row>
    <row r="118" spans="1:33" ht="20.149999999999999" customHeight="1" x14ac:dyDescent="0.35">
      <c r="A118" s="192" t="str">
        <f>'Core Indicators'!A:A</f>
        <v>Myanmar refugees in Thailand</v>
      </c>
      <c r="B118" s="192" t="str">
        <f>'Core Indicators'!B:B</f>
        <v>International displacement</v>
      </c>
      <c r="C118" s="192" t="str">
        <f>'Core Indicators'!C118</f>
        <v>THA003</v>
      </c>
      <c r="D118" s="192" t="str">
        <f>'Core Indicators'!D118</f>
        <v>Thailand</v>
      </c>
      <c r="E118" s="192" t="str">
        <f>'Core Indicators'!E118</f>
        <v>THA</v>
      </c>
      <c r="F118" s="36">
        <f>'Core Indicators'!O118</f>
        <v>9</v>
      </c>
      <c r="G118" s="36">
        <f>'Core Indicators'!W118</f>
        <v>91000</v>
      </c>
      <c r="H118" s="36">
        <f>'Core Indicators'!AE118</f>
        <v>91000</v>
      </c>
      <c r="I118" s="36">
        <f>'Core Indicators'!AM118</f>
        <v>91000</v>
      </c>
      <c r="J118" s="36">
        <f>'Core Indicators'!AU118</f>
        <v>0</v>
      </c>
      <c r="K118" s="36" t="str">
        <f>'Core Indicators'!BC118</f>
        <v>x</v>
      </c>
      <c r="L118" s="36" t="str">
        <f>'Core Indicators'!BK118</f>
        <v>x</v>
      </c>
      <c r="M118" s="36" t="str">
        <f>'Core Indicators'!BS118</f>
        <v>x</v>
      </c>
      <c r="N118" s="36" t="str">
        <f>'Core Indicators'!CA118</f>
        <v>x</v>
      </c>
      <c r="O118" s="36" t="e">
        <f>'Core Indicators'!CI118</f>
        <v>#N/A</v>
      </c>
      <c r="P118" s="36" t="str">
        <f>'Core Indicators'!CQ118</f>
        <v>x</v>
      </c>
      <c r="Q118" s="36">
        <f>'Core Indicators'!DG118</f>
        <v>0</v>
      </c>
      <c r="R118" s="36">
        <f>'Core Indicators'!DO118</f>
        <v>0</v>
      </c>
      <c r="S118" s="36">
        <f>'Core Indicators'!DW118</f>
        <v>91000</v>
      </c>
      <c r="T118" s="36">
        <f>'Core Indicators'!EE118</f>
        <v>0</v>
      </c>
      <c r="U118" s="36">
        <f>'Core Indicators'!EM118</f>
        <v>0</v>
      </c>
      <c r="V118" s="36">
        <f>'Core Indicators'!FC118</f>
        <v>1</v>
      </c>
      <c r="W118" s="36" t="str">
        <f>'Core Indicators'!FK118</f>
        <v>x</v>
      </c>
      <c r="X118" s="36" t="str">
        <f>'Core Indicators'!FS118</f>
        <v>x</v>
      </c>
      <c r="Y118" s="36">
        <f>'Core Indicators'!GA118</f>
        <v>0</v>
      </c>
      <c r="Z118" s="36">
        <f>'Core Indicators'!GI118</f>
        <v>0</v>
      </c>
      <c r="AA118" s="36">
        <f>'Core Indicators'!GQ118</f>
        <v>1</v>
      </c>
      <c r="AB118" s="36">
        <f>'Core Indicators'!GY118</f>
        <v>0</v>
      </c>
      <c r="AC118" s="36">
        <f>'Core Indicators'!HG118</f>
        <v>0</v>
      </c>
      <c r="AD118" s="36">
        <f>'Core Indicators'!HO118</f>
        <v>2</v>
      </c>
      <c r="AE118" s="36">
        <f>'Core Indicators'!HW118</f>
        <v>0</v>
      </c>
      <c r="AF118" s="36">
        <f>'Core Indicators'!IE118</f>
        <v>3</v>
      </c>
      <c r="AG118" s="36">
        <f>'Core Indicators'!IM118</f>
        <v>1</v>
      </c>
    </row>
    <row r="119" spans="1:33" ht="20.149999999999999" customHeight="1" x14ac:dyDescent="0.35">
      <c r="A119" s="193" t="str">
        <f>'Core Indicators'!A:A</f>
        <v>Venezuelan refugees in Trinidad and Tobago</v>
      </c>
      <c r="B119" s="193" t="str">
        <f>'Core Indicators'!B:B</f>
        <v>International displacement</v>
      </c>
      <c r="C119" s="193" t="str">
        <f>'Core Indicators'!C119</f>
        <v>TTO002</v>
      </c>
      <c r="D119" s="193" t="str">
        <f>'Core Indicators'!D119</f>
        <v>Trinidad and Tobago</v>
      </c>
      <c r="E119" s="193" t="str">
        <f>'Core Indicators'!E119</f>
        <v>TTO</v>
      </c>
      <c r="F119" s="35">
        <f>'Core Indicators'!O119</f>
        <v>5130</v>
      </c>
      <c r="G119" s="35">
        <f>'Core Indicators'!W119</f>
        <v>1450000</v>
      </c>
      <c r="H119" s="35">
        <f>'Core Indicators'!AE119</f>
        <v>60000</v>
      </c>
      <c r="I119" s="35">
        <f>'Core Indicators'!AM119</f>
        <v>60000</v>
      </c>
      <c r="J119" s="35" t="str">
        <f>'Core Indicators'!AU119</f>
        <v>x</v>
      </c>
      <c r="K119" s="35" t="str">
        <f>'Core Indicators'!BC119</f>
        <v>x</v>
      </c>
      <c r="L119" s="35">
        <f>'Core Indicators'!BK119</f>
        <v>60</v>
      </c>
      <c r="M119" s="35">
        <f>'Core Indicators'!BS119</f>
        <v>0</v>
      </c>
      <c r="N119" s="35">
        <f>'Core Indicators'!CA119</f>
        <v>0</v>
      </c>
      <c r="O119" s="35" t="e">
        <f>'Core Indicators'!CI119</f>
        <v>#N/A</v>
      </c>
      <c r="P119" s="35">
        <f>'Core Indicators'!CQ119</f>
        <v>0</v>
      </c>
      <c r="Q119" s="35">
        <f>'Core Indicators'!DG119</f>
        <v>1395000</v>
      </c>
      <c r="R119" s="35">
        <f>'Core Indicators'!DO119</f>
        <v>0</v>
      </c>
      <c r="S119" s="35">
        <f>'Core Indicators'!DW119</f>
        <v>60000</v>
      </c>
      <c r="T119" s="35">
        <f>'Core Indicators'!EE119</f>
        <v>0</v>
      </c>
      <c r="U119" s="35">
        <f>'Core Indicators'!EM119</f>
        <v>0</v>
      </c>
      <c r="V119" s="35">
        <f>'Core Indicators'!FC119</f>
        <v>2</v>
      </c>
      <c r="W119" s="35" t="str">
        <f>'Core Indicators'!FK119</f>
        <v>x</v>
      </c>
      <c r="X119" s="35">
        <f>'Core Indicators'!FS119</f>
        <v>0</v>
      </c>
      <c r="Y119" s="35">
        <f>'Core Indicators'!GA119</f>
        <v>0</v>
      </c>
      <c r="Z119" s="35">
        <f>'Core Indicators'!GI119</f>
        <v>0</v>
      </c>
      <c r="AA119" s="35">
        <f>'Core Indicators'!GQ119</f>
        <v>0</v>
      </c>
      <c r="AB119" s="35">
        <f>'Core Indicators'!GY119</f>
        <v>0</v>
      </c>
      <c r="AC119" s="35">
        <f>'Core Indicators'!HG119</f>
        <v>0</v>
      </c>
      <c r="AD119" s="35">
        <f>'Core Indicators'!HO119</f>
        <v>3</v>
      </c>
      <c r="AE119" s="35">
        <f>'Core Indicators'!HW119</f>
        <v>0</v>
      </c>
      <c r="AF119" s="35">
        <f>'Core Indicators'!IE119</f>
        <v>0</v>
      </c>
      <c r="AG119" s="35">
        <f>'Core Indicators'!IM119</f>
        <v>1</v>
      </c>
    </row>
    <row r="120" spans="1:33" ht="20.149999999999999" customHeight="1" x14ac:dyDescent="0.35">
      <c r="A120" s="192" t="str">
        <f>'Core Indicators'!A:A</f>
        <v>Mixed migration flows in Tunisia</v>
      </c>
      <c r="B120" s="192" t="str">
        <f>'Core Indicators'!B:B</f>
        <v>International displacement</v>
      </c>
      <c r="C120" s="192" t="str">
        <f>'Core Indicators'!C120</f>
        <v>TUN002</v>
      </c>
      <c r="D120" s="192" t="str">
        <f>'Core Indicators'!D120</f>
        <v>Tunisia</v>
      </c>
      <c r="E120" s="192" t="str">
        <f>'Core Indicators'!E120</f>
        <v>TUN</v>
      </c>
      <c r="F120" s="36">
        <f>'Core Indicators'!O120</f>
        <v>155360</v>
      </c>
      <c r="G120" s="36">
        <f>'Core Indicators'!W120</f>
        <v>11718000</v>
      </c>
      <c r="H120" s="36" t="str">
        <f>'Core Indicators'!AE120</f>
        <v>x</v>
      </c>
      <c r="I120" s="36" t="str">
        <f>'Core Indicators'!AM120</f>
        <v>x</v>
      </c>
      <c r="J120" s="36" t="str">
        <f>'Core Indicators'!AU120</f>
        <v>x</v>
      </c>
      <c r="K120" s="36" t="str">
        <f>'Core Indicators'!BC120</f>
        <v>x</v>
      </c>
      <c r="L120" s="36">
        <f>'Core Indicators'!BK120</f>
        <v>849</v>
      </c>
      <c r="M120" s="36">
        <f>'Core Indicators'!BS120</f>
        <v>0</v>
      </c>
      <c r="N120" s="36">
        <f>'Core Indicators'!CA120</f>
        <v>0</v>
      </c>
      <c r="O120" s="36" t="e">
        <f>'Core Indicators'!CI120</f>
        <v>#N/A</v>
      </c>
      <c r="P120" s="36" t="str">
        <f>'Core Indicators'!CQ120</f>
        <v>x</v>
      </c>
      <c r="Q120" s="36" t="str">
        <f>'Core Indicators'!DG120</f>
        <v>x</v>
      </c>
      <c r="R120" s="36" t="str">
        <f>'Core Indicators'!DO120</f>
        <v>x</v>
      </c>
      <c r="S120" s="36" t="str">
        <f>'Core Indicators'!DW120</f>
        <v>x</v>
      </c>
      <c r="T120" s="36" t="str">
        <f>'Core Indicators'!EE120</f>
        <v>x</v>
      </c>
      <c r="U120" s="36" t="str">
        <f>'Core Indicators'!EM120</f>
        <v>x</v>
      </c>
      <c r="V120" s="36">
        <f>'Core Indicators'!FC120</f>
        <v>1</v>
      </c>
      <c r="W120" s="36" t="str">
        <f>'Core Indicators'!FK120</f>
        <v>x</v>
      </c>
      <c r="X120" s="36" t="str">
        <f>'Core Indicators'!FS120</f>
        <v>x</v>
      </c>
      <c r="Y120" s="36">
        <f>'Core Indicators'!GA120</f>
        <v>0</v>
      </c>
      <c r="Z120" s="36">
        <f>'Core Indicators'!GI120</f>
        <v>0</v>
      </c>
      <c r="AA120" s="36">
        <f>'Core Indicators'!GQ120</f>
        <v>0</v>
      </c>
      <c r="AB120" s="36">
        <f>'Core Indicators'!GY120</f>
        <v>0</v>
      </c>
      <c r="AC120" s="36">
        <f>'Core Indicators'!HG120</f>
        <v>2</v>
      </c>
      <c r="AD120" s="36">
        <f>'Core Indicators'!HO120</f>
        <v>0</v>
      </c>
      <c r="AE120" s="36">
        <f>'Core Indicators'!HW120</f>
        <v>0</v>
      </c>
      <c r="AF120" s="36">
        <f>'Core Indicators'!IE120</f>
        <v>1</v>
      </c>
      <c r="AG120" s="36">
        <f>'Core Indicators'!IM120</f>
        <v>0</v>
      </c>
    </row>
    <row r="121" spans="1:33" ht="20.149999999999999" customHeight="1" x14ac:dyDescent="0.35">
      <c r="A121" s="193" t="str">
        <f>'Core Indicators'!A:A</f>
        <v>Complex situation in Turkey</v>
      </c>
      <c r="B121" s="193" t="str">
        <f>'Core Indicators'!B:B</f>
        <v>Multiple crises country</v>
      </c>
      <c r="C121" s="193" t="str">
        <f>'Core Indicators'!C121</f>
        <v>TUR001</v>
      </c>
      <c r="D121" s="193" t="str">
        <f>'Core Indicators'!D121</f>
        <v>Turkey</v>
      </c>
      <c r="E121" s="193" t="str">
        <f>'Core Indicators'!E121</f>
        <v>TUR</v>
      </c>
      <c r="F121" s="35">
        <f>'Core Indicators'!O121</f>
        <v>378923</v>
      </c>
      <c r="G121" s="35">
        <f>'Core Indicators'!W121</f>
        <v>53611000</v>
      </c>
      <c r="H121" s="35">
        <f>'Core Indicators'!AE121</f>
        <v>5861000</v>
      </c>
      <c r="I121" s="35">
        <f>'Core Indicators'!AM121</f>
        <v>4061000</v>
      </c>
      <c r="J121" s="35" t="str">
        <f>'Core Indicators'!AU121</f>
        <v>x</v>
      </c>
      <c r="K121" s="35" t="str">
        <f>'Core Indicators'!BC121</f>
        <v>x</v>
      </c>
      <c r="L121" s="35">
        <f>'Core Indicators'!BK121</f>
        <v>245</v>
      </c>
      <c r="M121" s="35" t="str">
        <f>'Core Indicators'!BS121</f>
        <v>x</v>
      </c>
      <c r="N121" s="35" t="str">
        <f>'Core Indicators'!CA121</f>
        <v>x</v>
      </c>
      <c r="O121" s="35" t="e">
        <f>'Core Indicators'!CI121</f>
        <v>#N/A</v>
      </c>
      <c r="P121" s="35" t="str">
        <f>'Core Indicators'!CQ121</f>
        <v>x</v>
      </c>
      <c r="Q121" s="35">
        <f>'Core Indicators'!DG121</f>
        <v>47750000</v>
      </c>
      <c r="R121" s="35">
        <f>'Core Indicators'!DO121</f>
        <v>3442000</v>
      </c>
      <c r="S121" s="35">
        <f>'Core Indicators'!DW121</f>
        <v>1679000</v>
      </c>
      <c r="T121" s="35">
        <f>'Core Indicators'!EE121</f>
        <v>740000</v>
      </c>
      <c r="U121" s="35">
        <f>'Core Indicators'!EM121</f>
        <v>0</v>
      </c>
      <c r="V121" s="35">
        <f>'Core Indicators'!FC121</f>
        <v>4</v>
      </c>
      <c r="W121" s="35" t="str">
        <f>'Core Indicators'!FK121</f>
        <v>x</v>
      </c>
      <c r="X121" s="35" t="str">
        <f>'Core Indicators'!FS121</f>
        <v>x</v>
      </c>
      <c r="Y121" s="35">
        <f>'Core Indicators'!GA121</f>
        <v>1</v>
      </c>
      <c r="Z121" s="35">
        <f>'Core Indicators'!GI121</f>
        <v>1</v>
      </c>
      <c r="AA121" s="35">
        <f>'Core Indicators'!GQ121</f>
        <v>1</v>
      </c>
      <c r="AB121" s="35">
        <f>'Core Indicators'!GY121</f>
        <v>0</v>
      </c>
      <c r="AC121" s="35">
        <f>'Core Indicators'!HG121</f>
        <v>2</v>
      </c>
      <c r="AD121" s="35">
        <f>'Core Indicators'!HO121</f>
        <v>3</v>
      </c>
      <c r="AE121" s="35">
        <f>'Core Indicators'!HW121</f>
        <v>0</v>
      </c>
      <c r="AF121" s="35">
        <f>'Core Indicators'!IE121</f>
        <v>3</v>
      </c>
      <c r="AG121" s="35">
        <f>'Core Indicators'!IM121</f>
        <v>1</v>
      </c>
    </row>
    <row r="122" spans="1:33" ht="20.149999999999999" customHeight="1" x14ac:dyDescent="0.35">
      <c r="A122" s="192" t="str">
        <f>'Core Indicators'!A:A</f>
        <v>Syrian Refugees in Turkey</v>
      </c>
      <c r="B122" s="192" t="str">
        <f>'Core Indicators'!B:B</f>
        <v>International displacement</v>
      </c>
      <c r="C122" s="192" t="str">
        <f>'Core Indicators'!C122</f>
        <v>TUR002</v>
      </c>
      <c r="D122" s="192" t="str">
        <f>'Core Indicators'!D122</f>
        <v>Turkey</v>
      </c>
      <c r="E122" s="192" t="str">
        <f>'Core Indicators'!E122</f>
        <v>TUR</v>
      </c>
      <c r="F122" s="36">
        <f>'Core Indicators'!O122</f>
        <v>132028</v>
      </c>
      <c r="G122" s="36">
        <f>'Core Indicators'!W122</f>
        <v>36158000</v>
      </c>
      <c r="H122" s="36">
        <f>'Core Indicators'!AE122</f>
        <v>5531000</v>
      </c>
      <c r="I122" s="36">
        <f>'Core Indicators'!AM122</f>
        <v>3731000</v>
      </c>
      <c r="J122" s="36" t="str">
        <f>'Core Indicators'!AU122</f>
        <v>x</v>
      </c>
      <c r="K122" s="36" t="str">
        <f>'Core Indicators'!BC122</f>
        <v>x</v>
      </c>
      <c r="L122" s="36" t="str">
        <f>'Core Indicators'!BK122</f>
        <v>x</v>
      </c>
      <c r="M122" s="36">
        <f>'Core Indicators'!BS122</f>
        <v>0</v>
      </c>
      <c r="N122" s="36">
        <f>'Core Indicators'!CA122</f>
        <v>0</v>
      </c>
      <c r="O122" s="36" t="e">
        <f>'Core Indicators'!CI122</f>
        <v>#N/A</v>
      </c>
      <c r="P122" s="36" t="str">
        <f>'Core Indicators'!CQ122</f>
        <v>x</v>
      </c>
      <c r="Q122" s="36">
        <f>'Core Indicators'!DG122</f>
        <v>30627000</v>
      </c>
      <c r="R122" s="36">
        <f>'Core Indicators'!DO122</f>
        <v>3442000</v>
      </c>
      <c r="S122" s="36">
        <f>'Core Indicators'!DW122</f>
        <v>1679000</v>
      </c>
      <c r="T122" s="36">
        <f>'Core Indicators'!EE122</f>
        <v>410000</v>
      </c>
      <c r="U122" s="36">
        <f>'Core Indicators'!EM122</f>
        <v>0</v>
      </c>
      <c r="V122" s="36">
        <f>'Core Indicators'!FC122</f>
        <v>2</v>
      </c>
      <c r="W122" s="36" t="str">
        <f>'Core Indicators'!FK122</f>
        <v>x</v>
      </c>
      <c r="X122" s="36" t="str">
        <f>'Core Indicators'!FS122</f>
        <v>x</v>
      </c>
      <c r="Y122" s="36">
        <f>'Core Indicators'!GA122</f>
        <v>1</v>
      </c>
      <c r="Z122" s="36">
        <f>'Core Indicators'!GI122</f>
        <v>1</v>
      </c>
      <c r="AA122" s="36">
        <f>'Core Indicators'!GQ122</f>
        <v>1</v>
      </c>
      <c r="AB122" s="36">
        <f>'Core Indicators'!GY122</f>
        <v>0</v>
      </c>
      <c r="AC122" s="36">
        <f>'Core Indicators'!HG122</f>
        <v>2</v>
      </c>
      <c r="AD122" s="36">
        <f>'Core Indicators'!HO122</f>
        <v>3</v>
      </c>
      <c r="AE122" s="36">
        <f>'Core Indicators'!HW122</f>
        <v>0</v>
      </c>
      <c r="AF122" s="36">
        <f>'Core Indicators'!IE122</f>
        <v>3</v>
      </c>
      <c r="AG122" s="36">
        <f>'Core Indicators'!IM122</f>
        <v>1</v>
      </c>
    </row>
    <row r="123" spans="1:33" ht="20.149999999999999" customHeight="1" x14ac:dyDescent="0.35">
      <c r="A123" s="193" t="str">
        <f>'Core Indicators'!A:A</f>
        <v>Mixed Migration Flows in Turkey</v>
      </c>
      <c r="B123" s="193" t="str">
        <f>'Core Indicators'!B:B</f>
        <v>International displacement</v>
      </c>
      <c r="C123" s="193" t="str">
        <f>'Core Indicators'!C123</f>
        <v>TUR003</v>
      </c>
      <c r="D123" s="193" t="str">
        <f>'Core Indicators'!D123</f>
        <v>Turkey</v>
      </c>
      <c r="E123" s="193" t="str">
        <f>'Core Indicators'!E123</f>
        <v>TUR</v>
      </c>
      <c r="F123" s="35">
        <f>'Core Indicators'!O123</f>
        <v>177504</v>
      </c>
      <c r="G123" s="35">
        <f>'Core Indicators'!W123</f>
        <v>37626000</v>
      </c>
      <c r="H123" s="35">
        <f>'Core Indicators'!AE123</f>
        <v>5861000</v>
      </c>
      <c r="I123" s="35">
        <f>'Core Indicators'!AM123</f>
        <v>4061000</v>
      </c>
      <c r="J123" s="35" t="str">
        <f>'Core Indicators'!AU123</f>
        <v>x</v>
      </c>
      <c r="K123" s="35" t="str">
        <f>'Core Indicators'!BC123</f>
        <v>x</v>
      </c>
      <c r="L123" s="35">
        <f>'Core Indicators'!BK123</f>
        <v>49</v>
      </c>
      <c r="M123" s="35">
        <f>'Core Indicators'!BS123</f>
        <v>0</v>
      </c>
      <c r="N123" s="35">
        <f>'Core Indicators'!CA123</f>
        <v>0</v>
      </c>
      <c r="O123" s="35" t="e">
        <f>'Core Indicators'!CI123</f>
        <v>#N/A</v>
      </c>
      <c r="P123" s="35" t="str">
        <f>'Core Indicators'!CQ123</f>
        <v>x</v>
      </c>
      <c r="Q123" s="35">
        <f>'Core Indicators'!DG123</f>
        <v>31765000</v>
      </c>
      <c r="R123" s="35">
        <f>'Core Indicators'!DO123</f>
        <v>3442000</v>
      </c>
      <c r="S123" s="35">
        <f>'Core Indicators'!DW123</f>
        <v>1679000</v>
      </c>
      <c r="T123" s="35">
        <f>'Core Indicators'!EE123</f>
        <v>740000</v>
      </c>
      <c r="U123" s="35">
        <f>'Core Indicators'!EM123</f>
        <v>0</v>
      </c>
      <c r="V123" s="35">
        <f>'Core Indicators'!FC123</f>
        <v>2</v>
      </c>
      <c r="W123" s="35" t="str">
        <f>'Core Indicators'!FK123</f>
        <v>x</v>
      </c>
      <c r="X123" s="35" t="str">
        <f>'Core Indicators'!FS123</f>
        <v>x</v>
      </c>
      <c r="Y123" s="35">
        <f>'Core Indicators'!GA123</f>
        <v>1</v>
      </c>
      <c r="Z123" s="35">
        <f>'Core Indicators'!GI123</f>
        <v>1</v>
      </c>
      <c r="AA123" s="35">
        <f>'Core Indicators'!GQ123</f>
        <v>1</v>
      </c>
      <c r="AB123" s="35">
        <f>'Core Indicators'!GY123</f>
        <v>0</v>
      </c>
      <c r="AC123" s="35">
        <f>'Core Indicators'!HG123</f>
        <v>2</v>
      </c>
      <c r="AD123" s="35">
        <f>'Core Indicators'!HO123</f>
        <v>3</v>
      </c>
      <c r="AE123" s="35">
        <f>'Core Indicators'!HW123</f>
        <v>0</v>
      </c>
      <c r="AF123" s="35">
        <f>'Core Indicators'!IE123</f>
        <v>3</v>
      </c>
      <c r="AG123" s="35">
        <f>'Core Indicators'!IM123</f>
        <v>1</v>
      </c>
    </row>
    <row r="124" spans="1:33" ht="20.149999999999999" customHeight="1" x14ac:dyDescent="0.35">
      <c r="A124" s="192" t="str">
        <f>'Core Indicators'!A:A</f>
        <v>Kurdish Conflict</v>
      </c>
      <c r="B124" s="192" t="str">
        <f>'Core Indicators'!B:B</f>
        <v>Conflict</v>
      </c>
      <c r="C124" s="192" t="str">
        <f>'Core Indicators'!C124</f>
        <v>TUR004</v>
      </c>
      <c r="D124" s="192" t="str">
        <f>'Core Indicators'!D124</f>
        <v>Turkey</v>
      </c>
      <c r="E124" s="192" t="str">
        <f>'Core Indicators'!E124</f>
        <v>TUR</v>
      </c>
      <c r="F124" s="36">
        <f>'Core Indicators'!O124</f>
        <v>195587</v>
      </c>
      <c r="G124" s="36">
        <f>'Core Indicators'!W124</f>
        <v>12974000</v>
      </c>
      <c r="H124" s="36" t="str">
        <f>'Core Indicators'!AE124</f>
        <v>x</v>
      </c>
      <c r="I124" s="36" t="str">
        <f>'Core Indicators'!AM124</f>
        <v>x</v>
      </c>
      <c r="J124" s="36" t="str">
        <f>'Core Indicators'!AU124</f>
        <v>x</v>
      </c>
      <c r="K124" s="36" t="str">
        <f>'Core Indicators'!BC124</f>
        <v>x</v>
      </c>
      <c r="L124" s="36">
        <f>'Core Indicators'!BK124</f>
        <v>196</v>
      </c>
      <c r="M124" s="36" t="str">
        <f>'Core Indicators'!BS124</f>
        <v>x</v>
      </c>
      <c r="N124" s="36" t="str">
        <f>'Core Indicators'!CA124</f>
        <v>x</v>
      </c>
      <c r="O124" s="36" t="e">
        <f>'Core Indicators'!CI124</f>
        <v>#N/A</v>
      </c>
      <c r="P124" s="36" t="str">
        <f>'Core Indicators'!CQ124</f>
        <v>x</v>
      </c>
      <c r="Q124" s="36" t="str">
        <f>'Core Indicators'!DG124</f>
        <v>x</v>
      </c>
      <c r="R124" s="36" t="str">
        <f>'Core Indicators'!DO124</f>
        <v>x</v>
      </c>
      <c r="S124" s="36" t="str">
        <f>'Core Indicators'!DW124</f>
        <v>x</v>
      </c>
      <c r="T124" s="36" t="str">
        <f>'Core Indicators'!EE124</f>
        <v>x</v>
      </c>
      <c r="U124" s="36" t="str">
        <f>'Core Indicators'!EM124</f>
        <v>x</v>
      </c>
      <c r="V124" s="36">
        <f>'Core Indicators'!FC124</f>
        <v>3</v>
      </c>
      <c r="W124" s="36" t="str">
        <f>'Core Indicators'!FK124</f>
        <v>x</v>
      </c>
      <c r="X124" s="36" t="str">
        <f>'Core Indicators'!FS124</f>
        <v>x</v>
      </c>
      <c r="Y124" s="36">
        <f>'Core Indicators'!GA124</f>
        <v>1</v>
      </c>
      <c r="Z124" s="36">
        <f>'Core Indicators'!GI124</f>
        <v>1</v>
      </c>
      <c r="AA124" s="36">
        <f>'Core Indicators'!GQ124</f>
        <v>1</v>
      </c>
      <c r="AB124" s="36">
        <f>'Core Indicators'!GY124</f>
        <v>0</v>
      </c>
      <c r="AC124" s="36">
        <f>'Core Indicators'!HG124</f>
        <v>0</v>
      </c>
      <c r="AD124" s="36">
        <f>'Core Indicators'!HO124</f>
        <v>1</v>
      </c>
      <c r="AE124" s="36">
        <f>'Core Indicators'!HW124</f>
        <v>0</v>
      </c>
      <c r="AF124" s="36">
        <f>'Core Indicators'!IE124</f>
        <v>3</v>
      </c>
      <c r="AG124" s="36">
        <f>'Core Indicators'!IM124</f>
        <v>0</v>
      </c>
    </row>
    <row r="125" spans="1:33" ht="20.149999999999999" customHeight="1" x14ac:dyDescent="0.35">
      <c r="A125" s="193" t="str">
        <f>'Core Indicators'!A:A</f>
        <v>International Displacement in Tanzania</v>
      </c>
      <c r="B125" s="193" t="str">
        <f>'Core Indicators'!B:B</f>
        <v>International displacement</v>
      </c>
      <c r="C125" s="193" t="str">
        <f>'Core Indicators'!C125</f>
        <v>TZA002</v>
      </c>
      <c r="D125" s="193" t="str">
        <f>'Core Indicators'!D125</f>
        <v>Tanzania</v>
      </c>
      <c r="E125" s="193" t="str">
        <f>'Core Indicators'!E125</f>
        <v>TZA</v>
      </c>
      <c r="F125" s="35">
        <f>'Core Indicators'!O125</f>
        <v>187000</v>
      </c>
      <c r="G125" s="35">
        <f>'Core Indicators'!W125</f>
        <v>11393000</v>
      </c>
      <c r="H125" s="35">
        <f>'Core Indicators'!AE125</f>
        <v>11393000</v>
      </c>
      <c r="I125" s="35">
        <f>'Core Indicators'!AM125</f>
        <v>246000</v>
      </c>
      <c r="J125" s="35">
        <f>'Core Indicators'!AU125</f>
        <v>0</v>
      </c>
      <c r="K125" s="35" t="str">
        <f>'Core Indicators'!BC125</f>
        <v>x</v>
      </c>
      <c r="L125" s="35">
        <f>'Core Indicators'!BK125</f>
        <v>0</v>
      </c>
      <c r="M125" s="35" t="str">
        <f>'Core Indicators'!BS125</f>
        <v>x</v>
      </c>
      <c r="N125" s="35" t="str">
        <f>'Core Indicators'!CA125</f>
        <v>x</v>
      </c>
      <c r="O125" s="35" t="e">
        <f>'Core Indicators'!CI125</f>
        <v>#N/A</v>
      </c>
      <c r="P125" s="35" t="str">
        <f>'Core Indicators'!CQ125</f>
        <v>x</v>
      </c>
      <c r="Q125" s="35">
        <f>'Core Indicators'!DG125</f>
        <v>0</v>
      </c>
      <c r="R125" s="35">
        <f>'Core Indicators'!DO125</f>
        <v>11147000</v>
      </c>
      <c r="S125" s="35">
        <f>'Core Indicators'!DW125</f>
        <v>246000</v>
      </c>
      <c r="T125" s="35">
        <f>'Core Indicators'!EE125</f>
        <v>0</v>
      </c>
      <c r="U125" s="35">
        <f>'Core Indicators'!EM125</f>
        <v>0</v>
      </c>
      <c r="V125" s="35">
        <f>'Core Indicators'!FC125</f>
        <v>2</v>
      </c>
      <c r="W125" s="35" t="str">
        <f>'Core Indicators'!FK125</f>
        <v>x</v>
      </c>
      <c r="X125" s="35" t="str">
        <f>'Core Indicators'!FS125</f>
        <v>x</v>
      </c>
      <c r="Y125" s="35">
        <f>'Core Indicators'!GA125</f>
        <v>0</v>
      </c>
      <c r="Z125" s="35">
        <f>'Core Indicators'!GI125</f>
        <v>1</v>
      </c>
      <c r="AA125" s="35">
        <f>'Core Indicators'!GQ125</f>
        <v>0</v>
      </c>
      <c r="AB125" s="35">
        <f>'Core Indicators'!GY125</f>
        <v>0</v>
      </c>
      <c r="AC125" s="35">
        <f>'Core Indicators'!HG125</f>
        <v>0</v>
      </c>
      <c r="AD125" s="35">
        <f>'Core Indicators'!HO125</f>
        <v>1</v>
      </c>
      <c r="AE125" s="35">
        <f>'Core Indicators'!HW125</f>
        <v>0</v>
      </c>
      <c r="AF125" s="35">
        <f>'Core Indicators'!IE125</f>
        <v>0</v>
      </c>
      <c r="AG125" s="35">
        <f>'Core Indicators'!IM125</f>
        <v>0</v>
      </c>
    </row>
    <row r="126" spans="1:33" ht="20.149999999999999" customHeight="1" x14ac:dyDescent="0.35">
      <c r="A126" s="192" t="str">
        <f>'Core Indicators'!A:A</f>
        <v>International Displacement in Uganda</v>
      </c>
      <c r="B126" s="192" t="str">
        <f>'Core Indicators'!B:B</f>
        <v>International displacement</v>
      </c>
      <c r="C126" s="192" t="str">
        <f>'Core Indicators'!C126</f>
        <v>UGA005</v>
      </c>
      <c r="D126" s="192" t="str">
        <f>'Core Indicators'!D126</f>
        <v>Uganda</v>
      </c>
      <c r="E126" s="192" t="str">
        <f>'Core Indicators'!E126</f>
        <v>UGA</v>
      </c>
      <c r="F126" s="36">
        <f>'Core Indicators'!O126</f>
        <v>66662</v>
      </c>
      <c r="G126" s="36">
        <f>'Core Indicators'!W126</f>
        <v>7651000</v>
      </c>
      <c r="H126" s="36">
        <f>'Core Indicators'!AE126</f>
        <v>1504000</v>
      </c>
      <c r="I126" s="36">
        <f>'Core Indicators'!AM126</f>
        <v>1504000</v>
      </c>
      <c r="J126" s="36" t="str">
        <f>'Core Indicators'!AU126</f>
        <v>x</v>
      </c>
      <c r="K126" s="36" t="str">
        <f>'Core Indicators'!BC126</f>
        <v>x</v>
      </c>
      <c r="L126" s="36" t="str">
        <f>'Core Indicators'!BK126</f>
        <v>x</v>
      </c>
      <c r="M126" s="36" t="str">
        <f>'Core Indicators'!BS126</f>
        <v>x</v>
      </c>
      <c r="N126" s="36" t="str">
        <f>'Core Indicators'!CA126</f>
        <v>x</v>
      </c>
      <c r="O126" s="36" t="e">
        <f>'Core Indicators'!CI126</f>
        <v>#N/A</v>
      </c>
      <c r="P126" s="36" t="str">
        <f>'Core Indicators'!CQ126</f>
        <v>x</v>
      </c>
      <c r="Q126" s="36">
        <f>'Core Indicators'!DG126</f>
        <v>6147000</v>
      </c>
      <c r="R126" s="36">
        <f>'Core Indicators'!DO126</f>
        <v>0</v>
      </c>
      <c r="S126" s="36">
        <f>'Core Indicators'!DW126</f>
        <v>1504000</v>
      </c>
      <c r="T126" s="36">
        <f>'Core Indicators'!EE126</f>
        <v>0</v>
      </c>
      <c r="U126" s="36">
        <f>'Core Indicators'!EM126</f>
        <v>0</v>
      </c>
      <c r="V126" s="36">
        <f>'Core Indicators'!FC126</f>
        <v>2</v>
      </c>
      <c r="W126" s="36" t="e">
        <f>'Core Indicators'!FK126</f>
        <v>#N/A</v>
      </c>
      <c r="X126" s="36" t="e">
        <f>'Core Indicators'!FS126</f>
        <v>#N/A</v>
      </c>
      <c r="Y126" s="36">
        <f>'Core Indicators'!GA126</f>
        <v>2</v>
      </c>
      <c r="Z126" s="36">
        <f>'Core Indicators'!GI126</f>
        <v>1</v>
      </c>
      <c r="AA126" s="36">
        <f>'Core Indicators'!GQ126</f>
        <v>1</v>
      </c>
      <c r="AB126" s="36">
        <f>'Core Indicators'!GY126</f>
        <v>0</v>
      </c>
      <c r="AC126" s="36">
        <f>'Core Indicators'!HG126</f>
        <v>0</v>
      </c>
      <c r="AD126" s="36">
        <f>'Core Indicators'!HO126</f>
        <v>2</v>
      </c>
      <c r="AE126" s="36">
        <f>'Core Indicators'!HW126</f>
        <v>0</v>
      </c>
      <c r="AF126" s="36">
        <f>'Core Indicators'!IE126</f>
        <v>0</v>
      </c>
      <c r="AG126" s="36">
        <f>'Core Indicators'!IM126</f>
        <v>3</v>
      </c>
    </row>
    <row r="127" spans="1:33" ht="20.149999999999999" customHeight="1" x14ac:dyDescent="0.35">
      <c r="A127" s="193" t="str">
        <f>'Core Indicators'!A:A</f>
        <v>Conflict in Ukraine</v>
      </c>
      <c r="B127" s="193" t="str">
        <f>'Core Indicators'!B:B</f>
        <v>Conflict</v>
      </c>
      <c r="C127" s="193" t="str">
        <f>'Core Indicators'!C127</f>
        <v>UKR002</v>
      </c>
      <c r="D127" s="193" t="str">
        <f>'Core Indicators'!D127</f>
        <v>Ukraine</v>
      </c>
      <c r="E127" s="193" t="str">
        <f>'Core Indicators'!E127</f>
        <v>UKR</v>
      </c>
      <c r="F127" s="35">
        <f>'Core Indicators'!O127</f>
        <v>53206</v>
      </c>
      <c r="G127" s="35">
        <f>'Core Indicators'!W127</f>
        <v>6309000</v>
      </c>
      <c r="H127" s="35">
        <f>'Core Indicators'!AE127</f>
        <v>5400000</v>
      </c>
      <c r="I127" s="35">
        <f>'Core Indicators'!AM127</f>
        <v>1458000</v>
      </c>
      <c r="J127" s="35" t="str">
        <f>'Core Indicators'!AU127</f>
        <v>x</v>
      </c>
      <c r="K127" s="35" t="str">
        <f>'Core Indicators'!BC127</f>
        <v>x</v>
      </c>
      <c r="L127" s="35">
        <f>'Core Indicators'!BK127</f>
        <v>3</v>
      </c>
      <c r="M127" s="35" t="str">
        <f>'Core Indicators'!BS127</f>
        <v>x</v>
      </c>
      <c r="N127" s="35" t="str">
        <f>'Core Indicators'!CA127</f>
        <v>x</v>
      </c>
      <c r="O127" s="35" t="e">
        <f>'Core Indicators'!CI127</f>
        <v>#N/A</v>
      </c>
      <c r="P127" s="35" t="str">
        <f>'Core Indicators'!CQ127</f>
        <v>x</v>
      </c>
      <c r="Q127" s="35">
        <f>'Core Indicators'!DG127</f>
        <v>909000</v>
      </c>
      <c r="R127" s="35">
        <f>'Core Indicators'!DO127</f>
        <v>2000000</v>
      </c>
      <c r="S127" s="35">
        <f>'Core Indicators'!DW127</f>
        <v>1700000</v>
      </c>
      <c r="T127" s="35">
        <f>'Core Indicators'!EE127</f>
        <v>1700000</v>
      </c>
      <c r="U127" s="35">
        <f>'Core Indicators'!EM127</f>
        <v>0</v>
      </c>
      <c r="V127" s="35">
        <f>'Core Indicators'!FC127</f>
        <v>3</v>
      </c>
      <c r="W127" s="35" t="str">
        <f>'Core Indicators'!FK127</f>
        <v>x</v>
      </c>
      <c r="X127" s="35" t="str">
        <f>'Core Indicators'!FS127</f>
        <v>x</v>
      </c>
      <c r="Y127" s="35">
        <f>'Core Indicators'!GA127</f>
        <v>1</v>
      </c>
      <c r="Z127" s="35">
        <f>'Core Indicators'!GI127</f>
        <v>3</v>
      </c>
      <c r="AA127" s="35">
        <f>'Core Indicators'!GQ127</f>
        <v>2</v>
      </c>
      <c r="AB127" s="35">
        <f>'Core Indicators'!GY127</f>
        <v>0</v>
      </c>
      <c r="AC127" s="35">
        <f>'Core Indicators'!HG127</f>
        <v>0</v>
      </c>
      <c r="AD127" s="35">
        <f>'Core Indicators'!HO127</f>
        <v>2</v>
      </c>
      <c r="AE127" s="35">
        <f>'Core Indicators'!HW127</f>
        <v>1</v>
      </c>
      <c r="AF127" s="35">
        <f>'Core Indicators'!IE127</f>
        <v>3</v>
      </c>
      <c r="AG127" s="35">
        <f>'Core Indicators'!IM127</f>
        <v>3</v>
      </c>
    </row>
    <row r="128" spans="1:33" ht="20.149999999999999" customHeight="1" x14ac:dyDescent="0.35">
      <c r="A128" s="192" t="str">
        <f>'Core Indicators'!A:A</f>
        <v>Complex crisis in Venezuela</v>
      </c>
      <c r="B128" s="192" t="str">
        <f>'Core Indicators'!B:B</f>
        <v>Complex crisis</v>
      </c>
      <c r="C128" s="192" t="str">
        <f>'Core Indicators'!C128</f>
        <v>VEN001</v>
      </c>
      <c r="D128" s="192" t="str">
        <f>'Core Indicators'!D128</f>
        <v>Venezuela</v>
      </c>
      <c r="E128" s="192" t="str">
        <f>'Core Indicators'!E128</f>
        <v>VEN</v>
      </c>
      <c r="F128" s="36">
        <f>'Core Indicators'!O128</f>
        <v>882050</v>
      </c>
      <c r="G128" s="36">
        <f>'Core Indicators'!W128</f>
        <v>27412000</v>
      </c>
      <c r="H128" s="36">
        <f>'Core Indicators'!AE128</f>
        <v>27412000</v>
      </c>
      <c r="I128" s="36">
        <f>'Core Indicators'!AM128</f>
        <v>5443000</v>
      </c>
      <c r="J128" s="36" t="str">
        <f>'Core Indicators'!AU128</f>
        <v>x</v>
      </c>
      <c r="K128" s="36" t="str">
        <f>'Core Indicators'!BC128</f>
        <v>x</v>
      </c>
      <c r="L128" s="36">
        <f>'Core Indicators'!BK128</f>
        <v>8253</v>
      </c>
      <c r="M128" s="36" t="str">
        <f>'Core Indicators'!BS128</f>
        <v>x</v>
      </c>
      <c r="N128" s="36" t="str">
        <f>'Core Indicators'!CA128</f>
        <v>x</v>
      </c>
      <c r="O128" s="36" t="e">
        <f>'Core Indicators'!CI128</f>
        <v>#N/A</v>
      </c>
      <c r="P128" s="36">
        <f>'Core Indicators'!CQ128</f>
        <v>223750</v>
      </c>
      <c r="Q128" s="36">
        <f>'Core Indicators'!DG128</f>
        <v>0</v>
      </c>
      <c r="R128" s="36">
        <f>'Core Indicators'!DO128</f>
        <v>12610000</v>
      </c>
      <c r="S128" s="36">
        <f>'Core Indicators'!DW128</f>
        <v>14803000</v>
      </c>
      <c r="T128" s="36">
        <f>'Core Indicators'!EE128</f>
        <v>0</v>
      </c>
      <c r="U128" s="36">
        <f>'Core Indicators'!EM128</f>
        <v>0</v>
      </c>
      <c r="V128" s="36">
        <f>'Core Indicators'!FC128</f>
        <v>2</v>
      </c>
      <c r="W128" s="36" t="str">
        <f>'Core Indicators'!FK128</f>
        <v>x</v>
      </c>
      <c r="X128" s="36" t="str">
        <f>'Core Indicators'!FS128</f>
        <v>x</v>
      </c>
      <c r="Y128" s="36">
        <f>'Core Indicators'!GA128</f>
        <v>2</v>
      </c>
      <c r="Z128" s="36">
        <f>'Core Indicators'!GI128</f>
        <v>3</v>
      </c>
      <c r="AA128" s="36">
        <f>'Core Indicators'!GQ128</f>
        <v>2</v>
      </c>
      <c r="AB128" s="36">
        <f>'Core Indicators'!GY128</f>
        <v>2</v>
      </c>
      <c r="AC128" s="36">
        <f>'Core Indicators'!HG128</f>
        <v>3</v>
      </c>
      <c r="AD128" s="36">
        <f>'Core Indicators'!HO128</f>
        <v>3</v>
      </c>
      <c r="AE128" s="36">
        <f>'Core Indicators'!HW128</f>
        <v>3</v>
      </c>
      <c r="AF128" s="36">
        <f>'Core Indicators'!IE128</f>
        <v>0</v>
      </c>
      <c r="AG128" s="36">
        <f>'Core Indicators'!IM128</f>
        <v>3</v>
      </c>
    </row>
    <row r="129" spans="1:33" ht="20.149999999999999" customHeight="1" x14ac:dyDescent="0.35">
      <c r="A129" s="193" t="str">
        <f>'Core Indicators'!A:A</f>
        <v>Conflict in Yemen</v>
      </c>
      <c r="B129" s="193" t="str">
        <f>'Core Indicators'!B:B</f>
        <v>Complex crisis</v>
      </c>
      <c r="C129" s="193" t="str">
        <f>'Core Indicators'!C129</f>
        <v>YEM001</v>
      </c>
      <c r="D129" s="193" t="str">
        <f>'Core Indicators'!D129</f>
        <v>Yemen</v>
      </c>
      <c r="E129" s="193" t="str">
        <f>'Core Indicators'!E129</f>
        <v>YEM</v>
      </c>
      <c r="F129" s="35">
        <f>'Core Indicators'!O129</f>
        <v>527970</v>
      </c>
      <c r="G129" s="35">
        <f>'Core Indicators'!W129</f>
        <v>30700000</v>
      </c>
      <c r="H129" s="35">
        <f>'Core Indicators'!AE129</f>
        <v>27100000</v>
      </c>
      <c r="I129" s="35">
        <f>'Core Indicators'!AM129</f>
        <v>4000000</v>
      </c>
      <c r="J129" s="35">
        <f>'Core Indicators'!AU129</f>
        <v>743</v>
      </c>
      <c r="K129" s="35">
        <f>'Core Indicators'!BC129</f>
        <v>19116</v>
      </c>
      <c r="L129" s="35">
        <f>'Core Indicators'!BK129</f>
        <v>333</v>
      </c>
      <c r="M129" s="35" t="str">
        <f>'Core Indicators'!BS129</f>
        <v>x</v>
      </c>
      <c r="N129" s="35" t="str">
        <f>'Core Indicators'!CA129</f>
        <v>x</v>
      </c>
      <c r="O129" s="35" t="e">
        <f>'Core Indicators'!CI129</f>
        <v>#N/A</v>
      </c>
      <c r="P129" s="35" t="str">
        <f>'Core Indicators'!CQ129</f>
        <v>x</v>
      </c>
      <c r="Q129" s="35">
        <f>'Core Indicators'!DG129</f>
        <v>3600000</v>
      </c>
      <c r="R129" s="35">
        <f>'Core Indicators'!DO129</f>
        <v>6400000</v>
      </c>
      <c r="S129" s="35">
        <f>'Core Indicators'!DW129</f>
        <v>8400000</v>
      </c>
      <c r="T129" s="35">
        <f>'Core Indicators'!EE129</f>
        <v>8900000</v>
      </c>
      <c r="U129" s="35">
        <f>'Core Indicators'!EM129</f>
        <v>3400000</v>
      </c>
      <c r="V129" s="35">
        <f>'Core Indicators'!FC129</f>
        <v>5</v>
      </c>
      <c r="W129" s="35" t="str">
        <f>'Core Indicators'!FK129</f>
        <v>x</v>
      </c>
      <c r="X129" s="35" t="str">
        <f>'Core Indicators'!FS129</f>
        <v>x</v>
      </c>
      <c r="Y129" s="35">
        <f>'Core Indicators'!GA129</f>
        <v>2</v>
      </c>
      <c r="Z129" s="35">
        <f>'Core Indicators'!GI129</f>
        <v>3</v>
      </c>
      <c r="AA129" s="35">
        <f>'Core Indicators'!GQ129</f>
        <v>3</v>
      </c>
      <c r="AB129" s="35">
        <f>'Core Indicators'!GY129</f>
        <v>2</v>
      </c>
      <c r="AC129" s="35">
        <f>'Core Indicators'!HG129</f>
        <v>2</v>
      </c>
      <c r="AD129" s="35">
        <f>'Core Indicators'!HO129</f>
        <v>3</v>
      </c>
      <c r="AE129" s="35">
        <f>'Core Indicators'!HW129</f>
        <v>2</v>
      </c>
      <c r="AF129" s="35">
        <f>'Core Indicators'!IE129</f>
        <v>1</v>
      </c>
      <c r="AG129" s="35">
        <f>'Core Indicators'!IM129</f>
        <v>3</v>
      </c>
    </row>
    <row r="130" spans="1:33" ht="20.149999999999999" customHeight="1" x14ac:dyDescent="0.35">
      <c r="A130" s="192" t="str">
        <f>'Core Indicators'!A:A</f>
        <v>Mixed migration flows in Yemen</v>
      </c>
      <c r="B130" s="192" t="str">
        <f>'Core Indicators'!B:B</f>
        <v>International displacement</v>
      </c>
      <c r="C130" s="192" t="str">
        <f>'Core Indicators'!C130</f>
        <v>YEM002</v>
      </c>
      <c r="D130" s="192" t="str">
        <f>'Core Indicators'!D130</f>
        <v>Yemen</v>
      </c>
      <c r="E130" s="192" t="str">
        <f>'Core Indicators'!E130</f>
        <v>YEM</v>
      </c>
      <c r="F130" s="36">
        <f>'Core Indicators'!O130</f>
        <v>527970</v>
      </c>
      <c r="G130" s="36">
        <f>'Core Indicators'!W130</f>
        <v>30700000</v>
      </c>
      <c r="H130" s="36">
        <f>'Core Indicators'!AE130</f>
        <v>27100000</v>
      </c>
      <c r="I130" s="36">
        <f>'Core Indicators'!AM130</f>
        <v>4000000</v>
      </c>
      <c r="J130" s="36">
        <f>'Core Indicators'!AU130</f>
        <v>743</v>
      </c>
      <c r="K130" s="36">
        <f>'Core Indicators'!BC130</f>
        <v>19116</v>
      </c>
      <c r="L130" s="36">
        <f>'Core Indicators'!BK130</f>
        <v>333</v>
      </c>
      <c r="M130" s="36" t="str">
        <f>'Core Indicators'!BS130</f>
        <v>x</v>
      </c>
      <c r="N130" s="36" t="str">
        <f>'Core Indicators'!CA130</f>
        <v>x</v>
      </c>
      <c r="O130" s="36" t="e">
        <f>'Core Indicators'!CI130</f>
        <v>#N/A</v>
      </c>
      <c r="P130" s="36" t="str">
        <f>'Core Indicators'!CQ130</f>
        <v>x</v>
      </c>
      <c r="Q130" s="36">
        <f>'Core Indicators'!DG130</f>
        <v>3600000</v>
      </c>
      <c r="R130" s="36">
        <f>'Core Indicators'!DO130</f>
        <v>6400000</v>
      </c>
      <c r="S130" s="36">
        <f>'Core Indicators'!DW130</f>
        <v>8400000</v>
      </c>
      <c r="T130" s="36">
        <f>'Core Indicators'!EE130</f>
        <v>8900000</v>
      </c>
      <c r="U130" s="36">
        <f>'Core Indicators'!EM130</f>
        <v>3400000</v>
      </c>
      <c r="V130" s="36">
        <f>'Core Indicators'!FC130</f>
        <v>2</v>
      </c>
      <c r="W130" s="36" t="str">
        <f>'Core Indicators'!FK130</f>
        <v>x</v>
      </c>
      <c r="X130" s="36" t="str">
        <f>'Core Indicators'!FS130</f>
        <v>x</v>
      </c>
      <c r="Y130" s="36">
        <f>'Core Indicators'!GA130</f>
        <v>2</v>
      </c>
      <c r="Z130" s="36">
        <f>'Core Indicators'!GI130</f>
        <v>3</v>
      </c>
      <c r="AA130" s="36">
        <f>'Core Indicators'!GQ130</f>
        <v>3</v>
      </c>
      <c r="AB130" s="36">
        <f>'Core Indicators'!GY130</f>
        <v>2</v>
      </c>
      <c r="AC130" s="36">
        <f>'Core Indicators'!HG130</f>
        <v>2</v>
      </c>
      <c r="AD130" s="36">
        <f>'Core Indicators'!HO130</f>
        <v>2</v>
      </c>
      <c r="AE130" s="36">
        <f>'Core Indicators'!HW130</f>
        <v>2</v>
      </c>
      <c r="AF130" s="36">
        <f>'Core Indicators'!IE130</f>
        <v>1</v>
      </c>
      <c r="AG130" s="36">
        <f>'Core Indicators'!IM130</f>
        <v>3</v>
      </c>
    </row>
    <row r="131" spans="1:33" ht="20.149999999999999" customHeight="1" x14ac:dyDescent="0.35">
      <c r="A131" s="193" t="str">
        <f>'Core Indicators'!A:A</f>
        <v>Drought in Zambia</v>
      </c>
      <c r="B131" s="193" t="str">
        <f>'Core Indicators'!B:B</f>
        <v>Drought</v>
      </c>
      <c r="C131" s="193" t="str">
        <f>'Core Indicators'!C131</f>
        <v>ZMB002</v>
      </c>
      <c r="D131" s="193" t="str">
        <f>'Core Indicators'!D131</f>
        <v>Zambia</v>
      </c>
      <c r="E131" s="193" t="str">
        <f>'Core Indicators'!E131</f>
        <v>ZMB</v>
      </c>
      <c r="F131" s="35">
        <f>'Core Indicators'!O131</f>
        <v>752618</v>
      </c>
      <c r="G131" s="35">
        <f>'Core Indicators'!W131</f>
        <v>12181000</v>
      </c>
      <c r="H131" s="35">
        <f>'Core Indicators'!AE131</f>
        <v>6760000</v>
      </c>
      <c r="I131" s="35">
        <f>'Core Indicators'!AM131</f>
        <v>0</v>
      </c>
      <c r="J131" s="35">
        <f>'Core Indicators'!AU131</f>
        <v>0</v>
      </c>
      <c r="K131" s="35">
        <f>'Core Indicators'!BC131</f>
        <v>0</v>
      </c>
      <c r="L131" s="35">
        <f>'Core Indicators'!BK131</f>
        <v>0</v>
      </c>
      <c r="M131" s="35">
        <f>'Core Indicators'!BS131</f>
        <v>0</v>
      </c>
      <c r="N131" s="35">
        <f>'Core Indicators'!CA131</f>
        <v>0</v>
      </c>
      <c r="O131" s="35" t="e">
        <f>'Core Indicators'!CI131</f>
        <v>#N/A</v>
      </c>
      <c r="P131" s="35" t="str">
        <f>'Core Indicators'!CQ131</f>
        <v>x</v>
      </c>
      <c r="Q131" s="35">
        <f>'Core Indicators'!DG131</f>
        <v>5421000</v>
      </c>
      <c r="R131" s="35">
        <f>'Core Indicators'!DO131</f>
        <v>5185000</v>
      </c>
      <c r="S131" s="35">
        <f>'Core Indicators'!DW131</f>
        <v>1575000</v>
      </c>
      <c r="T131" s="35">
        <f>'Core Indicators'!EE131</f>
        <v>0</v>
      </c>
      <c r="U131" s="35">
        <f>'Core Indicators'!EM131</f>
        <v>0</v>
      </c>
      <c r="V131" s="35">
        <f>'Core Indicators'!FC131</f>
        <v>3</v>
      </c>
      <c r="W131" s="35" t="str">
        <f>'Core Indicators'!FK131</f>
        <v>x</v>
      </c>
      <c r="X131" s="35" t="str">
        <f>'Core Indicators'!FS131</f>
        <v>x</v>
      </c>
      <c r="Y131" s="35">
        <f>'Core Indicators'!GA131</f>
        <v>0</v>
      </c>
      <c r="Z131" s="35">
        <f>'Core Indicators'!GI131</f>
        <v>1</v>
      </c>
      <c r="AA131" s="35">
        <f>'Core Indicators'!GQ131</f>
        <v>0</v>
      </c>
      <c r="AB131" s="35">
        <f>'Core Indicators'!GY131</f>
        <v>0</v>
      </c>
      <c r="AC131" s="35">
        <f>'Core Indicators'!HG131</f>
        <v>0</v>
      </c>
      <c r="AD131" s="35">
        <f>'Core Indicators'!HO131</f>
        <v>2</v>
      </c>
      <c r="AE131" s="35">
        <f>'Core Indicators'!HW131</f>
        <v>0</v>
      </c>
      <c r="AF131" s="35">
        <f>'Core Indicators'!IE131</f>
        <v>0</v>
      </c>
      <c r="AG131" s="35">
        <f>'Core Indicators'!IM131</f>
        <v>3</v>
      </c>
    </row>
    <row r="132" spans="1:33" ht="20.149999999999999" customHeight="1" x14ac:dyDescent="0.35">
      <c r="A132" s="192" t="str">
        <f>'Core Indicators'!A:A</f>
        <v>Complex crisis in Zimbabwe</v>
      </c>
      <c r="B132" s="192" t="str">
        <f>'Core Indicators'!B:B</f>
        <v>Complex crisis</v>
      </c>
      <c r="C132" s="192" t="str">
        <f>'Core Indicators'!C132</f>
        <v>ZWE001</v>
      </c>
      <c r="D132" s="192" t="str">
        <f>'Core Indicators'!D132</f>
        <v>Zimbabwe</v>
      </c>
      <c r="E132" s="192" t="str">
        <f>'Core Indicators'!E132</f>
        <v>ZWE</v>
      </c>
      <c r="F132" s="36">
        <f>'Core Indicators'!O132</f>
        <v>390757</v>
      </c>
      <c r="G132" s="36">
        <f>'Core Indicators'!W132</f>
        <v>15557000</v>
      </c>
      <c r="H132" s="36">
        <f>'Core Indicators'!AE132</f>
        <v>9706000</v>
      </c>
      <c r="I132" s="36">
        <f>'Core Indicators'!AM132</f>
        <v>302000</v>
      </c>
      <c r="J132" s="36">
        <f>'Core Indicators'!AU132</f>
        <v>0</v>
      </c>
      <c r="K132" s="36">
        <f>'Core Indicators'!BC132</f>
        <v>0</v>
      </c>
      <c r="L132" s="36">
        <f>'Core Indicators'!BK132</f>
        <v>14</v>
      </c>
      <c r="M132" s="36" t="str">
        <f>'Core Indicators'!BS132</f>
        <v>x</v>
      </c>
      <c r="N132" s="36" t="str">
        <f>'Core Indicators'!CA132</f>
        <v>x</v>
      </c>
      <c r="O132" s="36" t="e">
        <f>'Core Indicators'!CI132</f>
        <v>#N/A</v>
      </c>
      <c r="P132" s="36" t="str">
        <f>'Core Indicators'!CQ132</f>
        <v>x</v>
      </c>
      <c r="Q132" s="36">
        <f>'Core Indicators'!DG132</f>
        <v>5851000</v>
      </c>
      <c r="R132" s="36">
        <f>'Core Indicators'!DO132</f>
        <v>2906000</v>
      </c>
      <c r="S132" s="36">
        <f>'Core Indicators'!DW132</f>
        <v>6734000</v>
      </c>
      <c r="T132" s="36">
        <f>'Core Indicators'!EE132</f>
        <v>66000</v>
      </c>
      <c r="U132" s="36">
        <f>'Core Indicators'!EM132</f>
        <v>0</v>
      </c>
      <c r="V132" s="36">
        <f>'Core Indicators'!FC132</f>
        <v>3</v>
      </c>
      <c r="W132" s="36" t="str">
        <f>'Core Indicators'!FK132</f>
        <v>x</v>
      </c>
      <c r="X132" s="36" t="str">
        <f>'Core Indicators'!FS132</f>
        <v>x</v>
      </c>
      <c r="Y132" s="36">
        <f>'Core Indicators'!GA132</f>
        <v>2</v>
      </c>
      <c r="Z132" s="36">
        <f>'Core Indicators'!GI132</f>
        <v>1</v>
      </c>
      <c r="AA132" s="36">
        <f>'Core Indicators'!GQ132</f>
        <v>1</v>
      </c>
      <c r="AB132" s="36">
        <f>'Core Indicators'!GY132</f>
        <v>0</v>
      </c>
      <c r="AC132" s="36">
        <f>'Core Indicators'!HG132</f>
        <v>0</v>
      </c>
      <c r="AD132" s="36">
        <f>'Core Indicators'!HO132</f>
        <v>2</v>
      </c>
      <c r="AE132" s="36">
        <f>'Core Indicators'!HW132</f>
        <v>0</v>
      </c>
      <c r="AF132" s="36">
        <f>'Core Indicators'!IE132</f>
        <v>2</v>
      </c>
      <c r="AG132" s="36">
        <f>'Core Indicators'!IM132</f>
        <v>1</v>
      </c>
    </row>
    <row r="133" spans="1:33" ht="20.149999999999999" customHeight="1" x14ac:dyDescent="0.35"/>
    <row r="134" spans="1:33" ht="20.149999999999999" customHeight="1" x14ac:dyDescent="0.35"/>
    <row r="135" spans="1:33" ht="20.149999999999999" customHeight="1" x14ac:dyDescent="0.35"/>
    <row r="136" spans="1:33" ht="20.149999999999999" customHeight="1" x14ac:dyDescent="0.35"/>
    <row r="137" spans="1:33" ht="20.149999999999999" customHeight="1" x14ac:dyDescent="0.35"/>
    <row r="138" spans="1:33" ht="20.149999999999999" customHeight="1" x14ac:dyDescent="0.35"/>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AC6E6819D555D43BA4A2769FC446151" ma:contentTypeVersion="14" ma:contentTypeDescription="Creare un nuovo documento." ma:contentTypeScope="" ma:versionID="a987fd18b890020f193621cb6def0c37">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1c56231d878028940baadfe077ea48f"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DB2BC-2530-4621-83FB-812F4596F0CF}">
  <ds:schemaRefs>
    <ds:schemaRef ds:uri="http://schemas.microsoft.com/office/2006/metadata/properties"/>
    <ds:schemaRef ds:uri="http://schemas.microsoft.com/office/infopath/2007/PartnerControls"/>
    <ds:schemaRef ds:uri="a1e1550b-80a1-470e-a22e-4dd25c1bfd05"/>
  </ds:schemaRefs>
</ds:datastoreItem>
</file>

<file path=customXml/itemProps2.xml><?xml version="1.0" encoding="utf-8"?>
<ds:datastoreItem xmlns:ds="http://schemas.openxmlformats.org/officeDocument/2006/customXml" ds:itemID="{346D2F5C-4E2F-409C-B0B2-5B89F5B96FF0}">
  <ds:schemaRefs>
    <ds:schemaRef ds:uri="http://schemas.microsoft.com/sharepoint/v3/contenttype/forms"/>
  </ds:schemaRefs>
</ds:datastoreItem>
</file>

<file path=customXml/itemProps3.xml><?xml version="1.0" encoding="utf-8"?>
<ds:datastoreItem xmlns:ds="http://schemas.openxmlformats.org/officeDocument/2006/customXml" ds:itemID="{ADABFBD6-0CE4-4748-9361-8C757F5727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Acaps</cp:lastModifiedBy>
  <cp:lastPrinted>2020-10-09T14:28:48Z</cp:lastPrinted>
  <dcterms:created xsi:type="dcterms:W3CDTF">2013-01-24T09:37:59Z</dcterms:created>
  <dcterms:modified xsi:type="dcterms:W3CDTF">2021-12-02T15:59:27Z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